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4.xml" ContentType="application/vnd.openxmlformats-officedocument.drawingml.chartshape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5.xml" ContentType="application/vnd.openxmlformats-officedocument.drawingml.chartshapes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1540" yWindow="2120" windowWidth="25120" windowHeight="20440" tabRatio="842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Statistics" sheetId="7" r:id="rId6"/>
    <sheet name="Graphs" sheetId="4" r:id="rId7"/>
    <sheet name="Candidates" sheetId="8" r:id="rId8"/>
    <sheet name="Notes" sheetId="10" r:id="rId9"/>
    <sheet name="Sources" sheetId="19" r:id="rId10"/>
    <sheet name="Update Log" sheetId="21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04" i="8" l="1"/>
  <c r="G203" i="8"/>
  <c r="Z1849" i="2"/>
  <c r="Y1849" i="2"/>
  <c r="G36" i="8"/>
  <c r="R263" i="2"/>
  <c r="O263" i="2"/>
  <c r="N263" i="2"/>
  <c r="X1048" i="2"/>
  <c r="O1048" i="2"/>
  <c r="N1048" i="2"/>
  <c r="P1138" i="2"/>
  <c r="O1138" i="2"/>
  <c r="N1138" i="2"/>
  <c r="Y993" i="2"/>
  <c r="X993" i="2"/>
  <c r="R993" i="2"/>
  <c r="Q993" i="2"/>
  <c r="BA993" i="2"/>
  <c r="AZ993" i="2"/>
  <c r="BJ993" i="2"/>
  <c r="BI993" i="2"/>
  <c r="BH993" i="2"/>
  <c r="BG993" i="2"/>
  <c r="BF993" i="2"/>
  <c r="N1" i="1"/>
  <c r="G38" i="4"/>
  <c r="L1" i="1"/>
  <c r="F38" i="4"/>
  <c r="P24" i="1"/>
  <c r="L24" i="1"/>
  <c r="N24" i="1"/>
  <c r="R24" i="1"/>
  <c r="T24" i="1"/>
  <c r="X24" i="1"/>
  <c r="V24" i="1"/>
  <c r="AD24" i="1"/>
  <c r="AJ24" i="1"/>
  <c r="AB24" i="1"/>
  <c r="X1138" i="2"/>
  <c r="AF24" i="1"/>
  <c r="Z24" i="1"/>
  <c r="AH24" i="1"/>
  <c r="AR24" i="1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I24" i="1"/>
  <c r="F24" i="1"/>
  <c r="P3" i="1"/>
  <c r="I3" i="1"/>
  <c r="F3" i="1"/>
  <c r="P4" i="1"/>
  <c r="I4" i="1"/>
  <c r="F4" i="1"/>
  <c r="P5" i="1"/>
  <c r="I5" i="1"/>
  <c r="F5" i="1"/>
  <c r="P93" i="2"/>
  <c r="P6" i="1"/>
  <c r="N93" i="2"/>
  <c r="L6" i="1"/>
  <c r="O93" i="2"/>
  <c r="N6" i="1"/>
  <c r="Q93" i="2"/>
  <c r="R6" i="1"/>
  <c r="T6" i="1"/>
  <c r="X6" i="1"/>
  <c r="V6" i="1"/>
  <c r="AD6" i="1"/>
  <c r="AJ6" i="1"/>
  <c r="AB6" i="1"/>
  <c r="X93" i="2"/>
  <c r="AF6" i="1"/>
  <c r="Z6" i="1"/>
  <c r="Y93" i="2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I6" i="1"/>
  <c r="F6" i="1"/>
  <c r="P162" i="2"/>
  <c r="P7" i="1"/>
  <c r="N162" i="2"/>
  <c r="L7" i="1"/>
  <c r="O162" i="2"/>
  <c r="N7" i="1"/>
  <c r="R7" i="1"/>
  <c r="T7" i="1"/>
  <c r="X7" i="1"/>
  <c r="V7" i="1"/>
  <c r="AD7" i="1"/>
  <c r="Z162" i="2"/>
  <c r="AJ7" i="1"/>
  <c r="AB7" i="1"/>
  <c r="AF7" i="1"/>
  <c r="Z7" i="1"/>
  <c r="Y162" i="2"/>
  <c r="AH7" i="1"/>
  <c r="AD162" i="2"/>
  <c r="AR7" i="1"/>
  <c r="AT7" i="1"/>
  <c r="AA162" i="2"/>
  <c r="AL7" i="1"/>
  <c r="AC162" i="2"/>
  <c r="AP7" i="1"/>
  <c r="AB162" i="2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I7" i="1"/>
  <c r="F7" i="1"/>
  <c r="P8" i="1"/>
  <c r="I8" i="1"/>
  <c r="F8" i="1"/>
  <c r="P9" i="1"/>
  <c r="I9" i="1"/>
  <c r="F9" i="1"/>
  <c r="AW265" i="2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29" i="3"/>
  <c r="AP430" i="3"/>
  <c r="AP431" i="3"/>
  <c r="AP432" i="3"/>
  <c r="AP433" i="3"/>
  <c r="AP434" i="3"/>
  <c r="AP435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5" i="3"/>
  <c r="AP456" i="3"/>
  <c r="AP457" i="3"/>
  <c r="AP458" i="3"/>
  <c r="AP459" i="3"/>
  <c r="AP460" i="3"/>
  <c r="AP461" i="3"/>
  <c r="AP462" i="3"/>
  <c r="AP463" i="3"/>
  <c r="AP464" i="3"/>
  <c r="AP465" i="3"/>
  <c r="AP466" i="3"/>
  <c r="AP467" i="3"/>
  <c r="AP468" i="3"/>
  <c r="AP469" i="3"/>
  <c r="AP470" i="3"/>
  <c r="AP471" i="3"/>
  <c r="AP472" i="3"/>
  <c r="AP473" i="3"/>
  <c r="AP474" i="3"/>
  <c r="AP475" i="3"/>
  <c r="AP476" i="3"/>
  <c r="AP477" i="3"/>
  <c r="AP478" i="3"/>
  <c r="AP479" i="3"/>
  <c r="AP480" i="3"/>
  <c r="AP481" i="3"/>
  <c r="AP482" i="3"/>
  <c r="AP483" i="3"/>
  <c r="AP484" i="3"/>
  <c r="AP485" i="3"/>
  <c r="AP486" i="3"/>
  <c r="AP487" i="3"/>
  <c r="AP488" i="3"/>
  <c r="AP489" i="3"/>
  <c r="AP490" i="3"/>
  <c r="AP491" i="3"/>
  <c r="AP492" i="3"/>
  <c r="AP493" i="3"/>
  <c r="AP494" i="3"/>
  <c r="AP495" i="3"/>
  <c r="AP496" i="3"/>
  <c r="AP497" i="3"/>
  <c r="AP498" i="3"/>
  <c r="AP499" i="3"/>
  <c r="AP500" i="3"/>
  <c r="AP501" i="3"/>
  <c r="AP502" i="3"/>
  <c r="AP503" i="3"/>
  <c r="AP504" i="3"/>
  <c r="AP505" i="3"/>
  <c r="AP506" i="3"/>
  <c r="AP507" i="3"/>
  <c r="AP508" i="3"/>
  <c r="AP509" i="3"/>
  <c r="AP510" i="3"/>
  <c r="AP511" i="3"/>
  <c r="AP512" i="3"/>
  <c r="AP513" i="3"/>
  <c r="AP514" i="3"/>
  <c r="AP515" i="3"/>
  <c r="AP516" i="3"/>
  <c r="AP517" i="3"/>
  <c r="AP518" i="3"/>
  <c r="AP519" i="3"/>
  <c r="AP520" i="3"/>
  <c r="AP521" i="3"/>
  <c r="AP522" i="3"/>
  <c r="AP523" i="3"/>
  <c r="AP524" i="3"/>
  <c r="AP525" i="3"/>
  <c r="AP526" i="3"/>
  <c r="AP527" i="3"/>
  <c r="AP528" i="3"/>
  <c r="AP529" i="3"/>
  <c r="AP530" i="3"/>
  <c r="AP531" i="3"/>
  <c r="AP532" i="3"/>
  <c r="AP533" i="3"/>
  <c r="AP534" i="3"/>
  <c r="AP535" i="3"/>
  <c r="AP536" i="3"/>
  <c r="AP537" i="3"/>
  <c r="AP538" i="3"/>
  <c r="AP539" i="3"/>
  <c r="AP540" i="3"/>
  <c r="AP541" i="3"/>
  <c r="AP542" i="3"/>
  <c r="AP543" i="3"/>
  <c r="AP544" i="3"/>
  <c r="AP545" i="3"/>
  <c r="AP546" i="3"/>
  <c r="AP547" i="3"/>
  <c r="AP548" i="3"/>
  <c r="AP549" i="3"/>
  <c r="AP550" i="3"/>
  <c r="AP551" i="3"/>
  <c r="AP552" i="3"/>
  <c r="AP553" i="3"/>
  <c r="AP554" i="3"/>
  <c r="AP555" i="3"/>
  <c r="AP556" i="3"/>
  <c r="AP557" i="3"/>
  <c r="AP558" i="3"/>
  <c r="AP559" i="3"/>
  <c r="AP560" i="3"/>
  <c r="AP561" i="3"/>
  <c r="AP562" i="3"/>
  <c r="AP563" i="3"/>
  <c r="AP564" i="3"/>
  <c r="AP565" i="3"/>
  <c r="AP566" i="3"/>
  <c r="AP567" i="3"/>
  <c r="AP568" i="3"/>
  <c r="AP569" i="3"/>
  <c r="AP570" i="3"/>
  <c r="AP571" i="3"/>
  <c r="AP572" i="3"/>
  <c r="AP573" i="3"/>
  <c r="AP574" i="3"/>
  <c r="AP575" i="3"/>
  <c r="AP576" i="3"/>
  <c r="AP577" i="3"/>
  <c r="AP578" i="3"/>
  <c r="AP579" i="3"/>
  <c r="AP580" i="3"/>
  <c r="AP581" i="3"/>
  <c r="AP582" i="3"/>
  <c r="AP583" i="3"/>
  <c r="AP584" i="3"/>
  <c r="AP585" i="3"/>
  <c r="AP586" i="3"/>
  <c r="AP587" i="3"/>
  <c r="AP588" i="3"/>
  <c r="AP589" i="3"/>
  <c r="AP590" i="3"/>
  <c r="AP591" i="3"/>
  <c r="AP592" i="3"/>
  <c r="AP593" i="3"/>
  <c r="AP594" i="3"/>
  <c r="AP595" i="3"/>
  <c r="AP596" i="3"/>
  <c r="AP597" i="3"/>
  <c r="AP598" i="3"/>
  <c r="AP599" i="3"/>
  <c r="AP600" i="3"/>
  <c r="AP601" i="3"/>
  <c r="AP602" i="3"/>
  <c r="AP603" i="3"/>
  <c r="AP604" i="3"/>
  <c r="AP605" i="3"/>
  <c r="AP606" i="3"/>
  <c r="AP607" i="3"/>
  <c r="AP608" i="3"/>
  <c r="AP609" i="3"/>
  <c r="AP610" i="3"/>
  <c r="AP611" i="3"/>
  <c r="AP612" i="3"/>
  <c r="AP613" i="3"/>
  <c r="AP614" i="3"/>
  <c r="AP615" i="3"/>
  <c r="AP616" i="3"/>
  <c r="AP617" i="3"/>
  <c r="AP618" i="3"/>
  <c r="AP619" i="3"/>
  <c r="AP620" i="3"/>
  <c r="AP621" i="3"/>
  <c r="AP622" i="3"/>
  <c r="AP623" i="3"/>
  <c r="AP624" i="3"/>
  <c r="AP625" i="3"/>
  <c r="AP626" i="3"/>
  <c r="AP627" i="3"/>
  <c r="AP628" i="3"/>
  <c r="AP629" i="3"/>
  <c r="AP630" i="3"/>
  <c r="AP631" i="3"/>
  <c r="AP632" i="3"/>
  <c r="AP633" i="3"/>
  <c r="AP634" i="3"/>
  <c r="AP635" i="3"/>
  <c r="AP636" i="3"/>
  <c r="AP637" i="3"/>
  <c r="AP638" i="3"/>
  <c r="AP639" i="3"/>
  <c r="AP640" i="3"/>
  <c r="AP641" i="3"/>
  <c r="AP642" i="3"/>
  <c r="AP643" i="3"/>
  <c r="AP644" i="3"/>
  <c r="AP645" i="3"/>
  <c r="AP646" i="3"/>
  <c r="AP647" i="3"/>
  <c r="AP648" i="3"/>
  <c r="AP649" i="3"/>
  <c r="AP650" i="3"/>
  <c r="AP651" i="3"/>
  <c r="AP652" i="3"/>
  <c r="AP653" i="3"/>
  <c r="AP654" i="3"/>
  <c r="AP655" i="3"/>
  <c r="AP656" i="3"/>
  <c r="AP657" i="3"/>
  <c r="AP658" i="3"/>
  <c r="AP659" i="3"/>
  <c r="AP660" i="3"/>
  <c r="AP661" i="3"/>
  <c r="AP662" i="3"/>
  <c r="AP663" i="3"/>
  <c r="AP664" i="3"/>
  <c r="AP665" i="3"/>
  <c r="AP666" i="3"/>
  <c r="AP667" i="3"/>
  <c r="AP668" i="3"/>
  <c r="AP669" i="3"/>
  <c r="AP670" i="3"/>
  <c r="AP671" i="3"/>
  <c r="AP672" i="3"/>
  <c r="AP673" i="3"/>
  <c r="AP674" i="3"/>
  <c r="AP675" i="3"/>
  <c r="AP676" i="3"/>
  <c r="AP677" i="3"/>
  <c r="AP678" i="3"/>
  <c r="AP679" i="3"/>
  <c r="AP680" i="3"/>
  <c r="AP681" i="3"/>
  <c r="AP682" i="3"/>
  <c r="AP683" i="3"/>
  <c r="AP684" i="3"/>
  <c r="AP685" i="3"/>
  <c r="AP686" i="3"/>
  <c r="AP687" i="3"/>
  <c r="AP688" i="3"/>
  <c r="AP689" i="3"/>
  <c r="AP690" i="3"/>
  <c r="AP691" i="3"/>
  <c r="AP692" i="3"/>
  <c r="AP693" i="3"/>
  <c r="AP694" i="3"/>
  <c r="AP695" i="3"/>
  <c r="AP696" i="3"/>
  <c r="AP697" i="3"/>
  <c r="AP698" i="3"/>
  <c r="AP699" i="3"/>
  <c r="AP700" i="3"/>
  <c r="AP701" i="3"/>
  <c r="AP702" i="3"/>
  <c r="AP703" i="3"/>
  <c r="AP704" i="3"/>
  <c r="AP705" i="3"/>
  <c r="AP706" i="3"/>
  <c r="AP707" i="3"/>
  <c r="AP708" i="3"/>
  <c r="AP709" i="3"/>
  <c r="AP710" i="3"/>
  <c r="AP711" i="3"/>
  <c r="AP712" i="3"/>
  <c r="AP713" i="3"/>
  <c r="AP714" i="3"/>
  <c r="AP715" i="3"/>
  <c r="AP716" i="3"/>
  <c r="AP717" i="3"/>
  <c r="AP718" i="3"/>
  <c r="AP719" i="3"/>
  <c r="AP720" i="3"/>
  <c r="AP721" i="3"/>
  <c r="AP722" i="3"/>
  <c r="AP723" i="3"/>
  <c r="AP724" i="3"/>
  <c r="AP725" i="3"/>
  <c r="P265" i="2"/>
  <c r="AW266" i="2"/>
  <c r="P266" i="2"/>
  <c r="AW267" i="2"/>
  <c r="P267" i="2"/>
  <c r="AW268" i="2"/>
  <c r="P268" i="2"/>
  <c r="AW269" i="2"/>
  <c r="P269" i="2"/>
  <c r="AW270" i="2"/>
  <c r="P270" i="2"/>
  <c r="AW271" i="2"/>
  <c r="P271" i="2"/>
  <c r="AW272" i="2"/>
  <c r="P272" i="2"/>
  <c r="AW273" i="2"/>
  <c r="P273" i="2"/>
  <c r="AW274" i="2"/>
  <c r="P274" i="2"/>
  <c r="AW275" i="2"/>
  <c r="P275" i="2"/>
  <c r="AW276" i="2"/>
  <c r="P276" i="2"/>
  <c r="AW277" i="2"/>
  <c r="P277" i="2"/>
  <c r="AW278" i="2"/>
  <c r="P278" i="2"/>
  <c r="AW279" i="2"/>
  <c r="P279" i="2"/>
  <c r="AW280" i="2"/>
  <c r="P280" i="2"/>
  <c r="AW281" i="2"/>
  <c r="P281" i="2"/>
  <c r="P282" i="2"/>
  <c r="P10" i="1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L10" i="1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N10" i="1"/>
  <c r="R10" i="1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T10" i="1"/>
  <c r="X10" i="1"/>
  <c r="V10" i="1"/>
  <c r="AD10" i="1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AJ10" i="1"/>
  <c r="AB10" i="1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AF10" i="1"/>
  <c r="Z10" i="1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AH10" i="1"/>
  <c r="AR10" i="1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I10" i="1"/>
  <c r="F10" i="1"/>
  <c r="P308" i="2"/>
  <c r="P11" i="1"/>
  <c r="N308" i="2"/>
  <c r="L11" i="1"/>
  <c r="O308" i="2"/>
  <c r="N11" i="1"/>
  <c r="R11" i="1"/>
  <c r="R308" i="2"/>
  <c r="T11" i="1"/>
  <c r="X11" i="1"/>
  <c r="V11" i="1"/>
  <c r="AD11" i="1"/>
  <c r="Z308" i="2"/>
  <c r="AJ11" i="1"/>
  <c r="AB11" i="1"/>
  <c r="X308" i="2"/>
  <c r="AF11" i="1"/>
  <c r="Z11" i="1"/>
  <c r="Y308" i="2"/>
  <c r="AH11" i="1"/>
  <c r="AR11" i="1"/>
  <c r="AT11" i="1"/>
  <c r="AA308" i="2"/>
  <c r="AL11" i="1"/>
  <c r="AP11" i="1"/>
  <c r="AB308" i="2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I11" i="1"/>
  <c r="F11" i="1"/>
  <c r="P12" i="1"/>
  <c r="I12" i="1"/>
  <c r="F12" i="1"/>
  <c r="P13" i="1"/>
  <c r="I13" i="1"/>
  <c r="F13" i="1"/>
  <c r="P498" i="2"/>
  <c r="P14" i="1"/>
  <c r="N498" i="2"/>
  <c r="L14" i="1"/>
  <c r="O498" i="2"/>
  <c r="N14" i="1"/>
  <c r="R14" i="1"/>
  <c r="T14" i="1"/>
  <c r="X14" i="1"/>
  <c r="V14" i="1"/>
  <c r="AD14" i="1"/>
  <c r="Z498" i="2"/>
  <c r="AJ14" i="1"/>
  <c r="AB14" i="1"/>
  <c r="X498" i="2"/>
  <c r="AF14" i="1"/>
  <c r="Z14" i="1"/>
  <c r="Y498" i="2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I14" i="1"/>
  <c r="F14" i="1"/>
  <c r="P15" i="1"/>
  <c r="I15" i="1"/>
  <c r="F15" i="1"/>
  <c r="P16" i="1"/>
  <c r="I16" i="1"/>
  <c r="F16" i="1"/>
  <c r="P17" i="1"/>
  <c r="I17" i="1"/>
  <c r="F17" i="1"/>
  <c r="P18" i="1"/>
  <c r="I18" i="1"/>
  <c r="F18" i="1"/>
  <c r="P19" i="1"/>
  <c r="I19" i="1"/>
  <c r="F19" i="1"/>
  <c r="P20" i="1"/>
  <c r="I20" i="1"/>
  <c r="F20" i="1"/>
  <c r="P21" i="1"/>
  <c r="I21" i="1"/>
  <c r="F21" i="1"/>
  <c r="P22" i="1"/>
  <c r="I22" i="1"/>
  <c r="F22" i="1"/>
  <c r="P23" i="1"/>
  <c r="I23" i="1"/>
  <c r="F23" i="1"/>
  <c r="P25" i="1"/>
  <c r="I25" i="1"/>
  <c r="F25" i="1"/>
  <c r="P26" i="1"/>
  <c r="I26" i="1"/>
  <c r="F26" i="1"/>
  <c r="P27" i="1"/>
  <c r="I27" i="1"/>
  <c r="F27" i="1"/>
  <c r="P28" i="1"/>
  <c r="I28" i="1"/>
  <c r="F28" i="1"/>
  <c r="P1599" i="2"/>
  <c r="P29" i="1"/>
  <c r="N1599" i="2"/>
  <c r="L29" i="1"/>
  <c r="O1599" i="2"/>
  <c r="N29" i="1"/>
  <c r="R29" i="1"/>
  <c r="T29" i="1"/>
  <c r="X29" i="1"/>
  <c r="S1599" i="2"/>
  <c r="V29" i="1"/>
  <c r="AD29" i="1"/>
  <c r="Z1599" i="2"/>
  <c r="AJ29" i="1"/>
  <c r="AB29" i="1"/>
  <c r="AF29" i="1"/>
  <c r="Z29" i="1"/>
  <c r="Y1599" i="2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I29" i="1"/>
  <c r="F29" i="1"/>
  <c r="AW1601" i="2"/>
  <c r="AP1123" i="3"/>
  <c r="AP1124" i="3"/>
  <c r="AP1125" i="3"/>
  <c r="AP1126" i="3"/>
  <c r="AP1127" i="3"/>
  <c r="AP1128" i="3"/>
  <c r="AP1129" i="3"/>
  <c r="AP1130" i="3"/>
  <c r="AP1131" i="3"/>
  <c r="AP1132" i="3"/>
  <c r="AP1133" i="3"/>
  <c r="AP1134" i="3"/>
  <c r="AP1135" i="3"/>
  <c r="AP1136" i="3"/>
  <c r="AP1137" i="3"/>
  <c r="AP1138" i="3"/>
  <c r="AP1139" i="3"/>
  <c r="AP1140" i="3"/>
  <c r="AP1141" i="3"/>
  <c r="AP1142" i="3"/>
  <c r="AP1143" i="3"/>
  <c r="AP1144" i="3"/>
  <c r="AP1145" i="3"/>
  <c r="AP1146" i="3"/>
  <c r="AP1147" i="3"/>
  <c r="AP1148" i="3"/>
  <c r="AP1149" i="3"/>
  <c r="AP1150" i="3"/>
  <c r="AP1151" i="3"/>
  <c r="AP1152" i="3"/>
  <c r="AP1153" i="3"/>
  <c r="AP1154" i="3"/>
  <c r="AP1155" i="3"/>
  <c r="AP1156" i="3"/>
  <c r="AP1157" i="3"/>
  <c r="AP1158" i="3"/>
  <c r="AP1159" i="3"/>
  <c r="AP1160" i="3"/>
  <c r="AP1161" i="3"/>
  <c r="AP1162" i="3"/>
  <c r="AP1163" i="3"/>
  <c r="AP1164" i="3"/>
  <c r="AP1165" i="3"/>
  <c r="AP1166" i="3"/>
  <c r="AP1167" i="3"/>
  <c r="AP1168" i="3"/>
  <c r="AP1169" i="3"/>
  <c r="AP1170" i="3"/>
  <c r="AP1171" i="3"/>
  <c r="AP1172" i="3"/>
  <c r="AP1173" i="3"/>
  <c r="AP1174" i="3"/>
  <c r="AP1175" i="3"/>
  <c r="AP1176" i="3"/>
  <c r="AP1177" i="3"/>
  <c r="AP1178" i="3"/>
  <c r="AP1179" i="3"/>
  <c r="AP1180" i="3"/>
  <c r="AP1181" i="3"/>
  <c r="AP1182" i="3"/>
  <c r="AP1183" i="3"/>
  <c r="AP1184" i="3"/>
  <c r="AP1185" i="3"/>
  <c r="AP1186" i="3"/>
  <c r="AP1187" i="3"/>
  <c r="AP1188" i="3"/>
  <c r="AP1189" i="3"/>
  <c r="AP1190" i="3"/>
  <c r="AP1191" i="3"/>
  <c r="AP1192" i="3"/>
  <c r="AP1193" i="3"/>
  <c r="AP1194" i="3"/>
  <c r="AP1195" i="3"/>
  <c r="AP1196" i="3"/>
  <c r="AP1197" i="3"/>
  <c r="AP1198" i="3"/>
  <c r="AP1199" i="3"/>
  <c r="AP1200" i="3"/>
  <c r="AP1201" i="3"/>
  <c r="AP1202" i="3"/>
  <c r="AP1203" i="3"/>
  <c r="AP1204" i="3"/>
  <c r="AP1205" i="3"/>
  <c r="AP1206" i="3"/>
  <c r="AP1207" i="3"/>
  <c r="AP1208" i="3"/>
  <c r="AP1209" i="3"/>
  <c r="AP1210" i="3"/>
  <c r="AP1211" i="3"/>
  <c r="AP1212" i="3"/>
  <c r="AP1213" i="3"/>
  <c r="AP1214" i="3"/>
  <c r="AP1215" i="3"/>
  <c r="AP1216" i="3"/>
  <c r="AP1217" i="3"/>
  <c r="AP1218" i="3"/>
  <c r="AP1219" i="3"/>
  <c r="AP1220" i="3"/>
  <c r="AP1221" i="3"/>
  <c r="AP1222" i="3"/>
  <c r="AP1223" i="3"/>
  <c r="AP1224" i="3"/>
  <c r="AP1225" i="3"/>
  <c r="AP1226" i="3"/>
  <c r="AP1227" i="3"/>
  <c r="AP1228" i="3"/>
  <c r="AP1229" i="3"/>
  <c r="AP1230" i="3"/>
  <c r="AP1231" i="3"/>
  <c r="AP1232" i="3"/>
  <c r="AP1233" i="3"/>
  <c r="AP1234" i="3"/>
  <c r="AP1235" i="3"/>
  <c r="AP1236" i="3"/>
  <c r="AP1237" i="3"/>
  <c r="AP1238" i="3"/>
  <c r="AP1239" i="3"/>
  <c r="AP1240" i="3"/>
  <c r="AP1241" i="3"/>
  <c r="AP1242" i="3"/>
  <c r="AP1243" i="3"/>
  <c r="AP1244" i="3"/>
  <c r="AP1245" i="3"/>
  <c r="AP1246" i="3"/>
  <c r="AP1247" i="3"/>
  <c r="AP1248" i="3"/>
  <c r="AP1249" i="3"/>
  <c r="AP1250" i="3"/>
  <c r="AP1251" i="3"/>
  <c r="AP1252" i="3"/>
  <c r="AP1253" i="3"/>
  <c r="AP1254" i="3"/>
  <c r="AP1255" i="3"/>
  <c r="AP1256" i="3"/>
  <c r="AP1257" i="3"/>
  <c r="AP1258" i="3"/>
  <c r="AP1259" i="3"/>
  <c r="AP1260" i="3"/>
  <c r="AP1261" i="3"/>
  <c r="AP1262" i="3"/>
  <c r="AP1263" i="3"/>
  <c r="AP1264" i="3"/>
  <c r="AP1265" i="3"/>
  <c r="AP1266" i="3"/>
  <c r="AP1267" i="3"/>
  <c r="AP1268" i="3"/>
  <c r="AP1269" i="3"/>
  <c r="AP1270" i="3"/>
  <c r="AP1271" i="3"/>
  <c r="AP1272" i="3"/>
  <c r="AP1273" i="3"/>
  <c r="AP1274" i="3"/>
  <c r="AP1275" i="3"/>
  <c r="AP1276" i="3"/>
  <c r="AP1277" i="3"/>
  <c r="AP1278" i="3"/>
  <c r="AP1279" i="3"/>
  <c r="AP1280" i="3"/>
  <c r="AP1281" i="3"/>
  <c r="AP1282" i="3"/>
  <c r="AP1283" i="3"/>
  <c r="AP1284" i="3"/>
  <c r="AP1285" i="3"/>
  <c r="AP1286" i="3"/>
  <c r="AP1287" i="3"/>
  <c r="AP1288" i="3"/>
  <c r="AP1289" i="3"/>
  <c r="AP1290" i="3"/>
  <c r="AP1291" i="3"/>
  <c r="AP1292" i="3"/>
  <c r="AP1293" i="3"/>
  <c r="AP1294" i="3"/>
  <c r="AP1295" i="3"/>
  <c r="AP1296" i="3"/>
  <c r="AP1297" i="3"/>
  <c r="AP1298" i="3"/>
  <c r="AP1299" i="3"/>
  <c r="AP1300" i="3"/>
  <c r="AP1301" i="3"/>
  <c r="AP1302" i="3"/>
  <c r="AP1303" i="3"/>
  <c r="AP1304" i="3"/>
  <c r="AP1305" i="3"/>
  <c r="AP1306" i="3"/>
  <c r="AP1307" i="3"/>
  <c r="AP1308" i="3"/>
  <c r="AP1309" i="3"/>
  <c r="AP1310" i="3"/>
  <c r="AP1311" i="3"/>
  <c r="AP1312" i="3"/>
  <c r="AP1313" i="3"/>
  <c r="AP1314" i="3"/>
  <c r="AP1315" i="3"/>
  <c r="AP1316" i="3"/>
  <c r="AP1317" i="3"/>
  <c r="AP1318" i="3"/>
  <c r="AP1319" i="3"/>
  <c r="AP1320" i="3"/>
  <c r="AP1321" i="3"/>
  <c r="AP1322" i="3"/>
  <c r="AP1323" i="3"/>
  <c r="AP1324" i="3"/>
  <c r="AP1325" i="3"/>
  <c r="AP1326" i="3"/>
  <c r="AP1327" i="3"/>
  <c r="AP1328" i="3"/>
  <c r="AP1329" i="3"/>
  <c r="AP1330" i="3"/>
  <c r="AP1331" i="3"/>
  <c r="AP1332" i="3"/>
  <c r="AP1333" i="3"/>
  <c r="AP1334" i="3"/>
  <c r="AP1335" i="3"/>
  <c r="AP1336" i="3"/>
  <c r="AP1337" i="3"/>
  <c r="AP1338" i="3"/>
  <c r="AP1339" i="3"/>
  <c r="AP1340" i="3"/>
  <c r="AP1341" i="3"/>
  <c r="AP1342" i="3"/>
  <c r="AP1343" i="3"/>
  <c r="AP1344" i="3"/>
  <c r="AP1345" i="3"/>
  <c r="AP1346" i="3"/>
  <c r="AP1347" i="3"/>
  <c r="AP1348" i="3"/>
  <c r="AP1349" i="3"/>
  <c r="AP1350" i="3"/>
  <c r="AP1351" i="3"/>
  <c r="AP1352" i="3"/>
  <c r="AP1353" i="3"/>
  <c r="AP1354" i="3"/>
  <c r="AP1355" i="3"/>
  <c r="AP1356" i="3"/>
  <c r="AP1357" i="3"/>
  <c r="AP1358" i="3"/>
  <c r="AP1359" i="3"/>
  <c r="AP1360" i="3"/>
  <c r="AP1361" i="3"/>
  <c r="AP1362" i="3"/>
  <c r="AP1363" i="3"/>
  <c r="AP1364" i="3"/>
  <c r="AP1365" i="3"/>
  <c r="AP1366" i="3"/>
  <c r="AP1367" i="3"/>
  <c r="AP1368" i="3"/>
  <c r="P1601" i="2"/>
  <c r="AW1602" i="2"/>
  <c r="P1602" i="2"/>
  <c r="AW1603" i="2"/>
  <c r="P1603" i="2"/>
  <c r="AW1604" i="2"/>
  <c r="P1604" i="2"/>
  <c r="AW1605" i="2"/>
  <c r="P1605" i="2"/>
  <c r="AW1606" i="2"/>
  <c r="P1606" i="2"/>
  <c r="AW1607" i="2"/>
  <c r="P1607" i="2"/>
  <c r="AW1608" i="2"/>
  <c r="P1608" i="2"/>
  <c r="AW1609" i="2"/>
  <c r="P1609" i="2"/>
  <c r="AW1610" i="2"/>
  <c r="P1610" i="2"/>
  <c r="AW1611" i="2"/>
  <c r="P1611" i="2"/>
  <c r="AW1612" i="2"/>
  <c r="P1612" i="2"/>
  <c r="AW1613" i="2"/>
  <c r="P1613" i="2"/>
  <c r="AW1614" i="2"/>
  <c r="P1614" i="2"/>
  <c r="P1615" i="2"/>
  <c r="P30" i="1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L30" i="1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N30" i="1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R30" i="1"/>
  <c r="T30" i="1"/>
  <c r="X30" i="1"/>
  <c r="V30" i="1"/>
  <c r="AD30" i="1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AJ30" i="1"/>
  <c r="AB30" i="1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AF30" i="1"/>
  <c r="Z30" i="1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AH30" i="1"/>
  <c r="AR30" i="1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T30" i="1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L30" i="1"/>
  <c r="AP30" i="1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I30" i="1"/>
  <c r="F30" i="1"/>
  <c r="P31" i="1"/>
  <c r="I31" i="1"/>
  <c r="F31" i="1"/>
  <c r="P32" i="1"/>
  <c r="I32" i="1"/>
  <c r="F32" i="1"/>
  <c r="P33" i="1"/>
  <c r="I33" i="1"/>
  <c r="F33" i="1"/>
  <c r="P34" i="1"/>
  <c r="I34" i="1"/>
  <c r="F34" i="1"/>
  <c r="P35" i="1"/>
  <c r="I35" i="1"/>
  <c r="F35" i="1"/>
  <c r="F36" i="1"/>
  <c r="H36" i="4"/>
  <c r="O18" i="2"/>
  <c r="N3" i="1"/>
  <c r="N18" i="2"/>
  <c r="L3" i="1"/>
  <c r="R3" i="1"/>
  <c r="R18" i="2"/>
  <c r="T3" i="1"/>
  <c r="X3" i="1"/>
  <c r="V3" i="1"/>
  <c r="AD3" i="1"/>
  <c r="Z18" i="2"/>
  <c r="AJ3" i="1"/>
  <c r="AB3" i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AF3" i="1"/>
  <c r="Z3" i="1"/>
  <c r="Y18" i="2"/>
  <c r="AH3" i="1"/>
  <c r="AR3" i="1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H3" i="1"/>
  <c r="E3" i="1"/>
  <c r="O78" i="2"/>
  <c r="N4" i="1"/>
  <c r="N78" i="2"/>
  <c r="L4" i="1"/>
  <c r="Q78" i="2"/>
  <c r="R4" i="1"/>
  <c r="R78" i="2"/>
  <c r="T4" i="1"/>
  <c r="T78" i="2"/>
  <c r="X4" i="1"/>
  <c r="S78" i="2"/>
  <c r="V4" i="1"/>
  <c r="AD4" i="1"/>
  <c r="Z78" i="2"/>
  <c r="AJ4" i="1"/>
  <c r="V78" i="2"/>
  <c r="AB4" i="1"/>
  <c r="AF4" i="1"/>
  <c r="Z4" i="1"/>
  <c r="Y78" i="2"/>
  <c r="AH4" i="1"/>
  <c r="AR4" i="1"/>
  <c r="AT4" i="1"/>
  <c r="AA78" i="2"/>
  <c r="AL4" i="1"/>
  <c r="AP4" i="1"/>
  <c r="AN4" i="1"/>
  <c r="AV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H4" i="1"/>
  <c r="E4" i="1"/>
  <c r="AW80" i="2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80" i="2"/>
  <c r="AW81" i="2"/>
  <c r="O81" i="2"/>
  <c r="AW82" i="2"/>
  <c r="O82" i="2"/>
  <c r="AW83" i="2"/>
  <c r="O83" i="2"/>
  <c r="AW84" i="2"/>
  <c r="O84" i="2"/>
  <c r="AW85" i="2"/>
  <c r="O85" i="2"/>
  <c r="AW86" i="2"/>
  <c r="O86" i="2"/>
  <c r="AW87" i="2"/>
  <c r="O87" i="2"/>
  <c r="O88" i="2"/>
  <c r="N5" i="1"/>
  <c r="N11" i="3"/>
  <c r="N17" i="3"/>
  <c r="N20" i="3"/>
  <c r="N36" i="3"/>
  <c r="N3" i="3"/>
  <c r="N4" i="3"/>
  <c r="N5" i="3"/>
  <c r="N6" i="3"/>
  <c r="N7" i="3"/>
  <c r="N8" i="3"/>
  <c r="N9" i="3"/>
  <c r="N10" i="3"/>
  <c r="N12" i="3"/>
  <c r="N13" i="3"/>
  <c r="N14" i="3"/>
  <c r="N15" i="3"/>
  <c r="N16" i="3"/>
  <c r="N18" i="3"/>
  <c r="N19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80" i="2"/>
  <c r="N81" i="2"/>
  <c r="N82" i="2"/>
  <c r="N83" i="2"/>
  <c r="N84" i="2"/>
  <c r="N85" i="2"/>
  <c r="N86" i="2"/>
  <c r="N87" i="2"/>
  <c r="N88" i="2"/>
  <c r="L5" i="1"/>
  <c r="R5" i="1"/>
  <c r="R80" i="2"/>
  <c r="R81" i="2"/>
  <c r="R82" i="2"/>
  <c r="R83" i="2"/>
  <c r="R84" i="2"/>
  <c r="R85" i="2"/>
  <c r="R86" i="2"/>
  <c r="R87" i="2"/>
  <c r="R88" i="2"/>
  <c r="T5" i="1"/>
  <c r="X5" i="1"/>
  <c r="V5" i="1"/>
  <c r="AD5" i="1"/>
  <c r="AJ5" i="1"/>
  <c r="AB5" i="1"/>
  <c r="X80" i="2"/>
  <c r="X81" i="2"/>
  <c r="X82" i="2"/>
  <c r="X83" i="2"/>
  <c r="X84" i="2"/>
  <c r="X85" i="2"/>
  <c r="X86" i="2"/>
  <c r="X87" i="2"/>
  <c r="X88" i="2"/>
  <c r="AF5" i="1"/>
  <c r="Z5" i="1"/>
  <c r="AH5" i="1"/>
  <c r="AR5" i="1"/>
  <c r="AE80" i="2"/>
  <c r="AE81" i="2"/>
  <c r="AE82" i="2"/>
  <c r="AE83" i="2"/>
  <c r="AE84" i="2"/>
  <c r="AE85" i="2"/>
  <c r="AE86" i="2"/>
  <c r="AE87" i="2"/>
  <c r="AE88" i="2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H5" i="1"/>
  <c r="E5" i="1"/>
  <c r="H6" i="1"/>
  <c r="E6" i="1"/>
  <c r="H7" i="1"/>
  <c r="E7" i="1"/>
  <c r="O169" i="2"/>
  <c r="N8" i="1"/>
  <c r="N169" i="2"/>
  <c r="L8" i="1"/>
  <c r="R8" i="1"/>
  <c r="T8" i="1"/>
  <c r="X8" i="1"/>
  <c r="V8" i="1"/>
  <c r="AD8" i="1"/>
  <c r="AJ8" i="1"/>
  <c r="AB8" i="1"/>
  <c r="AF8" i="1"/>
  <c r="Z8" i="1"/>
  <c r="AH8" i="1"/>
  <c r="AR8" i="1"/>
  <c r="AT8" i="1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H8" i="1"/>
  <c r="E8" i="1"/>
  <c r="N9" i="1"/>
  <c r="L9" i="1"/>
  <c r="R9" i="1"/>
  <c r="T9" i="1"/>
  <c r="X9" i="1"/>
  <c r="V9" i="1"/>
  <c r="AD9" i="1"/>
  <c r="Z263" i="2"/>
  <c r="AJ9" i="1"/>
  <c r="AB9" i="1"/>
  <c r="X263" i="2"/>
  <c r="AF9" i="1"/>
  <c r="Z9" i="1"/>
  <c r="Y263" i="2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H9" i="1"/>
  <c r="E9" i="1"/>
  <c r="H10" i="1"/>
  <c r="E10" i="1"/>
  <c r="H11" i="1"/>
  <c r="E11" i="1"/>
  <c r="AW310" i="2"/>
  <c r="AP728" i="3"/>
  <c r="AP729" i="3"/>
  <c r="AP730" i="3"/>
  <c r="AP731" i="3"/>
  <c r="AP732" i="3"/>
  <c r="AP733" i="3"/>
  <c r="AP734" i="3"/>
  <c r="AP735" i="3"/>
  <c r="AP736" i="3"/>
  <c r="AP737" i="3"/>
  <c r="AP738" i="3"/>
  <c r="AP739" i="3"/>
  <c r="AP740" i="3"/>
  <c r="AP741" i="3"/>
  <c r="AP742" i="3"/>
  <c r="AP743" i="3"/>
  <c r="AP744" i="3"/>
  <c r="AP745" i="3"/>
  <c r="AP746" i="3"/>
  <c r="AP747" i="3"/>
  <c r="AP748" i="3"/>
  <c r="AP749" i="3"/>
  <c r="AP750" i="3"/>
  <c r="AP751" i="3"/>
  <c r="AP752" i="3"/>
  <c r="AP753" i="3"/>
  <c r="AP754" i="3"/>
  <c r="AP755" i="3"/>
  <c r="AP756" i="3"/>
  <c r="AP757" i="3"/>
  <c r="AP758" i="3"/>
  <c r="AP759" i="3"/>
  <c r="AP760" i="3"/>
  <c r="AP761" i="3"/>
  <c r="AP762" i="3"/>
  <c r="AP763" i="3"/>
  <c r="AP764" i="3"/>
  <c r="AP765" i="3"/>
  <c r="AP766" i="3"/>
  <c r="AP767" i="3"/>
  <c r="AP768" i="3"/>
  <c r="AP769" i="3"/>
  <c r="AP770" i="3"/>
  <c r="AP771" i="3"/>
  <c r="AP772" i="3"/>
  <c r="AP773" i="3"/>
  <c r="AP774" i="3"/>
  <c r="AP775" i="3"/>
  <c r="AP776" i="3"/>
  <c r="AP777" i="3"/>
  <c r="AP778" i="3"/>
  <c r="AP779" i="3"/>
  <c r="AP780" i="3"/>
  <c r="AP781" i="3"/>
  <c r="AP782" i="3"/>
  <c r="AP783" i="3"/>
  <c r="AP784" i="3"/>
  <c r="AP785" i="3"/>
  <c r="AP786" i="3"/>
  <c r="AP787" i="3"/>
  <c r="AP788" i="3"/>
  <c r="AP789" i="3"/>
  <c r="AP790" i="3"/>
  <c r="AP791" i="3"/>
  <c r="AP792" i="3"/>
  <c r="AP793" i="3"/>
  <c r="AP794" i="3"/>
  <c r="AP795" i="3"/>
  <c r="AP796" i="3"/>
  <c r="AP797" i="3"/>
  <c r="AP798" i="3"/>
  <c r="AP799" i="3"/>
  <c r="AP800" i="3"/>
  <c r="AP801" i="3"/>
  <c r="AP802" i="3"/>
  <c r="AP803" i="3"/>
  <c r="AP804" i="3"/>
  <c r="AP805" i="3"/>
  <c r="AP806" i="3"/>
  <c r="AP807" i="3"/>
  <c r="AP808" i="3"/>
  <c r="AP809" i="3"/>
  <c r="AP810" i="3"/>
  <c r="AP811" i="3"/>
  <c r="AP812" i="3"/>
  <c r="AP813" i="3"/>
  <c r="AP814" i="3"/>
  <c r="AP815" i="3"/>
  <c r="AP816" i="3"/>
  <c r="AP817" i="3"/>
  <c r="AP818" i="3"/>
  <c r="AP819" i="3"/>
  <c r="AP820" i="3"/>
  <c r="AP821" i="3"/>
  <c r="AP822" i="3"/>
  <c r="AP823" i="3"/>
  <c r="AP824" i="3"/>
  <c r="AP825" i="3"/>
  <c r="AP826" i="3"/>
  <c r="AP827" i="3"/>
  <c r="AP828" i="3"/>
  <c r="AP829" i="3"/>
  <c r="AP830" i="3"/>
  <c r="AP831" i="3"/>
  <c r="AP832" i="3"/>
  <c r="AP833" i="3"/>
  <c r="AP834" i="3"/>
  <c r="AP835" i="3"/>
  <c r="AP836" i="3"/>
  <c r="AP837" i="3"/>
  <c r="AP838" i="3"/>
  <c r="AP839" i="3"/>
  <c r="AP840" i="3"/>
  <c r="AP841" i="3"/>
  <c r="AP842" i="3"/>
  <c r="AP843" i="3"/>
  <c r="AP844" i="3"/>
  <c r="AP845" i="3"/>
  <c r="AP846" i="3"/>
  <c r="AP847" i="3"/>
  <c r="AP848" i="3"/>
  <c r="AP849" i="3"/>
  <c r="AP850" i="3"/>
  <c r="AP851" i="3"/>
  <c r="AP852" i="3"/>
  <c r="AP853" i="3"/>
  <c r="AP854" i="3"/>
  <c r="AP855" i="3"/>
  <c r="AP856" i="3"/>
  <c r="AP857" i="3"/>
  <c r="AP858" i="3"/>
  <c r="AP859" i="3"/>
  <c r="AP860" i="3"/>
  <c r="AP861" i="3"/>
  <c r="AP862" i="3"/>
  <c r="AP863" i="3"/>
  <c r="AP864" i="3"/>
  <c r="AP865" i="3"/>
  <c r="AP866" i="3"/>
  <c r="AP867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886" i="3"/>
  <c r="AP887" i="3"/>
  <c r="AP888" i="3"/>
  <c r="AP889" i="3"/>
  <c r="AP890" i="3"/>
  <c r="AP891" i="3"/>
  <c r="AP892" i="3"/>
  <c r="AP893" i="3"/>
  <c r="AP894" i="3"/>
  <c r="AP895" i="3"/>
  <c r="AP896" i="3"/>
  <c r="AP897" i="3"/>
  <c r="AP898" i="3"/>
  <c r="AP899" i="3"/>
  <c r="AP900" i="3"/>
  <c r="AP901" i="3"/>
  <c r="AP902" i="3"/>
  <c r="AP903" i="3"/>
  <c r="AP904" i="3"/>
  <c r="AP905" i="3"/>
  <c r="AP906" i="3"/>
  <c r="AP907" i="3"/>
  <c r="AP908" i="3"/>
  <c r="AP909" i="3"/>
  <c r="AP910" i="3"/>
  <c r="AP911" i="3"/>
  <c r="AP912" i="3"/>
  <c r="AP913" i="3"/>
  <c r="AP914" i="3"/>
  <c r="AP915" i="3"/>
  <c r="AP916" i="3"/>
  <c r="AP917" i="3"/>
  <c r="AP918" i="3"/>
  <c r="AP919" i="3"/>
  <c r="AP920" i="3"/>
  <c r="AP921" i="3"/>
  <c r="AP922" i="3"/>
  <c r="AP923" i="3"/>
  <c r="AP924" i="3"/>
  <c r="AP925" i="3"/>
  <c r="AP926" i="3"/>
  <c r="AP927" i="3"/>
  <c r="AP928" i="3"/>
  <c r="AP929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1" i="3"/>
  <c r="AP962" i="3"/>
  <c r="AP963" i="3"/>
  <c r="AP964" i="3"/>
  <c r="AP965" i="3"/>
  <c r="AP966" i="3"/>
  <c r="AP967" i="3"/>
  <c r="AP968" i="3"/>
  <c r="AP969" i="3"/>
  <c r="AP970" i="3"/>
  <c r="AP971" i="3"/>
  <c r="AP972" i="3"/>
  <c r="AP973" i="3"/>
  <c r="AP974" i="3"/>
  <c r="AP975" i="3"/>
  <c r="AP976" i="3"/>
  <c r="AP977" i="3"/>
  <c r="AP978" i="3"/>
  <c r="AP979" i="3"/>
  <c r="AP980" i="3"/>
  <c r="AP981" i="3"/>
  <c r="AP982" i="3"/>
  <c r="AP983" i="3"/>
  <c r="AP984" i="3"/>
  <c r="AP985" i="3"/>
  <c r="AP986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P1002" i="3"/>
  <c r="AP1003" i="3"/>
  <c r="AP1004" i="3"/>
  <c r="AP1005" i="3"/>
  <c r="AP1006" i="3"/>
  <c r="AP1007" i="3"/>
  <c r="AP1008" i="3"/>
  <c r="AP1009" i="3"/>
  <c r="AP1010" i="3"/>
  <c r="AP1011" i="3"/>
  <c r="AP1012" i="3"/>
  <c r="AP1013" i="3"/>
  <c r="AP1014" i="3"/>
  <c r="AP1015" i="3"/>
  <c r="AP1016" i="3"/>
  <c r="AP1017" i="3"/>
  <c r="AP1018" i="3"/>
  <c r="AP1019" i="3"/>
  <c r="AP1020" i="3"/>
  <c r="AP1021" i="3"/>
  <c r="AP1022" i="3"/>
  <c r="AP1023" i="3"/>
  <c r="AP1024" i="3"/>
  <c r="AP1025" i="3"/>
  <c r="AP1026" i="3"/>
  <c r="AP1027" i="3"/>
  <c r="AP1028" i="3"/>
  <c r="AP1029" i="3"/>
  <c r="AP1030" i="3"/>
  <c r="AP1031" i="3"/>
  <c r="AP1032" i="3"/>
  <c r="AP1033" i="3"/>
  <c r="AP1034" i="3"/>
  <c r="AP1035" i="3"/>
  <c r="AP1036" i="3"/>
  <c r="AP1037" i="3"/>
  <c r="AP1038" i="3"/>
  <c r="AP1039" i="3"/>
  <c r="AP1040" i="3"/>
  <c r="AP1041" i="3"/>
  <c r="AP1042" i="3"/>
  <c r="AP1043" i="3"/>
  <c r="AP1044" i="3"/>
  <c r="AP1045" i="3"/>
  <c r="AP1046" i="3"/>
  <c r="AP1047" i="3"/>
  <c r="AP1048" i="3"/>
  <c r="AP1049" i="3"/>
  <c r="AP1050" i="3"/>
  <c r="AP1051" i="3"/>
  <c r="AP1052" i="3"/>
  <c r="AP1053" i="3"/>
  <c r="AP1054" i="3"/>
  <c r="AP1055" i="3"/>
  <c r="AP1056" i="3"/>
  <c r="AP1057" i="3"/>
  <c r="AP1058" i="3"/>
  <c r="AP1059" i="3"/>
  <c r="AP1060" i="3"/>
  <c r="AP1061" i="3"/>
  <c r="AP1062" i="3"/>
  <c r="AP1063" i="3"/>
  <c r="AP1064" i="3"/>
  <c r="AP1065" i="3"/>
  <c r="AP1066" i="3"/>
  <c r="AP1067" i="3"/>
  <c r="AP1068" i="3"/>
  <c r="AP1069" i="3"/>
  <c r="AP1070" i="3"/>
  <c r="AP1071" i="3"/>
  <c r="AP1072" i="3"/>
  <c r="AP1073" i="3"/>
  <c r="AP1074" i="3"/>
  <c r="AP1075" i="3"/>
  <c r="AP1076" i="3"/>
  <c r="AP1077" i="3"/>
  <c r="AP1078" i="3"/>
  <c r="O310" i="2"/>
  <c r="AW311" i="2"/>
  <c r="O311" i="2"/>
  <c r="AW312" i="2"/>
  <c r="O312" i="2"/>
  <c r="AW313" i="2"/>
  <c r="O313" i="2"/>
  <c r="AW314" i="2"/>
  <c r="O314" i="2"/>
  <c r="AW315" i="2"/>
  <c r="O315" i="2"/>
  <c r="AW316" i="2"/>
  <c r="O316" i="2"/>
  <c r="AW317" i="2"/>
  <c r="O317" i="2"/>
  <c r="AW318" i="2"/>
  <c r="O318" i="2"/>
  <c r="AW319" i="2"/>
  <c r="O319" i="2"/>
  <c r="AW320" i="2"/>
  <c r="O320" i="2"/>
  <c r="AW321" i="2"/>
  <c r="O321" i="2"/>
  <c r="AW322" i="2"/>
  <c r="O322" i="2"/>
  <c r="AW323" i="2"/>
  <c r="O323" i="2"/>
  <c r="O324" i="2"/>
  <c r="N12" i="1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L12" i="1"/>
  <c r="R12" i="1"/>
  <c r="T12" i="1"/>
  <c r="X12" i="1"/>
  <c r="V12" i="1"/>
  <c r="AD12" i="1"/>
  <c r="AJ12" i="1"/>
  <c r="AB12" i="1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AF12" i="1"/>
  <c r="Z12" i="1"/>
  <c r="AH12" i="1"/>
  <c r="AR12" i="1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H12" i="1"/>
  <c r="E12" i="1"/>
  <c r="O409" i="2"/>
  <c r="N13" i="1"/>
  <c r="N409" i="2"/>
  <c r="L13" i="1"/>
  <c r="Q409" i="2"/>
  <c r="R13" i="1"/>
  <c r="R409" i="2"/>
  <c r="T13" i="1"/>
  <c r="X13" i="1"/>
  <c r="S409" i="2"/>
  <c r="V13" i="1"/>
  <c r="AD13" i="1"/>
  <c r="Z409" i="2"/>
  <c r="AJ13" i="1"/>
  <c r="AB13" i="1"/>
  <c r="AF13" i="1"/>
  <c r="Z13" i="1"/>
  <c r="Y409" i="2"/>
  <c r="AH13" i="1"/>
  <c r="AR13" i="1"/>
  <c r="AT13" i="1"/>
  <c r="AA409" i="2"/>
  <c r="AL13" i="1"/>
  <c r="AC409" i="2"/>
  <c r="AP13" i="1"/>
  <c r="AB409" i="2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H13" i="1"/>
  <c r="E13" i="1"/>
  <c r="H14" i="1"/>
  <c r="E14" i="1"/>
  <c r="O582" i="2"/>
  <c r="N15" i="1"/>
  <c r="N582" i="2"/>
  <c r="L15" i="1"/>
  <c r="R15" i="1"/>
  <c r="T15" i="1"/>
  <c r="X15" i="1"/>
  <c r="S582" i="2"/>
  <c r="V15" i="1"/>
  <c r="AD15" i="1"/>
  <c r="AJ15" i="1"/>
  <c r="AB15" i="1"/>
  <c r="AF15" i="1"/>
  <c r="Z15" i="1"/>
  <c r="Y582" i="2"/>
  <c r="AH15" i="1"/>
  <c r="AR15" i="1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H15" i="1"/>
  <c r="E15" i="1"/>
  <c r="O699" i="2"/>
  <c r="N16" i="1"/>
  <c r="N699" i="2"/>
  <c r="L16" i="1"/>
  <c r="R16" i="1"/>
  <c r="R699" i="2"/>
  <c r="T16" i="1"/>
  <c r="X16" i="1"/>
  <c r="V16" i="1"/>
  <c r="AD16" i="1"/>
  <c r="Z699" i="2"/>
  <c r="AJ16" i="1"/>
  <c r="AB16" i="1"/>
  <c r="X699" i="2"/>
  <c r="AF16" i="1"/>
  <c r="Z16" i="1"/>
  <c r="Y699" i="2"/>
  <c r="AH16" i="1"/>
  <c r="AD699" i="2"/>
  <c r="AR16" i="1"/>
  <c r="AT16" i="1"/>
  <c r="AA699" i="2"/>
  <c r="AL16" i="1"/>
  <c r="AC699" i="2"/>
  <c r="AP16" i="1"/>
  <c r="AB699" i="2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H16" i="1"/>
  <c r="E16" i="1"/>
  <c r="O757" i="2"/>
  <c r="N17" i="1"/>
  <c r="N757" i="2"/>
  <c r="L17" i="1"/>
  <c r="R17" i="1"/>
  <c r="R757" i="2"/>
  <c r="T17" i="1"/>
  <c r="X17" i="1"/>
  <c r="V17" i="1"/>
  <c r="AD17" i="1"/>
  <c r="AJ17" i="1"/>
  <c r="AB17" i="1"/>
  <c r="AF17" i="1"/>
  <c r="Z17" i="1"/>
  <c r="AH17" i="1"/>
  <c r="AR17" i="1"/>
  <c r="AT17" i="1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H17" i="1"/>
  <c r="E17" i="1"/>
  <c r="O852" i="2"/>
  <c r="N18" i="1"/>
  <c r="N852" i="2"/>
  <c r="L18" i="1"/>
  <c r="R18" i="1"/>
  <c r="T18" i="1"/>
  <c r="X18" i="1"/>
  <c r="V18" i="1"/>
  <c r="AD18" i="1"/>
  <c r="AJ18" i="1"/>
  <c r="AB18" i="1"/>
  <c r="AF18" i="1"/>
  <c r="Z18" i="1"/>
  <c r="AH18" i="1"/>
  <c r="AR18" i="1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H18" i="1"/>
  <c r="E18" i="1"/>
  <c r="O871" i="2"/>
  <c r="N19" i="1"/>
  <c r="N871" i="2"/>
  <c r="L19" i="1"/>
  <c r="R19" i="1"/>
  <c r="T19" i="1"/>
  <c r="X19" i="1"/>
  <c r="S871" i="2"/>
  <c r="V19" i="1"/>
  <c r="AD19" i="1"/>
  <c r="AJ19" i="1"/>
  <c r="AB19" i="1"/>
  <c r="AF19" i="1"/>
  <c r="Z19" i="1"/>
  <c r="Y871" i="2"/>
  <c r="AH19" i="1"/>
  <c r="AR19" i="1"/>
  <c r="AT19" i="1"/>
  <c r="AA871" i="2"/>
  <c r="AL19" i="1"/>
  <c r="AP19" i="1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H19" i="1"/>
  <c r="E19" i="1"/>
  <c r="O894" i="2"/>
  <c r="N20" i="1"/>
  <c r="N894" i="2"/>
  <c r="L20" i="1"/>
  <c r="Q894" i="2"/>
  <c r="R20" i="1"/>
  <c r="R894" i="2"/>
  <c r="T20" i="1"/>
  <c r="X20" i="1"/>
  <c r="V20" i="1"/>
  <c r="W894" i="2"/>
  <c r="AD20" i="1"/>
  <c r="Z894" i="2"/>
  <c r="AJ20" i="1"/>
  <c r="AB20" i="1"/>
  <c r="AF20" i="1"/>
  <c r="Z20" i="1"/>
  <c r="Y894" i="2"/>
  <c r="AH20" i="1"/>
  <c r="AD894" i="2"/>
  <c r="AR20" i="1"/>
  <c r="AT20" i="1"/>
  <c r="AA894" i="2"/>
  <c r="AL20" i="1"/>
  <c r="AC894" i="2"/>
  <c r="AP20" i="1"/>
  <c r="AB894" i="2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H20" i="1"/>
  <c r="E20" i="1"/>
  <c r="O929" i="2"/>
  <c r="N21" i="1"/>
  <c r="N929" i="2"/>
  <c r="L21" i="1"/>
  <c r="R21" i="1"/>
  <c r="T21" i="1"/>
  <c r="T929" i="2"/>
  <c r="X21" i="1"/>
  <c r="V21" i="1"/>
  <c r="AD21" i="1"/>
  <c r="AJ21" i="1"/>
  <c r="AB21" i="1"/>
  <c r="X929" i="2"/>
  <c r="AF21" i="1"/>
  <c r="Z21" i="1"/>
  <c r="Y929" i="2"/>
  <c r="AH21" i="1"/>
  <c r="AR21" i="1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H21" i="1"/>
  <c r="E21" i="1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N22" i="1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L22" i="1"/>
  <c r="R22" i="1"/>
  <c r="T22" i="1"/>
  <c r="X22" i="1"/>
  <c r="V22" i="1"/>
  <c r="AD22" i="1"/>
  <c r="AJ22" i="1"/>
  <c r="AB22" i="1"/>
  <c r="AF22" i="1"/>
  <c r="Z22" i="1"/>
  <c r="AH22" i="1"/>
  <c r="AR22" i="1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H22" i="1"/>
  <c r="E22" i="1"/>
  <c r="N23" i="1"/>
  <c r="L23" i="1"/>
  <c r="R23" i="1"/>
  <c r="T23" i="1"/>
  <c r="X23" i="1"/>
  <c r="V23" i="1"/>
  <c r="AD23" i="1"/>
  <c r="AJ23" i="1"/>
  <c r="AB23" i="1"/>
  <c r="AF23" i="1"/>
  <c r="Z23" i="1"/>
  <c r="AH23" i="1"/>
  <c r="AR23" i="1"/>
  <c r="AT23" i="1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H23" i="1"/>
  <c r="E23" i="1"/>
  <c r="H24" i="1"/>
  <c r="E24" i="1"/>
  <c r="O1207" i="2"/>
  <c r="N25" i="1"/>
  <c r="N1207" i="2"/>
  <c r="L25" i="1"/>
  <c r="R25" i="1"/>
  <c r="R1207" i="2"/>
  <c r="T25" i="1"/>
  <c r="X25" i="1"/>
  <c r="V25" i="1"/>
  <c r="AD25" i="1"/>
  <c r="AJ25" i="1"/>
  <c r="AB25" i="1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H25" i="1"/>
  <c r="E25" i="1"/>
  <c r="AW1209" i="2"/>
  <c r="AP1081" i="3"/>
  <c r="AP1082" i="3"/>
  <c r="AP1083" i="3"/>
  <c r="AP1084" i="3"/>
  <c r="AP1085" i="3"/>
  <c r="AP1086" i="3"/>
  <c r="AP1087" i="3"/>
  <c r="AP1088" i="3"/>
  <c r="AP1089" i="3"/>
  <c r="AP1090" i="3"/>
  <c r="AP1091" i="3"/>
  <c r="AP1092" i="3"/>
  <c r="AP1093" i="3"/>
  <c r="AP1094" i="3"/>
  <c r="AP1095" i="3"/>
  <c r="AP1096" i="3"/>
  <c r="AP1097" i="3"/>
  <c r="AP1098" i="3"/>
  <c r="AP1099" i="3"/>
  <c r="AP1100" i="3"/>
  <c r="AP1101" i="3"/>
  <c r="AP1102" i="3"/>
  <c r="AP1103" i="3"/>
  <c r="AP1104" i="3"/>
  <c r="AP1105" i="3"/>
  <c r="AP1106" i="3"/>
  <c r="AP1107" i="3"/>
  <c r="AP1108" i="3"/>
  <c r="AP1109" i="3"/>
  <c r="AP1110" i="3"/>
  <c r="AP1111" i="3"/>
  <c r="AP1112" i="3"/>
  <c r="AP1113" i="3"/>
  <c r="AP1114" i="3"/>
  <c r="AP1115" i="3"/>
  <c r="AP1116" i="3"/>
  <c r="AP1117" i="3"/>
  <c r="AP1118" i="3"/>
  <c r="AP1119" i="3"/>
  <c r="AP1120" i="3"/>
  <c r="O1209" i="2"/>
  <c r="AW1210" i="2"/>
  <c r="O1210" i="2"/>
  <c r="AW1211" i="2"/>
  <c r="O1211" i="2"/>
  <c r="AW1212" i="2"/>
  <c r="O1212" i="2"/>
  <c r="AW1213" i="2"/>
  <c r="O1213" i="2"/>
  <c r="AW1214" i="2"/>
  <c r="O1214" i="2"/>
  <c r="O1215" i="2"/>
  <c r="N26" i="1"/>
  <c r="N1209" i="2"/>
  <c r="N1210" i="2"/>
  <c r="N1211" i="2"/>
  <c r="N1212" i="2"/>
  <c r="N1213" i="2"/>
  <c r="N1214" i="2"/>
  <c r="N1215" i="2"/>
  <c r="L26" i="1"/>
  <c r="R26" i="1"/>
  <c r="T26" i="1"/>
  <c r="X26" i="1"/>
  <c r="V26" i="1"/>
  <c r="AD26" i="1"/>
  <c r="AJ26" i="1"/>
  <c r="AB26" i="1"/>
  <c r="X1209" i="2"/>
  <c r="X1210" i="2"/>
  <c r="X1211" i="2"/>
  <c r="X1212" i="2"/>
  <c r="X1213" i="2"/>
  <c r="X1214" i="2"/>
  <c r="X1215" i="2"/>
  <c r="AF26" i="1"/>
  <c r="Z26" i="1"/>
  <c r="AH26" i="1"/>
  <c r="AR26" i="1"/>
  <c r="AE1209" i="2"/>
  <c r="AE1210" i="2"/>
  <c r="AE1211" i="2"/>
  <c r="AE1212" i="2"/>
  <c r="AE1213" i="2"/>
  <c r="AE1214" i="2"/>
  <c r="AE1215" i="2"/>
  <c r="AT26" i="1"/>
  <c r="AL26" i="1"/>
  <c r="AP26" i="1"/>
  <c r="AN26" i="1"/>
  <c r="AV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H26" i="1"/>
  <c r="E26" i="1"/>
  <c r="O1312" i="2"/>
  <c r="N27" i="1"/>
  <c r="N1312" i="2"/>
  <c r="L27" i="1"/>
  <c r="Q1312" i="2"/>
  <c r="R27" i="1"/>
  <c r="R1312" i="2"/>
  <c r="T27" i="1"/>
  <c r="X27" i="1"/>
  <c r="S1312" i="2"/>
  <c r="V27" i="1"/>
  <c r="AD27" i="1"/>
  <c r="Z1312" i="2"/>
  <c r="AJ27" i="1"/>
  <c r="AB27" i="1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AF27" i="1"/>
  <c r="Z27" i="1"/>
  <c r="Y1312" i="2"/>
  <c r="AH27" i="1"/>
  <c r="AR27" i="1"/>
  <c r="AT27" i="1"/>
  <c r="AA1312" i="2"/>
  <c r="AL27" i="1"/>
  <c r="AP27" i="1"/>
  <c r="AB1312" i="2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H27" i="1"/>
  <c r="E27" i="1"/>
  <c r="O1568" i="2"/>
  <c r="N28" i="1"/>
  <c r="N1568" i="2"/>
  <c r="L28" i="1"/>
  <c r="Q1568" i="2"/>
  <c r="R28" i="1"/>
  <c r="R1568" i="2"/>
  <c r="T28" i="1"/>
  <c r="X28" i="1"/>
  <c r="V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H28" i="1"/>
  <c r="E28" i="1"/>
  <c r="H29" i="1"/>
  <c r="E29" i="1"/>
  <c r="H30" i="1"/>
  <c r="E30" i="1"/>
  <c r="O1751" i="2"/>
  <c r="N31" i="1"/>
  <c r="N1751" i="2"/>
  <c r="L31" i="1"/>
  <c r="R31" i="1"/>
  <c r="T31" i="1"/>
  <c r="X31" i="1"/>
  <c r="V31" i="1"/>
  <c r="AD31" i="1"/>
  <c r="AJ31" i="1"/>
  <c r="AB31" i="1"/>
  <c r="X1751" i="2"/>
  <c r="AF31" i="1"/>
  <c r="Z31" i="1"/>
  <c r="AH31" i="1"/>
  <c r="AR31" i="1"/>
  <c r="AT31" i="1"/>
  <c r="AL31" i="1"/>
  <c r="AP31" i="1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H31" i="1"/>
  <c r="E31" i="1"/>
  <c r="O1792" i="2"/>
  <c r="N32" i="1"/>
  <c r="N1792" i="2"/>
  <c r="L32" i="1"/>
  <c r="R32" i="1"/>
  <c r="T32" i="1"/>
  <c r="X32" i="1"/>
  <c r="V32" i="1"/>
  <c r="AD32" i="1"/>
  <c r="AJ32" i="1"/>
  <c r="AB32" i="1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H32" i="1"/>
  <c r="E32" i="1"/>
  <c r="O1849" i="2"/>
  <c r="N33" i="1"/>
  <c r="N1849" i="2"/>
  <c r="L33" i="1"/>
  <c r="Q1849" i="2"/>
  <c r="R33" i="1"/>
  <c r="T33" i="1"/>
  <c r="X33" i="1"/>
  <c r="V33" i="1"/>
  <c r="AD33" i="1"/>
  <c r="AJ33" i="1"/>
  <c r="AB33" i="1"/>
  <c r="AF33" i="1"/>
  <c r="Z33" i="1"/>
  <c r="AH33" i="1"/>
  <c r="AR33" i="1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H33" i="1"/>
  <c r="E33" i="1"/>
  <c r="O1923" i="2"/>
  <c r="N34" i="1"/>
  <c r="N1923" i="2"/>
  <c r="L34" i="1"/>
  <c r="R34" i="1"/>
  <c r="R1923" i="2"/>
  <c r="T34" i="1"/>
  <c r="X34" i="1"/>
  <c r="V34" i="1"/>
  <c r="AD34" i="1"/>
  <c r="Z1923" i="2"/>
  <c r="AJ34" i="1"/>
  <c r="AB34" i="1"/>
  <c r="X1923" i="2"/>
  <c r="AF34" i="1"/>
  <c r="Z34" i="1"/>
  <c r="Y1923" i="2"/>
  <c r="AH34" i="1"/>
  <c r="AR34" i="1"/>
  <c r="AT34" i="1"/>
  <c r="AA1923" i="2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H34" i="1"/>
  <c r="E34" i="1"/>
  <c r="O1948" i="2"/>
  <c r="N35" i="1"/>
  <c r="N1948" i="2"/>
  <c r="L35" i="1"/>
  <c r="R35" i="1"/>
  <c r="T35" i="1"/>
  <c r="X35" i="1"/>
  <c r="V35" i="1"/>
  <c r="AD35" i="1"/>
  <c r="AJ35" i="1"/>
  <c r="AB35" i="1"/>
  <c r="X1948" i="2"/>
  <c r="AF35" i="1"/>
  <c r="Z35" i="1"/>
  <c r="Y1948" i="2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H35" i="1"/>
  <c r="E35" i="1"/>
  <c r="E36" i="1"/>
  <c r="G3" i="1"/>
  <c r="D3" i="1"/>
  <c r="G4" i="1"/>
  <c r="D4" i="1"/>
  <c r="G5" i="1"/>
  <c r="D5" i="1"/>
  <c r="G6" i="1"/>
  <c r="D6" i="1"/>
  <c r="G7" i="1"/>
  <c r="D7" i="1"/>
  <c r="G8" i="1"/>
  <c r="D8" i="1"/>
  <c r="G9" i="1"/>
  <c r="D9" i="1"/>
  <c r="G10" i="1"/>
  <c r="D10" i="1"/>
  <c r="G11" i="1"/>
  <c r="D11" i="1"/>
  <c r="G12" i="1"/>
  <c r="D12" i="1"/>
  <c r="G13" i="1"/>
  <c r="D13" i="1"/>
  <c r="G14" i="1"/>
  <c r="D14" i="1"/>
  <c r="G15" i="1"/>
  <c r="D15" i="1"/>
  <c r="G16" i="1"/>
  <c r="D16" i="1"/>
  <c r="G17" i="1"/>
  <c r="D17" i="1"/>
  <c r="G18" i="1"/>
  <c r="D18" i="1"/>
  <c r="G19" i="1"/>
  <c r="D19" i="1"/>
  <c r="G20" i="1"/>
  <c r="D20" i="1"/>
  <c r="G21" i="1"/>
  <c r="D21" i="1"/>
  <c r="G22" i="1"/>
  <c r="D22" i="1"/>
  <c r="G23" i="1"/>
  <c r="D23" i="1"/>
  <c r="G24" i="1"/>
  <c r="D24" i="1"/>
  <c r="G25" i="1"/>
  <c r="D25" i="1"/>
  <c r="G26" i="1"/>
  <c r="D26" i="1"/>
  <c r="G27" i="1"/>
  <c r="D27" i="1"/>
  <c r="G28" i="1"/>
  <c r="D28" i="1"/>
  <c r="G29" i="1"/>
  <c r="D29" i="1"/>
  <c r="G30" i="1"/>
  <c r="D30" i="1"/>
  <c r="G31" i="1"/>
  <c r="D31" i="1"/>
  <c r="G32" i="1"/>
  <c r="D32" i="1"/>
  <c r="G33" i="1"/>
  <c r="D33" i="1"/>
  <c r="G34" i="1"/>
  <c r="D34" i="1"/>
  <c r="G35" i="1"/>
  <c r="D35" i="1"/>
  <c r="D36" i="1"/>
  <c r="G47" i="8"/>
  <c r="X1079" i="3"/>
  <c r="O1079" i="3"/>
  <c r="N1079" i="3"/>
  <c r="J138" i="4"/>
  <c r="F138" i="4"/>
  <c r="G138" i="4"/>
  <c r="H138" i="4"/>
  <c r="C280" i="2"/>
  <c r="I138" i="4"/>
  <c r="E138" i="4"/>
  <c r="D280" i="2"/>
  <c r="C138" i="4"/>
  <c r="E280" i="2"/>
  <c r="B138" i="4"/>
  <c r="F280" i="2"/>
  <c r="A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G123" i="4"/>
  <c r="F2" i="4"/>
  <c r="G2" i="4"/>
  <c r="I2" i="4"/>
  <c r="L36" i="1"/>
  <c r="N36" i="1"/>
  <c r="P36" i="1"/>
  <c r="R36" i="1"/>
  <c r="T36" i="1"/>
  <c r="X36" i="1"/>
  <c r="V36" i="1"/>
  <c r="AD36" i="1"/>
  <c r="AB36" i="1"/>
  <c r="AF36" i="1"/>
  <c r="Z36" i="1"/>
  <c r="AH36" i="1"/>
  <c r="AJ36" i="1"/>
  <c r="AR36" i="1"/>
  <c r="AL36" i="1"/>
  <c r="AP36" i="1"/>
  <c r="AN36" i="1"/>
  <c r="AT36" i="1"/>
  <c r="AV36" i="1"/>
  <c r="C36" i="1"/>
  <c r="M36" i="1"/>
  <c r="O36" i="1"/>
  <c r="H35" i="4"/>
  <c r="H23" i="4"/>
  <c r="H13" i="4"/>
  <c r="H10" i="4"/>
  <c r="H6" i="4"/>
  <c r="H5" i="4"/>
  <c r="G29" i="4"/>
  <c r="C96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BO1312" i="2"/>
  <c r="BN1312" i="2"/>
  <c r="BM1312" i="2"/>
  <c r="BL1312" i="2"/>
  <c r="BK1312" i="2"/>
  <c r="BJ1312" i="2"/>
  <c r="BI1312" i="2"/>
  <c r="BH1312" i="2"/>
  <c r="BG1312" i="2"/>
  <c r="BF1312" i="2"/>
  <c r="AD1" i="2"/>
  <c r="AD1" i="3"/>
  <c r="AC1" i="2"/>
  <c r="AC1" i="3"/>
  <c r="AB1" i="2"/>
  <c r="AB1" i="3"/>
  <c r="AA1" i="2"/>
  <c r="AA1" i="3"/>
  <c r="Z1" i="2"/>
  <c r="Z1" i="3"/>
  <c r="Y1" i="2"/>
  <c r="Y1" i="3"/>
  <c r="X1" i="2"/>
  <c r="X1" i="3"/>
  <c r="W1" i="2"/>
  <c r="W1" i="3"/>
  <c r="V1" i="2"/>
  <c r="V1" i="3"/>
  <c r="U1" i="2"/>
  <c r="U1" i="3"/>
  <c r="T1" i="2"/>
  <c r="T1" i="3"/>
  <c r="S1" i="2"/>
  <c r="S1" i="3"/>
  <c r="R1" i="2"/>
  <c r="R1" i="3"/>
  <c r="Q1" i="2"/>
  <c r="Q1" i="3"/>
  <c r="P1" i="2"/>
  <c r="P1" i="3"/>
  <c r="O1" i="2"/>
  <c r="O1" i="3"/>
  <c r="N1" i="2"/>
  <c r="N1" i="3"/>
  <c r="O168" i="2"/>
  <c r="N168" i="2"/>
  <c r="C582" i="2"/>
  <c r="C555" i="2"/>
  <c r="C553" i="2"/>
  <c r="BE18" i="2"/>
  <c r="G41" i="8"/>
  <c r="G40" i="8"/>
  <c r="G39" i="8"/>
  <c r="G38" i="8"/>
  <c r="R172" i="3"/>
  <c r="G194" i="8"/>
  <c r="AS726" i="3"/>
  <c r="AN280" i="2"/>
  <c r="AM280" i="2"/>
  <c r="AL280" i="2"/>
  <c r="AK280" i="2"/>
  <c r="AJ280" i="2"/>
  <c r="AI280" i="2"/>
  <c r="AH280" i="2"/>
  <c r="AG280" i="2"/>
  <c r="J280" i="2"/>
  <c r="K280" i="2"/>
  <c r="L280" i="2"/>
  <c r="M280" i="2"/>
  <c r="G280" i="2"/>
  <c r="H280" i="2"/>
  <c r="AW292" i="2"/>
  <c r="AW291" i="2"/>
  <c r="AW290" i="2"/>
  <c r="AW289" i="2"/>
  <c r="AW288" i="2"/>
  <c r="AW287" i="2"/>
  <c r="AW286" i="2"/>
  <c r="AW285" i="2"/>
  <c r="AW284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2" i="2"/>
  <c r="AW91" i="2"/>
  <c r="AW90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W4" i="2"/>
  <c r="AW3" i="2"/>
  <c r="Z726" i="3"/>
  <c r="Y726" i="3"/>
  <c r="R726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AR724" i="3"/>
  <c r="AG724" i="3"/>
  <c r="J724" i="3"/>
  <c r="K724" i="3"/>
  <c r="L724" i="3"/>
  <c r="M724" i="3"/>
  <c r="G724" i="3"/>
  <c r="H724" i="3"/>
  <c r="F724" i="3"/>
  <c r="E724" i="3"/>
  <c r="D724" i="3"/>
  <c r="AR723" i="3"/>
  <c r="AG723" i="3"/>
  <c r="J723" i="3"/>
  <c r="K723" i="3"/>
  <c r="L723" i="3"/>
  <c r="M723" i="3"/>
  <c r="G723" i="3"/>
  <c r="H723" i="3"/>
  <c r="F723" i="3"/>
  <c r="E723" i="3"/>
  <c r="D723" i="3"/>
  <c r="AR722" i="3"/>
  <c r="AG722" i="3"/>
  <c r="J722" i="3"/>
  <c r="K722" i="3"/>
  <c r="L722" i="3"/>
  <c r="M722" i="3"/>
  <c r="G722" i="3"/>
  <c r="H722" i="3"/>
  <c r="F722" i="3"/>
  <c r="E722" i="3"/>
  <c r="D722" i="3"/>
  <c r="AR721" i="3"/>
  <c r="AG721" i="3"/>
  <c r="J721" i="3"/>
  <c r="K721" i="3"/>
  <c r="L721" i="3"/>
  <c r="M721" i="3"/>
  <c r="G721" i="3"/>
  <c r="H721" i="3"/>
  <c r="F721" i="3"/>
  <c r="E721" i="3"/>
  <c r="D721" i="3"/>
  <c r="AR720" i="3"/>
  <c r="AG720" i="3"/>
  <c r="J720" i="3"/>
  <c r="K720" i="3"/>
  <c r="L720" i="3"/>
  <c r="M720" i="3"/>
  <c r="G720" i="3"/>
  <c r="H720" i="3"/>
  <c r="F720" i="3"/>
  <c r="E720" i="3"/>
  <c r="D720" i="3"/>
  <c r="AR719" i="3"/>
  <c r="AG719" i="3"/>
  <c r="J719" i="3"/>
  <c r="K719" i="3"/>
  <c r="L719" i="3"/>
  <c r="M719" i="3"/>
  <c r="G719" i="3"/>
  <c r="H719" i="3"/>
  <c r="F719" i="3"/>
  <c r="E719" i="3"/>
  <c r="D719" i="3"/>
  <c r="AR718" i="3"/>
  <c r="AG718" i="3"/>
  <c r="J718" i="3"/>
  <c r="K718" i="3"/>
  <c r="L718" i="3"/>
  <c r="M718" i="3"/>
  <c r="G718" i="3"/>
  <c r="H718" i="3"/>
  <c r="F718" i="3"/>
  <c r="E718" i="3"/>
  <c r="D718" i="3"/>
  <c r="AR717" i="3"/>
  <c r="AG717" i="3"/>
  <c r="J717" i="3"/>
  <c r="K717" i="3"/>
  <c r="L717" i="3"/>
  <c r="M717" i="3"/>
  <c r="G717" i="3"/>
  <c r="H717" i="3"/>
  <c r="F717" i="3"/>
  <c r="E717" i="3"/>
  <c r="D717" i="3"/>
  <c r="AR716" i="3"/>
  <c r="AG716" i="3"/>
  <c r="J716" i="3"/>
  <c r="K716" i="3"/>
  <c r="L716" i="3"/>
  <c r="M716" i="3"/>
  <c r="G716" i="3"/>
  <c r="H716" i="3"/>
  <c r="F716" i="3"/>
  <c r="E716" i="3"/>
  <c r="D716" i="3"/>
  <c r="AR715" i="3"/>
  <c r="AG715" i="3"/>
  <c r="J715" i="3"/>
  <c r="K715" i="3"/>
  <c r="L715" i="3"/>
  <c r="M715" i="3"/>
  <c r="G715" i="3"/>
  <c r="H715" i="3"/>
  <c r="F715" i="3"/>
  <c r="E715" i="3"/>
  <c r="D715" i="3"/>
  <c r="AR714" i="3"/>
  <c r="AG714" i="3"/>
  <c r="J714" i="3"/>
  <c r="K714" i="3"/>
  <c r="L714" i="3"/>
  <c r="M714" i="3"/>
  <c r="G714" i="3"/>
  <c r="H714" i="3"/>
  <c r="F714" i="3"/>
  <c r="E714" i="3"/>
  <c r="D714" i="3"/>
  <c r="AR713" i="3"/>
  <c r="AG713" i="3"/>
  <c r="J713" i="3"/>
  <c r="K713" i="3"/>
  <c r="L713" i="3"/>
  <c r="M713" i="3"/>
  <c r="G713" i="3"/>
  <c r="H713" i="3"/>
  <c r="F713" i="3"/>
  <c r="E713" i="3"/>
  <c r="D713" i="3"/>
  <c r="AR712" i="3"/>
  <c r="AG712" i="3"/>
  <c r="J712" i="3"/>
  <c r="K712" i="3"/>
  <c r="L712" i="3"/>
  <c r="M712" i="3"/>
  <c r="G712" i="3"/>
  <c r="H712" i="3"/>
  <c r="F712" i="3"/>
  <c r="E712" i="3"/>
  <c r="D712" i="3"/>
  <c r="AR711" i="3"/>
  <c r="AG711" i="3"/>
  <c r="J711" i="3"/>
  <c r="K711" i="3"/>
  <c r="L711" i="3"/>
  <c r="M711" i="3"/>
  <c r="G711" i="3"/>
  <c r="H711" i="3"/>
  <c r="F711" i="3"/>
  <c r="E711" i="3"/>
  <c r="D711" i="3"/>
  <c r="AR710" i="3"/>
  <c r="AG710" i="3"/>
  <c r="J710" i="3"/>
  <c r="K710" i="3"/>
  <c r="L710" i="3"/>
  <c r="M710" i="3"/>
  <c r="G710" i="3"/>
  <c r="H710" i="3"/>
  <c r="F710" i="3"/>
  <c r="E710" i="3"/>
  <c r="D710" i="3"/>
  <c r="AR709" i="3"/>
  <c r="AG709" i="3"/>
  <c r="J709" i="3"/>
  <c r="K709" i="3"/>
  <c r="L709" i="3"/>
  <c r="M709" i="3"/>
  <c r="G709" i="3"/>
  <c r="H709" i="3"/>
  <c r="F709" i="3"/>
  <c r="E709" i="3"/>
  <c r="D709" i="3"/>
  <c r="AR708" i="3"/>
  <c r="AG708" i="3"/>
  <c r="J708" i="3"/>
  <c r="K708" i="3"/>
  <c r="L708" i="3"/>
  <c r="M708" i="3"/>
  <c r="G708" i="3"/>
  <c r="H708" i="3"/>
  <c r="F708" i="3"/>
  <c r="E708" i="3"/>
  <c r="D708" i="3"/>
  <c r="AR707" i="3"/>
  <c r="AG707" i="3"/>
  <c r="J707" i="3"/>
  <c r="K707" i="3"/>
  <c r="L707" i="3"/>
  <c r="M707" i="3"/>
  <c r="G707" i="3"/>
  <c r="H707" i="3"/>
  <c r="F707" i="3"/>
  <c r="E707" i="3"/>
  <c r="D707" i="3"/>
  <c r="AR706" i="3"/>
  <c r="AG706" i="3"/>
  <c r="J706" i="3"/>
  <c r="K706" i="3"/>
  <c r="L706" i="3"/>
  <c r="M706" i="3"/>
  <c r="G706" i="3"/>
  <c r="H706" i="3"/>
  <c r="F706" i="3"/>
  <c r="E706" i="3"/>
  <c r="D706" i="3"/>
  <c r="AR705" i="3"/>
  <c r="AG705" i="3"/>
  <c r="J705" i="3"/>
  <c r="K705" i="3"/>
  <c r="L705" i="3"/>
  <c r="M705" i="3"/>
  <c r="G705" i="3"/>
  <c r="H705" i="3"/>
  <c r="F705" i="3"/>
  <c r="E705" i="3"/>
  <c r="D705" i="3"/>
  <c r="AR704" i="3"/>
  <c r="AG704" i="3"/>
  <c r="J704" i="3"/>
  <c r="K704" i="3"/>
  <c r="L704" i="3"/>
  <c r="M704" i="3"/>
  <c r="G704" i="3"/>
  <c r="H704" i="3"/>
  <c r="F704" i="3"/>
  <c r="E704" i="3"/>
  <c r="D704" i="3"/>
  <c r="AR703" i="3"/>
  <c r="AG703" i="3"/>
  <c r="J703" i="3"/>
  <c r="K703" i="3"/>
  <c r="L703" i="3"/>
  <c r="M703" i="3"/>
  <c r="G703" i="3"/>
  <c r="H703" i="3"/>
  <c r="F703" i="3"/>
  <c r="E703" i="3"/>
  <c r="D703" i="3"/>
  <c r="AR702" i="3"/>
  <c r="AG702" i="3"/>
  <c r="J702" i="3"/>
  <c r="K702" i="3"/>
  <c r="L702" i="3"/>
  <c r="M702" i="3"/>
  <c r="G702" i="3"/>
  <c r="H702" i="3"/>
  <c r="F702" i="3"/>
  <c r="E702" i="3"/>
  <c r="D702" i="3"/>
  <c r="AR701" i="3"/>
  <c r="AG701" i="3"/>
  <c r="J701" i="3"/>
  <c r="K701" i="3"/>
  <c r="L701" i="3"/>
  <c r="M701" i="3"/>
  <c r="G701" i="3"/>
  <c r="H701" i="3"/>
  <c r="F701" i="3"/>
  <c r="E701" i="3"/>
  <c r="D701" i="3"/>
  <c r="AR700" i="3"/>
  <c r="AG700" i="3"/>
  <c r="J700" i="3"/>
  <c r="K700" i="3"/>
  <c r="L700" i="3"/>
  <c r="M700" i="3"/>
  <c r="G700" i="3"/>
  <c r="H700" i="3"/>
  <c r="F700" i="3"/>
  <c r="E700" i="3"/>
  <c r="D700" i="3"/>
  <c r="AR699" i="3"/>
  <c r="AG699" i="3"/>
  <c r="J699" i="3"/>
  <c r="K699" i="3"/>
  <c r="L699" i="3"/>
  <c r="M699" i="3"/>
  <c r="G699" i="3"/>
  <c r="H699" i="3"/>
  <c r="F699" i="3"/>
  <c r="E699" i="3"/>
  <c r="D699" i="3"/>
  <c r="AR698" i="3"/>
  <c r="AG698" i="3"/>
  <c r="J698" i="3"/>
  <c r="K698" i="3"/>
  <c r="L698" i="3"/>
  <c r="M698" i="3"/>
  <c r="G698" i="3"/>
  <c r="H698" i="3"/>
  <c r="F698" i="3"/>
  <c r="E698" i="3"/>
  <c r="D698" i="3"/>
  <c r="AR697" i="3"/>
  <c r="AG697" i="3"/>
  <c r="J697" i="3"/>
  <c r="K697" i="3"/>
  <c r="L697" i="3"/>
  <c r="M697" i="3"/>
  <c r="G697" i="3"/>
  <c r="H697" i="3"/>
  <c r="F697" i="3"/>
  <c r="E697" i="3"/>
  <c r="D697" i="3"/>
  <c r="AR696" i="3"/>
  <c r="AG696" i="3"/>
  <c r="J696" i="3"/>
  <c r="K696" i="3"/>
  <c r="L696" i="3"/>
  <c r="M696" i="3"/>
  <c r="G696" i="3"/>
  <c r="H696" i="3"/>
  <c r="F696" i="3"/>
  <c r="E696" i="3"/>
  <c r="D696" i="3"/>
  <c r="AR695" i="3"/>
  <c r="AG695" i="3"/>
  <c r="J695" i="3"/>
  <c r="K695" i="3"/>
  <c r="L695" i="3"/>
  <c r="M695" i="3"/>
  <c r="G695" i="3"/>
  <c r="H695" i="3"/>
  <c r="F695" i="3"/>
  <c r="E695" i="3"/>
  <c r="D695" i="3"/>
  <c r="AR694" i="3"/>
  <c r="AG694" i="3"/>
  <c r="J694" i="3"/>
  <c r="K694" i="3"/>
  <c r="L694" i="3"/>
  <c r="M694" i="3"/>
  <c r="G694" i="3"/>
  <c r="H694" i="3"/>
  <c r="F694" i="3"/>
  <c r="E694" i="3"/>
  <c r="D694" i="3"/>
  <c r="AR693" i="3"/>
  <c r="AG693" i="3"/>
  <c r="J693" i="3"/>
  <c r="K693" i="3"/>
  <c r="L693" i="3"/>
  <c r="M693" i="3"/>
  <c r="G693" i="3"/>
  <c r="H693" i="3"/>
  <c r="F693" i="3"/>
  <c r="E693" i="3"/>
  <c r="D693" i="3"/>
  <c r="AR692" i="3"/>
  <c r="AG692" i="3"/>
  <c r="J692" i="3"/>
  <c r="K692" i="3"/>
  <c r="L692" i="3"/>
  <c r="M692" i="3"/>
  <c r="G692" i="3"/>
  <c r="H692" i="3"/>
  <c r="F692" i="3"/>
  <c r="E692" i="3"/>
  <c r="D692" i="3"/>
  <c r="AR691" i="3"/>
  <c r="AG691" i="3"/>
  <c r="J691" i="3"/>
  <c r="K691" i="3"/>
  <c r="L691" i="3"/>
  <c r="M691" i="3"/>
  <c r="G691" i="3"/>
  <c r="H691" i="3"/>
  <c r="F691" i="3"/>
  <c r="E691" i="3"/>
  <c r="D691" i="3"/>
  <c r="AR690" i="3"/>
  <c r="AG690" i="3"/>
  <c r="J690" i="3"/>
  <c r="K690" i="3"/>
  <c r="L690" i="3"/>
  <c r="M690" i="3"/>
  <c r="G690" i="3"/>
  <c r="H690" i="3"/>
  <c r="F690" i="3"/>
  <c r="E690" i="3"/>
  <c r="D690" i="3"/>
  <c r="AR689" i="3"/>
  <c r="AG689" i="3"/>
  <c r="J689" i="3"/>
  <c r="K689" i="3"/>
  <c r="L689" i="3"/>
  <c r="M689" i="3"/>
  <c r="G689" i="3"/>
  <c r="H689" i="3"/>
  <c r="F689" i="3"/>
  <c r="E689" i="3"/>
  <c r="D689" i="3"/>
  <c r="AR688" i="3"/>
  <c r="AG688" i="3"/>
  <c r="J688" i="3"/>
  <c r="K688" i="3"/>
  <c r="L688" i="3"/>
  <c r="M688" i="3"/>
  <c r="G688" i="3"/>
  <c r="H688" i="3"/>
  <c r="F688" i="3"/>
  <c r="E688" i="3"/>
  <c r="D688" i="3"/>
  <c r="AR687" i="3"/>
  <c r="AG687" i="3"/>
  <c r="J687" i="3"/>
  <c r="K687" i="3"/>
  <c r="L687" i="3"/>
  <c r="M687" i="3"/>
  <c r="G687" i="3"/>
  <c r="H687" i="3"/>
  <c r="F687" i="3"/>
  <c r="E687" i="3"/>
  <c r="D687" i="3"/>
  <c r="AR686" i="3"/>
  <c r="AG686" i="3"/>
  <c r="J686" i="3"/>
  <c r="K686" i="3"/>
  <c r="L686" i="3"/>
  <c r="M686" i="3"/>
  <c r="G686" i="3"/>
  <c r="H686" i="3"/>
  <c r="F686" i="3"/>
  <c r="E686" i="3"/>
  <c r="D686" i="3"/>
  <c r="AR685" i="3"/>
  <c r="AG685" i="3"/>
  <c r="J685" i="3"/>
  <c r="K685" i="3"/>
  <c r="L685" i="3"/>
  <c r="M685" i="3"/>
  <c r="G685" i="3"/>
  <c r="H685" i="3"/>
  <c r="F685" i="3"/>
  <c r="E685" i="3"/>
  <c r="D685" i="3"/>
  <c r="G211" i="8"/>
  <c r="G210" i="8"/>
  <c r="G80" i="8"/>
  <c r="C1213" i="2"/>
  <c r="AN1213" i="2"/>
  <c r="AM1213" i="2"/>
  <c r="AL1213" i="2"/>
  <c r="AK1213" i="2"/>
  <c r="AJ1213" i="2"/>
  <c r="AI1213" i="2"/>
  <c r="AH1213" i="2"/>
  <c r="AG1213" i="2"/>
  <c r="J1213" i="2"/>
  <c r="K1213" i="2"/>
  <c r="L1213" i="2"/>
  <c r="M1213" i="2"/>
  <c r="G1213" i="2"/>
  <c r="H1213" i="2"/>
  <c r="F1213" i="2"/>
  <c r="E1213" i="2"/>
  <c r="D1213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C1119" i="3"/>
  <c r="X1121" i="3"/>
  <c r="O1121" i="3"/>
  <c r="N1121" i="3"/>
  <c r="AR1119" i="3"/>
  <c r="AG1119" i="3"/>
  <c r="J1119" i="3"/>
  <c r="K1119" i="3"/>
  <c r="L1119" i="3"/>
  <c r="M1119" i="3"/>
  <c r="G1119" i="3"/>
  <c r="H1119" i="3"/>
  <c r="F1119" i="3"/>
  <c r="E1119" i="3"/>
  <c r="D1119" i="3"/>
  <c r="G96" i="8"/>
  <c r="G95" i="8"/>
  <c r="G94" i="8"/>
  <c r="G93" i="8"/>
  <c r="G186" i="8"/>
  <c r="AZ168" i="2"/>
  <c r="C168" i="2"/>
  <c r="C167" i="2"/>
  <c r="C166" i="2"/>
  <c r="C165" i="2"/>
  <c r="C164" i="2"/>
  <c r="G55" i="8"/>
  <c r="BA1948" i="2"/>
  <c r="AZ1948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AB1369" i="3"/>
  <c r="G174" i="8"/>
  <c r="G160" i="8"/>
  <c r="F168" i="2"/>
  <c r="G34" i="8"/>
  <c r="G150" i="8"/>
  <c r="G151" i="8"/>
  <c r="G214" i="8"/>
  <c r="G45" i="8"/>
  <c r="G177" i="8"/>
  <c r="G82" i="8"/>
  <c r="G81" i="8"/>
  <c r="G79" i="8"/>
  <c r="G91" i="8"/>
  <c r="G155" i="8"/>
  <c r="G105" i="8"/>
  <c r="G58" i="8"/>
  <c r="G57" i="8"/>
  <c r="G56" i="8"/>
  <c r="G54" i="8"/>
  <c r="G50" i="8"/>
  <c r="G52" i="8"/>
  <c r="G53" i="8"/>
  <c r="G167" i="8"/>
  <c r="G139" i="8"/>
  <c r="G140" i="8"/>
  <c r="G131" i="8"/>
  <c r="G66" i="8"/>
  <c r="G65" i="8"/>
  <c r="G64" i="8"/>
  <c r="G145" i="8"/>
  <c r="G143" i="8"/>
  <c r="AW168" i="2"/>
  <c r="AW167" i="2"/>
  <c r="AW166" i="2"/>
  <c r="AW165" i="2"/>
  <c r="AW164" i="2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J3" i="1"/>
  <c r="K3" i="1"/>
  <c r="AY3" i="1"/>
  <c r="BA3" i="1"/>
  <c r="BB3" i="1"/>
  <c r="BC3" i="1"/>
  <c r="BD3" i="1"/>
  <c r="BE3" i="1"/>
  <c r="BI3" i="1"/>
  <c r="J4" i="1"/>
  <c r="K4" i="1"/>
  <c r="AY4" i="1"/>
  <c r="BA4" i="1"/>
  <c r="BB4" i="1"/>
  <c r="BC4" i="1"/>
  <c r="BD4" i="1"/>
  <c r="BE4" i="1"/>
  <c r="BI4" i="1"/>
  <c r="J5" i="1"/>
  <c r="K5" i="1"/>
  <c r="AY5" i="1"/>
  <c r="BA5" i="1"/>
  <c r="BB5" i="1"/>
  <c r="BC5" i="1"/>
  <c r="BD5" i="1"/>
  <c r="BE5" i="1"/>
  <c r="BI5" i="1"/>
  <c r="J6" i="1"/>
  <c r="K6" i="1"/>
  <c r="AY6" i="1"/>
  <c r="BA6" i="1"/>
  <c r="BB6" i="1"/>
  <c r="BC6" i="1"/>
  <c r="BD6" i="1"/>
  <c r="BE6" i="1"/>
  <c r="BI6" i="1"/>
  <c r="J7" i="1"/>
  <c r="K7" i="1"/>
  <c r="AY7" i="1"/>
  <c r="BA7" i="1"/>
  <c r="BB7" i="1"/>
  <c r="BC7" i="1"/>
  <c r="BD7" i="1"/>
  <c r="BE7" i="1"/>
  <c r="BI7" i="1"/>
  <c r="J8" i="1"/>
  <c r="K8" i="1"/>
  <c r="AY8" i="1"/>
  <c r="BA8" i="1"/>
  <c r="BB8" i="1"/>
  <c r="BC8" i="1"/>
  <c r="BD8" i="1"/>
  <c r="BE8" i="1"/>
  <c r="BI8" i="1"/>
  <c r="J9" i="1"/>
  <c r="K9" i="1"/>
  <c r="AY9" i="1"/>
  <c r="BA9" i="1"/>
  <c r="BB9" i="1"/>
  <c r="BC9" i="1"/>
  <c r="BD9" i="1"/>
  <c r="BE9" i="1"/>
  <c r="BI9" i="1"/>
  <c r="J10" i="1"/>
  <c r="K10" i="1"/>
  <c r="AY10" i="1"/>
  <c r="BA10" i="1"/>
  <c r="BB10" i="1"/>
  <c r="BC10" i="1"/>
  <c r="BD10" i="1"/>
  <c r="BE10" i="1"/>
  <c r="BI10" i="1"/>
  <c r="J11" i="1"/>
  <c r="K11" i="1"/>
  <c r="AY11" i="1"/>
  <c r="BA11" i="1"/>
  <c r="BB11" i="1"/>
  <c r="BC11" i="1"/>
  <c r="BD11" i="1"/>
  <c r="BE11" i="1"/>
  <c r="BI11" i="1"/>
  <c r="J12" i="1"/>
  <c r="K12" i="1"/>
  <c r="AY12" i="1"/>
  <c r="BA12" i="1"/>
  <c r="BB12" i="1"/>
  <c r="BC12" i="1"/>
  <c r="BD12" i="1"/>
  <c r="BE12" i="1"/>
  <c r="BI12" i="1"/>
  <c r="J13" i="1"/>
  <c r="K13" i="1"/>
  <c r="AY13" i="1"/>
  <c r="BA13" i="1"/>
  <c r="BB13" i="1"/>
  <c r="BC13" i="1"/>
  <c r="BD13" i="1"/>
  <c r="BE13" i="1"/>
  <c r="BI13" i="1"/>
  <c r="J14" i="1"/>
  <c r="K14" i="1"/>
  <c r="AY14" i="1"/>
  <c r="BA14" i="1"/>
  <c r="BB14" i="1"/>
  <c r="BC14" i="1"/>
  <c r="BD14" i="1"/>
  <c r="BE14" i="1"/>
  <c r="BI14" i="1"/>
  <c r="J15" i="1"/>
  <c r="K15" i="1"/>
  <c r="AY15" i="1"/>
  <c r="BA15" i="1"/>
  <c r="BB15" i="1"/>
  <c r="BC15" i="1"/>
  <c r="BD15" i="1"/>
  <c r="BE15" i="1"/>
  <c r="BI15" i="1"/>
  <c r="J16" i="1"/>
  <c r="K16" i="1"/>
  <c r="AY16" i="1"/>
  <c r="BA16" i="1"/>
  <c r="BB16" i="1"/>
  <c r="BC16" i="1"/>
  <c r="BD16" i="1"/>
  <c r="BE16" i="1"/>
  <c r="BI16" i="1"/>
  <c r="J17" i="1"/>
  <c r="K17" i="1"/>
  <c r="AY17" i="1"/>
  <c r="BA17" i="1"/>
  <c r="BB17" i="1"/>
  <c r="BC17" i="1"/>
  <c r="BD17" i="1"/>
  <c r="BE17" i="1"/>
  <c r="BI17" i="1"/>
  <c r="J18" i="1"/>
  <c r="K18" i="1"/>
  <c r="AY18" i="1"/>
  <c r="BA18" i="1"/>
  <c r="BB18" i="1"/>
  <c r="BC18" i="1"/>
  <c r="BD18" i="1"/>
  <c r="BE18" i="1"/>
  <c r="BI18" i="1"/>
  <c r="J19" i="1"/>
  <c r="K19" i="1"/>
  <c r="AY19" i="1"/>
  <c r="BA19" i="1"/>
  <c r="BB19" i="1"/>
  <c r="BC19" i="1"/>
  <c r="BD19" i="1"/>
  <c r="BE19" i="1"/>
  <c r="BI19" i="1"/>
  <c r="J20" i="1"/>
  <c r="K20" i="1"/>
  <c r="AY20" i="1"/>
  <c r="BA20" i="1"/>
  <c r="BB20" i="1"/>
  <c r="BC20" i="1"/>
  <c r="BD20" i="1"/>
  <c r="BE20" i="1"/>
  <c r="BI20" i="1"/>
  <c r="J21" i="1"/>
  <c r="K21" i="1"/>
  <c r="AY21" i="1"/>
  <c r="BA21" i="1"/>
  <c r="BB21" i="1"/>
  <c r="BC21" i="1"/>
  <c r="BD21" i="1"/>
  <c r="BE21" i="1"/>
  <c r="BI21" i="1"/>
  <c r="J22" i="1"/>
  <c r="K22" i="1"/>
  <c r="AY22" i="1"/>
  <c r="BA22" i="1"/>
  <c r="BB22" i="1"/>
  <c r="BC22" i="1"/>
  <c r="BD22" i="1"/>
  <c r="BE22" i="1"/>
  <c r="BI22" i="1"/>
  <c r="J23" i="1"/>
  <c r="K23" i="1"/>
  <c r="AY23" i="1"/>
  <c r="BA23" i="1"/>
  <c r="BB23" i="1"/>
  <c r="BC23" i="1"/>
  <c r="BD23" i="1"/>
  <c r="BE23" i="1"/>
  <c r="BI23" i="1"/>
  <c r="J24" i="1"/>
  <c r="K24" i="1"/>
  <c r="AY24" i="1"/>
  <c r="BA24" i="1"/>
  <c r="BB24" i="1"/>
  <c r="BC24" i="1"/>
  <c r="BD24" i="1"/>
  <c r="BE24" i="1"/>
  <c r="BI24" i="1"/>
  <c r="J25" i="1"/>
  <c r="K25" i="1"/>
  <c r="AY25" i="1"/>
  <c r="BA25" i="1"/>
  <c r="BB25" i="1"/>
  <c r="BC25" i="1"/>
  <c r="BD25" i="1"/>
  <c r="BE25" i="1"/>
  <c r="BI25" i="1"/>
  <c r="J26" i="1"/>
  <c r="K26" i="1"/>
  <c r="AY26" i="1"/>
  <c r="BA26" i="1"/>
  <c r="BB26" i="1"/>
  <c r="BC26" i="1"/>
  <c r="BD26" i="1"/>
  <c r="BE26" i="1"/>
  <c r="BI26" i="1"/>
  <c r="J27" i="1"/>
  <c r="K27" i="1"/>
  <c r="AY27" i="1"/>
  <c r="BA27" i="1"/>
  <c r="BB27" i="1"/>
  <c r="BC27" i="1"/>
  <c r="BD27" i="1"/>
  <c r="BE27" i="1"/>
  <c r="BI27" i="1"/>
  <c r="J28" i="1"/>
  <c r="K28" i="1"/>
  <c r="AY28" i="1"/>
  <c r="BA28" i="1"/>
  <c r="BB28" i="1"/>
  <c r="BC28" i="1"/>
  <c r="BD28" i="1"/>
  <c r="BE28" i="1"/>
  <c r="BI28" i="1"/>
  <c r="J29" i="1"/>
  <c r="K29" i="1"/>
  <c r="AY29" i="1"/>
  <c r="BA29" i="1"/>
  <c r="BB29" i="1"/>
  <c r="BC29" i="1"/>
  <c r="BD29" i="1"/>
  <c r="BE29" i="1"/>
  <c r="BI29" i="1"/>
  <c r="J30" i="1"/>
  <c r="K30" i="1"/>
  <c r="AY30" i="1"/>
  <c r="BA30" i="1"/>
  <c r="BB30" i="1"/>
  <c r="BC30" i="1"/>
  <c r="BD30" i="1"/>
  <c r="BE30" i="1"/>
  <c r="BI30" i="1"/>
  <c r="J31" i="1"/>
  <c r="K31" i="1"/>
  <c r="AY31" i="1"/>
  <c r="BA31" i="1"/>
  <c r="BB31" i="1"/>
  <c r="BC31" i="1"/>
  <c r="BD31" i="1"/>
  <c r="BE31" i="1"/>
  <c r="BI31" i="1"/>
  <c r="J32" i="1"/>
  <c r="K32" i="1"/>
  <c r="AY32" i="1"/>
  <c r="BA32" i="1"/>
  <c r="BB32" i="1"/>
  <c r="BC32" i="1"/>
  <c r="BD32" i="1"/>
  <c r="BE32" i="1"/>
  <c r="BI32" i="1"/>
  <c r="J33" i="1"/>
  <c r="K33" i="1"/>
  <c r="AY33" i="1"/>
  <c r="BA33" i="1"/>
  <c r="BB33" i="1"/>
  <c r="BC33" i="1"/>
  <c r="BD33" i="1"/>
  <c r="BE33" i="1"/>
  <c r="BI33" i="1"/>
  <c r="J34" i="1"/>
  <c r="K34" i="1"/>
  <c r="AY34" i="1"/>
  <c r="BA34" i="1"/>
  <c r="BB34" i="1"/>
  <c r="BC34" i="1"/>
  <c r="BD34" i="1"/>
  <c r="BE34" i="1"/>
  <c r="BI34" i="1"/>
  <c r="J35" i="1"/>
  <c r="K35" i="1"/>
  <c r="AY35" i="1"/>
  <c r="BA35" i="1"/>
  <c r="BB35" i="1"/>
  <c r="BC35" i="1"/>
  <c r="BD35" i="1"/>
  <c r="BE35" i="1"/>
  <c r="BI35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D1" i="2"/>
  <c r="E1" i="2"/>
  <c r="F1" i="2"/>
  <c r="J1" i="2"/>
  <c r="K1" i="2"/>
  <c r="L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C71" i="2"/>
  <c r="D71" i="2"/>
  <c r="E71" i="2"/>
  <c r="F71" i="2"/>
  <c r="G71" i="2"/>
  <c r="H71" i="2"/>
  <c r="J71" i="2"/>
  <c r="K71" i="2"/>
  <c r="L71" i="2"/>
  <c r="M71" i="2"/>
  <c r="AG71" i="2"/>
  <c r="AH71" i="2"/>
  <c r="AI71" i="2"/>
  <c r="AJ71" i="2"/>
  <c r="AK71" i="2"/>
  <c r="AL71" i="2"/>
  <c r="AM71" i="2"/>
  <c r="AN71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D168" i="2"/>
  <c r="E168" i="2"/>
  <c r="G168" i="2"/>
  <c r="H168" i="2"/>
  <c r="J168" i="2"/>
  <c r="K168" i="2"/>
  <c r="L168" i="2"/>
  <c r="M168" i="2"/>
  <c r="AK168" i="2"/>
  <c r="AN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W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W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W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W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W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C324" i="2"/>
  <c r="D324" i="2"/>
  <c r="E324" i="2"/>
  <c r="F324" i="2"/>
  <c r="G324" i="2"/>
  <c r="H324" i="2"/>
  <c r="J324" i="2"/>
  <c r="K324" i="2"/>
  <c r="L324" i="2"/>
  <c r="M324" i="2"/>
  <c r="AG324" i="2"/>
  <c r="AH324" i="2"/>
  <c r="AI324" i="2"/>
  <c r="AJ324" i="2"/>
  <c r="AK324" i="2"/>
  <c r="AL324" i="2"/>
  <c r="AM324" i="2"/>
  <c r="AN324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C572" i="2"/>
  <c r="D572" i="2"/>
  <c r="E572" i="2"/>
  <c r="F572" i="2"/>
  <c r="G572" i="2"/>
  <c r="H572" i="2"/>
  <c r="J572" i="2"/>
  <c r="K572" i="2"/>
  <c r="L572" i="2"/>
  <c r="M572" i="2"/>
  <c r="AG572" i="2"/>
  <c r="AH572" i="2"/>
  <c r="AI572" i="2"/>
  <c r="AJ572" i="2"/>
  <c r="AK572" i="2"/>
  <c r="AL572" i="2"/>
  <c r="AM572" i="2"/>
  <c r="AN572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C659" i="2"/>
  <c r="D659" i="2"/>
  <c r="E659" i="2"/>
  <c r="F659" i="2"/>
  <c r="G659" i="2"/>
  <c r="H659" i="2"/>
  <c r="J659" i="2"/>
  <c r="K659" i="2"/>
  <c r="L659" i="2"/>
  <c r="M659" i="2"/>
  <c r="AG659" i="2"/>
  <c r="AH659" i="2"/>
  <c r="AI659" i="2"/>
  <c r="AJ659" i="2"/>
  <c r="AK659" i="2"/>
  <c r="AL659" i="2"/>
  <c r="AM659" i="2"/>
  <c r="AN659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W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C1055" i="2"/>
  <c r="D1055" i="2"/>
  <c r="E1055" i="2"/>
  <c r="F1055" i="2"/>
  <c r="G1055" i="2"/>
  <c r="H1055" i="2"/>
  <c r="J1055" i="2"/>
  <c r="K1055" i="2"/>
  <c r="L1055" i="2"/>
  <c r="M1055" i="2"/>
  <c r="AG1055" i="2"/>
  <c r="AH1055" i="2"/>
  <c r="AI1055" i="2"/>
  <c r="AJ1055" i="2"/>
  <c r="AK1055" i="2"/>
  <c r="AL1055" i="2"/>
  <c r="AM1055" i="2"/>
  <c r="AN1055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W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W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W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W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W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W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W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W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W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W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W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W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W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W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W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W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W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W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W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W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W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W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W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W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W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W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W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W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W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W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W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W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W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W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W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W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W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W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W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W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W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W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W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W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W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W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W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W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W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W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W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W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W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W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W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W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W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W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W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W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W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W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W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W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W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W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W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W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W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W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W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W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W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W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W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W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W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W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W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W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W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W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W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W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W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W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W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W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W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W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W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W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W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W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W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W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W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W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W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W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W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W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W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W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W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W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W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W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W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W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W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W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W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W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W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W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W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W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W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W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W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W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W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W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W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W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W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AW1346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AW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W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W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W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W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W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W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W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W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W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W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W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W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W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W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W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W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W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W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W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W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W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W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W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W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W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W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W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W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W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W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W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W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W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W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W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W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W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W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W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W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W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W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W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W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W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W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W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W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W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W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W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W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W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W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W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W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W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W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W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W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W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W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W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W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W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W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W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W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W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W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W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W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W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AW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AW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W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W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W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W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W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W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W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W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W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W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W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W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W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W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W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W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W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W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W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W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W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W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W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W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W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W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W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W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W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W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W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W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W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W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W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W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W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W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W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W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W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W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W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W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W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W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W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W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W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W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W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W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W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W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W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W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W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W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W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W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W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W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W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W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W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W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W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W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W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W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W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W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W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W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W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W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W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W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W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W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W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W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W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W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W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W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W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W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W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W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W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W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W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W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W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W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W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W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W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W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W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W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W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W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W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W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W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W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W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W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W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W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W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W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W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W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W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W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W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W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W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W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W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W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W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W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W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W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W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W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W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W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W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W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W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W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W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W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W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W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W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W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W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W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W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W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W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W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W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W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W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W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W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W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W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W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W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W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W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W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W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W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W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W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W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W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W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W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W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W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W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W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W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W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C1614" i="2"/>
  <c r="D1614" i="2"/>
  <c r="E1614" i="2"/>
  <c r="F1614" i="2"/>
  <c r="G1614" i="2"/>
  <c r="H1614" i="2"/>
  <c r="J1614" i="2"/>
  <c r="K1614" i="2"/>
  <c r="L1614" i="2"/>
  <c r="M1614" i="2"/>
  <c r="AG1614" i="2"/>
  <c r="AH1614" i="2"/>
  <c r="AI1614" i="2"/>
  <c r="AJ1614" i="2"/>
  <c r="AK1614" i="2"/>
  <c r="AL1614" i="2"/>
  <c r="AM1614" i="2"/>
  <c r="AN1614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W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W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W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W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W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W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W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W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W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W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W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W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W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W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W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W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W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W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W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W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W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W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W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W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W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W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W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W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W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W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W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W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W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W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W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W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W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W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W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W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W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W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W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W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W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W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W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W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W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W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W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W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W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W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W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W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W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W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W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W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W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W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W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W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W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W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W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W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W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W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W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W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W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W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W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W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W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W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W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W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W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W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W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W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W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W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AW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AW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W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W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W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W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W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W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W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W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W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W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W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W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W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W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W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W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W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W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W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W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W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W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W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W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W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W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W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W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W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W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W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W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W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W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W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W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W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W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W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W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W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W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W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W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W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AW1750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W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W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W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W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W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W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W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W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W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W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W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W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W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W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W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W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W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W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W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W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W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W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W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W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W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W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W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W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W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W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W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W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W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W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W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W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W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AW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AW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W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W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W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W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W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W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W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W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W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W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W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W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W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W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W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W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W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W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W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W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W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W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W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W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W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W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W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W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W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W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W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W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W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W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W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W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W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W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W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W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W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W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W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W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W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W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W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W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W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W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W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W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W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W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W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W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W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W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W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W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W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W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W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W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W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W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W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W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W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W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W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W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W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W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W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W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W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W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W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W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W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W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W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W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W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W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W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W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W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W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W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W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W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W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W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W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W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W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W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W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W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W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W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W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W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W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W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W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W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W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W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W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W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W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W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AW1911" i="2"/>
  <c r="C1912" i="2"/>
  <c r="D1912" i="2"/>
  <c r="E1912" i="2"/>
  <c r="F1912" i="2"/>
  <c r="G1912" i="2"/>
  <c r="H1912" i="2"/>
  <c r="J1912" i="2"/>
  <c r="K1912" i="2"/>
  <c r="L1912" i="2"/>
  <c r="M1912" i="2"/>
  <c r="AG1912" i="2"/>
  <c r="AH1912" i="2"/>
  <c r="AI1912" i="2"/>
  <c r="AJ1912" i="2"/>
  <c r="AK1912" i="2"/>
  <c r="AL1912" i="2"/>
  <c r="AM1912" i="2"/>
  <c r="AN1912" i="2"/>
  <c r="AW1912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W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W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W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W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W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W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W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W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AW1921" i="2"/>
  <c r="C1922" i="2"/>
  <c r="D1922" i="2"/>
  <c r="E1922" i="2"/>
  <c r="F1922" i="2"/>
  <c r="G1922" i="2"/>
  <c r="H1922" i="2"/>
  <c r="J1922" i="2"/>
  <c r="K1922" i="2"/>
  <c r="L1922" i="2"/>
  <c r="M1922" i="2"/>
  <c r="AG1922" i="2"/>
  <c r="AH1922" i="2"/>
  <c r="AI1922" i="2"/>
  <c r="AJ1922" i="2"/>
  <c r="AK1922" i="2"/>
  <c r="AL1922" i="2"/>
  <c r="AM1922" i="2"/>
  <c r="AN1922" i="2"/>
  <c r="AW1922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W1925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W1926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W1927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W1928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W1929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W1930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W1931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W1932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W1933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W1934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W1935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W1936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W1937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W1938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W1939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W1940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W1941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W1942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W1943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W1944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W1945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W1946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W1947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D1" i="3"/>
  <c r="E1" i="3"/>
  <c r="F1" i="3"/>
  <c r="J1" i="3"/>
  <c r="K1" i="3"/>
  <c r="L1" i="3"/>
  <c r="M1" i="3"/>
  <c r="AE1" i="3"/>
  <c r="C3" i="3"/>
  <c r="D3" i="3"/>
  <c r="E3" i="3"/>
  <c r="F3" i="3"/>
  <c r="G3" i="3"/>
  <c r="H3" i="3"/>
  <c r="J3" i="3"/>
  <c r="K3" i="3"/>
  <c r="L3" i="3"/>
  <c r="M3" i="3"/>
  <c r="AG3" i="3"/>
  <c r="AR3" i="3"/>
  <c r="C4" i="3"/>
  <c r="D4" i="3"/>
  <c r="E4" i="3"/>
  <c r="F4" i="3"/>
  <c r="G4" i="3"/>
  <c r="H4" i="3"/>
  <c r="J4" i="3"/>
  <c r="K4" i="3"/>
  <c r="L4" i="3"/>
  <c r="M4" i="3"/>
  <c r="AG4" i="3"/>
  <c r="AR4" i="3"/>
  <c r="C5" i="3"/>
  <c r="D5" i="3"/>
  <c r="E5" i="3"/>
  <c r="F5" i="3"/>
  <c r="G5" i="3"/>
  <c r="H5" i="3"/>
  <c r="J5" i="3"/>
  <c r="K5" i="3"/>
  <c r="L5" i="3"/>
  <c r="M5" i="3"/>
  <c r="AG5" i="3"/>
  <c r="AR5" i="3"/>
  <c r="C6" i="3"/>
  <c r="D6" i="3"/>
  <c r="E6" i="3"/>
  <c r="F6" i="3"/>
  <c r="G6" i="3"/>
  <c r="H6" i="3"/>
  <c r="J6" i="3"/>
  <c r="K6" i="3"/>
  <c r="L6" i="3"/>
  <c r="M6" i="3"/>
  <c r="AG6" i="3"/>
  <c r="AR6" i="3"/>
  <c r="C7" i="3"/>
  <c r="D7" i="3"/>
  <c r="E7" i="3"/>
  <c r="F7" i="3"/>
  <c r="G7" i="3"/>
  <c r="H7" i="3"/>
  <c r="J7" i="3"/>
  <c r="K7" i="3"/>
  <c r="L7" i="3"/>
  <c r="M7" i="3"/>
  <c r="AG7" i="3"/>
  <c r="AR7" i="3"/>
  <c r="C8" i="3"/>
  <c r="D8" i="3"/>
  <c r="E8" i="3"/>
  <c r="F8" i="3"/>
  <c r="G8" i="3"/>
  <c r="H8" i="3"/>
  <c r="J8" i="3"/>
  <c r="K8" i="3"/>
  <c r="L8" i="3"/>
  <c r="M8" i="3"/>
  <c r="AG8" i="3"/>
  <c r="AR8" i="3"/>
  <c r="C9" i="3"/>
  <c r="D9" i="3"/>
  <c r="E9" i="3"/>
  <c r="F9" i="3"/>
  <c r="G9" i="3"/>
  <c r="H9" i="3"/>
  <c r="J9" i="3"/>
  <c r="K9" i="3"/>
  <c r="L9" i="3"/>
  <c r="M9" i="3"/>
  <c r="AG9" i="3"/>
  <c r="AR9" i="3"/>
  <c r="C10" i="3"/>
  <c r="D10" i="3"/>
  <c r="E10" i="3"/>
  <c r="F10" i="3"/>
  <c r="G10" i="3"/>
  <c r="H10" i="3"/>
  <c r="J10" i="3"/>
  <c r="K10" i="3"/>
  <c r="L10" i="3"/>
  <c r="M10" i="3"/>
  <c r="AG10" i="3"/>
  <c r="AR10" i="3"/>
  <c r="C11" i="3"/>
  <c r="D11" i="3"/>
  <c r="E11" i="3"/>
  <c r="F11" i="3"/>
  <c r="G11" i="3"/>
  <c r="H11" i="3"/>
  <c r="J11" i="3"/>
  <c r="K11" i="3"/>
  <c r="L11" i="3"/>
  <c r="M11" i="3"/>
  <c r="AG11" i="3"/>
  <c r="AR11" i="3"/>
  <c r="C12" i="3"/>
  <c r="D12" i="3"/>
  <c r="E12" i="3"/>
  <c r="F12" i="3"/>
  <c r="G12" i="3"/>
  <c r="H12" i="3"/>
  <c r="J12" i="3"/>
  <c r="K12" i="3"/>
  <c r="L12" i="3"/>
  <c r="M12" i="3"/>
  <c r="AG12" i="3"/>
  <c r="AR12" i="3"/>
  <c r="C13" i="3"/>
  <c r="D13" i="3"/>
  <c r="E13" i="3"/>
  <c r="F13" i="3"/>
  <c r="G13" i="3"/>
  <c r="H13" i="3"/>
  <c r="J13" i="3"/>
  <c r="K13" i="3"/>
  <c r="L13" i="3"/>
  <c r="M13" i="3"/>
  <c r="AG13" i="3"/>
  <c r="AR13" i="3"/>
  <c r="C14" i="3"/>
  <c r="D14" i="3"/>
  <c r="E14" i="3"/>
  <c r="F14" i="3"/>
  <c r="G14" i="3"/>
  <c r="H14" i="3"/>
  <c r="J14" i="3"/>
  <c r="K14" i="3"/>
  <c r="L14" i="3"/>
  <c r="M14" i="3"/>
  <c r="AG14" i="3"/>
  <c r="AR14" i="3"/>
  <c r="C15" i="3"/>
  <c r="D15" i="3"/>
  <c r="E15" i="3"/>
  <c r="F15" i="3"/>
  <c r="G15" i="3"/>
  <c r="H15" i="3"/>
  <c r="J15" i="3"/>
  <c r="K15" i="3"/>
  <c r="L15" i="3"/>
  <c r="M15" i="3"/>
  <c r="AG15" i="3"/>
  <c r="AR15" i="3"/>
  <c r="C16" i="3"/>
  <c r="D16" i="3"/>
  <c r="E16" i="3"/>
  <c r="F16" i="3"/>
  <c r="G16" i="3"/>
  <c r="H16" i="3"/>
  <c r="J16" i="3"/>
  <c r="K16" i="3"/>
  <c r="L16" i="3"/>
  <c r="M16" i="3"/>
  <c r="AG16" i="3"/>
  <c r="AR16" i="3"/>
  <c r="C17" i="3"/>
  <c r="D17" i="3"/>
  <c r="E17" i="3"/>
  <c r="F17" i="3"/>
  <c r="G17" i="3"/>
  <c r="H17" i="3"/>
  <c r="J17" i="3"/>
  <c r="K17" i="3"/>
  <c r="L17" i="3"/>
  <c r="M17" i="3"/>
  <c r="AG17" i="3"/>
  <c r="AR17" i="3"/>
  <c r="C18" i="3"/>
  <c r="D18" i="3"/>
  <c r="E18" i="3"/>
  <c r="F18" i="3"/>
  <c r="G18" i="3"/>
  <c r="H18" i="3"/>
  <c r="J18" i="3"/>
  <c r="K18" i="3"/>
  <c r="L18" i="3"/>
  <c r="M18" i="3"/>
  <c r="AG18" i="3"/>
  <c r="AR18" i="3"/>
  <c r="C19" i="3"/>
  <c r="D19" i="3"/>
  <c r="E19" i="3"/>
  <c r="F19" i="3"/>
  <c r="G19" i="3"/>
  <c r="H19" i="3"/>
  <c r="J19" i="3"/>
  <c r="K19" i="3"/>
  <c r="L19" i="3"/>
  <c r="M19" i="3"/>
  <c r="AG19" i="3"/>
  <c r="AR19" i="3"/>
  <c r="C20" i="3"/>
  <c r="D20" i="3"/>
  <c r="E20" i="3"/>
  <c r="F20" i="3"/>
  <c r="G20" i="3"/>
  <c r="H20" i="3"/>
  <c r="J20" i="3"/>
  <c r="K20" i="3"/>
  <c r="L20" i="3"/>
  <c r="M20" i="3"/>
  <c r="AG20" i="3"/>
  <c r="AR20" i="3"/>
  <c r="C21" i="3"/>
  <c r="D21" i="3"/>
  <c r="E21" i="3"/>
  <c r="F21" i="3"/>
  <c r="G21" i="3"/>
  <c r="H21" i="3"/>
  <c r="J21" i="3"/>
  <c r="K21" i="3"/>
  <c r="L21" i="3"/>
  <c r="M21" i="3"/>
  <c r="AG21" i="3"/>
  <c r="AR21" i="3"/>
  <c r="C22" i="3"/>
  <c r="D22" i="3"/>
  <c r="E22" i="3"/>
  <c r="F22" i="3"/>
  <c r="G22" i="3"/>
  <c r="H22" i="3"/>
  <c r="J22" i="3"/>
  <c r="K22" i="3"/>
  <c r="L22" i="3"/>
  <c r="M22" i="3"/>
  <c r="AG22" i="3"/>
  <c r="AR22" i="3"/>
  <c r="C23" i="3"/>
  <c r="D23" i="3"/>
  <c r="E23" i="3"/>
  <c r="F23" i="3"/>
  <c r="G23" i="3"/>
  <c r="H23" i="3"/>
  <c r="J23" i="3"/>
  <c r="K23" i="3"/>
  <c r="L23" i="3"/>
  <c r="M23" i="3"/>
  <c r="AG23" i="3"/>
  <c r="AR23" i="3"/>
  <c r="C24" i="3"/>
  <c r="D24" i="3"/>
  <c r="E24" i="3"/>
  <c r="F24" i="3"/>
  <c r="G24" i="3"/>
  <c r="H24" i="3"/>
  <c r="J24" i="3"/>
  <c r="K24" i="3"/>
  <c r="L24" i="3"/>
  <c r="M24" i="3"/>
  <c r="AG24" i="3"/>
  <c r="AR24" i="3"/>
  <c r="C25" i="3"/>
  <c r="D25" i="3"/>
  <c r="E25" i="3"/>
  <c r="F25" i="3"/>
  <c r="G25" i="3"/>
  <c r="H25" i="3"/>
  <c r="J25" i="3"/>
  <c r="K25" i="3"/>
  <c r="L25" i="3"/>
  <c r="M25" i="3"/>
  <c r="AG25" i="3"/>
  <c r="AR25" i="3"/>
  <c r="C26" i="3"/>
  <c r="D26" i="3"/>
  <c r="E26" i="3"/>
  <c r="F26" i="3"/>
  <c r="G26" i="3"/>
  <c r="H26" i="3"/>
  <c r="J26" i="3"/>
  <c r="K26" i="3"/>
  <c r="L26" i="3"/>
  <c r="M26" i="3"/>
  <c r="AG26" i="3"/>
  <c r="AR26" i="3"/>
  <c r="C27" i="3"/>
  <c r="D27" i="3"/>
  <c r="E27" i="3"/>
  <c r="F27" i="3"/>
  <c r="G27" i="3"/>
  <c r="H27" i="3"/>
  <c r="J27" i="3"/>
  <c r="K27" i="3"/>
  <c r="L27" i="3"/>
  <c r="M27" i="3"/>
  <c r="AG27" i="3"/>
  <c r="AR27" i="3"/>
  <c r="C28" i="3"/>
  <c r="D28" i="3"/>
  <c r="E28" i="3"/>
  <c r="F28" i="3"/>
  <c r="G28" i="3"/>
  <c r="H28" i="3"/>
  <c r="J28" i="3"/>
  <c r="K28" i="3"/>
  <c r="L28" i="3"/>
  <c r="M28" i="3"/>
  <c r="AG28" i="3"/>
  <c r="AR28" i="3"/>
  <c r="C29" i="3"/>
  <c r="D29" i="3"/>
  <c r="E29" i="3"/>
  <c r="F29" i="3"/>
  <c r="G29" i="3"/>
  <c r="H29" i="3"/>
  <c r="J29" i="3"/>
  <c r="K29" i="3"/>
  <c r="L29" i="3"/>
  <c r="M29" i="3"/>
  <c r="AG29" i="3"/>
  <c r="AR29" i="3"/>
  <c r="C30" i="3"/>
  <c r="D30" i="3"/>
  <c r="E30" i="3"/>
  <c r="F30" i="3"/>
  <c r="G30" i="3"/>
  <c r="H30" i="3"/>
  <c r="J30" i="3"/>
  <c r="K30" i="3"/>
  <c r="L30" i="3"/>
  <c r="M30" i="3"/>
  <c r="AG30" i="3"/>
  <c r="AR30" i="3"/>
  <c r="C31" i="3"/>
  <c r="D31" i="3"/>
  <c r="E31" i="3"/>
  <c r="F31" i="3"/>
  <c r="G31" i="3"/>
  <c r="H31" i="3"/>
  <c r="J31" i="3"/>
  <c r="K31" i="3"/>
  <c r="L31" i="3"/>
  <c r="M31" i="3"/>
  <c r="AG31" i="3"/>
  <c r="AR31" i="3"/>
  <c r="C32" i="3"/>
  <c r="D32" i="3"/>
  <c r="E32" i="3"/>
  <c r="F32" i="3"/>
  <c r="G32" i="3"/>
  <c r="H32" i="3"/>
  <c r="J32" i="3"/>
  <c r="K32" i="3"/>
  <c r="L32" i="3"/>
  <c r="M32" i="3"/>
  <c r="AG32" i="3"/>
  <c r="AR32" i="3"/>
  <c r="C33" i="3"/>
  <c r="D33" i="3"/>
  <c r="E33" i="3"/>
  <c r="F33" i="3"/>
  <c r="G33" i="3"/>
  <c r="H33" i="3"/>
  <c r="J33" i="3"/>
  <c r="K33" i="3"/>
  <c r="L33" i="3"/>
  <c r="M33" i="3"/>
  <c r="AG33" i="3"/>
  <c r="AR33" i="3"/>
  <c r="C34" i="3"/>
  <c r="D34" i="3"/>
  <c r="E34" i="3"/>
  <c r="F34" i="3"/>
  <c r="G34" i="3"/>
  <c r="H34" i="3"/>
  <c r="J34" i="3"/>
  <c r="K34" i="3"/>
  <c r="L34" i="3"/>
  <c r="M34" i="3"/>
  <c r="AG34" i="3"/>
  <c r="AR34" i="3"/>
  <c r="C35" i="3"/>
  <c r="D35" i="3"/>
  <c r="E35" i="3"/>
  <c r="F35" i="3"/>
  <c r="G35" i="3"/>
  <c r="H35" i="3"/>
  <c r="J35" i="3"/>
  <c r="K35" i="3"/>
  <c r="L35" i="3"/>
  <c r="M35" i="3"/>
  <c r="AG35" i="3"/>
  <c r="AR35" i="3"/>
  <c r="C36" i="3"/>
  <c r="D36" i="3"/>
  <c r="E36" i="3"/>
  <c r="F36" i="3"/>
  <c r="G36" i="3"/>
  <c r="H36" i="3"/>
  <c r="J36" i="3"/>
  <c r="K36" i="3"/>
  <c r="L36" i="3"/>
  <c r="M36" i="3"/>
  <c r="AG36" i="3"/>
  <c r="AR36" i="3"/>
  <c r="C37" i="3"/>
  <c r="D37" i="3"/>
  <c r="E37" i="3"/>
  <c r="F37" i="3"/>
  <c r="G37" i="3"/>
  <c r="H37" i="3"/>
  <c r="J37" i="3"/>
  <c r="K37" i="3"/>
  <c r="L37" i="3"/>
  <c r="M37" i="3"/>
  <c r="AG37" i="3"/>
  <c r="AR37" i="3"/>
  <c r="C38" i="3"/>
  <c r="D38" i="3"/>
  <c r="E38" i="3"/>
  <c r="F38" i="3"/>
  <c r="G38" i="3"/>
  <c r="H38" i="3"/>
  <c r="J38" i="3"/>
  <c r="K38" i="3"/>
  <c r="L38" i="3"/>
  <c r="M38" i="3"/>
  <c r="AG38" i="3"/>
  <c r="AR38" i="3"/>
  <c r="C39" i="3"/>
  <c r="D39" i="3"/>
  <c r="E39" i="3"/>
  <c r="F39" i="3"/>
  <c r="G39" i="3"/>
  <c r="H39" i="3"/>
  <c r="J39" i="3"/>
  <c r="K39" i="3"/>
  <c r="L39" i="3"/>
  <c r="M39" i="3"/>
  <c r="AG39" i="3"/>
  <c r="AR39" i="3"/>
  <c r="C40" i="3"/>
  <c r="D40" i="3"/>
  <c r="E40" i="3"/>
  <c r="F40" i="3"/>
  <c r="G40" i="3"/>
  <c r="H40" i="3"/>
  <c r="J40" i="3"/>
  <c r="K40" i="3"/>
  <c r="L40" i="3"/>
  <c r="M40" i="3"/>
  <c r="AG40" i="3"/>
  <c r="AR40" i="3"/>
  <c r="C41" i="3"/>
  <c r="D41" i="3"/>
  <c r="E41" i="3"/>
  <c r="F41" i="3"/>
  <c r="G41" i="3"/>
  <c r="H41" i="3"/>
  <c r="J41" i="3"/>
  <c r="K41" i="3"/>
  <c r="L41" i="3"/>
  <c r="M41" i="3"/>
  <c r="AG41" i="3"/>
  <c r="AR41" i="3"/>
  <c r="C42" i="3"/>
  <c r="D42" i="3"/>
  <c r="E42" i="3"/>
  <c r="F42" i="3"/>
  <c r="G42" i="3"/>
  <c r="H42" i="3"/>
  <c r="J42" i="3"/>
  <c r="K42" i="3"/>
  <c r="L42" i="3"/>
  <c r="M42" i="3"/>
  <c r="AG42" i="3"/>
  <c r="AR42" i="3"/>
  <c r="C43" i="3"/>
  <c r="D43" i="3"/>
  <c r="E43" i="3"/>
  <c r="F43" i="3"/>
  <c r="G43" i="3"/>
  <c r="H43" i="3"/>
  <c r="J43" i="3"/>
  <c r="K43" i="3"/>
  <c r="L43" i="3"/>
  <c r="M43" i="3"/>
  <c r="AG43" i="3"/>
  <c r="AR43" i="3"/>
  <c r="C44" i="3"/>
  <c r="D44" i="3"/>
  <c r="E44" i="3"/>
  <c r="F44" i="3"/>
  <c r="G44" i="3"/>
  <c r="H44" i="3"/>
  <c r="J44" i="3"/>
  <c r="K44" i="3"/>
  <c r="L44" i="3"/>
  <c r="M44" i="3"/>
  <c r="AG44" i="3"/>
  <c r="AR44" i="3"/>
  <c r="C45" i="3"/>
  <c r="D45" i="3"/>
  <c r="E45" i="3"/>
  <c r="F45" i="3"/>
  <c r="G45" i="3"/>
  <c r="H45" i="3"/>
  <c r="J45" i="3"/>
  <c r="K45" i="3"/>
  <c r="L45" i="3"/>
  <c r="M45" i="3"/>
  <c r="AG45" i="3"/>
  <c r="AR45" i="3"/>
  <c r="C46" i="3"/>
  <c r="D46" i="3"/>
  <c r="E46" i="3"/>
  <c r="F46" i="3"/>
  <c r="G46" i="3"/>
  <c r="H46" i="3"/>
  <c r="J46" i="3"/>
  <c r="K46" i="3"/>
  <c r="L46" i="3"/>
  <c r="M46" i="3"/>
  <c r="AG46" i="3"/>
  <c r="AR46" i="3"/>
  <c r="C47" i="3"/>
  <c r="D47" i="3"/>
  <c r="E47" i="3"/>
  <c r="F47" i="3"/>
  <c r="G47" i="3"/>
  <c r="H47" i="3"/>
  <c r="J47" i="3"/>
  <c r="K47" i="3"/>
  <c r="L47" i="3"/>
  <c r="M47" i="3"/>
  <c r="AG47" i="3"/>
  <c r="AR47" i="3"/>
  <c r="C48" i="3"/>
  <c r="D48" i="3"/>
  <c r="E48" i="3"/>
  <c r="F48" i="3"/>
  <c r="G48" i="3"/>
  <c r="H48" i="3"/>
  <c r="J48" i="3"/>
  <c r="K48" i="3"/>
  <c r="L48" i="3"/>
  <c r="M48" i="3"/>
  <c r="AG48" i="3"/>
  <c r="AR48" i="3"/>
  <c r="C49" i="3"/>
  <c r="D49" i="3"/>
  <c r="E49" i="3"/>
  <c r="F49" i="3"/>
  <c r="G49" i="3"/>
  <c r="H49" i="3"/>
  <c r="J49" i="3"/>
  <c r="K49" i="3"/>
  <c r="L49" i="3"/>
  <c r="M49" i="3"/>
  <c r="AG49" i="3"/>
  <c r="AR49" i="3"/>
  <c r="C50" i="3"/>
  <c r="D50" i="3"/>
  <c r="E50" i="3"/>
  <c r="F50" i="3"/>
  <c r="G50" i="3"/>
  <c r="H50" i="3"/>
  <c r="J50" i="3"/>
  <c r="K50" i="3"/>
  <c r="L50" i="3"/>
  <c r="M50" i="3"/>
  <c r="AG50" i="3"/>
  <c r="AR50" i="3"/>
  <c r="C51" i="3"/>
  <c r="D51" i="3"/>
  <c r="E51" i="3"/>
  <c r="F51" i="3"/>
  <c r="G51" i="3"/>
  <c r="H51" i="3"/>
  <c r="J51" i="3"/>
  <c r="K51" i="3"/>
  <c r="L51" i="3"/>
  <c r="M51" i="3"/>
  <c r="AG51" i="3"/>
  <c r="AR51" i="3"/>
  <c r="C52" i="3"/>
  <c r="D52" i="3"/>
  <c r="E52" i="3"/>
  <c r="F52" i="3"/>
  <c r="G52" i="3"/>
  <c r="H52" i="3"/>
  <c r="J52" i="3"/>
  <c r="K52" i="3"/>
  <c r="L52" i="3"/>
  <c r="M52" i="3"/>
  <c r="AG52" i="3"/>
  <c r="AR52" i="3"/>
  <c r="C53" i="3"/>
  <c r="D53" i="3"/>
  <c r="E53" i="3"/>
  <c r="F53" i="3"/>
  <c r="G53" i="3"/>
  <c r="H53" i="3"/>
  <c r="J53" i="3"/>
  <c r="K53" i="3"/>
  <c r="L53" i="3"/>
  <c r="M53" i="3"/>
  <c r="AG53" i="3"/>
  <c r="AR53" i="3"/>
  <c r="C54" i="3"/>
  <c r="D54" i="3"/>
  <c r="E54" i="3"/>
  <c r="F54" i="3"/>
  <c r="G54" i="3"/>
  <c r="H54" i="3"/>
  <c r="J54" i="3"/>
  <c r="K54" i="3"/>
  <c r="L54" i="3"/>
  <c r="M54" i="3"/>
  <c r="AG54" i="3"/>
  <c r="AR54" i="3"/>
  <c r="C55" i="3"/>
  <c r="D55" i="3"/>
  <c r="E55" i="3"/>
  <c r="F55" i="3"/>
  <c r="G55" i="3"/>
  <c r="H55" i="3"/>
  <c r="J55" i="3"/>
  <c r="K55" i="3"/>
  <c r="L55" i="3"/>
  <c r="M55" i="3"/>
  <c r="AG55" i="3"/>
  <c r="AR55" i="3"/>
  <c r="C56" i="3"/>
  <c r="D56" i="3"/>
  <c r="E56" i="3"/>
  <c r="F56" i="3"/>
  <c r="G56" i="3"/>
  <c r="H56" i="3"/>
  <c r="J56" i="3"/>
  <c r="K56" i="3"/>
  <c r="L56" i="3"/>
  <c r="M56" i="3"/>
  <c r="AG56" i="3"/>
  <c r="AR56" i="3"/>
  <c r="C57" i="3"/>
  <c r="D57" i="3"/>
  <c r="E57" i="3"/>
  <c r="F57" i="3"/>
  <c r="G57" i="3"/>
  <c r="H57" i="3"/>
  <c r="J57" i="3"/>
  <c r="K57" i="3"/>
  <c r="L57" i="3"/>
  <c r="M57" i="3"/>
  <c r="AG57" i="3"/>
  <c r="AR57" i="3"/>
  <c r="C58" i="3"/>
  <c r="D58" i="3"/>
  <c r="E58" i="3"/>
  <c r="F58" i="3"/>
  <c r="G58" i="3"/>
  <c r="H58" i="3"/>
  <c r="J58" i="3"/>
  <c r="K58" i="3"/>
  <c r="L58" i="3"/>
  <c r="M58" i="3"/>
  <c r="AG58" i="3"/>
  <c r="AR58" i="3"/>
  <c r="C59" i="3"/>
  <c r="D59" i="3"/>
  <c r="E59" i="3"/>
  <c r="F59" i="3"/>
  <c r="G59" i="3"/>
  <c r="H59" i="3"/>
  <c r="J59" i="3"/>
  <c r="K59" i="3"/>
  <c r="L59" i="3"/>
  <c r="M59" i="3"/>
  <c r="AG59" i="3"/>
  <c r="AR59" i="3"/>
  <c r="C60" i="3"/>
  <c r="D60" i="3"/>
  <c r="E60" i="3"/>
  <c r="F60" i="3"/>
  <c r="G60" i="3"/>
  <c r="H60" i="3"/>
  <c r="J60" i="3"/>
  <c r="K60" i="3"/>
  <c r="L60" i="3"/>
  <c r="M60" i="3"/>
  <c r="AG60" i="3"/>
  <c r="AR60" i="3"/>
  <c r="C61" i="3"/>
  <c r="D61" i="3"/>
  <c r="E61" i="3"/>
  <c r="F61" i="3"/>
  <c r="G61" i="3"/>
  <c r="H61" i="3"/>
  <c r="J61" i="3"/>
  <c r="K61" i="3"/>
  <c r="L61" i="3"/>
  <c r="M61" i="3"/>
  <c r="AG61" i="3"/>
  <c r="AR61" i="3"/>
  <c r="C62" i="3"/>
  <c r="D62" i="3"/>
  <c r="E62" i="3"/>
  <c r="F62" i="3"/>
  <c r="G62" i="3"/>
  <c r="H62" i="3"/>
  <c r="J62" i="3"/>
  <c r="K62" i="3"/>
  <c r="L62" i="3"/>
  <c r="M62" i="3"/>
  <c r="AG62" i="3"/>
  <c r="AR62" i="3"/>
  <c r="C63" i="3"/>
  <c r="D63" i="3"/>
  <c r="E63" i="3"/>
  <c r="F63" i="3"/>
  <c r="G63" i="3"/>
  <c r="H63" i="3"/>
  <c r="J63" i="3"/>
  <c r="K63" i="3"/>
  <c r="L63" i="3"/>
  <c r="M63" i="3"/>
  <c r="AG63" i="3"/>
  <c r="AR63" i="3"/>
  <c r="C64" i="3"/>
  <c r="D64" i="3"/>
  <c r="E64" i="3"/>
  <c r="F64" i="3"/>
  <c r="G64" i="3"/>
  <c r="H64" i="3"/>
  <c r="J64" i="3"/>
  <c r="K64" i="3"/>
  <c r="L64" i="3"/>
  <c r="M64" i="3"/>
  <c r="AG64" i="3"/>
  <c r="AR64" i="3"/>
  <c r="C65" i="3"/>
  <c r="D65" i="3"/>
  <c r="E65" i="3"/>
  <c r="F65" i="3"/>
  <c r="G65" i="3"/>
  <c r="H65" i="3"/>
  <c r="J65" i="3"/>
  <c r="K65" i="3"/>
  <c r="L65" i="3"/>
  <c r="M65" i="3"/>
  <c r="AG65" i="3"/>
  <c r="AR65" i="3"/>
  <c r="C66" i="3"/>
  <c r="D66" i="3"/>
  <c r="E66" i="3"/>
  <c r="F66" i="3"/>
  <c r="G66" i="3"/>
  <c r="H66" i="3"/>
  <c r="J66" i="3"/>
  <c r="K66" i="3"/>
  <c r="L66" i="3"/>
  <c r="M66" i="3"/>
  <c r="AG66" i="3"/>
  <c r="AR66" i="3"/>
  <c r="C67" i="3"/>
  <c r="D67" i="3"/>
  <c r="E67" i="3"/>
  <c r="F67" i="3"/>
  <c r="G67" i="3"/>
  <c r="H67" i="3"/>
  <c r="J67" i="3"/>
  <c r="K67" i="3"/>
  <c r="L67" i="3"/>
  <c r="M67" i="3"/>
  <c r="AG67" i="3"/>
  <c r="AR67" i="3"/>
  <c r="C68" i="3"/>
  <c r="D68" i="3"/>
  <c r="E68" i="3"/>
  <c r="F68" i="3"/>
  <c r="G68" i="3"/>
  <c r="H68" i="3"/>
  <c r="J68" i="3"/>
  <c r="K68" i="3"/>
  <c r="L68" i="3"/>
  <c r="M68" i="3"/>
  <c r="AG68" i="3"/>
  <c r="AR68" i="3"/>
  <c r="C69" i="3"/>
  <c r="D69" i="3"/>
  <c r="E69" i="3"/>
  <c r="F69" i="3"/>
  <c r="G69" i="3"/>
  <c r="H69" i="3"/>
  <c r="J69" i="3"/>
  <c r="K69" i="3"/>
  <c r="L69" i="3"/>
  <c r="M69" i="3"/>
  <c r="AG69" i="3"/>
  <c r="AR69" i="3"/>
  <c r="C70" i="3"/>
  <c r="D70" i="3"/>
  <c r="E70" i="3"/>
  <c r="F70" i="3"/>
  <c r="G70" i="3"/>
  <c r="H70" i="3"/>
  <c r="J70" i="3"/>
  <c r="K70" i="3"/>
  <c r="L70" i="3"/>
  <c r="M70" i="3"/>
  <c r="AG70" i="3"/>
  <c r="AR70" i="3"/>
  <c r="C71" i="3"/>
  <c r="D71" i="3"/>
  <c r="E71" i="3"/>
  <c r="F71" i="3"/>
  <c r="G71" i="3"/>
  <c r="H71" i="3"/>
  <c r="J71" i="3"/>
  <c r="K71" i="3"/>
  <c r="L71" i="3"/>
  <c r="M71" i="3"/>
  <c r="AG71" i="3"/>
  <c r="AR71" i="3"/>
  <c r="C72" i="3"/>
  <c r="D72" i="3"/>
  <c r="E72" i="3"/>
  <c r="F72" i="3"/>
  <c r="G72" i="3"/>
  <c r="H72" i="3"/>
  <c r="J72" i="3"/>
  <c r="K72" i="3"/>
  <c r="L72" i="3"/>
  <c r="M72" i="3"/>
  <c r="AG72" i="3"/>
  <c r="AR72" i="3"/>
  <c r="C73" i="3"/>
  <c r="D73" i="3"/>
  <c r="E73" i="3"/>
  <c r="F73" i="3"/>
  <c r="G73" i="3"/>
  <c r="H73" i="3"/>
  <c r="J73" i="3"/>
  <c r="K73" i="3"/>
  <c r="L73" i="3"/>
  <c r="M73" i="3"/>
  <c r="AG73" i="3"/>
  <c r="AR73" i="3"/>
  <c r="C74" i="3"/>
  <c r="D74" i="3"/>
  <c r="E74" i="3"/>
  <c r="F74" i="3"/>
  <c r="G74" i="3"/>
  <c r="H74" i="3"/>
  <c r="J74" i="3"/>
  <c r="K74" i="3"/>
  <c r="L74" i="3"/>
  <c r="M74" i="3"/>
  <c r="AG74" i="3"/>
  <c r="AR74" i="3"/>
  <c r="C75" i="3"/>
  <c r="D75" i="3"/>
  <c r="E75" i="3"/>
  <c r="F75" i="3"/>
  <c r="G75" i="3"/>
  <c r="H75" i="3"/>
  <c r="J75" i="3"/>
  <c r="K75" i="3"/>
  <c r="L75" i="3"/>
  <c r="M75" i="3"/>
  <c r="AG75" i="3"/>
  <c r="AR75" i="3"/>
  <c r="C76" i="3"/>
  <c r="D76" i="3"/>
  <c r="E76" i="3"/>
  <c r="F76" i="3"/>
  <c r="G76" i="3"/>
  <c r="H76" i="3"/>
  <c r="J76" i="3"/>
  <c r="K76" i="3"/>
  <c r="L76" i="3"/>
  <c r="M76" i="3"/>
  <c r="AG76" i="3"/>
  <c r="AR76" i="3"/>
  <c r="C77" i="3"/>
  <c r="D77" i="3"/>
  <c r="E77" i="3"/>
  <c r="F77" i="3"/>
  <c r="G77" i="3"/>
  <c r="H77" i="3"/>
  <c r="J77" i="3"/>
  <c r="K77" i="3"/>
  <c r="L77" i="3"/>
  <c r="M77" i="3"/>
  <c r="AG77" i="3"/>
  <c r="AR77" i="3"/>
  <c r="C78" i="3"/>
  <c r="D78" i="3"/>
  <c r="E78" i="3"/>
  <c r="F78" i="3"/>
  <c r="G78" i="3"/>
  <c r="H78" i="3"/>
  <c r="J78" i="3"/>
  <c r="K78" i="3"/>
  <c r="L78" i="3"/>
  <c r="M78" i="3"/>
  <c r="AG78" i="3"/>
  <c r="AR78" i="3"/>
  <c r="C79" i="3"/>
  <c r="D79" i="3"/>
  <c r="E79" i="3"/>
  <c r="F79" i="3"/>
  <c r="G79" i="3"/>
  <c r="H79" i="3"/>
  <c r="J79" i="3"/>
  <c r="K79" i="3"/>
  <c r="L79" i="3"/>
  <c r="M79" i="3"/>
  <c r="AG79" i="3"/>
  <c r="AR79" i="3"/>
  <c r="C80" i="3"/>
  <c r="D80" i="3"/>
  <c r="E80" i="3"/>
  <c r="F80" i="3"/>
  <c r="G80" i="3"/>
  <c r="H80" i="3"/>
  <c r="J80" i="3"/>
  <c r="K80" i="3"/>
  <c r="L80" i="3"/>
  <c r="M80" i="3"/>
  <c r="AG80" i="3"/>
  <c r="AR80" i="3"/>
  <c r="C81" i="3"/>
  <c r="D81" i="3"/>
  <c r="E81" i="3"/>
  <c r="F81" i="3"/>
  <c r="G81" i="3"/>
  <c r="H81" i="3"/>
  <c r="J81" i="3"/>
  <c r="K81" i="3"/>
  <c r="L81" i="3"/>
  <c r="M81" i="3"/>
  <c r="AG81" i="3"/>
  <c r="AR81" i="3"/>
  <c r="C82" i="3"/>
  <c r="D82" i="3"/>
  <c r="E82" i="3"/>
  <c r="F82" i="3"/>
  <c r="G82" i="3"/>
  <c r="H82" i="3"/>
  <c r="J82" i="3"/>
  <c r="K82" i="3"/>
  <c r="L82" i="3"/>
  <c r="M82" i="3"/>
  <c r="AG82" i="3"/>
  <c r="AR82" i="3"/>
  <c r="C83" i="3"/>
  <c r="D83" i="3"/>
  <c r="E83" i="3"/>
  <c r="F83" i="3"/>
  <c r="G83" i="3"/>
  <c r="H83" i="3"/>
  <c r="J83" i="3"/>
  <c r="K83" i="3"/>
  <c r="L83" i="3"/>
  <c r="M83" i="3"/>
  <c r="AG83" i="3"/>
  <c r="AR83" i="3"/>
  <c r="C84" i="3"/>
  <c r="D84" i="3"/>
  <c r="E84" i="3"/>
  <c r="F84" i="3"/>
  <c r="G84" i="3"/>
  <c r="H84" i="3"/>
  <c r="J84" i="3"/>
  <c r="K84" i="3"/>
  <c r="L84" i="3"/>
  <c r="M84" i="3"/>
  <c r="AG84" i="3"/>
  <c r="AR84" i="3"/>
  <c r="C85" i="3"/>
  <c r="D85" i="3"/>
  <c r="E85" i="3"/>
  <c r="F85" i="3"/>
  <c r="G85" i="3"/>
  <c r="H85" i="3"/>
  <c r="J85" i="3"/>
  <c r="K85" i="3"/>
  <c r="L85" i="3"/>
  <c r="M85" i="3"/>
  <c r="AG85" i="3"/>
  <c r="AR85" i="3"/>
  <c r="C86" i="3"/>
  <c r="D86" i="3"/>
  <c r="E86" i="3"/>
  <c r="F86" i="3"/>
  <c r="G86" i="3"/>
  <c r="H86" i="3"/>
  <c r="J86" i="3"/>
  <c r="K86" i="3"/>
  <c r="L86" i="3"/>
  <c r="M86" i="3"/>
  <c r="AG86" i="3"/>
  <c r="AR86" i="3"/>
  <c r="C87" i="3"/>
  <c r="D87" i="3"/>
  <c r="E87" i="3"/>
  <c r="F87" i="3"/>
  <c r="G87" i="3"/>
  <c r="H87" i="3"/>
  <c r="J87" i="3"/>
  <c r="K87" i="3"/>
  <c r="L87" i="3"/>
  <c r="M87" i="3"/>
  <c r="AG87" i="3"/>
  <c r="AR87" i="3"/>
  <c r="C88" i="3"/>
  <c r="D88" i="3"/>
  <c r="E88" i="3"/>
  <c r="F88" i="3"/>
  <c r="G88" i="3"/>
  <c r="H88" i="3"/>
  <c r="J88" i="3"/>
  <c r="K88" i="3"/>
  <c r="L88" i="3"/>
  <c r="M88" i="3"/>
  <c r="AG88" i="3"/>
  <c r="AR88" i="3"/>
  <c r="C89" i="3"/>
  <c r="D89" i="3"/>
  <c r="E89" i="3"/>
  <c r="F89" i="3"/>
  <c r="G89" i="3"/>
  <c r="H89" i="3"/>
  <c r="J89" i="3"/>
  <c r="K89" i="3"/>
  <c r="L89" i="3"/>
  <c r="M89" i="3"/>
  <c r="AG89" i="3"/>
  <c r="AR89" i="3"/>
  <c r="C90" i="3"/>
  <c r="D90" i="3"/>
  <c r="E90" i="3"/>
  <c r="F90" i="3"/>
  <c r="G90" i="3"/>
  <c r="H90" i="3"/>
  <c r="J90" i="3"/>
  <c r="K90" i="3"/>
  <c r="L90" i="3"/>
  <c r="M90" i="3"/>
  <c r="AG90" i="3"/>
  <c r="AR90" i="3"/>
  <c r="C91" i="3"/>
  <c r="D91" i="3"/>
  <c r="E91" i="3"/>
  <c r="F91" i="3"/>
  <c r="G91" i="3"/>
  <c r="H91" i="3"/>
  <c r="J91" i="3"/>
  <c r="K91" i="3"/>
  <c r="L91" i="3"/>
  <c r="M91" i="3"/>
  <c r="AG91" i="3"/>
  <c r="AR91" i="3"/>
  <c r="C92" i="3"/>
  <c r="D92" i="3"/>
  <c r="E92" i="3"/>
  <c r="F92" i="3"/>
  <c r="G92" i="3"/>
  <c r="H92" i="3"/>
  <c r="J92" i="3"/>
  <c r="K92" i="3"/>
  <c r="L92" i="3"/>
  <c r="M92" i="3"/>
  <c r="AG92" i="3"/>
  <c r="AR92" i="3"/>
  <c r="C93" i="3"/>
  <c r="D93" i="3"/>
  <c r="E93" i="3"/>
  <c r="F93" i="3"/>
  <c r="G93" i="3"/>
  <c r="H93" i="3"/>
  <c r="J93" i="3"/>
  <c r="K93" i="3"/>
  <c r="L93" i="3"/>
  <c r="M93" i="3"/>
  <c r="AG93" i="3"/>
  <c r="AR93" i="3"/>
  <c r="C94" i="3"/>
  <c r="D94" i="3"/>
  <c r="E94" i="3"/>
  <c r="F94" i="3"/>
  <c r="G94" i="3"/>
  <c r="H94" i="3"/>
  <c r="J94" i="3"/>
  <c r="K94" i="3"/>
  <c r="L94" i="3"/>
  <c r="M94" i="3"/>
  <c r="AG94" i="3"/>
  <c r="AR94" i="3"/>
  <c r="C95" i="3"/>
  <c r="D95" i="3"/>
  <c r="E95" i="3"/>
  <c r="F95" i="3"/>
  <c r="G95" i="3"/>
  <c r="H95" i="3"/>
  <c r="J95" i="3"/>
  <c r="K95" i="3"/>
  <c r="L95" i="3"/>
  <c r="M95" i="3"/>
  <c r="AG95" i="3"/>
  <c r="AR95" i="3"/>
  <c r="C96" i="3"/>
  <c r="D96" i="3"/>
  <c r="E96" i="3"/>
  <c r="F96" i="3"/>
  <c r="G96" i="3"/>
  <c r="H96" i="3"/>
  <c r="J96" i="3"/>
  <c r="K96" i="3"/>
  <c r="L96" i="3"/>
  <c r="M96" i="3"/>
  <c r="AG96" i="3"/>
  <c r="AR96" i="3"/>
  <c r="C97" i="3"/>
  <c r="D97" i="3"/>
  <c r="E97" i="3"/>
  <c r="F97" i="3"/>
  <c r="G97" i="3"/>
  <c r="H97" i="3"/>
  <c r="J97" i="3"/>
  <c r="K97" i="3"/>
  <c r="L97" i="3"/>
  <c r="M97" i="3"/>
  <c r="AG97" i="3"/>
  <c r="AR97" i="3"/>
  <c r="C98" i="3"/>
  <c r="D98" i="3"/>
  <c r="E98" i="3"/>
  <c r="F98" i="3"/>
  <c r="G98" i="3"/>
  <c r="H98" i="3"/>
  <c r="J98" i="3"/>
  <c r="K98" i="3"/>
  <c r="L98" i="3"/>
  <c r="M98" i="3"/>
  <c r="AG98" i="3"/>
  <c r="AR98" i="3"/>
  <c r="C99" i="3"/>
  <c r="D99" i="3"/>
  <c r="E99" i="3"/>
  <c r="F99" i="3"/>
  <c r="G99" i="3"/>
  <c r="H99" i="3"/>
  <c r="J99" i="3"/>
  <c r="K99" i="3"/>
  <c r="L99" i="3"/>
  <c r="M99" i="3"/>
  <c r="AG99" i="3"/>
  <c r="AR99" i="3"/>
  <c r="C100" i="3"/>
  <c r="D100" i="3"/>
  <c r="E100" i="3"/>
  <c r="F100" i="3"/>
  <c r="G100" i="3"/>
  <c r="H100" i="3"/>
  <c r="J100" i="3"/>
  <c r="K100" i="3"/>
  <c r="L100" i="3"/>
  <c r="M100" i="3"/>
  <c r="AG100" i="3"/>
  <c r="AR100" i="3"/>
  <c r="C101" i="3"/>
  <c r="D101" i="3"/>
  <c r="E101" i="3"/>
  <c r="F101" i="3"/>
  <c r="G101" i="3"/>
  <c r="H101" i="3"/>
  <c r="J101" i="3"/>
  <c r="K101" i="3"/>
  <c r="L101" i="3"/>
  <c r="M101" i="3"/>
  <c r="AG101" i="3"/>
  <c r="AR101" i="3"/>
  <c r="C102" i="3"/>
  <c r="D102" i="3"/>
  <c r="E102" i="3"/>
  <c r="F102" i="3"/>
  <c r="G102" i="3"/>
  <c r="H102" i="3"/>
  <c r="J102" i="3"/>
  <c r="K102" i="3"/>
  <c r="L102" i="3"/>
  <c r="M102" i="3"/>
  <c r="AG102" i="3"/>
  <c r="AR102" i="3"/>
  <c r="C103" i="3"/>
  <c r="D103" i="3"/>
  <c r="E103" i="3"/>
  <c r="F103" i="3"/>
  <c r="G103" i="3"/>
  <c r="H103" i="3"/>
  <c r="J103" i="3"/>
  <c r="K103" i="3"/>
  <c r="L103" i="3"/>
  <c r="M103" i="3"/>
  <c r="AG103" i="3"/>
  <c r="AR103" i="3"/>
  <c r="C104" i="3"/>
  <c r="D104" i="3"/>
  <c r="E104" i="3"/>
  <c r="F104" i="3"/>
  <c r="G104" i="3"/>
  <c r="H104" i="3"/>
  <c r="J104" i="3"/>
  <c r="K104" i="3"/>
  <c r="L104" i="3"/>
  <c r="M104" i="3"/>
  <c r="AG104" i="3"/>
  <c r="AR104" i="3"/>
  <c r="C105" i="3"/>
  <c r="D105" i="3"/>
  <c r="E105" i="3"/>
  <c r="F105" i="3"/>
  <c r="G105" i="3"/>
  <c r="H105" i="3"/>
  <c r="J105" i="3"/>
  <c r="K105" i="3"/>
  <c r="L105" i="3"/>
  <c r="M105" i="3"/>
  <c r="AG105" i="3"/>
  <c r="AR105" i="3"/>
  <c r="C106" i="3"/>
  <c r="D106" i="3"/>
  <c r="E106" i="3"/>
  <c r="F106" i="3"/>
  <c r="G106" i="3"/>
  <c r="H106" i="3"/>
  <c r="J106" i="3"/>
  <c r="K106" i="3"/>
  <c r="L106" i="3"/>
  <c r="M106" i="3"/>
  <c r="AG106" i="3"/>
  <c r="AR106" i="3"/>
  <c r="C107" i="3"/>
  <c r="D107" i="3"/>
  <c r="E107" i="3"/>
  <c r="F107" i="3"/>
  <c r="G107" i="3"/>
  <c r="H107" i="3"/>
  <c r="J107" i="3"/>
  <c r="K107" i="3"/>
  <c r="L107" i="3"/>
  <c r="M107" i="3"/>
  <c r="AG107" i="3"/>
  <c r="AR107" i="3"/>
  <c r="C108" i="3"/>
  <c r="D108" i="3"/>
  <c r="E108" i="3"/>
  <c r="F108" i="3"/>
  <c r="G108" i="3"/>
  <c r="H108" i="3"/>
  <c r="J108" i="3"/>
  <c r="K108" i="3"/>
  <c r="L108" i="3"/>
  <c r="M108" i="3"/>
  <c r="AG108" i="3"/>
  <c r="AR108" i="3"/>
  <c r="C109" i="3"/>
  <c r="D109" i="3"/>
  <c r="E109" i="3"/>
  <c r="F109" i="3"/>
  <c r="G109" i="3"/>
  <c r="H109" i="3"/>
  <c r="J109" i="3"/>
  <c r="K109" i="3"/>
  <c r="L109" i="3"/>
  <c r="M109" i="3"/>
  <c r="AG109" i="3"/>
  <c r="AR109" i="3"/>
  <c r="C110" i="3"/>
  <c r="D110" i="3"/>
  <c r="E110" i="3"/>
  <c r="F110" i="3"/>
  <c r="G110" i="3"/>
  <c r="H110" i="3"/>
  <c r="J110" i="3"/>
  <c r="K110" i="3"/>
  <c r="L110" i="3"/>
  <c r="M110" i="3"/>
  <c r="AG110" i="3"/>
  <c r="AR110" i="3"/>
  <c r="C111" i="3"/>
  <c r="D111" i="3"/>
  <c r="E111" i="3"/>
  <c r="F111" i="3"/>
  <c r="G111" i="3"/>
  <c r="H111" i="3"/>
  <c r="J111" i="3"/>
  <c r="K111" i="3"/>
  <c r="L111" i="3"/>
  <c r="M111" i="3"/>
  <c r="AG111" i="3"/>
  <c r="AR111" i="3"/>
  <c r="C112" i="3"/>
  <c r="D112" i="3"/>
  <c r="E112" i="3"/>
  <c r="F112" i="3"/>
  <c r="G112" i="3"/>
  <c r="H112" i="3"/>
  <c r="J112" i="3"/>
  <c r="K112" i="3"/>
  <c r="L112" i="3"/>
  <c r="M112" i="3"/>
  <c r="AG112" i="3"/>
  <c r="AR112" i="3"/>
  <c r="C113" i="3"/>
  <c r="D113" i="3"/>
  <c r="E113" i="3"/>
  <c r="F113" i="3"/>
  <c r="G113" i="3"/>
  <c r="H113" i="3"/>
  <c r="J113" i="3"/>
  <c r="K113" i="3"/>
  <c r="L113" i="3"/>
  <c r="M113" i="3"/>
  <c r="AG113" i="3"/>
  <c r="AR113" i="3"/>
  <c r="C114" i="3"/>
  <c r="D114" i="3"/>
  <c r="E114" i="3"/>
  <c r="F114" i="3"/>
  <c r="G114" i="3"/>
  <c r="H114" i="3"/>
  <c r="J114" i="3"/>
  <c r="K114" i="3"/>
  <c r="L114" i="3"/>
  <c r="M114" i="3"/>
  <c r="AG114" i="3"/>
  <c r="AR114" i="3"/>
  <c r="C115" i="3"/>
  <c r="D115" i="3"/>
  <c r="E115" i="3"/>
  <c r="F115" i="3"/>
  <c r="G115" i="3"/>
  <c r="H115" i="3"/>
  <c r="J115" i="3"/>
  <c r="K115" i="3"/>
  <c r="L115" i="3"/>
  <c r="M115" i="3"/>
  <c r="AG115" i="3"/>
  <c r="AR115" i="3"/>
  <c r="C116" i="3"/>
  <c r="D116" i="3"/>
  <c r="E116" i="3"/>
  <c r="F116" i="3"/>
  <c r="G116" i="3"/>
  <c r="H116" i="3"/>
  <c r="J116" i="3"/>
  <c r="K116" i="3"/>
  <c r="L116" i="3"/>
  <c r="M116" i="3"/>
  <c r="AG116" i="3"/>
  <c r="AR116" i="3"/>
  <c r="C117" i="3"/>
  <c r="D117" i="3"/>
  <c r="E117" i="3"/>
  <c r="F117" i="3"/>
  <c r="G117" i="3"/>
  <c r="H117" i="3"/>
  <c r="J117" i="3"/>
  <c r="K117" i="3"/>
  <c r="L117" i="3"/>
  <c r="M117" i="3"/>
  <c r="AG117" i="3"/>
  <c r="AR117" i="3"/>
  <c r="C118" i="3"/>
  <c r="D118" i="3"/>
  <c r="E118" i="3"/>
  <c r="F118" i="3"/>
  <c r="G118" i="3"/>
  <c r="H118" i="3"/>
  <c r="J118" i="3"/>
  <c r="K118" i="3"/>
  <c r="L118" i="3"/>
  <c r="M118" i="3"/>
  <c r="AG118" i="3"/>
  <c r="AR118" i="3"/>
  <c r="C119" i="3"/>
  <c r="D119" i="3"/>
  <c r="E119" i="3"/>
  <c r="F119" i="3"/>
  <c r="G119" i="3"/>
  <c r="H119" i="3"/>
  <c r="J119" i="3"/>
  <c r="K119" i="3"/>
  <c r="L119" i="3"/>
  <c r="M119" i="3"/>
  <c r="AG119" i="3"/>
  <c r="AR119" i="3"/>
  <c r="C120" i="3"/>
  <c r="D120" i="3"/>
  <c r="E120" i="3"/>
  <c r="F120" i="3"/>
  <c r="G120" i="3"/>
  <c r="H120" i="3"/>
  <c r="J120" i="3"/>
  <c r="K120" i="3"/>
  <c r="L120" i="3"/>
  <c r="M120" i="3"/>
  <c r="AG120" i="3"/>
  <c r="AR120" i="3"/>
  <c r="C121" i="3"/>
  <c r="D121" i="3"/>
  <c r="E121" i="3"/>
  <c r="F121" i="3"/>
  <c r="G121" i="3"/>
  <c r="H121" i="3"/>
  <c r="J121" i="3"/>
  <c r="K121" i="3"/>
  <c r="L121" i="3"/>
  <c r="M121" i="3"/>
  <c r="AG121" i="3"/>
  <c r="AR121" i="3"/>
  <c r="C122" i="3"/>
  <c r="D122" i="3"/>
  <c r="E122" i="3"/>
  <c r="F122" i="3"/>
  <c r="G122" i="3"/>
  <c r="H122" i="3"/>
  <c r="J122" i="3"/>
  <c r="K122" i="3"/>
  <c r="L122" i="3"/>
  <c r="M122" i="3"/>
  <c r="AG122" i="3"/>
  <c r="AR122" i="3"/>
  <c r="C123" i="3"/>
  <c r="D123" i="3"/>
  <c r="E123" i="3"/>
  <c r="F123" i="3"/>
  <c r="G123" i="3"/>
  <c r="H123" i="3"/>
  <c r="J123" i="3"/>
  <c r="K123" i="3"/>
  <c r="L123" i="3"/>
  <c r="M123" i="3"/>
  <c r="AG123" i="3"/>
  <c r="AR123" i="3"/>
  <c r="C124" i="3"/>
  <c r="D124" i="3"/>
  <c r="E124" i="3"/>
  <c r="F124" i="3"/>
  <c r="G124" i="3"/>
  <c r="H124" i="3"/>
  <c r="J124" i="3"/>
  <c r="K124" i="3"/>
  <c r="L124" i="3"/>
  <c r="M124" i="3"/>
  <c r="AG124" i="3"/>
  <c r="AR124" i="3"/>
  <c r="C125" i="3"/>
  <c r="D125" i="3"/>
  <c r="E125" i="3"/>
  <c r="F125" i="3"/>
  <c r="G125" i="3"/>
  <c r="H125" i="3"/>
  <c r="J125" i="3"/>
  <c r="K125" i="3"/>
  <c r="L125" i="3"/>
  <c r="M125" i="3"/>
  <c r="AG125" i="3"/>
  <c r="AR125" i="3"/>
  <c r="C126" i="3"/>
  <c r="D126" i="3"/>
  <c r="E126" i="3"/>
  <c r="F126" i="3"/>
  <c r="G126" i="3"/>
  <c r="H126" i="3"/>
  <c r="J126" i="3"/>
  <c r="K126" i="3"/>
  <c r="L126" i="3"/>
  <c r="M126" i="3"/>
  <c r="AG126" i="3"/>
  <c r="AR126" i="3"/>
  <c r="C127" i="3"/>
  <c r="D127" i="3"/>
  <c r="E127" i="3"/>
  <c r="F127" i="3"/>
  <c r="G127" i="3"/>
  <c r="H127" i="3"/>
  <c r="J127" i="3"/>
  <c r="K127" i="3"/>
  <c r="L127" i="3"/>
  <c r="M127" i="3"/>
  <c r="AG127" i="3"/>
  <c r="AR127" i="3"/>
  <c r="C128" i="3"/>
  <c r="D128" i="3"/>
  <c r="E128" i="3"/>
  <c r="F128" i="3"/>
  <c r="G128" i="3"/>
  <c r="H128" i="3"/>
  <c r="J128" i="3"/>
  <c r="K128" i="3"/>
  <c r="L128" i="3"/>
  <c r="M128" i="3"/>
  <c r="AG128" i="3"/>
  <c r="AR128" i="3"/>
  <c r="C129" i="3"/>
  <c r="D129" i="3"/>
  <c r="E129" i="3"/>
  <c r="F129" i="3"/>
  <c r="G129" i="3"/>
  <c r="H129" i="3"/>
  <c r="J129" i="3"/>
  <c r="K129" i="3"/>
  <c r="L129" i="3"/>
  <c r="M129" i="3"/>
  <c r="AG129" i="3"/>
  <c r="AR129" i="3"/>
  <c r="C130" i="3"/>
  <c r="D130" i="3"/>
  <c r="E130" i="3"/>
  <c r="F130" i="3"/>
  <c r="G130" i="3"/>
  <c r="H130" i="3"/>
  <c r="J130" i="3"/>
  <c r="K130" i="3"/>
  <c r="L130" i="3"/>
  <c r="M130" i="3"/>
  <c r="AG130" i="3"/>
  <c r="AR130" i="3"/>
  <c r="C131" i="3"/>
  <c r="D131" i="3"/>
  <c r="E131" i="3"/>
  <c r="F131" i="3"/>
  <c r="G131" i="3"/>
  <c r="H131" i="3"/>
  <c r="J131" i="3"/>
  <c r="K131" i="3"/>
  <c r="L131" i="3"/>
  <c r="M131" i="3"/>
  <c r="AG131" i="3"/>
  <c r="AR131" i="3"/>
  <c r="C132" i="3"/>
  <c r="D132" i="3"/>
  <c r="E132" i="3"/>
  <c r="F132" i="3"/>
  <c r="G132" i="3"/>
  <c r="H132" i="3"/>
  <c r="J132" i="3"/>
  <c r="K132" i="3"/>
  <c r="L132" i="3"/>
  <c r="M132" i="3"/>
  <c r="AG132" i="3"/>
  <c r="AR132" i="3"/>
  <c r="C133" i="3"/>
  <c r="D133" i="3"/>
  <c r="E133" i="3"/>
  <c r="F133" i="3"/>
  <c r="G133" i="3"/>
  <c r="H133" i="3"/>
  <c r="J133" i="3"/>
  <c r="K133" i="3"/>
  <c r="L133" i="3"/>
  <c r="M133" i="3"/>
  <c r="AG133" i="3"/>
  <c r="AR133" i="3"/>
  <c r="C134" i="3"/>
  <c r="D134" i="3"/>
  <c r="E134" i="3"/>
  <c r="F134" i="3"/>
  <c r="G134" i="3"/>
  <c r="H134" i="3"/>
  <c r="J134" i="3"/>
  <c r="K134" i="3"/>
  <c r="L134" i="3"/>
  <c r="M134" i="3"/>
  <c r="AG134" i="3"/>
  <c r="AR134" i="3"/>
  <c r="C135" i="3"/>
  <c r="D135" i="3"/>
  <c r="E135" i="3"/>
  <c r="F135" i="3"/>
  <c r="G135" i="3"/>
  <c r="H135" i="3"/>
  <c r="J135" i="3"/>
  <c r="K135" i="3"/>
  <c r="L135" i="3"/>
  <c r="M135" i="3"/>
  <c r="AG135" i="3"/>
  <c r="AR135" i="3"/>
  <c r="C136" i="3"/>
  <c r="D136" i="3"/>
  <c r="E136" i="3"/>
  <c r="F136" i="3"/>
  <c r="G136" i="3"/>
  <c r="H136" i="3"/>
  <c r="J136" i="3"/>
  <c r="K136" i="3"/>
  <c r="L136" i="3"/>
  <c r="M136" i="3"/>
  <c r="AG136" i="3"/>
  <c r="AR136" i="3"/>
  <c r="C137" i="3"/>
  <c r="D137" i="3"/>
  <c r="E137" i="3"/>
  <c r="F137" i="3"/>
  <c r="G137" i="3"/>
  <c r="H137" i="3"/>
  <c r="J137" i="3"/>
  <c r="K137" i="3"/>
  <c r="L137" i="3"/>
  <c r="M137" i="3"/>
  <c r="AG137" i="3"/>
  <c r="AR137" i="3"/>
  <c r="C138" i="3"/>
  <c r="D138" i="3"/>
  <c r="E138" i="3"/>
  <c r="F138" i="3"/>
  <c r="G138" i="3"/>
  <c r="H138" i="3"/>
  <c r="J138" i="3"/>
  <c r="K138" i="3"/>
  <c r="L138" i="3"/>
  <c r="M138" i="3"/>
  <c r="AG138" i="3"/>
  <c r="AR138" i="3"/>
  <c r="C139" i="3"/>
  <c r="D139" i="3"/>
  <c r="E139" i="3"/>
  <c r="F139" i="3"/>
  <c r="G139" i="3"/>
  <c r="H139" i="3"/>
  <c r="J139" i="3"/>
  <c r="K139" i="3"/>
  <c r="L139" i="3"/>
  <c r="M139" i="3"/>
  <c r="AG139" i="3"/>
  <c r="AR139" i="3"/>
  <c r="C140" i="3"/>
  <c r="D140" i="3"/>
  <c r="E140" i="3"/>
  <c r="F140" i="3"/>
  <c r="G140" i="3"/>
  <c r="H140" i="3"/>
  <c r="J140" i="3"/>
  <c r="K140" i="3"/>
  <c r="L140" i="3"/>
  <c r="M140" i="3"/>
  <c r="AG140" i="3"/>
  <c r="AR140" i="3"/>
  <c r="C141" i="3"/>
  <c r="D141" i="3"/>
  <c r="E141" i="3"/>
  <c r="F141" i="3"/>
  <c r="G141" i="3"/>
  <c r="H141" i="3"/>
  <c r="J141" i="3"/>
  <c r="K141" i="3"/>
  <c r="L141" i="3"/>
  <c r="M141" i="3"/>
  <c r="AG141" i="3"/>
  <c r="AR141" i="3"/>
  <c r="C142" i="3"/>
  <c r="D142" i="3"/>
  <c r="E142" i="3"/>
  <c r="F142" i="3"/>
  <c r="G142" i="3"/>
  <c r="H142" i="3"/>
  <c r="J142" i="3"/>
  <c r="K142" i="3"/>
  <c r="L142" i="3"/>
  <c r="M142" i="3"/>
  <c r="AG142" i="3"/>
  <c r="AR142" i="3"/>
  <c r="C143" i="3"/>
  <c r="D143" i="3"/>
  <c r="E143" i="3"/>
  <c r="F143" i="3"/>
  <c r="G143" i="3"/>
  <c r="H143" i="3"/>
  <c r="J143" i="3"/>
  <c r="K143" i="3"/>
  <c r="L143" i="3"/>
  <c r="M143" i="3"/>
  <c r="AG143" i="3"/>
  <c r="AR143" i="3"/>
  <c r="C144" i="3"/>
  <c r="D144" i="3"/>
  <c r="E144" i="3"/>
  <c r="F144" i="3"/>
  <c r="G144" i="3"/>
  <c r="H144" i="3"/>
  <c r="J144" i="3"/>
  <c r="K144" i="3"/>
  <c r="L144" i="3"/>
  <c r="M144" i="3"/>
  <c r="AG144" i="3"/>
  <c r="AR144" i="3"/>
  <c r="C145" i="3"/>
  <c r="D145" i="3"/>
  <c r="E145" i="3"/>
  <c r="F145" i="3"/>
  <c r="G145" i="3"/>
  <c r="H145" i="3"/>
  <c r="J145" i="3"/>
  <c r="K145" i="3"/>
  <c r="L145" i="3"/>
  <c r="M145" i="3"/>
  <c r="AG145" i="3"/>
  <c r="AR145" i="3"/>
  <c r="C146" i="3"/>
  <c r="D146" i="3"/>
  <c r="E146" i="3"/>
  <c r="F146" i="3"/>
  <c r="G146" i="3"/>
  <c r="H146" i="3"/>
  <c r="J146" i="3"/>
  <c r="K146" i="3"/>
  <c r="L146" i="3"/>
  <c r="M146" i="3"/>
  <c r="AG146" i="3"/>
  <c r="AR146" i="3"/>
  <c r="C147" i="3"/>
  <c r="D147" i="3"/>
  <c r="E147" i="3"/>
  <c r="F147" i="3"/>
  <c r="G147" i="3"/>
  <c r="H147" i="3"/>
  <c r="J147" i="3"/>
  <c r="K147" i="3"/>
  <c r="L147" i="3"/>
  <c r="M147" i="3"/>
  <c r="AG147" i="3"/>
  <c r="AR147" i="3"/>
  <c r="C148" i="3"/>
  <c r="D148" i="3"/>
  <c r="E148" i="3"/>
  <c r="F148" i="3"/>
  <c r="G148" i="3"/>
  <c r="H148" i="3"/>
  <c r="J148" i="3"/>
  <c r="K148" i="3"/>
  <c r="L148" i="3"/>
  <c r="M148" i="3"/>
  <c r="AG148" i="3"/>
  <c r="AR148" i="3"/>
  <c r="C149" i="3"/>
  <c r="D149" i="3"/>
  <c r="E149" i="3"/>
  <c r="F149" i="3"/>
  <c r="G149" i="3"/>
  <c r="H149" i="3"/>
  <c r="J149" i="3"/>
  <c r="K149" i="3"/>
  <c r="L149" i="3"/>
  <c r="M149" i="3"/>
  <c r="AG149" i="3"/>
  <c r="AR149" i="3"/>
  <c r="C150" i="3"/>
  <c r="D150" i="3"/>
  <c r="E150" i="3"/>
  <c r="F150" i="3"/>
  <c r="G150" i="3"/>
  <c r="H150" i="3"/>
  <c r="J150" i="3"/>
  <c r="K150" i="3"/>
  <c r="L150" i="3"/>
  <c r="M150" i="3"/>
  <c r="AG150" i="3"/>
  <c r="AR150" i="3"/>
  <c r="C151" i="3"/>
  <c r="D151" i="3"/>
  <c r="E151" i="3"/>
  <c r="F151" i="3"/>
  <c r="G151" i="3"/>
  <c r="H151" i="3"/>
  <c r="J151" i="3"/>
  <c r="K151" i="3"/>
  <c r="L151" i="3"/>
  <c r="M151" i="3"/>
  <c r="AG151" i="3"/>
  <c r="AR151" i="3"/>
  <c r="C152" i="3"/>
  <c r="D152" i="3"/>
  <c r="E152" i="3"/>
  <c r="F152" i="3"/>
  <c r="G152" i="3"/>
  <c r="H152" i="3"/>
  <c r="J152" i="3"/>
  <c r="K152" i="3"/>
  <c r="L152" i="3"/>
  <c r="M152" i="3"/>
  <c r="AG152" i="3"/>
  <c r="AR152" i="3"/>
  <c r="C153" i="3"/>
  <c r="D153" i="3"/>
  <c r="E153" i="3"/>
  <c r="F153" i="3"/>
  <c r="G153" i="3"/>
  <c r="H153" i="3"/>
  <c r="J153" i="3"/>
  <c r="K153" i="3"/>
  <c r="L153" i="3"/>
  <c r="M153" i="3"/>
  <c r="AG153" i="3"/>
  <c r="AR153" i="3"/>
  <c r="C154" i="3"/>
  <c r="D154" i="3"/>
  <c r="E154" i="3"/>
  <c r="F154" i="3"/>
  <c r="G154" i="3"/>
  <c r="H154" i="3"/>
  <c r="J154" i="3"/>
  <c r="K154" i="3"/>
  <c r="L154" i="3"/>
  <c r="M154" i="3"/>
  <c r="AG154" i="3"/>
  <c r="AR154" i="3"/>
  <c r="C155" i="3"/>
  <c r="D155" i="3"/>
  <c r="E155" i="3"/>
  <c r="F155" i="3"/>
  <c r="G155" i="3"/>
  <c r="H155" i="3"/>
  <c r="J155" i="3"/>
  <c r="K155" i="3"/>
  <c r="L155" i="3"/>
  <c r="M155" i="3"/>
  <c r="AG155" i="3"/>
  <c r="AR155" i="3"/>
  <c r="C156" i="3"/>
  <c r="D156" i="3"/>
  <c r="E156" i="3"/>
  <c r="F156" i="3"/>
  <c r="G156" i="3"/>
  <c r="H156" i="3"/>
  <c r="J156" i="3"/>
  <c r="K156" i="3"/>
  <c r="L156" i="3"/>
  <c r="M156" i="3"/>
  <c r="AG156" i="3"/>
  <c r="AR156" i="3"/>
  <c r="C157" i="3"/>
  <c r="D157" i="3"/>
  <c r="E157" i="3"/>
  <c r="F157" i="3"/>
  <c r="G157" i="3"/>
  <c r="H157" i="3"/>
  <c r="J157" i="3"/>
  <c r="K157" i="3"/>
  <c r="L157" i="3"/>
  <c r="M157" i="3"/>
  <c r="AG157" i="3"/>
  <c r="AR157" i="3"/>
  <c r="C158" i="3"/>
  <c r="D158" i="3"/>
  <c r="E158" i="3"/>
  <c r="F158" i="3"/>
  <c r="G158" i="3"/>
  <c r="H158" i="3"/>
  <c r="J158" i="3"/>
  <c r="K158" i="3"/>
  <c r="L158" i="3"/>
  <c r="M158" i="3"/>
  <c r="AG158" i="3"/>
  <c r="AR158" i="3"/>
  <c r="C159" i="3"/>
  <c r="D159" i="3"/>
  <c r="E159" i="3"/>
  <c r="F159" i="3"/>
  <c r="G159" i="3"/>
  <c r="H159" i="3"/>
  <c r="J159" i="3"/>
  <c r="K159" i="3"/>
  <c r="L159" i="3"/>
  <c r="M159" i="3"/>
  <c r="AG159" i="3"/>
  <c r="AR159" i="3"/>
  <c r="C160" i="3"/>
  <c r="D160" i="3"/>
  <c r="E160" i="3"/>
  <c r="F160" i="3"/>
  <c r="G160" i="3"/>
  <c r="H160" i="3"/>
  <c r="J160" i="3"/>
  <c r="K160" i="3"/>
  <c r="L160" i="3"/>
  <c r="M160" i="3"/>
  <c r="AG160" i="3"/>
  <c r="AR160" i="3"/>
  <c r="C161" i="3"/>
  <c r="D161" i="3"/>
  <c r="E161" i="3"/>
  <c r="F161" i="3"/>
  <c r="G161" i="3"/>
  <c r="H161" i="3"/>
  <c r="J161" i="3"/>
  <c r="K161" i="3"/>
  <c r="L161" i="3"/>
  <c r="M161" i="3"/>
  <c r="AG161" i="3"/>
  <c r="AR161" i="3"/>
  <c r="C162" i="3"/>
  <c r="D162" i="3"/>
  <c r="E162" i="3"/>
  <c r="F162" i="3"/>
  <c r="G162" i="3"/>
  <c r="H162" i="3"/>
  <c r="J162" i="3"/>
  <c r="K162" i="3"/>
  <c r="L162" i="3"/>
  <c r="M162" i="3"/>
  <c r="AG162" i="3"/>
  <c r="AR162" i="3"/>
  <c r="C163" i="3"/>
  <c r="D163" i="3"/>
  <c r="E163" i="3"/>
  <c r="F163" i="3"/>
  <c r="G163" i="3"/>
  <c r="H163" i="3"/>
  <c r="J163" i="3"/>
  <c r="K163" i="3"/>
  <c r="L163" i="3"/>
  <c r="M163" i="3"/>
  <c r="AG163" i="3"/>
  <c r="AR163" i="3"/>
  <c r="C164" i="3"/>
  <c r="D164" i="3"/>
  <c r="E164" i="3"/>
  <c r="F164" i="3"/>
  <c r="G164" i="3"/>
  <c r="H164" i="3"/>
  <c r="J164" i="3"/>
  <c r="K164" i="3"/>
  <c r="L164" i="3"/>
  <c r="M164" i="3"/>
  <c r="AG164" i="3"/>
  <c r="AR164" i="3"/>
  <c r="C165" i="3"/>
  <c r="D165" i="3"/>
  <c r="E165" i="3"/>
  <c r="F165" i="3"/>
  <c r="G165" i="3"/>
  <c r="H165" i="3"/>
  <c r="J165" i="3"/>
  <c r="K165" i="3"/>
  <c r="L165" i="3"/>
  <c r="M165" i="3"/>
  <c r="AG165" i="3"/>
  <c r="AR165" i="3"/>
  <c r="C166" i="3"/>
  <c r="D166" i="3"/>
  <c r="E166" i="3"/>
  <c r="F166" i="3"/>
  <c r="G166" i="3"/>
  <c r="H166" i="3"/>
  <c r="J166" i="3"/>
  <c r="K166" i="3"/>
  <c r="L166" i="3"/>
  <c r="M166" i="3"/>
  <c r="AG166" i="3"/>
  <c r="AR166" i="3"/>
  <c r="C167" i="3"/>
  <c r="D167" i="3"/>
  <c r="E167" i="3"/>
  <c r="F167" i="3"/>
  <c r="G167" i="3"/>
  <c r="H167" i="3"/>
  <c r="J167" i="3"/>
  <c r="K167" i="3"/>
  <c r="L167" i="3"/>
  <c r="M167" i="3"/>
  <c r="AG167" i="3"/>
  <c r="AR167" i="3"/>
  <c r="C168" i="3"/>
  <c r="D168" i="3"/>
  <c r="E168" i="3"/>
  <c r="F168" i="3"/>
  <c r="G168" i="3"/>
  <c r="H168" i="3"/>
  <c r="J168" i="3"/>
  <c r="K168" i="3"/>
  <c r="L168" i="3"/>
  <c r="M168" i="3"/>
  <c r="AG168" i="3"/>
  <c r="AR168" i="3"/>
  <c r="C169" i="3"/>
  <c r="D169" i="3"/>
  <c r="E169" i="3"/>
  <c r="F169" i="3"/>
  <c r="G169" i="3"/>
  <c r="H169" i="3"/>
  <c r="J169" i="3"/>
  <c r="K169" i="3"/>
  <c r="L169" i="3"/>
  <c r="M169" i="3"/>
  <c r="AG169" i="3"/>
  <c r="AR169" i="3"/>
  <c r="C170" i="3"/>
  <c r="D170" i="3"/>
  <c r="E170" i="3"/>
  <c r="F170" i="3"/>
  <c r="G170" i="3"/>
  <c r="H170" i="3"/>
  <c r="J170" i="3"/>
  <c r="K170" i="3"/>
  <c r="L170" i="3"/>
  <c r="M170" i="3"/>
  <c r="AG170" i="3"/>
  <c r="AR170" i="3"/>
  <c r="C171" i="3"/>
  <c r="D171" i="3"/>
  <c r="E171" i="3"/>
  <c r="F171" i="3"/>
  <c r="G171" i="3"/>
  <c r="H171" i="3"/>
  <c r="J171" i="3"/>
  <c r="K171" i="3"/>
  <c r="L171" i="3"/>
  <c r="M171" i="3"/>
  <c r="AG171" i="3"/>
  <c r="AR171" i="3"/>
  <c r="N172" i="3"/>
  <c r="O172" i="3"/>
  <c r="X172" i="3"/>
  <c r="C172" i="3"/>
  <c r="D172" i="3"/>
  <c r="E172" i="3"/>
  <c r="F172" i="3"/>
  <c r="G172" i="3"/>
  <c r="H172" i="3"/>
  <c r="J172" i="3"/>
  <c r="K172" i="3"/>
  <c r="L172" i="3"/>
  <c r="M172" i="3"/>
  <c r="AG172" i="3"/>
  <c r="C174" i="3"/>
  <c r="D174" i="3"/>
  <c r="E174" i="3"/>
  <c r="F174" i="3"/>
  <c r="G174" i="3"/>
  <c r="H174" i="3"/>
  <c r="J174" i="3"/>
  <c r="K174" i="3"/>
  <c r="L174" i="3"/>
  <c r="M174" i="3"/>
  <c r="AG174" i="3"/>
  <c r="AR174" i="3"/>
  <c r="C175" i="3"/>
  <c r="D175" i="3"/>
  <c r="E175" i="3"/>
  <c r="F175" i="3"/>
  <c r="G175" i="3"/>
  <c r="H175" i="3"/>
  <c r="J175" i="3"/>
  <c r="K175" i="3"/>
  <c r="L175" i="3"/>
  <c r="M175" i="3"/>
  <c r="AG175" i="3"/>
  <c r="AR175" i="3"/>
  <c r="C176" i="3"/>
  <c r="D176" i="3"/>
  <c r="E176" i="3"/>
  <c r="F176" i="3"/>
  <c r="G176" i="3"/>
  <c r="H176" i="3"/>
  <c r="J176" i="3"/>
  <c r="K176" i="3"/>
  <c r="L176" i="3"/>
  <c r="M176" i="3"/>
  <c r="AG176" i="3"/>
  <c r="AR176" i="3"/>
  <c r="C177" i="3"/>
  <c r="D177" i="3"/>
  <c r="E177" i="3"/>
  <c r="F177" i="3"/>
  <c r="G177" i="3"/>
  <c r="H177" i="3"/>
  <c r="J177" i="3"/>
  <c r="K177" i="3"/>
  <c r="L177" i="3"/>
  <c r="M177" i="3"/>
  <c r="AG177" i="3"/>
  <c r="AR177" i="3"/>
  <c r="C178" i="3"/>
  <c r="D178" i="3"/>
  <c r="E178" i="3"/>
  <c r="F178" i="3"/>
  <c r="G178" i="3"/>
  <c r="H178" i="3"/>
  <c r="J178" i="3"/>
  <c r="K178" i="3"/>
  <c r="L178" i="3"/>
  <c r="M178" i="3"/>
  <c r="AG178" i="3"/>
  <c r="AR178" i="3"/>
  <c r="C179" i="3"/>
  <c r="D179" i="3"/>
  <c r="E179" i="3"/>
  <c r="F179" i="3"/>
  <c r="G179" i="3"/>
  <c r="H179" i="3"/>
  <c r="J179" i="3"/>
  <c r="K179" i="3"/>
  <c r="L179" i="3"/>
  <c r="M179" i="3"/>
  <c r="AG179" i="3"/>
  <c r="AR179" i="3"/>
  <c r="C180" i="3"/>
  <c r="D180" i="3"/>
  <c r="E180" i="3"/>
  <c r="F180" i="3"/>
  <c r="G180" i="3"/>
  <c r="H180" i="3"/>
  <c r="J180" i="3"/>
  <c r="K180" i="3"/>
  <c r="L180" i="3"/>
  <c r="M180" i="3"/>
  <c r="AG180" i="3"/>
  <c r="AR180" i="3"/>
  <c r="C181" i="3"/>
  <c r="D181" i="3"/>
  <c r="E181" i="3"/>
  <c r="F181" i="3"/>
  <c r="G181" i="3"/>
  <c r="H181" i="3"/>
  <c r="J181" i="3"/>
  <c r="K181" i="3"/>
  <c r="L181" i="3"/>
  <c r="M181" i="3"/>
  <c r="AG181" i="3"/>
  <c r="AR181" i="3"/>
  <c r="C182" i="3"/>
  <c r="D182" i="3"/>
  <c r="E182" i="3"/>
  <c r="F182" i="3"/>
  <c r="G182" i="3"/>
  <c r="H182" i="3"/>
  <c r="J182" i="3"/>
  <c r="K182" i="3"/>
  <c r="L182" i="3"/>
  <c r="M182" i="3"/>
  <c r="AG182" i="3"/>
  <c r="AR182" i="3"/>
  <c r="C183" i="3"/>
  <c r="D183" i="3"/>
  <c r="E183" i="3"/>
  <c r="F183" i="3"/>
  <c r="G183" i="3"/>
  <c r="H183" i="3"/>
  <c r="J183" i="3"/>
  <c r="K183" i="3"/>
  <c r="L183" i="3"/>
  <c r="M183" i="3"/>
  <c r="AG183" i="3"/>
  <c r="AR183" i="3"/>
  <c r="C184" i="3"/>
  <c r="D184" i="3"/>
  <c r="E184" i="3"/>
  <c r="F184" i="3"/>
  <c r="G184" i="3"/>
  <c r="H184" i="3"/>
  <c r="J184" i="3"/>
  <c r="K184" i="3"/>
  <c r="L184" i="3"/>
  <c r="M184" i="3"/>
  <c r="AG184" i="3"/>
  <c r="AR184" i="3"/>
  <c r="C185" i="3"/>
  <c r="D185" i="3"/>
  <c r="E185" i="3"/>
  <c r="F185" i="3"/>
  <c r="G185" i="3"/>
  <c r="H185" i="3"/>
  <c r="J185" i="3"/>
  <c r="K185" i="3"/>
  <c r="L185" i="3"/>
  <c r="M185" i="3"/>
  <c r="AG185" i="3"/>
  <c r="AR185" i="3"/>
  <c r="C186" i="3"/>
  <c r="D186" i="3"/>
  <c r="E186" i="3"/>
  <c r="F186" i="3"/>
  <c r="G186" i="3"/>
  <c r="H186" i="3"/>
  <c r="J186" i="3"/>
  <c r="K186" i="3"/>
  <c r="L186" i="3"/>
  <c r="M186" i="3"/>
  <c r="AG186" i="3"/>
  <c r="AR186" i="3"/>
  <c r="C187" i="3"/>
  <c r="D187" i="3"/>
  <c r="E187" i="3"/>
  <c r="F187" i="3"/>
  <c r="G187" i="3"/>
  <c r="H187" i="3"/>
  <c r="J187" i="3"/>
  <c r="K187" i="3"/>
  <c r="L187" i="3"/>
  <c r="M187" i="3"/>
  <c r="AG187" i="3"/>
  <c r="AR187" i="3"/>
  <c r="C188" i="3"/>
  <c r="D188" i="3"/>
  <c r="E188" i="3"/>
  <c r="F188" i="3"/>
  <c r="G188" i="3"/>
  <c r="H188" i="3"/>
  <c r="J188" i="3"/>
  <c r="K188" i="3"/>
  <c r="L188" i="3"/>
  <c r="M188" i="3"/>
  <c r="AG188" i="3"/>
  <c r="AR188" i="3"/>
  <c r="C189" i="3"/>
  <c r="D189" i="3"/>
  <c r="E189" i="3"/>
  <c r="F189" i="3"/>
  <c r="G189" i="3"/>
  <c r="H189" i="3"/>
  <c r="J189" i="3"/>
  <c r="K189" i="3"/>
  <c r="L189" i="3"/>
  <c r="M189" i="3"/>
  <c r="AG189" i="3"/>
  <c r="AR189" i="3"/>
  <c r="C190" i="3"/>
  <c r="D190" i="3"/>
  <c r="E190" i="3"/>
  <c r="F190" i="3"/>
  <c r="G190" i="3"/>
  <c r="H190" i="3"/>
  <c r="J190" i="3"/>
  <c r="K190" i="3"/>
  <c r="L190" i="3"/>
  <c r="M190" i="3"/>
  <c r="AG190" i="3"/>
  <c r="AR190" i="3"/>
  <c r="C191" i="3"/>
  <c r="D191" i="3"/>
  <c r="E191" i="3"/>
  <c r="F191" i="3"/>
  <c r="G191" i="3"/>
  <c r="H191" i="3"/>
  <c r="J191" i="3"/>
  <c r="K191" i="3"/>
  <c r="L191" i="3"/>
  <c r="M191" i="3"/>
  <c r="AG191" i="3"/>
  <c r="AR191" i="3"/>
  <c r="C192" i="3"/>
  <c r="D192" i="3"/>
  <c r="E192" i="3"/>
  <c r="F192" i="3"/>
  <c r="G192" i="3"/>
  <c r="H192" i="3"/>
  <c r="J192" i="3"/>
  <c r="K192" i="3"/>
  <c r="L192" i="3"/>
  <c r="M192" i="3"/>
  <c r="AG192" i="3"/>
  <c r="AR192" i="3"/>
  <c r="C193" i="3"/>
  <c r="D193" i="3"/>
  <c r="E193" i="3"/>
  <c r="F193" i="3"/>
  <c r="G193" i="3"/>
  <c r="H193" i="3"/>
  <c r="J193" i="3"/>
  <c r="K193" i="3"/>
  <c r="L193" i="3"/>
  <c r="M193" i="3"/>
  <c r="AG193" i="3"/>
  <c r="AR193" i="3"/>
  <c r="C194" i="3"/>
  <c r="D194" i="3"/>
  <c r="E194" i="3"/>
  <c r="F194" i="3"/>
  <c r="G194" i="3"/>
  <c r="H194" i="3"/>
  <c r="J194" i="3"/>
  <c r="K194" i="3"/>
  <c r="L194" i="3"/>
  <c r="M194" i="3"/>
  <c r="AG194" i="3"/>
  <c r="AR194" i="3"/>
  <c r="C195" i="3"/>
  <c r="D195" i="3"/>
  <c r="E195" i="3"/>
  <c r="F195" i="3"/>
  <c r="G195" i="3"/>
  <c r="H195" i="3"/>
  <c r="J195" i="3"/>
  <c r="K195" i="3"/>
  <c r="L195" i="3"/>
  <c r="M195" i="3"/>
  <c r="AG195" i="3"/>
  <c r="AR195" i="3"/>
  <c r="C196" i="3"/>
  <c r="D196" i="3"/>
  <c r="E196" i="3"/>
  <c r="F196" i="3"/>
  <c r="G196" i="3"/>
  <c r="H196" i="3"/>
  <c r="J196" i="3"/>
  <c r="K196" i="3"/>
  <c r="L196" i="3"/>
  <c r="M196" i="3"/>
  <c r="AG196" i="3"/>
  <c r="AR196" i="3"/>
  <c r="C197" i="3"/>
  <c r="D197" i="3"/>
  <c r="E197" i="3"/>
  <c r="F197" i="3"/>
  <c r="G197" i="3"/>
  <c r="H197" i="3"/>
  <c r="J197" i="3"/>
  <c r="K197" i="3"/>
  <c r="L197" i="3"/>
  <c r="M197" i="3"/>
  <c r="AG197" i="3"/>
  <c r="AR197" i="3"/>
  <c r="C198" i="3"/>
  <c r="D198" i="3"/>
  <c r="E198" i="3"/>
  <c r="F198" i="3"/>
  <c r="G198" i="3"/>
  <c r="H198" i="3"/>
  <c r="J198" i="3"/>
  <c r="K198" i="3"/>
  <c r="L198" i="3"/>
  <c r="M198" i="3"/>
  <c r="AG198" i="3"/>
  <c r="AR198" i="3"/>
  <c r="C199" i="3"/>
  <c r="D199" i="3"/>
  <c r="E199" i="3"/>
  <c r="F199" i="3"/>
  <c r="G199" i="3"/>
  <c r="H199" i="3"/>
  <c r="J199" i="3"/>
  <c r="K199" i="3"/>
  <c r="L199" i="3"/>
  <c r="M199" i="3"/>
  <c r="AG199" i="3"/>
  <c r="AR199" i="3"/>
  <c r="C200" i="3"/>
  <c r="D200" i="3"/>
  <c r="E200" i="3"/>
  <c r="F200" i="3"/>
  <c r="G200" i="3"/>
  <c r="H200" i="3"/>
  <c r="J200" i="3"/>
  <c r="K200" i="3"/>
  <c r="L200" i="3"/>
  <c r="M200" i="3"/>
  <c r="AG200" i="3"/>
  <c r="AR200" i="3"/>
  <c r="C201" i="3"/>
  <c r="D201" i="3"/>
  <c r="E201" i="3"/>
  <c r="F201" i="3"/>
  <c r="G201" i="3"/>
  <c r="H201" i="3"/>
  <c r="J201" i="3"/>
  <c r="K201" i="3"/>
  <c r="L201" i="3"/>
  <c r="M201" i="3"/>
  <c r="AG201" i="3"/>
  <c r="AR201" i="3"/>
  <c r="C202" i="3"/>
  <c r="D202" i="3"/>
  <c r="E202" i="3"/>
  <c r="F202" i="3"/>
  <c r="G202" i="3"/>
  <c r="H202" i="3"/>
  <c r="J202" i="3"/>
  <c r="K202" i="3"/>
  <c r="L202" i="3"/>
  <c r="M202" i="3"/>
  <c r="AG202" i="3"/>
  <c r="AR202" i="3"/>
  <c r="C203" i="3"/>
  <c r="D203" i="3"/>
  <c r="E203" i="3"/>
  <c r="F203" i="3"/>
  <c r="G203" i="3"/>
  <c r="H203" i="3"/>
  <c r="J203" i="3"/>
  <c r="K203" i="3"/>
  <c r="L203" i="3"/>
  <c r="M203" i="3"/>
  <c r="AG203" i="3"/>
  <c r="AR203" i="3"/>
  <c r="C204" i="3"/>
  <c r="D204" i="3"/>
  <c r="E204" i="3"/>
  <c r="F204" i="3"/>
  <c r="G204" i="3"/>
  <c r="H204" i="3"/>
  <c r="J204" i="3"/>
  <c r="K204" i="3"/>
  <c r="L204" i="3"/>
  <c r="M204" i="3"/>
  <c r="AG204" i="3"/>
  <c r="AR204" i="3"/>
  <c r="C205" i="3"/>
  <c r="D205" i="3"/>
  <c r="E205" i="3"/>
  <c r="F205" i="3"/>
  <c r="G205" i="3"/>
  <c r="H205" i="3"/>
  <c r="J205" i="3"/>
  <c r="K205" i="3"/>
  <c r="L205" i="3"/>
  <c r="M205" i="3"/>
  <c r="AG205" i="3"/>
  <c r="AR205" i="3"/>
  <c r="C206" i="3"/>
  <c r="D206" i="3"/>
  <c r="E206" i="3"/>
  <c r="F206" i="3"/>
  <c r="G206" i="3"/>
  <c r="H206" i="3"/>
  <c r="J206" i="3"/>
  <c r="K206" i="3"/>
  <c r="L206" i="3"/>
  <c r="M206" i="3"/>
  <c r="AG206" i="3"/>
  <c r="AR206" i="3"/>
  <c r="C207" i="3"/>
  <c r="D207" i="3"/>
  <c r="E207" i="3"/>
  <c r="F207" i="3"/>
  <c r="G207" i="3"/>
  <c r="H207" i="3"/>
  <c r="J207" i="3"/>
  <c r="K207" i="3"/>
  <c r="L207" i="3"/>
  <c r="M207" i="3"/>
  <c r="AG207" i="3"/>
  <c r="AR207" i="3"/>
  <c r="C208" i="3"/>
  <c r="D208" i="3"/>
  <c r="E208" i="3"/>
  <c r="F208" i="3"/>
  <c r="G208" i="3"/>
  <c r="H208" i="3"/>
  <c r="J208" i="3"/>
  <c r="K208" i="3"/>
  <c r="L208" i="3"/>
  <c r="M208" i="3"/>
  <c r="AG208" i="3"/>
  <c r="AR208" i="3"/>
  <c r="C209" i="3"/>
  <c r="D209" i="3"/>
  <c r="E209" i="3"/>
  <c r="F209" i="3"/>
  <c r="G209" i="3"/>
  <c r="H209" i="3"/>
  <c r="J209" i="3"/>
  <c r="K209" i="3"/>
  <c r="L209" i="3"/>
  <c r="M209" i="3"/>
  <c r="AG209" i="3"/>
  <c r="AR209" i="3"/>
  <c r="C210" i="3"/>
  <c r="D210" i="3"/>
  <c r="E210" i="3"/>
  <c r="F210" i="3"/>
  <c r="G210" i="3"/>
  <c r="H210" i="3"/>
  <c r="J210" i="3"/>
  <c r="K210" i="3"/>
  <c r="L210" i="3"/>
  <c r="M210" i="3"/>
  <c r="AG210" i="3"/>
  <c r="AR210" i="3"/>
  <c r="C211" i="3"/>
  <c r="D211" i="3"/>
  <c r="E211" i="3"/>
  <c r="F211" i="3"/>
  <c r="G211" i="3"/>
  <c r="H211" i="3"/>
  <c r="J211" i="3"/>
  <c r="K211" i="3"/>
  <c r="L211" i="3"/>
  <c r="M211" i="3"/>
  <c r="AG211" i="3"/>
  <c r="AR211" i="3"/>
  <c r="C212" i="3"/>
  <c r="D212" i="3"/>
  <c r="E212" i="3"/>
  <c r="F212" i="3"/>
  <c r="G212" i="3"/>
  <c r="H212" i="3"/>
  <c r="J212" i="3"/>
  <c r="K212" i="3"/>
  <c r="L212" i="3"/>
  <c r="M212" i="3"/>
  <c r="AG212" i="3"/>
  <c r="AR212" i="3"/>
  <c r="C213" i="3"/>
  <c r="D213" i="3"/>
  <c r="E213" i="3"/>
  <c r="F213" i="3"/>
  <c r="G213" i="3"/>
  <c r="H213" i="3"/>
  <c r="J213" i="3"/>
  <c r="K213" i="3"/>
  <c r="L213" i="3"/>
  <c r="M213" i="3"/>
  <c r="AG213" i="3"/>
  <c r="AR213" i="3"/>
  <c r="C214" i="3"/>
  <c r="D214" i="3"/>
  <c r="E214" i="3"/>
  <c r="F214" i="3"/>
  <c r="G214" i="3"/>
  <c r="H214" i="3"/>
  <c r="J214" i="3"/>
  <c r="K214" i="3"/>
  <c r="L214" i="3"/>
  <c r="M214" i="3"/>
  <c r="AG214" i="3"/>
  <c r="AR214" i="3"/>
  <c r="C215" i="3"/>
  <c r="D215" i="3"/>
  <c r="E215" i="3"/>
  <c r="F215" i="3"/>
  <c r="G215" i="3"/>
  <c r="H215" i="3"/>
  <c r="J215" i="3"/>
  <c r="K215" i="3"/>
  <c r="L215" i="3"/>
  <c r="M215" i="3"/>
  <c r="AG215" i="3"/>
  <c r="AR215" i="3"/>
  <c r="C216" i="3"/>
  <c r="D216" i="3"/>
  <c r="E216" i="3"/>
  <c r="F216" i="3"/>
  <c r="G216" i="3"/>
  <c r="H216" i="3"/>
  <c r="J216" i="3"/>
  <c r="K216" i="3"/>
  <c r="L216" i="3"/>
  <c r="M216" i="3"/>
  <c r="AG216" i="3"/>
  <c r="AR216" i="3"/>
  <c r="C217" i="3"/>
  <c r="D217" i="3"/>
  <c r="E217" i="3"/>
  <c r="F217" i="3"/>
  <c r="G217" i="3"/>
  <c r="H217" i="3"/>
  <c r="J217" i="3"/>
  <c r="K217" i="3"/>
  <c r="L217" i="3"/>
  <c r="M217" i="3"/>
  <c r="AG217" i="3"/>
  <c r="AR217" i="3"/>
  <c r="C218" i="3"/>
  <c r="D218" i="3"/>
  <c r="E218" i="3"/>
  <c r="F218" i="3"/>
  <c r="G218" i="3"/>
  <c r="H218" i="3"/>
  <c r="J218" i="3"/>
  <c r="K218" i="3"/>
  <c r="L218" i="3"/>
  <c r="M218" i="3"/>
  <c r="AG218" i="3"/>
  <c r="AR218" i="3"/>
  <c r="C219" i="3"/>
  <c r="D219" i="3"/>
  <c r="E219" i="3"/>
  <c r="F219" i="3"/>
  <c r="G219" i="3"/>
  <c r="H219" i="3"/>
  <c r="J219" i="3"/>
  <c r="K219" i="3"/>
  <c r="L219" i="3"/>
  <c r="M219" i="3"/>
  <c r="AG219" i="3"/>
  <c r="AR219" i="3"/>
  <c r="C220" i="3"/>
  <c r="D220" i="3"/>
  <c r="E220" i="3"/>
  <c r="F220" i="3"/>
  <c r="G220" i="3"/>
  <c r="H220" i="3"/>
  <c r="J220" i="3"/>
  <c r="K220" i="3"/>
  <c r="L220" i="3"/>
  <c r="M220" i="3"/>
  <c r="AG220" i="3"/>
  <c r="AR220" i="3"/>
  <c r="C221" i="3"/>
  <c r="D221" i="3"/>
  <c r="E221" i="3"/>
  <c r="F221" i="3"/>
  <c r="G221" i="3"/>
  <c r="H221" i="3"/>
  <c r="J221" i="3"/>
  <c r="K221" i="3"/>
  <c r="L221" i="3"/>
  <c r="M221" i="3"/>
  <c r="AG221" i="3"/>
  <c r="AR221" i="3"/>
  <c r="C222" i="3"/>
  <c r="D222" i="3"/>
  <c r="E222" i="3"/>
  <c r="F222" i="3"/>
  <c r="G222" i="3"/>
  <c r="H222" i="3"/>
  <c r="J222" i="3"/>
  <c r="K222" i="3"/>
  <c r="L222" i="3"/>
  <c r="M222" i="3"/>
  <c r="AG222" i="3"/>
  <c r="AR222" i="3"/>
  <c r="C223" i="3"/>
  <c r="D223" i="3"/>
  <c r="E223" i="3"/>
  <c r="F223" i="3"/>
  <c r="G223" i="3"/>
  <c r="H223" i="3"/>
  <c r="J223" i="3"/>
  <c r="K223" i="3"/>
  <c r="L223" i="3"/>
  <c r="M223" i="3"/>
  <c r="AG223" i="3"/>
  <c r="AR223" i="3"/>
  <c r="C224" i="3"/>
  <c r="D224" i="3"/>
  <c r="E224" i="3"/>
  <c r="F224" i="3"/>
  <c r="G224" i="3"/>
  <c r="H224" i="3"/>
  <c r="J224" i="3"/>
  <c r="K224" i="3"/>
  <c r="L224" i="3"/>
  <c r="M224" i="3"/>
  <c r="AG224" i="3"/>
  <c r="AR224" i="3"/>
  <c r="C225" i="3"/>
  <c r="D225" i="3"/>
  <c r="E225" i="3"/>
  <c r="F225" i="3"/>
  <c r="G225" i="3"/>
  <c r="H225" i="3"/>
  <c r="J225" i="3"/>
  <c r="K225" i="3"/>
  <c r="L225" i="3"/>
  <c r="M225" i="3"/>
  <c r="AG225" i="3"/>
  <c r="AR225" i="3"/>
  <c r="C226" i="3"/>
  <c r="D226" i="3"/>
  <c r="E226" i="3"/>
  <c r="F226" i="3"/>
  <c r="G226" i="3"/>
  <c r="H226" i="3"/>
  <c r="J226" i="3"/>
  <c r="K226" i="3"/>
  <c r="L226" i="3"/>
  <c r="M226" i="3"/>
  <c r="AG226" i="3"/>
  <c r="AR226" i="3"/>
  <c r="C227" i="3"/>
  <c r="D227" i="3"/>
  <c r="E227" i="3"/>
  <c r="F227" i="3"/>
  <c r="G227" i="3"/>
  <c r="H227" i="3"/>
  <c r="J227" i="3"/>
  <c r="K227" i="3"/>
  <c r="L227" i="3"/>
  <c r="M227" i="3"/>
  <c r="AG227" i="3"/>
  <c r="AR227" i="3"/>
  <c r="C228" i="3"/>
  <c r="D228" i="3"/>
  <c r="E228" i="3"/>
  <c r="F228" i="3"/>
  <c r="G228" i="3"/>
  <c r="H228" i="3"/>
  <c r="J228" i="3"/>
  <c r="K228" i="3"/>
  <c r="L228" i="3"/>
  <c r="M228" i="3"/>
  <c r="AG228" i="3"/>
  <c r="AR228" i="3"/>
  <c r="C229" i="3"/>
  <c r="D229" i="3"/>
  <c r="E229" i="3"/>
  <c r="F229" i="3"/>
  <c r="G229" i="3"/>
  <c r="H229" i="3"/>
  <c r="J229" i="3"/>
  <c r="K229" i="3"/>
  <c r="L229" i="3"/>
  <c r="M229" i="3"/>
  <c r="AG229" i="3"/>
  <c r="AR229" i="3"/>
  <c r="C230" i="3"/>
  <c r="D230" i="3"/>
  <c r="E230" i="3"/>
  <c r="F230" i="3"/>
  <c r="G230" i="3"/>
  <c r="H230" i="3"/>
  <c r="J230" i="3"/>
  <c r="K230" i="3"/>
  <c r="L230" i="3"/>
  <c r="M230" i="3"/>
  <c r="AG230" i="3"/>
  <c r="AR230" i="3"/>
  <c r="C231" i="3"/>
  <c r="D231" i="3"/>
  <c r="E231" i="3"/>
  <c r="F231" i="3"/>
  <c r="G231" i="3"/>
  <c r="H231" i="3"/>
  <c r="J231" i="3"/>
  <c r="K231" i="3"/>
  <c r="L231" i="3"/>
  <c r="M231" i="3"/>
  <c r="AG231" i="3"/>
  <c r="AR231" i="3"/>
  <c r="C232" i="3"/>
  <c r="D232" i="3"/>
  <c r="E232" i="3"/>
  <c r="F232" i="3"/>
  <c r="G232" i="3"/>
  <c r="H232" i="3"/>
  <c r="J232" i="3"/>
  <c r="K232" i="3"/>
  <c r="L232" i="3"/>
  <c r="M232" i="3"/>
  <c r="AG232" i="3"/>
  <c r="AR232" i="3"/>
  <c r="C233" i="3"/>
  <c r="D233" i="3"/>
  <c r="E233" i="3"/>
  <c r="F233" i="3"/>
  <c r="G233" i="3"/>
  <c r="H233" i="3"/>
  <c r="J233" i="3"/>
  <c r="K233" i="3"/>
  <c r="L233" i="3"/>
  <c r="M233" i="3"/>
  <c r="AG233" i="3"/>
  <c r="AR233" i="3"/>
  <c r="C234" i="3"/>
  <c r="D234" i="3"/>
  <c r="E234" i="3"/>
  <c r="F234" i="3"/>
  <c r="G234" i="3"/>
  <c r="H234" i="3"/>
  <c r="J234" i="3"/>
  <c r="K234" i="3"/>
  <c r="L234" i="3"/>
  <c r="M234" i="3"/>
  <c r="AG234" i="3"/>
  <c r="AR234" i="3"/>
  <c r="C235" i="3"/>
  <c r="D235" i="3"/>
  <c r="E235" i="3"/>
  <c r="F235" i="3"/>
  <c r="G235" i="3"/>
  <c r="H235" i="3"/>
  <c r="J235" i="3"/>
  <c r="K235" i="3"/>
  <c r="L235" i="3"/>
  <c r="M235" i="3"/>
  <c r="AG235" i="3"/>
  <c r="AR235" i="3"/>
  <c r="C236" i="3"/>
  <c r="D236" i="3"/>
  <c r="E236" i="3"/>
  <c r="F236" i="3"/>
  <c r="G236" i="3"/>
  <c r="H236" i="3"/>
  <c r="J236" i="3"/>
  <c r="K236" i="3"/>
  <c r="L236" i="3"/>
  <c r="M236" i="3"/>
  <c r="AG236" i="3"/>
  <c r="AR236" i="3"/>
  <c r="C237" i="3"/>
  <c r="D237" i="3"/>
  <c r="E237" i="3"/>
  <c r="F237" i="3"/>
  <c r="G237" i="3"/>
  <c r="H237" i="3"/>
  <c r="J237" i="3"/>
  <c r="K237" i="3"/>
  <c r="L237" i="3"/>
  <c r="M237" i="3"/>
  <c r="AG237" i="3"/>
  <c r="AR237" i="3"/>
  <c r="C238" i="3"/>
  <c r="D238" i="3"/>
  <c r="E238" i="3"/>
  <c r="F238" i="3"/>
  <c r="G238" i="3"/>
  <c r="H238" i="3"/>
  <c r="J238" i="3"/>
  <c r="K238" i="3"/>
  <c r="L238" i="3"/>
  <c r="M238" i="3"/>
  <c r="AG238" i="3"/>
  <c r="AR238" i="3"/>
  <c r="C239" i="3"/>
  <c r="D239" i="3"/>
  <c r="E239" i="3"/>
  <c r="F239" i="3"/>
  <c r="G239" i="3"/>
  <c r="H239" i="3"/>
  <c r="J239" i="3"/>
  <c r="K239" i="3"/>
  <c r="L239" i="3"/>
  <c r="M239" i="3"/>
  <c r="AG239" i="3"/>
  <c r="AR239" i="3"/>
  <c r="C240" i="3"/>
  <c r="D240" i="3"/>
  <c r="E240" i="3"/>
  <c r="F240" i="3"/>
  <c r="G240" i="3"/>
  <c r="H240" i="3"/>
  <c r="J240" i="3"/>
  <c r="K240" i="3"/>
  <c r="L240" i="3"/>
  <c r="M240" i="3"/>
  <c r="AG240" i="3"/>
  <c r="AR240" i="3"/>
  <c r="C241" i="3"/>
  <c r="D241" i="3"/>
  <c r="E241" i="3"/>
  <c r="F241" i="3"/>
  <c r="G241" i="3"/>
  <c r="H241" i="3"/>
  <c r="J241" i="3"/>
  <c r="K241" i="3"/>
  <c r="L241" i="3"/>
  <c r="M241" i="3"/>
  <c r="AG241" i="3"/>
  <c r="AR241" i="3"/>
  <c r="C242" i="3"/>
  <c r="D242" i="3"/>
  <c r="E242" i="3"/>
  <c r="F242" i="3"/>
  <c r="G242" i="3"/>
  <c r="H242" i="3"/>
  <c r="J242" i="3"/>
  <c r="K242" i="3"/>
  <c r="L242" i="3"/>
  <c r="M242" i="3"/>
  <c r="AG242" i="3"/>
  <c r="AR242" i="3"/>
  <c r="C243" i="3"/>
  <c r="D243" i="3"/>
  <c r="E243" i="3"/>
  <c r="F243" i="3"/>
  <c r="G243" i="3"/>
  <c r="H243" i="3"/>
  <c r="J243" i="3"/>
  <c r="K243" i="3"/>
  <c r="L243" i="3"/>
  <c r="M243" i="3"/>
  <c r="AG243" i="3"/>
  <c r="AR243" i="3"/>
  <c r="C244" i="3"/>
  <c r="D244" i="3"/>
  <c r="E244" i="3"/>
  <c r="F244" i="3"/>
  <c r="G244" i="3"/>
  <c r="H244" i="3"/>
  <c r="J244" i="3"/>
  <c r="K244" i="3"/>
  <c r="L244" i="3"/>
  <c r="M244" i="3"/>
  <c r="AG244" i="3"/>
  <c r="AR244" i="3"/>
  <c r="C245" i="3"/>
  <c r="D245" i="3"/>
  <c r="E245" i="3"/>
  <c r="F245" i="3"/>
  <c r="G245" i="3"/>
  <c r="H245" i="3"/>
  <c r="J245" i="3"/>
  <c r="K245" i="3"/>
  <c r="L245" i="3"/>
  <c r="M245" i="3"/>
  <c r="AG245" i="3"/>
  <c r="AR245" i="3"/>
  <c r="C246" i="3"/>
  <c r="D246" i="3"/>
  <c r="E246" i="3"/>
  <c r="F246" i="3"/>
  <c r="G246" i="3"/>
  <c r="H246" i="3"/>
  <c r="J246" i="3"/>
  <c r="K246" i="3"/>
  <c r="L246" i="3"/>
  <c r="M246" i="3"/>
  <c r="AG246" i="3"/>
  <c r="AR246" i="3"/>
  <c r="C247" i="3"/>
  <c r="D247" i="3"/>
  <c r="E247" i="3"/>
  <c r="F247" i="3"/>
  <c r="G247" i="3"/>
  <c r="H247" i="3"/>
  <c r="J247" i="3"/>
  <c r="K247" i="3"/>
  <c r="L247" i="3"/>
  <c r="M247" i="3"/>
  <c r="AG247" i="3"/>
  <c r="AR247" i="3"/>
  <c r="C248" i="3"/>
  <c r="D248" i="3"/>
  <c r="E248" i="3"/>
  <c r="F248" i="3"/>
  <c r="G248" i="3"/>
  <c r="H248" i="3"/>
  <c r="J248" i="3"/>
  <c r="K248" i="3"/>
  <c r="L248" i="3"/>
  <c r="M248" i="3"/>
  <c r="AG248" i="3"/>
  <c r="AR248" i="3"/>
  <c r="C249" i="3"/>
  <c r="D249" i="3"/>
  <c r="E249" i="3"/>
  <c r="F249" i="3"/>
  <c r="G249" i="3"/>
  <c r="H249" i="3"/>
  <c r="J249" i="3"/>
  <c r="K249" i="3"/>
  <c r="L249" i="3"/>
  <c r="M249" i="3"/>
  <c r="AG249" i="3"/>
  <c r="AR249" i="3"/>
  <c r="C250" i="3"/>
  <c r="D250" i="3"/>
  <c r="E250" i="3"/>
  <c r="F250" i="3"/>
  <c r="G250" i="3"/>
  <c r="H250" i="3"/>
  <c r="J250" i="3"/>
  <c r="K250" i="3"/>
  <c r="L250" i="3"/>
  <c r="M250" i="3"/>
  <c r="AG250" i="3"/>
  <c r="AR250" i="3"/>
  <c r="C251" i="3"/>
  <c r="D251" i="3"/>
  <c r="E251" i="3"/>
  <c r="F251" i="3"/>
  <c r="G251" i="3"/>
  <c r="H251" i="3"/>
  <c r="J251" i="3"/>
  <c r="K251" i="3"/>
  <c r="L251" i="3"/>
  <c r="M251" i="3"/>
  <c r="AG251" i="3"/>
  <c r="AR251" i="3"/>
  <c r="C252" i="3"/>
  <c r="D252" i="3"/>
  <c r="E252" i="3"/>
  <c r="F252" i="3"/>
  <c r="G252" i="3"/>
  <c r="H252" i="3"/>
  <c r="J252" i="3"/>
  <c r="K252" i="3"/>
  <c r="L252" i="3"/>
  <c r="M252" i="3"/>
  <c r="AG252" i="3"/>
  <c r="AR252" i="3"/>
  <c r="C253" i="3"/>
  <c r="D253" i="3"/>
  <c r="E253" i="3"/>
  <c r="F253" i="3"/>
  <c r="G253" i="3"/>
  <c r="H253" i="3"/>
  <c r="J253" i="3"/>
  <c r="K253" i="3"/>
  <c r="L253" i="3"/>
  <c r="M253" i="3"/>
  <c r="AG253" i="3"/>
  <c r="AR253" i="3"/>
  <c r="C254" i="3"/>
  <c r="D254" i="3"/>
  <c r="E254" i="3"/>
  <c r="F254" i="3"/>
  <c r="G254" i="3"/>
  <c r="H254" i="3"/>
  <c r="J254" i="3"/>
  <c r="K254" i="3"/>
  <c r="L254" i="3"/>
  <c r="M254" i="3"/>
  <c r="AG254" i="3"/>
  <c r="AR254" i="3"/>
  <c r="C255" i="3"/>
  <c r="D255" i="3"/>
  <c r="E255" i="3"/>
  <c r="F255" i="3"/>
  <c r="G255" i="3"/>
  <c r="H255" i="3"/>
  <c r="J255" i="3"/>
  <c r="K255" i="3"/>
  <c r="L255" i="3"/>
  <c r="M255" i="3"/>
  <c r="AG255" i="3"/>
  <c r="AR255" i="3"/>
  <c r="C256" i="3"/>
  <c r="D256" i="3"/>
  <c r="E256" i="3"/>
  <c r="F256" i="3"/>
  <c r="G256" i="3"/>
  <c r="H256" i="3"/>
  <c r="J256" i="3"/>
  <c r="K256" i="3"/>
  <c r="L256" i="3"/>
  <c r="M256" i="3"/>
  <c r="AG256" i="3"/>
  <c r="AR256" i="3"/>
  <c r="C257" i="3"/>
  <c r="D257" i="3"/>
  <c r="E257" i="3"/>
  <c r="F257" i="3"/>
  <c r="G257" i="3"/>
  <c r="H257" i="3"/>
  <c r="J257" i="3"/>
  <c r="K257" i="3"/>
  <c r="L257" i="3"/>
  <c r="M257" i="3"/>
  <c r="AG257" i="3"/>
  <c r="AR257" i="3"/>
  <c r="C258" i="3"/>
  <c r="D258" i="3"/>
  <c r="E258" i="3"/>
  <c r="F258" i="3"/>
  <c r="G258" i="3"/>
  <c r="H258" i="3"/>
  <c r="J258" i="3"/>
  <c r="K258" i="3"/>
  <c r="L258" i="3"/>
  <c r="M258" i="3"/>
  <c r="AG258" i="3"/>
  <c r="AR258" i="3"/>
  <c r="C259" i="3"/>
  <c r="D259" i="3"/>
  <c r="E259" i="3"/>
  <c r="F259" i="3"/>
  <c r="G259" i="3"/>
  <c r="H259" i="3"/>
  <c r="J259" i="3"/>
  <c r="K259" i="3"/>
  <c r="L259" i="3"/>
  <c r="M259" i="3"/>
  <c r="AG259" i="3"/>
  <c r="AR259" i="3"/>
  <c r="C260" i="3"/>
  <c r="D260" i="3"/>
  <c r="E260" i="3"/>
  <c r="F260" i="3"/>
  <c r="G260" i="3"/>
  <c r="H260" i="3"/>
  <c r="J260" i="3"/>
  <c r="K260" i="3"/>
  <c r="L260" i="3"/>
  <c r="M260" i="3"/>
  <c r="AG260" i="3"/>
  <c r="AR260" i="3"/>
  <c r="C261" i="3"/>
  <c r="D261" i="3"/>
  <c r="E261" i="3"/>
  <c r="F261" i="3"/>
  <c r="G261" i="3"/>
  <c r="H261" i="3"/>
  <c r="J261" i="3"/>
  <c r="K261" i="3"/>
  <c r="L261" i="3"/>
  <c r="M261" i="3"/>
  <c r="AG261" i="3"/>
  <c r="AR261" i="3"/>
  <c r="C262" i="3"/>
  <c r="D262" i="3"/>
  <c r="E262" i="3"/>
  <c r="F262" i="3"/>
  <c r="G262" i="3"/>
  <c r="H262" i="3"/>
  <c r="J262" i="3"/>
  <c r="K262" i="3"/>
  <c r="L262" i="3"/>
  <c r="M262" i="3"/>
  <c r="AG262" i="3"/>
  <c r="AR262" i="3"/>
  <c r="C263" i="3"/>
  <c r="D263" i="3"/>
  <c r="E263" i="3"/>
  <c r="F263" i="3"/>
  <c r="G263" i="3"/>
  <c r="H263" i="3"/>
  <c r="J263" i="3"/>
  <c r="K263" i="3"/>
  <c r="L263" i="3"/>
  <c r="M263" i="3"/>
  <c r="AG263" i="3"/>
  <c r="AR263" i="3"/>
  <c r="C264" i="3"/>
  <c r="D264" i="3"/>
  <c r="E264" i="3"/>
  <c r="F264" i="3"/>
  <c r="G264" i="3"/>
  <c r="H264" i="3"/>
  <c r="J264" i="3"/>
  <c r="K264" i="3"/>
  <c r="L264" i="3"/>
  <c r="M264" i="3"/>
  <c r="AG264" i="3"/>
  <c r="AR264" i="3"/>
  <c r="C265" i="3"/>
  <c r="D265" i="3"/>
  <c r="E265" i="3"/>
  <c r="F265" i="3"/>
  <c r="G265" i="3"/>
  <c r="H265" i="3"/>
  <c r="J265" i="3"/>
  <c r="K265" i="3"/>
  <c r="L265" i="3"/>
  <c r="M265" i="3"/>
  <c r="AG265" i="3"/>
  <c r="AR265" i="3"/>
  <c r="C266" i="3"/>
  <c r="D266" i="3"/>
  <c r="E266" i="3"/>
  <c r="F266" i="3"/>
  <c r="G266" i="3"/>
  <c r="H266" i="3"/>
  <c r="J266" i="3"/>
  <c r="K266" i="3"/>
  <c r="L266" i="3"/>
  <c r="M266" i="3"/>
  <c r="AG266" i="3"/>
  <c r="AR266" i="3"/>
  <c r="C267" i="3"/>
  <c r="D267" i="3"/>
  <c r="E267" i="3"/>
  <c r="F267" i="3"/>
  <c r="G267" i="3"/>
  <c r="H267" i="3"/>
  <c r="J267" i="3"/>
  <c r="K267" i="3"/>
  <c r="L267" i="3"/>
  <c r="M267" i="3"/>
  <c r="AG267" i="3"/>
  <c r="AR267" i="3"/>
  <c r="C268" i="3"/>
  <c r="D268" i="3"/>
  <c r="E268" i="3"/>
  <c r="F268" i="3"/>
  <c r="G268" i="3"/>
  <c r="H268" i="3"/>
  <c r="J268" i="3"/>
  <c r="K268" i="3"/>
  <c r="L268" i="3"/>
  <c r="M268" i="3"/>
  <c r="AG268" i="3"/>
  <c r="AR268" i="3"/>
  <c r="C269" i="3"/>
  <c r="D269" i="3"/>
  <c r="E269" i="3"/>
  <c r="F269" i="3"/>
  <c r="G269" i="3"/>
  <c r="H269" i="3"/>
  <c r="J269" i="3"/>
  <c r="K269" i="3"/>
  <c r="L269" i="3"/>
  <c r="M269" i="3"/>
  <c r="AG269" i="3"/>
  <c r="AR269" i="3"/>
  <c r="C270" i="3"/>
  <c r="D270" i="3"/>
  <c r="E270" i="3"/>
  <c r="F270" i="3"/>
  <c r="G270" i="3"/>
  <c r="H270" i="3"/>
  <c r="J270" i="3"/>
  <c r="K270" i="3"/>
  <c r="L270" i="3"/>
  <c r="M270" i="3"/>
  <c r="AG270" i="3"/>
  <c r="AR270" i="3"/>
  <c r="C271" i="3"/>
  <c r="D271" i="3"/>
  <c r="E271" i="3"/>
  <c r="F271" i="3"/>
  <c r="G271" i="3"/>
  <c r="H271" i="3"/>
  <c r="J271" i="3"/>
  <c r="K271" i="3"/>
  <c r="L271" i="3"/>
  <c r="M271" i="3"/>
  <c r="AG271" i="3"/>
  <c r="AR271" i="3"/>
  <c r="C272" i="3"/>
  <c r="D272" i="3"/>
  <c r="E272" i="3"/>
  <c r="F272" i="3"/>
  <c r="G272" i="3"/>
  <c r="H272" i="3"/>
  <c r="J272" i="3"/>
  <c r="K272" i="3"/>
  <c r="L272" i="3"/>
  <c r="M272" i="3"/>
  <c r="AG272" i="3"/>
  <c r="AR272" i="3"/>
  <c r="C273" i="3"/>
  <c r="D273" i="3"/>
  <c r="E273" i="3"/>
  <c r="F273" i="3"/>
  <c r="G273" i="3"/>
  <c r="H273" i="3"/>
  <c r="J273" i="3"/>
  <c r="K273" i="3"/>
  <c r="L273" i="3"/>
  <c r="M273" i="3"/>
  <c r="AG273" i="3"/>
  <c r="AR273" i="3"/>
  <c r="C274" i="3"/>
  <c r="D274" i="3"/>
  <c r="E274" i="3"/>
  <c r="F274" i="3"/>
  <c r="G274" i="3"/>
  <c r="H274" i="3"/>
  <c r="J274" i="3"/>
  <c r="K274" i="3"/>
  <c r="L274" i="3"/>
  <c r="M274" i="3"/>
  <c r="AG274" i="3"/>
  <c r="AR274" i="3"/>
  <c r="C275" i="3"/>
  <c r="D275" i="3"/>
  <c r="E275" i="3"/>
  <c r="F275" i="3"/>
  <c r="G275" i="3"/>
  <c r="H275" i="3"/>
  <c r="J275" i="3"/>
  <c r="K275" i="3"/>
  <c r="L275" i="3"/>
  <c r="M275" i="3"/>
  <c r="AG275" i="3"/>
  <c r="AR275" i="3"/>
  <c r="C276" i="3"/>
  <c r="D276" i="3"/>
  <c r="E276" i="3"/>
  <c r="F276" i="3"/>
  <c r="G276" i="3"/>
  <c r="H276" i="3"/>
  <c r="J276" i="3"/>
  <c r="K276" i="3"/>
  <c r="L276" i="3"/>
  <c r="M276" i="3"/>
  <c r="AG276" i="3"/>
  <c r="AR276" i="3"/>
  <c r="C277" i="3"/>
  <c r="D277" i="3"/>
  <c r="E277" i="3"/>
  <c r="F277" i="3"/>
  <c r="G277" i="3"/>
  <c r="H277" i="3"/>
  <c r="J277" i="3"/>
  <c r="K277" i="3"/>
  <c r="L277" i="3"/>
  <c r="M277" i="3"/>
  <c r="AG277" i="3"/>
  <c r="AR277" i="3"/>
  <c r="C278" i="3"/>
  <c r="D278" i="3"/>
  <c r="E278" i="3"/>
  <c r="F278" i="3"/>
  <c r="G278" i="3"/>
  <c r="H278" i="3"/>
  <c r="J278" i="3"/>
  <c r="K278" i="3"/>
  <c r="L278" i="3"/>
  <c r="M278" i="3"/>
  <c r="AG278" i="3"/>
  <c r="AR278" i="3"/>
  <c r="C279" i="3"/>
  <c r="D279" i="3"/>
  <c r="E279" i="3"/>
  <c r="F279" i="3"/>
  <c r="G279" i="3"/>
  <c r="H279" i="3"/>
  <c r="J279" i="3"/>
  <c r="K279" i="3"/>
  <c r="L279" i="3"/>
  <c r="M279" i="3"/>
  <c r="AG279" i="3"/>
  <c r="AR279" i="3"/>
  <c r="C280" i="3"/>
  <c r="D280" i="3"/>
  <c r="E280" i="3"/>
  <c r="F280" i="3"/>
  <c r="G280" i="3"/>
  <c r="H280" i="3"/>
  <c r="J280" i="3"/>
  <c r="K280" i="3"/>
  <c r="L280" i="3"/>
  <c r="M280" i="3"/>
  <c r="AG280" i="3"/>
  <c r="AR280" i="3"/>
  <c r="C281" i="3"/>
  <c r="D281" i="3"/>
  <c r="E281" i="3"/>
  <c r="F281" i="3"/>
  <c r="G281" i="3"/>
  <c r="H281" i="3"/>
  <c r="J281" i="3"/>
  <c r="K281" i="3"/>
  <c r="L281" i="3"/>
  <c r="M281" i="3"/>
  <c r="AG281" i="3"/>
  <c r="AR281" i="3"/>
  <c r="C282" i="3"/>
  <c r="D282" i="3"/>
  <c r="E282" i="3"/>
  <c r="F282" i="3"/>
  <c r="G282" i="3"/>
  <c r="H282" i="3"/>
  <c r="J282" i="3"/>
  <c r="K282" i="3"/>
  <c r="L282" i="3"/>
  <c r="M282" i="3"/>
  <c r="AG282" i="3"/>
  <c r="AR282" i="3"/>
  <c r="C283" i="3"/>
  <c r="D283" i="3"/>
  <c r="E283" i="3"/>
  <c r="F283" i="3"/>
  <c r="G283" i="3"/>
  <c r="H283" i="3"/>
  <c r="J283" i="3"/>
  <c r="K283" i="3"/>
  <c r="L283" i="3"/>
  <c r="M283" i="3"/>
  <c r="AG283" i="3"/>
  <c r="AR283" i="3"/>
  <c r="C284" i="3"/>
  <c r="D284" i="3"/>
  <c r="E284" i="3"/>
  <c r="F284" i="3"/>
  <c r="G284" i="3"/>
  <c r="H284" i="3"/>
  <c r="J284" i="3"/>
  <c r="K284" i="3"/>
  <c r="L284" i="3"/>
  <c r="M284" i="3"/>
  <c r="AG284" i="3"/>
  <c r="AR284" i="3"/>
  <c r="C285" i="3"/>
  <c r="D285" i="3"/>
  <c r="E285" i="3"/>
  <c r="F285" i="3"/>
  <c r="G285" i="3"/>
  <c r="H285" i="3"/>
  <c r="J285" i="3"/>
  <c r="K285" i="3"/>
  <c r="L285" i="3"/>
  <c r="M285" i="3"/>
  <c r="AG285" i="3"/>
  <c r="AR285" i="3"/>
  <c r="C286" i="3"/>
  <c r="D286" i="3"/>
  <c r="E286" i="3"/>
  <c r="F286" i="3"/>
  <c r="G286" i="3"/>
  <c r="H286" i="3"/>
  <c r="J286" i="3"/>
  <c r="K286" i="3"/>
  <c r="L286" i="3"/>
  <c r="M286" i="3"/>
  <c r="AG286" i="3"/>
  <c r="AR286" i="3"/>
  <c r="C287" i="3"/>
  <c r="D287" i="3"/>
  <c r="E287" i="3"/>
  <c r="F287" i="3"/>
  <c r="G287" i="3"/>
  <c r="H287" i="3"/>
  <c r="J287" i="3"/>
  <c r="K287" i="3"/>
  <c r="L287" i="3"/>
  <c r="M287" i="3"/>
  <c r="AG287" i="3"/>
  <c r="AR287" i="3"/>
  <c r="C288" i="3"/>
  <c r="D288" i="3"/>
  <c r="E288" i="3"/>
  <c r="F288" i="3"/>
  <c r="G288" i="3"/>
  <c r="H288" i="3"/>
  <c r="J288" i="3"/>
  <c r="K288" i="3"/>
  <c r="L288" i="3"/>
  <c r="M288" i="3"/>
  <c r="AG288" i="3"/>
  <c r="AR288" i="3"/>
  <c r="C289" i="3"/>
  <c r="D289" i="3"/>
  <c r="E289" i="3"/>
  <c r="F289" i="3"/>
  <c r="G289" i="3"/>
  <c r="H289" i="3"/>
  <c r="J289" i="3"/>
  <c r="K289" i="3"/>
  <c r="L289" i="3"/>
  <c r="M289" i="3"/>
  <c r="AG289" i="3"/>
  <c r="AR289" i="3"/>
  <c r="C290" i="3"/>
  <c r="D290" i="3"/>
  <c r="E290" i="3"/>
  <c r="F290" i="3"/>
  <c r="G290" i="3"/>
  <c r="H290" i="3"/>
  <c r="J290" i="3"/>
  <c r="K290" i="3"/>
  <c r="L290" i="3"/>
  <c r="M290" i="3"/>
  <c r="AG290" i="3"/>
  <c r="AR290" i="3"/>
  <c r="C291" i="3"/>
  <c r="D291" i="3"/>
  <c r="E291" i="3"/>
  <c r="F291" i="3"/>
  <c r="G291" i="3"/>
  <c r="H291" i="3"/>
  <c r="J291" i="3"/>
  <c r="K291" i="3"/>
  <c r="L291" i="3"/>
  <c r="M291" i="3"/>
  <c r="AG291" i="3"/>
  <c r="AR291" i="3"/>
  <c r="C292" i="3"/>
  <c r="D292" i="3"/>
  <c r="E292" i="3"/>
  <c r="F292" i="3"/>
  <c r="G292" i="3"/>
  <c r="H292" i="3"/>
  <c r="J292" i="3"/>
  <c r="K292" i="3"/>
  <c r="L292" i="3"/>
  <c r="M292" i="3"/>
  <c r="AG292" i="3"/>
  <c r="AR292" i="3"/>
  <c r="C293" i="3"/>
  <c r="D293" i="3"/>
  <c r="E293" i="3"/>
  <c r="F293" i="3"/>
  <c r="G293" i="3"/>
  <c r="H293" i="3"/>
  <c r="J293" i="3"/>
  <c r="K293" i="3"/>
  <c r="L293" i="3"/>
  <c r="M293" i="3"/>
  <c r="AG293" i="3"/>
  <c r="AR293" i="3"/>
  <c r="C294" i="3"/>
  <c r="D294" i="3"/>
  <c r="E294" i="3"/>
  <c r="F294" i="3"/>
  <c r="G294" i="3"/>
  <c r="H294" i="3"/>
  <c r="J294" i="3"/>
  <c r="K294" i="3"/>
  <c r="L294" i="3"/>
  <c r="M294" i="3"/>
  <c r="AG294" i="3"/>
  <c r="AR294" i="3"/>
  <c r="C295" i="3"/>
  <c r="D295" i="3"/>
  <c r="E295" i="3"/>
  <c r="F295" i="3"/>
  <c r="G295" i="3"/>
  <c r="H295" i="3"/>
  <c r="J295" i="3"/>
  <c r="K295" i="3"/>
  <c r="L295" i="3"/>
  <c r="M295" i="3"/>
  <c r="AG295" i="3"/>
  <c r="AR295" i="3"/>
  <c r="C296" i="3"/>
  <c r="D296" i="3"/>
  <c r="E296" i="3"/>
  <c r="F296" i="3"/>
  <c r="G296" i="3"/>
  <c r="H296" i="3"/>
  <c r="J296" i="3"/>
  <c r="K296" i="3"/>
  <c r="L296" i="3"/>
  <c r="M296" i="3"/>
  <c r="AG296" i="3"/>
  <c r="AR296" i="3"/>
  <c r="C297" i="3"/>
  <c r="D297" i="3"/>
  <c r="E297" i="3"/>
  <c r="F297" i="3"/>
  <c r="G297" i="3"/>
  <c r="H297" i="3"/>
  <c r="J297" i="3"/>
  <c r="K297" i="3"/>
  <c r="L297" i="3"/>
  <c r="M297" i="3"/>
  <c r="AG297" i="3"/>
  <c r="AR297" i="3"/>
  <c r="C298" i="3"/>
  <c r="D298" i="3"/>
  <c r="E298" i="3"/>
  <c r="F298" i="3"/>
  <c r="G298" i="3"/>
  <c r="H298" i="3"/>
  <c r="J298" i="3"/>
  <c r="K298" i="3"/>
  <c r="L298" i="3"/>
  <c r="M298" i="3"/>
  <c r="AG298" i="3"/>
  <c r="AR298" i="3"/>
  <c r="C299" i="3"/>
  <c r="D299" i="3"/>
  <c r="E299" i="3"/>
  <c r="F299" i="3"/>
  <c r="G299" i="3"/>
  <c r="H299" i="3"/>
  <c r="J299" i="3"/>
  <c r="K299" i="3"/>
  <c r="L299" i="3"/>
  <c r="M299" i="3"/>
  <c r="AG299" i="3"/>
  <c r="AR299" i="3"/>
  <c r="C300" i="3"/>
  <c r="D300" i="3"/>
  <c r="E300" i="3"/>
  <c r="F300" i="3"/>
  <c r="G300" i="3"/>
  <c r="H300" i="3"/>
  <c r="J300" i="3"/>
  <c r="K300" i="3"/>
  <c r="L300" i="3"/>
  <c r="M300" i="3"/>
  <c r="AG300" i="3"/>
  <c r="AR300" i="3"/>
  <c r="C301" i="3"/>
  <c r="D301" i="3"/>
  <c r="E301" i="3"/>
  <c r="F301" i="3"/>
  <c r="G301" i="3"/>
  <c r="H301" i="3"/>
  <c r="J301" i="3"/>
  <c r="K301" i="3"/>
  <c r="L301" i="3"/>
  <c r="M301" i="3"/>
  <c r="AG301" i="3"/>
  <c r="AR301" i="3"/>
  <c r="C302" i="3"/>
  <c r="D302" i="3"/>
  <c r="E302" i="3"/>
  <c r="F302" i="3"/>
  <c r="G302" i="3"/>
  <c r="H302" i="3"/>
  <c r="J302" i="3"/>
  <c r="K302" i="3"/>
  <c r="L302" i="3"/>
  <c r="M302" i="3"/>
  <c r="AG302" i="3"/>
  <c r="AR302" i="3"/>
  <c r="C303" i="3"/>
  <c r="D303" i="3"/>
  <c r="E303" i="3"/>
  <c r="F303" i="3"/>
  <c r="G303" i="3"/>
  <c r="H303" i="3"/>
  <c r="J303" i="3"/>
  <c r="K303" i="3"/>
  <c r="L303" i="3"/>
  <c r="M303" i="3"/>
  <c r="AG303" i="3"/>
  <c r="AR303" i="3"/>
  <c r="C304" i="3"/>
  <c r="D304" i="3"/>
  <c r="E304" i="3"/>
  <c r="F304" i="3"/>
  <c r="G304" i="3"/>
  <c r="H304" i="3"/>
  <c r="J304" i="3"/>
  <c r="K304" i="3"/>
  <c r="L304" i="3"/>
  <c r="M304" i="3"/>
  <c r="AG304" i="3"/>
  <c r="AR304" i="3"/>
  <c r="C305" i="3"/>
  <c r="D305" i="3"/>
  <c r="E305" i="3"/>
  <c r="F305" i="3"/>
  <c r="G305" i="3"/>
  <c r="H305" i="3"/>
  <c r="J305" i="3"/>
  <c r="K305" i="3"/>
  <c r="L305" i="3"/>
  <c r="M305" i="3"/>
  <c r="AG305" i="3"/>
  <c r="AR305" i="3"/>
  <c r="C306" i="3"/>
  <c r="D306" i="3"/>
  <c r="E306" i="3"/>
  <c r="F306" i="3"/>
  <c r="G306" i="3"/>
  <c r="H306" i="3"/>
  <c r="J306" i="3"/>
  <c r="K306" i="3"/>
  <c r="L306" i="3"/>
  <c r="M306" i="3"/>
  <c r="AG306" i="3"/>
  <c r="AR306" i="3"/>
  <c r="C307" i="3"/>
  <c r="D307" i="3"/>
  <c r="E307" i="3"/>
  <c r="F307" i="3"/>
  <c r="G307" i="3"/>
  <c r="H307" i="3"/>
  <c r="J307" i="3"/>
  <c r="K307" i="3"/>
  <c r="L307" i="3"/>
  <c r="M307" i="3"/>
  <c r="AG307" i="3"/>
  <c r="AR307" i="3"/>
  <c r="C308" i="3"/>
  <c r="D308" i="3"/>
  <c r="E308" i="3"/>
  <c r="F308" i="3"/>
  <c r="G308" i="3"/>
  <c r="H308" i="3"/>
  <c r="J308" i="3"/>
  <c r="K308" i="3"/>
  <c r="L308" i="3"/>
  <c r="M308" i="3"/>
  <c r="AG308" i="3"/>
  <c r="AR308" i="3"/>
  <c r="C309" i="3"/>
  <c r="D309" i="3"/>
  <c r="E309" i="3"/>
  <c r="F309" i="3"/>
  <c r="G309" i="3"/>
  <c r="H309" i="3"/>
  <c r="J309" i="3"/>
  <c r="K309" i="3"/>
  <c r="L309" i="3"/>
  <c r="M309" i="3"/>
  <c r="AG309" i="3"/>
  <c r="AR309" i="3"/>
  <c r="C310" i="3"/>
  <c r="D310" i="3"/>
  <c r="E310" i="3"/>
  <c r="F310" i="3"/>
  <c r="G310" i="3"/>
  <c r="H310" i="3"/>
  <c r="J310" i="3"/>
  <c r="K310" i="3"/>
  <c r="L310" i="3"/>
  <c r="M310" i="3"/>
  <c r="AG310" i="3"/>
  <c r="AR310" i="3"/>
  <c r="C311" i="3"/>
  <c r="D311" i="3"/>
  <c r="E311" i="3"/>
  <c r="F311" i="3"/>
  <c r="G311" i="3"/>
  <c r="H311" i="3"/>
  <c r="J311" i="3"/>
  <c r="K311" i="3"/>
  <c r="L311" i="3"/>
  <c r="M311" i="3"/>
  <c r="AG311" i="3"/>
  <c r="AR311" i="3"/>
  <c r="C312" i="3"/>
  <c r="D312" i="3"/>
  <c r="E312" i="3"/>
  <c r="F312" i="3"/>
  <c r="G312" i="3"/>
  <c r="H312" i="3"/>
  <c r="J312" i="3"/>
  <c r="K312" i="3"/>
  <c r="L312" i="3"/>
  <c r="M312" i="3"/>
  <c r="AG312" i="3"/>
  <c r="AR312" i="3"/>
  <c r="C313" i="3"/>
  <c r="D313" i="3"/>
  <c r="E313" i="3"/>
  <c r="F313" i="3"/>
  <c r="G313" i="3"/>
  <c r="H313" i="3"/>
  <c r="J313" i="3"/>
  <c r="K313" i="3"/>
  <c r="L313" i="3"/>
  <c r="M313" i="3"/>
  <c r="AG313" i="3"/>
  <c r="AR313" i="3"/>
  <c r="C314" i="3"/>
  <c r="D314" i="3"/>
  <c r="E314" i="3"/>
  <c r="F314" i="3"/>
  <c r="G314" i="3"/>
  <c r="H314" i="3"/>
  <c r="J314" i="3"/>
  <c r="K314" i="3"/>
  <c r="L314" i="3"/>
  <c r="M314" i="3"/>
  <c r="AG314" i="3"/>
  <c r="AR314" i="3"/>
  <c r="C315" i="3"/>
  <c r="D315" i="3"/>
  <c r="E315" i="3"/>
  <c r="F315" i="3"/>
  <c r="G315" i="3"/>
  <c r="H315" i="3"/>
  <c r="J315" i="3"/>
  <c r="K315" i="3"/>
  <c r="L315" i="3"/>
  <c r="M315" i="3"/>
  <c r="AG315" i="3"/>
  <c r="AR315" i="3"/>
  <c r="C316" i="3"/>
  <c r="D316" i="3"/>
  <c r="E316" i="3"/>
  <c r="F316" i="3"/>
  <c r="G316" i="3"/>
  <c r="H316" i="3"/>
  <c r="J316" i="3"/>
  <c r="K316" i="3"/>
  <c r="L316" i="3"/>
  <c r="M316" i="3"/>
  <c r="AG316" i="3"/>
  <c r="AR316" i="3"/>
  <c r="C317" i="3"/>
  <c r="D317" i="3"/>
  <c r="E317" i="3"/>
  <c r="F317" i="3"/>
  <c r="G317" i="3"/>
  <c r="H317" i="3"/>
  <c r="J317" i="3"/>
  <c r="K317" i="3"/>
  <c r="L317" i="3"/>
  <c r="M317" i="3"/>
  <c r="AG317" i="3"/>
  <c r="AR317" i="3"/>
  <c r="C318" i="3"/>
  <c r="D318" i="3"/>
  <c r="E318" i="3"/>
  <c r="F318" i="3"/>
  <c r="G318" i="3"/>
  <c r="H318" i="3"/>
  <c r="J318" i="3"/>
  <c r="K318" i="3"/>
  <c r="L318" i="3"/>
  <c r="M318" i="3"/>
  <c r="AG318" i="3"/>
  <c r="AR318" i="3"/>
  <c r="C319" i="3"/>
  <c r="D319" i="3"/>
  <c r="E319" i="3"/>
  <c r="F319" i="3"/>
  <c r="G319" i="3"/>
  <c r="H319" i="3"/>
  <c r="J319" i="3"/>
  <c r="K319" i="3"/>
  <c r="L319" i="3"/>
  <c r="M319" i="3"/>
  <c r="AG319" i="3"/>
  <c r="AR319" i="3"/>
  <c r="C320" i="3"/>
  <c r="D320" i="3"/>
  <c r="E320" i="3"/>
  <c r="F320" i="3"/>
  <c r="G320" i="3"/>
  <c r="H320" i="3"/>
  <c r="J320" i="3"/>
  <c r="K320" i="3"/>
  <c r="L320" i="3"/>
  <c r="M320" i="3"/>
  <c r="AG320" i="3"/>
  <c r="AR320" i="3"/>
  <c r="C321" i="3"/>
  <c r="D321" i="3"/>
  <c r="E321" i="3"/>
  <c r="F321" i="3"/>
  <c r="G321" i="3"/>
  <c r="H321" i="3"/>
  <c r="J321" i="3"/>
  <c r="K321" i="3"/>
  <c r="L321" i="3"/>
  <c r="M321" i="3"/>
  <c r="AG321" i="3"/>
  <c r="AR321" i="3"/>
  <c r="C322" i="3"/>
  <c r="D322" i="3"/>
  <c r="E322" i="3"/>
  <c r="F322" i="3"/>
  <c r="G322" i="3"/>
  <c r="H322" i="3"/>
  <c r="J322" i="3"/>
  <c r="K322" i="3"/>
  <c r="L322" i="3"/>
  <c r="M322" i="3"/>
  <c r="AG322" i="3"/>
  <c r="AR322" i="3"/>
  <c r="C323" i="3"/>
  <c r="D323" i="3"/>
  <c r="E323" i="3"/>
  <c r="F323" i="3"/>
  <c r="G323" i="3"/>
  <c r="H323" i="3"/>
  <c r="J323" i="3"/>
  <c r="K323" i="3"/>
  <c r="L323" i="3"/>
  <c r="M323" i="3"/>
  <c r="AG323" i="3"/>
  <c r="AR323" i="3"/>
  <c r="C324" i="3"/>
  <c r="D324" i="3"/>
  <c r="E324" i="3"/>
  <c r="F324" i="3"/>
  <c r="G324" i="3"/>
  <c r="H324" i="3"/>
  <c r="J324" i="3"/>
  <c r="K324" i="3"/>
  <c r="L324" i="3"/>
  <c r="M324" i="3"/>
  <c r="AG324" i="3"/>
  <c r="AR324" i="3"/>
  <c r="C325" i="3"/>
  <c r="D325" i="3"/>
  <c r="E325" i="3"/>
  <c r="F325" i="3"/>
  <c r="G325" i="3"/>
  <c r="H325" i="3"/>
  <c r="J325" i="3"/>
  <c r="K325" i="3"/>
  <c r="L325" i="3"/>
  <c r="M325" i="3"/>
  <c r="AG325" i="3"/>
  <c r="AR325" i="3"/>
  <c r="C326" i="3"/>
  <c r="D326" i="3"/>
  <c r="E326" i="3"/>
  <c r="F326" i="3"/>
  <c r="G326" i="3"/>
  <c r="H326" i="3"/>
  <c r="J326" i="3"/>
  <c r="K326" i="3"/>
  <c r="L326" i="3"/>
  <c r="M326" i="3"/>
  <c r="AG326" i="3"/>
  <c r="AR326" i="3"/>
  <c r="C327" i="3"/>
  <c r="D327" i="3"/>
  <c r="E327" i="3"/>
  <c r="F327" i="3"/>
  <c r="G327" i="3"/>
  <c r="H327" i="3"/>
  <c r="J327" i="3"/>
  <c r="K327" i="3"/>
  <c r="L327" i="3"/>
  <c r="M327" i="3"/>
  <c r="AG327" i="3"/>
  <c r="AR327" i="3"/>
  <c r="C328" i="3"/>
  <c r="D328" i="3"/>
  <c r="E328" i="3"/>
  <c r="F328" i="3"/>
  <c r="G328" i="3"/>
  <c r="H328" i="3"/>
  <c r="J328" i="3"/>
  <c r="K328" i="3"/>
  <c r="L328" i="3"/>
  <c r="M328" i="3"/>
  <c r="AG328" i="3"/>
  <c r="AR328" i="3"/>
  <c r="C329" i="3"/>
  <c r="D329" i="3"/>
  <c r="E329" i="3"/>
  <c r="F329" i="3"/>
  <c r="G329" i="3"/>
  <c r="H329" i="3"/>
  <c r="J329" i="3"/>
  <c r="K329" i="3"/>
  <c r="L329" i="3"/>
  <c r="M329" i="3"/>
  <c r="AG329" i="3"/>
  <c r="AR329" i="3"/>
  <c r="C330" i="3"/>
  <c r="D330" i="3"/>
  <c r="E330" i="3"/>
  <c r="F330" i="3"/>
  <c r="G330" i="3"/>
  <c r="H330" i="3"/>
  <c r="J330" i="3"/>
  <c r="K330" i="3"/>
  <c r="L330" i="3"/>
  <c r="M330" i="3"/>
  <c r="AG330" i="3"/>
  <c r="AR330" i="3"/>
  <c r="C331" i="3"/>
  <c r="D331" i="3"/>
  <c r="E331" i="3"/>
  <c r="F331" i="3"/>
  <c r="G331" i="3"/>
  <c r="H331" i="3"/>
  <c r="J331" i="3"/>
  <c r="K331" i="3"/>
  <c r="L331" i="3"/>
  <c r="M331" i="3"/>
  <c r="AG331" i="3"/>
  <c r="AR331" i="3"/>
  <c r="C332" i="3"/>
  <c r="D332" i="3"/>
  <c r="E332" i="3"/>
  <c r="F332" i="3"/>
  <c r="G332" i="3"/>
  <c r="H332" i="3"/>
  <c r="J332" i="3"/>
  <c r="K332" i="3"/>
  <c r="L332" i="3"/>
  <c r="M332" i="3"/>
  <c r="AG332" i="3"/>
  <c r="AR332" i="3"/>
  <c r="C333" i="3"/>
  <c r="D333" i="3"/>
  <c r="E333" i="3"/>
  <c r="F333" i="3"/>
  <c r="G333" i="3"/>
  <c r="H333" i="3"/>
  <c r="J333" i="3"/>
  <c r="K333" i="3"/>
  <c r="L333" i="3"/>
  <c r="M333" i="3"/>
  <c r="AG333" i="3"/>
  <c r="AR333" i="3"/>
  <c r="C334" i="3"/>
  <c r="D334" i="3"/>
  <c r="E334" i="3"/>
  <c r="F334" i="3"/>
  <c r="G334" i="3"/>
  <c r="H334" i="3"/>
  <c r="J334" i="3"/>
  <c r="K334" i="3"/>
  <c r="L334" i="3"/>
  <c r="M334" i="3"/>
  <c r="AG334" i="3"/>
  <c r="AR334" i="3"/>
  <c r="C335" i="3"/>
  <c r="D335" i="3"/>
  <c r="E335" i="3"/>
  <c r="F335" i="3"/>
  <c r="G335" i="3"/>
  <c r="H335" i="3"/>
  <c r="J335" i="3"/>
  <c r="K335" i="3"/>
  <c r="L335" i="3"/>
  <c r="M335" i="3"/>
  <c r="AG335" i="3"/>
  <c r="AR335" i="3"/>
  <c r="C336" i="3"/>
  <c r="D336" i="3"/>
  <c r="E336" i="3"/>
  <c r="F336" i="3"/>
  <c r="G336" i="3"/>
  <c r="H336" i="3"/>
  <c r="J336" i="3"/>
  <c r="K336" i="3"/>
  <c r="L336" i="3"/>
  <c r="M336" i="3"/>
  <c r="AG336" i="3"/>
  <c r="AR336" i="3"/>
  <c r="C337" i="3"/>
  <c r="D337" i="3"/>
  <c r="E337" i="3"/>
  <c r="F337" i="3"/>
  <c r="G337" i="3"/>
  <c r="H337" i="3"/>
  <c r="J337" i="3"/>
  <c r="K337" i="3"/>
  <c r="L337" i="3"/>
  <c r="M337" i="3"/>
  <c r="AG337" i="3"/>
  <c r="AR337" i="3"/>
  <c r="C338" i="3"/>
  <c r="D338" i="3"/>
  <c r="E338" i="3"/>
  <c r="F338" i="3"/>
  <c r="G338" i="3"/>
  <c r="H338" i="3"/>
  <c r="J338" i="3"/>
  <c r="K338" i="3"/>
  <c r="L338" i="3"/>
  <c r="M338" i="3"/>
  <c r="AG338" i="3"/>
  <c r="AR338" i="3"/>
  <c r="C339" i="3"/>
  <c r="D339" i="3"/>
  <c r="E339" i="3"/>
  <c r="F339" i="3"/>
  <c r="G339" i="3"/>
  <c r="H339" i="3"/>
  <c r="J339" i="3"/>
  <c r="K339" i="3"/>
  <c r="L339" i="3"/>
  <c r="M339" i="3"/>
  <c r="AG339" i="3"/>
  <c r="AR339" i="3"/>
  <c r="C340" i="3"/>
  <c r="D340" i="3"/>
  <c r="E340" i="3"/>
  <c r="F340" i="3"/>
  <c r="G340" i="3"/>
  <c r="H340" i="3"/>
  <c r="J340" i="3"/>
  <c r="K340" i="3"/>
  <c r="L340" i="3"/>
  <c r="M340" i="3"/>
  <c r="AG340" i="3"/>
  <c r="AR340" i="3"/>
  <c r="C341" i="3"/>
  <c r="D341" i="3"/>
  <c r="E341" i="3"/>
  <c r="F341" i="3"/>
  <c r="G341" i="3"/>
  <c r="H341" i="3"/>
  <c r="J341" i="3"/>
  <c r="K341" i="3"/>
  <c r="L341" i="3"/>
  <c r="M341" i="3"/>
  <c r="AG341" i="3"/>
  <c r="AR341" i="3"/>
  <c r="C342" i="3"/>
  <c r="D342" i="3"/>
  <c r="E342" i="3"/>
  <c r="F342" i="3"/>
  <c r="G342" i="3"/>
  <c r="H342" i="3"/>
  <c r="J342" i="3"/>
  <c r="K342" i="3"/>
  <c r="L342" i="3"/>
  <c r="M342" i="3"/>
  <c r="AG342" i="3"/>
  <c r="AR342" i="3"/>
  <c r="C343" i="3"/>
  <c r="D343" i="3"/>
  <c r="E343" i="3"/>
  <c r="F343" i="3"/>
  <c r="G343" i="3"/>
  <c r="H343" i="3"/>
  <c r="J343" i="3"/>
  <c r="K343" i="3"/>
  <c r="L343" i="3"/>
  <c r="M343" i="3"/>
  <c r="AG343" i="3"/>
  <c r="AR343" i="3"/>
  <c r="C344" i="3"/>
  <c r="D344" i="3"/>
  <c r="E344" i="3"/>
  <c r="F344" i="3"/>
  <c r="G344" i="3"/>
  <c r="H344" i="3"/>
  <c r="J344" i="3"/>
  <c r="K344" i="3"/>
  <c r="L344" i="3"/>
  <c r="M344" i="3"/>
  <c r="AG344" i="3"/>
  <c r="AR344" i="3"/>
  <c r="C345" i="3"/>
  <c r="D345" i="3"/>
  <c r="E345" i="3"/>
  <c r="F345" i="3"/>
  <c r="G345" i="3"/>
  <c r="H345" i="3"/>
  <c r="J345" i="3"/>
  <c r="K345" i="3"/>
  <c r="L345" i="3"/>
  <c r="M345" i="3"/>
  <c r="AG345" i="3"/>
  <c r="AR345" i="3"/>
  <c r="C346" i="3"/>
  <c r="D346" i="3"/>
  <c r="E346" i="3"/>
  <c r="F346" i="3"/>
  <c r="G346" i="3"/>
  <c r="H346" i="3"/>
  <c r="J346" i="3"/>
  <c r="K346" i="3"/>
  <c r="L346" i="3"/>
  <c r="M346" i="3"/>
  <c r="AG346" i="3"/>
  <c r="AR346" i="3"/>
  <c r="C347" i="3"/>
  <c r="D347" i="3"/>
  <c r="E347" i="3"/>
  <c r="F347" i="3"/>
  <c r="G347" i="3"/>
  <c r="H347" i="3"/>
  <c r="J347" i="3"/>
  <c r="K347" i="3"/>
  <c r="L347" i="3"/>
  <c r="M347" i="3"/>
  <c r="AG347" i="3"/>
  <c r="AR347" i="3"/>
  <c r="C348" i="3"/>
  <c r="D348" i="3"/>
  <c r="E348" i="3"/>
  <c r="F348" i="3"/>
  <c r="G348" i="3"/>
  <c r="H348" i="3"/>
  <c r="J348" i="3"/>
  <c r="K348" i="3"/>
  <c r="L348" i="3"/>
  <c r="M348" i="3"/>
  <c r="AG348" i="3"/>
  <c r="AR348" i="3"/>
  <c r="C349" i="3"/>
  <c r="D349" i="3"/>
  <c r="E349" i="3"/>
  <c r="F349" i="3"/>
  <c r="G349" i="3"/>
  <c r="H349" i="3"/>
  <c r="J349" i="3"/>
  <c r="K349" i="3"/>
  <c r="L349" i="3"/>
  <c r="M349" i="3"/>
  <c r="AG349" i="3"/>
  <c r="AR349" i="3"/>
  <c r="C350" i="3"/>
  <c r="D350" i="3"/>
  <c r="E350" i="3"/>
  <c r="F350" i="3"/>
  <c r="G350" i="3"/>
  <c r="H350" i="3"/>
  <c r="J350" i="3"/>
  <c r="K350" i="3"/>
  <c r="L350" i="3"/>
  <c r="M350" i="3"/>
  <c r="AG350" i="3"/>
  <c r="AR350" i="3"/>
  <c r="C351" i="3"/>
  <c r="D351" i="3"/>
  <c r="E351" i="3"/>
  <c r="F351" i="3"/>
  <c r="G351" i="3"/>
  <c r="H351" i="3"/>
  <c r="J351" i="3"/>
  <c r="K351" i="3"/>
  <c r="L351" i="3"/>
  <c r="M351" i="3"/>
  <c r="AG351" i="3"/>
  <c r="AR351" i="3"/>
  <c r="C352" i="3"/>
  <c r="D352" i="3"/>
  <c r="E352" i="3"/>
  <c r="F352" i="3"/>
  <c r="G352" i="3"/>
  <c r="H352" i="3"/>
  <c r="J352" i="3"/>
  <c r="K352" i="3"/>
  <c r="L352" i="3"/>
  <c r="M352" i="3"/>
  <c r="AG352" i="3"/>
  <c r="AR352" i="3"/>
  <c r="C353" i="3"/>
  <c r="D353" i="3"/>
  <c r="E353" i="3"/>
  <c r="F353" i="3"/>
  <c r="G353" i="3"/>
  <c r="H353" i="3"/>
  <c r="J353" i="3"/>
  <c r="K353" i="3"/>
  <c r="L353" i="3"/>
  <c r="M353" i="3"/>
  <c r="AG353" i="3"/>
  <c r="AR353" i="3"/>
  <c r="C354" i="3"/>
  <c r="D354" i="3"/>
  <c r="E354" i="3"/>
  <c r="F354" i="3"/>
  <c r="G354" i="3"/>
  <c r="H354" i="3"/>
  <c r="J354" i="3"/>
  <c r="K354" i="3"/>
  <c r="L354" i="3"/>
  <c r="M354" i="3"/>
  <c r="AG354" i="3"/>
  <c r="AR354" i="3"/>
  <c r="C355" i="3"/>
  <c r="D355" i="3"/>
  <c r="E355" i="3"/>
  <c r="F355" i="3"/>
  <c r="G355" i="3"/>
  <c r="H355" i="3"/>
  <c r="J355" i="3"/>
  <c r="K355" i="3"/>
  <c r="L355" i="3"/>
  <c r="M355" i="3"/>
  <c r="AG355" i="3"/>
  <c r="AR355" i="3"/>
  <c r="C356" i="3"/>
  <c r="D356" i="3"/>
  <c r="E356" i="3"/>
  <c r="F356" i="3"/>
  <c r="G356" i="3"/>
  <c r="H356" i="3"/>
  <c r="J356" i="3"/>
  <c r="K356" i="3"/>
  <c r="L356" i="3"/>
  <c r="M356" i="3"/>
  <c r="AG356" i="3"/>
  <c r="AR356" i="3"/>
  <c r="C357" i="3"/>
  <c r="D357" i="3"/>
  <c r="E357" i="3"/>
  <c r="F357" i="3"/>
  <c r="G357" i="3"/>
  <c r="H357" i="3"/>
  <c r="J357" i="3"/>
  <c r="K357" i="3"/>
  <c r="L357" i="3"/>
  <c r="M357" i="3"/>
  <c r="AG357" i="3"/>
  <c r="AR357" i="3"/>
  <c r="C358" i="3"/>
  <c r="D358" i="3"/>
  <c r="E358" i="3"/>
  <c r="F358" i="3"/>
  <c r="G358" i="3"/>
  <c r="H358" i="3"/>
  <c r="J358" i="3"/>
  <c r="K358" i="3"/>
  <c r="L358" i="3"/>
  <c r="M358" i="3"/>
  <c r="AG358" i="3"/>
  <c r="AR358" i="3"/>
  <c r="C359" i="3"/>
  <c r="D359" i="3"/>
  <c r="E359" i="3"/>
  <c r="F359" i="3"/>
  <c r="G359" i="3"/>
  <c r="H359" i="3"/>
  <c r="J359" i="3"/>
  <c r="K359" i="3"/>
  <c r="L359" i="3"/>
  <c r="M359" i="3"/>
  <c r="AG359" i="3"/>
  <c r="AR359" i="3"/>
  <c r="C360" i="3"/>
  <c r="D360" i="3"/>
  <c r="E360" i="3"/>
  <c r="F360" i="3"/>
  <c r="G360" i="3"/>
  <c r="H360" i="3"/>
  <c r="J360" i="3"/>
  <c r="K360" i="3"/>
  <c r="L360" i="3"/>
  <c r="M360" i="3"/>
  <c r="AG360" i="3"/>
  <c r="AR360" i="3"/>
  <c r="C361" i="3"/>
  <c r="D361" i="3"/>
  <c r="E361" i="3"/>
  <c r="F361" i="3"/>
  <c r="G361" i="3"/>
  <c r="H361" i="3"/>
  <c r="J361" i="3"/>
  <c r="K361" i="3"/>
  <c r="L361" i="3"/>
  <c r="M361" i="3"/>
  <c r="AG361" i="3"/>
  <c r="AR361" i="3"/>
  <c r="C362" i="3"/>
  <c r="D362" i="3"/>
  <c r="E362" i="3"/>
  <c r="F362" i="3"/>
  <c r="G362" i="3"/>
  <c r="H362" i="3"/>
  <c r="J362" i="3"/>
  <c r="K362" i="3"/>
  <c r="L362" i="3"/>
  <c r="M362" i="3"/>
  <c r="AG362" i="3"/>
  <c r="AR362" i="3"/>
  <c r="C363" i="3"/>
  <c r="D363" i="3"/>
  <c r="E363" i="3"/>
  <c r="F363" i="3"/>
  <c r="G363" i="3"/>
  <c r="H363" i="3"/>
  <c r="J363" i="3"/>
  <c r="K363" i="3"/>
  <c r="L363" i="3"/>
  <c r="M363" i="3"/>
  <c r="AG363" i="3"/>
  <c r="AR363" i="3"/>
  <c r="C364" i="3"/>
  <c r="D364" i="3"/>
  <c r="E364" i="3"/>
  <c r="F364" i="3"/>
  <c r="G364" i="3"/>
  <c r="H364" i="3"/>
  <c r="J364" i="3"/>
  <c r="K364" i="3"/>
  <c r="L364" i="3"/>
  <c r="M364" i="3"/>
  <c r="AG364" i="3"/>
  <c r="AR364" i="3"/>
  <c r="C365" i="3"/>
  <c r="D365" i="3"/>
  <c r="E365" i="3"/>
  <c r="F365" i="3"/>
  <c r="G365" i="3"/>
  <c r="H365" i="3"/>
  <c r="J365" i="3"/>
  <c r="K365" i="3"/>
  <c r="L365" i="3"/>
  <c r="M365" i="3"/>
  <c r="AG365" i="3"/>
  <c r="AR365" i="3"/>
  <c r="C366" i="3"/>
  <c r="D366" i="3"/>
  <c r="E366" i="3"/>
  <c r="F366" i="3"/>
  <c r="G366" i="3"/>
  <c r="H366" i="3"/>
  <c r="J366" i="3"/>
  <c r="K366" i="3"/>
  <c r="L366" i="3"/>
  <c r="M366" i="3"/>
  <c r="AG366" i="3"/>
  <c r="AR366" i="3"/>
  <c r="C367" i="3"/>
  <c r="D367" i="3"/>
  <c r="E367" i="3"/>
  <c r="F367" i="3"/>
  <c r="G367" i="3"/>
  <c r="H367" i="3"/>
  <c r="J367" i="3"/>
  <c r="K367" i="3"/>
  <c r="L367" i="3"/>
  <c r="M367" i="3"/>
  <c r="AG367" i="3"/>
  <c r="AR367" i="3"/>
  <c r="C368" i="3"/>
  <c r="D368" i="3"/>
  <c r="E368" i="3"/>
  <c r="F368" i="3"/>
  <c r="G368" i="3"/>
  <c r="H368" i="3"/>
  <c r="J368" i="3"/>
  <c r="K368" i="3"/>
  <c r="L368" i="3"/>
  <c r="M368" i="3"/>
  <c r="AG368" i="3"/>
  <c r="AR368" i="3"/>
  <c r="C369" i="3"/>
  <c r="D369" i="3"/>
  <c r="E369" i="3"/>
  <c r="F369" i="3"/>
  <c r="G369" i="3"/>
  <c r="H369" i="3"/>
  <c r="J369" i="3"/>
  <c r="K369" i="3"/>
  <c r="L369" i="3"/>
  <c r="M369" i="3"/>
  <c r="AG369" i="3"/>
  <c r="AR369" i="3"/>
  <c r="C370" i="3"/>
  <c r="D370" i="3"/>
  <c r="E370" i="3"/>
  <c r="F370" i="3"/>
  <c r="G370" i="3"/>
  <c r="H370" i="3"/>
  <c r="J370" i="3"/>
  <c r="K370" i="3"/>
  <c r="L370" i="3"/>
  <c r="M370" i="3"/>
  <c r="AG370" i="3"/>
  <c r="AR370" i="3"/>
  <c r="C371" i="3"/>
  <c r="D371" i="3"/>
  <c r="E371" i="3"/>
  <c r="F371" i="3"/>
  <c r="G371" i="3"/>
  <c r="H371" i="3"/>
  <c r="J371" i="3"/>
  <c r="K371" i="3"/>
  <c r="L371" i="3"/>
  <c r="M371" i="3"/>
  <c r="AG371" i="3"/>
  <c r="AR371" i="3"/>
  <c r="C372" i="3"/>
  <c r="D372" i="3"/>
  <c r="E372" i="3"/>
  <c r="F372" i="3"/>
  <c r="G372" i="3"/>
  <c r="H372" i="3"/>
  <c r="J372" i="3"/>
  <c r="K372" i="3"/>
  <c r="L372" i="3"/>
  <c r="M372" i="3"/>
  <c r="AG372" i="3"/>
  <c r="AR372" i="3"/>
  <c r="C373" i="3"/>
  <c r="D373" i="3"/>
  <c r="E373" i="3"/>
  <c r="F373" i="3"/>
  <c r="G373" i="3"/>
  <c r="H373" i="3"/>
  <c r="J373" i="3"/>
  <c r="K373" i="3"/>
  <c r="L373" i="3"/>
  <c r="M373" i="3"/>
  <c r="AG373" i="3"/>
  <c r="AR373" i="3"/>
  <c r="C374" i="3"/>
  <c r="D374" i="3"/>
  <c r="E374" i="3"/>
  <c r="F374" i="3"/>
  <c r="G374" i="3"/>
  <c r="H374" i="3"/>
  <c r="J374" i="3"/>
  <c r="K374" i="3"/>
  <c r="L374" i="3"/>
  <c r="M374" i="3"/>
  <c r="AG374" i="3"/>
  <c r="AR374" i="3"/>
  <c r="C375" i="3"/>
  <c r="D375" i="3"/>
  <c r="E375" i="3"/>
  <c r="F375" i="3"/>
  <c r="G375" i="3"/>
  <c r="H375" i="3"/>
  <c r="J375" i="3"/>
  <c r="K375" i="3"/>
  <c r="L375" i="3"/>
  <c r="M375" i="3"/>
  <c r="AG375" i="3"/>
  <c r="AR375" i="3"/>
  <c r="C376" i="3"/>
  <c r="D376" i="3"/>
  <c r="E376" i="3"/>
  <c r="F376" i="3"/>
  <c r="G376" i="3"/>
  <c r="H376" i="3"/>
  <c r="J376" i="3"/>
  <c r="K376" i="3"/>
  <c r="L376" i="3"/>
  <c r="M376" i="3"/>
  <c r="AG376" i="3"/>
  <c r="AR376" i="3"/>
  <c r="C377" i="3"/>
  <c r="D377" i="3"/>
  <c r="E377" i="3"/>
  <c r="F377" i="3"/>
  <c r="G377" i="3"/>
  <c r="H377" i="3"/>
  <c r="J377" i="3"/>
  <c r="K377" i="3"/>
  <c r="L377" i="3"/>
  <c r="M377" i="3"/>
  <c r="AG377" i="3"/>
  <c r="AR377" i="3"/>
  <c r="C378" i="3"/>
  <c r="D378" i="3"/>
  <c r="E378" i="3"/>
  <c r="F378" i="3"/>
  <c r="G378" i="3"/>
  <c r="H378" i="3"/>
  <c r="J378" i="3"/>
  <c r="K378" i="3"/>
  <c r="L378" i="3"/>
  <c r="M378" i="3"/>
  <c r="AG378" i="3"/>
  <c r="AR378" i="3"/>
  <c r="C379" i="3"/>
  <c r="D379" i="3"/>
  <c r="E379" i="3"/>
  <c r="F379" i="3"/>
  <c r="G379" i="3"/>
  <c r="H379" i="3"/>
  <c r="J379" i="3"/>
  <c r="K379" i="3"/>
  <c r="L379" i="3"/>
  <c r="M379" i="3"/>
  <c r="AG379" i="3"/>
  <c r="AR379" i="3"/>
  <c r="C380" i="3"/>
  <c r="D380" i="3"/>
  <c r="E380" i="3"/>
  <c r="F380" i="3"/>
  <c r="G380" i="3"/>
  <c r="H380" i="3"/>
  <c r="J380" i="3"/>
  <c r="K380" i="3"/>
  <c r="L380" i="3"/>
  <c r="M380" i="3"/>
  <c r="AG380" i="3"/>
  <c r="AR380" i="3"/>
  <c r="C381" i="3"/>
  <c r="D381" i="3"/>
  <c r="E381" i="3"/>
  <c r="F381" i="3"/>
  <c r="G381" i="3"/>
  <c r="H381" i="3"/>
  <c r="J381" i="3"/>
  <c r="K381" i="3"/>
  <c r="L381" i="3"/>
  <c r="M381" i="3"/>
  <c r="AG381" i="3"/>
  <c r="AR381" i="3"/>
  <c r="C382" i="3"/>
  <c r="D382" i="3"/>
  <c r="E382" i="3"/>
  <c r="F382" i="3"/>
  <c r="G382" i="3"/>
  <c r="H382" i="3"/>
  <c r="J382" i="3"/>
  <c r="K382" i="3"/>
  <c r="L382" i="3"/>
  <c r="M382" i="3"/>
  <c r="AG382" i="3"/>
  <c r="AR382" i="3"/>
  <c r="C383" i="3"/>
  <c r="D383" i="3"/>
  <c r="E383" i="3"/>
  <c r="F383" i="3"/>
  <c r="G383" i="3"/>
  <c r="H383" i="3"/>
  <c r="J383" i="3"/>
  <c r="K383" i="3"/>
  <c r="L383" i="3"/>
  <c r="M383" i="3"/>
  <c r="AG383" i="3"/>
  <c r="AR383" i="3"/>
  <c r="C384" i="3"/>
  <c r="D384" i="3"/>
  <c r="E384" i="3"/>
  <c r="F384" i="3"/>
  <c r="G384" i="3"/>
  <c r="H384" i="3"/>
  <c r="J384" i="3"/>
  <c r="K384" i="3"/>
  <c r="L384" i="3"/>
  <c r="M384" i="3"/>
  <c r="AG384" i="3"/>
  <c r="AR384" i="3"/>
  <c r="C385" i="3"/>
  <c r="D385" i="3"/>
  <c r="E385" i="3"/>
  <c r="F385" i="3"/>
  <c r="G385" i="3"/>
  <c r="H385" i="3"/>
  <c r="J385" i="3"/>
  <c r="K385" i="3"/>
  <c r="L385" i="3"/>
  <c r="M385" i="3"/>
  <c r="AG385" i="3"/>
  <c r="AR385" i="3"/>
  <c r="C386" i="3"/>
  <c r="D386" i="3"/>
  <c r="E386" i="3"/>
  <c r="F386" i="3"/>
  <c r="G386" i="3"/>
  <c r="H386" i="3"/>
  <c r="J386" i="3"/>
  <c r="K386" i="3"/>
  <c r="L386" i="3"/>
  <c r="M386" i="3"/>
  <c r="AG386" i="3"/>
  <c r="AR386" i="3"/>
  <c r="C387" i="3"/>
  <c r="D387" i="3"/>
  <c r="E387" i="3"/>
  <c r="F387" i="3"/>
  <c r="G387" i="3"/>
  <c r="H387" i="3"/>
  <c r="J387" i="3"/>
  <c r="K387" i="3"/>
  <c r="L387" i="3"/>
  <c r="M387" i="3"/>
  <c r="AG387" i="3"/>
  <c r="AR387" i="3"/>
  <c r="C388" i="3"/>
  <c r="D388" i="3"/>
  <c r="E388" i="3"/>
  <c r="F388" i="3"/>
  <c r="G388" i="3"/>
  <c r="H388" i="3"/>
  <c r="J388" i="3"/>
  <c r="K388" i="3"/>
  <c r="L388" i="3"/>
  <c r="M388" i="3"/>
  <c r="AG388" i="3"/>
  <c r="AR388" i="3"/>
  <c r="C389" i="3"/>
  <c r="D389" i="3"/>
  <c r="E389" i="3"/>
  <c r="F389" i="3"/>
  <c r="G389" i="3"/>
  <c r="H389" i="3"/>
  <c r="J389" i="3"/>
  <c r="K389" i="3"/>
  <c r="L389" i="3"/>
  <c r="M389" i="3"/>
  <c r="AG389" i="3"/>
  <c r="AR389" i="3"/>
  <c r="C390" i="3"/>
  <c r="D390" i="3"/>
  <c r="E390" i="3"/>
  <c r="F390" i="3"/>
  <c r="G390" i="3"/>
  <c r="H390" i="3"/>
  <c r="J390" i="3"/>
  <c r="K390" i="3"/>
  <c r="L390" i="3"/>
  <c r="M390" i="3"/>
  <c r="AG390" i="3"/>
  <c r="AR390" i="3"/>
  <c r="C391" i="3"/>
  <c r="D391" i="3"/>
  <c r="E391" i="3"/>
  <c r="F391" i="3"/>
  <c r="G391" i="3"/>
  <c r="H391" i="3"/>
  <c r="J391" i="3"/>
  <c r="K391" i="3"/>
  <c r="L391" i="3"/>
  <c r="M391" i="3"/>
  <c r="AG391" i="3"/>
  <c r="AR391" i="3"/>
  <c r="C392" i="3"/>
  <c r="D392" i="3"/>
  <c r="E392" i="3"/>
  <c r="F392" i="3"/>
  <c r="G392" i="3"/>
  <c r="H392" i="3"/>
  <c r="J392" i="3"/>
  <c r="K392" i="3"/>
  <c r="L392" i="3"/>
  <c r="M392" i="3"/>
  <c r="AG392" i="3"/>
  <c r="AR392" i="3"/>
  <c r="C393" i="3"/>
  <c r="D393" i="3"/>
  <c r="E393" i="3"/>
  <c r="F393" i="3"/>
  <c r="G393" i="3"/>
  <c r="H393" i="3"/>
  <c r="J393" i="3"/>
  <c r="K393" i="3"/>
  <c r="L393" i="3"/>
  <c r="M393" i="3"/>
  <c r="AG393" i="3"/>
  <c r="AR393" i="3"/>
  <c r="C394" i="3"/>
  <c r="D394" i="3"/>
  <c r="E394" i="3"/>
  <c r="F394" i="3"/>
  <c r="G394" i="3"/>
  <c r="H394" i="3"/>
  <c r="J394" i="3"/>
  <c r="K394" i="3"/>
  <c r="L394" i="3"/>
  <c r="M394" i="3"/>
  <c r="AG394" i="3"/>
  <c r="AR394" i="3"/>
  <c r="C395" i="3"/>
  <c r="D395" i="3"/>
  <c r="E395" i="3"/>
  <c r="F395" i="3"/>
  <c r="G395" i="3"/>
  <c r="H395" i="3"/>
  <c r="J395" i="3"/>
  <c r="K395" i="3"/>
  <c r="L395" i="3"/>
  <c r="M395" i="3"/>
  <c r="AG395" i="3"/>
  <c r="AR395" i="3"/>
  <c r="C396" i="3"/>
  <c r="D396" i="3"/>
  <c r="E396" i="3"/>
  <c r="F396" i="3"/>
  <c r="G396" i="3"/>
  <c r="H396" i="3"/>
  <c r="J396" i="3"/>
  <c r="K396" i="3"/>
  <c r="L396" i="3"/>
  <c r="M396" i="3"/>
  <c r="AG396" i="3"/>
  <c r="AR396" i="3"/>
  <c r="C397" i="3"/>
  <c r="D397" i="3"/>
  <c r="E397" i="3"/>
  <c r="F397" i="3"/>
  <c r="G397" i="3"/>
  <c r="H397" i="3"/>
  <c r="J397" i="3"/>
  <c r="K397" i="3"/>
  <c r="L397" i="3"/>
  <c r="M397" i="3"/>
  <c r="AG397" i="3"/>
  <c r="AR397" i="3"/>
  <c r="C398" i="3"/>
  <c r="D398" i="3"/>
  <c r="E398" i="3"/>
  <c r="F398" i="3"/>
  <c r="G398" i="3"/>
  <c r="H398" i="3"/>
  <c r="J398" i="3"/>
  <c r="K398" i="3"/>
  <c r="L398" i="3"/>
  <c r="M398" i="3"/>
  <c r="AG398" i="3"/>
  <c r="AR398" i="3"/>
  <c r="C399" i="3"/>
  <c r="D399" i="3"/>
  <c r="E399" i="3"/>
  <c r="F399" i="3"/>
  <c r="G399" i="3"/>
  <c r="H399" i="3"/>
  <c r="J399" i="3"/>
  <c r="K399" i="3"/>
  <c r="L399" i="3"/>
  <c r="M399" i="3"/>
  <c r="AG399" i="3"/>
  <c r="AR399" i="3"/>
  <c r="C400" i="3"/>
  <c r="D400" i="3"/>
  <c r="E400" i="3"/>
  <c r="F400" i="3"/>
  <c r="G400" i="3"/>
  <c r="H400" i="3"/>
  <c r="J400" i="3"/>
  <c r="K400" i="3"/>
  <c r="L400" i="3"/>
  <c r="M400" i="3"/>
  <c r="AG400" i="3"/>
  <c r="AR400" i="3"/>
  <c r="C401" i="3"/>
  <c r="D401" i="3"/>
  <c r="E401" i="3"/>
  <c r="F401" i="3"/>
  <c r="G401" i="3"/>
  <c r="H401" i="3"/>
  <c r="J401" i="3"/>
  <c r="K401" i="3"/>
  <c r="L401" i="3"/>
  <c r="M401" i="3"/>
  <c r="AG401" i="3"/>
  <c r="AR401" i="3"/>
  <c r="C402" i="3"/>
  <c r="D402" i="3"/>
  <c r="E402" i="3"/>
  <c r="F402" i="3"/>
  <c r="G402" i="3"/>
  <c r="H402" i="3"/>
  <c r="J402" i="3"/>
  <c r="K402" i="3"/>
  <c r="L402" i="3"/>
  <c r="M402" i="3"/>
  <c r="AG402" i="3"/>
  <c r="AR402" i="3"/>
  <c r="C403" i="3"/>
  <c r="D403" i="3"/>
  <c r="E403" i="3"/>
  <c r="F403" i="3"/>
  <c r="G403" i="3"/>
  <c r="H403" i="3"/>
  <c r="J403" i="3"/>
  <c r="K403" i="3"/>
  <c r="L403" i="3"/>
  <c r="M403" i="3"/>
  <c r="AG403" i="3"/>
  <c r="AR403" i="3"/>
  <c r="C404" i="3"/>
  <c r="D404" i="3"/>
  <c r="E404" i="3"/>
  <c r="F404" i="3"/>
  <c r="G404" i="3"/>
  <c r="H404" i="3"/>
  <c r="J404" i="3"/>
  <c r="K404" i="3"/>
  <c r="L404" i="3"/>
  <c r="M404" i="3"/>
  <c r="AG404" i="3"/>
  <c r="AR404" i="3"/>
  <c r="C405" i="3"/>
  <c r="D405" i="3"/>
  <c r="E405" i="3"/>
  <c r="F405" i="3"/>
  <c r="G405" i="3"/>
  <c r="H405" i="3"/>
  <c r="J405" i="3"/>
  <c r="K405" i="3"/>
  <c r="L405" i="3"/>
  <c r="M405" i="3"/>
  <c r="AG405" i="3"/>
  <c r="AR405" i="3"/>
  <c r="C406" i="3"/>
  <c r="D406" i="3"/>
  <c r="E406" i="3"/>
  <c r="F406" i="3"/>
  <c r="G406" i="3"/>
  <c r="H406" i="3"/>
  <c r="J406" i="3"/>
  <c r="K406" i="3"/>
  <c r="L406" i="3"/>
  <c r="M406" i="3"/>
  <c r="AG406" i="3"/>
  <c r="AR406" i="3"/>
  <c r="C407" i="3"/>
  <c r="D407" i="3"/>
  <c r="E407" i="3"/>
  <c r="F407" i="3"/>
  <c r="G407" i="3"/>
  <c r="H407" i="3"/>
  <c r="J407" i="3"/>
  <c r="K407" i="3"/>
  <c r="L407" i="3"/>
  <c r="M407" i="3"/>
  <c r="AG407" i="3"/>
  <c r="AR407" i="3"/>
  <c r="C408" i="3"/>
  <c r="D408" i="3"/>
  <c r="E408" i="3"/>
  <c r="F408" i="3"/>
  <c r="G408" i="3"/>
  <c r="H408" i="3"/>
  <c r="J408" i="3"/>
  <c r="K408" i="3"/>
  <c r="L408" i="3"/>
  <c r="M408" i="3"/>
  <c r="AG408" i="3"/>
  <c r="AR408" i="3"/>
  <c r="C409" i="3"/>
  <c r="D409" i="3"/>
  <c r="E409" i="3"/>
  <c r="F409" i="3"/>
  <c r="G409" i="3"/>
  <c r="H409" i="3"/>
  <c r="J409" i="3"/>
  <c r="K409" i="3"/>
  <c r="L409" i="3"/>
  <c r="M409" i="3"/>
  <c r="AG409" i="3"/>
  <c r="AR409" i="3"/>
  <c r="C410" i="3"/>
  <c r="D410" i="3"/>
  <c r="E410" i="3"/>
  <c r="F410" i="3"/>
  <c r="G410" i="3"/>
  <c r="H410" i="3"/>
  <c r="J410" i="3"/>
  <c r="K410" i="3"/>
  <c r="L410" i="3"/>
  <c r="M410" i="3"/>
  <c r="AG410" i="3"/>
  <c r="AR410" i="3"/>
  <c r="C411" i="3"/>
  <c r="D411" i="3"/>
  <c r="E411" i="3"/>
  <c r="F411" i="3"/>
  <c r="G411" i="3"/>
  <c r="H411" i="3"/>
  <c r="J411" i="3"/>
  <c r="K411" i="3"/>
  <c r="L411" i="3"/>
  <c r="M411" i="3"/>
  <c r="AG411" i="3"/>
  <c r="AR411" i="3"/>
  <c r="C412" i="3"/>
  <c r="D412" i="3"/>
  <c r="E412" i="3"/>
  <c r="F412" i="3"/>
  <c r="G412" i="3"/>
  <c r="H412" i="3"/>
  <c r="J412" i="3"/>
  <c r="K412" i="3"/>
  <c r="L412" i="3"/>
  <c r="M412" i="3"/>
  <c r="AG412" i="3"/>
  <c r="AR412" i="3"/>
  <c r="C413" i="3"/>
  <c r="D413" i="3"/>
  <c r="E413" i="3"/>
  <c r="F413" i="3"/>
  <c r="G413" i="3"/>
  <c r="H413" i="3"/>
  <c r="J413" i="3"/>
  <c r="K413" i="3"/>
  <c r="L413" i="3"/>
  <c r="M413" i="3"/>
  <c r="AG413" i="3"/>
  <c r="AR413" i="3"/>
  <c r="C414" i="3"/>
  <c r="D414" i="3"/>
  <c r="E414" i="3"/>
  <c r="F414" i="3"/>
  <c r="G414" i="3"/>
  <c r="H414" i="3"/>
  <c r="J414" i="3"/>
  <c r="K414" i="3"/>
  <c r="L414" i="3"/>
  <c r="M414" i="3"/>
  <c r="AG414" i="3"/>
  <c r="AR414" i="3"/>
  <c r="C415" i="3"/>
  <c r="D415" i="3"/>
  <c r="E415" i="3"/>
  <c r="F415" i="3"/>
  <c r="G415" i="3"/>
  <c r="H415" i="3"/>
  <c r="J415" i="3"/>
  <c r="K415" i="3"/>
  <c r="L415" i="3"/>
  <c r="M415" i="3"/>
  <c r="AG415" i="3"/>
  <c r="AR415" i="3"/>
  <c r="C416" i="3"/>
  <c r="D416" i="3"/>
  <c r="E416" i="3"/>
  <c r="F416" i="3"/>
  <c r="G416" i="3"/>
  <c r="H416" i="3"/>
  <c r="J416" i="3"/>
  <c r="K416" i="3"/>
  <c r="L416" i="3"/>
  <c r="M416" i="3"/>
  <c r="AG416" i="3"/>
  <c r="AR416" i="3"/>
  <c r="C417" i="3"/>
  <c r="D417" i="3"/>
  <c r="E417" i="3"/>
  <c r="F417" i="3"/>
  <c r="G417" i="3"/>
  <c r="H417" i="3"/>
  <c r="J417" i="3"/>
  <c r="K417" i="3"/>
  <c r="L417" i="3"/>
  <c r="M417" i="3"/>
  <c r="AG417" i="3"/>
  <c r="AR417" i="3"/>
  <c r="C418" i="3"/>
  <c r="D418" i="3"/>
  <c r="E418" i="3"/>
  <c r="F418" i="3"/>
  <c r="G418" i="3"/>
  <c r="H418" i="3"/>
  <c r="J418" i="3"/>
  <c r="K418" i="3"/>
  <c r="L418" i="3"/>
  <c r="M418" i="3"/>
  <c r="AG418" i="3"/>
  <c r="AR418" i="3"/>
  <c r="C419" i="3"/>
  <c r="D419" i="3"/>
  <c r="E419" i="3"/>
  <c r="F419" i="3"/>
  <c r="G419" i="3"/>
  <c r="H419" i="3"/>
  <c r="J419" i="3"/>
  <c r="K419" i="3"/>
  <c r="L419" i="3"/>
  <c r="M419" i="3"/>
  <c r="AG419" i="3"/>
  <c r="AR419" i="3"/>
  <c r="C420" i="3"/>
  <c r="D420" i="3"/>
  <c r="E420" i="3"/>
  <c r="F420" i="3"/>
  <c r="G420" i="3"/>
  <c r="H420" i="3"/>
  <c r="J420" i="3"/>
  <c r="K420" i="3"/>
  <c r="L420" i="3"/>
  <c r="M420" i="3"/>
  <c r="AG420" i="3"/>
  <c r="AR420" i="3"/>
  <c r="C421" i="3"/>
  <c r="D421" i="3"/>
  <c r="E421" i="3"/>
  <c r="F421" i="3"/>
  <c r="G421" i="3"/>
  <c r="H421" i="3"/>
  <c r="J421" i="3"/>
  <c r="K421" i="3"/>
  <c r="L421" i="3"/>
  <c r="M421" i="3"/>
  <c r="AG421" i="3"/>
  <c r="AR421" i="3"/>
  <c r="C422" i="3"/>
  <c r="D422" i="3"/>
  <c r="E422" i="3"/>
  <c r="F422" i="3"/>
  <c r="G422" i="3"/>
  <c r="H422" i="3"/>
  <c r="J422" i="3"/>
  <c r="K422" i="3"/>
  <c r="L422" i="3"/>
  <c r="M422" i="3"/>
  <c r="AG422" i="3"/>
  <c r="AR422" i="3"/>
  <c r="C423" i="3"/>
  <c r="D423" i="3"/>
  <c r="E423" i="3"/>
  <c r="F423" i="3"/>
  <c r="G423" i="3"/>
  <c r="H423" i="3"/>
  <c r="J423" i="3"/>
  <c r="K423" i="3"/>
  <c r="L423" i="3"/>
  <c r="M423" i="3"/>
  <c r="AG423" i="3"/>
  <c r="AR423" i="3"/>
  <c r="C424" i="3"/>
  <c r="D424" i="3"/>
  <c r="E424" i="3"/>
  <c r="F424" i="3"/>
  <c r="G424" i="3"/>
  <c r="H424" i="3"/>
  <c r="J424" i="3"/>
  <c r="K424" i="3"/>
  <c r="L424" i="3"/>
  <c r="M424" i="3"/>
  <c r="AG424" i="3"/>
  <c r="AR424" i="3"/>
  <c r="C425" i="3"/>
  <c r="D425" i="3"/>
  <c r="E425" i="3"/>
  <c r="F425" i="3"/>
  <c r="G425" i="3"/>
  <c r="H425" i="3"/>
  <c r="J425" i="3"/>
  <c r="K425" i="3"/>
  <c r="L425" i="3"/>
  <c r="M425" i="3"/>
  <c r="AG425" i="3"/>
  <c r="AR425" i="3"/>
  <c r="C426" i="3"/>
  <c r="D426" i="3"/>
  <c r="E426" i="3"/>
  <c r="F426" i="3"/>
  <c r="G426" i="3"/>
  <c r="H426" i="3"/>
  <c r="J426" i="3"/>
  <c r="K426" i="3"/>
  <c r="L426" i="3"/>
  <c r="M426" i="3"/>
  <c r="AG426" i="3"/>
  <c r="AR426" i="3"/>
  <c r="C427" i="3"/>
  <c r="D427" i="3"/>
  <c r="E427" i="3"/>
  <c r="F427" i="3"/>
  <c r="G427" i="3"/>
  <c r="H427" i="3"/>
  <c r="J427" i="3"/>
  <c r="K427" i="3"/>
  <c r="L427" i="3"/>
  <c r="M427" i="3"/>
  <c r="AG427" i="3"/>
  <c r="AR427" i="3"/>
  <c r="C428" i="3"/>
  <c r="D428" i="3"/>
  <c r="E428" i="3"/>
  <c r="F428" i="3"/>
  <c r="G428" i="3"/>
  <c r="H428" i="3"/>
  <c r="J428" i="3"/>
  <c r="K428" i="3"/>
  <c r="L428" i="3"/>
  <c r="M428" i="3"/>
  <c r="AG428" i="3"/>
  <c r="AR428" i="3"/>
  <c r="C429" i="3"/>
  <c r="D429" i="3"/>
  <c r="E429" i="3"/>
  <c r="F429" i="3"/>
  <c r="G429" i="3"/>
  <c r="H429" i="3"/>
  <c r="J429" i="3"/>
  <c r="K429" i="3"/>
  <c r="L429" i="3"/>
  <c r="M429" i="3"/>
  <c r="AG429" i="3"/>
  <c r="AR429" i="3"/>
  <c r="C430" i="3"/>
  <c r="D430" i="3"/>
  <c r="E430" i="3"/>
  <c r="F430" i="3"/>
  <c r="G430" i="3"/>
  <c r="H430" i="3"/>
  <c r="J430" i="3"/>
  <c r="K430" i="3"/>
  <c r="L430" i="3"/>
  <c r="M430" i="3"/>
  <c r="AG430" i="3"/>
  <c r="AR430" i="3"/>
  <c r="C431" i="3"/>
  <c r="D431" i="3"/>
  <c r="E431" i="3"/>
  <c r="F431" i="3"/>
  <c r="G431" i="3"/>
  <c r="H431" i="3"/>
  <c r="J431" i="3"/>
  <c r="K431" i="3"/>
  <c r="L431" i="3"/>
  <c r="M431" i="3"/>
  <c r="AG431" i="3"/>
  <c r="AR431" i="3"/>
  <c r="C432" i="3"/>
  <c r="D432" i="3"/>
  <c r="E432" i="3"/>
  <c r="F432" i="3"/>
  <c r="G432" i="3"/>
  <c r="H432" i="3"/>
  <c r="J432" i="3"/>
  <c r="K432" i="3"/>
  <c r="L432" i="3"/>
  <c r="M432" i="3"/>
  <c r="AG432" i="3"/>
  <c r="AR432" i="3"/>
  <c r="C433" i="3"/>
  <c r="D433" i="3"/>
  <c r="E433" i="3"/>
  <c r="F433" i="3"/>
  <c r="G433" i="3"/>
  <c r="H433" i="3"/>
  <c r="J433" i="3"/>
  <c r="K433" i="3"/>
  <c r="L433" i="3"/>
  <c r="M433" i="3"/>
  <c r="AG433" i="3"/>
  <c r="AR433" i="3"/>
  <c r="C434" i="3"/>
  <c r="D434" i="3"/>
  <c r="E434" i="3"/>
  <c r="F434" i="3"/>
  <c r="G434" i="3"/>
  <c r="H434" i="3"/>
  <c r="J434" i="3"/>
  <c r="K434" i="3"/>
  <c r="L434" i="3"/>
  <c r="M434" i="3"/>
  <c r="AG434" i="3"/>
  <c r="AR434" i="3"/>
  <c r="C435" i="3"/>
  <c r="D435" i="3"/>
  <c r="E435" i="3"/>
  <c r="F435" i="3"/>
  <c r="G435" i="3"/>
  <c r="H435" i="3"/>
  <c r="J435" i="3"/>
  <c r="K435" i="3"/>
  <c r="L435" i="3"/>
  <c r="M435" i="3"/>
  <c r="AG435" i="3"/>
  <c r="AR435" i="3"/>
  <c r="C436" i="3"/>
  <c r="D436" i="3"/>
  <c r="E436" i="3"/>
  <c r="F436" i="3"/>
  <c r="G436" i="3"/>
  <c r="H436" i="3"/>
  <c r="J436" i="3"/>
  <c r="K436" i="3"/>
  <c r="L436" i="3"/>
  <c r="M436" i="3"/>
  <c r="AG436" i="3"/>
  <c r="AR436" i="3"/>
  <c r="C437" i="3"/>
  <c r="D437" i="3"/>
  <c r="E437" i="3"/>
  <c r="F437" i="3"/>
  <c r="G437" i="3"/>
  <c r="H437" i="3"/>
  <c r="J437" i="3"/>
  <c r="K437" i="3"/>
  <c r="L437" i="3"/>
  <c r="M437" i="3"/>
  <c r="AG437" i="3"/>
  <c r="AR437" i="3"/>
  <c r="C438" i="3"/>
  <c r="D438" i="3"/>
  <c r="E438" i="3"/>
  <c r="F438" i="3"/>
  <c r="G438" i="3"/>
  <c r="H438" i="3"/>
  <c r="J438" i="3"/>
  <c r="K438" i="3"/>
  <c r="L438" i="3"/>
  <c r="M438" i="3"/>
  <c r="AG438" i="3"/>
  <c r="AR438" i="3"/>
  <c r="C439" i="3"/>
  <c r="D439" i="3"/>
  <c r="E439" i="3"/>
  <c r="F439" i="3"/>
  <c r="G439" i="3"/>
  <c r="H439" i="3"/>
  <c r="J439" i="3"/>
  <c r="K439" i="3"/>
  <c r="L439" i="3"/>
  <c r="M439" i="3"/>
  <c r="AG439" i="3"/>
  <c r="AR439" i="3"/>
  <c r="C440" i="3"/>
  <c r="D440" i="3"/>
  <c r="E440" i="3"/>
  <c r="F440" i="3"/>
  <c r="G440" i="3"/>
  <c r="H440" i="3"/>
  <c r="J440" i="3"/>
  <c r="K440" i="3"/>
  <c r="L440" i="3"/>
  <c r="M440" i="3"/>
  <c r="AG440" i="3"/>
  <c r="AR440" i="3"/>
  <c r="C441" i="3"/>
  <c r="D441" i="3"/>
  <c r="E441" i="3"/>
  <c r="F441" i="3"/>
  <c r="G441" i="3"/>
  <c r="H441" i="3"/>
  <c r="J441" i="3"/>
  <c r="K441" i="3"/>
  <c r="L441" i="3"/>
  <c r="M441" i="3"/>
  <c r="AG441" i="3"/>
  <c r="AR441" i="3"/>
  <c r="C442" i="3"/>
  <c r="D442" i="3"/>
  <c r="E442" i="3"/>
  <c r="F442" i="3"/>
  <c r="G442" i="3"/>
  <c r="H442" i="3"/>
  <c r="J442" i="3"/>
  <c r="K442" i="3"/>
  <c r="L442" i="3"/>
  <c r="M442" i="3"/>
  <c r="AG442" i="3"/>
  <c r="AR442" i="3"/>
  <c r="C443" i="3"/>
  <c r="D443" i="3"/>
  <c r="E443" i="3"/>
  <c r="F443" i="3"/>
  <c r="G443" i="3"/>
  <c r="H443" i="3"/>
  <c r="J443" i="3"/>
  <c r="K443" i="3"/>
  <c r="L443" i="3"/>
  <c r="M443" i="3"/>
  <c r="AG443" i="3"/>
  <c r="AR443" i="3"/>
  <c r="C444" i="3"/>
  <c r="D444" i="3"/>
  <c r="E444" i="3"/>
  <c r="F444" i="3"/>
  <c r="G444" i="3"/>
  <c r="H444" i="3"/>
  <c r="J444" i="3"/>
  <c r="K444" i="3"/>
  <c r="L444" i="3"/>
  <c r="M444" i="3"/>
  <c r="AG444" i="3"/>
  <c r="AR444" i="3"/>
  <c r="C445" i="3"/>
  <c r="D445" i="3"/>
  <c r="E445" i="3"/>
  <c r="F445" i="3"/>
  <c r="G445" i="3"/>
  <c r="H445" i="3"/>
  <c r="J445" i="3"/>
  <c r="K445" i="3"/>
  <c r="L445" i="3"/>
  <c r="M445" i="3"/>
  <c r="AG445" i="3"/>
  <c r="AR445" i="3"/>
  <c r="C446" i="3"/>
  <c r="D446" i="3"/>
  <c r="E446" i="3"/>
  <c r="F446" i="3"/>
  <c r="G446" i="3"/>
  <c r="H446" i="3"/>
  <c r="J446" i="3"/>
  <c r="K446" i="3"/>
  <c r="L446" i="3"/>
  <c r="M446" i="3"/>
  <c r="AG446" i="3"/>
  <c r="AR446" i="3"/>
  <c r="C447" i="3"/>
  <c r="D447" i="3"/>
  <c r="E447" i="3"/>
  <c r="F447" i="3"/>
  <c r="G447" i="3"/>
  <c r="H447" i="3"/>
  <c r="J447" i="3"/>
  <c r="K447" i="3"/>
  <c r="L447" i="3"/>
  <c r="M447" i="3"/>
  <c r="AG447" i="3"/>
  <c r="AR447" i="3"/>
  <c r="C448" i="3"/>
  <c r="D448" i="3"/>
  <c r="E448" i="3"/>
  <c r="F448" i="3"/>
  <c r="G448" i="3"/>
  <c r="H448" i="3"/>
  <c r="J448" i="3"/>
  <c r="K448" i="3"/>
  <c r="L448" i="3"/>
  <c r="M448" i="3"/>
  <c r="AG448" i="3"/>
  <c r="AR448" i="3"/>
  <c r="C449" i="3"/>
  <c r="D449" i="3"/>
  <c r="E449" i="3"/>
  <c r="F449" i="3"/>
  <c r="G449" i="3"/>
  <c r="H449" i="3"/>
  <c r="J449" i="3"/>
  <c r="K449" i="3"/>
  <c r="L449" i="3"/>
  <c r="M449" i="3"/>
  <c r="AG449" i="3"/>
  <c r="AR449" i="3"/>
  <c r="C450" i="3"/>
  <c r="D450" i="3"/>
  <c r="E450" i="3"/>
  <c r="F450" i="3"/>
  <c r="G450" i="3"/>
  <c r="H450" i="3"/>
  <c r="J450" i="3"/>
  <c r="K450" i="3"/>
  <c r="L450" i="3"/>
  <c r="M450" i="3"/>
  <c r="AG450" i="3"/>
  <c r="AR450" i="3"/>
  <c r="C451" i="3"/>
  <c r="D451" i="3"/>
  <c r="E451" i="3"/>
  <c r="F451" i="3"/>
  <c r="G451" i="3"/>
  <c r="H451" i="3"/>
  <c r="J451" i="3"/>
  <c r="K451" i="3"/>
  <c r="L451" i="3"/>
  <c r="M451" i="3"/>
  <c r="AG451" i="3"/>
  <c r="AR451" i="3"/>
  <c r="C452" i="3"/>
  <c r="D452" i="3"/>
  <c r="E452" i="3"/>
  <c r="F452" i="3"/>
  <c r="G452" i="3"/>
  <c r="H452" i="3"/>
  <c r="J452" i="3"/>
  <c r="K452" i="3"/>
  <c r="L452" i="3"/>
  <c r="M452" i="3"/>
  <c r="AG452" i="3"/>
  <c r="AR452" i="3"/>
  <c r="C453" i="3"/>
  <c r="D453" i="3"/>
  <c r="E453" i="3"/>
  <c r="F453" i="3"/>
  <c r="G453" i="3"/>
  <c r="H453" i="3"/>
  <c r="J453" i="3"/>
  <c r="K453" i="3"/>
  <c r="L453" i="3"/>
  <c r="M453" i="3"/>
  <c r="AG453" i="3"/>
  <c r="AR453" i="3"/>
  <c r="C454" i="3"/>
  <c r="D454" i="3"/>
  <c r="E454" i="3"/>
  <c r="F454" i="3"/>
  <c r="G454" i="3"/>
  <c r="H454" i="3"/>
  <c r="J454" i="3"/>
  <c r="K454" i="3"/>
  <c r="L454" i="3"/>
  <c r="M454" i="3"/>
  <c r="AG454" i="3"/>
  <c r="AR454" i="3"/>
  <c r="C455" i="3"/>
  <c r="D455" i="3"/>
  <c r="E455" i="3"/>
  <c r="F455" i="3"/>
  <c r="G455" i="3"/>
  <c r="H455" i="3"/>
  <c r="J455" i="3"/>
  <c r="K455" i="3"/>
  <c r="L455" i="3"/>
  <c r="M455" i="3"/>
  <c r="AG455" i="3"/>
  <c r="AR455" i="3"/>
  <c r="C456" i="3"/>
  <c r="D456" i="3"/>
  <c r="E456" i="3"/>
  <c r="F456" i="3"/>
  <c r="G456" i="3"/>
  <c r="H456" i="3"/>
  <c r="J456" i="3"/>
  <c r="K456" i="3"/>
  <c r="L456" i="3"/>
  <c r="M456" i="3"/>
  <c r="AG456" i="3"/>
  <c r="AR456" i="3"/>
  <c r="C457" i="3"/>
  <c r="D457" i="3"/>
  <c r="E457" i="3"/>
  <c r="F457" i="3"/>
  <c r="G457" i="3"/>
  <c r="H457" i="3"/>
  <c r="J457" i="3"/>
  <c r="K457" i="3"/>
  <c r="L457" i="3"/>
  <c r="M457" i="3"/>
  <c r="AG457" i="3"/>
  <c r="AR457" i="3"/>
  <c r="C458" i="3"/>
  <c r="D458" i="3"/>
  <c r="E458" i="3"/>
  <c r="F458" i="3"/>
  <c r="G458" i="3"/>
  <c r="H458" i="3"/>
  <c r="J458" i="3"/>
  <c r="K458" i="3"/>
  <c r="L458" i="3"/>
  <c r="M458" i="3"/>
  <c r="AG458" i="3"/>
  <c r="AR458" i="3"/>
  <c r="C459" i="3"/>
  <c r="D459" i="3"/>
  <c r="E459" i="3"/>
  <c r="F459" i="3"/>
  <c r="G459" i="3"/>
  <c r="H459" i="3"/>
  <c r="J459" i="3"/>
  <c r="K459" i="3"/>
  <c r="L459" i="3"/>
  <c r="M459" i="3"/>
  <c r="AG459" i="3"/>
  <c r="AR459" i="3"/>
  <c r="C460" i="3"/>
  <c r="D460" i="3"/>
  <c r="E460" i="3"/>
  <c r="F460" i="3"/>
  <c r="G460" i="3"/>
  <c r="H460" i="3"/>
  <c r="J460" i="3"/>
  <c r="K460" i="3"/>
  <c r="L460" i="3"/>
  <c r="M460" i="3"/>
  <c r="AG460" i="3"/>
  <c r="AR460" i="3"/>
  <c r="C461" i="3"/>
  <c r="D461" i="3"/>
  <c r="E461" i="3"/>
  <c r="F461" i="3"/>
  <c r="G461" i="3"/>
  <c r="H461" i="3"/>
  <c r="J461" i="3"/>
  <c r="K461" i="3"/>
  <c r="L461" i="3"/>
  <c r="M461" i="3"/>
  <c r="AG461" i="3"/>
  <c r="AR461" i="3"/>
  <c r="C462" i="3"/>
  <c r="D462" i="3"/>
  <c r="E462" i="3"/>
  <c r="F462" i="3"/>
  <c r="G462" i="3"/>
  <c r="H462" i="3"/>
  <c r="J462" i="3"/>
  <c r="K462" i="3"/>
  <c r="L462" i="3"/>
  <c r="M462" i="3"/>
  <c r="AG462" i="3"/>
  <c r="AR462" i="3"/>
  <c r="C463" i="3"/>
  <c r="D463" i="3"/>
  <c r="E463" i="3"/>
  <c r="F463" i="3"/>
  <c r="G463" i="3"/>
  <c r="H463" i="3"/>
  <c r="J463" i="3"/>
  <c r="K463" i="3"/>
  <c r="L463" i="3"/>
  <c r="M463" i="3"/>
  <c r="AG463" i="3"/>
  <c r="AR463" i="3"/>
  <c r="C464" i="3"/>
  <c r="D464" i="3"/>
  <c r="E464" i="3"/>
  <c r="F464" i="3"/>
  <c r="G464" i="3"/>
  <c r="H464" i="3"/>
  <c r="J464" i="3"/>
  <c r="K464" i="3"/>
  <c r="L464" i="3"/>
  <c r="M464" i="3"/>
  <c r="AG464" i="3"/>
  <c r="AR464" i="3"/>
  <c r="C465" i="3"/>
  <c r="D465" i="3"/>
  <c r="E465" i="3"/>
  <c r="F465" i="3"/>
  <c r="G465" i="3"/>
  <c r="H465" i="3"/>
  <c r="J465" i="3"/>
  <c r="K465" i="3"/>
  <c r="L465" i="3"/>
  <c r="M465" i="3"/>
  <c r="AG465" i="3"/>
  <c r="AR465" i="3"/>
  <c r="C466" i="3"/>
  <c r="D466" i="3"/>
  <c r="E466" i="3"/>
  <c r="F466" i="3"/>
  <c r="G466" i="3"/>
  <c r="H466" i="3"/>
  <c r="J466" i="3"/>
  <c r="K466" i="3"/>
  <c r="L466" i="3"/>
  <c r="M466" i="3"/>
  <c r="AG466" i="3"/>
  <c r="AR466" i="3"/>
  <c r="C467" i="3"/>
  <c r="D467" i="3"/>
  <c r="E467" i="3"/>
  <c r="F467" i="3"/>
  <c r="G467" i="3"/>
  <c r="H467" i="3"/>
  <c r="J467" i="3"/>
  <c r="K467" i="3"/>
  <c r="L467" i="3"/>
  <c r="M467" i="3"/>
  <c r="AG467" i="3"/>
  <c r="AR467" i="3"/>
  <c r="C468" i="3"/>
  <c r="D468" i="3"/>
  <c r="E468" i="3"/>
  <c r="F468" i="3"/>
  <c r="G468" i="3"/>
  <c r="H468" i="3"/>
  <c r="J468" i="3"/>
  <c r="K468" i="3"/>
  <c r="L468" i="3"/>
  <c r="M468" i="3"/>
  <c r="AG468" i="3"/>
  <c r="AR468" i="3"/>
  <c r="C469" i="3"/>
  <c r="D469" i="3"/>
  <c r="E469" i="3"/>
  <c r="F469" i="3"/>
  <c r="G469" i="3"/>
  <c r="H469" i="3"/>
  <c r="J469" i="3"/>
  <c r="K469" i="3"/>
  <c r="L469" i="3"/>
  <c r="M469" i="3"/>
  <c r="AG469" i="3"/>
  <c r="AR469" i="3"/>
  <c r="C470" i="3"/>
  <c r="D470" i="3"/>
  <c r="E470" i="3"/>
  <c r="F470" i="3"/>
  <c r="G470" i="3"/>
  <c r="H470" i="3"/>
  <c r="J470" i="3"/>
  <c r="K470" i="3"/>
  <c r="L470" i="3"/>
  <c r="M470" i="3"/>
  <c r="AG470" i="3"/>
  <c r="AR470" i="3"/>
  <c r="C471" i="3"/>
  <c r="D471" i="3"/>
  <c r="E471" i="3"/>
  <c r="F471" i="3"/>
  <c r="G471" i="3"/>
  <c r="H471" i="3"/>
  <c r="J471" i="3"/>
  <c r="K471" i="3"/>
  <c r="L471" i="3"/>
  <c r="M471" i="3"/>
  <c r="AG471" i="3"/>
  <c r="AR471" i="3"/>
  <c r="C472" i="3"/>
  <c r="D472" i="3"/>
  <c r="E472" i="3"/>
  <c r="F472" i="3"/>
  <c r="G472" i="3"/>
  <c r="H472" i="3"/>
  <c r="J472" i="3"/>
  <c r="K472" i="3"/>
  <c r="L472" i="3"/>
  <c r="M472" i="3"/>
  <c r="AG472" i="3"/>
  <c r="AR472" i="3"/>
  <c r="C473" i="3"/>
  <c r="D473" i="3"/>
  <c r="E473" i="3"/>
  <c r="F473" i="3"/>
  <c r="G473" i="3"/>
  <c r="H473" i="3"/>
  <c r="J473" i="3"/>
  <c r="K473" i="3"/>
  <c r="L473" i="3"/>
  <c r="M473" i="3"/>
  <c r="AG473" i="3"/>
  <c r="AR473" i="3"/>
  <c r="C474" i="3"/>
  <c r="D474" i="3"/>
  <c r="E474" i="3"/>
  <c r="F474" i="3"/>
  <c r="G474" i="3"/>
  <c r="H474" i="3"/>
  <c r="J474" i="3"/>
  <c r="K474" i="3"/>
  <c r="L474" i="3"/>
  <c r="M474" i="3"/>
  <c r="AG474" i="3"/>
  <c r="AR474" i="3"/>
  <c r="C475" i="3"/>
  <c r="D475" i="3"/>
  <c r="E475" i="3"/>
  <c r="F475" i="3"/>
  <c r="G475" i="3"/>
  <c r="H475" i="3"/>
  <c r="J475" i="3"/>
  <c r="K475" i="3"/>
  <c r="L475" i="3"/>
  <c r="M475" i="3"/>
  <c r="AG475" i="3"/>
  <c r="AR475" i="3"/>
  <c r="C476" i="3"/>
  <c r="D476" i="3"/>
  <c r="E476" i="3"/>
  <c r="F476" i="3"/>
  <c r="G476" i="3"/>
  <c r="H476" i="3"/>
  <c r="J476" i="3"/>
  <c r="K476" i="3"/>
  <c r="L476" i="3"/>
  <c r="M476" i="3"/>
  <c r="AG476" i="3"/>
  <c r="AR476" i="3"/>
  <c r="C477" i="3"/>
  <c r="D477" i="3"/>
  <c r="E477" i="3"/>
  <c r="F477" i="3"/>
  <c r="G477" i="3"/>
  <c r="H477" i="3"/>
  <c r="J477" i="3"/>
  <c r="K477" i="3"/>
  <c r="L477" i="3"/>
  <c r="M477" i="3"/>
  <c r="AG477" i="3"/>
  <c r="AR477" i="3"/>
  <c r="C478" i="3"/>
  <c r="D478" i="3"/>
  <c r="E478" i="3"/>
  <c r="F478" i="3"/>
  <c r="G478" i="3"/>
  <c r="H478" i="3"/>
  <c r="J478" i="3"/>
  <c r="K478" i="3"/>
  <c r="L478" i="3"/>
  <c r="M478" i="3"/>
  <c r="AG478" i="3"/>
  <c r="AR478" i="3"/>
  <c r="C479" i="3"/>
  <c r="D479" i="3"/>
  <c r="E479" i="3"/>
  <c r="F479" i="3"/>
  <c r="G479" i="3"/>
  <c r="H479" i="3"/>
  <c r="J479" i="3"/>
  <c r="K479" i="3"/>
  <c r="L479" i="3"/>
  <c r="M479" i="3"/>
  <c r="AG479" i="3"/>
  <c r="AR479" i="3"/>
  <c r="C480" i="3"/>
  <c r="D480" i="3"/>
  <c r="E480" i="3"/>
  <c r="F480" i="3"/>
  <c r="G480" i="3"/>
  <c r="H480" i="3"/>
  <c r="J480" i="3"/>
  <c r="K480" i="3"/>
  <c r="L480" i="3"/>
  <c r="M480" i="3"/>
  <c r="AG480" i="3"/>
  <c r="AR480" i="3"/>
  <c r="C481" i="3"/>
  <c r="D481" i="3"/>
  <c r="E481" i="3"/>
  <c r="F481" i="3"/>
  <c r="G481" i="3"/>
  <c r="H481" i="3"/>
  <c r="J481" i="3"/>
  <c r="K481" i="3"/>
  <c r="L481" i="3"/>
  <c r="M481" i="3"/>
  <c r="AG481" i="3"/>
  <c r="AR481" i="3"/>
  <c r="C482" i="3"/>
  <c r="D482" i="3"/>
  <c r="E482" i="3"/>
  <c r="F482" i="3"/>
  <c r="G482" i="3"/>
  <c r="H482" i="3"/>
  <c r="J482" i="3"/>
  <c r="K482" i="3"/>
  <c r="L482" i="3"/>
  <c r="M482" i="3"/>
  <c r="AG482" i="3"/>
  <c r="AR482" i="3"/>
  <c r="C483" i="3"/>
  <c r="D483" i="3"/>
  <c r="E483" i="3"/>
  <c r="F483" i="3"/>
  <c r="G483" i="3"/>
  <c r="H483" i="3"/>
  <c r="J483" i="3"/>
  <c r="K483" i="3"/>
  <c r="L483" i="3"/>
  <c r="M483" i="3"/>
  <c r="AG483" i="3"/>
  <c r="AR483" i="3"/>
  <c r="C484" i="3"/>
  <c r="D484" i="3"/>
  <c r="E484" i="3"/>
  <c r="F484" i="3"/>
  <c r="G484" i="3"/>
  <c r="H484" i="3"/>
  <c r="J484" i="3"/>
  <c r="K484" i="3"/>
  <c r="L484" i="3"/>
  <c r="M484" i="3"/>
  <c r="AG484" i="3"/>
  <c r="AR484" i="3"/>
  <c r="C485" i="3"/>
  <c r="D485" i="3"/>
  <c r="E485" i="3"/>
  <c r="F485" i="3"/>
  <c r="G485" i="3"/>
  <c r="H485" i="3"/>
  <c r="J485" i="3"/>
  <c r="K485" i="3"/>
  <c r="L485" i="3"/>
  <c r="M485" i="3"/>
  <c r="AG485" i="3"/>
  <c r="AR485" i="3"/>
  <c r="C486" i="3"/>
  <c r="D486" i="3"/>
  <c r="E486" i="3"/>
  <c r="F486" i="3"/>
  <c r="G486" i="3"/>
  <c r="H486" i="3"/>
  <c r="J486" i="3"/>
  <c r="K486" i="3"/>
  <c r="L486" i="3"/>
  <c r="M486" i="3"/>
  <c r="AG486" i="3"/>
  <c r="AR486" i="3"/>
  <c r="C487" i="3"/>
  <c r="D487" i="3"/>
  <c r="E487" i="3"/>
  <c r="F487" i="3"/>
  <c r="G487" i="3"/>
  <c r="H487" i="3"/>
  <c r="J487" i="3"/>
  <c r="K487" i="3"/>
  <c r="L487" i="3"/>
  <c r="M487" i="3"/>
  <c r="AG487" i="3"/>
  <c r="AR487" i="3"/>
  <c r="C488" i="3"/>
  <c r="D488" i="3"/>
  <c r="E488" i="3"/>
  <c r="F488" i="3"/>
  <c r="G488" i="3"/>
  <c r="H488" i="3"/>
  <c r="J488" i="3"/>
  <c r="K488" i="3"/>
  <c r="L488" i="3"/>
  <c r="M488" i="3"/>
  <c r="AG488" i="3"/>
  <c r="AR488" i="3"/>
  <c r="C489" i="3"/>
  <c r="D489" i="3"/>
  <c r="E489" i="3"/>
  <c r="F489" i="3"/>
  <c r="G489" i="3"/>
  <c r="H489" i="3"/>
  <c r="J489" i="3"/>
  <c r="K489" i="3"/>
  <c r="L489" i="3"/>
  <c r="M489" i="3"/>
  <c r="AG489" i="3"/>
  <c r="AR489" i="3"/>
  <c r="C490" i="3"/>
  <c r="D490" i="3"/>
  <c r="E490" i="3"/>
  <c r="F490" i="3"/>
  <c r="G490" i="3"/>
  <c r="H490" i="3"/>
  <c r="J490" i="3"/>
  <c r="K490" i="3"/>
  <c r="L490" i="3"/>
  <c r="M490" i="3"/>
  <c r="AG490" i="3"/>
  <c r="AR490" i="3"/>
  <c r="C491" i="3"/>
  <c r="D491" i="3"/>
  <c r="E491" i="3"/>
  <c r="F491" i="3"/>
  <c r="G491" i="3"/>
  <c r="H491" i="3"/>
  <c r="J491" i="3"/>
  <c r="K491" i="3"/>
  <c r="L491" i="3"/>
  <c r="M491" i="3"/>
  <c r="AG491" i="3"/>
  <c r="AR491" i="3"/>
  <c r="C492" i="3"/>
  <c r="D492" i="3"/>
  <c r="E492" i="3"/>
  <c r="F492" i="3"/>
  <c r="G492" i="3"/>
  <c r="H492" i="3"/>
  <c r="J492" i="3"/>
  <c r="K492" i="3"/>
  <c r="L492" i="3"/>
  <c r="M492" i="3"/>
  <c r="AG492" i="3"/>
  <c r="AR492" i="3"/>
  <c r="C493" i="3"/>
  <c r="D493" i="3"/>
  <c r="E493" i="3"/>
  <c r="F493" i="3"/>
  <c r="G493" i="3"/>
  <c r="H493" i="3"/>
  <c r="J493" i="3"/>
  <c r="K493" i="3"/>
  <c r="L493" i="3"/>
  <c r="M493" i="3"/>
  <c r="AG493" i="3"/>
  <c r="AR493" i="3"/>
  <c r="C494" i="3"/>
  <c r="D494" i="3"/>
  <c r="E494" i="3"/>
  <c r="F494" i="3"/>
  <c r="G494" i="3"/>
  <c r="H494" i="3"/>
  <c r="J494" i="3"/>
  <c r="K494" i="3"/>
  <c r="L494" i="3"/>
  <c r="M494" i="3"/>
  <c r="AG494" i="3"/>
  <c r="AR494" i="3"/>
  <c r="C495" i="3"/>
  <c r="D495" i="3"/>
  <c r="E495" i="3"/>
  <c r="F495" i="3"/>
  <c r="G495" i="3"/>
  <c r="H495" i="3"/>
  <c r="J495" i="3"/>
  <c r="K495" i="3"/>
  <c r="L495" i="3"/>
  <c r="M495" i="3"/>
  <c r="AG495" i="3"/>
  <c r="AR495" i="3"/>
  <c r="C496" i="3"/>
  <c r="D496" i="3"/>
  <c r="E496" i="3"/>
  <c r="F496" i="3"/>
  <c r="G496" i="3"/>
  <c r="H496" i="3"/>
  <c r="J496" i="3"/>
  <c r="K496" i="3"/>
  <c r="L496" i="3"/>
  <c r="M496" i="3"/>
  <c r="AG496" i="3"/>
  <c r="AR496" i="3"/>
  <c r="C497" i="3"/>
  <c r="D497" i="3"/>
  <c r="E497" i="3"/>
  <c r="F497" i="3"/>
  <c r="G497" i="3"/>
  <c r="H497" i="3"/>
  <c r="J497" i="3"/>
  <c r="K497" i="3"/>
  <c r="L497" i="3"/>
  <c r="M497" i="3"/>
  <c r="AG497" i="3"/>
  <c r="AR497" i="3"/>
  <c r="C498" i="3"/>
  <c r="D498" i="3"/>
  <c r="E498" i="3"/>
  <c r="F498" i="3"/>
  <c r="G498" i="3"/>
  <c r="H498" i="3"/>
  <c r="J498" i="3"/>
  <c r="K498" i="3"/>
  <c r="L498" i="3"/>
  <c r="M498" i="3"/>
  <c r="AG498" i="3"/>
  <c r="AR498" i="3"/>
  <c r="C499" i="3"/>
  <c r="D499" i="3"/>
  <c r="E499" i="3"/>
  <c r="F499" i="3"/>
  <c r="G499" i="3"/>
  <c r="H499" i="3"/>
  <c r="J499" i="3"/>
  <c r="K499" i="3"/>
  <c r="L499" i="3"/>
  <c r="M499" i="3"/>
  <c r="AG499" i="3"/>
  <c r="AR499" i="3"/>
  <c r="C500" i="3"/>
  <c r="D500" i="3"/>
  <c r="E500" i="3"/>
  <c r="F500" i="3"/>
  <c r="G500" i="3"/>
  <c r="H500" i="3"/>
  <c r="J500" i="3"/>
  <c r="K500" i="3"/>
  <c r="L500" i="3"/>
  <c r="M500" i="3"/>
  <c r="AG500" i="3"/>
  <c r="AR500" i="3"/>
  <c r="C501" i="3"/>
  <c r="D501" i="3"/>
  <c r="E501" i="3"/>
  <c r="F501" i="3"/>
  <c r="G501" i="3"/>
  <c r="H501" i="3"/>
  <c r="J501" i="3"/>
  <c r="K501" i="3"/>
  <c r="L501" i="3"/>
  <c r="M501" i="3"/>
  <c r="AG501" i="3"/>
  <c r="AR501" i="3"/>
  <c r="C502" i="3"/>
  <c r="D502" i="3"/>
  <c r="E502" i="3"/>
  <c r="F502" i="3"/>
  <c r="G502" i="3"/>
  <c r="H502" i="3"/>
  <c r="J502" i="3"/>
  <c r="K502" i="3"/>
  <c r="L502" i="3"/>
  <c r="M502" i="3"/>
  <c r="AG502" i="3"/>
  <c r="AR502" i="3"/>
  <c r="C503" i="3"/>
  <c r="D503" i="3"/>
  <c r="E503" i="3"/>
  <c r="F503" i="3"/>
  <c r="G503" i="3"/>
  <c r="H503" i="3"/>
  <c r="J503" i="3"/>
  <c r="K503" i="3"/>
  <c r="L503" i="3"/>
  <c r="M503" i="3"/>
  <c r="AG503" i="3"/>
  <c r="AR503" i="3"/>
  <c r="C504" i="3"/>
  <c r="D504" i="3"/>
  <c r="E504" i="3"/>
  <c r="F504" i="3"/>
  <c r="G504" i="3"/>
  <c r="H504" i="3"/>
  <c r="J504" i="3"/>
  <c r="K504" i="3"/>
  <c r="L504" i="3"/>
  <c r="M504" i="3"/>
  <c r="AG504" i="3"/>
  <c r="AR504" i="3"/>
  <c r="C505" i="3"/>
  <c r="D505" i="3"/>
  <c r="E505" i="3"/>
  <c r="F505" i="3"/>
  <c r="G505" i="3"/>
  <c r="H505" i="3"/>
  <c r="J505" i="3"/>
  <c r="K505" i="3"/>
  <c r="L505" i="3"/>
  <c r="M505" i="3"/>
  <c r="AG505" i="3"/>
  <c r="AR505" i="3"/>
  <c r="C506" i="3"/>
  <c r="D506" i="3"/>
  <c r="E506" i="3"/>
  <c r="F506" i="3"/>
  <c r="G506" i="3"/>
  <c r="H506" i="3"/>
  <c r="J506" i="3"/>
  <c r="K506" i="3"/>
  <c r="L506" i="3"/>
  <c r="M506" i="3"/>
  <c r="AG506" i="3"/>
  <c r="AR506" i="3"/>
  <c r="C507" i="3"/>
  <c r="D507" i="3"/>
  <c r="E507" i="3"/>
  <c r="F507" i="3"/>
  <c r="G507" i="3"/>
  <c r="H507" i="3"/>
  <c r="J507" i="3"/>
  <c r="K507" i="3"/>
  <c r="L507" i="3"/>
  <c r="M507" i="3"/>
  <c r="AG507" i="3"/>
  <c r="AR507" i="3"/>
  <c r="C508" i="3"/>
  <c r="D508" i="3"/>
  <c r="E508" i="3"/>
  <c r="F508" i="3"/>
  <c r="G508" i="3"/>
  <c r="H508" i="3"/>
  <c r="J508" i="3"/>
  <c r="K508" i="3"/>
  <c r="L508" i="3"/>
  <c r="M508" i="3"/>
  <c r="AG508" i="3"/>
  <c r="AR508" i="3"/>
  <c r="C509" i="3"/>
  <c r="D509" i="3"/>
  <c r="E509" i="3"/>
  <c r="F509" i="3"/>
  <c r="G509" i="3"/>
  <c r="H509" i="3"/>
  <c r="J509" i="3"/>
  <c r="K509" i="3"/>
  <c r="L509" i="3"/>
  <c r="M509" i="3"/>
  <c r="AG509" i="3"/>
  <c r="AR509" i="3"/>
  <c r="C510" i="3"/>
  <c r="D510" i="3"/>
  <c r="E510" i="3"/>
  <c r="F510" i="3"/>
  <c r="G510" i="3"/>
  <c r="H510" i="3"/>
  <c r="J510" i="3"/>
  <c r="K510" i="3"/>
  <c r="L510" i="3"/>
  <c r="M510" i="3"/>
  <c r="AG510" i="3"/>
  <c r="AR510" i="3"/>
  <c r="C511" i="3"/>
  <c r="D511" i="3"/>
  <c r="E511" i="3"/>
  <c r="F511" i="3"/>
  <c r="G511" i="3"/>
  <c r="H511" i="3"/>
  <c r="J511" i="3"/>
  <c r="K511" i="3"/>
  <c r="L511" i="3"/>
  <c r="M511" i="3"/>
  <c r="AG511" i="3"/>
  <c r="AR511" i="3"/>
  <c r="C512" i="3"/>
  <c r="D512" i="3"/>
  <c r="E512" i="3"/>
  <c r="F512" i="3"/>
  <c r="G512" i="3"/>
  <c r="H512" i="3"/>
  <c r="J512" i="3"/>
  <c r="K512" i="3"/>
  <c r="L512" i="3"/>
  <c r="M512" i="3"/>
  <c r="AG512" i="3"/>
  <c r="AR512" i="3"/>
  <c r="C513" i="3"/>
  <c r="D513" i="3"/>
  <c r="E513" i="3"/>
  <c r="F513" i="3"/>
  <c r="G513" i="3"/>
  <c r="H513" i="3"/>
  <c r="J513" i="3"/>
  <c r="K513" i="3"/>
  <c r="L513" i="3"/>
  <c r="M513" i="3"/>
  <c r="AG513" i="3"/>
  <c r="AR513" i="3"/>
  <c r="C514" i="3"/>
  <c r="D514" i="3"/>
  <c r="E514" i="3"/>
  <c r="F514" i="3"/>
  <c r="G514" i="3"/>
  <c r="H514" i="3"/>
  <c r="J514" i="3"/>
  <c r="K514" i="3"/>
  <c r="L514" i="3"/>
  <c r="M514" i="3"/>
  <c r="AG514" i="3"/>
  <c r="AR514" i="3"/>
  <c r="C515" i="3"/>
  <c r="D515" i="3"/>
  <c r="E515" i="3"/>
  <c r="F515" i="3"/>
  <c r="G515" i="3"/>
  <c r="H515" i="3"/>
  <c r="J515" i="3"/>
  <c r="K515" i="3"/>
  <c r="L515" i="3"/>
  <c r="M515" i="3"/>
  <c r="AG515" i="3"/>
  <c r="AR515" i="3"/>
  <c r="C516" i="3"/>
  <c r="D516" i="3"/>
  <c r="E516" i="3"/>
  <c r="F516" i="3"/>
  <c r="G516" i="3"/>
  <c r="H516" i="3"/>
  <c r="J516" i="3"/>
  <c r="K516" i="3"/>
  <c r="L516" i="3"/>
  <c r="M516" i="3"/>
  <c r="AG516" i="3"/>
  <c r="AR516" i="3"/>
  <c r="C517" i="3"/>
  <c r="D517" i="3"/>
  <c r="E517" i="3"/>
  <c r="F517" i="3"/>
  <c r="G517" i="3"/>
  <c r="H517" i="3"/>
  <c r="J517" i="3"/>
  <c r="K517" i="3"/>
  <c r="L517" i="3"/>
  <c r="M517" i="3"/>
  <c r="AG517" i="3"/>
  <c r="AR517" i="3"/>
  <c r="C518" i="3"/>
  <c r="D518" i="3"/>
  <c r="E518" i="3"/>
  <c r="F518" i="3"/>
  <c r="G518" i="3"/>
  <c r="H518" i="3"/>
  <c r="J518" i="3"/>
  <c r="K518" i="3"/>
  <c r="L518" i="3"/>
  <c r="M518" i="3"/>
  <c r="AG518" i="3"/>
  <c r="AR518" i="3"/>
  <c r="C519" i="3"/>
  <c r="D519" i="3"/>
  <c r="E519" i="3"/>
  <c r="F519" i="3"/>
  <c r="G519" i="3"/>
  <c r="H519" i="3"/>
  <c r="J519" i="3"/>
  <c r="K519" i="3"/>
  <c r="L519" i="3"/>
  <c r="M519" i="3"/>
  <c r="AG519" i="3"/>
  <c r="AR519" i="3"/>
  <c r="C520" i="3"/>
  <c r="D520" i="3"/>
  <c r="E520" i="3"/>
  <c r="F520" i="3"/>
  <c r="G520" i="3"/>
  <c r="H520" i="3"/>
  <c r="J520" i="3"/>
  <c r="K520" i="3"/>
  <c r="L520" i="3"/>
  <c r="M520" i="3"/>
  <c r="AG520" i="3"/>
  <c r="AR520" i="3"/>
  <c r="C521" i="3"/>
  <c r="D521" i="3"/>
  <c r="E521" i="3"/>
  <c r="F521" i="3"/>
  <c r="G521" i="3"/>
  <c r="H521" i="3"/>
  <c r="J521" i="3"/>
  <c r="K521" i="3"/>
  <c r="L521" i="3"/>
  <c r="M521" i="3"/>
  <c r="AG521" i="3"/>
  <c r="AR521" i="3"/>
  <c r="C522" i="3"/>
  <c r="D522" i="3"/>
  <c r="E522" i="3"/>
  <c r="F522" i="3"/>
  <c r="G522" i="3"/>
  <c r="H522" i="3"/>
  <c r="J522" i="3"/>
  <c r="K522" i="3"/>
  <c r="L522" i="3"/>
  <c r="M522" i="3"/>
  <c r="AG522" i="3"/>
  <c r="AR522" i="3"/>
  <c r="C523" i="3"/>
  <c r="D523" i="3"/>
  <c r="E523" i="3"/>
  <c r="F523" i="3"/>
  <c r="G523" i="3"/>
  <c r="H523" i="3"/>
  <c r="J523" i="3"/>
  <c r="K523" i="3"/>
  <c r="L523" i="3"/>
  <c r="M523" i="3"/>
  <c r="AG523" i="3"/>
  <c r="AR523" i="3"/>
  <c r="C524" i="3"/>
  <c r="D524" i="3"/>
  <c r="E524" i="3"/>
  <c r="F524" i="3"/>
  <c r="G524" i="3"/>
  <c r="H524" i="3"/>
  <c r="J524" i="3"/>
  <c r="K524" i="3"/>
  <c r="L524" i="3"/>
  <c r="M524" i="3"/>
  <c r="AG524" i="3"/>
  <c r="AR524" i="3"/>
  <c r="C525" i="3"/>
  <c r="D525" i="3"/>
  <c r="E525" i="3"/>
  <c r="F525" i="3"/>
  <c r="G525" i="3"/>
  <c r="H525" i="3"/>
  <c r="J525" i="3"/>
  <c r="K525" i="3"/>
  <c r="L525" i="3"/>
  <c r="M525" i="3"/>
  <c r="AG525" i="3"/>
  <c r="AR525" i="3"/>
  <c r="C526" i="3"/>
  <c r="D526" i="3"/>
  <c r="E526" i="3"/>
  <c r="F526" i="3"/>
  <c r="G526" i="3"/>
  <c r="H526" i="3"/>
  <c r="J526" i="3"/>
  <c r="K526" i="3"/>
  <c r="L526" i="3"/>
  <c r="M526" i="3"/>
  <c r="AG526" i="3"/>
  <c r="AR526" i="3"/>
  <c r="C527" i="3"/>
  <c r="D527" i="3"/>
  <c r="E527" i="3"/>
  <c r="F527" i="3"/>
  <c r="G527" i="3"/>
  <c r="H527" i="3"/>
  <c r="J527" i="3"/>
  <c r="K527" i="3"/>
  <c r="L527" i="3"/>
  <c r="M527" i="3"/>
  <c r="AG527" i="3"/>
  <c r="AR527" i="3"/>
  <c r="C528" i="3"/>
  <c r="D528" i="3"/>
  <c r="E528" i="3"/>
  <c r="F528" i="3"/>
  <c r="G528" i="3"/>
  <c r="H528" i="3"/>
  <c r="J528" i="3"/>
  <c r="K528" i="3"/>
  <c r="L528" i="3"/>
  <c r="M528" i="3"/>
  <c r="AG528" i="3"/>
  <c r="AR528" i="3"/>
  <c r="C529" i="3"/>
  <c r="D529" i="3"/>
  <c r="E529" i="3"/>
  <c r="F529" i="3"/>
  <c r="G529" i="3"/>
  <c r="H529" i="3"/>
  <c r="J529" i="3"/>
  <c r="K529" i="3"/>
  <c r="L529" i="3"/>
  <c r="M529" i="3"/>
  <c r="AG529" i="3"/>
  <c r="AR529" i="3"/>
  <c r="C530" i="3"/>
  <c r="D530" i="3"/>
  <c r="E530" i="3"/>
  <c r="F530" i="3"/>
  <c r="G530" i="3"/>
  <c r="H530" i="3"/>
  <c r="J530" i="3"/>
  <c r="K530" i="3"/>
  <c r="L530" i="3"/>
  <c r="M530" i="3"/>
  <c r="AG530" i="3"/>
  <c r="AR530" i="3"/>
  <c r="C531" i="3"/>
  <c r="D531" i="3"/>
  <c r="E531" i="3"/>
  <c r="F531" i="3"/>
  <c r="G531" i="3"/>
  <c r="H531" i="3"/>
  <c r="J531" i="3"/>
  <c r="K531" i="3"/>
  <c r="L531" i="3"/>
  <c r="M531" i="3"/>
  <c r="AG531" i="3"/>
  <c r="AR531" i="3"/>
  <c r="C532" i="3"/>
  <c r="D532" i="3"/>
  <c r="E532" i="3"/>
  <c r="F532" i="3"/>
  <c r="G532" i="3"/>
  <c r="H532" i="3"/>
  <c r="J532" i="3"/>
  <c r="K532" i="3"/>
  <c r="L532" i="3"/>
  <c r="M532" i="3"/>
  <c r="AG532" i="3"/>
  <c r="AR532" i="3"/>
  <c r="C533" i="3"/>
  <c r="D533" i="3"/>
  <c r="E533" i="3"/>
  <c r="F533" i="3"/>
  <c r="G533" i="3"/>
  <c r="H533" i="3"/>
  <c r="J533" i="3"/>
  <c r="K533" i="3"/>
  <c r="L533" i="3"/>
  <c r="M533" i="3"/>
  <c r="AG533" i="3"/>
  <c r="AR533" i="3"/>
  <c r="C534" i="3"/>
  <c r="D534" i="3"/>
  <c r="E534" i="3"/>
  <c r="F534" i="3"/>
  <c r="G534" i="3"/>
  <c r="H534" i="3"/>
  <c r="J534" i="3"/>
  <c r="K534" i="3"/>
  <c r="L534" i="3"/>
  <c r="M534" i="3"/>
  <c r="AG534" i="3"/>
  <c r="AR534" i="3"/>
  <c r="C535" i="3"/>
  <c r="D535" i="3"/>
  <c r="E535" i="3"/>
  <c r="F535" i="3"/>
  <c r="G535" i="3"/>
  <c r="H535" i="3"/>
  <c r="J535" i="3"/>
  <c r="K535" i="3"/>
  <c r="L535" i="3"/>
  <c r="M535" i="3"/>
  <c r="AG535" i="3"/>
  <c r="AR535" i="3"/>
  <c r="C536" i="3"/>
  <c r="D536" i="3"/>
  <c r="E536" i="3"/>
  <c r="F536" i="3"/>
  <c r="G536" i="3"/>
  <c r="H536" i="3"/>
  <c r="J536" i="3"/>
  <c r="K536" i="3"/>
  <c r="L536" i="3"/>
  <c r="M536" i="3"/>
  <c r="AG536" i="3"/>
  <c r="AR536" i="3"/>
  <c r="C537" i="3"/>
  <c r="D537" i="3"/>
  <c r="E537" i="3"/>
  <c r="F537" i="3"/>
  <c r="G537" i="3"/>
  <c r="H537" i="3"/>
  <c r="J537" i="3"/>
  <c r="K537" i="3"/>
  <c r="L537" i="3"/>
  <c r="M537" i="3"/>
  <c r="AG537" i="3"/>
  <c r="AR537" i="3"/>
  <c r="C538" i="3"/>
  <c r="D538" i="3"/>
  <c r="E538" i="3"/>
  <c r="F538" i="3"/>
  <c r="G538" i="3"/>
  <c r="H538" i="3"/>
  <c r="J538" i="3"/>
  <c r="K538" i="3"/>
  <c r="L538" i="3"/>
  <c r="M538" i="3"/>
  <c r="AG538" i="3"/>
  <c r="AR538" i="3"/>
  <c r="C539" i="3"/>
  <c r="D539" i="3"/>
  <c r="E539" i="3"/>
  <c r="F539" i="3"/>
  <c r="G539" i="3"/>
  <c r="H539" i="3"/>
  <c r="J539" i="3"/>
  <c r="K539" i="3"/>
  <c r="L539" i="3"/>
  <c r="M539" i="3"/>
  <c r="AG539" i="3"/>
  <c r="AR539" i="3"/>
  <c r="C540" i="3"/>
  <c r="D540" i="3"/>
  <c r="E540" i="3"/>
  <c r="F540" i="3"/>
  <c r="G540" i="3"/>
  <c r="H540" i="3"/>
  <c r="J540" i="3"/>
  <c r="K540" i="3"/>
  <c r="L540" i="3"/>
  <c r="M540" i="3"/>
  <c r="AG540" i="3"/>
  <c r="AR540" i="3"/>
  <c r="C541" i="3"/>
  <c r="D541" i="3"/>
  <c r="E541" i="3"/>
  <c r="F541" i="3"/>
  <c r="G541" i="3"/>
  <c r="H541" i="3"/>
  <c r="J541" i="3"/>
  <c r="K541" i="3"/>
  <c r="L541" i="3"/>
  <c r="M541" i="3"/>
  <c r="AG541" i="3"/>
  <c r="AR541" i="3"/>
  <c r="C542" i="3"/>
  <c r="D542" i="3"/>
  <c r="E542" i="3"/>
  <c r="F542" i="3"/>
  <c r="G542" i="3"/>
  <c r="H542" i="3"/>
  <c r="J542" i="3"/>
  <c r="K542" i="3"/>
  <c r="L542" i="3"/>
  <c r="M542" i="3"/>
  <c r="AG542" i="3"/>
  <c r="AR542" i="3"/>
  <c r="C543" i="3"/>
  <c r="D543" i="3"/>
  <c r="E543" i="3"/>
  <c r="F543" i="3"/>
  <c r="G543" i="3"/>
  <c r="H543" i="3"/>
  <c r="J543" i="3"/>
  <c r="K543" i="3"/>
  <c r="L543" i="3"/>
  <c r="M543" i="3"/>
  <c r="AG543" i="3"/>
  <c r="AR543" i="3"/>
  <c r="C544" i="3"/>
  <c r="D544" i="3"/>
  <c r="E544" i="3"/>
  <c r="F544" i="3"/>
  <c r="G544" i="3"/>
  <c r="H544" i="3"/>
  <c r="J544" i="3"/>
  <c r="K544" i="3"/>
  <c r="L544" i="3"/>
  <c r="M544" i="3"/>
  <c r="AG544" i="3"/>
  <c r="AR544" i="3"/>
  <c r="C545" i="3"/>
  <c r="D545" i="3"/>
  <c r="E545" i="3"/>
  <c r="F545" i="3"/>
  <c r="G545" i="3"/>
  <c r="H545" i="3"/>
  <c r="J545" i="3"/>
  <c r="K545" i="3"/>
  <c r="L545" i="3"/>
  <c r="M545" i="3"/>
  <c r="AG545" i="3"/>
  <c r="AR545" i="3"/>
  <c r="C546" i="3"/>
  <c r="D546" i="3"/>
  <c r="E546" i="3"/>
  <c r="F546" i="3"/>
  <c r="G546" i="3"/>
  <c r="H546" i="3"/>
  <c r="J546" i="3"/>
  <c r="K546" i="3"/>
  <c r="L546" i="3"/>
  <c r="M546" i="3"/>
  <c r="AG546" i="3"/>
  <c r="AR546" i="3"/>
  <c r="C547" i="3"/>
  <c r="D547" i="3"/>
  <c r="E547" i="3"/>
  <c r="F547" i="3"/>
  <c r="G547" i="3"/>
  <c r="H547" i="3"/>
  <c r="J547" i="3"/>
  <c r="K547" i="3"/>
  <c r="L547" i="3"/>
  <c r="M547" i="3"/>
  <c r="AG547" i="3"/>
  <c r="AR547" i="3"/>
  <c r="C548" i="3"/>
  <c r="D548" i="3"/>
  <c r="E548" i="3"/>
  <c r="F548" i="3"/>
  <c r="G548" i="3"/>
  <c r="H548" i="3"/>
  <c r="J548" i="3"/>
  <c r="K548" i="3"/>
  <c r="L548" i="3"/>
  <c r="M548" i="3"/>
  <c r="AG548" i="3"/>
  <c r="AR548" i="3"/>
  <c r="C549" i="3"/>
  <c r="D549" i="3"/>
  <c r="E549" i="3"/>
  <c r="F549" i="3"/>
  <c r="G549" i="3"/>
  <c r="H549" i="3"/>
  <c r="J549" i="3"/>
  <c r="K549" i="3"/>
  <c r="L549" i="3"/>
  <c r="M549" i="3"/>
  <c r="AG549" i="3"/>
  <c r="AR549" i="3"/>
  <c r="C550" i="3"/>
  <c r="D550" i="3"/>
  <c r="E550" i="3"/>
  <c r="F550" i="3"/>
  <c r="G550" i="3"/>
  <c r="H550" i="3"/>
  <c r="J550" i="3"/>
  <c r="K550" i="3"/>
  <c r="L550" i="3"/>
  <c r="M550" i="3"/>
  <c r="AG550" i="3"/>
  <c r="AR550" i="3"/>
  <c r="C551" i="3"/>
  <c r="D551" i="3"/>
  <c r="E551" i="3"/>
  <c r="F551" i="3"/>
  <c r="G551" i="3"/>
  <c r="H551" i="3"/>
  <c r="J551" i="3"/>
  <c r="K551" i="3"/>
  <c r="L551" i="3"/>
  <c r="M551" i="3"/>
  <c r="AG551" i="3"/>
  <c r="AR551" i="3"/>
  <c r="C552" i="3"/>
  <c r="D552" i="3"/>
  <c r="E552" i="3"/>
  <c r="F552" i="3"/>
  <c r="G552" i="3"/>
  <c r="H552" i="3"/>
  <c r="J552" i="3"/>
  <c r="K552" i="3"/>
  <c r="L552" i="3"/>
  <c r="M552" i="3"/>
  <c r="AG552" i="3"/>
  <c r="AR552" i="3"/>
  <c r="C553" i="3"/>
  <c r="D553" i="3"/>
  <c r="E553" i="3"/>
  <c r="F553" i="3"/>
  <c r="G553" i="3"/>
  <c r="H553" i="3"/>
  <c r="J553" i="3"/>
  <c r="K553" i="3"/>
  <c r="L553" i="3"/>
  <c r="M553" i="3"/>
  <c r="AG553" i="3"/>
  <c r="AR553" i="3"/>
  <c r="C554" i="3"/>
  <c r="D554" i="3"/>
  <c r="E554" i="3"/>
  <c r="F554" i="3"/>
  <c r="G554" i="3"/>
  <c r="H554" i="3"/>
  <c r="J554" i="3"/>
  <c r="K554" i="3"/>
  <c r="L554" i="3"/>
  <c r="M554" i="3"/>
  <c r="AG554" i="3"/>
  <c r="AR554" i="3"/>
  <c r="C555" i="3"/>
  <c r="D555" i="3"/>
  <c r="E555" i="3"/>
  <c r="F555" i="3"/>
  <c r="G555" i="3"/>
  <c r="H555" i="3"/>
  <c r="J555" i="3"/>
  <c r="K555" i="3"/>
  <c r="L555" i="3"/>
  <c r="M555" i="3"/>
  <c r="AG555" i="3"/>
  <c r="AR555" i="3"/>
  <c r="C556" i="3"/>
  <c r="D556" i="3"/>
  <c r="E556" i="3"/>
  <c r="F556" i="3"/>
  <c r="G556" i="3"/>
  <c r="H556" i="3"/>
  <c r="J556" i="3"/>
  <c r="K556" i="3"/>
  <c r="L556" i="3"/>
  <c r="M556" i="3"/>
  <c r="AG556" i="3"/>
  <c r="AR556" i="3"/>
  <c r="C557" i="3"/>
  <c r="D557" i="3"/>
  <c r="E557" i="3"/>
  <c r="F557" i="3"/>
  <c r="G557" i="3"/>
  <c r="H557" i="3"/>
  <c r="J557" i="3"/>
  <c r="K557" i="3"/>
  <c r="L557" i="3"/>
  <c r="M557" i="3"/>
  <c r="AG557" i="3"/>
  <c r="AR557" i="3"/>
  <c r="C558" i="3"/>
  <c r="D558" i="3"/>
  <c r="E558" i="3"/>
  <c r="F558" i="3"/>
  <c r="G558" i="3"/>
  <c r="H558" i="3"/>
  <c r="J558" i="3"/>
  <c r="K558" i="3"/>
  <c r="L558" i="3"/>
  <c r="M558" i="3"/>
  <c r="AG558" i="3"/>
  <c r="AR558" i="3"/>
  <c r="C559" i="3"/>
  <c r="D559" i="3"/>
  <c r="E559" i="3"/>
  <c r="F559" i="3"/>
  <c r="G559" i="3"/>
  <c r="H559" i="3"/>
  <c r="J559" i="3"/>
  <c r="K559" i="3"/>
  <c r="L559" i="3"/>
  <c r="M559" i="3"/>
  <c r="AG559" i="3"/>
  <c r="AR559" i="3"/>
  <c r="C560" i="3"/>
  <c r="D560" i="3"/>
  <c r="E560" i="3"/>
  <c r="F560" i="3"/>
  <c r="G560" i="3"/>
  <c r="H560" i="3"/>
  <c r="J560" i="3"/>
  <c r="K560" i="3"/>
  <c r="L560" i="3"/>
  <c r="M560" i="3"/>
  <c r="AG560" i="3"/>
  <c r="AR560" i="3"/>
  <c r="C561" i="3"/>
  <c r="D561" i="3"/>
  <c r="E561" i="3"/>
  <c r="F561" i="3"/>
  <c r="G561" i="3"/>
  <c r="H561" i="3"/>
  <c r="J561" i="3"/>
  <c r="K561" i="3"/>
  <c r="L561" i="3"/>
  <c r="M561" i="3"/>
  <c r="AG561" i="3"/>
  <c r="AR561" i="3"/>
  <c r="C562" i="3"/>
  <c r="D562" i="3"/>
  <c r="E562" i="3"/>
  <c r="F562" i="3"/>
  <c r="G562" i="3"/>
  <c r="H562" i="3"/>
  <c r="J562" i="3"/>
  <c r="K562" i="3"/>
  <c r="L562" i="3"/>
  <c r="M562" i="3"/>
  <c r="AG562" i="3"/>
  <c r="AR562" i="3"/>
  <c r="C563" i="3"/>
  <c r="D563" i="3"/>
  <c r="E563" i="3"/>
  <c r="F563" i="3"/>
  <c r="G563" i="3"/>
  <c r="H563" i="3"/>
  <c r="J563" i="3"/>
  <c r="K563" i="3"/>
  <c r="L563" i="3"/>
  <c r="M563" i="3"/>
  <c r="AG563" i="3"/>
  <c r="AR563" i="3"/>
  <c r="C564" i="3"/>
  <c r="D564" i="3"/>
  <c r="E564" i="3"/>
  <c r="F564" i="3"/>
  <c r="G564" i="3"/>
  <c r="H564" i="3"/>
  <c r="J564" i="3"/>
  <c r="K564" i="3"/>
  <c r="L564" i="3"/>
  <c r="M564" i="3"/>
  <c r="AG564" i="3"/>
  <c r="AR564" i="3"/>
  <c r="C565" i="3"/>
  <c r="D565" i="3"/>
  <c r="E565" i="3"/>
  <c r="F565" i="3"/>
  <c r="G565" i="3"/>
  <c r="H565" i="3"/>
  <c r="J565" i="3"/>
  <c r="K565" i="3"/>
  <c r="L565" i="3"/>
  <c r="M565" i="3"/>
  <c r="AG565" i="3"/>
  <c r="AR565" i="3"/>
  <c r="C566" i="3"/>
  <c r="D566" i="3"/>
  <c r="E566" i="3"/>
  <c r="F566" i="3"/>
  <c r="G566" i="3"/>
  <c r="H566" i="3"/>
  <c r="J566" i="3"/>
  <c r="K566" i="3"/>
  <c r="L566" i="3"/>
  <c r="M566" i="3"/>
  <c r="AG566" i="3"/>
  <c r="AR566" i="3"/>
  <c r="C567" i="3"/>
  <c r="D567" i="3"/>
  <c r="E567" i="3"/>
  <c r="F567" i="3"/>
  <c r="G567" i="3"/>
  <c r="H567" i="3"/>
  <c r="J567" i="3"/>
  <c r="K567" i="3"/>
  <c r="L567" i="3"/>
  <c r="M567" i="3"/>
  <c r="AG567" i="3"/>
  <c r="AR567" i="3"/>
  <c r="C568" i="3"/>
  <c r="D568" i="3"/>
  <c r="E568" i="3"/>
  <c r="F568" i="3"/>
  <c r="G568" i="3"/>
  <c r="H568" i="3"/>
  <c r="J568" i="3"/>
  <c r="K568" i="3"/>
  <c r="L568" i="3"/>
  <c r="M568" i="3"/>
  <c r="AG568" i="3"/>
  <c r="AR568" i="3"/>
  <c r="C569" i="3"/>
  <c r="D569" i="3"/>
  <c r="E569" i="3"/>
  <c r="F569" i="3"/>
  <c r="G569" i="3"/>
  <c r="H569" i="3"/>
  <c r="J569" i="3"/>
  <c r="K569" i="3"/>
  <c r="L569" i="3"/>
  <c r="M569" i="3"/>
  <c r="AG569" i="3"/>
  <c r="AR569" i="3"/>
  <c r="C570" i="3"/>
  <c r="D570" i="3"/>
  <c r="E570" i="3"/>
  <c r="F570" i="3"/>
  <c r="G570" i="3"/>
  <c r="H570" i="3"/>
  <c r="J570" i="3"/>
  <c r="K570" i="3"/>
  <c r="L570" i="3"/>
  <c r="M570" i="3"/>
  <c r="AG570" i="3"/>
  <c r="AR570" i="3"/>
  <c r="C571" i="3"/>
  <c r="D571" i="3"/>
  <c r="E571" i="3"/>
  <c r="F571" i="3"/>
  <c r="G571" i="3"/>
  <c r="H571" i="3"/>
  <c r="J571" i="3"/>
  <c r="K571" i="3"/>
  <c r="L571" i="3"/>
  <c r="M571" i="3"/>
  <c r="AG571" i="3"/>
  <c r="AR571" i="3"/>
  <c r="C572" i="3"/>
  <c r="D572" i="3"/>
  <c r="E572" i="3"/>
  <c r="F572" i="3"/>
  <c r="G572" i="3"/>
  <c r="H572" i="3"/>
  <c r="J572" i="3"/>
  <c r="K572" i="3"/>
  <c r="L572" i="3"/>
  <c r="M572" i="3"/>
  <c r="AG572" i="3"/>
  <c r="AR572" i="3"/>
  <c r="C573" i="3"/>
  <c r="D573" i="3"/>
  <c r="E573" i="3"/>
  <c r="F573" i="3"/>
  <c r="G573" i="3"/>
  <c r="H573" i="3"/>
  <c r="J573" i="3"/>
  <c r="K573" i="3"/>
  <c r="L573" i="3"/>
  <c r="M573" i="3"/>
  <c r="AG573" i="3"/>
  <c r="AR573" i="3"/>
  <c r="C574" i="3"/>
  <c r="D574" i="3"/>
  <c r="E574" i="3"/>
  <c r="F574" i="3"/>
  <c r="G574" i="3"/>
  <c r="H574" i="3"/>
  <c r="J574" i="3"/>
  <c r="K574" i="3"/>
  <c r="L574" i="3"/>
  <c r="M574" i="3"/>
  <c r="AG574" i="3"/>
  <c r="AR574" i="3"/>
  <c r="C575" i="3"/>
  <c r="D575" i="3"/>
  <c r="E575" i="3"/>
  <c r="F575" i="3"/>
  <c r="G575" i="3"/>
  <c r="H575" i="3"/>
  <c r="J575" i="3"/>
  <c r="K575" i="3"/>
  <c r="L575" i="3"/>
  <c r="M575" i="3"/>
  <c r="AG575" i="3"/>
  <c r="AR575" i="3"/>
  <c r="C576" i="3"/>
  <c r="D576" i="3"/>
  <c r="E576" i="3"/>
  <c r="F576" i="3"/>
  <c r="G576" i="3"/>
  <c r="H576" i="3"/>
  <c r="J576" i="3"/>
  <c r="K576" i="3"/>
  <c r="L576" i="3"/>
  <c r="M576" i="3"/>
  <c r="AG576" i="3"/>
  <c r="AR576" i="3"/>
  <c r="C577" i="3"/>
  <c r="D577" i="3"/>
  <c r="E577" i="3"/>
  <c r="F577" i="3"/>
  <c r="G577" i="3"/>
  <c r="H577" i="3"/>
  <c r="J577" i="3"/>
  <c r="K577" i="3"/>
  <c r="L577" i="3"/>
  <c r="M577" i="3"/>
  <c r="AG577" i="3"/>
  <c r="AR577" i="3"/>
  <c r="C578" i="3"/>
  <c r="D578" i="3"/>
  <c r="E578" i="3"/>
  <c r="F578" i="3"/>
  <c r="G578" i="3"/>
  <c r="H578" i="3"/>
  <c r="J578" i="3"/>
  <c r="K578" i="3"/>
  <c r="L578" i="3"/>
  <c r="M578" i="3"/>
  <c r="AG578" i="3"/>
  <c r="AR578" i="3"/>
  <c r="C579" i="3"/>
  <c r="D579" i="3"/>
  <c r="E579" i="3"/>
  <c r="F579" i="3"/>
  <c r="G579" i="3"/>
  <c r="H579" i="3"/>
  <c r="J579" i="3"/>
  <c r="K579" i="3"/>
  <c r="L579" i="3"/>
  <c r="M579" i="3"/>
  <c r="AG579" i="3"/>
  <c r="AR579" i="3"/>
  <c r="C580" i="3"/>
  <c r="D580" i="3"/>
  <c r="E580" i="3"/>
  <c r="F580" i="3"/>
  <c r="G580" i="3"/>
  <c r="H580" i="3"/>
  <c r="J580" i="3"/>
  <c r="K580" i="3"/>
  <c r="L580" i="3"/>
  <c r="M580" i="3"/>
  <c r="AG580" i="3"/>
  <c r="AR580" i="3"/>
  <c r="C581" i="3"/>
  <c r="D581" i="3"/>
  <c r="E581" i="3"/>
  <c r="F581" i="3"/>
  <c r="G581" i="3"/>
  <c r="H581" i="3"/>
  <c r="J581" i="3"/>
  <c r="K581" i="3"/>
  <c r="L581" i="3"/>
  <c r="M581" i="3"/>
  <c r="AG581" i="3"/>
  <c r="AR581" i="3"/>
  <c r="C582" i="3"/>
  <c r="D582" i="3"/>
  <c r="E582" i="3"/>
  <c r="F582" i="3"/>
  <c r="G582" i="3"/>
  <c r="H582" i="3"/>
  <c r="J582" i="3"/>
  <c r="K582" i="3"/>
  <c r="L582" i="3"/>
  <c r="M582" i="3"/>
  <c r="AG582" i="3"/>
  <c r="AR582" i="3"/>
  <c r="C583" i="3"/>
  <c r="D583" i="3"/>
  <c r="E583" i="3"/>
  <c r="F583" i="3"/>
  <c r="G583" i="3"/>
  <c r="H583" i="3"/>
  <c r="J583" i="3"/>
  <c r="K583" i="3"/>
  <c r="L583" i="3"/>
  <c r="M583" i="3"/>
  <c r="AG583" i="3"/>
  <c r="AR583" i="3"/>
  <c r="C584" i="3"/>
  <c r="D584" i="3"/>
  <c r="E584" i="3"/>
  <c r="F584" i="3"/>
  <c r="G584" i="3"/>
  <c r="H584" i="3"/>
  <c r="J584" i="3"/>
  <c r="K584" i="3"/>
  <c r="L584" i="3"/>
  <c r="M584" i="3"/>
  <c r="AG584" i="3"/>
  <c r="AR584" i="3"/>
  <c r="C585" i="3"/>
  <c r="D585" i="3"/>
  <c r="E585" i="3"/>
  <c r="F585" i="3"/>
  <c r="G585" i="3"/>
  <c r="H585" i="3"/>
  <c r="J585" i="3"/>
  <c r="K585" i="3"/>
  <c r="L585" i="3"/>
  <c r="M585" i="3"/>
  <c r="AG585" i="3"/>
  <c r="AR585" i="3"/>
  <c r="C586" i="3"/>
  <c r="D586" i="3"/>
  <c r="E586" i="3"/>
  <c r="F586" i="3"/>
  <c r="G586" i="3"/>
  <c r="H586" i="3"/>
  <c r="J586" i="3"/>
  <c r="K586" i="3"/>
  <c r="L586" i="3"/>
  <c r="M586" i="3"/>
  <c r="AG586" i="3"/>
  <c r="AR586" i="3"/>
  <c r="C587" i="3"/>
  <c r="D587" i="3"/>
  <c r="E587" i="3"/>
  <c r="F587" i="3"/>
  <c r="G587" i="3"/>
  <c r="H587" i="3"/>
  <c r="J587" i="3"/>
  <c r="K587" i="3"/>
  <c r="L587" i="3"/>
  <c r="M587" i="3"/>
  <c r="AG587" i="3"/>
  <c r="AR587" i="3"/>
  <c r="C588" i="3"/>
  <c r="D588" i="3"/>
  <c r="E588" i="3"/>
  <c r="F588" i="3"/>
  <c r="G588" i="3"/>
  <c r="H588" i="3"/>
  <c r="J588" i="3"/>
  <c r="K588" i="3"/>
  <c r="L588" i="3"/>
  <c r="M588" i="3"/>
  <c r="AG588" i="3"/>
  <c r="AR588" i="3"/>
  <c r="C589" i="3"/>
  <c r="D589" i="3"/>
  <c r="E589" i="3"/>
  <c r="F589" i="3"/>
  <c r="G589" i="3"/>
  <c r="H589" i="3"/>
  <c r="J589" i="3"/>
  <c r="K589" i="3"/>
  <c r="L589" i="3"/>
  <c r="M589" i="3"/>
  <c r="AG589" i="3"/>
  <c r="AR589" i="3"/>
  <c r="C590" i="3"/>
  <c r="D590" i="3"/>
  <c r="E590" i="3"/>
  <c r="F590" i="3"/>
  <c r="G590" i="3"/>
  <c r="H590" i="3"/>
  <c r="J590" i="3"/>
  <c r="K590" i="3"/>
  <c r="L590" i="3"/>
  <c r="M590" i="3"/>
  <c r="AG590" i="3"/>
  <c r="AR590" i="3"/>
  <c r="C591" i="3"/>
  <c r="D591" i="3"/>
  <c r="E591" i="3"/>
  <c r="F591" i="3"/>
  <c r="G591" i="3"/>
  <c r="H591" i="3"/>
  <c r="J591" i="3"/>
  <c r="K591" i="3"/>
  <c r="L591" i="3"/>
  <c r="M591" i="3"/>
  <c r="AG591" i="3"/>
  <c r="AR591" i="3"/>
  <c r="C592" i="3"/>
  <c r="D592" i="3"/>
  <c r="E592" i="3"/>
  <c r="F592" i="3"/>
  <c r="G592" i="3"/>
  <c r="H592" i="3"/>
  <c r="J592" i="3"/>
  <c r="K592" i="3"/>
  <c r="L592" i="3"/>
  <c r="M592" i="3"/>
  <c r="AG592" i="3"/>
  <c r="AR592" i="3"/>
  <c r="C593" i="3"/>
  <c r="D593" i="3"/>
  <c r="E593" i="3"/>
  <c r="F593" i="3"/>
  <c r="G593" i="3"/>
  <c r="H593" i="3"/>
  <c r="J593" i="3"/>
  <c r="K593" i="3"/>
  <c r="L593" i="3"/>
  <c r="M593" i="3"/>
  <c r="AG593" i="3"/>
  <c r="AR593" i="3"/>
  <c r="C594" i="3"/>
  <c r="D594" i="3"/>
  <c r="E594" i="3"/>
  <c r="F594" i="3"/>
  <c r="G594" i="3"/>
  <c r="H594" i="3"/>
  <c r="J594" i="3"/>
  <c r="K594" i="3"/>
  <c r="L594" i="3"/>
  <c r="M594" i="3"/>
  <c r="AG594" i="3"/>
  <c r="AR594" i="3"/>
  <c r="C595" i="3"/>
  <c r="D595" i="3"/>
  <c r="E595" i="3"/>
  <c r="F595" i="3"/>
  <c r="G595" i="3"/>
  <c r="H595" i="3"/>
  <c r="J595" i="3"/>
  <c r="K595" i="3"/>
  <c r="L595" i="3"/>
  <c r="M595" i="3"/>
  <c r="AG595" i="3"/>
  <c r="AR595" i="3"/>
  <c r="C596" i="3"/>
  <c r="D596" i="3"/>
  <c r="E596" i="3"/>
  <c r="F596" i="3"/>
  <c r="G596" i="3"/>
  <c r="H596" i="3"/>
  <c r="J596" i="3"/>
  <c r="K596" i="3"/>
  <c r="L596" i="3"/>
  <c r="M596" i="3"/>
  <c r="AG596" i="3"/>
  <c r="AR596" i="3"/>
  <c r="C597" i="3"/>
  <c r="D597" i="3"/>
  <c r="E597" i="3"/>
  <c r="F597" i="3"/>
  <c r="G597" i="3"/>
  <c r="H597" i="3"/>
  <c r="J597" i="3"/>
  <c r="K597" i="3"/>
  <c r="L597" i="3"/>
  <c r="M597" i="3"/>
  <c r="AG597" i="3"/>
  <c r="AR597" i="3"/>
  <c r="C598" i="3"/>
  <c r="D598" i="3"/>
  <c r="E598" i="3"/>
  <c r="F598" i="3"/>
  <c r="G598" i="3"/>
  <c r="H598" i="3"/>
  <c r="J598" i="3"/>
  <c r="K598" i="3"/>
  <c r="L598" i="3"/>
  <c r="M598" i="3"/>
  <c r="AG598" i="3"/>
  <c r="AR598" i="3"/>
  <c r="C599" i="3"/>
  <c r="D599" i="3"/>
  <c r="E599" i="3"/>
  <c r="F599" i="3"/>
  <c r="G599" i="3"/>
  <c r="H599" i="3"/>
  <c r="J599" i="3"/>
  <c r="K599" i="3"/>
  <c r="L599" i="3"/>
  <c r="M599" i="3"/>
  <c r="AG599" i="3"/>
  <c r="AR599" i="3"/>
  <c r="C600" i="3"/>
  <c r="D600" i="3"/>
  <c r="E600" i="3"/>
  <c r="F600" i="3"/>
  <c r="G600" i="3"/>
  <c r="H600" i="3"/>
  <c r="J600" i="3"/>
  <c r="K600" i="3"/>
  <c r="L600" i="3"/>
  <c r="M600" i="3"/>
  <c r="AG600" i="3"/>
  <c r="AR600" i="3"/>
  <c r="C601" i="3"/>
  <c r="D601" i="3"/>
  <c r="E601" i="3"/>
  <c r="F601" i="3"/>
  <c r="G601" i="3"/>
  <c r="H601" i="3"/>
  <c r="J601" i="3"/>
  <c r="K601" i="3"/>
  <c r="L601" i="3"/>
  <c r="M601" i="3"/>
  <c r="AG601" i="3"/>
  <c r="AR601" i="3"/>
  <c r="C602" i="3"/>
  <c r="D602" i="3"/>
  <c r="E602" i="3"/>
  <c r="F602" i="3"/>
  <c r="G602" i="3"/>
  <c r="H602" i="3"/>
  <c r="J602" i="3"/>
  <c r="K602" i="3"/>
  <c r="L602" i="3"/>
  <c r="M602" i="3"/>
  <c r="AG602" i="3"/>
  <c r="AR602" i="3"/>
  <c r="C603" i="3"/>
  <c r="D603" i="3"/>
  <c r="E603" i="3"/>
  <c r="F603" i="3"/>
  <c r="G603" i="3"/>
  <c r="H603" i="3"/>
  <c r="J603" i="3"/>
  <c r="K603" i="3"/>
  <c r="L603" i="3"/>
  <c r="M603" i="3"/>
  <c r="AG603" i="3"/>
  <c r="AR603" i="3"/>
  <c r="C604" i="3"/>
  <c r="D604" i="3"/>
  <c r="E604" i="3"/>
  <c r="F604" i="3"/>
  <c r="G604" i="3"/>
  <c r="H604" i="3"/>
  <c r="J604" i="3"/>
  <c r="K604" i="3"/>
  <c r="L604" i="3"/>
  <c r="M604" i="3"/>
  <c r="AG604" i="3"/>
  <c r="AR604" i="3"/>
  <c r="C605" i="3"/>
  <c r="D605" i="3"/>
  <c r="E605" i="3"/>
  <c r="F605" i="3"/>
  <c r="G605" i="3"/>
  <c r="H605" i="3"/>
  <c r="J605" i="3"/>
  <c r="K605" i="3"/>
  <c r="L605" i="3"/>
  <c r="M605" i="3"/>
  <c r="AG605" i="3"/>
  <c r="AR605" i="3"/>
  <c r="C606" i="3"/>
  <c r="D606" i="3"/>
  <c r="E606" i="3"/>
  <c r="F606" i="3"/>
  <c r="G606" i="3"/>
  <c r="H606" i="3"/>
  <c r="J606" i="3"/>
  <c r="K606" i="3"/>
  <c r="L606" i="3"/>
  <c r="M606" i="3"/>
  <c r="AG606" i="3"/>
  <c r="AR606" i="3"/>
  <c r="C607" i="3"/>
  <c r="D607" i="3"/>
  <c r="E607" i="3"/>
  <c r="F607" i="3"/>
  <c r="G607" i="3"/>
  <c r="H607" i="3"/>
  <c r="J607" i="3"/>
  <c r="K607" i="3"/>
  <c r="L607" i="3"/>
  <c r="M607" i="3"/>
  <c r="AG607" i="3"/>
  <c r="AR607" i="3"/>
  <c r="C608" i="3"/>
  <c r="D608" i="3"/>
  <c r="E608" i="3"/>
  <c r="F608" i="3"/>
  <c r="G608" i="3"/>
  <c r="H608" i="3"/>
  <c r="J608" i="3"/>
  <c r="K608" i="3"/>
  <c r="L608" i="3"/>
  <c r="M608" i="3"/>
  <c r="AG608" i="3"/>
  <c r="AR608" i="3"/>
  <c r="C609" i="3"/>
  <c r="D609" i="3"/>
  <c r="E609" i="3"/>
  <c r="F609" i="3"/>
  <c r="G609" i="3"/>
  <c r="H609" i="3"/>
  <c r="J609" i="3"/>
  <c r="K609" i="3"/>
  <c r="L609" i="3"/>
  <c r="M609" i="3"/>
  <c r="AG609" i="3"/>
  <c r="AR609" i="3"/>
  <c r="C610" i="3"/>
  <c r="D610" i="3"/>
  <c r="E610" i="3"/>
  <c r="F610" i="3"/>
  <c r="G610" i="3"/>
  <c r="H610" i="3"/>
  <c r="J610" i="3"/>
  <c r="K610" i="3"/>
  <c r="L610" i="3"/>
  <c r="M610" i="3"/>
  <c r="AG610" i="3"/>
  <c r="AR610" i="3"/>
  <c r="C611" i="3"/>
  <c r="D611" i="3"/>
  <c r="E611" i="3"/>
  <c r="F611" i="3"/>
  <c r="G611" i="3"/>
  <c r="H611" i="3"/>
  <c r="J611" i="3"/>
  <c r="K611" i="3"/>
  <c r="L611" i="3"/>
  <c r="M611" i="3"/>
  <c r="AG611" i="3"/>
  <c r="AR611" i="3"/>
  <c r="C612" i="3"/>
  <c r="D612" i="3"/>
  <c r="E612" i="3"/>
  <c r="F612" i="3"/>
  <c r="G612" i="3"/>
  <c r="H612" i="3"/>
  <c r="J612" i="3"/>
  <c r="K612" i="3"/>
  <c r="L612" i="3"/>
  <c r="M612" i="3"/>
  <c r="AG612" i="3"/>
  <c r="AR612" i="3"/>
  <c r="C613" i="3"/>
  <c r="D613" i="3"/>
  <c r="E613" i="3"/>
  <c r="F613" i="3"/>
  <c r="G613" i="3"/>
  <c r="H613" i="3"/>
  <c r="J613" i="3"/>
  <c r="K613" i="3"/>
  <c r="L613" i="3"/>
  <c r="M613" i="3"/>
  <c r="AG613" i="3"/>
  <c r="AR613" i="3"/>
  <c r="C614" i="3"/>
  <c r="D614" i="3"/>
  <c r="E614" i="3"/>
  <c r="F614" i="3"/>
  <c r="G614" i="3"/>
  <c r="H614" i="3"/>
  <c r="J614" i="3"/>
  <c r="K614" i="3"/>
  <c r="L614" i="3"/>
  <c r="M614" i="3"/>
  <c r="AG614" i="3"/>
  <c r="AR614" i="3"/>
  <c r="C615" i="3"/>
  <c r="D615" i="3"/>
  <c r="E615" i="3"/>
  <c r="F615" i="3"/>
  <c r="G615" i="3"/>
  <c r="H615" i="3"/>
  <c r="J615" i="3"/>
  <c r="K615" i="3"/>
  <c r="L615" i="3"/>
  <c r="M615" i="3"/>
  <c r="AG615" i="3"/>
  <c r="AR615" i="3"/>
  <c r="C616" i="3"/>
  <c r="D616" i="3"/>
  <c r="E616" i="3"/>
  <c r="F616" i="3"/>
  <c r="G616" i="3"/>
  <c r="H616" i="3"/>
  <c r="J616" i="3"/>
  <c r="K616" i="3"/>
  <c r="L616" i="3"/>
  <c r="M616" i="3"/>
  <c r="AG616" i="3"/>
  <c r="AR616" i="3"/>
  <c r="C617" i="3"/>
  <c r="D617" i="3"/>
  <c r="E617" i="3"/>
  <c r="F617" i="3"/>
  <c r="G617" i="3"/>
  <c r="H617" i="3"/>
  <c r="J617" i="3"/>
  <c r="K617" i="3"/>
  <c r="L617" i="3"/>
  <c r="M617" i="3"/>
  <c r="AG617" i="3"/>
  <c r="AR617" i="3"/>
  <c r="C618" i="3"/>
  <c r="D618" i="3"/>
  <c r="E618" i="3"/>
  <c r="F618" i="3"/>
  <c r="G618" i="3"/>
  <c r="H618" i="3"/>
  <c r="J618" i="3"/>
  <c r="K618" i="3"/>
  <c r="L618" i="3"/>
  <c r="M618" i="3"/>
  <c r="AG618" i="3"/>
  <c r="AR618" i="3"/>
  <c r="C619" i="3"/>
  <c r="D619" i="3"/>
  <c r="E619" i="3"/>
  <c r="F619" i="3"/>
  <c r="G619" i="3"/>
  <c r="H619" i="3"/>
  <c r="J619" i="3"/>
  <c r="K619" i="3"/>
  <c r="L619" i="3"/>
  <c r="M619" i="3"/>
  <c r="AG619" i="3"/>
  <c r="AR619" i="3"/>
  <c r="C620" i="3"/>
  <c r="D620" i="3"/>
  <c r="E620" i="3"/>
  <c r="F620" i="3"/>
  <c r="G620" i="3"/>
  <c r="H620" i="3"/>
  <c r="J620" i="3"/>
  <c r="K620" i="3"/>
  <c r="L620" i="3"/>
  <c r="M620" i="3"/>
  <c r="AG620" i="3"/>
  <c r="AR620" i="3"/>
  <c r="C621" i="3"/>
  <c r="D621" i="3"/>
  <c r="E621" i="3"/>
  <c r="F621" i="3"/>
  <c r="G621" i="3"/>
  <c r="H621" i="3"/>
  <c r="J621" i="3"/>
  <c r="K621" i="3"/>
  <c r="L621" i="3"/>
  <c r="M621" i="3"/>
  <c r="AG621" i="3"/>
  <c r="AR621" i="3"/>
  <c r="C622" i="3"/>
  <c r="D622" i="3"/>
  <c r="E622" i="3"/>
  <c r="F622" i="3"/>
  <c r="G622" i="3"/>
  <c r="H622" i="3"/>
  <c r="J622" i="3"/>
  <c r="K622" i="3"/>
  <c r="L622" i="3"/>
  <c r="M622" i="3"/>
  <c r="AG622" i="3"/>
  <c r="AR622" i="3"/>
  <c r="C623" i="3"/>
  <c r="D623" i="3"/>
  <c r="E623" i="3"/>
  <c r="F623" i="3"/>
  <c r="G623" i="3"/>
  <c r="H623" i="3"/>
  <c r="J623" i="3"/>
  <c r="K623" i="3"/>
  <c r="L623" i="3"/>
  <c r="M623" i="3"/>
  <c r="AG623" i="3"/>
  <c r="AR623" i="3"/>
  <c r="C624" i="3"/>
  <c r="D624" i="3"/>
  <c r="E624" i="3"/>
  <c r="F624" i="3"/>
  <c r="G624" i="3"/>
  <c r="H624" i="3"/>
  <c r="J624" i="3"/>
  <c r="K624" i="3"/>
  <c r="L624" i="3"/>
  <c r="M624" i="3"/>
  <c r="AG624" i="3"/>
  <c r="AR624" i="3"/>
  <c r="C625" i="3"/>
  <c r="D625" i="3"/>
  <c r="E625" i="3"/>
  <c r="F625" i="3"/>
  <c r="G625" i="3"/>
  <c r="H625" i="3"/>
  <c r="J625" i="3"/>
  <c r="K625" i="3"/>
  <c r="L625" i="3"/>
  <c r="M625" i="3"/>
  <c r="AG625" i="3"/>
  <c r="AR625" i="3"/>
  <c r="C626" i="3"/>
  <c r="D626" i="3"/>
  <c r="E626" i="3"/>
  <c r="F626" i="3"/>
  <c r="G626" i="3"/>
  <c r="H626" i="3"/>
  <c r="J626" i="3"/>
  <c r="K626" i="3"/>
  <c r="L626" i="3"/>
  <c r="M626" i="3"/>
  <c r="AG626" i="3"/>
  <c r="AR626" i="3"/>
  <c r="C627" i="3"/>
  <c r="D627" i="3"/>
  <c r="E627" i="3"/>
  <c r="F627" i="3"/>
  <c r="G627" i="3"/>
  <c r="H627" i="3"/>
  <c r="J627" i="3"/>
  <c r="K627" i="3"/>
  <c r="L627" i="3"/>
  <c r="M627" i="3"/>
  <c r="AG627" i="3"/>
  <c r="AR627" i="3"/>
  <c r="C628" i="3"/>
  <c r="D628" i="3"/>
  <c r="E628" i="3"/>
  <c r="F628" i="3"/>
  <c r="G628" i="3"/>
  <c r="H628" i="3"/>
  <c r="J628" i="3"/>
  <c r="K628" i="3"/>
  <c r="L628" i="3"/>
  <c r="M628" i="3"/>
  <c r="AG628" i="3"/>
  <c r="AR628" i="3"/>
  <c r="C629" i="3"/>
  <c r="D629" i="3"/>
  <c r="E629" i="3"/>
  <c r="F629" i="3"/>
  <c r="G629" i="3"/>
  <c r="H629" i="3"/>
  <c r="J629" i="3"/>
  <c r="K629" i="3"/>
  <c r="L629" i="3"/>
  <c r="M629" i="3"/>
  <c r="AG629" i="3"/>
  <c r="AR629" i="3"/>
  <c r="C630" i="3"/>
  <c r="D630" i="3"/>
  <c r="E630" i="3"/>
  <c r="F630" i="3"/>
  <c r="G630" i="3"/>
  <c r="H630" i="3"/>
  <c r="J630" i="3"/>
  <c r="K630" i="3"/>
  <c r="L630" i="3"/>
  <c r="M630" i="3"/>
  <c r="AG630" i="3"/>
  <c r="AR630" i="3"/>
  <c r="C631" i="3"/>
  <c r="D631" i="3"/>
  <c r="E631" i="3"/>
  <c r="F631" i="3"/>
  <c r="G631" i="3"/>
  <c r="H631" i="3"/>
  <c r="J631" i="3"/>
  <c r="K631" i="3"/>
  <c r="L631" i="3"/>
  <c r="M631" i="3"/>
  <c r="AG631" i="3"/>
  <c r="AR631" i="3"/>
  <c r="C632" i="3"/>
  <c r="D632" i="3"/>
  <c r="E632" i="3"/>
  <c r="F632" i="3"/>
  <c r="G632" i="3"/>
  <c r="H632" i="3"/>
  <c r="J632" i="3"/>
  <c r="K632" i="3"/>
  <c r="L632" i="3"/>
  <c r="M632" i="3"/>
  <c r="AG632" i="3"/>
  <c r="AR632" i="3"/>
  <c r="C633" i="3"/>
  <c r="D633" i="3"/>
  <c r="E633" i="3"/>
  <c r="F633" i="3"/>
  <c r="G633" i="3"/>
  <c r="H633" i="3"/>
  <c r="J633" i="3"/>
  <c r="K633" i="3"/>
  <c r="L633" i="3"/>
  <c r="M633" i="3"/>
  <c r="AG633" i="3"/>
  <c r="AR633" i="3"/>
  <c r="C634" i="3"/>
  <c r="D634" i="3"/>
  <c r="E634" i="3"/>
  <c r="F634" i="3"/>
  <c r="G634" i="3"/>
  <c r="H634" i="3"/>
  <c r="J634" i="3"/>
  <c r="K634" i="3"/>
  <c r="L634" i="3"/>
  <c r="M634" i="3"/>
  <c r="AG634" i="3"/>
  <c r="AR634" i="3"/>
  <c r="C635" i="3"/>
  <c r="D635" i="3"/>
  <c r="E635" i="3"/>
  <c r="F635" i="3"/>
  <c r="G635" i="3"/>
  <c r="H635" i="3"/>
  <c r="J635" i="3"/>
  <c r="K635" i="3"/>
  <c r="L635" i="3"/>
  <c r="M635" i="3"/>
  <c r="AG635" i="3"/>
  <c r="AR635" i="3"/>
  <c r="C636" i="3"/>
  <c r="D636" i="3"/>
  <c r="E636" i="3"/>
  <c r="F636" i="3"/>
  <c r="G636" i="3"/>
  <c r="H636" i="3"/>
  <c r="J636" i="3"/>
  <c r="K636" i="3"/>
  <c r="L636" i="3"/>
  <c r="M636" i="3"/>
  <c r="AG636" i="3"/>
  <c r="AR636" i="3"/>
  <c r="C637" i="3"/>
  <c r="D637" i="3"/>
  <c r="E637" i="3"/>
  <c r="F637" i="3"/>
  <c r="G637" i="3"/>
  <c r="H637" i="3"/>
  <c r="J637" i="3"/>
  <c r="K637" i="3"/>
  <c r="L637" i="3"/>
  <c r="M637" i="3"/>
  <c r="AG637" i="3"/>
  <c r="AR637" i="3"/>
  <c r="C638" i="3"/>
  <c r="D638" i="3"/>
  <c r="E638" i="3"/>
  <c r="F638" i="3"/>
  <c r="G638" i="3"/>
  <c r="H638" i="3"/>
  <c r="J638" i="3"/>
  <c r="K638" i="3"/>
  <c r="L638" i="3"/>
  <c r="M638" i="3"/>
  <c r="AG638" i="3"/>
  <c r="AR638" i="3"/>
  <c r="C639" i="3"/>
  <c r="D639" i="3"/>
  <c r="E639" i="3"/>
  <c r="F639" i="3"/>
  <c r="G639" i="3"/>
  <c r="H639" i="3"/>
  <c r="J639" i="3"/>
  <c r="K639" i="3"/>
  <c r="L639" i="3"/>
  <c r="M639" i="3"/>
  <c r="AG639" i="3"/>
  <c r="AR639" i="3"/>
  <c r="C640" i="3"/>
  <c r="D640" i="3"/>
  <c r="E640" i="3"/>
  <c r="F640" i="3"/>
  <c r="G640" i="3"/>
  <c r="H640" i="3"/>
  <c r="J640" i="3"/>
  <c r="K640" i="3"/>
  <c r="L640" i="3"/>
  <c r="M640" i="3"/>
  <c r="AG640" i="3"/>
  <c r="AR640" i="3"/>
  <c r="C641" i="3"/>
  <c r="D641" i="3"/>
  <c r="E641" i="3"/>
  <c r="F641" i="3"/>
  <c r="G641" i="3"/>
  <c r="H641" i="3"/>
  <c r="J641" i="3"/>
  <c r="K641" i="3"/>
  <c r="L641" i="3"/>
  <c r="M641" i="3"/>
  <c r="AG641" i="3"/>
  <c r="AR641" i="3"/>
  <c r="C642" i="3"/>
  <c r="D642" i="3"/>
  <c r="E642" i="3"/>
  <c r="F642" i="3"/>
  <c r="G642" i="3"/>
  <c r="H642" i="3"/>
  <c r="J642" i="3"/>
  <c r="K642" i="3"/>
  <c r="L642" i="3"/>
  <c r="M642" i="3"/>
  <c r="AG642" i="3"/>
  <c r="AR642" i="3"/>
  <c r="C643" i="3"/>
  <c r="D643" i="3"/>
  <c r="E643" i="3"/>
  <c r="F643" i="3"/>
  <c r="G643" i="3"/>
  <c r="H643" i="3"/>
  <c r="J643" i="3"/>
  <c r="K643" i="3"/>
  <c r="L643" i="3"/>
  <c r="M643" i="3"/>
  <c r="AG643" i="3"/>
  <c r="AR643" i="3"/>
  <c r="C644" i="3"/>
  <c r="D644" i="3"/>
  <c r="E644" i="3"/>
  <c r="F644" i="3"/>
  <c r="G644" i="3"/>
  <c r="H644" i="3"/>
  <c r="J644" i="3"/>
  <c r="K644" i="3"/>
  <c r="L644" i="3"/>
  <c r="M644" i="3"/>
  <c r="AG644" i="3"/>
  <c r="AR644" i="3"/>
  <c r="C645" i="3"/>
  <c r="D645" i="3"/>
  <c r="E645" i="3"/>
  <c r="F645" i="3"/>
  <c r="G645" i="3"/>
  <c r="H645" i="3"/>
  <c r="J645" i="3"/>
  <c r="K645" i="3"/>
  <c r="L645" i="3"/>
  <c r="M645" i="3"/>
  <c r="AG645" i="3"/>
  <c r="AR645" i="3"/>
  <c r="C646" i="3"/>
  <c r="D646" i="3"/>
  <c r="E646" i="3"/>
  <c r="F646" i="3"/>
  <c r="G646" i="3"/>
  <c r="H646" i="3"/>
  <c r="J646" i="3"/>
  <c r="K646" i="3"/>
  <c r="L646" i="3"/>
  <c r="M646" i="3"/>
  <c r="AG646" i="3"/>
  <c r="AR646" i="3"/>
  <c r="C647" i="3"/>
  <c r="D647" i="3"/>
  <c r="E647" i="3"/>
  <c r="F647" i="3"/>
  <c r="G647" i="3"/>
  <c r="H647" i="3"/>
  <c r="J647" i="3"/>
  <c r="K647" i="3"/>
  <c r="L647" i="3"/>
  <c r="M647" i="3"/>
  <c r="AG647" i="3"/>
  <c r="AR647" i="3"/>
  <c r="C648" i="3"/>
  <c r="D648" i="3"/>
  <c r="E648" i="3"/>
  <c r="F648" i="3"/>
  <c r="G648" i="3"/>
  <c r="H648" i="3"/>
  <c r="J648" i="3"/>
  <c r="K648" i="3"/>
  <c r="L648" i="3"/>
  <c r="M648" i="3"/>
  <c r="AG648" i="3"/>
  <c r="AR648" i="3"/>
  <c r="C649" i="3"/>
  <c r="D649" i="3"/>
  <c r="E649" i="3"/>
  <c r="F649" i="3"/>
  <c r="G649" i="3"/>
  <c r="H649" i="3"/>
  <c r="J649" i="3"/>
  <c r="K649" i="3"/>
  <c r="L649" i="3"/>
  <c r="M649" i="3"/>
  <c r="AG649" i="3"/>
  <c r="AR649" i="3"/>
  <c r="C650" i="3"/>
  <c r="D650" i="3"/>
  <c r="E650" i="3"/>
  <c r="F650" i="3"/>
  <c r="G650" i="3"/>
  <c r="H650" i="3"/>
  <c r="J650" i="3"/>
  <c r="K650" i="3"/>
  <c r="L650" i="3"/>
  <c r="M650" i="3"/>
  <c r="AG650" i="3"/>
  <c r="AR650" i="3"/>
  <c r="C651" i="3"/>
  <c r="D651" i="3"/>
  <c r="E651" i="3"/>
  <c r="F651" i="3"/>
  <c r="G651" i="3"/>
  <c r="H651" i="3"/>
  <c r="J651" i="3"/>
  <c r="K651" i="3"/>
  <c r="L651" i="3"/>
  <c r="M651" i="3"/>
  <c r="AG651" i="3"/>
  <c r="AR651" i="3"/>
  <c r="C652" i="3"/>
  <c r="D652" i="3"/>
  <c r="E652" i="3"/>
  <c r="F652" i="3"/>
  <c r="G652" i="3"/>
  <c r="H652" i="3"/>
  <c r="J652" i="3"/>
  <c r="K652" i="3"/>
  <c r="L652" i="3"/>
  <c r="M652" i="3"/>
  <c r="AG652" i="3"/>
  <c r="AR652" i="3"/>
  <c r="C653" i="3"/>
  <c r="D653" i="3"/>
  <c r="E653" i="3"/>
  <c r="F653" i="3"/>
  <c r="G653" i="3"/>
  <c r="H653" i="3"/>
  <c r="J653" i="3"/>
  <c r="K653" i="3"/>
  <c r="L653" i="3"/>
  <c r="M653" i="3"/>
  <c r="AG653" i="3"/>
  <c r="AR653" i="3"/>
  <c r="C654" i="3"/>
  <c r="D654" i="3"/>
  <c r="E654" i="3"/>
  <c r="F654" i="3"/>
  <c r="G654" i="3"/>
  <c r="H654" i="3"/>
  <c r="J654" i="3"/>
  <c r="K654" i="3"/>
  <c r="L654" i="3"/>
  <c r="M654" i="3"/>
  <c r="AG654" i="3"/>
  <c r="AR654" i="3"/>
  <c r="C655" i="3"/>
  <c r="D655" i="3"/>
  <c r="E655" i="3"/>
  <c r="F655" i="3"/>
  <c r="G655" i="3"/>
  <c r="H655" i="3"/>
  <c r="J655" i="3"/>
  <c r="K655" i="3"/>
  <c r="L655" i="3"/>
  <c r="M655" i="3"/>
  <c r="AG655" i="3"/>
  <c r="AR655" i="3"/>
  <c r="C656" i="3"/>
  <c r="D656" i="3"/>
  <c r="E656" i="3"/>
  <c r="F656" i="3"/>
  <c r="G656" i="3"/>
  <c r="H656" i="3"/>
  <c r="J656" i="3"/>
  <c r="K656" i="3"/>
  <c r="L656" i="3"/>
  <c r="M656" i="3"/>
  <c r="AG656" i="3"/>
  <c r="AR656" i="3"/>
  <c r="C657" i="3"/>
  <c r="D657" i="3"/>
  <c r="E657" i="3"/>
  <c r="F657" i="3"/>
  <c r="G657" i="3"/>
  <c r="H657" i="3"/>
  <c r="J657" i="3"/>
  <c r="K657" i="3"/>
  <c r="L657" i="3"/>
  <c r="M657" i="3"/>
  <c r="AG657" i="3"/>
  <c r="AR657" i="3"/>
  <c r="C658" i="3"/>
  <c r="D658" i="3"/>
  <c r="E658" i="3"/>
  <c r="F658" i="3"/>
  <c r="G658" i="3"/>
  <c r="H658" i="3"/>
  <c r="J658" i="3"/>
  <c r="K658" i="3"/>
  <c r="L658" i="3"/>
  <c r="M658" i="3"/>
  <c r="AG658" i="3"/>
  <c r="AR658" i="3"/>
  <c r="C659" i="3"/>
  <c r="D659" i="3"/>
  <c r="E659" i="3"/>
  <c r="F659" i="3"/>
  <c r="G659" i="3"/>
  <c r="H659" i="3"/>
  <c r="J659" i="3"/>
  <c r="K659" i="3"/>
  <c r="L659" i="3"/>
  <c r="M659" i="3"/>
  <c r="AG659" i="3"/>
  <c r="AR659" i="3"/>
  <c r="C660" i="3"/>
  <c r="D660" i="3"/>
  <c r="E660" i="3"/>
  <c r="F660" i="3"/>
  <c r="G660" i="3"/>
  <c r="H660" i="3"/>
  <c r="J660" i="3"/>
  <c r="K660" i="3"/>
  <c r="L660" i="3"/>
  <c r="M660" i="3"/>
  <c r="AG660" i="3"/>
  <c r="AR660" i="3"/>
  <c r="C661" i="3"/>
  <c r="D661" i="3"/>
  <c r="E661" i="3"/>
  <c r="F661" i="3"/>
  <c r="G661" i="3"/>
  <c r="H661" i="3"/>
  <c r="J661" i="3"/>
  <c r="K661" i="3"/>
  <c r="L661" i="3"/>
  <c r="M661" i="3"/>
  <c r="AG661" i="3"/>
  <c r="AR661" i="3"/>
  <c r="C662" i="3"/>
  <c r="D662" i="3"/>
  <c r="E662" i="3"/>
  <c r="F662" i="3"/>
  <c r="G662" i="3"/>
  <c r="H662" i="3"/>
  <c r="J662" i="3"/>
  <c r="K662" i="3"/>
  <c r="L662" i="3"/>
  <c r="M662" i="3"/>
  <c r="AG662" i="3"/>
  <c r="AR662" i="3"/>
  <c r="C663" i="3"/>
  <c r="D663" i="3"/>
  <c r="E663" i="3"/>
  <c r="F663" i="3"/>
  <c r="G663" i="3"/>
  <c r="H663" i="3"/>
  <c r="J663" i="3"/>
  <c r="K663" i="3"/>
  <c r="L663" i="3"/>
  <c r="M663" i="3"/>
  <c r="AG663" i="3"/>
  <c r="AR663" i="3"/>
  <c r="C664" i="3"/>
  <c r="D664" i="3"/>
  <c r="E664" i="3"/>
  <c r="F664" i="3"/>
  <c r="G664" i="3"/>
  <c r="H664" i="3"/>
  <c r="J664" i="3"/>
  <c r="K664" i="3"/>
  <c r="L664" i="3"/>
  <c r="M664" i="3"/>
  <c r="AG664" i="3"/>
  <c r="AR664" i="3"/>
  <c r="C665" i="3"/>
  <c r="D665" i="3"/>
  <c r="E665" i="3"/>
  <c r="F665" i="3"/>
  <c r="G665" i="3"/>
  <c r="H665" i="3"/>
  <c r="J665" i="3"/>
  <c r="K665" i="3"/>
  <c r="L665" i="3"/>
  <c r="M665" i="3"/>
  <c r="AG665" i="3"/>
  <c r="AR665" i="3"/>
  <c r="C666" i="3"/>
  <c r="D666" i="3"/>
  <c r="E666" i="3"/>
  <c r="F666" i="3"/>
  <c r="G666" i="3"/>
  <c r="H666" i="3"/>
  <c r="J666" i="3"/>
  <c r="K666" i="3"/>
  <c r="L666" i="3"/>
  <c r="M666" i="3"/>
  <c r="AG666" i="3"/>
  <c r="AR666" i="3"/>
  <c r="C667" i="3"/>
  <c r="D667" i="3"/>
  <c r="E667" i="3"/>
  <c r="F667" i="3"/>
  <c r="G667" i="3"/>
  <c r="H667" i="3"/>
  <c r="J667" i="3"/>
  <c r="K667" i="3"/>
  <c r="L667" i="3"/>
  <c r="M667" i="3"/>
  <c r="AG667" i="3"/>
  <c r="AR667" i="3"/>
  <c r="C668" i="3"/>
  <c r="D668" i="3"/>
  <c r="E668" i="3"/>
  <c r="F668" i="3"/>
  <c r="G668" i="3"/>
  <c r="H668" i="3"/>
  <c r="J668" i="3"/>
  <c r="K668" i="3"/>
  <c r="L668" i="3"/>
  <c r="M668" i="3"/>
  <c r="AG668" i="3"/>
  <c r="AR668" i="3"/>
  <c r="C669" i="3"/>
  <c r="D669" i="3"/>
  <c r="E669" i="3"/>
  <c r="F669" i="3"/>
  <c r="G669" i="3"/>
  <c r="H669" i="3"/>
  <c r="J669" i="3"/>
  <c r="K669" i="3"/>
  <c r="L669" i="3"/>
  <c r="M669" i="3"/>
  <c r="AG669" i="3"/>
  <c r="AR669" i="3"/>
  <c r="C670" i="3"/>
  <c r="D670" i="3"/>
  <c r="E670" i="3"/>
  <c r="F670" i="3"/>
  <c r="G670" i="3"/>
  <c r="H670" i="3"/>
  <c r="J670" i="3"/>
  <c r="K670" i="3"/>
  <c r="L670" i="3"/>
  <c r="M670" i="3"/>
  <c r="AG670" i="3"/>
  <c r="AR670" i="3"/>
  <c r="C671" i="3"/>
  <c r="D671" i="3"/>
  <c r="E671" i="3"/>
  <c r="F671" i="3"/>
  <c r="G671" i="3"/>
  <c r="H671" i="3"/>
  <c r="J671" i="3"/>
  <c r="K671" i="3"/>
  <c r="L671" i="3"/>
  <c r="M671" i="3"/>
  <c r="AG671" i="3"/>
  <c r="AR671" i="3"/>
  <c r="C672" i="3"/>
  <c r="D672" i="3"/>
  <c r="E672" i="3"/>
  <c r="F672" i="3"/>
  <c r="G672" i="3"/>
  <c r="H672" i="3"/>
  <c r="J672" i="3"/>
  <c r="K672" i="3"/>
  <c r="L672" i="3"/>
  <c r="M672" i="3"/>
  <c r="AG672" i="3"/>
  <c r="AR672" i="3"/>
  <c r="C673" i="3"/>
  <c r="D673" i="3"/>
  <c r="E673" i="3"/>
  <c r="F673" i="3"/>
  <c r="G673" i="3"/>
  <c r="H673" i="3"/>
  <c r="J673" i="3"/>
  <c r="K673" i="3"/>
  <c r="L673" i="3"/>
  <c r="M673" i="3"/>
  <c r="AG673" i="3"/>
  <c r="AR673" i="3"/>
  <c r="C674" i="3"/>
  <c r="D674" i="3"/>
  <c r="E674" i="3"/>
  <c r="F674" i="3"/>
  <c r="G674" i="3"/>
  <c r="H674" i="3"/>
  <c r="J674" i="3"/>
  <c r="K674" i="3"/>
  <c r="L674" i="3"/>
  <c r="M674" i="3"/>
  <c r="AG674" i="3"/>
  <c r="AR674" i="3"/>
  <c r="C675" i="3"/>
  <c r="D675" i="3"/>
  <c r="E675" i="3"/>
  <c r="F675" i="3"/>
  <c r="G675" i="3"/>
  <c r="H675" i="3"/>
  <c r="J675" i="3"/>
  <c r="K675" i="3"/>
  <c r="L675" i="3"/>
  <c r="M675" i="3"/>
  <c r="AG675" i="3"/>
  <c r="AR675" i="3"/>
  <c r="C676" i="3"/>
  <c r="D676" i="3"/>
  <c r="E676" i="3"/>
  <c r="F676" i="3"/>
  <c r="G676" i="3"/>
  <c r="H676" i="3"/>
  <c r="J676" i="3"/>
  <c r="K676" i="3"/>
  <c r="L676" i="3"/>
  <c r="M676" i="3"/>
  <c r="AG676" i="3"/>
  <c r="AR676" i="3"/>
  <c r="C677" i="3"/>
  <c r="D677" i="3"/>
  <c r="E677" i="3"/>
  <c r="F677" i="3"/>
  <c r="G677" i="3"/>
  <c r="H677" i="3"/>
  <c r="J677" i="3"/>
  <c r="K677" i="3"/>
  <c r="L677" i="3"/>
  <c r="M677" i="3"/>
  <c r="AG677" i="3"/>
  <c r="AR677" i="3"/>
  <c r="C678" i="3"/>
  <c r="D678" i="3"/>
  <c r="E678" i="3"/>
  <c r="F678" i="3"/>
  <c r="G678" i="3"/>
  <c r="H678" i="3"/>
  <c r="J678" i="3"/>
  <c r="K678" i="3"/>
  <c r="L678" i="3"/>
  <c r="M678" i="3"/>
  <c r="AG678" i="3"/>
  <c r="AR678" i="3"/>
  <c r="C679" i="3"/>
  <c r="D679" i="3"/>
  <c r="E679" i="3"/>
  <c r="F679" i="3"/>
  <c r="G679" i="3"/>
  <c r="H679" i="3"/>
  <c r="J679" i="3"/>
  <c r="K679" i="3"/>
  <c r="L679" i="3"/>
  <c r="M679" i="3"/>
  <c r="AG679" i="3"/>
  <c r="AR679" i="3"/>
  <c r="C680" i="3"/>
  <c r="D680" i="3"/>
  <c r="E680" i="3"/>
  <c r="F680" i="3"/>
  <c r="G680" i="3"/>
  <c r="H680" i="3"/>
  <c r="J680" i="3"/>
  <c r="K680" i="3"/>
  <c r="L680" i="3"/>
  <c r="M680" i="3"/>
  <c r="AG680" i="3"/>
  <c r="AR680" i="3"/>
  <c r="C681" i="3"/>
  <c r="D681" i="3"/>
  <c r="E681" i="3"/>
  <c r="F681" i="3"/>
  <c r="G681" i="3"/>
  <c r="H681" i="3"/>
  <c r="J681" i="3"/>
  <c r="K681" i="3"/>
  <c r="L681" i="3"/>
  <c r="M681" i="3"/>
  <c r="AG681" i="3"/>
  <c r="AR681" i="3"/>
  <c r="C682" i="3"/>
  <c r="D682" i="3"/>
  <c r="E682" i="3"/>
  <c r="F682" i="3"/>
  <c r="G682" i="3"/>
  <c r="H682" i="3"/>
  <c r="J682" i="3"/>
  <c r="K682" i="3"/>
  <c r="L682" i="3"/>
  <c r="M682" i="3"/>
  <c r="AG682" i="3"/>
  <c r="AR682" i="3"/>
  <c r="C683" i="3"/>
  <c r="D683" i="3"/>
  <c r="E683" i="3"/>
  <c r="F683" i="3"/>
  <c r="G683" i="3"/>
  <c r="H683" i="3"/>
  <c r="J683" i="3"/>
  <c r="K683" i="3"/>
  <c r="L683" i="3"/>
  <c r="M683" i="3"/>
  <c r="AG683" i="3"/>
  <c r="AR683" i="3"/>
  <c r="C684" i="3"/>
  <c r="D684" i="3"/>
  <c r="E684" i="3"/>
  <c r="F684" i="3"/>
  <c r="G684" i="3"/>
  <c r="H684" i="3"/>
  <c r="J684" i="3"/>
  <c r="K684" i="3"/>
  <c r="L684" i="3"/>
  <c r="M684" i="3"/>
  <c r="AG684" i="3"/>
  <c r="AR684" i="3"/>
  <c r="C725" i="3"/>
  <c r="D725" i="3"/>
  <c r="E725" i="3"/>
  <c r="F725" i="3"/>
  <c r="G725" i="3"/>
  <c r="H725" i="3"/>
  <c r="J725" i="3"/>
  <c r="K725" i="3"/>
  <c r="L725" i="3"/>
  <c r="M725" i="3"/>
  <c r="AG725" i="3"/>
  <c r="AR725" i="3"/>
  <c r="N726" i="3"/>
  <c r="O726" i="3"/>
  <c r="P726" i="3"/>
  <c r="X726" i="3"/>
  <c r="C726" i="3"/>
  <c r="D726" i="3"/>
  <c r="E726" i="3"/>
  <c r="F726" i="3"/>
  <c r="G726" i="3"/>
  <c r="H726" i="3"/>
  <c r="J726" i="3"/>
  <c r="K726" i="3"/>
  <c r="L726" i="3"/>
  <c r="M726" i="3"/>
  <c r="AG726" i="3"/>
  <c r="C728" i="3"/>
  <c r="D728" i="3"/>
  <c r="E728" i="3"/>
  <c r="F728" i="3"/>
  <c r="G728" i="3"/>
  <c r="H728" i="3"/>
  <c r="J728" i="3"/>
  <c r="K728" i="3"/>
  <c r="L728" i="3"/>
  <c r="M728" i="3"/>
  <c r="AG728" i="3"/>
  <c r="AR728" i="3"/>
  <c r="C729" i="3"/>
  <c r="D729" i="3"/>
  <c r="E729" i="3"/>
  <c r="F729" i="3"/>
  <c r="G729" i="3"/>
  <c r="H729" i="3"/>
  <c r="J729" i="3"/>
  <c r="K729" i="3"/>
  <c r="L729" i="3"/>
  <c r="M729" i="3"/>
  <c r="AG729" i="3"/>
  <c r="AR729" i="3"/>
  <c r="C730" i="3"/>
  <c r="D730" i="3"/>
  <c r="E730" i="3"/>
  <c r="F730" i="3"/>
  <c r="G730" i="3"/>
  <c r="H730" i="3"/>
  <c r="J730" i="3"/>
  <c r="K730" i="3"/>
  <c r="L730" i="3"/>
  <c r="M730" i="3"/>
  <c r="AG730" i="3"/>
  <c r="AR730" i="3"/>
  <c r="C731" i="3"/>
  <c r="D731" i="3"/>
  <c r="E731" i="3"/>
  <c r="F731" i="3"/>
  <c r="G731" i="3"/>
  <c r="H731" i="3"/>
  <c r="J731" i="3"/>
  <c r="K731" i="3"/>
  <c r="L731" i="3"/>
  <c r="M731" i="3"/>
  <c r="AG731" i="3"/>
  <c r="AR731" i="3"/>
  <c r="C732" i="3"/>
  <c r="D732" i="3"/>
  <c r="E732" i="3"/>
  <c r="F732" i="3"/>
  <c r="G732" i="3"/>
  <c r="H732" i="3"/>
  <c r="J732" i="3"/>
  <c r="K732" i="3"/>
  <c r="L732" i="3"/>
  <c r="M732" i="3"/>
  <c r="AG732" i="3"/>
  <c r="AR732" i="3"/>
  <c r="C733" i="3"/>
  <c r="D733" i="3"/>
  <c r="E733" i="3"/>
  <c r="F733" i="3"/>
  <c r="G733" i="3"/>
  <c r="H733" i="3"/>
  <c r="J733" i="3"/>
  <c r="K733" i="3"/>
  <c r="L733" i="3"/>
  <c r="M733" i="3"/>
  <c r="AG733" i="3"/>
  <c r="AR733" i="3"/>
  <c r="C734" i="3"/>
  <c r="D734" i="3"/>
  <c r="E734" i="3"/>
  <c r="F734" i="3"/>
  <c r="G734" i="3"/>
  <c r="H734" i="3"/>
  <c r="J734" i="3"/>
  <c r="K734" i="3"/>
  <c r="L734" i="3"/>
  <c r="M734" i="3"/>
  <c r="AG734" i="3"/>
  <c r="AR734" i="3"/>
  <c r="C735" i="3"/>
  <c r="D735" i="3"/>
  <c r="E735" i="3"/>
  <c r="F735" i="3"/>
  <c r="G735" i="3"/>
  <c r="H735" i="3"/>
  <c r="J735" i="3"/>
  <c r="K735" i="3"/>
  <c r="L735" i="3"/>
  <c r="M735" i="3"/>
  <c r="AG735" i="3"/>
  <c r="AR735" i="3"/>
  <c r="C736" i="3"/>
  <c r="D736" i="3"/>
  <c r="E736" i="3"/>
  <c r="F736" i="3"/>
  <c r="G736" i="3"/>
  <c r="H736" i="3"/>
  <c r="J736" i="3"/>
  <c r="K736" i="3"/>
  <c r="L736" i="3"/>
  <c r="M736" i="3"/>
  <c r="AG736" i="3"/>
  <c r="AR736" i="3"/>
  <c r="C737" i="3"/>
  <c r="D737" i="3"/>
  <c r="E737" i="3"/>
  <c r="F737" i="3"/>
  <c r="G737" i="3"/>
  <c r="H737" i="3"/>
  <c r="J737" i="3"/>
  <c r="K737" i="3"/>
  <c r="L737" i="3"/>
  <c r="M737" i="3"/>
  <c r="AG737" i="3"/>
  <c r="AR737" i="3"/>
  <c r="C738" i="3"/>
  <c r="D738" i="3"/>
  <c r="E738" i="3"/>
  <c r="F738" i="3"/>
  <c r="G738" i="3"/>
  <c r="H738" i="3"/>
  <c r="J738" i="3"/>
  <c r="K738" i="3"/>
  <c r="L738" i="3"/>
  <c r="M738" i="3"/>
  <c r="AG738" i="3"/>
  <c r="AR738" i="3"/>
  <c r="C739" i="3"/>
  <c r="D739" i="3"/>
  <c r="E739" i="3"/>
  <c r="F739" i="3"/>
  <c r="G739" i="3"/>
  <c r="H739" i="3"/>
  <c r="J739" i="3"/>
  <c r="K739" i="3"/>
  <c r="L739" i="3"/>
  <c r="M739" i="3"/>
  <c r="AG739" i="3"/>
  <c r="AR739" i="3"/>
  <c r="C740" i="3"/>
  <c r="D740" i="3"/>
  <c r="E740" i="3"/>
  <c r="F740" i="3"/>
  <c r="G740" i="3"/>
  <c r="H740" i="3"/>
  <c r="J740" i="3"/>
  <c r="K740" i="3"/>
  <c r="L740" i="3"/>
  <c r="M740" i="3"/>
  <c r="AG740" i="3"/>
  <c r="AR740" i="3"/>
  <c r="C741" i="3"/>
  <c r="D741" i="3"/>
  <c r="E741" i="3"/>
  <c r="F741" i="3"/>
  <c r="G741" i="3"/>
  <c r="H741" i="3"/>
  <c r="J741" i="3"/>
  <c r="K741" i="3"/>
  <c r="L741" i="3"/>
  <c r="M741" i="3"/>
  <c r="AG741" i="3"/>
  <c r="AR741" i="3"/>
  <c r="C742" i="3"/>
  <c r="D742" i="3"/>
  <c r="E742" i="3"/>
  <c r="F742" i="3"/>
  <c r="G742" i="3"/>
  <c r="H742" i="3"/>
  <c r="J742" i="3"/>
  <c r="K742" i="3"/>
  <c r="L742" i="3"/>
  <c r="M742" i="3"/>
  <c r="AG742" i="3"/>
  <c r="AR742" i="3"/>
  <c r="C743" i="3"/>
  <c r="D743" i="3"/>
  <c r="E743" i="3"/>
  <c r="F743" i="3"/>
  <c r="G743" i="3"/>
  <c r="H743" i="3"/>
  <c r="J743" i="3"/>
  <c r="K743" i="3"/>
  <c r="L743" i="3"/>
  <c r="M743" i="3"/>
  <c r="AG743" i="3"/>
  <c r="AR743" i="3"/>
  <c r="C744" i="3"/>
  <c r="D744" i="3"/>
  <c r="E744" i="3"/>
  <c r="F744" i="3"/>
  <c r="G744" i="3"/>
  <c r="H744" i="3"/>
  <c r="J744" i="3"/>
  <c r="K744" i="3"/>
  <c r="L744" i="3"/>
  <c r="M744" i="3"/>
  <c r="AG744" i="3"/>
  <c r="AR744" i="3"/>
  <c r="C745" i="3"/>
  <c r="D745" i="3"/>
  <c r="E745" i="3"/>
  <c r="F745" i="3"/>
  <c r="G745" i="3"/>
  <c r="H745" i="3"/>
  <c r="J745" i="3"/>
  <c r="K745" i="3"/>
  <c r="L745" i="3"/>
  <c r="M745" i="3"/>
  <c r="AG745" i="3"/>
  <c r="AR745" i="3"/>
  <c r="C746" i="3"/>
  <c r="D746" i="3"/>
  <c r="E746" i="3"/>
  <c r="F746" i="3"/>
  <c r="G746" i="3"/>
  <c r="H746" i="3"/>
  <c r="J746" i="3"/>
  <c r="K746" i="3"/>
  <c r="L746" i="3"/>
  <c r="M746" i="3"/>
  <c r="AG746" i="3"/>
  <c r="AR746" i="3"/>
  <c r="C747" i="3"/>
  <c r="D747" i="3"/>
  <c r="E747" i="3"/>
  <c r="F747" i="3"/>
  <c r="G747" i="3"/>
  <c r="H747" i="3"/>
  <c r="J747" i="3"/>
  <c r="K747" i="3"/>
  <c r="L747" i="3"/>
  <c r="M747" i="3"/>
  <c r="AG747" i="3"/>
  <c r="AR747" i="3"/>
  <c r="C748" i="3"/>
  <c r="D748" i="3"/>
  <c r="E748" i="3"/>
  <c r="F748" i="3"/>
  <c r="G748" i="3"/>
  <c r="H748" i="3"/>
  <c r="J748" i="3"/>
  <c r="K748" i="3"/>
  <c r="L748" i="3"/>
  <c r="M748" i="3"/>
  <c r="AG748" i="3"/>
  <c r="AR748" i="3"/>
  <c r="C749" i="3"/>
  <c r="D749" i="3"/>
  <c r="E749" i="3"/>
  <c r="F749" i="3"/>
  <c r="G749" i="3"/>
  <c r="H749" i="3"/>
  <c r="J749" i="3"/>
  <c r="K749" i="3"/>
  <c r="L749" i="3"/>
  <c r="M749" i="3"/>
  <c r="AG749" i="3"/>
  <c r="AR749" i="3"/>
  <c r="C750" i="3"/>
  <c r="D750" i="3"/>
  <c r="E750" i="3"/>
  <c r="F750" i="3"/>
  <c r="G750" i="3"/>
  <c r="H750" i="3"/>
  <c r="J750" i="3"/>
  <c r="K750" i="3"/>
  <c r="L750" i="3"/>
  <c r="M750" i="3"/>
  <c r="AG750" i="3"/>
  <c r="AR750" i="3"/>
  <c r="C751" i="3"/>
  <c r="D751" i="3"/>
  <c r="E751" i="3"/>
  <c r="F751" i="3"/>
  <c r="G751" i="3"/>
  <c r="H751" i="3"/>
  <c r="J751" i="3"/>
  <c r="K751" i="3"/>
  <c r="L751" i="3"/>
  <c r="M751" i="3"/>
  <c r="AG751" i="3"/>
  <c r="AR751" i="3"/>
  <c r="C752" i="3"/>
  <c r="D752" i="3"/>
  <c r="E752" i="3"/>
  <c r="F752" i="3"/>
  <c r="G752" i="3"/>
  <c r="H752" i="3"/>
  <c r="J752" i="3"/>
  <c r="K752" i="3"/>
  <c r="L752" i="3"/>
  <c r="M752" i="3"/>
  <c r="AG752" i="3"/>
  <c r="AR752" i="3"/>
  <c r="C753" i="3"/>
  <c r="D753" i="3"/>
  <c r="E753" i="3"/>
  <c r="F753" i="3"/>
  <c r="G753" i="3"/>
  <c r="H753" i="3"/>
  <c r="J753" i="3"/>
  <c r="K753" i="3"/>
  <c r="L753" i="3"/>
  <c r="M753" i="3"/>
  <c r="AG753" i="3"/>
  <c r="AR753" i="3"/>
  <c r="C754" i="3"/>
  <c r="D754" i="3"/>
  <c r="E754" i="3"/>
  <c r="F754" i="3"/>
  <c r="G754" i="3"/>
  <c r="H754" i="3"/>
  <c r="J754" i="3"/>
  <c r="K754" i="3"/>
  <c r="L754" i="3"/>
  <c r="M754" i="3"/>
  <c r="AG754" i="3"/>
  <c r="AR754" i="3"/>
  <c r="C755" i="3"/>
  <c r="D755" i="3"/>
  <c r="E755" i="3"/>
  <c r="F755" i="3"/>
  <c r="G755" i="3"/>
  <c r="H755" i="3"/>
  <c r="J755" i="3"/>
  <c r="K755" i="3"/>
  <c r="L755" i="3"/>
  <c r="M755" i="3"/>
  <c r="AG755" i="3"/>
  <c r="AR755" i="3"/>
  <c r="C756" i="3"/>
  <c r="D756" i="3"/>
  <c r="E756" i="3"/>
  <c r="F756" i="3"/>
  <c r="G756" i="3"/>
  <c r="H756" i="3"/>
  <c r="J756" i="3"/>
  <c r="K756" i="3"/>
  <c r="L756" i="3"/>
  <c r="M756" i="3"/>
  <c r="AG756" i="3"/>
  <c r="AR756" i="3"/>
  <c r="C757" i="3"/>
  <c r="D757" i="3"/>
  <c r="E757" i="3"/>
  <c r="F757" i="3"/>
  <c r="G757" i="3"/>
  <c r="H757" i="3"/>
  <c r="J757" i="3"/>
  <c r="K757" i="3"/>
  <c r="L757" i="3"/>
  <c r="M757" i="3"/>
  <c r="AG757" i="3"/>
  <c r="AR757" i="3"/>
  <c r="C758" i="3"/>
  <c r="D758" i="3"/>
  <c r="E758" i="3"/>
  <c r="F758" i="3"/>
  <c r="G758" i="3"/>
  <c r="H758" i="3"/>
  <c r="J758" i="3"/>
  <c r="K758" i="3"/>
  <c r="L758" i="3"/>
  <c r="M758" i="3"/>
  <c r="AG758" i="3"/>
  <c r="AR758" i="3"/>
  <c r="C759" i="3"/>
  <c r="D759" i="3"/>
  <c r="E759" i="3"/>
  <c r="F759" i="3"/>
  <c r="G759" i="3"/>
  <c r="H759" i="3"/>
  <c r="J759" i="3"/>
  <c r="K759" i="3"/>
  <c r="L759" i="3"/>
  <c r="M759" i="3"/>
  <c r="AG759" i="3"/>
  <c r="AR759" i="3"/>
  <c r="C760" i="3"/>
  <c r="D760" i="3"/>
  <c r="E760" i="3"/>
  <c r="F760" i="3"/>
  <c r="G760" i="3"/>
  <c r="H760" i="3"/>
  <c r="J760" i="3"/>
  <c r="K760" i="3"/>
  <c r="L760" i="3"/>
  <c r="M760" i="3"/>
  <c r="AG760" i="3"/>
  <c r="AR760" i="3"/>
  <c r="C761" i="3"/>
  <c r="D761" i="3"/>
  <c r="E761" i="3"/>
  <c r="F761" i="3"/>
  <c r="G761" i="3"/>
  <c r="H761" i="3"/>
  <c r="J761" i="3"/>
  <c r="K761" i="3"/>
  <c r="L761" i="3"/>
  <c r="M761" i="3"/>
  <c r="AG761" i="3"/>
  <c r="AR761" i="3"/>
  <c r="C762" i="3"/>
  <c r="D762" i="3"/>
  <c r="E762" i="3"/>
  <c r="F762" i="3"/>
  <c r="G762" i="3"/>
  <c r="H762" i="3"/>
  <c r="J762" i="3"/>
  <c r="K762" i="3"/>
  <c r="L762" i="3"/>
  <c r="M762" i="3"/>
  <c r="AG762" i="3"/>
  <c r="AR762" i="3"/>
  <c r="C763" i="3"/>
  <c r="D763" i="3"/>
  <c r="E763" i="3"/>
  <c r="F763" i="3"/>
  <c r="G763" i="3"/>
  <c r="H763" i="3"/>
  <c r="J763" i="3"/>
  <c r="K763" i="3"/>
  <c r="L763" i="3"/>
  <c r="M763" i="3"/>
  <c r="AG763" i="3"/>
  <c r="AR763" i="3"/>
  <c r="C764" i="3"/>
  <c r="D764" i="3"/>
  <c r="E764" i="3"/>
  <c r="F764" i="3"/>
  <c r="G764" i="3"/>
  <c r="H764" i="3"/>
  <c r="J764" i="3"/>
  <c r="K764" i="3"/>
  <c r="L764" i="3"/>
  <c r="M764" i="3"/>
  <c r="AG764" i="3"/>
  <c r="AR764" i="3"/>
  <c r="C765" i="3"/>
  <c r="D765" i="3"/>
  <c r="E765" i="3"/>
  <c r="F765" i="3"/>
  <c r="G765" i="3"/>
  <c r="H765" i="3"/>
  <c r="J765" i="3"/>
  <c r="K765" i="3"/>
  <c r="L765" i="3"/>
  <c r="M765" i="3"/>
  <c r="AG765" i="3"/>
  <c r="AR765" i="3"/>
  <c r="C766" i="3"/>
  <c r="D766" i="3"/>
  <c r="E766" i="3"/>
  <c r="F766" i="3"/>
  <c r="G766" i="3"/>
  <c r="H766" i="3"/>
  <c r="J766" i="3"/>
  <c r="K766" i="3"/>
  <c r="L766" i="3"/>
  <c r="M766" i="3"/>
  <c r="AG766" i="3"/>
  <c r="AR766" i="3"/>
  <c r="C767" i="3"/>
  <c r="D767" i="3"/>
  <c r="E767" i="3"/>
  <c r="F767" i="3"/>
  <c r="G767" i="3"/>
  <c r="H767" i="3"/>
  <c r="J767" i="3"/>
  <c r="K767" i="3"/>
  <c r="L767" i="3"/>
  <c r="M767" i="3"/>
  <c r="AG767" i="3"/>
  <c r="AR767" i="3"/>
  <c r="C768" i="3"/>
  <c r="D768" i="3"/>
  <c r="E768" i="3"/>
  <c r="F768" i="3"/>
  <c r="G768" i="3"/>
  <c r="H768" i="3"/>
  <c r="J768" i="3"/>
  <c r="K768" i="3"/>
  <c r="L768" i="3"/>
  <c r="M768" i="3"/>
  <c r="AG768" i="3"/>
  <c r="AR768" i="3"/>
  <c r="C769" i="3"/>
  <c r="D769" i="3"/>
  <c r="E769" i="3"/>
  <c r="F769" i="3"/>
  <c r="G769" i="3"/>
  <c r="H769" i="3"/>
  <c r="J769" i="3"/>
  <c r="K769" i="3"/>
  <c r="L769" i="3"/>
  <c r="M769" i="3"/>
  <c r="AG769" i="3"/>
  <c r="AR769" i="3"/>
  <c r="C770" i="3"/>
  <c r="D770" i="3"/>
  <c r="E770" i="3"/>
  <c r="F770" i="3"/>
  <c r="G770" i="3"/>
  <c r="H770" i="3"/>
  <c r="J770" i="3"/>
  <c r="K770" i="3"/>
  <c r="L770" i="3"/>
  <c r="M770" i="3"/>
  <c r="AG770" i="3"/>
  <c r="AR770" i="3"/>
  <c r="C771" i="3"/>
  <c r="D771" i="3"/>
  <c r="E771" i="3"/>
  <c r="F771" i="3"/>
  <c r="G771" i="3"/>
  <c r="H771" i="3"/>
  <c r="J771" i="3"/>
  <c r="K771" i="3"/>
  <c r="L771" i="3"/>
  <c r="M771" i="3"/>
  <c r="AG771" i="3"/>
  <c r="AR771" i="3"/>
  <c r="C772" i="3"/>
  <c r="D772" i="3"/>
  <c r="E772" i="3"/>
  <c r="F772" i="3"/>
  <c r="G772" i="3"/>
  <c r="H772" i="3"/>
  <c r="J772" i="3"/>
  <c r="K772" i="3"/>
  <c r="L772" i="3"/>
  <c r="M772" i="3"/>
  <c r="AG772" i="3"/>
  <c r="AR772" i="3"/>
  <c r="C773" i="3"/>
  <c r="D773" i="3"/>
  <c r="E773" i="3"/>
  <c r="F773" i="3"/>
  <c r="G773" i="3"/>
  <c r="H773" i="3"/>
  <c r="J773" i="3"/>
  <c r="K773" i="3"/>
  <c r="L773" i="3"/>
  <c r="M773" i="3"/>
  <c r="AG773" i="3"/>
  <c r="AR773" i="3"/>
  <c r="C774" i="3"/>
  <c r="D774" i="3"/>
  <c r="E774" i="3"/>
  <c r="F774" i="3"/>
  <c r="G774" i="3"/>
  <c r="H774" i="3"/>
  <c r="J774" i="3"/>
  <c r="K774" i="3"/>
  <c r="L774" i="3"/>
  <c r="M774" i="3"/>
  <c r="AG774" i="3"/>
  <c r="AR774" i="3"/>
  <c r="C775" i="3"/>
  <c r="D775" i="3"/>
  <c r="E775" i="3"/>
  <c r="F775" i="3"/>
  <c r="G775" i="3"/>
  <c r="H775" i="3"/>
  <c r="J775" i="3"/>
  <c r="K775" i="3"/>
  <c r="L775" i="3"/>
  <c r="M775" i="3"/>
  <c r="AG775" i="3"/>
  <c r="AR775" i="3"/>
  <c r="C776" i="3"/>
  <c r="D776" i="3"/>
  <c r="E776" i="3"/>
  <c r="F776" i="3"/>
  <c r="G776" i="3"/>
  <c r="H776" i="3"/>
  <c r="J776" i="3"/>
  <c r="K776" i="3"/>
  <c r="L776" i="3"/>
  <c r="M776" i="3"/>
  <c r="AG776" i="3"/>
  <c r="AR776" i="3"/>
  <c r="C777" i="3"/>
  <c r="D777" i="3"/>
  <c r="E777" i="3"/>
  <c r="F777" i="3"/>
  <c r="G777" i="3"/>
  <c r="H777" i="3"/>
  <c r="J777" i="3"/>
  <c r="K777" i="3"/>
  <c r="L777" i="3"/>
  <c r="M777" i="3"/>
  <c r="AG777" i="3"/>
  <c r="AR777" i="3"/>
  <c r="C778" i="3"/>
  <c r="D778" i="3"/>
  <c r="E778" i="3"/>
  <c r="F778" i="3"/>
  <c r="G778" i="3"/>
  <c r="H778" i="3"/>
  <c r="J778" i="3"/>
  <c r="K778" i="3"/>
  <c r="L778" i="3"/>
  <c r="M778" i="3"/>
  <c r="AG778" i="3"/>
  <c r="AR778" i="3"/>
  <c r="C779" i="3"/>
  <c r="D779" i="3"/>
  <c r="E779" i="3"/>
  <c r="F779" i="3"/>
  <c r="G779" i="3"/>
  <c r="H779" i="3"/>
  <c r="J779" i="3"/>
  <c r="K779" i="3"/>
  <c r="L779" i="3"/>
  <c r="M779" i="3"/>
  <c r="AG779" i="3"/>
  <c r="AR779" i="3"/>
  <c r="C780" i="3"/>
  <c r="D780" i="3"/>
  <c r="E780" i="3"/>
  <c r="F780" i="3"/>
  <c r="G780" i="3"/>
  <c r="H780" i="3"/>
  <c r="J780" i="3"/>
  <c r="K780" i="3"/>
  <c r="L780" i="3"/>
  <c r="M780" i="3"/>
  <c r="AG780" i="3"/>
  <c r="AR780" i="3"/>
  <c r="C781" i="3"/>
  <c r="D781" i="3"/>
  <c r="E781" i="3"/>
  <c r="F781" i="3"/>
  <c r="G781" i="3"/>
  <c r="H781" i="3"/>
  <c r="J781" i="3"/>
  <c r="K781" i="3"/>
  <c r="L781" i="3"/>
  <c r="M781" i="3"/>
  <c r="AG781" i="3"/>
  <c r="AR781" i="3"/>
  <c r="C782" i="3"/>
  <c r="D782" i="3"/>
  <c r="E782" i="3"/>
  <c r="F782" i="3"/>
  <c r="G782" i="3"/>
  <c r="H782" i="3"/>
  <c r="J782" i="3"/>
  <c r="K782" i="3"/>
  <c r="L782" i="3"/>
  <c r="M782" i="3"/>
  <c r="AG782" i="3"/>
  <c r="AR782" i="3"/>
  <c r="C783" i="3"/>
  <c r="D783" i="3"/>
  <c r="E783" i="3"/>
  <c r="F783" i="3"/>
  <c r="G783" i="3"/>
  <c r="H783" i="3"/>
  <c r="J783" i="3"/>
  <c r="K783" i="3"/>
  <c r="L783" i="3"/>
  <c r="M783" i="3"/>
  <c r="AG783" i="3"/>
  <c r="AR783" i="3"/>
  <c r="C784" i="3"/>
  <c r="D784" i="3"/>
  <c r="E784" i="3"/>
  <c r="F784" i="3"/>
  <c r="G784" i="3"/>
  <c r="H784" i="3"/>
  <c r="J784" i="3"/>
  <c r="K784" i="3"/>
  <c r="L784" i="3"/>
  <c r="M784" i="3"/>
  <c r="AG784" i="3"/>
  <c r="AR784" i="3"/>
  <c r="C785" i="3"/>
  <c r="D785" i="3"/>
  <c r="E785" i="3"/>
  <c r="F785" i="3"/>
  <c r="G785" i="3"/>
  <c r="H785" i="3"/>
  <c r="J785" i="3"/>
  <c r="K785" i="3"/>
  <c r="L785" i="3"/>
  <c r="M785" i="3"/>
  <c r="AG785" i="3"/>
  <c r="AR785" i="3"/>
  <c r="C786" i="3"/>
  <c r="D786" i="3"/>
  <c r="E786" i="3"/>
  <c r="F786" i="3"/>
  <c r="G786" i="3"/>
  <c r="H786" i="3"/>
  <c r="J786" i="3"/>
  <c r="K786" i="3"/>
  <c r="L786" i="3"/>
  <c r="M786" i="3"/>
  <c r="AG786" i="3"/>
  <c r="AR786" i="3"/>
  <c r="C787" i="3"/>
  <c r="D787" i="3"/>
  <c r="E787" i="3"/>
  <c r="F787" i="3"/>
  <c r="G787" i="3"/>
  <c r="H787" i="3"/>
  <c r="J787" i="3"/>
  <c r="K787" i="3"/>
  <c r="L787" i="3"/>
  <c r="M787" i="3"/>
  <c r="AG787" i="3"/>
  <c r="AR787" i="3"/>
  <c r="C788" i="3"/>
  <c r="D788" i="3"/>
  <c r="E788" i="3"/>
  <c r="F788" i="3"/>
  <c r="G788" i="3"/>
  <c r="H788" i="3"/>
  <c r="J788" i="3"/>
  <c r="K788" i="3"/>
  <c r="L788" i="3"/>
  <c r="M788" i="3"/>
  <c r="AG788" i="3"/>
  <c r="AR788" i="3"/>
  <c r="C789" i="3"/>
  <c r="D789" i="3"/>
  <c r="E789" i="3"/>
  <c r="F789" i="3"/>
  <c r="G789" i="3"/>
  <c r="H789" i="3"/>
  <c r="J789" i="3"/>
  <c r="K789" i="3"/>
  <c r="L789" i="3"/>
  <c r="M789" i="3"/>
  <c r="AG789" i="3"/>
  <c r="AR789" i="3"/>
  <c r="C790" i="3"/>
  <c r="D790" i="3"/>
  <c r="E790" i="3"/>
  <c r="F790" i="3"/>
  <c r="G790" i="3"/>
  <c r="H790" i="3"/>
  <c r="J790" i="3"/>
  <c r="K790" i="3"/>
  <c r="L790" i="3"/>
  <c r="M790" i="3"/>
  <c r="AG790" i="3"/>
  <c r="AR790" i="3"/>
  <c r="C791" i="3"/>
  <c r="D791" i="3"/>
  <c r="E791" i="3"/>
  <c r="F791" i="3"/>
  <c r="G791" i="3"/>
  <c r="H791" i="3"/>
  <c r="J791" i="3"/>
  <c r="K791" i="3"/>
  <c r="L791" i="3"/>
  <c r="M791" i="3"/>
  <c r="AG791" i="3"/>
  <c r="AR791" i="3"/>
  <c r="C792" i="3"/>
  <c r="D792" i="3"/>
  <c r="E792" i="3"/>
  <c r="F792" i="3"/>
  <c r="G792" i="3"/>
  <c r="H792" i="3"/>
  <c r="J792" i="3"/>
  <c r="K792" i="3"/>
  <c r="L792" i="3"/>
  <c r="M792" i="3"/>
  <c r="AG792" i="3"/>
  <c r="AR792" i="3"/>
  <c r="C793" i="3"/>
  <c r="D793" i="3"/>
  <c r="E793" i="3"/>
  <c r="F793" i="3"/>
  <c r="G793" i="3"/>
  <c r="H793" i="3"/>
  <c r="J793" i="3"/>
  <c r="K793" i="3"/>
  <c r="L793" i="3"/>
  <c r="M793" i="3"/>
  <c r="AG793" i="3"/>
  <c r="AR793" i="3"/>
  <c r="C794" i="3"/>
  <c r="D794" i="3"/>
  <c r="E794" i="3"/>
  <c r="F794" i="3"/>
  <c r="G794" i="3"/>
  <c r="H794" i="3"/>
  <c r="J794" i="3"/>
  <c r="K794" i="3"/>
  <c r="L794" i="3"/>
  <c r="M794" i="3"/>
  <c r="AG794" i="3"/>
  <c r="AR794" i="3"/>
  <c r="C795" i="3"/>
  <c r="D795" i="3"/>
  <c r="E795" i="3"/>
  <c r="F795" i="3"/>
  <c r="G795" i="3"/>
  <c r="H795" i="3"/>
  <c r="J795" i="3"/>
  <c r="K795" i="3"/>
  <c r="L795" i="3"/>
  <c r="M795" i="3"/>
  <c r="AG795" i="3"/>
  <c r="AR795" i="3"/>
  <c r="C796" i="3"/>
  <c r="D796" i="3"/>
  <c r="E796" i="3"/>
  <c r="F796" i="3"/>
  <c r="G796" i="3"/>
  <c r="H796" i="3"/>
  <c r="J796" i="3"/>
  <c r="K796" i="3"/>
  <c r="L796" i="3"/>
  <c r="M796" i="3"/>
  <c r="AG796" i="3"/>
  <c r="AR796" i="3"/>
  <c r="C797" i="3"/>
  <c r="D797" i="3"/>
  <c r="E797" i="3"/>
  <c r="F797" i="3"/>
  <c r="G797" i="3"/>
  <c r="H797" i="3"/>
  <c r="J797" i="3"/>
  <c r="K797" i="3"/>
  <c r="L797" i="3"/>
  <c r="M797" i="3"/>
  <c r="AG797" i="3"/>
  <c r="AR797" i="3"/>
  <c r="C798" i="3"/>
  <c r="D798" i="3"/>
  <c r="E798" i="3"/>
  <c r="F798" i="3"/>
  <c r="G798" i="3"/>
  <c r="H798" i="3"/>
  <c r="J798" i="3"/>
  <c r="K798" i="3"/>
  <c r="L798" i="3"/>
  <c r="M798" i="3"/>
  <c r="AG798" i="3"/>
  <c r="AR798" i="3"/>
  <c r="C799" i="3"/>
  <c r="D799" i="3"/>
  <c r="E799" i="3"/>
  <c r="F799" i="3"/>
  <c r="G799" i="3"/>
  <c r="H799" i="3"/>
  <c r="J799" i="3"/>
  <c r="K799" i="3"/>
  <c r="L799" i="3"/>
  <c r="M799" i="3"/>
  <c r="AG799" i="3"/>
  <c r="AR799" i="3"/>
  <c r="C800" i="3"/>
  <c r="D800" i="3"/>
  <c r="E800" i="3"/>
  <c r="F800" i="3"/>
  <c r="G800" i="3"/>
  <c r="H800" i="3"/>
  <c r="J800" i="3"/>
  <c r="K800" i="3"/>
  <c r="L800" i="3"/>
  <c r="M800" i="3"/>
  <c r="AG800" i="3"/>
  <c r="AR800" i="3"/>
  <c r="C801" i="3"/>
  <c r="D801" i="3"/>
  <c r="E801" i="3"/>
  <c r="F801" i="3"/>
  <c r="G801" i="3"/>
  <c r="H801" i="3"/>
  <c r="J801" i="3"/>
  <c r="K801" i="3"/>
  <c r="L801" i="3"/>
  <c r="M801" i="3"/>
  <c r="AG801" i="3"/>
  <c r="AR801" i="3"/>
  <c r="C802" i="3"/>
  <c r="D802" i="3"/>
  <c r="E802" i="3"/>
  <c r="F802" i="3"/>
  <c r="G802" i="3"/>
  <c r="H802" i="3"/>
  <c r="J802" i="3"/>
  <c r="K802" i="3"/>
  <c r="L802" i="3"/>
  <c r="M802" i="3"/>
  <c r="AG802" i="3"/>
  <c r="AR802" i="3"/>
  <c r="C803" i="3"/>
  <c r="D803" i="3"/>
  <c r="E803" i="3"/>
  <c r="F803" i="3"/>
  <c r="G803" i="3"/>
  <c r="H803" i="3"/>
  <c r="J803" i="3"/>
  <c r="K803" i="3"/>
  <c r="L803" i="3"/>
  <c r="M803" i="3"/>
  <c r="AG803" i="3"/>
  <c r="AR803" i="3"/>
  <c r="C804" i="3"/>
  <c r="D804" i="3"/>
  <c r="E804" i="3"/>
  <c r="F804" i="3"/>
  <c r="G804" i="3"/>
  <c r="H804" i="3"/>
  <c r="J804" i="3"/>
  <c r="K804" i="3"/>
  <c r="L804" i="3"/>
  <c r="M804" i="3"/>
  <c r="AG804" i="3"/>
  <c r="AR804" i="3"/>
  <c r="C805" i="3"/>
  <c r="D805" i="3"/>
  <c r="E805" i="3"/>
  <c r="F805" i="3"/>
  <c r="G805" i="3"/>
  <c r="H805" i="3"/>
  <c r="J805" i="3"/>
  <c r="K805" i="3"/>
  <c r="L805" i="3"/>
  <c r="M805" i="3"/>
  <c r="AG805" i="3"/>
  <c r="AR805" i="3"/>
  <c r="C806" i="3"/>
  <c r="D806" i="3"/>
  <c r="E806" i="3"/>
  <c r="F806" i="3"/>
  <c r="G806" i="3"/>
  <c r="H806" i="3"/>
  <c r="J806" i="3"/>
  <c r="K806" i="3"/>
  <c r="L806" i="3"/>
  <c r="M806" i="3"/>
  <c r="AG806" i="3"/>
  <c r="AR806" i="3"/>
  <c r="C807" i="3"/>
  <c r="D807" i="3"/>
  <c r="E807" i="3"/>
  <c r="F807" i="3"/>
  <c r="G807" i="3"/>
  <c r="H807" i="3"/>
  <c r="J807" i="3"/>
  <c r="K807" i="3"/>
  <c r="L807" i="3"/>
  <c r="M807" i="3"/>
  <c r="AG807" i="3"/>
  <c r="AR807" i="3"/>
  <c r="C808" i="3"/>
  <c r="D808" i="3"/>
  <c r="E808" i="3"/>
  <c r="F808" i="3"/>
  <c r="G808" i="3"/>
  <c r="H808" i="3"/>
  <c r="J808" i="3"/>
  <c r="K808" i="3"/>
  <c r="L808" i="3"/>
  <c r="M808" i="3"/>
  <c r="AG808" i="3"/>
  <c r="AR808" i="3"/>
  <c r="C809" i="3"/>
  <c r="D809" i="3"/>
  <c r="E809" i="3"/>
  <c r="F809" i="3"/>
  <c r="G809" i="3"/>
  <c r="H809" i="3"/>
  <c r="J809" i="3"/>
  <c r="K809" i="3"/>
  <c r="L809" i="3"/>
  <c r="M809" i="3"/>
  <c r="AG809" i="3"/>
  <c r="AR809" i="3"/>
  <c r="C810" i="3"/>
  <c r="D810" i="3"/>
  <c r="E810" i="3"/>
  <c r="F810" i="3"/>
  <c r="G810" i="3"/>
  <c r="H810" i="3"/>
  <c r="J810" i="3"/>
  <c r="K810" i="3"/>
  <c r="L810" i="3"/>
  <c r="M810" i="3"/>
  <c r="AG810" i="3"/>
  <c r="AR810" i="3"/>
  <c r="C811" i="3"/>
  <c r="D811" i="3"/>
  <c r="E811" i="3"/>
  <c r="F811" i="3"/>
  <c r="G811" i="3"/>
  <c r="H811" i="3"/>
  <c r="J811" i="3"/>
  <c r="K811" i="3"/>
  <c r="L811" i="3"/>
  <c r="M811" i="3"/>
  <c r="AG811" i="3"/>
  <c r="AR811" i="3"/>
  <c r="C812" i="3"/>
  <c r="D812" i="3"/>
  <c r="E812" i="3"/>
  <c r="F812" i="3"/>
  <c r="G812" i="3"/>
  <c r="H812" i="3"/>
  <c r="J812" i="3"/>
  <c r="K812" i="3"/>
  <c r="L812" i="3"/>
  <c r="M812" i="3"/>
  <c r="AG812" i="3"/>
  <c r="AR812" i="3"/>
  <c r="C813" i="3"/>
  <c r="D813" i="3"/>
  <c r="E813" i="3"/>
  <c r="F813" i="3"/>
  <c r="G813" i="3"/>
  <c r="H813" i="3"/>
  <c r="J813" i="3"/>
  <c r="K813" i="3"/>
  <c r="L813" i="3"/>
  <c r="M813" i="3"/>
  <c r="AG813" i="3"/>
  <c r="AR813" i="3"/>
  <c r="C814" i="3"/>
  <c r="D814" i="3"/>
  <c r="E814" i="3"/>
  <c r="F814" i="3"/>
  <c r="G814" i="3"/>
  <c r="H814" i="3"/>
  <c r="J814" i="3"/>
  <c r="K814" i="3"/>
  <c r="L814" i="3"/>
  <c r="M814" i="3"/>
  <c r="AG814" i="3"/>
  <c r="AR814" i="3"/>
  <c r="C815" i="3"/>
  <c r="D815" i="3"/>
  <c r="E815" i="3"/>
  <c r="F815" i="3"/>
  <c r="G815" i="3"/>
  <c r="H815" i="3"/>
  <c r="J815" i="3"/>
  <c r="K815" i="3"/>
  <c r="L815" i="3"/>
  <c r="M815" i="3"/>
  <c r="AG815" i="3"/>
  <c r="AR815" i="3"/>
  <c r="C816" i="3"/>
  <c r="D816" i="3"/>
  <c r="E816" i="3"/>
  <c r="F816" i="3"/>
  <c r="G816" i="3"/>
  <c r="H816" i="3"/>
  <c r="J816" i="3"/>
  <c r="K816" i="3"/>
  <c r="L816" i="3"/>
  <c r="M816" i="3"/>
  <c r="AG816" i="3"/>
  <c r="AR816" i="3"/>
  <c r="C817" i="3"/>
  <c r="D817" i="3"/>
  <c r="E817" i="3"/>
  <c r="F817" i="3"/>
  <c r="G817" i="3"/>
  <c r="H817" i="3"/>
  <c r="J817" i="3"/>
  <c r="K817" i="3"/>
  <c r="L817" i="3"/>
  <c r="M817" i="3"/>
  <c r="AG817" i="3"/>
  <c r="AR817" i="3"/>
  <c r="C818" i="3"/>
  <c r="D818" i="3"/>
  <c r="E818" i="3"/>
  <c r="F818" i="3"/>
  <c r="G818" i="3"/>
  <c r="H818" i="3"/>
  <c r="J818" i="3"/>
  <c r="K818" i="3"/>
  <c r="L818" i="3"/>
  <c r="M818" i="3"/>
  <c r="AG818" i="3"/>
  <c r="AR818" i="3"/>
  <c r="C819" i="3"/>
  <c r="D819" i="3"/>
  <c r="E819" i="3"/>
  <c r="F819" i="3"/>
  <c r="G819" i="3"/>
  <c r="H819" i="3"/>
  <c r="J819" i="3"/>
  <c r="K819" i="3"/>
  <c r="L819" i="3"/>
  <c r="M819" i="3"/>
  <c r="AG819" i="3"/>
  <c r="AR819" i="3"/>
  <c r="C820" i="3"/>
  <c r="D820" i="3"/>
  <c r="E820" i="3"/>
  <c r="F820" i="3"/>
  <c r="G820" i="3"/>
  <c r="H820" i="3"/>
  <c r="J820" i="3"/>
  <c r="K820" i="3"/>
  <c r="L820" i="3"/>
  <c r="M820" i="3"/>
  <c r="AG820" i="3"/>
  <c r="AR820" i="3"/>
  <c r="C821" i="3"/>
  <c r="D821" i="3"/>
  <c r="E821" i="3"/>
  <c r="F821" i="3"/>
  <c r="G821" i="3"/>
  <c r="H821" i="3"/>
  <c r="J821" i="3"/>
  <c r="K821" i="3"/>
  <c r="L821" i="3"/>
  <c r="M821" i="3"/>
  <c r="AG821" i="3"/>
  <c r="AR821" i="3"/>
  <c r="C822" i="3"/>
  <c r="D822" i="3"/>
  <c r="E822" i="3"/>
  <c r="F822" i="3"/>
  <c r="G822" i="3"/>
  <c r="H822" i="3"/>
  <c r="J822" i="3"/>
  <c r="K822" i="3"/>
  <c r="L822" i="3"/>
  <c r="M822" i="3"/>
  <c r="AG822" i="3"/>
  <c r="AR822" i="3"/>
  <c r="C823" i="3"/>
  <c r="D823" i="3"/>
  <c r="E823" i="3"/>
  <c r="F823" i="3"/>
  <c r="G823" i="3"/>
  <c r="H823" i="3"/>
  <c r="J823" i="3"/>
  <c r="K823" i="3"/>
  <c r="L823" i="3"/>
  <c r="M823" i="3"/>
  <c r="AG823" i="3"/>
  <c r="AR823" i="3"/>
  <c r="C824" i="3"/>
  <c r="D824" i="3"/>
  <c r="E824" i="3"/>
  <c r="F824" i="3"/>
  <c r="G824" i="3"/>
  <c r="H824" i="3"/>
  <c r="J824" i="3"/>
  <c r="K824" i="3"/>
  <c r="L824" i="3"/>
  <c r="M824" i="3"/>
  <c r="AG824" i="3"/>
  <c r="AR824" i="3"/>
  <c r="C825" i="3"/>
  <c r="D825" i="3"/>
  <c r="E825" i="3"/>
  <c r="F825" i="3"/>
  <c r="G825" i="3"/>
  <c r="H825" i="3"/>
  <c r="J825" i="3"/>
  <c r="K825" i="3"/>
  <c r="L825" i="3"/>
  <c r="M825" i="3"/>
  <c r="AG825" i="3"/>
  <c r="AR825" i="3"/>
  <c r="C826" i="3"/>
  <c r="D826" i="3"/>
  <c r="E826" i="3"/>
  <c r="F826" i="3"/>
  <c r="G826" i="3"/>
  <c r="H826" i="3"/>
  <c r="J826" i="3"/>
  <c r="K826" i="3"/>
  <c r="L826" i="3"/>
  <c r="M826" i="3"/>
  <c r="AG826" i="3"/>
  <c r="AR826" i="3"/>
  <c r="C827" i="3"/>
  <c r="D827" i="3"/>
  <c r="E827" i="3"/>
  <c r="F827" i="3"/>
  <c r="G827" i="3"/>
  <c r="H827" i="3"/>
  <c r="J827" i="3"/>
  <c r="K827" i="3"/>
  <c r="L827" i="3"/>
  <c r="M827" i="3"/>
  <c r="AG827" i="3"/>
  <c r="AR827" i="3"/>
  <c r="C828" i="3"/>
  <c r="D828" i="3"/>
  <c r="E828" i="3"/>
  <c r="F828" i="3"/>
  <c r="G828" i="3"/>
  <c r="H828" i="3"/>
  <c r="J828" i="3"/>
  <c r="K828" i="3"/>
  <c r="L828" i="3"/>
  <c r="M828" i="3"/>
  <c r="AG828" i="3"/>
  <c r="AR828" i="3"/>
  <c r="C829" i="3"/>
  <c r="D829" i="3"/>
  <c r="E829" i="3"/>
  <c r="F829" i="3"/>
  <c r="G829" i="3"/>
  <c r="H829" i="3"/>
  <c r="J829" i="3"/>
  <c r="K829" i="3"/>
  <c r="L829" i="3"/>
  <c r="M829" i="3"/>
  <c r="AG829" i="3"/>
  <c r="AR829" i="3"/>
  <c r="C830" i="3"/>
  <c r="D830" i="3"/>
  <c r="E830" i="3"/>
  <c r="F830" i="3"/>
  <c r="G830" i="3"/>
  <c r="H830" i="3"/>
  <c r="J830" i="3"/>
  <c r="K830" i="3"/>
  <c r="L830" i="3"/>
  <c r="M830" i="3"/>
  <c r="AG830" i="3"/>
  <c r="AR830" i="3"/>
  <c r="C831" i="3"/>
  <c r="D831" i="3"/>
  <c r="E831" i="3"/>
  <c r="F831" i="3"/>
  <c r="G831" i="3"/>
  <c r="H831" i="3"/>
  <c r="J831" i="3"/>
  <c r="K831" i="3"/>
  <c r="L831" i="3"/>
  <c r="M831" i="3"/>
  <c r="AG831" i="3"/>
  <c r="AR831" i="3"/>
  <c r="C832" i="3"/>
  <c r="D832" i="3"/>
  <c r="E832" i="3"/>
  <c r="F832" i="3"/>
  <c r="G832" i="3"/>
  <c r="H832" i="3"/>
  <c r="J832" i="3"/>
  <c r="K832" i="3"/>
  <c r="L832" i="3"/>
  <c r="M832" i="3"/>
  <c r="AG832" i="3"/>
  <c r="AR832" i="3"/>
  <c r="C833" i="3"/>
  <c r="D833" i="3"/>
  <c r="E833" i="3"/>
  <c r="F833" i="3"/>
  <c r="G833" i="3"/>
  <c r="H833" i="3"/>
  <c r="J833" i="3"/>
  <c r="K833" i="3"/>
  <c r="L833" i="3"/>
  <c r="M833" i="3"/>
  <c r="AG833" i="3"/>
  <c r="AR833" i="3"/>
  <c r="C834" i="3"/>
  <c r="D834" i="3"/>
  <c r="E834" i="3"/>
  <c r="F834" i="3"/>
  <c r="G834" i="3"/>
  <c r="H834" i="3"/>
  <c r="J834" i="3"/>
  <c r="K834" i="3"/>
  <c r="L834" i="3"/>
  <c r="M834" i="3"/>
  <c r="AG834" i="3"/>
  <c r="AR834" i="3"/>
  <c r="C835" i="3"/>
  <c r="D835" i="3"/>
  <c r="E835" i="3"/>
  <c r="F835" i="3"/>
  <c r="G835" i="3"/>
  <c r="H835" i="3"/>
  <c r="J835" i="3"/>
  <c r="K835" i="3"/>
  <c r="L835" i="3"/>
  <c r="M835" i="3"/>
  <c r="AG835" i="3"/>
  <c r="AR835" i="3"/>
  <c r="C836" i="3"/>
  <c r="D836" i="3"/>
  <c r="E836" i="3"/>
  <c r="F836" i="3"/>
  <c r="G836" i="3"/>
  <c r="H836" i="3"/>
  <c r="J836" i="3"/>
  <c r="K836" i="3"/>
  <c r="L836" i="3"/>
  <c r="M836" i="3"/>
  <c r="AG836" i="3"/>
  <c r="AR836" i="3"/>
  <c r="C837" i="3"/>
  <c r="D837" i="3"/>
  <c r="E837" i="3"/>
  <c r="F837" i="3"/>
  <c r="G837" i="3"/>
  <c r="H837" i="3"/>
  <c r="J837" i="3"/>
  <c r="K837" i="3"/>
  <c r="L837" i="3"/>
  <c r="M837" i="3"/>
  <c r="AG837" i="3"/>
  <c r="AR837" i="3"/>
  <c r="C838" i="3"/>
  <c r="D838" i="3"/>
  <c r="E838" i="3"/>
  <c r="F838" i="3"/>
  <c r="G838" i="3"/>
  <c r="H838" i="3"/>
  <c r="J838" i="3"/>
  <c r="K838" i="3"/>
  <c r="L838" i="3"/>
  <c r="M838" i="3"/>
  <c r="AG838" i="3"/>
  <c r="AR838" i="3"/>
  <c r="C839" i="3"/>
  <c r="D839" i="3"/>
  <c r="E839" i="3"/>
  <c r="F839" i="3"/>
  <c r="G839" i="3"/>
  <c r="H839" i="3"/>
  <c r="J839" i="3"/>
  <c r="K839" i="3"/>
  <c r="L839" i="3"/>
  <c r="M839" i="3"/>
  <c r="AG839" i="3"/>
  <c r="AR839" i="3"/>
  <c r="C840" i="3"/>
  <c r="D840" i="3"/>
  <c r="E840" i="3"/>
  <c r="F840" i="3"/>
  <c r="G840" i="3"/>
  <c r="H840" i="3"/>
  <c r="J840" i="3"/>
  <c r="K840" i="3"/>
  <c r="L840" i="3"/>
  <c r="M840" i="3"/>
  <c r="AG840" i="3"/>
  <c r="AR840" i="3"/>
  <c r="C841" i="3"/>
  <c r="D841" i="3"/>
  <c r="E841" i="3"/>
  <c r="F841" i="3"/>
  <c r="G841" i="3"/>
  <c r="H841" i="3"/>
  <c r="J841" i="3"/>
  <c r="K841" i="3"/>
  <c r="L841" i="3"/>
  <c r="M841" i="3"/>
  <c r="AG841" i="3"/>
  <c r="AR841" i="3"/>
  <c r="C842" i="3"/>
  <c r="D842" i="3"/>
  <c r="E842" i="3"/>
  <c r="F842" i="3"/>
  <c r="G842" i="3"/>
  <c r="H842" i="3"/>
  <c r="J842" i="3"/>
  <c r="K842" i="3"/>
  <c r="L842" i="3"/>
  <c r="M842" i="3"/>
  <c r="AG842" i="3"/>
  <c r="AR842" i="3"/>
  <c r="C843" i="3"/>
  <c r="D843" i="3"/>
  <c r="E843" i="3"/>
  <c r="F843" i="3"/>
  <c r="G843" i="3"/>
  <c r="H843" i="3"/>
  <c r="J843" i="3"/>
  <c r="K843" i="3"/>
  <c r="L843" i="3"/>
  <c r="M843" i="3"/>
  <c r="AG843" i="3"/>
  <c r="AR843" i="3"/>
  <c r="C844" i="3"/>
  <c r="D844" i="3"/>
  <c r="E844" i="3"/>
  <c r="F844" i="3"/>
  <c r="G844" i="3"/>
  <c r="H844" i="3"/>
  <c r="J844" i="3"/>
  <c r="K844" i="3"/>
  <c r="L844" i="3"/>
  <c r="M844" i="3"/>
  <c r="AG844" i="3"/>
  <c r="AR844" i="3"/>
  <c r="C845" i="3"/>
  <c r="D845" i="3"/>
  <c r="E845" i="3"/>
  <c r="F845" i="3"/>
  <c r="G845" i="3"/>
  <c r="H845" i="3"/>
  <c r="J845" i="3"/>
  <c r="K845" i="3"/>
  <c r="L845" i="3"/>
  <c r="M845" i="3"/>
  <c r="AG845" i="3"/>
  <c r="AR845" i="3"/>
  <c r="C846" i="3"/>
  <c r="D846" i="3"/>
  <c r="E846" i="3"/>
  <c r="F846" i="3"/>
  <c r="G846" i="3"/>
  <c r="H846" i="3"/>
  <c r="J846" i="3"/>
  <c r="K846" i="3"/>
  <c r="L846" i="3"/>
  <c r="M846" i="3"/>
  <c r="AG846" i="3"/>
  <c r="AR846" i="3"/>
  <c r="C847" i="3"/>
  <c r="D847" i="3"/>
  <c r="E847" i="3"/>
  <c r="F847" i="3"/>
  <c r="G847" i="3"/>
  <c r="H847" i="3"/>
  <c r="J847" i="3"/>
  <c r="K847" i="3"/>
  <c r="L847" i="3"/>
  <c r="M847" i="3"/>
  <c r="AG847" i="3"/>
  <c r="AR847" i="3"/>
  <c r="C848" i="3"/>
  <c r="D848" i="3"/>
  <c r="E848" i="3"/>
  <c r="F848" i="3"/>
  <c r="G848" i="3"/>
  <c r="H848" i="3"/>
  <c r="J848" i="3"/>
  <c r="K848" i="3"/>
  <c r="L848" i="3"/>
  <c r="M848" i="3"/>
  <c r="AG848" i="3"/>
  <c r="AR848" i="3"/>
  <c r="C849" i="3"/>
  <c r="D849" i="3"/>
  <c r="E849" i="3"/>
  <c r="F849" i="3"/>
  <c r="G849" i="3"/>
  <c r="H849" i="3"/>
  <c r="J849" i="3"/>
  <c r="K849" i="3"/>
  <c r="L849" i="3"/>
  <c r="M849" i="3"/>
  <c r="AG849" i="3"/>
  <c r="AR849" i="3"/>
  <c r="C850" i="3"/>
  <c r="D850" i="3"/>
  <c r="E850" i="3"/>
  <c r="F850" i="3"/>
  <c r="G850" i="3"/>
  <c r="H850" i="3"/>
  <c r="J850" i="3"/>
  <c r="K850" i="3"/>
  <c r="L850" i="3"/>
  <c r="M850" i="3"/>
  <c r="AG850" i="3"/>
  <c r="AR850" i="3"/>
  <c r="C851" i="3"/>
  <c r="D851" i="3"/>
  <c r="E851" i="3"/>
  <c r="F851" i="3"/>
  <c r="G851" i="3"/>
  <c r="H851" i="3"/>
  <c r="J851" i="3"/>
  <c r="K851" i="3"/>
  <c r="L851" i="3"/>
  <c r="M851" i="3"/>
  <c r="AG851" i="3"/>
  <c r="AR851" i="3"/>
  <c r="C852" i="3"/>
  <c r="D852" i="3"/>
  <c r="E852" i="3"/>
  <c r="F852" i="3"/>
  <c r="G852" i="3"/>
  <c r="H852" i="3"/>
  <c r="J852" i="3"/>
  <c r="K852" i="3"/>
  <c r="L852" i="3"/>
  <c r="M852" i="3"/>
  <c r="AG852" i="3"/>
  <c r="AR852" i="3"/>
  <c r="C853" i="3"/>
  <c r="D853" i="3"/>
  <c r="E853" i="3"/>
  <c r="F853" i="3"/>
  <c r="G853" i="3"/>
  <c r="H853" i="3"/>
  <c r="J853" i="3"/>
  <c r="K853" i="3"/>
  <c r="L853" i="3"/>
  <c r="M853" i="3"/>
  <c r="AG853" i="3"/>
  <c r="AR853" i="3"/>
  <c r="C854" i="3"/>
  <c r="D854" i="3"/>
  <c r="E854" i="3"/>
  <c r="F854" i="3"/>
  <c r="G854" i="3"/>
  <c r="H854" i="3"/>
  <c r="J854" i="3"/>
  <c r="K854" i="3"/>
  <c r="L854" i="3"/>
  <c r="M854" i="3"/>
  <c r="AG854" i="3"/>
  <c r="AR854" i="3"/>
  <c r="C855" i="3"/>
  <c r="D855" i="3"/>
  <c r="E855" i="3"/>
  <c r="F855" i="3"/>
  <c r="G855" i="3"/>
  <c r="H855" i="3"/>
  <c r="J855" i="3"/>
  <c r="K855" i="3"/>
  <c r="L855" i="3"/>
  <c r="M855" i="3"/>
  <c r="AG855" i="3"/>
  <c r="AR855" i="3"/>
  <c r="C856" i="3"/>
  <c r="D856" i="3"/>
  <c r="E856" i="3"/>
  <c r="F856" i="3"/>
  <c r="G856" i="3"/>
  <c r="H856" i="3"/>
  <c r="J856" i="3"/>
  <c r="K856" i="3"/>
  <c r="L856" i="3"/>
  <c r="M856" i="3"/>
  <c r="AG856" i="3"/>
  <c r="AR856" i="3"/>
  <c r="C857" i="3"/>
  <c r="D857" i="3"/>
  <c r="E857" i="3"/>
  <c r="F857" i="3"/>
  <c r="G857" i="3"/>
  <c r="H857" i="3"/>
  <c r="J857" i="3"/>
  <c r="K857" i="3"/>
  <c r="L857" i="3"/>
  <c r="M857" i="3"/>
  <c r="AG857" i="3"/>
  <c r="AR857" i="3"/>
  <c r="C858" i="3"/>
  <c r="D858" i="3"/>
  <c r="E858" i="3"/>
  <c r="F858" i="3"/>
  <c r="G858" i="3"/>
  <c r="H858" i="3"/>
  <c r="J858" i="3"/>
  <c r="K858" i="3"/>
  <c r="L858" i="3"/>
  <c r="M858" i="3"/>
  <c r="AG858" i="3"/>
  <c r="AR858" i="3"/>
  <c r="C859" i="3"/>
  <c r="D859" i="3"/>
  <c r="E859" i="3"/>
  <c r="F859" i="3"/>
  <c r="G859" i="3"/>
  <c r="H859" i="3"/>
  <c r="J859" i="3"/>
  <c r="K859" i="3"/>
  <c r="L859" i="3"/>
  <c r="M859" i="3"/>
  <c r="AG859" i="3"/>
  <c r="AR859" i="3"/>
  <c r="C860" i="3"/>
  <c r="D860" i="3"/>
  <c r="E860" i="3"/>
  <c r="F860" i="3"/>
  <c r="G860" i="3"/>
  <c r="H860" i="3"/>
  <c r="J860" i="3"/>
  <c r="K860" i="3"/>
  <c r="L860" i="3"/>
  <c r="M860" i="3"/>
  <c r="AG860" i="3"/>
  <c r="AR860" i="3"/>
  <c r="C861" i="3"/>
  <c r="D861" i="3"/>
  <c r="E861" i="3"/>
  <c r="F861" i="3"/>
  <c r="G861" i="3"/>
  <c r="H861" i="3"/>
  <c r="J861" i="3"/>
  <c r="K861" i="3"/>
  <c r="L861" i="3"/>
  <c r="M861" i="3"/>
  <c r="AG861" i="3"/>
  <c r="AR861" i="3"/>
  <c r="C862" i="3"/>
  <c r="D862" i="3"/>
  <c r="E862" i="3"/>
  <c r="F862" i="3"/>
  <c r="G862" i="3"/>
  <c r="H862" i="3"/>
  <c r="J862" i="3"/>
  <c r="K862" i="3"/>
  <c r="L862" i="3"/>
  <c r="M862" i="3"/>
  <c r="AG862" i="3"/>
  <c r="AR862" i="3"/>
  <c r="C863" i="3"/>
  <c r="D863" i="3"/>
  <c r="E863" i="3"/>
  <c r="F863" i="3"/>
  <c r="G863" i="3"/>
  <c r="H863" i="3"/>
  <c r="J863" i="3"/>
  <c r="K863" i="3"/>
  <c r="L863" i="3"/>
  <c r="M863" i="3"/>
  <c r="AG863" i="3"/>
  <c r="AR863" i="3"/>
  <c r="C864" i="3"/>
  <c r="D864" i="3"/>
  <c r="E864" i="3"/>
  <c r="F864" i="3"/>
  <c r="G864" i="3"/>
  <c r="H864" i="3"/>
  <c r="J864" i="3"/>
  <c r="K864" i="3"/>
  <c r="L864" i="3"/>
  <c r="M864" i="3"/>
  <c r="AG864" i="3"/>
  <c r="AR864" i="3"/>
  <c r="C865" i="3"/>
  <c r="D865" i="3"/>
  <c r="E865" i="3"/>
  <c r="F865" i="3"/>
  <c r="G865" i="3"/>
  <c r="H865" i="3"/>
  <c r="J865" i="3"/>
  <c r="K865" i="3"/>
  <c r="L865" i="3"/>
  <c r="M865" i="3"/>
  <c r="AG865" i="3"/>
  <c r="AR865" i="3"/>
  <c r="C866" i="3"/>
  <c r="D866" i="3"/>
  <c r="E866" i="3"/>
  <c r="F866" i="3"/>
  <c r="G866" i="3"/>
  <c r="H866" i="3"/>
  <c r="J866" i="3"/>
  <c r="K866" i="3"/>
  <c r="L866" i="3"/>
  <c r="M866" i="3"/>
  <c r="AG866" i="3"/>
  <c r="AR866" i="3"/>
  <c r="C867" i="3"/>
  <c r="D867" i="3"/>
  <c r="E867" i="3"/>
  <c r="F867" i="3"/>
  <c r="G867" i="3"/>
  <c r="H867" i="3"/>
  <c r="J867" i="3"/>
  <c r="K867" i="3"/>
  <c r="L867" i="3"/>
  <c r="M867" i="3"/>
  <c r="AG867" i="3"/>
  <c r="AR867" i="3"/>
  <c r="C868" i="3"/>
  <c r="D868" i="3"/>
  <c r="E868" i="3"/>
  <c r="F868" i="3"/>
  <c r="G868" i="3"/>
  <c r="H868" i="3"/>
  <c r="J868" i="3"/>
  <c r="K868" i="3"/>
  <c r="L868" i="3"/>
  <c r="M868" i="3"/>
  <c r="AG868" i="3"/>
  <c r="AR868" i="3"/>
  <c r="C869" i="3"/>
  <c r="D869" i="3"/>
  <c r="E869" i="3"/>
  <c r="F869" i="3"/>
  <c r="G869" i="3"/>
  <c r="H869" i="3"/>
  <c r="J869" i="3"/>
  <c r="K869" i="3"/>
  <c r="L869" i="3"/>
  <c r="M869" i="3"/>
  <c r="AG869" i="3"/>
  <c r="AR869" i="3"/>
  <c r="C870" i="3"/>
  <c r="D870" i="3"/>
  <c r="E870" i="3"/>
  <c r="F870" i="3"/>
  <c r="G870" i="3"/>
  <c r="H870" i="3"/>
  <c r="J870" i="3"/>
  <c r="K870" i="3"/>
  <c r="L870" i="3"/>
  <c r="M870" i="3"/>
  <c r="AG870" i="3"/>
  <c r="AR870" i="3"/>
  <c r="C871" i="3"/>
  <c r="D871" i="3"/>
  <c r="E871" i="3"/>
  <c r="F871" i="3"/>
  <c r="G871" i="3"/>
  <c r="H871" i="3"/>
  <c r="J871" i="3"/>
  <c r="K871" i="3"/>
  <c r="L871" i="3"/>
  <c r="M871" i="3"/>
  <c r="AG871" i="3"/>
  <c r="AR871" i="3"/>
  <c r="C872" i="3"/>
  <c r="D872" i="3"/>
  <c r="E872" i="3"/>
  <c r="F872" i="3"/>
  <c r="G872" i="3"/>
  <c r="H872" i="3"/>
  <c r="J872" i="3"/>
  <c r="K872" i="3"/>
  <c r="L872" i="3"/>
  <c r="M872" i="3"/>
  <c r="AG872" i="3"/>
  <c r="AR872" i="3"/>
  <c r="C873" i="3"/>
  <c r="D873" i="3"/>
  <c r="E873" i="3"/>
  <c r="F873" i="3"/>
  <c r="G873" i="3"/>
  <c r="H873" i="3"/>
  <c r="J873" i="3"/>
  <c r="K873" i="3"/>
  <c r="L873" i="3"/>
  <c r="M873" i="3"/>
  <c r="AG873" i="3"/>
  <c r="AR873" i="3"/>
  <c r="C874" i="3"/>
  <c r="D874" i="3"/>
  <c r="E874" i="3"/>
  <c r="F874" i="3"/>
  <c r="G874" i="3"/>
  <c r="H874" i="3"/>
  <c r="J874" i="3"/>
  <c r="K874" i="3"/>
  <c r="L874" i="3"/>
  <c r="M874" i="3"/>
  <c r="AG874" i="3"/>
  <c r="AR874" i="3"/>
  <c r="C875" i="3"/>
  <c r="D875" i="3"/>
  <c r="E875" i="3"/>
  <c r="F875" i="3"/>
  <c r="G875" i="3"/>
  <c r="H875" i="3"/>
  <c r="J875" i="3"/>
  <c r="K875" i="3"/>
  <c r="L875" i="3"/>
  <c r="M875" i="3"/>
  <c r="AG875" i="3"/>
  <c r="AR875" i="3"/>
  <c r="C876" i="3"/>
  <c r="D876" i="3"/>
  <c r="E876" i="3"/>
  <c r="F876" i="3"/>
  <c r="G876" i="3"/>
  <c r="H876" i="3"/>
  <c r="J876" i="3"/>
  <c r="K876" i="3"/>
  <c r="L876" i="3"/>
  <c r="M876" i="3"/>
  <c r="AG876" i="3"/>
  <c r="AR876" i="3"/>
  <c r="C877" i="3"/>
  <c r="D877" i="3"/>
  <c r="E877" i="3"/>
  <c r="F877" i="3"/>
  <c r="G877" i="3"/>
  <c r="H877" i="3"/>
  <c r="J877" i="3"/>
  <c r="K877" i="3"/>
  <c r="L877" i="3"/>
  <c r="M877" i="3"/>
  <c r="AG877" i="3"/>
  <c r="AR877" i="3"/>
  <c r="C878" i="3"/>
  <c r="D878" i="3"/>
  <c r="E878" i="3"/>
  <c r="F878" i="3"/>
  <c r="G878" i="3"/>
  <c r="H878" i="3"/>
  <c r="J878" i="3"/>
  <c r="K878" i="3"/>
  <c r="L878" i="3"/>
  <c r="M878" i="3"/>
  <c r="AG878" i="3"/>
  <c r="AR878" i="3"/>
  <c r="C879" i="3"/>
  <c r="D879" i="3"/>
  <c r="E879" i="3"/>
  <c r="F879" i="3"/>
  <c r="G879" i="3"/>
  <c r="H879" i="3"/>
  <c r="J879" i="3"/>
  <c r="K879" i="3"/>
  <c r="L879" i="3"/>
  <c r="M879" i="3"/>
  <c r="AG879" i="3"/>
  <c r="AR879" i="3"/>
  <c r="C880" i="3"/>
  <c r="D880" i="3"/>
  <c r="E880" i="3"/>
  <c r="F880" i="3"/>
  <c r="G880" i="3"/>
  <c r="H880" i="3"/>
  <c r="J880" i="3"/>
  <c r="K880" i="3"/>
  <c r="L880" i="3"/>
  <c r="M880" i="3"/>
  <c r="AG880" i="3"/>
  <c r="AR880" i="3"/>
  <c r="C881" i="3"/>
  <c r="D881" i="3"/>
  <c r="E881" i="3"/>
  <c r="F881" i="3"/>
  <c r="G881" i="3"/>
  <c r="H881" i="3"/>
  <c r="J881" i="3"/>
  <c r="K881" i="3"/>
  <c r="L881" i="3"/>
  <c r="M881" i="3"/>
  <c r="AG881" i="3"/>
  <c r="AR881" i="3"/>
  <c r="C882" i="3"/>
  <c r="D882" i="3"/>
  <c r="E882" i="3"/>
  <c r="F882" i="3"/>
  <c r="G882" i="3"/>
  <c r="H882" i="3"/>
  <c r="J882" i="3"/>
  <c r="K882" i="3"/>
  <c r="L882" i="3"/>
  <c r="M882" i="3"/>
  <c r="AG882" i="3"/>
  <c r="AR882" i="3"/>
  <c r="C883" i="3"/>
  <c r="D883" i="3"/>
  <c r="E883" i="3"/>
  <c r="F883" i="3"/>
  <c r="G883" i="3"/>
  <c r="H883" i="3"/>
  <c r="J883" i="3"/>
  <c r="K883" i="3"/>
  <c r="L883" i="3"/>
  <c r="M883" i="3"/>
  <c r="AG883" i="3"/>
  <c r="AR883" i="3"/>
  <c r="C884" i="3"/>
  <c r="D884" i="3"/>
  <c r="E884" i="3"/>
  <c r="F884" i="3"/>
  <c r="G884" i="3"/>
  <c r="H884" i="3"/>
  <c r="J884" i="3"/>
  <c r="K884" i="3"/>
  <c r="L884" i="3"/>
  <c r="M884" i="3"/>
  <c r="AG884" i="3"/>
  <c r="AR884" i="3"/>
  <c r="C885" i="3"/>
  <c r="D885" i="3"/>
  <c r="E885" i="3"/>
  <c r="F885" i="3"/>
  <c r="G885" i="3"/>
  <c r="H885" i="3"/>
  <c r="J885" i="3"/>
  <c r="K885" i="3"/>
  <c r="L885" i="3"/>
  <c r="M885" i="3"/>
  <c r="AG885" i="3"/>
  <c r="AR885" i="3"/>
  <c r="C886" i="3"/>
  <c r="D886" i="3"/>
  <c r="E886" i="3"/>
  <c r="F886" i="3"/>
  <c r="G886" i="3"/>
  <c r="H886" i="3"/>
  <c r="J886" i="3"/>
  <c r="K886" i="3"/>
  <c r="L886" i="3"/>
  <c r="M886" i="3"/>
  <c r="AG886" i="3"/>
  <c r="AR886" i="3"/>
  <c r="C887" i="3"/>
  <c r="D887" i="3"/>
  <c r="E887" i="3"/>
  <c r="F887" i="3"/>
  <c r="G887" i="3"/>
  <c r="H887" i="3"/>
  <c r="J887" i="3"/>
  <c r="K887" i="3"/>
  <c r="L887" i="3"/>
  <c r="M887" i="3"/>
  <c r="AG887" i="3"/>
  <c r="AR887" i="3"/>
  <c r="C888" i="3"/>
  <c r="D888" i="3"/>
  <c r="E888" i="3"/>
  <c r="F888" i="3"/>
  <c r="G888" i="3"/>
  <c r="H888" i="3"/>
  <c r="J888" i="3"/>
  <c r="K888" i="3"/>
  <c r="L888" i="3"/>
  <c r="M888" i="3"/>
  <c r="AG888" i="3"/>
  <c r="AR888" i="3"/>
  <c r="C889" i="3"/>
  <c r="D889" i="3"/>
  <c r="E889" i="3"/>
  <c r="F889" i="3"/>
  <c r="G889" i="3"/>
  <c r="H889" i="3"/>
  <c r="J889" i="3"/>
  <c r="K889" i="3"/>
  <c r="L889" i="3"/>
  <c r="M889" i="3"/>
  <c r="AG889" i="3"/>
  <c r="AR889" i="3"/>
  <c r="C890" i="3"/>
  <c r="D890" i="3"/>
  <c r="E890" i="3"/>
  <c r="F890" i="3"/>
  <c r="G890" i="3"/>
  <c r="H890" i="3"/>
  <c r="J890" i="3"/>
  <c r="K890" i="3"/>
  <c r="L890" i="3"/>
  <c r="M890" i="3"/>
  <c r="AG890" i="3"/>
  <c r="AR890" i="3"/>
  <c r="C891" i="3"/>
  <c r="D891" i="3"/>
  <c r="E891" i="3"/>
  <c r="F891" i="3"/>
  <c r="G891" i="3"/>
  <c r="H891" i="3"/>
  <c r="J891" i="3"/>
  <c r="K891" i="3"/>
  <c r="L891" i="3"/>
  <c r="M891" i="3"/>
  <c r="AG891" i="3"/>
  <c r="AR891" i="3"/>
  <c r="C892" i="3"/>
  <c r="D892" i="3"/>
  <c r="E892" i="3"/>
  <c r="F892" i="3"/>
  <c r="G892" i="3"/>
  <c r="H892" i="3"/>
  <c r="J892" i="3"/>
  <c r="K892" i="3"/>
  <c r="L892" i="3"/>
  <c r="M892" i="3"/>
  <c r="AG892" i="3"/>
  <c r="AR892" i="3"/>
  <c r="C893" i="3"/>
  <c r="D893" i="3"/>
  <c r="E893" i="3"/>
  <c r="F893" i="3"/>
  <c r="G893" i="3"/>
  <c r="H893" i="3"/>
  <c r="J893" i="3"/>
  <c r="K893" i="3"/>
  <c r="L893" i="3"/>
  <c r="M893" i="3"/>
  <c r="AG893" i="3"/>
  <c r="AR893" i="3"/>
  <c r="C894" i="3"/>
  <c r="D894" i="3"/>
  <c r="E894" i="3"/>
  <c r="F894" i="3"/>
  <c r="G894" i="3"/>
  <c r="H894" i="3"/>
  <c r="J894" i="3"/>
  <c r="K894" i="3"/>
  <c r="L894" i="3"/>
  <c r="M894" i="3"/>
  <c r="AG894" i="3"/>
  <c r="AR894" i="3"/>
  <c r="C895" i="3"/>
  <c r="D895" i="3"/>
  <c r="E895" i="3"/>
  <c r="F895" i="3"/>
  <c r="G895" i="3"/>
  <c r="H895" i="3"/>
  <c r="J895" i="3"/>
  <c r="K895" i="3"/>
  <c r="L895" i="3"/>
  <c r="M895" i="3"/>
  <c r="AG895" i="3"/>
  <c r="AR895" i="3"/>
  <c r="C896" i="3"/>
  <c r="D896" i="3"/>
  <c r="E896" i="3"/>
  <c r="F896" i="3"/>
  <c r="G896" i="3"/>
  <c r="H896" i="3"/>
  <c r="J896" i="3"/>
  <c r="K896" i="3"/>
  <c r="L896" i="3"/>
  <c r="M896" i="3"/>
  <c r="AG896" i="3"/>
  <c r="AR896" i="3"/>
  <c r="C897" i="3"/>
  <c r="D897" i="3"/>
  <c r="E897" i="3"/>
  <c r="F897" i="3"/>
  <c r="G897" i="3"/>
  <c r="H897" i="3"/>
  <c r="J897" i="3"/>
  <c r="K897" i="3"/>
  <c r="L897" i="3"/>
  <c r="M897" i="3"/>
  <c r="AG897" i="3"/>
  <c r="AR897" i="3"/>
  <c r="C898" i="3"/>
  <c r="D898" i="3"/>
  <c r="E898" i="3"/>
  <c r="F898" i="3"/>
  <c r="G898" i="3"/>
  <c r="H898" i="3"/>
  <c r="J898" i="3"/>
  <c r="K898" i="3"/>
  <c r="L898" i="3"/>
  <c r="M898" i="3"/>
  <c r="AG898" i="3"/>
  <c r="AR898" i="3"/>
  <c r="C899" i="3"/>
  <c r="D899" i="3"/>
  <c r="E899" i="3"/>
  <c r="F899" i="3"/>
  <c r="G899" i="3"/>
  <c r="H899" i="3"/>
  <c r="J899" i="3"/>
  <c r="K899" i="3"/>
  <c r="L899" i="3"/>
  <c r="M899" i="3"/>
  <c r="AG899" i="3"/>
  <c r="AR899" i="3"/>
  <c r="C900" i="3"/>
  <c r="D900" i="3"/>
  <c r="E900" i="3"/>
  <c r="F900" i="3"/>
  <c r="G900" i="3"/>
  <c r="H900" i="3"/>
  <c r="J900" i="3"/>
  <c r="K900" i="3"/>
  <c r="L900" i="3"/>
  <c r="M900" i="3"/>
  <c r="AG900" i="3"/>
  <c r="AR900" i="3"/>
  <c r="C901" i="3"/>
  <c r="D901" i="3"/>
  <c r="E901" i="3"/>
  <c r="F901" i="3"/>
  <c r="G901" i="3"/>
  <c r="H901" i="3"/>
  <c r="J901" i="3"/>
  <c r="K901" i="3"/>
  <c r="L901" i="3"/>
  <c r="M901" i="3"/>
  <c r="AG901" i="3"/>
  <c r="AR901" i="3"/>
  <c r="C902" i="3"/>
  <c r="D902" i="3"/>
  <c r="E902" i="3"/>
  <c r="F902" i="3"/>
  <c r="G902" i="3"/>
  <c r="H902" i="3"/>
  <c r="J902" i="3"/>
  <c r="K902" i="3"/>
  <c r="L902" i="3"/>
  <c r="M902" i="3"/>
  <c r="AG902" i="3"/>
  <c r="AR902" i="3"/>
  <c r="C903" i="3"/>
  <c r="D903" i="3"/>
  <c r="E903" i="3"/>
  <c r="F903" i="3"/>
  <c r="G903" i="3"/>
  <c r="H903" i="3"/>
  <c r="J903" i="3"/>
  <c r="K903" i="3"/>
  <c r="L903" i="3"/>
  <c r="M903" i="3"/>
  <c r="AG903" i="3"/>
  <c r="AR903" i="3"/>
  <c r="C904" i="3"/>
  <c r="D904" i="3"/>
  <c r="E904" i="3"/>
  <c r="F904" i="3"/>
  <c r="G904" i="3"/>
  <c r="H904" i="3"/>
  <c r="J904" i="3"/>
  <c r="K904" i="3"/>
  <c r="L904" i="3"/>
  <c r="M904" i="3"/>
  <c r="AG904" i="3"/>
  <c r="AR904" i="3"/>
  <c r="C905" i="3"/>
  <c r="D905" i="3"/>
  <c r="E905" i="3"/>
  <c r="F905" i="3"/>
  <c r="G905" i="3"/>
  <c r="H905" i="3"/>
  <c r="J905" i="3"/>
  <c r="K905" i="3"/>
  <c r="L905" i="3"/>
  <c r="M905" i="3"/>
  <c r="AG905" i="3"/>
  <c r="AR905" i="3"/>
  <c r="C906" i="3"/>
  <c r="D906" i="3"/>
  <c r="E906" i="3"/>
  <c r="F906" i="3"/>
  <c r="G906" i="3"/>
  <c r="H906" i="3"/>
  <c r="J906" i="3"/>
  <c r="K906" i="3"/>
  <c r="L906" i="3"/>
  <c r="M906" i="3"/>
  <c r="AG906" i="3"/>
  <c r="AR906" i="3"/>
  <c r="C907" i="3"/>
  <c r="D907" i="3"/>
  <c r="E907" i="3"/>
  <c r="F907" i="3"/>
  <c r="G907" i="3"/>
  <c r="H907" i="3"/>
  <c r="J907" i="3"/>
  <c r="K907" i="3"/>
  <c r="L907" i="3"/>
  <c r="M907" i="3"/>
  <c r="AG907" i="3"/>
  <c r="AR907" i="3"/>
  <c r="C908" i="3"/>
  <c r="D908" i="3"/>
  <c r="E908" i="3"/>
  <c r="F908" i="3"/>
  <c r="G908" i="3"/>
  <c r="H908" i="3"/>
  <c r="J908" i="3"/>
  <c r="K908" i="3"/>
  <c r="L908" i="3"/>
  <c r="M908" i="3"/>
  <c r="AG908" i="3"/>
  <c r="AR908" i="3"/>
  <c r="C909" i="3"/>
  <c r="D909" i="3"/>
  <c r="E909" i="3"/>
  <c r="F909" i="3"/>
  <c r="G909" i="3"/>
  <c r="H909" i="3"/>
  <c r="J909" i="3"/>
  <c r="K909" i="3"/>
  <c r="L909" i="3"/>
  <c r="M909" i="3"/>
  <c r="AG909" i="3"/>
  <c r="AR909" i="3"/>
  <c r="C910" i="3"/>
  <c r="D910" i="3"/>
  <c r="E910" i="3"/>
  <c r="F910" i="3"/>
  <c r="G910" i="3"/>
  <c r="H910" i="3"/>
  <c r="J910" i="3"/>
  <c r="K910" i="3"/>
  <c r="L910" i="3"/>
  <c r="M910" i="3"/>
  <c r="AG910" i="3"/>
  <c r="AR910" i="3"/>
  <c r="C911" i="3"/>
  <c r="D911" i="3"/>
  <c r="E911" i="3"/>
  <c r="F911" i="3"/>
  <c r="G911" i="3"/>
  <c r="H911" i="3"/>
  <c r="J911" i="3"/>
  <c r="K911" i="3"/>
  <c r="L911" i="3"/>
  <c r="M911" i="3"/>
  <c r="AG911" i="3"/>
  <c r="AR911" i="3"/>
  <c r="C912" i="3"/>
  <c r="D912" i="3"/>
  <c r="E912" i="3"/>
  <c r="F912" i="3"/>
  <c r="G912" i="3"/>
  <c r="H912" i="3"/>
  <c r="J912" i="3"/>
  <c r="K912" i="3"/>
  <c r="L912" i="3"/>
  <c r="M912" i="3"/>
  <c r="AG912" i="3"/>
  <c r="AR912" i="3"/>
  <c r="C913" i="3"/>
  <c r="D913" i="3"/>
  <c r="E913" i="3"/>
  <c r="F913" i="3"/>
  <c r="G913" i="3"/>
  <c r="H913" i="3"/>
  <c r="J913" i="3"/>
  <c r="K913" i="3"/>
  <c r="L913" i="3"/>
  <c r="M913" i="3"/>
  <c r="AG913" i="3"/>
  <c r="AR913" i="3"/>
  <c r="C914" i="3"/>
  <c r="D914" i="3"/>
  <c r="E914" i="3"/>
  <c r="F914" i="3"/>
  <c r="G914" i="3"/>
  <c r="H914" i="3"/>
  <c r="J914" i="3"/>
  <c r="K914" i="3"/>
  <c r="L914" i="3"/>
  <c r="M914" i="3"/>
  <c r="AG914" i="3"/>
  <c r="AR914" i="3"/>
  <c r="C915" i="3"/>
  <c r="D915" i="3"/>
  <c r="E915" i="3"/>
  <c r="F915" i="3"/>
  <c r="G915" i="3"/>
  <c r="H915" i="3"/>
  <c r="J915" i="3"/>
  <c r="K915" i="3"/>
  <c r="L915" i="3"/>
  <c r="M915" i="3"/>
  <c r="AG915" i="3"/>
  <c r="AR915" i="3"/>
  <c r="C916" i="3"/>
  <c r="D916" i="3"/>
  <c r="E916" i="3"/>
  <c r="F916" i="3"/>
  <c r="G916" i="3"/>
  <c r="H916" i="3"/>
  <c r="J916" i="3"/>
  <c r="K916" i="3"/>
  <c r="L916" i="3"/>
  <c r="M916" i="3"/>
  <c r="AG916" i="3"/>
  <c r="AR916" i="3"/>
  <c r="C917" i="3"/>
  <c r="D917" i="3"/>
  <c r="E917" i="3"/>
  <c r="F917" i="3"/>
  <c r="G917" i="3"/>
  <c r="H917" i="3"/>
  <c r="J917" i="3"/>
  <c r="K917" i="3"/>
  <c r="L917" i="3"/>
  <c r="M917" i="3"/>
  <c r="AG917" i="3"/>
  <c r="AR917" i="3"/>
  <c r="C918" i="3"/>
  <c r="D918" i="3"/>
  <c r="E918" i="3"/>
  <c r="F918" i="3"/>
  <c r="G918" i="3"/>
  <c r="H918" i="3"/>
  <c r="J918" i="3"/>
  <c r="K918" i="3"/>
  <c r="L918" i="3"/>
  <c r="M918" i="3"/>
  <c r="AG918" i="3"/>
  <c r="AR918" i="3"/>
  <c r="C919" i="3"/>
  <c r="D919" i="3"/>
  <c r="E919" i="3"/>
  <c r="F919" i="3"/>
  <c r="G919" i="3"/>
  <c r="H919" i="3"/>
  <c r="J919" i="3"/>
  <c r="K919" i="3"/>
  <c r="L919" i="3"/>
  <c r="M919" i="3"/>
  <c r="AG919" i="3"/>
  <c r="AR919" i="3"/>
  <c r="C920" i="3"/>
  <c r="D920" i="3"/>
  <c r="E920" i="3"/>
  <c r="F920" i="3"/>
  <c r="G920" i="3"/>
  <c r="H920" i="3"/>
  <c r="J920" i="3"/>
  <c r="K920" i="3"/>
  <c r="L920" i="3"/>
  <c r="M920" i="3"/>
  <c r="AG920" i="3"/>
  <c r="AR920" i="3"/>
  <c r="C921" i="3"/>
  <c r="D921" i="3"/>
  <c r="E921" i="3"/>
  <c r="F921" i="3"/>
  <c r="G921" i="3"/>
  <c r="H921" i="3"/>
  <c r="J921" i="3"/>
  <c r="K921" i="3"/>
  <c r="L921" i="3"/>
  <c r="M921" i="3"/>
  <c r="AG921" i="3"/>
  <c r="AR921" i="3"/>
  <c r="C922" i="3"/>
  <c r="D922" i="3"/>
  <c r="E922" i="3"/>
  <c r="F922" i="3"/>
  <c r="G922" i="3"/>
  <c r="H922" i="3"/>
  <c r="J922" i="3"/>
  <c r="K922" i="3"/>
  <c r="L922" i="3"/>
  <c r="M922" i="3"/>
  <c r="AG922" i="3"/>
  <c r="AR922" i="3"/>
  <c r="C923" i="3"/>
  <c r="D923" i="3"/>
  <c r="E923" i="3"/>
  <c r="F923" i="3"/>
  <c r="G923" i="3"/>
  <c r="H923" i="3"/>
  <c r="J923" i="3"/>
  <c r="K923" i="3"/>
  <c r="L923" i="3"/>
  <c r="M923" i="3"/>
  <c r="AG923" i="3"/>
  <c r="AR923" i="3"/>
  <c r="C924" i="3"/>
  <c r="D924" i="3"/>
  <c r="E924" i="3"/>
  <c r="F924" i="3"/>
  <c r="G924" i="3"/>
  <c r="H924" i="3"/>
  <c r="J924" i="3"/>
  <c r="K924" i="3"/>
  <c r="L924" i="3"/>
  <c r="M924" i="3"/>
  <c r="AG924" i="3"/>
  <c r="AR924" i="3"/>
  <c r="C925" i="3"/>
  <c r="D925" i="3"/>
  <c r="E925" i="3"/>
  <c r="F925" i="3"/>
  <c r="G925" i="3"/>
  <c r="H925" i="3"/>
  <c r="J925" i="3"/>
  <c r="K925" i="3"/>
  <c r="L925" i="3"/>
  <c r="M925" i="3"/>
  <c r="AG925" i="3"/>
  <c r="AR925" i="3"/>
  <c r="C926" i="3"/>
  <c r="D926" i="3"/>
  <c r="E926" i="3"/>
  <c r="F926" i="3"/>
  <c r="G926" i="3"/>
  <c r="H926" i="3"/>
  <c r="J926" i="3"/>
  <c r="K926" i="3"/>
  <c r="L926" i="3"/>
  <c r="M926" i="3"/>
  <c r="AG926" i="3"/>
  <c r="AR926" i="3"/>
  <c r="C927" i="3"/>
  <c r="D927" i="3"/>
  <c r="E927" i="3"/>
  <c r="F927" i="3"/>
  <c r="G927" i="3"/>
  <c r="H927" i="3"/>
  <c r="J927" i="3"/>
  <c r="K927" i="3"/>
  <c r="L927" i="3"/>
  <c r="M927" i="3"/>
  <c r="AG927" i="3"/>
  <c r="AR927" i="3"/>
  <c r="C928" i="3"/>
  <c r="D928" i="3"/>
  <c r="E928" i="3"/>
  <c r="F928" i="3"/>
  <c r="G928" i="3"/>
  <c r="H928" i="3"/>
  <c r="J928" i="3"/>
  <c r="K928" i="3"/>
  <c r="L928" i="3"/>
  <c r="M928" i="3"/>
  <c r="AG928" i="3"/>
  <c r="AR928" i="3"/>
  <c r="C929" i="3"/>
  <c r="D929" i="3"/>
  <c r="E929" i="3"/>
  <c r="F929" i="3"/>
  <c r="G929" i="3"/>
  <c r="H929" i="3"/>
  <c r="J929" i="3"/>
  <c r="K929" i="3"/>
  <c r="L929" i="3"/>
  <c r="M929" i="3"/>
  <c r="AG929" i="3"/>
  <c r="AR929" i="3"/>
  <c r="C930" i="3"/>
  <c r="D930" i="3"/>
  <c r="E930" i="3"/>
  <c r="F930" i="3"/>
  <c r="G930" i="3"/>
  <c r="H930" i="3"/>
  <c r="J930" i="3"/>
  <c r="K930" i="3"/>
  <c r="L930" i="3"/>
  <c r="M930" i="3"/>
  <c r="AG930" i="3"/>
  <c r="AR930" i="3"/>
  <c r="C931" i="3"/>
  <c r="D931" i="3"/>
  <c r="E931" i="3"/>
  <c r="F931" i="3"/>
  <c r="G931" i="3"/>
  <c r="H931" i="3"/>
  <c r="J931" i="3"/>
  <c r="K931" i="3"/>
  <c r="L931" i="3"/>
  <c r="M931" i="3"/>
  <c r="AG931" i="3"/>
  <c r="AR931" i="3"/>
  <c r="C932" i="3"/>
  <c r="D932" i="3"/>
  <c r="E932" i="3"/>
  <c r="F932" i="3"/>
  <c r="G932" i="3"/>
  <c r="H932" i="3"/>
  <c r="J932" i="3"/>
  <c r="K932" i="3"/>
  <c r="L932" i="3"/>
  <c r="M932" i="3"/>
  <c r="AG932" i="3"/>
  <c r="AR932" i="3"/>
  <c r="C933" i="3"/>
  <c r="D933" i="3"/>
  <c r="E933" i="3"/>
  <c r="F933" i="3"/>
  <c r="G933" i="3"/>
  <c r="H933" i="3"/>
  <c r="J933" i="3"/>
  <c r="K933" i="3"/>
  <c r="L933" i="3"/>
  <c r="M933" i="3"/>
  <c r="AG933" i="3"/>
  <c r="AR933" i="3"/>
  <c r="C934" i="3"/>
  <c r="D934" i="3"/>
  <c r="E934" i="3"/>
  <c r="F934" i="3"/>
  <c r="G934" i="3"/>
  <c r="H934" i="3"/>
  <c r="J934" i="3"/>
  <c r="K934" i="3"/>
  <c r="L934" i="3"/>
  <c r="M934" i="3"/>
  <c r="AG934" i="3"/>
  <c r="AR934" i="3"/>
  <c r="C935" i="3"/>
  <c r="D935" i="3"/>
  <c r="E935" i="3"/>
  <c r="F935" i="3"/>
  <c r="G935" i="3"/>
  <c r="H935" i="3"/>
  <c r="J935" i="3"/>
  <c r="K935" i="3"/>
  <c r="L935" i="3"/>
  <c r="M935" i="3"/>
  <c r="AG935" i="3"/>
  <c r="AR935" i="3"/>
  <c r="C936" i="3"/>
  <c r="D936" i="3"/>
  <c r="E936" i="3"/>
  <c r="F936" i="3"/>
  <c r="G936" i="3"/>
  <c r="H936" i="3"/>
  <c r="J936" i="3"/>
  <c r="K936" i="3"/>
  <c r="L936" i="3"/>
  <c r="M936" i="3"/>
  <c r="AG936" i="3"/>
  <c r="AR936" i="3"/>
  <c r="C937" i="3"/>
  <c r="D937" i="3"/>
  <c r="E937" i="3"/>
  <c r="F937" i="3"/>
  <c r="G937" i="3"/>
  <c r="H937" i="3"/>
  <c r="J937" i="3"/>
  <c r="K937" i="3"/>
  <c r="L937" i="3"/>
  <c r="M937" i="3"/>
  <c r="AG937" i="3"/>
  <c r="AR937" i="3"/>
  <c r="C938" i="3"/>
  <c r="D938" i="3"/>
  <c r="E938" i="3"/>
  <c r="F938" i="3"/>
  <c r="G938" i="3"/>
  <c r="H938" i="3"/>
  <c r="J938" i="3"/>
  <c r="K938" i="3"/>
  <c r="L938" i="3"/>
  <c r="M938" i="3"/>
  <c r="AG938" i="3"/>
  <c r="AR938" i="3"/>
  <c r="C939" i="3"/>
  <c r="D939" i="3"/>
  <c r="E939" i="3"/>
  <c r="F939" i="3"/>
  <c r="G939" i="3"/>
  <c r="H939" i="3"/>
  <c r="J939" i="3"/>
  <c r="K939" i="3"/>
  <c r="L939" i="3"/>
  <c r="M939" i="3"/>
  <c r="AG939" i="3"/>
  <c r="AR939" i="3"/>
  <c r="C940" i="3"/>
  <c r="D940" i="3"/>
  <c r="E940" i="3"/>
  <c r="F940" i="3"/>
  <c r="G940" i="3"/>
  <c r="H940" i="3"/>
  <c r="J940" i="3"/>
  <c r="K940" i="3"/>
  <c r="L940" i="3"/>
  <c r="M940" i="3"/>
  <c r="AG940" i="3"/>
  <c r="AR940" i="3"/>
  <c r="C941" i="3"/>
  <c r="D941" i="3"/>
  <c r="E941" i="3"/>
  <c r="F941" i="3"/>
  <c r="G941" i="3"/>
  <c r="H941" i="3"/>
  <c r="J941" i="3"/>
  <c r="K941" i="3"/>
  <c r="L941" i="3"/>
  <c r="M941" i="3"/>
  <c r="AG941" i="3"/>
  <c r="AR941" i="3"/>
  <c r="C942" i="3"/>
  <c r="D942" i="3"/>
  <c r="E942" i="3"/>
  <c r="F942" i="3"/>
  <c r="G942" i="3"/>
  <c r="H942" i="3"/>
  <c r="J942" i="3"/>
  <c r="K942" i="3"/>
  <c r="L942" i="3"/>
  <c r="M942" i="3"/>
  <c r="AG942" i="3"/>
  <c r="AR942" i="3"/>
  <c r="C943" i="3"/>
  <c r="D943" i="3"/>
  <c r="E943" i="3"/>
  <c r="F943" i="3"/>
  <c r="G943" i="3"/>
  <c r="H943" i="3"/>
  <c r="J943" i="3"/>
  <c r="K943" i="3"/>
  <c r="L943" i="3"/>
  <c r="M943" i="3"/>
  <c r="AG943" i="3"/>
  <c r="AR943" i="3"/>
  <c r="C944" i="3"/>
  <c r="D944" i="3"/>
  <c r="E944" i="3"/>
  <c r="F944" i="3"/>
  <c r="G944" i="3"/>
  <c r="H944" i="3"/>
  <c r="J944" i="3"/>
  <c r="K944" i="3"/>
  <c r="L944" i="3"/>
  <c r="M944" i="3"/>
  <c r="AG944" i="3"/>
  <c r="AR944" i="3"/>
  <c r="C945" i="3"/>
  <c r="D945" i="3"/>
  <c r="E945" i="3"/>
  <c r="F945" i="3"/>
  <c r="G945" i="3"/>
  <c r="H945" i="3"/>
  <c r="J945" i="3"/>
  <c r="K945" i="3"/>
  <c r="L945" i="3"/>
  <c r="M945" i="3"/>
  <c r="AG945" i="3"/>
  <c r="AR945" i="3"/>
  <c r="C946" i="3"/>
  <c r="D946" i="3"/>
  <c r="E946" i="3"/>
  <c r="F946" i="3"/>
  <c r="G946" i="3"/>
  <c r="H946" i="3"/>
  <c r="J946" i="3"/>
  <c r="K946" i="3"/>
  <c r="L946" i="3"/>
  <c r="M946" i="3"/>
  <c r="AG946" i="3"/>
  <c r="AR946" i="3"/>
  <c r="C947" i="3"/>
  <c r="D947" i="3"/>
  <c r="E947" i="3"/>
  <c r="F947" i="3"/>
  <c r="G947" i="3"/>
  <c r="H947" i="3"/>
  <c r="J947" i="3"/>
  <c r="K947" i="3"/>
  <c r="L947" i="3"/>
  <c r="M947" i="3"/>
  <c r="AG947" i="3"/>
  <c r="AR947" i="3"/>
  <c r="C948" i="3"/>
  <c r="D948" i="3"/>
  <c r="E948" i="3"/>
  <c r="F948" i="3"/>
  <c r="G948" i="3"/>
  <c r="H948" i="3"/>
  <c r="J948" i="3"/>
  <c r="K948" i="3"/>
  <c r="L948" i="3"/>
  <c r="M948" i="3"/>
  <c r="AG948" i="3"/>
  <c r="AR948" i="3"/>
  <c r="C949" i="3"/>
  <c r="D949" i="3"/>
  <c r="E949" i="3"/>
  <c r="F949" i="3"/>
  <c r="G949" i="3"/>
  <c r="H949" i="3"/>
  <c r="J949" i="3"/>
  <c r="K949" i="3"/>
  <c r="L949" i="3"/>
  <c r="M949" i="3"/>
  <c r="AG949" i="3"/>
  <c r="AR949" i="3"/>
  <c r="C950" i="3"/>
  <c r="D950" i="3"/>
  <c r="E950" i="3"/>
  <c r="F950" i="3"/>
  <c r="G950" i="3"/>
  <c r="H950" i="3"/>
  <c r="J950" i="3"/>
  <c r="K950" i="3"/>
  <c r="L950" i="3"/>
  <c r="M950" i="3"/>
  <c r="AG950" i="3"/>
  <c r="AR950" i="3"/>
  <c r="C951" i="3"/>
  <c r="D951" i="3"/>
  <c r="E951" i="3"/>
  <c r="F951" i="3"/>
  <c r="G951" i="3"/>
  <c r="H951" i="3"/>
  <c r="J951" i="3"/>
  <c r="K951" i="3"/>
  <c r="L951" i="3"/>
  <c r="M951" i="3"/>
  <c r="AG951" i="3"/>
  <c r="AR951" i="3"/>
  <c r="C952" i="3"/>
  <c r="D952" i="3"/>
  <c r="E952" i="3"/>
  <c r="F952" i="3"/>
  <c r="G952" i="3"/>
  <c r="H952" i="3"/>
  <c r="J952" i="3"/>
  <c r="K952" i="3"/>
  <c r="L952" i="3"/>
  <c r="M952" i="3"/>
  <c r="AG952" i="3"/>
  <c r="AR952" i="3"/>
  <c r="C953" i="3"/>
  <c r="D953" i="3"/>
  <c r="E953" i="3"/>
  <c r="F953" i="3"/>
  <c r="G953" i="3"/>
  <c r="H953" i="3"/>
  <c r="J953" i="3"/>
  <c r="K953" i="3"/>
  <c r="L953" i="3"/>
  <c r="M953" i="3"/>
  <c r="AG953" i="3"/>
  <c r="AR953" i="3"/>
  <c r="C954" i="3"/>
  <c r="D954" i="3"/>
  <c r="E954" i="3"/>
  <c r="F954" i="3"/>
  <c r="G954" i="3"/>
  <c r="H954" i="3"/>
  <c r="J954" i="3"/>
  <c r="K954" i="3"/>
  <c r="L954" i="3"/>
  <c r="M954" i="3"/>
  <c r="AG954" i="3"/>
  <c r="AR954" i="3"/>
  <c r="C955" i="3"/>
  <c r="D955" i="3"/>
  <c r="E955" i="3"/>
  <c r="F955" i="3"/>
  <c r="G955" i="3"/>
  <c r="H955" i="3"/>
  <c r="J955" i="3"/>
  <c r="K955" i="3"/>
  <c r="L955" i="3"/>
  <c r="M955" i="3"/>
  <c r="AG955" i="3"/>
  <c r="AR955" i="3"/>
  <c r="C956" i="3"/>
  <c r="D956" i="3"/>
  <c r="E956" i="3"/>
  <c r="F956" i="3"/>
  <c r="G956" i="3"/>
  <c r="H956" i="3"/>
  <c r="J956" i="3"/>
  <c r="K956" i="3"/>
  <c r="L956" i="3"/>
  <c r="M956" i="3"/>
  <c r="AG956" i="3"/>
  <c r="AR956" i="3"/>
  <c r="C957" i="3"/>
  <c r="D957" i="3"/>
  <c r="E957" i="3"/>
  <c r="F957" i="3"/>
  <c r="G957" i="3"/>
  <c r="H957" i="3"/>
  <c r="J957" i="3"/>
  <c r="K957" i="3"/>
  <c r="L957" i="3"/>
  <c r="M957" i="3"/>
  <c r="AG957" i="3"/>
  <c r="AR957" i="3"/>
  <c r="C958" i="3"/>
  <c r="D958" i="3"/>
  <c r="E958" i="3"/>
  <c r="F958" i="3"/>
  <c r="G958" i="3"/>
  <c r="H958" i="3"/>
  <c r="J958" i="3"/>
  <c r="K958" i="3"/>
  <c r="L958" i="3"/>
  <c r="M958" i="3"/>
  <c r="AG958" i="3"/>
  <c r="AR958" i="3"/>
  <c r="C959" i="3"/>
  <c r="D959" i="3"/>
  <c r="E959" i="3"/>
  <c r="F959" i="3"/>
  <c r="G959" i="3"/>
  <c r="H959" i="3"/>
  <c r="J959" i="3"/>
  <c r="K959" i="3"/>
  <c r="L959" i="3"/>
  <c r="M959" i="3"/>
  <c r="AG959" i="3"/>
  <c r="AR959" i="3"/>
  <c r="C960" i="3"/>
  <c r="D960" i="3"/>
  <c r="E960" i="3"/>
  <c r="F960" i="3"/>
  <c r="G960" i="3"/>
  <c r="H960" i="3"/>
  <c r="J960" i="3"/>
  <c r="K960" i="3"/>
  <c r="L960" i="3"/>
  <c r="M960" i="3"/>
  <c r="AG960" i="3"/>
  <c r="AR960" i="3"/>
  <c r="C961" i="3"/>
  <c r="D961" i="3"/>
  <c r="E961" i="3"/>
  <c r="F961" i="3"/>
  <c r="G961" i="3"/>
  <c r="H961" i="3"/>
  <c r="J961" i="3"/>
  <c r="K961" i="3"/>
  <c r="L961" i="3"/>
  <c r="M961" i="3"/>
  <c r="AG961" i="3"/>
  <c r="AR961" i="3"/>
  <c r="C962" i="3"/>
  <c r="D962" i="3"/>
  <c r="E962" i="3"/>
  <c r="F962" i="3"/>
  <c r="G962" i="3"/>
  <c r="H962" i="3"/>
  <c r="J962" i="3"/>
  <c r="K962" i="3"/>
  <c r="L962" i="3"/>
  <c r="M962" i="3"/>
  <c r="AG962" i="3"/>
  <c r="AR962" i="3"/>
  <c r="C963" i="3"/>
  <c r="D963" i="3"/>
  <c r="E963" i="3"/>
  <c r="F963" i="3"/>
  <c r="G963" i="3"/>
  <c r="H963" i="3"/>
  <c r="J963" i="3"/>
  <c r="K963" i="3"/>
  <c r="L963" i="3"/>
  <c r="M963" i="3"/>
  <c r="AG963" i="3"/>
  <c r="AR963" i="3"/>
  <c r="C964" i="3"/>
  <c r="D964" i="3"/>
  <c r="E964" i="3"/>
  <c r="F964" i="3"/>
  <c r="G964" i="3"/>
  <c r="H964" i="3"/>
  <c r="J964" i="3"/>
  <c r="K964" i="3"/>
  <c r="L964" i="3"/>
  <c r="M964" i="3"/>
  <c r="AG964" i="3"/>
  <c r="AR964" i="3"/>
  <c r="C965" i="3"/>
  <c r="D965" i="3"/>
  <c r="E965" i="3"/>
  <c r="F965" i="3"/>
  <c r="G965" i="3"/>
  <c r="H965" i="3"/>
  <c r="J965" i="3"/>
  <c r="K965" i="3"/>
  <c r="L965" i="3"/>
  <c r="M965" i="3"/>
  <c r="AG965" i="3"/>
  <c r="AR965" i="3"/>
  <c r="C966" i="3"/>
  <c r="D966" i="3"/>
  <c r="E966" i="3"/>
  <c r="F966" i="3"/>
  <c r="G966" i="3"/>
  <c r="H966" i="3"/>
  <c r="J966" i="3"/>
  <c r="K966" i="3"/>
  <c r="L966" i="3"/>
  <c r="M966" i="3"/>
  <c r="AG966" i="3"/>
  <c r="AR966" i="3"/>
  <c r="C967" i="3"/>
  <c r="D967" i="3"/>
  <c r="E967" i="3"/>
  <c r="F967" i="3"/>
  <c r="G967" i="3"/>
  <c r="H967" i="3"/>
  <c r="J967" i="3"/>
  <c r="K967" i="3"/>
  <c r="L967" i="3"/>
  <c r="M967" i="3"/>
  <c r="AG967" i="3"/>
  <c r="AR967" i="3"/>
  <c r="C968" i="3"/>
  <c r="D968" i="3"/>
  <c r="E968" i="3"/>
  <c r="F968" i="3"/>
  <c r="G968" i="3"/>
  <c r="H968" i="3"/>
  <c r="J968" i="3"/>
  <c r="K968" i="3"/>
  <c r="L968" i="3"/>
  <c r="M968" i="3"/>
  <c r="AG968" i="3"/>
  <c r="AR968" i="3"/>
  <c r="C969" i="3"/>
  <c r="D969" i="3"/>
  <c r="E969" i="3"/>
  <c r="F969" i="3"/>
  <c r="G969" i="3"/>
  <c r="H969" i="3"/>
  <c r="J969" i="3"/>
  <c r="K969" i="3"/>
  <c r="L969" i="3"/>
  <c r="M969" i="3"/>
  <c r="AG969" i="3"/>
  <c r="AR969" i="3"/>
  <c r="C970" i="3"/>
  <c r="D970" i="3"/>
  <c r="E970" i="3"/>
  <c r="F970" i="3"/>
  <c r="G970" i="3"/>
  <c r="H970" i="3"/>
  <c r="J970" i="3"/>
  <c r="K970" i="3"/>
  <c r="L970" i="3"/>
  <c r="M970" i="3"/>
  <c r="AG970" i="3"/>
  <c r="AR970" i="3"/>
  <c r="C971" i="3"/>
  <c r="D971" i="3"/>
  <c r="E971" i="3"/>
  <c r="F971" i="3"/>
  <c r="G971" i="3"/>
  <c r="H971" i="3"/>
  <c r="J971" i="3"/>
  <c r="K971" i="3"/>
  <c r="L971" i="3"/>
  <c r="M971" i="3"/>
  <c r="AG971" i="3"/>
  <c r="AR971" i="3"/>
  <c r="C972" i="3"/>
  <c r="D972" i="3"/>
  <c r="E972" i="3"/>
  <c r="F972" i="3"/>
  <c r="G972" i="3"/>
  <c r="H972" i="3"/>
  <c r="J972" i="3"/>
  <c r="K972" i="3"/>
  <c r="L972" i="3"/>
  <c r="M972" i="3"/>
  <c r="AG972" i="3"/>
  <c r="AR972" i="3"/>
  <c r="C973" i="3"/>
  <c r="D973" i="3"/>
  <c r="E973" i="3"/>
  <c r="F973" i="3"/>
  <c r="G973" i="3"/>
  <c r="H973" i="3"/>
  <c r="J973" i="3"/>
  <c r="K973" i="3"/>
  <c r="L973" i="3"/>
  <c r="M973" i="3"/>
  <c r="AG973" i="3"/>
  <c r="AR973" i="3"/>
  <c r="C974" i="3"/>
  <c r="D974" i="3"/>
  <c r="E974" i="3"/>
  <c r="F974" i="3"/>
  <c r="G974" i="3"/>
  <c r="H974" i="3"/>
  <c r="J974" i="3"/>
  <c r="K974" i="3"/>
  <c r="L974" i="3"/>
  <c r="M974" i="3"/>
  <c r="AG974" i="3"/>
  <c r="AR974" i="3"/>
  <c r="C975" i="3"/>
  <c r="D975" i="3"/>
  <c r="E975" i="3"/>
  <c r="F975" i="3"/>
  <c r="G975" i="3"/>
  <c r="H975" i="3"/>
  <c r="J975" i="3"/>
  <c r="K975" i="3"/>
  <c r="L975" i="3"/>
  <c r="M975" i="3"/>
  <c r="AG975" i="3"/>
  <c r="AR975" i="3"/>
  <c r="C976" i="3"/>
  <c r="D976" i="3"/>
  <c r="E976" i="3"/>
  <c r="F976" i="3"/>
  <c r="G976" i="3"/>
  <c r="H976" i="3"/>
  <c r="J976" i="3"/>
  <c r="K976" i="3"/>
  <c r="L976" i="3"/>
  <c r="M976" i="3"/>
  <c r="AG976" i="3"/>
  <c r="AR976" i="3"/>
  <c r="C977" i="3"/>
  <c r="D977" i="3"/>
  <c r="E977" i="3"/>
  <c r="F977" i="3"/>
  <c r="G977" i="3"/>
  <c r="H977" i="3"/>
  <c r="J977" i="3"/>
  <c r="K977" i="3"/>
  <c r="L977" i="3"/>
  <c r="M977" i="3"/>
  <c r="AG977" i="3"/>
  <c r="AR977" i="3"/>
  <c r="C978" i="3"/>
  <c r="D978" i="3"/>
  <c r="E978" i="3"/>
  <c r="F978" i="3"/>
  <c r="G978" i="3"/>
  <c r="H978" i="3"/>
  <c r="J978" i="3"/>
  <c r="K978" i="3"/>
  <c r="L978" i="3"/>
  <c r="M978" i="3"/>
  <c r="AG978" i="3"/>
  <c r="AR978" i="3"/>
  <c r="C979" i="3"/>
  <c r="D979" i="3"/>
  <c r="E979" i="3"/>
  <c r="F979" i="3"/>
  <c r="G979" i="3"/>
  <c r="H979" i="3"/>
  <c r="J979" i="3"/>
  <c r="K979" i="3"/>
  <c r="L979" i="3"/>
  <c r="M979" i="3"/>
  <c r="AG979" i="3"/>
  <c r="AR979" i="3"/>
  <c r="C980" i="3"/>
  <c r="D980" i="3"/>
  <c r="E980" i="3"/>
  <c r="F980" i="3"/>
  <c r="G980" i="3"/>
  <c r="H980" i="3"/>
  <c r="J980" i="3"/>
  <c r="K980" i="3"/>
  <c r="L980" i="3"/>
  <c r="M980" i="3"/>
  <c r="AG980" i="3"/>
  <c r="AR980" i="3"/>
  <c r="C981" i="3"/>
  <c r="D981" i="3"/>
  <c r="E981" i="3"/>
  <c r="F981" i="3"/>
  <c r="G981" i="3"/>
  <c r="H981" i="3"/>
  <c r="J981" i="3"/>
  <c r="K981" i="3"/>
  <c r="L981" i="3"/>
  <c r="M981" i="3"/>
  <c r="AG981" i="3"/>
  <c r="AR981" i="3"/>
  <c r="C982" i="3"/>
  <c r="D982" i="3"/>
  <c r="E982" i="3"/>
  <c r="F982" i="3"/>
  <c r="G982" i="3"/>
  <c r="H982" i="3"/>
  <c r="J982" i="3"/>
  <c r="K982" i="3"/>
  <c r="L982" i="3"/>
  <c r="M982" i="3"/>
  <c r="AG982" i="3"/>
  <c r="AR982" i="3"/>
  <c r="C983" i="3"/>
  <c r="D983" i="3"/>
  <c r="E983" i="3"/>
  <c r="F983" i="3"/>
  <c r="G983" i="3"/>
  <c r="H983" i="3"/>
  <c r="J983" i="3"/>
  <c r="K983" i="3"/>
  <c r="L983" i="3"/>
  <c r="M983" i="3"/>
  <c r="AG983" i="3"/>
  <c r="AR983" i="3"/>
  <c r="C984" i="3"/>
  <c r="D984" i="3"/>
  <c r="E984" i="3"/>
  <c r="F984" i="3"/>
  <c r="G984" i="3"/>
  <c r="H984" i="3"/>
  <c r="J984" i="3"/>
  <c r="K984" i="3"/>
  <c r="L984" i="3"/>
  <c r="M984" i="3"/>
  <c r="AG984" i="3"/>
  <c r="AR984" i="3"/>
  <c r="C985" i="3"/>
  <c r="D985" i="3"/>
  <c r="E985" i="3"/>
  <c r="F985" i="3"/>
  <c r="G985" i="3"/>
  <c r="H985" i="3"/>
  <c r="J985" i="3"/>
  <c r="K985" i="3"/>
  <c r="L985" i="3"/>
  <c r="M985" i="3"/>
  <c r="AG985" i="3"/>
  <c r="AR985" i="3"/>
  <c r="C986" i="3"/>
  <c r="D986" i="3"/>
  <c r="E986" i="3"/>
  <c r="F986" i="3"/>
  <c r="G986" i="3"/>
  <c r="H986" i="3"/>
  <c r="J986" i="3"/>
  <c r="K986" i="3"/>
  <c r="L986" i="3"/>
  <c r="M986" i="3"/>
  <c r="AG986" i="3"/>
  <c r="AR986" i="3"/>
  <c r="C987" i="3"/>
  <c r="D987" i="3"/>
  <c r="E987" i="3"/>
  <c r="F987" i="3"/>
  <c r="G987" i="3"/>
  <c r="H987" i="3"/>
  <c r="J987" i="3"/>
  <c r="K987" i="3"/>
  <c r="L987" i="3"/>
  <c r="M987" i="3"/>
  <c r="AG987" i="3"/>
  <c r="AR987" i="3"/>
  <c r="C988" i="3"/>
  <c r="D988" i="3"/>
  <c r="E988" i="3"/>
  <c r="F988" i="3"/>
  <c r="G988" i="3"/>
  <c r="H988" i="3"/>
  <c r="J988" i="3"/>
  <c r="K988" i="3"/>
  <c r="L988" i="3"/>
  <c r="M988" i="3"/>
  <c r="AG988" i="3"/>
  <c r="AR988" i="3"/>
  <c r="C989" i="3"/>
  <c r="D989" i="3"/>
  <c r="E989" i="3"/>
  <c r="F989" i="3"/>
  <c r="G989" i="3"/>
  <c r="H989" i="3"/>
  <c r="J989" i="3"/>
  <c r="K989" i="3"/>
  <c r="L989" i="3"/>
  <c r="M989" i="3"/>
  <c r="AG989" i="3"/>
  <c r="AR989" i="3"/>
  <c r="C990" i="3"/>
  <c r="D990" i="3"/>
  <c r="E990" i="3"/>
  <c r="F990" i="3"/>
  <c r="G990" i="3"/>
  <c r="H990" i="3"/>
  <c r="J990" i="3"/>
  <c r="K990" i="3"/>
  <c r="L990" i="3"/>
  <c r="M990" i="3"/>
  <c r="AG990" i="3"/>
  <c r="AR990" i="3"/>
  <c r="C991" i="3"/>
  <c r="D991" i="3"/>
  <c r="E991" i="3"/>
  <c r="F991" i="3"/>
  <c r="G991" i="3"/>
  <c r="H991" i="3"/>
  <c r="J991" i="3"/>
  <c r="K991" i="3"/>
  <c r="L991" i="3"/>
  <c r="M991" i="3"/>
  <c r="AG991" i="3"/>
  <c r="AR991" i="3"/>
  <c r="C992" i="3"/>
  <c r="D992" i="3"/>
  <c r="E992" i="3"/>
  <c r="F992" i="3"/>
  <c r="G992" i="3"/>
  <c r="H992" i="3"/>
  <c r="J992" i="3"/>
  <c r="K992" i="3"/>
  <c r="L992" i="3"/>
  <c r="M992" i="3"/>
  <c r="AG992" i="3"/>
  <c r="AR992" i="3"/>
  <c r="C993" i="3"/>
  <c r="D993" i="3"/>
  <c r="E993" i="3"/>
  <c r="F993" i="3"/>
  <c r="G993" i="3"/>
  <c r="H993" i="3"/>
  <c r="J993" i="3"/>
  <c r="K993" i="3"/>
  <c r="L993" i="3"/>
  <c r="M993" i="3"/>
  <c r="AG993" i="3"/>
  <c r="AR993" i="3"/>
  <c r="C994" i="3"/>
  <c r="D994" i="3"/>
  <c r="E994" i="3"/>
  <c r="F994" i="3"/>
  <c r="G994" i="3"/>
  <c r="H994" i="3"/>
  <c r="J994" i="3"/>
  <c r="K994" i="3"/>
  <c r="L994" i="3"/>
  <c r="M994" i="3"/>
  <c r="AG994" i="3"/>
  <c r="AR994" i="3"/>
  <c r="C995" i="3"/>
  <c r="D995" i="3"/>
  <c r="E995" i="3"/>
  <c r="F995" i="3"/>
  <c r="G995" i="3"/>
  <c r="H995" i="3"/>
  <c r="J995" i="3"/>
  <c r="K995" i="3"/>
  <c r="L995" i="3"/>
  <c r="M995" i="3"/>
  <c r="AG995" i="3"/>
  <c r="AR995" i="3"/>
  <c r="C996" i="3"/>
  <c r="D996" i="3"/>
  <c r="E996" i="3"/>
  <c r="F996" i="3"/>
  <c r="G996" i="3"/>
  <c r="H996" i="3"/>
  <c r="J996" i="3"/>
  <c r="K996" i="3"/>
  <c r="L996" i="3"/>
  <c r="M996" i="3"/>
  <c r="AG996" i="3"/>
  <c r="AR996" i="3"/>
  <c r="C997" i="3"/>
  <c r="D997" i="3"/>
  <c r="E997" i="3"/>
  <c r="F997" i="3"/>
  <c r="G997" i="3"/>
  <c r="H997" i="3"/>
  <c r="J997" i="3"/>
  <c r="K997" i="3"/>
  <c r="L997" i="3"/>
  <c r="M997" i="3"/>
  <c r="AG997" i="3"/>
  <c r="AR997" i="3"/>
  <c r="C998" i="3"/>
  <c r="D998" i="3"/>
  <c r="E998" i="3"/>
  <c r="F998" i="3"/>
  <c r="G998" i="3"/>
  <c r="H998" i="3"/>
  <c r="J998" i="3"/>
  <c r="K998" i="3"/>
  <c r="L998" i="3"/>
  <c r="M998" i="3"/>
  <c r="AG998" i="3"/>
  <c r="AR998" i="3"/>
  <c r="C999" i="3"/>
  <c r="D999" i="3"/>
  <c r="E999" i="3"/>
  <c r="F999" i="3"/>
  <c r="G999" i="3"/>
  <c r="H999" i="3"/>
  <c r="J999" i="3"/>
  <c r="K999" i="3"/>
  <c r="L999" i="3"/>
  <c r="M999" i="3"/>
  <c r="AG999" i="3"/>
  <c r="AR999" i="3"/>
  <c r="C1000" i="3"/>
  <c r="D1000" i="3"/>
  <c r="E1000" i="3"/>
  <c r="F1000" i="3"/>
  <c r="G1000" i="3"/>
  <c r="H1000" i="3"/>
  <c r="J1000" i="3"/>
  <c r="K1000" i="3"/>
  <c r="L1000" i="3"/>
  <c r="M1000" i="3"/>
  <c r="AG1000" i="3"/>
  <c r="AR1000" i="3"/>
  <c r="C1001" i="3"/>
  <c r="D1001" i="3"/>
  <c r="E1001" i="3"/>
  <c r="F1001" i="3"/>
  <c r="G1001" i="3"/>
  <c r="H1001" i="3"/>
  <c r="J1001" i="3"/>
  <c r="K1001" i="3"/>
  <c r="L1001" i="3"/>
  <c r="M1001" i="3"/>
  <c r="AG1001" i="3"/>
  <c r="AR1001" i="3"/>
  <c r="C1002" i="3"/>
  <c r="D1002" i="3"/>
  <c r="E1002" i="3"/>
  <c r="F1002" i="3"/>
  <c r="G1002" i="3"/>
  <c r="H1002" i="3"/>
  <c r="J1002" i="3"/>
  <c r="K1002" i="3"/>
  <c r="L1002" i="3"/>
  <c r="M1002" i="3"/>
  <c r="AG1002" i="3"/>
  <c r="AR1002" i="3"/>
  <c r="C1003" i="3"/>
  <c r="D1003" i="3"/>
  <c r="E1003" i="3"/>
  <c r="F1003" i="3"/>
  <c r="G1003" i="3"/>
  <c r="H1003" i="3"/>
  <c r="J1003" i="3"/>
  <c r="K1003" i="3"/>
  <c r="L1003" i="3"/>
  <c r="M1003" i="3"/>
  <c r="AG1003" i="3"/>
  <c r="AR1003" i="3"/>
  <c r="C1004" i="3"/>
  <c r="D1004" i="3"/>
  <c r="E1004" i="3"/>
  <c r="F1004" i="3"/>
  <c r="G1004" i="3"/>
  <c r="H1004" i="3"/>
  <c r="J1004" i="3"/>
  <c r="K1004" i="3"/>
  <c r="L1004" i="3"/>
  <c r="M1004" i="3"/>
  <c r="AG1004" i="3"/>
  <c r="AR1004" i="3"/>
  <c r="C1005" i="3"/>
  <c r="D1005" i="3"/>
  <c r="E1005" i="3"/>
  <c r="F1005" i="3"/>
  <c r="G1005" i="3"/>
  <c r="H1005" i="3"/>
  <c r="J1005" i="3"/>
  <c r="K1005" i="3"/>
  <c r="L1005" i="3"/>
  <c r="M1005" i="3"/>
  <c r="AG1005" i="3"/>
  <c r="AR1005" i="3"/>
  <c r="C1006" i="3"/>
  <c r="D1006" i="3"/>
  <c r="E1006" i="3"/>
  <c r="F1006" i="3"/>
  <c r="G1006" i="3"/>
  <c r="H1006" i="3"/>
  <c r="J1006" i="3"/>
  <c r="K1006" i="3"/>
  <c r="L1006" i="3"/>
  <c r="M1006" i="3"/>
  <c r="AG1006" i="3"/>
  <c r="AR1006" i="3"/>
  <c r="C1007" i="3"/>
  <c r="D1007" i="3"/>
  <c r="E1007" i="3"/>
  <c r="F1007" i="3"/>
  <c r="G1007" i="3"/>
  <c r="H1007" i="3"/>
  <c r="J1007" i="3"/>
  <c r="K1007" i="3"/>
  <c r="L1007" i="3"/>
  <c r="M1007" i="3"/>
  <c r="AG1007" i="3"/>
  <c r="AR1007" i="3"/>
  <c r="C1008" i="3"/>
  <c r="D1008" i="3"/>
  <c r="E1008" i="3"/>
  <c r="F1008" i="3"/>
  <c r="G1008" i="3"/>
  <c r="H1008" i="3"/>
  <c r="J1008" i="3"/>
  <c r="K1008" i="3"/>
  <c r="L1008" i="3"/>
  <c r="M1008" i="3"/>
  <c r="AG1008" i="3"/>
  <c r="AR1008" i="3"/>
  <c r="C1009" i="3"/>
  <c r="D1009" i="3"/>
  <c r="E1009" i="3"/>
  <c r="F1009" i="3"/>
  <c r="G1009" i="3"/>
  <c r="H1009" i="3"/>
  <c r="J1009" i="3"/>
  <c r="K1009" i="3"/>
  <c r="L1009" i="3"/>
  <c r="M1009" i="3"/>
  <c r="AG1009" i="3"/>
  <c r="AR1009" i="3"/>
  <c r="C1010" i="3"/>
  <c r="D1010" i="3"/>
  <c r="E1010" i="3"/>
  <c r="F1010" i="3"/>
  <c r="G1010" i="3"/>
  <c r="H1010" i="3"/>
  <c r="J1010" i="3"/>
  <c r="K1010" i="3"/>
  <c r="L1010" i="3"/>
  <c r="M1010" i="3"/>
  <c r="AG1010" i="3"/>
  <c r="AR1010" i="3"/>
  <c r="C1011" i="3"/>
  <c r="D1011" i="3"/>
  <c r="E1011" i="3"/>
  <c r="F1011" i="3"/>
  <c r="G1011" i="3"/>
  <c r="H1011" i="3"/>
  <c r="J1011" i="3"/>
  <c r="K1011" i="3"/>
  <c r="L1011" i="3"/>
  <c r="M1011" i="3"/>
  <c r="AG1011" i="3"/>
  <c r="AR1011" i="3"/>
  <c r="C1012" i="3"/>
  <c r="D1012" i="3"/>
  <c r="E1012" i="3"/>
  <c r="F1012" i="3"/>
  <c r="G1012" i="3"/>
  <c r="H1012" i="3"/>
  <c r="J1012" i="3"/>
  <c r="K1012" i="3"/>
  <c r="L1012" i="3"/>
  <c r="M1012" i="3"/>
  <c r="AG1012" i="3"/>
  <c r="AR1012" i="3"/>
  <c r="C1013" i="3"/>
  <c r="D1013" i="3"/>
  <c r="E1013" i="3"/>
  <c r="F1013" i="3"/>
  <c r="G1013" i="3"/>
  <c r="H1013" i="3"/>
  <c r="J1013" i="3"/>
  <c r="K1013" i="3"/>
  <c r="L1013" i="3"/>
  <c r="M1013" i="3"/>
  <c r="AG1013" i="3"/>
  <c r="AR1013" i="3"/>
  <c r="C1014" i="3"/>
  <c r="D1014" i="3"/>
  <c r="E1014" i="3"/>
  <c r="F1014" i="3"/>
  <c r="G1014" i="3"/>
  <c r="H1014" i="3"/>
  <c r="J1014" i="3"/>
  <c r="K1014" i="3"/>
  <c r="L1014" i="3"/>
  <c r="M1014" i="3"/>
  <c r="AG1014" i="3"/>
  <c r="AR1014" i="3"/>
  <c r="C1015" i="3"/>
  <c r="D1015" i="3"/>
  <c r="E1015" i="3"/>
  <c r="F1015" i="3"/>
  <c r="G1015" i="3"/>
  <c r="H1015" i="3"/>
  <c r="J1015" i="3"/>
  <c r="K1015" i="3"/>
  <c r="L1015" i="3"/>
  <c r="M1015" i="3"/>
  <c r="AG1015" i="3"/>
  <c r="AR1015" i="3"/>
  <c r="C1016" i="3"/>
  <c r="D1016" i="3"/>
  <c r="E1016" i="3"/>
  <c r="F1016" i="3"/>
  <c r="G1016" i="3"/>
  <c r="H1016" i="3"/>
  <c r="J1016" i="3"/>
  <c r="K1016" i="3"/>
  <c r="L1016" i="3"/>
  <c r="M1016" i="3"/>
  <c r="AG1016" i="3"/>
  <c r="AR1016" i="3"/>
  <c r="C1017" i="3"/>
  <c r="D1017" i="3"/>
  <c r="E1017" i="3"/>
  <c r="F1017" i="3"/>
  <c r="G1017" i="3"/>
  <c r="H1017" i="3"/>
  <c r="J1017" i="3"/>
  <c r="K1017" i="3"/>
  <c r="L1017" i="3"/>
  <c r="M1017" i="3"/>
  <c r="AG1017" i="3"/>
  <c r="AR1017" i="3"/>
  <c r="C1018" i="3"/>
  <c r="D1018" i="3"/>
  <c r="E1018" i="3"/>
  <c r="F1018" i="3"/>
  <c r="G1018" i="3"/>
  <c r="H1018" i="3"/>
  <c r="J1018" i="3"/>
  <c r="K1018" i="3"/>
  <c r="L1018" i="3"/>
  <c r="M1018" i="3"/>
  <c r="AG1018" i="3"/>
  <c r="AR1018" i="3"/>
  <c r="C1019" i="3"/>
  <c r="D1019" i="3"/>
  <c r="E1019" i="3"/>
  <c r="F1019" i="3"/>
  <c r="G1019" i="3"/>
  <c r="H1019" i="3"/>
  <c r="J1019" i="3"/>
  <c r="K1019" i="3"/>
  <c r="L1019" i="3"/>
  <c r="M1019" i="3"/>
  <c r="AG1019" i="3"/>
  <c r="AR1019" i="3"/>
  <c r="C1020" i="3"/>
  <c r="D1020" i="3"/>
  <c r="E1020" i="3"/>
  <c r="F1020" i="3"/>
  <c r="G1020" i="3"/>
  <c r="H1020" i="3"/>
  <c r="J1020" i="3"/>
  <c r="K1020" i="3"/>
  <c r="L1020" i="3"/>
  <c r="M1020" i="3"/>
  <c r="AG1020" i="3"/>
  <c r="AR1020" i="3"/>
  <c r="C1021" i="3"/>
  <c r="D1021" i="3"/>
  <c r="E1021" i="3"/>
  <c r="F1021" i="3"/>
  <c r="G1021" i="3"/>
  <c r="H1021" i="3"/>
  <c r="J1021" i="3"/>
  <c r="K1021" i="3"/>
  <c r="L1021" i="3"/>
  <c r="M1021" i="3"/>
  <c r="AG1021" i="3"/>
  <c r="AR1021" i="3"/>
  <c r="C1022" i="3"/>
  <c r="D1022" i="3"/>
  <c r="E1022" i="3"/>
  <c r="F1022" i="3"/>
  <c r="G1022" i="3"/>
  <c r="H1022" i="3"/>
  <c r="J1022" i="3"/>
  <c r="K1022" i="3"/>
  <c r="L1022" i="3"/>
  <c r="M1022" i="3"/>
  <c r="AG1022" i="3"/>
  <c r="AR1022" i="3"/>
  <c r="C1023" i="3"/>
  <c r="D1023" i="3"/>
  <c r="E1023" i="3"/>
  <c r="F1023" i="3"/>
  <c r="G1023" i="3"/>
  <c r="H1023" i="3"/>
  <c r="J1023" i="3"/>
  <c r="K1023" i="3"/>
  <c r="L1023" i="3"/>
  <c r="M1023" i="3"/>
  <c r="AG1023" i="3"/>
  <c r="AR1023" i="3"/>
  <c r="C1024" i="3"/>
  <c r="D1024" i="3"/>
  <c r="E1024" i="3"/>
  <c r="F1024" i="3"/>
  <c r="G1024" i="3"/>
  <c r="H1024" i="3"/>
  <c r="J1024" i="3"/>
  <c r="K1024" i="3"/>
  <c r="L1024" i="3"/>
  <c r="M1024" i="3"/>
  <c r="AG1024" i="3"/>
  <c r="AR1024" i="3"/>
  <c r="C1025" i="3"/>
  <c r="D1025" i="3"/>
  <c r="E1025" i="3"/>
  <c r="F1025" i="3"/>
  <c r="G1025" i="3"/>
  <c r="H1025" i="3"/>
  <c r="J1025" i="3"/>
  <c r="K1025" i="3"/>
  <c r="L1025" i="3"/>
  <c r="M1025" i="3"/>
  <c r="AG1025" i="3"/>
  <c r="AR1025" i="3"/>
  <c r="C1026" i="3"/>
  <c r="D1026" i="3"/>
  <c r="E1026" i="3"/>
  <c r="F1026" i="3"/>
  <c r="G1026" i="3"/>
  <c r="H1026" i="3"/>
  <c r="J1026" i="3"/>
  <c r="K1026" i="3"/>
  <c r="L1026" i="3"/>
  <c r="M1026" i="3"/>
  <c r="AG1026" i="3"/>
  <c r="AR1026" i="3"/>
  <c r="C1027" i="3"/>
  <c r="D1027" i="3"/>
  <c r="E1027" i="3"/>
  <c r="F1027" i="3"/>
  <c r="G1027" i="3"/>
  <c r="H1027" i="3"/>
  <c r="J1027" i="3"/>
  <c r="K1027" i="3"/>
  <c r="L1027" i="3"/>
  <c r="M1027" i="3"/>
  <c r="AG1027" i="3"/>
  <c r="AR1027" i="3"/>
  <c r="C1028" i="3"/>
  <c r="D1028" i="3"/>
  <c r="E1028" i="3"/>
  <c r="F1028" i="3"/>
  <c r="G1028" i="3"/>
  <c r="H1028" i="3"/>
  <c r="J1028" i="3"/>
  <c r="K1028" i="3"/>
  <c r="L1028" i="3"/>
  <c r="M1028" i="3"/>
  <c r="AG1028" i="3"/>
  <c r="AR1028" i="3"/>
  <c r="C1029" i="3"/>
  <c r="D1029" i="3"/>
  <c r="E1029" i="3"/>
  <c r="F1029" i="3"/>
  <c r="G1029" i="3"/>
  <c r="H1029" i="3"/>
  <c r="J1029" i="3"/>
  <c r="K1029" i="3"/>
  <c r="L1029" i="3"/>
  <c r="M1029" i="3"/>
  <c r="AG1029" i="3"/>
  <c r="AR1029" i="3"/>
  <c r="C1030" i="3"/>
  <c r="D1030" i="3"/>
  <c r="E1030" i="3"/>
  <c r="F1030" i="3"/>
  <c r="G1030" i="3"/>
  <c r="H1030" i="3"/>
  <c r="J1030" i="3"/>
  <c r="K1030" i="3"/>
  <c r="L1030" i="3"/>
  <c r="M1030" i="3"/>
  <c r="AG1030" i="3"/>
  <c r="AR1030" i="3"/>
  <c r="C1031" i="3"/>
  <c r="D1031" i="3"/>
  <c r="E1031" i="3"/>
  <c r="F1031" i="3"/>
  <c r="G1031" i="3"/>
  <c r="H1031" i="3"/>
  <c r="J1031" i="3"/>
  <c r="K1031" i="3"/>
  <c r="L1031" i="3"/>
  <c r="M1031" i="3"/>
  <c r="AG1031" i="3"/>
  <c r="AR1031" i="3"/>
  <c r="C1032" i="3"/>
  <c r="D1032" i="3"/>
  <c r="E1032" i="3"/>
  <c r="F1032" i="3"/>
  <c r="G1032" i="3"/>
  <c r="H1032" i="3"/>
  <c r="J1032" i="3"/>
  <c r="K1032" i="3"/>
  <c r="L1032" i="3"/>
  <c r="M1032" i="3"/>
  <c r="AG1032" i="3"/>
  <c r="AR1032" i="3"/>
  <c r="C1033" i="3"/>
  <c r="D1033" i="3"/>
  <c r="E1033" i="3"/>
  <c r="F1033" i="3"/>
  <c r="G1033" i="3"/>
  <c r="H1033" i="3"/>
  <c r="J1033" i="3"/>
  <c r="K1033" i="3"/>
  <c r="L1033" i="3"/>
  <c r="M1033" i="3"/>
  <c r="AG1033" i="3"/>
  <c r="AR1033" i="3"/>
  <c r="C1034" i="3"/>
  <c r="D1034" i="3"/>
  <c r="E1034" i="3"/>
  <c r="F1034" i="3"/>
  <c r="G1034" i="3"/>
  <c r="H1034" i="3"/>
  <c r="J1034" i="3"/>
  <c r="K1034" i="3"/>
  <c r="L1034" i="3"/>
  <c r="M1034" i="3"/>
  <c r="AG1034" i="3"/>
  <c r="AR1034" i="3"/>
  <c r="C1035" i="3"/>
  <c r="D1035" i="3"/>
  <c r="E1035" i="3"/>
  <c r="F1035" i="3"/>
  <c r="G1035" i="3"/>
  <c r="H1035" i="3"/>
  <c r="J1035" i="3"/>
  <c r="K1035" i="3"/>
  <c r="L1035" i="3"/>
  <c r="M1035" i="3"/>
  <c r="AG1035" i="3"/>
  <c r="AR1035" i="3"/>
  <c r="C1036" i="3"/>
  <c r="D1036" i="3"/>
  <c r="E1036" i="3"/>
  <c r="F1036" i="3"/>
  <c r="G1036" i="3"/>
  <c r="H1036" i="3"/>
  <c r="J1036" i="3"/>
  <c r="K1036" i="3"/>
  <c r="L1036" i="3"/>
  <c r="M1036" i="3"/>
  <c r="AG1036" i="3"/>
  <c r="AR1036" i="3"/>
  <c r="C1037" i="3"/>
  <c r="D1037" i="3"/>
  <c r="E1037" i="3"/>
  <c r="F1037" i="3"/>
  <c r="G1037" i="3"/>
  <c r="H1037" i="3"/>
  <c r="J1037" i="3"/>
  <c r="K1037" i="3"/>
  <c r="L1037" i="3"/>
  <c r="M1037" i="3"/>
  <c r="AG1037" i="3"/>
  <c r="AR1037" i="3"/>
  <c r="C1038" i="3"/>
  <c r="D1038" i="3"/>
  <c r="E1038" i="3"/>
  <c r="F1038" i="3"/>
  <c r="G1038" i="3"/>
  <c r="H1038" i="3"/>
  <c r="J1038" i="3"/>
  <c r="K1038" i="3"/>
  <c r="L1038" i="3"/>
  <c r="M1038" i="3"/>
  <c r="AG1038" i="3"/>
  <c r="AR1038" i="3"/>
  <c r="C1039" i="3"/>
  <c r="D1039" i="3"/>
  <c r="E1039" i="3"/>
  <c r="F1039" i="3"/>
  <c r="G1039" i="3"/>
  <c r="H1039" i="3"/>
  <c r="J1039" i="3"/>
  <c r="K1039" i="3"/>
  <c r="L1039" i="3"/>
  <c r="M1039" i="3"/>
  <c r="AG1039" i="3"/>
  <c r="AR1039" i="3"/>
  <c r="C1040" i="3"/>
  <c r="D1040" i="3"/>
  <c r="E1040" i="3"/>
  <c r="F1040" i="3"/>
  <c r="G1040" i="3"/>
  <c r="H1040" i="3"/>
  <c r="J1040" i="3"/>
  <c r="K1040" i="3"/>
  <c r="L1040" i="3"/>
  <c r="M1040" i="3"/>
  <c r="AG1040" i="3"/>
  <c r="AR1040" i="3"/>
  <c r="C1041" i="3"/>
  <c r="D1041" i="3"/>
  <c r="E1041" i="3"/>
  <c r="F1041" i="3"/>
  <c r="G1041" i="3"/>
  <c r="H1041" i="3"/>
  <c r="J1041" i="3"/>
  <c r="K1041" i="3"/>
  <c r="L1041" i="3"/>
  <c r="M1041" i="3"/>
  <c r="AG1041" i="3"/>
  <c r="AR1041" i="3"/>
  <c r="C1042" i="3"/>
  <c r="D1042" i="3"/>
  <c r="E1042" i="3"/>
  <c r="F1042" i="3"/>
  <c r="G1042" i="3"/>
  <c r="H1042" i="3"/>
  <c r="J1042" i="3"/>
  <c r="K1042" i="3"/>
  <c r="L1042" i="3"/>
  <c r="M1042" i="3"/>
  <c r="AG1042" i="3"/>
  <c r="AR1042" i="3"/>
  <c r="C1043" i="3"/>
  <c r="D1043" i="3"/>
  <c r="E1043" i="3"/>
  <c r="F1043" i="3"/>
  <c r="G1043" i="3"/>
  <c r="H1043" i="3"/>
  <c r="J1043" i="3"/>
  <c r="K1043" i="3"/>
  <c r="L1043" i="3"/>
  <c r="M1043" i="3"/>
  <c r="AG1043" i="3"/>
  <c r="AR1043" i="3"/>
  <c r="C1044" i="3"/>
  <c r="D1044" i="3"/>
  <c r="E1044" i="3"/>
  <c r="F1044" i="3"/>
  <c r="G1044" i="3"/>
  <c r="H1044" i="3"/>
  <c r="J1044" i="3"/>
  <c r="K1044" i="3"/>
  <c r="L1044" i="3"/>
  <c r="M1044" i="3"/>
  <c r="AG1044" i="3"/>
  <c r="AR1044" i="3"/>
  <c r="C1045" i="3"/>
  <c r="D1045" i="3"/>
  <c r="E1045" i="3"/>
  <c r="F1045" i="3"/>
  <c r="G1045" i="3"/>
  <c r="H1045" i="3"/>
  <c r="J1045" i="3"/>
  <c r="K1045" i="3"/>
  <c r="L1045" i="3"/>
  <c r="M1045" i="3"/>
  <c r="AG1045" i="3"/>
  <c r="AR1045" i="3"/>
  <c r="C1046" i="3"/>
  <c r="D1046" i="3"/>
  <c r="E1046" i="3"/>
  <c r="F1046" i="3"/>
  <c r="G1046" i="3"/>
  <c r="H1046" i="3"/>
  <c r="J1046" i="3"/>
  <c r="K1046" i="3"/>
  <c r="L1046" i="3"/>
  <c r="M1046" i="3"/>
  <c r="AG1046" i="3"/>
  <c r="AR1046" i="3"/>
  <c r="C1047" i="3"/>
  <c r="D1047" i="3"/>
  <c r="E1047" i="3"/>
  <c r="F1047" i="3"/>
  <c r="G1047" i="3"/>
  <c r="H1047" i="3"/>
  <c r="J1047" i="3"/>
  <c r="K1047" i="3"/>
  <c r="L1047" i="3"/>
  <c r="M1047" i="3"/>
  <c r="AG1047" i="3"/>
  <c r="AR1047" i="3"/>
  <c r="C1048" i="3"/>
  <c r="D1048" i="3"/>
  <c r="E1048" i="3"/>
  <c r="F1048" i="3"/>
  <c r="G1048" i="3"/>
  <c r="H1048" i="3"/>
  <c r="J1048" i="3"/>
  <c r="K1048" i="3"/>
  <c r="L1048" i="3"/>
  <c r="M1048" i="3"/>
  <c r="AG1048" i="3"/>
  <c r="AR1048" i="3"/>
  <c r="C1049" i="3"/>
  <c r="D1049" i="3"/>
  <c r="E1049" i="3"/>
  <c r="F1049" i="3"/>
  <c r="G1049" i="3"/>
  <c r="H1049" i="3"/>
  <c r="J1049" i="3"/>
  <c r="K1049" i="3"/>
  <c r="L1049" i="3"/>
  <c r="M1049" i="3"/>
  <c r="AG1049" i="3"/>
  <c r="AR1049" i="3"/>
  <c r="C1050" i="3"/>
  <c r="D1050" i="3"/>
  <c r="E1050" i="3"/>
  <c r="F1050" i="3"/>
  <c r="G1050" i="3"/>
  <c r="H1050" i="3"/>
  <c r="J1050" i="3"/>
  <c r="K1050" i="3"/>
  <c r="L1050" i="3"/>
  <c r="M1050" i="3"/>
  <c r="AG1050" i="3"/>
  <c r="AR1050" i="3"/>
  <c r="C1051" i="3"/>
  <c r="D1051" i="3"/>
  <c r="E1051" i="3"/>
  <c r="F1051" i="3"/>
  <c r="G1051" i="3"/>
  <c r="H1051" i="3"/>
  <c r="J1051" i="3"/>
  <c r="K1051" i="3"/>
  <c r="L1051" i="3"/>
  <c r="M1051" i="3"/>
  <c r="AG1051" i="3"/>
  <c r="AR1051" i="3"/>
  <c r="C1052" i="3"/>
  <c r="D1052" i="3"/>
  <c r="E1052" i="3"/>
  <c r="F1052" i="3"/>
  <c r="G1052" i="3"/>
  <c r="H1052" i="3"/>
  <c r="J1052" i="3"/>
  <c r="K1052" i="3"/>
  <c r="L1052" i="3"/>
  <c r="M1052" i="3"/>
  <c r="AG1052" i="3"/>
  <c r="AR1052" i="3"/>
  <c r="C1053" i="3"/>
  <c r="D1053" i="3"/>
  <c r="E1053" i="3"/>
  <c r="F1053" i="3"/>
  <c r="G1053" i="3"/>
  <c r="H1053" i="3"/>
  <c r="J1053" i="3"/>
  <c r="K1053" i="3"/>
  <c r="L1053" i="3"/>
  <c r="M1053" i="3"/>
  <c r="AG1053" i="3"/>
  <c r="AR1053" i="3"/>
  <c r="C1054" i="3"/>
  <c r="D1054" i="3"/>
  <c r="E1054" i="3"/>
  <c r="F1054" i="3"/>
  <c r="G1054" i="3"/>
  <c r="H1054" i="3"/>
  <c r="J1054" i="3"/>
  <c r="K1054" i="3"/>
  <c r="L1054" i="3"/>
  <c r="M1054" i="3"/>
  <c r="AG1054" i="3"/>
  <c r="AR1054" i="3"/>
  <c r="C1055" i="3"/>
  <c r="D1055" i="3"/>
  <c r="E1055" i="3"/>
  <c r="F1055" i="3"/>
  <c r="G1055" i="3"/>
  <c r="H1055" i="3"/>
  <c r="J1055" i="3"/>
  <c r="K1055" i="3"/>
  <c r="L1055" i="3"/>
  <c r="M1055" i="3"/>
  <c r="AG1055" i="3"/>
  <c r="AR1055" i="3"/>
  <c r="C1056" i="3"/>
  <c r="D1056" i="3"/>
  <c r="E1056" i="3"/>
  <c r="F1056" i="3"/>
  <c r="G1056" i="3"/>
  <c r="H1056" i="3"/>
  <c r="J1056" i="3"/>
  <c r="K1056" i="3"/>
  <c r="L1056" i="3"/>
  <c r="M1056" i="3"/>
  <c r="AG1056" i="3"/>
  <c r="AR1056" i="3"/>
  <c r="C1057" i="3"/>
  <c r="D1057" i="3"/>
  <c r="E1057" i="3"/>
  <c r="F1057" i="3"/>
  <c r="G1057" i="3"/>
  <c r="H1057" i="3"/>
  <c r="J1057" i="3"/>
  <c r="K1057" i="3"/>
  <c r="L1057" i="3"/>
  <c r="M1057" i="3"/>
  <c r="AG1057" i="3"/>
  <c r="AR1057" i="3"/>
  <c r="C1058" i="3"/>
  <c r="D1058" i="3"/>
  <c r="E1058" i="3"/>
  <c r="F1058" i="3"/>
  <c r="G1058" i="3"/>
  <c r="H1058" i="3"/>
  <c r="J1058" i="3"/>
  <c r="K1058" i="3"/>
  <c r="L1058" i="3"/>
  <c r="M1058" i="3"/>
  <c r="AG1058" i="3"/>
  <c r="AR1058" i="3"/>
  <c r="C1059" i="3"/>
  <c r="D1059" i="3"/>
  <c r="E1059" i="3"/>
  <c r="F1059" i="3"/>
  <c r="G1059" i="3"/>
  <c r="H1059" i="3"/>
  <c r="J1059" i="3"/>
  <c r="K1059" i="3"/>
  <c r="L1059" i="3"/>
  <c r="M1059" i="3"/>
  <c r="AG1059" i="3"/>
  <c r="AR1059" i="3"/>
  <c r="C1060" i="3"/>
  <c r="D1060" i="3"/>
  <c r="E1060" i="3"/>
  <c r="F1060" i="3"/>
  <c r="G1060" i="3"/>
  <c r="H1060" i="3"/>
  <c r="J1060" i="3"/>
  <c r="K1060" i="3"/>
  <c r="L1060" i="3"/>
  <c r="M1060" i="3"/>
  <c r="AG1060" i="3"/>
  <c r="AR1060" i="3"/>
  <c r="C1061" i="3"/>
  <c r="D1061" i="3"/>
  <c r="E1061" i="3"/>
  <c r="F1061" i="3"/>
  <c r="G1061" i="3"/>
  <c r="H1061" i="3"/>
  <c r="J1061" i="3"/>
  <c r="K1061" i="3"/>
  <c r="L1061" i="3"/>
  <c r="M1061" i="3"/>
  <c r="AG1061" i="3"/>
  <c r="AR1061" i="3"/>
  <c r="C1062" i="3"/>
  <c r="D1062" i="3"/>
  <c r="E1062" i="3"/>
  <c r="F1062" i="3"/>
  <c r="G1062" i="3"/>
  <c r="H1062" i="3"/>
  <c r="J1062" i="3"/>
  <c r="K1062" i="3"/>
  <c r="L1062" i="3"/>
  <c r="M1062" i="3"/>
  <c r="AG1062" i="3"/>
  <c r="AR1062" i="3"/>
  <c r="C1063" i="3"/>
  <c r="D1063" i="3"/>
  <c r="E1063" i="3"/>
  <c r="F1063" i="3"/>
  <c r="G1063" i="3"/>
  <c r="H1063" i="3"/>
  <c r="J1063" i="3"/>
  <c r="K1063" i="3"/>
  <c r="L1063" i="3"/>
  <c r="M1063" i="3"/>
  <c r="AG1063" i="3"/>
  <c r="AR1063" i="3"/>
  <c r="C1064" i="3"/>
  <c r="D1064" i="3"/>
  <c r="E1064" i="3"/>
  <c r="F1064" i="3"/>
  <c r="G1064" i="3"/>
  <c r="H1064" i="3"/>
  <c r="J1064" i="3"/>
  <c r="K1064" i="3"/>
  <c r="L1064" i="3"/>
  <c r="M1064" i="3"/>
  <c r="AG1064" i="3"/>
  <c r="AR1064" i="3"/>
  <c r="C1065" i="3"/>
  <c r="D1065" i="3"/>
  <c r="E1065" i="3"/>
  <c r="F1065" i="3"/>
  <c r="G1065" i="3"/>
  <c r="H1065" i="3"/>
  <c r="J1065" i="3"/>
  <c r="K1065" i="3"/>
  <c r="L1065" i="3"/>
  <c r="M1065" i="3"/>
  <c r="AG1065" i="3"/>
  <c r="AR1065" i="3"/>
  <c r="C1066" i="3"/>
  <c r="D1066" i="3"/>
  <c r="E1066" i="3"/>
  <c r="F1066" i="3"/>
  <c r="G1066" i="3"/>
  <c r="H1066" i="3"/>
  <c r="J1066" i="3"/>
  <c r="K1066" i="3"/>
  <c r="L1066" i="3"/>
  <c r="M1066" i="3"/>
  <c r="AG1066" i="3"/>
  <c r="AR1066" i="3"/>
  <c r="C1067" i="3"/>
  <c r="D1067" i="3"/>
  <c r="E1067" i="3"/>
  <c r="F1067" i="3"/>
  <c r="G1067" i="3"/>
  <c r="H1067" i="3"/>
  <c r="J1067" i="3"/>
  <c r="K1067" i="3"/>
  <c r="L1067" i="3"/>
  <c r="M1067" i="3"/>
  <c r="AG1067" i="3"/>
  <c r="AR1067" i="3"/>
  <c r="C1068" i="3"/>
  <c r="D1068" i="3"/>
  <c r="E1068" i="3"/>
  <c r="F1068" i="3"/>
  <c r="G1068" i="3"/>
  <c r="H1068" i="3"/>
  <c r="J1068" i="3"/>
  <c r="K1068" i="3"/>
  <c r="L1068" i="3"/>
  <c r="M1068" i="3"/>
  <c r="AG1068" i="3"/>
  <c r="AR1068" i="3"/>
  <c r="C1069" i="3"/>
  <c r="D1069" i="3"/>
  <c r="E1069" i="3"/>
  <c r="F1069" i="3"/>
  <c r="G1069" i="3"/>
  <c r="H1069" i="3"/>
  <c r="J1069" i="3"/>
  <c r="K1069" i="3"/>
  <c r="L1069" i="3"/>
  <c r="M1069" i="3"/>
  <c r="AG1069" i="3"/>
  <c r="AR1069" i="3"/>
  <c r="C1070" i="3"/>
  <c r="D1070" i="3"/>
  <c r="E1070" i="3"/>
  <c r="F1070" i="3"/>
  <c r="G1070" i="3"/>
  <c r="H1070" i="3"/>
  <c r="J1070" i="3"/>
  <c r="K1070" i="3"/>
  <c r="L1070" i="3"/>
  <c r="M1070" i="3"/>
  <c r="AG1070" i="3"/>
  <c r="AR1070" i="3"/>
  <c r="C1071" i="3"/>
  <c r="D1071" i="3"/>
  <c r="E1071" i="3"/>
  <c r="F1071" i="3"/>
  <c r="G1071" i="3"/>
  <c r="H1071" i="3"/>
  <c r="J1071" i="3"/>
  <c r="K1071" i="3"/>
  <c r="L1071" i="3"/>
  <c r="M1071" i="3"/>
  <c r="AG1071" i="3"/>
  <c r="AR1071" i="3"/>
  <c r="C1072" i="3"/>
  <c r="D1072" i="3"/>
  <c r="E1072" i="3"/>
  <c r="F1072" i="3"/>
  <c r="G1072" i="3"/>
  <c r="H1072" i="3"/>
  <c r="J1072" i="3"/>
  <c r="K1072" i="3"/>
  <c r="L1072" i="3"/>
  <c r="M1072" i="3"/>
  <c r="AG1072" i="3"/>
  <c r="AR1072" i="3"/>
  <c r="C1073" i="3"/>
  <c r="D1073" i="3"/>
  <c r="E1073" i="3"/>
  <c r="F1073" i="3"/>
  <c r="G1073" i="3"/>
  <c r="H1073" i="3"/>
  <c r="J1073" i="3"/>
  <c r="K1073" i="3"/>
  <c r="L1073" i="3"/>
  <c r="M1073" i="3"/>
  <c r="AG1073" i="3"/>
  <c r="AR1073" i="3"/>
  <c r="C1074" i="3"/>
  <c r="D1074" i="3"/>
  <c r="E1074" i="3"/>
  <c r="F1074" i="3"/>
  <c r="G1074" i="3"/>
  <c r="H1074" i="3"/>
  <c r="J1074" i="3"/>
  <c r="K1074" i="3"/>
  <c r="L1074" i="3"/>
  <c r="M1074" i="3"/>
  <c r="AG1074" i="3"/>
  <c r="AR1074" i="3"/>
  <c r="C1075" i="3"/>
  <c r="D1075" i="3"/>
  <c r="E1075" i="3"/>
  <c r="F1075" i="3"/>
  <c r="G1075" i="3"/>
  <c r="H1075" i="3"/>
  <c r="J1075" i="3"/>
  <c r="K1075" i="3"/>
  <c r="L1075" i="3"/>
  <c r="M1075" i="3"/>
  <c r="AG1075" i="3"/>
  <c r="AR1075" i="3"/>
  <c r="C1076" i="3"/>
  <c r="D1076" i="3"/>
  <c r="E1076" i="3"/>
  <c r="F1076" i="3"/>
  <c r="G1076" i="3"/>
  <c r="H1076" i="3"/>
  <c r="J1076" i="3"/>
  <c r="K1076" i="3"/>
  <c r="L1076" i="3"/>
  <c r="M1076" i="3"/>
  <c r="AG1076" i="3"/>
  <c r="AR1076" i="3"/>
  <c r="C1077" i="3"/>
  <c r="D1077" i="3"/>
  <c r="E1077" i="3"/>
  <c r="F1077" i="3"/>
  <c r="G1077" i="3"/>
  <c r="H1077" i="3"/>
  <c r="J1077" i="3"/>
  <c r="K1077" i="3"/>
  <c r="L1077" i="3"/>
  <c r="M1077" i="3"/>
  <c r="AG1077" i="3"/>
  <c r="AR1077" i="3"/>
  <c r="C1078" i="3"/>
  <c r="D1078" i="3"/>
  <c r="E1078" i="3"/>
  <c r="F1078" i="3"/>
  <c r="G1078" i="3"/>
  <c r="H1078" i="3"/>
  <c r="J1078" i="3"/>
  <c r="K1078" i="3"/>
  <c r="L1078" i="3"/>
  <c r="M1078" i="3"/>
  <c r="AG1078" i="3"/>
  <c r="AR1078" i="3"/>
  <c r="C1079" i="3"/>
  <c r="D1079" i="3"/>
  <c r="E1079" i="3"/>
  <c r="F1079" i="3"/>
  <c r="G1079" i="3"/>
  <c r="H1079" i="3"/>
  <c r="J1079" i="3"/>
  <c r="K1079" i="3"/>
  <c r="L1079" i="3"/>
  <c r="M1079" i="3"/>
  <c r="AG1079" i="3"/>
  <c r="C1081" i="3"/>
  <c r="D1081" i="3"/>
  <c r="E1081" i="3"/>
  <c r="F1081" i="3"/>
  <c r="G1081" i="3"/>
  <c r="H1081" i="3"/>
  <c r="J1081" i="3"/>
  <c r="K1081" i="3"/>
  <c r="L1081" i="3"/>
  <c r="M1081" i="3"/>
  <c r="AG1081" i="3"/>
  <c r="AR1081" i="3"/>
  <c r="C1082" i="3"/>
  <c r="D1082" i="3"/>
  <c r="E1082" i="3"/>
  <c r="F1082" i="3"/>
  <c r="G1082" i="3"/>
  <c r="H1082" i="3"/>
  <c r="J1082" i="3"/>
  <c r="K1082" i="3"/>
  <c r="L1082" i="3"/>
  <c r="M1082" i="3"/>
  <c r="AG1082" i="3"/>
  <c r="AR1082" i="3"/>
  <c r="C1083" i="3"/>
  <c r="D1083" i="3"/>
  <c r="E1083" i="3"/>
  <c r="F1083" i="3"/>
  <c r="G1083" i="3"/>
  <c r="H1083" i="3"/>
  <c r="J1083" i="3"/>
  <c r="K1083" i="3"/>
  <c r="L1083" i="3"/>
  <c r="M1083" i="3"/>
  <c r="AG1083" i="3"/>
  <c r="AR1083" i="3"/>
  <c r="C1084" i="3"/>
  <c r="D1084" i="3"/>
  <c r="E1084" i="3"/>
  <c r="F1084" i="3"/>
  <c r="G1084" i="3"/>
  <c r="H1084" i="3"/>
  <c r="J1084" i="3"/>
  <c r="K1084" i="3"/>
  <c r="L1084" i="3"/>
  <c r="M1084" i="3"/>
  <c r="AG1084" i="3"/>
  <c r="AR1084" i="3"/>
  <c r="C1085" i="3"/>
  <c r="D1085" i="3"/>
  <c r="E1085" i="3"/>
  <c r="F1085" i="3"/>
  <c r="G1085" i="3"/>
  <c r="H1085" i="3"/>
  <c r="J1085" i="3"/>
  <c r="K1085" i="3"/>
  <c r="L1085" i="3"/>
  <c r="M1085" i="3"/>
  <c r="AG1085" i="3"/>
  <c r="AR1085" i="3"/>
  <c r="C1086" i="3"/>
  <c r="D1086" i="3"/>
  <c r="E1086" i="3"/>
  <c r="F1086" i="3"/>
  <c r="G1086" i="3"/>
  <c r="H1086" i="3"/>
  <c r="J1086" i="3"/>
  <c r="K1086" i="3"/>
  <c r="L1086" i="3"/>
  <c r="M1086" i="3"/>
  <c r="AG1086" i="3"/>
  <c r="AR1086" i="3"/>
  <c r="C1087" i="3"/>
  <c r="D1087" i="3"/>
  <c r="E1087" i="3"/>
  <c r="F1087" i="3"/>
  <c r="G1087" i="3"/>
  <c r="H1087" i="3"/>
  <c r="J1087" i="3"/>
  <c r="K1087" i="3"/>
  <c r="L1087" i="3"/>
  <c r="M1087" i="3"/>
  <c r="AG1087" i="3"/>
  <c r="AR1087" i="3"/>
  <c r="C1088" i="3"/>
  <c r="D1088" i="3"/>
  <c r="E1088" i="3"/>
  <c r="F1088" i="3"/>
  <c r="G1088" i="3"/>
  <c r="H1088" i="3"/>
  <c r="J1088" i="3"/>
  <c r="K1088" i="3"/>
  <c r="L1088" i="3"/>
  <c r="M1088" i="3"/>
  <c r="AG1088" i="3"/>
  <c r="AR1088" i="3"/>
  <c r="C1089" i="3"/>
  <c r="D1089" i="3"/>
  <c r="E1089" i="3"/>
  <c r="F1089" i="3"/>
  <c r="G1089" i="3"/>
  <c r="H1089" i="3"/>
  <c r="J1089" i="3"/>
  <c r="K1089" i="3"/>
  <c r="L1089" i="3"/>
  <c r="M1089" i="3"/>
  <c r="AG1089" i="3"/>
  <c r="AR1089" i="3"/>
  <c r="C1090" i="3"/>
  <c r="D1090" i="3"/>
  <c r="E1090" i="3"/>
  <c r="F1090" i="3"/>
  <c r="G1090" i="3"/>
  <c r="H1090" i="3"/>
  <c r="J1090" i="3"/>
  <c r="K1090" i="3"/>
  <c r="L1090" i="3"/>
  <c r="M1090" i="3"/>
  <c r="AG1090" i="3"/>
  <c r="AR1090" i="3"/>
  <c r="C1091" i="3"/>
  <c r="D1091" i="3"/>
  <c r="E1091" i="3"/>
  <c r="F1091" i="3"/>
  <c r="G1091" i="3"/>
  <c r="H1091" i="3"/>
  <c r="J1091" i="3"/>
  <c r="K1091" i="3"/>
  <c r="L1091" i="3"/>
  <c r="M1091" i="3"/>
  <c r="AG1091" i="3"/>
  <c r="AR1091" i="3"/>
  <c r="C1092" i="3"/>
  <c r="D1092" i="3"/>
  <c r="E1092" i="3"/>
  <c r="F1092" i="3"/>
  <c r="G1092" i="3"/>
  <c r="H1092" i="3"/>
  <c r="J1092" i="3"/>
  <c r="K1092" i="3"/>
  <c r="L1092" i="3"/>
  <c r="M1092" i="3"/>
  <c r="AG1092" i="3"/>
  <c r="AR1092" i="3"/>
  <c r="C1093" i="3"/>
  <c r="D1093" i="3"/>
  <c r="E1093" i="3"/>
  <c r="F1093" i="3"/>
  <c r="G1093" i="3"/>
  <c r="H1093" i="3"/>
  <c r="J1093" i="3"/>
  <c r="K1093" i="3"/>
  <c r="L1093" i="3"/>
  <c r="M1093" i="3"/>
  <c r="AG1093" i="3"/>
  <c r="AR1093" i="3"/>
  <c r="C1094" i="3"/>
  <c r="D1094" i="3"/>
  <c r="E1094" i="3"/>
  <c r="F1094" i="3"/>
  <c r="G1094" i="3"/>
  <c r="H1094" i="3"/>
  <c r="J1094" i="3"/>
  <c r="K1094" i="3"/>
  <c r="L1094" i="3"/>
  <c r="M1094" i="3"/>
  <c r="AG1094" i="3"/>
  <c r="AR1094" i="3"/>
  <c r="C1095" i="3"/>
  <c r="D1095" i="3"/>
  <c r="E1095" i="3"/>
  <c r="F1095" i="3"/>
  <c r="G1095" i="3"/>
  <c r="H1095" i="3"/>
  <c r="J1095" i="3"/>
  <c r="K1095" i="3"/>
  <c r="L1095" i="3"/>
  <c r="M1095" i="3"/>
  <c r="AG1095" i="3"/>
  <c r="AR1095" i="3"/>
  <c r="C1096" i="3"/>
  <c r="D1096" i="3"/>
  <c r="E1096" i="3"/>
  <c r="F1096" i="3"/>
  <c r="G1096" i="3"/>
  <c r="H1096" i="3"/>
  <c r="J1096" i="3"/>
  <c r="K1096" i="3"/>
  <c r="L1096" i="3"/>
  <c r="M1096" i="3"/>
  <c r="AG1096" i="3"/>
  <c r="AR1096" i="3"/>
  <c r="C1097" i="3"/>
  <c r="D1097" i="3"/>
  <c r="E1097" i="3"/>
  <c r="F1097" i="3"/>
  <c r="G1097" i="3"/>
  <c r="H1097" i="3"/>
  <c r="J1097" i="3"/>
  <c r="K1097" i="3"/>
  <c r="L1097" i="3"/>
  <c r="M1097" i="3"/>
  <c r="AG1097" i="3"/>
  <c r="AR1097" i="3"/>
  <c r="C1098" i="3"/>
  <c r="D1098" i="3"/>
  <c r="E1098" i="3"/>
  <c r="F1098" i="3"/>
  <c r="G1098" i="3"/>
  <c r="H1098" i="3"/>
  <c r="J1098" i="3"/>
  <c r="K1098" i="3"/>
  <c r="L1098" i="3"/>
  <c r="M1098" i="3"/>
  <c r="AG1098" i="3"/>
  <c r="AR1098" i="3"/>
  <c r="C1099" i="3"/>
  <c r="D1099" i="3"/>
  <c r="E1099" i="3"/>
  <c r="F1099" i="3"/>
  <c r="G1099" i="3"/>
  <c r="H1099" i="3"/>
  <c r="J1099" i="3"/>
  <c r="K1099" i="3"/>
  <c r="L1099" i="3"/>
  <c r="M1099" i="3"/>
  <c r="AG1099" i="3"/>
  <c r="AR1099" i="3"/>
  <c r="C1100" i="3"/>
  <c r="D1100" i="3"/>
  <c r="E1100" i="3"/>
  <c r="F1100" i="3"/>
  <c r="G1100" i="3"/>
  <c r="H1100" i="3"/>
  <c r="J1100" i="3"/>
  <c r="K1100" i="3"/>
  <c r="L1100" i="3"/>
  <c r="M1100" i="3"/>
  <c r="AG1100" i="3"/>
  <c r="AR1100" i="3"/>
  <c r="C1101" i="3"/>
  <c r="D1101" i="3"/>
  <c r="E1101" i="3"/>
  <c r="F1101" i="3"/>
  <c r="G1101" i="3"/>
  <c r="H1101" i="3"/>
  <c r="J1101" i="3"/>
  <c r="K1101" i="3"/>
  <c r="L1101" i="3"/>
  <c r="M1101" i="3"/>
  <c r="AG1101" i="3"/>
  <c r="AR1101" i="3"/>
  <c r="C1102" i="3"/>
  <c r="D1102" i="3"/>
  <c r="E1102" i="3"/>
  <c r="F1102" i="3"/>
  <c r="G1102" i="3"/>
  <c r="H1102" i="3"/>
  <c r="J1102" i="3"/>
  <c r="K1102" i="3"/>
  <c r="L1102" i="3"/>
  <c r="M1102" i="3"/>
  <c r="AG1102" i="3"/>
  <c r="AR1102" i="3"/>
  <c r="C1103" i="3"/>
  <c r="D1103" i="3"/>
  <c r="E1103" i="3"/>
  <c r="F1103" i="3"/>
  <c r="G1103" i="3"/>
  <c r="H1103" i="3"/>
  <c r="J1103" i="3"/>
  <c r="K1103" i="3"/>
  <c r="L1103" i="3"/>
  <c r="M1103" i="3"/>
  <c r="AG1103" i="3"/>
  <c r="AR1103" i="3"/>
  <c r="C1104" i="3"/>
  <c r="D1104" i="3"/>
  <c r="E1104" i="3"/>
  <c r="F1104" i="3"/>
  <c r="G1104" i="3"/>
  <c r="H1104" i="3"/>
  <c r="J1104" i="3"/>
  <c r="K1104" i="3"/>
  <c r="L1104" i="3"/>
  <c r="M1104" i="3"/>
  <c r="AG1104" i="3"/>
  <c r="AR1104" i="3"/>
  <c r="C1105" i="3"/>
  <c r="D1105" i="3"/>
  <c r="E1105" i="3"/>
  <c r="F1105" i="3"/>
  <c r="G1105" i="3"/>
  <c r="H1105" i="3"/>
  <c r="J1105" i="3"/>
  <c r="K1105" i="3"/>
  <c r="L1105" i="3"/>
  <c r="M1105" i="3"/>
  <c r="AG1105" i="3"/>
  <c r="AR1105" i="3"/>
  <c r="C1106" i="3"/>
  <c r="D1106" i="3"/>
  <c r="E1106" i="3"/>
  <c r="F1106" i="3"/>
  <c r="G1106" i="3"/>
  <c r="H1106" i="3"/>
  <c r="J1106" i="3"/>
  <c r="K1106" i="3"/>
  <c r="L1106" i="3"/>
  <c r="M1106" i="3"/>
  <c r="AG1106" i="3"/>
  <c r="AR1106" i="3"/>
  <c r="C1107" i="3"/>
  <c r="D1107" i="3"/>
  <c r="E1107" i="3"/>
  <c r="F1107" i="3"/>
  <c r="G1107" i="3"/>
  <c r="H1107" i="3"/>
  <c r="J1107" i="3"/>
  <c r="K1107" i="3"/>
  <c r="L1107" i="3"/>
  <c r="M1107" i="3"/>
  <c r="AG1107" i="3"/>
  <c r="AR1107" i="3"/>
  <c r="C1108" i="3"/>
  <c r="D1108" i="3"/>
  <c r="E1108" i="3"/>
  <c r="F1108" i="3"/>
  <c r="G1108" i="3"/>
  <c r="H1108" i="3"/>
  <c r="J1108" i="3"/>
  <c r="K1108" i="3"/>
  <c r="L1108" i="3"/>
  <c r="M1108" i="3"/>
  <c r="AG1108" i="3"/>
  <c r="AR1108" i="3"/>
  <c r="C1109" i="3"/>
  <c r="D1109" i="3"/>
  <c r="E1109" i="3"/>
  <c r="F1109" i="3"/>
  <c r="G1109" i="3"/>
  <c r="H1109" i="3"/>
  <c r="J1109" i="3"/>
  <c r="K1109" i="3"/>
  <c r="L1109" i="3"/>
  <c r="M1109" i="3"/>
  <c r="AG1109" i="3"/>
  <c r="AR1109" i="3"/>
  <c r="C1110" i="3"/>
  <c r="D1110" i="3"/>
  <c r="E1110" i="3"/>
  <c r="F1110" i="3"/>
  <c r="G1110" i="3"/>
  <c r="H1110" i="3"/>
  <c r="J1110" i="3"/>
  <c r="K1110" i="3"/>
  <c r="L1110" i="3"/>
  <c r="M1110" i="3"/>
  <c r="AG1110" i="3"/>
  <c r="AR1110" i="3"/>
  <c r="C1111" i="3"/>
  <c r="D1111" i="3"/>
  <c r="E1111" i="3"/>
  <c r="F1111" i="3"/>
  <c r="G1111" i="3"/>
  <c r="H1111" i="3"/>
  <c r="J1111" i="3"/>
  <c r="K1111" i="3"/>
  <c r="L1111" i="3"/>
  <c r="M1111" i="3"/>
  <c r="AG1111" i="3"/>
  <c r="AR1111" i="3"/>
  <c r="C1112" i="3"/>
  <c r="D1112" i="3"/>
  <c r="E1112" i="3"/>
  <c r="F1112" i="3"/>
  <c r="G1112" i="3"/>
  <c r="H1112" i="3"/>
  <c r="J1112" i="3"/>
  <c r="K1112" i="3"/>
  <c r="L1112" i="3"/>
  <c r="M1112" i="3"/>
  <c r="AG1112" i="3"/>
  <c r="AR1112" i="3"/>
  <c r="C1113" i="3"/>
  <c r="D1113" i="3"/>
  <c r="E1113" i="3"/>
  <c r="F1113" i="3"/>
  <c r="G1113" i="3"/>
  <c r="H1113" i="3"/>
  <c r="J1113" i="3"/>
  <c r="K1113" i="3"/>
  <c r="L1113" i="3"/>
  <c r="M1113" i="3"/>
  <c r="AG1113" i="3"/>
  <c r="AR1113" i="3"/>
  <c r="C1114" i="3"/>
  <c r="D1114" i="3"/>
  <c r="E1114" i="3"/>
  <c r="F1114" i="3"/>
  <c r="G1114" i="3"/>
  <c r="H1114" i="3"/>
  <c r="J1114" i="3"/>
  <c r="K1114" i="3"/>
  <c r="L1114" i="3"/>
  <c r="M1114" i="3"/>
  <c r="AG1114" i="3"/>
  <c r="AR1114" i="3"/>
  <c r="C1115" i="3"/>
  <c r="D1115" i="3"/>
  <c r="E1115" i="3"/>
  <c r="F1115" i="3"/>
  <c r="G1115" i="3"/>
  <c r="H1115" i="3"/>
  <c r="J1115" i="3"/>
  <c r="K1115" i="3"/>
  <c r="L1115" i="3"/>
  <c r="M1115" i="3"/>
  <c r="AG1115" i="3"/>
  <c r="AR1115" i="3"/>
  <c r="C1116" i="3"/>
  <c r="D1116" i="3"/>
  <c r="E1116" i="3"/>
  <c r="F1116" i="3"/>
  <c r="G1116" i="3"/>
  <c r="H1116" i="3"/>
  <c r="J1116" i="3"/>
  <c r="K1116" i="3"/>
  <c r="L1116" i="3"/>
  <c r="M1116" i="3"/>
  <c r="AG1116" i="3"/>
  <c r="AR1116" i="3"/>
  <c r="C1117" i="3"/>
  <c r="D1117" i="3"/>
  <c r="E1117" i="3"/>
  <c r="F1117" i="3"/>
  <c r="G1117" i="3"/>
  <c r="H1117" i="3"/>
  <c r="J1117" i="3"/>
  <c r="K1117" i="3"/>
  <c r="L1117" i="3"/>
  <c r="M1117" i="3"/>
  <c r="AG1117" i="3"/>
  <c r="AR1117" i="3"/>
  <c r="C1118" i="3"/>
  <c r="D1118" i="3"/>
  <c r="E1118" i="3"/>
  <c r="F1118" i="3"/>
  <c r="G1118" i="3"/>
  <c r="H1118" i="3"/>
  <c r="J1118" i="3"/>
  <c r="K1118" i="3"/>
  <c r="L1118" i="3"/>
  <c r="M1118" i="3"/>
  <c r="AG1118" i="3"/>
  <c r="AR1118" i="3"/>
  <c r="C1120" i="3"/>
  <c r="D1120" i="3"/>
  <c r="E1120" i="3"/>
  <c r="F1120" i="3"/>
  <c r="G1120" i="3"/>
  <c r="H1120" i="3"/>
  <c r="J1120" i="3"/>
  <c r="K1120" i="3"/>
  <c r="L1120" i="3"/>
  <c r="M1120" i="3"/>
  <c r="AG1120" i="3"/>
  <c r="AR1120" i="3"/>
  <c r="C1121" i="3"/>
  <c r="D1121" i="3"/>
  <c r="E1121" i="3"/>
  <c r="F1121" i="3"/>
  <c r="G1121" i="3"/>
  <c r="H1121" i="3"/>
  <c r="J1121" i="3"/>
  <c r="K1121" i="3"/>
  <c r="L1121" i="3"/>
  <c r="M1121" i="3"/>
  <c r="AG1121" i="3"/>
  <c r="C1123" i="3"/>
  <c r="D1123" i="3"/>
  <c r="E1123" i="3"/>
  <c r="F1123" i="3"/>
  <c r="G1123" i="3"/>
  <c r="H1123" i="3"/>
  <c r="J1123" i="3"/>
  <c r="K1123" i="3"/>
  <c r="L1123" i="3"/>
  <c r="M1123" i="3"/>
  <c r="AG1123" i="3"/>
  <c r="AR1123" i="3"/>
  <c r="C1124" i="3"/>
  <c r="D1124" i="3"/>
  <c r="E1124" i="3"/>
  <c r="F1124" i="3"/>
  <c r="G1124" i="3"/>
  <c r="H1124" i="3"/>
  <c r="J1124" i="3"/>
  <c r="K1124" i="3"/>
  <c r="L1124" i="3"/>
  <c r="M1124" i="3"/>
  <c r="AG1124" i="3"/>
  <c r="AR1124" i="3"/>
  <c r="C1125" i="3"/>
  <c r="D1125" i="3"/>
  <c r="E1125" i="3"/>
  <c r="F1125" i="3"/>
  <c r="G1125" i="3"/>
  <c r="H1125" i="3"/>
  <c r="J1125" i="3"/>
  <c r="K1125" i="3"/>
  <c r="L1125" i="3"/>
  <c r="M1125" i="3"/>
  <c r="AG1125" i="3"/>
  <c r="AR1125" i="3"/>
  <c r="C1126" i="3"/>
  <c r="D1126" i="3"/>
  <c r="E1126" i="3"/>
  <c r="F1126" i="3"/>
  <c r="G1126" i="3"/>
  <c r="H1126" i="3"/>
  <c r="J1126" i="3"/>
  <c r="K1126" i="3"/>
  <c r="L1126" i="3"/>
  <c r="M1126" i="3"/>
  <c r="AG1126" i="3"/>
  <c r="AR1126" i="3"/>
  <c r="C1127" i="3"/>
  <c r="D1127" i="3"/>
  <c r="E1127" i="3"/>
  <c r="F1127" i="3"/>
  <c r="G1127" i="3"/>
  <c r="H1127" i="3"/>
  <c r="J1127" i="3"/>
  <c r="K1127" i="3"/>
  <c r="L1127" i="3"/>
  <c r="M1127" i="3"/>
  <c r="AG1127" i="3"/>
  <c r="AR1127" i="3"/>
  <c r="C1128" i="3"/>
  <c r="D1128" i="3"/>
  <c r="E1128" i="3"/>
  <c r="F1128" i="3"/>
  <c r="G1128" i="3"/>
  <c r="H1128" i="3"/>
  <c r="J1128" i="3"/>
  <c r="K1128" i="3"/>
  <c r="L1128" i="3"/>
  <c r="M1128" i="3"/>
  <c r="AG1128" i="3"/>
  <c r="AR1128" i="3"/>
  <c r="C1129" i="3"/>
  <c r="D1129" i="3"/>
  <c r="E1129" i="3"/>
  <c r="F1129" i="3"/>
  <c r="G1129" i="3"/>
  <c r="H1129" i="3"/>
  <c r="J1129" i="3"/>
  <c r="K1129" i="3"/>
  <c r="L1129" i="3"/>
  <c r="M1129" i="3"/>
  <c r="AG1129" i="3"/>
  <c r="AR1129" i="3"/>
  <c r="C1130" i="3"/>
  <c r="D1130" i="3"/>
  <c r="E1130" i="3"/>
  <c r="F1130" i="3"/>
  <c r="G1130" i="3"/>
  <c r="H1130" i="3"/>
  <c r="J1130" i="3"/>
  <c r="K1130" i="3"/>
  <c r="L1130" i="3"/>
  <c r="M1130" i="3"/>
  <c r="AG1130" i="3"/>
  <c r="AR1130" i="3"/>
  <c r="C1131" i="3"/>
  <c r="D1131" i="3"/>
  <c r="E1131" i="3"/>
  <c r="F1131" i="3"/>
  <c r="G1131" i="3"/>
  <c r="H1131" i="3"/>
  <c r="J1131" i="3"/>
  <c r="K1131" i="3"/>
  <c r="L1131" i="3"/>
  <c r="M1131" i="3"/>
  <c r="AG1131" i="3"/>
  <c r="AR1131" i="3"/>
  <c r="C1132" i="3"/>
  <c r="D1132" i="3"/>
  <c r="E1132" i="3"/>
  <c r="F1132" i="3"/>
  <c r="G1132" i="3"/>
  <c r="H1132" i="3"/>
  <c r="J1132" i="3"/>
  <c r="K1132" i="3"/>
  <c r="L1132" i="3"/>
  <c r="M1132" i="3"/>
  <c r="AG1132" i="3"/>
  <c r="AR1132" i="3"/>
  <c r="C1133" i="3"/>
  <c r="D1133" i="3"/>
  <c r="E1133" i="3"/>
  <c r="F1133" i="3"/>
  <c r="G1133" i="3"/>
  <c r="H1133" i="3"/>
  <c r="J1133" i="3"/>
  <c r="K1133" i="3"/>
  <c r="L1133" i="3"/>
  <c r="M1133" i="3"/>
  <c r="AG1133" i="3"/>
  <c r="AR1133" i="3"/>
  <c r="C1134" i="3"/>
  <c r="D1134" i="3"/>
  <c r="E1134" i="3"/>
  <c r="F1134" i="3"/>
  <c r="G1134" i="3"/>
  <c r="H1134" i="3"/>
  <c r="J1134" i="3"/>
  <c r="K1134" i="3"/>
  <c r="L1134" i="3"/>
  <c r="M1134" i="3"/>
  <c r="AG1134" i="3"/>
  <c r="AR1134" i="3"/>
  <c r="C1135" i="3"/>
  <c r="D1135" i="3"/>
  <c r="E1135" i="3"/>
  <c r="F1135" i="3"/>
  <c r="G1135" i="3"/>
  <c r="H1135" i="3"/>
  <c r="J1135" i="3"/>
  <c r="K1135" i="3"/>
  <c r="L1135" i="3"/>
  <c r="M1135" i="3"/>
  <c r="AG1135" i="3"/>
  <c r="AR1135" i="3"/>
  <c r="C1136" i="3"/>
  <c r="D1136" i="3"/>
  <c r="E1136" i="3"/>
  <c r="F1136" i="3"/>
  <c r="G1136" i="3"/>
  <c r="H1136" i="3"/>
  <c r="J1136" i="3"/>
  <c r="K1136" i="3"/>
  <c r="L1136" i="3"/>
  <c r="M1136" i="3"/>
  <c r="AG1136" i="3"/>
  <c r="AR1136" i="3"/>
  <c r="C1137" i="3"/>
  <c r="D1137" i="3"/>
  <c r="E1137" i="3"/>
  <c r="F1137" i="3"/>
  <c r="G1137" i="3"/>
  <c r="H1137" i="3"/>
  <c r="J1137" i="3"/>
  <c r="K1137" i="3"/>
  <c r="L1137" i="3"/>
  <c r="M1137" i="3"/>
  <c r="AG1137" i="3"/>
  <c r="AR1137" i="3"/>
  <c r="C1138" i="3"/>
  <c r="D1138" i="3"/>
  <c r="E1138" i="3"/>
  <c r="F1138" i="3"/>
  <c r="G1138" i="3"/>
  <c r="H1138" i="3"/>
  <c r="J1138" i="3"/>
  <c r="K1138" i="3"/>
  <c r="L1138" i="3"/>
  <c r="M1138" i="3"/>
  <c r="AG1138" i="3"/>
  <c r="AR1138" i="3"/>
  <c r="C1139" i="3"/>
  <c r="D1139" i="3"/>
  <c r="E1139" i="3"/>
  <c r="F1139" i="3"/>
  <c r="G1139" i="3"/>
  <c r="H1139" i="3"/>
  <c r="J1139" i="3"/>
  <c r="K1139" i="3"/>
  <c r="L1139" i="3"/>
  <c r="M1139" i="3"/>
  <c r="AG1139" i="3"/>
  <c r="AR1139" i="3"/>
  <c r="C1140" i="3"/>
  <c r="D1140" i="3"/>
  <c r="E1140" i="3"/>
  <c r="F1140" i="3"/>
  <c r="G1140" i="3"/>
  <c r="H1140" i="3"/>
  <c r="J1140" i="3"/>
  <c r="K1140" i="3"/>
  <c r="L1140" i="3"/>
  <c r="M1140" i="3"/>
  <c r="AG1140" i="3"/>
  <c r="AR1140" i="3"/>
  <c r="C1141" i="3"/>
  <c r="D1141" i="3"/>
  <c r="E1141" i="3"/>
  <c r="F1141" i="3"/>
  <c r="G1141" i="3"/>
  <c r="H1141" i="3"/>
  <c r="J1141" i="3"/>
  <c r="K1141" i="3"/>
  <c r="L1141" i="3"/>
  <c r="M1141" i="3"/>
  <c r="AG1141" i="3"/>
  <c r="AR1141" i="3"/>
  <c r="C1142" i="3"/>
  <c r="D1142" i="3"/>
  <c r="E1142" i="3"/>
  <c r="F1142" i="3"/>
  <c r="G1142" i="3"/>
  <c r="H1142" i="3"/>
  <c r="J1142" i="3"/>
  <c r="K1142" i="3"/>
  <c r="L1142" i="3"/>
  <c r="M1142" i="3"/>
  <c r="AG1142" i="3"/>
  <c r="AR1142" i="3"/>
  <c r="C1143" i="3"/>
  <c r="D1143" i="3"/>
  <c r="E1143" i="3"/>
  <c r="F1143" i="3"/>
  <c r="G1143" i="3"/>
  <c r="H1143" i="3"/>
  <c r="J1143" i="3"/>
  <c r="K1143" i="3"/>
  <c r="L1143" i="3"/>
  <c r="M1143" i="3"/>
  <c r="AG1143" i="3"/>
  <c r="AR1143" i="3"/>
  <c r="C1144" i="3"/>
  <c r="D1144" i="3"/>
  <c r="E1144" i="3"/>
  <c r="F1144" i="3"/>
  <c r="G1144" i="3"/>
  <c r="H1144" i="3"/>
  <c r="J1144" i="3"/>
  <c r="K1144" i="3"/>
  <c r="L1144" i="3"/>
  <c r="M1144" i="3"/>
  <c r="AG1144" i="3"/>
  <c r="AR1144" i="3"/>
  <c r="C1145" i="3"/>
  <c r="D1145" i="3"/>
  <c r="E1145" i="3"/>
  <c r="F1145" i="3"/>
  <c r="G1145" i="3"/>
  <c r="H1145" i="3"/>
  <c r="J1145" i="3"/>
  <c r="K1145" i="3"/>
  <c r="L1145" i="3"/>
  <c r="M1145" i="3"/>
  <c r="AG1145" i="3"/>
  <c r="AR1145" i="3"/>
  <c r="C1146" i="3"/>
  <c r="D1146" i="3"/>
  <c r="E1146" i="3"/>
  <c r="F1146" i="3"/>
  <c r="G1146" i="3"/>
  <c r="H1146" i="3"/>
  <c r="J1146" i="3"/>
  <c r="K1146" i="3"/>
  <c r="L1146" i="3"/>
  <c r="M1146" i="3"/>
  <c r="AG1146" i="3"/>
  <c r="AR1146" i="3"/>
  <c r="C1147" i="3"/>
  <c r="D1147" i="3"/>
  <c r="E1147" i="3"/>
  <c r="F1147" i="3"/>
  <c r="G1147" i="3"/>
  <c r="H1147" i="3"/>
  <c r="J1147" i="3"/>
  <c r="K1147" i="3"/>
  <c r="L1147" i="3"/>
  <c r="M1147" i="3"/>
  <c r="AG1147" i="3"/>
  <c r="AR1147" i="3"/>
  <c r="C1148" i="3"/>
  <c r="D1148" i="3"/>
  <c r="E1148" i="3"/>
  <c r="F1148" i="3"/>
  <c r="G1148" i="3"/>
  <c r="H1148" i="3"/>
  <c r="J1148" i="3"/>
  <c r="K1148" i="3"/>
  <c r="L1148" i="3"/>
  <c r="M1148" i="3"/>
  <c r="AG1148" i="3"/>
  <c r="AR1148" i="3"/>
  <c r="C1149" i="3"/>
  <c r="D1149" i="3"/>
  <c r="E1149" i="3"/>
  <c r="F1149" i="3"/>
  <c r="G1149" i="3"/>
  <c r="H1149" i="3"/>
  <c r="J1149" i="3"/>
  <c r="K1149" i="3"/>
  <c r="L1149" i="3"/>
  <c r="M1149" i="3"/>
  <c r="AG1149" i="3"/>
  <c r="AR1149" i="3"/>
  <c r="C1150" i="3"/>
  <c r="D1150" i="3"/>
  <c r="E1150" i="3"/>
  <c r="F1150" i="3"/>
  <c r="G1150" i="3"/>
  <c r="H1150" i="3"/>
  <c r="J1150" i="3"/>
  <c r="K1150" i="3"/>
  <c r="L1150" i="3"/>
  <c r="M1150" i="3"/>
  <c r="AG1150" i="3"/>
  <c r="AR1150" i="3"/>
  <c r="C1151" i="3"/>
  <c r="D1151" i="3"/>
  <c r="E1151" i="3"/>
  <c r="F1151" i="3"/>
  <c r="G1151" i="3"/>
  <c r="H1151" i="3"/>
  <c r="J1151" i="3"/>
  <c r="K1151" i="3"/>
  <c r="L1151" i="3"/>
  <c r="M1151" i="3"/>
  <c r="AG1151" i="3"/>
  <c r="AR1151" i="3"/>
  <c r="C1152" i="3"/>
  <c r="D1152" i="3"/>
  <c r="E1152" i="3"/>
  <c r="F1152" i="3"/>
  <c r="G1152" i="3"/>
  <c r="H1152" i="3"/>
  <c r="J1152" i="3"/>
  <c r="K1152" i="3"/>
  <c r="L1152" i="3"/>
  <c r="M1152" i="3"/>
  <c r="AG1152" i="3"/>
  <c r="AR1152" i="3"/>
  <c r="C1153" i="3"/>
  <c r="D1153" i="3"/>
  <c r="E1153" i="3"/>
  <c r="F1153" i="3"/>
  <c r="G1153" i="3"/>
  <c r="H1153" i="3"/>
  <c r="J1153" i="3"/>
  <c r="K1153" i="3"/>
  <c r="L1153" i="3"/>
  <c r="M1153" i="3"/>
  <c r="AG1153" i="3"/>
  <c r="AR1153" i="3"/>
  <c r="C1154" i="3"/>
  <c r="D1154" i="3"/>
  <c r="E1154" i="3"/>
  <c r="F1154" i="3"/>
  <c r="G1154" i="3"/>
  <c r="H1154" i="3"/>
  <c r="J1154" i="3"/>
  <c r="K1154" i="3"/>
  <c r="L1154" i="3"/>
  <c r="M1154" i="3"/>
  <c r="AG1154" i="3"/>
  <c r="AR1154" i="3"/>
  <c r="C1155" i="3"/>
  <c r="D1155" i="3"/>
  <c r="E1155" i="3"/>
  <c r="F1155" i="3"/>
  <c r="G1155" i="3"/>
  <c r="H1155" i="3"/>
  <c r="J1155" i="3"/>
  <c r="K1155" i="3"/>
  <c r="L1155" i="3"/>
  <c r="M1155" i="3"/>
  <c r="AG1155" i="3"/>
  <c r="AR1155" i="3"/>
  <c r="C1156" i="3"/>
  <c r="D1156" i="3"/>
  <c r="E1156" i="3"/>
  <c r="F1156" i="3"/>
  <c r="G1156" i="3"/>
  <c r="H1156" i="3"/>
  <c r="J1156" i="3"/>
  <c r="K1156" i="3"/>
  <c r="L1156" i="3"/>
  <c r="M1156" i="3"/>
  <c r="AG1156" i="3"/>
  <c r="AR1156" i="3"/>
  <c r="C1157" i="3"/>
  <c r="D1157" i="3"/>
  <c r="E1157" i="3"/>
  <c r="F1157" i="3"/>
  <c r="G1157" i="3"/>
  <c r="H1157" i="3"/>
  <c r="J1157" i="3"/>
  <c r="K1157" i="3"/>
  <c r="L1157" i="3"/>
  <c r="M1157" i="3"/>
  <c r="AG1157" i="3"/>
  <c r="AR1157" i="3"/>
  <c r="C1158" i="3"/>
  <c r="D1158" i="3"/>
  <c r="E1158" i="3"/>
  <c r="F1158" i="3"/>
  <c r="G1158" i="3"/>
  <c r="H1158" i="3"/>
  <c r="J1158" i="3"/>
  <c r="K1158" i="3"/>
  <c r="L1158" i="3"/>
  <c r="M1158" i="3"/>
  <c r="AG1158" i="3"/>
  <c r="AR1158" i="3"/>
  <c r="C1159" i="3"/>
  <c r="D1159" i="3"/>
  <c r="E1159" i="3"/>
  <c r="F1159" i="3"/>
  <c r="G1159" i="3"/>
  <c r="H1159" i="3"/>
  <c r="J1159" i="3"/>
  <c r="K1159" i="3"/>
  <c r="L1159" i="3"/>
  <c r="M1159" i="3"/>
  <c r="AG1159" i="3"/>
  <c r="AR1159" i="3"/>
  <c r="C1160" i="3"/>
  <c r="D1160" i="3"/>
  <c r="E1160" i="3"/>
  <c r="F1160" i="3"/>
  <c r="G1160" i="3"/>
  <c r="H1160" i="3"/>
  <c r="J1160" i="3"/>
  <c r="K1160" i="3"/>
  <c r="L1160" i="3"/>
  <c r="M1160" i="3"/>
  <c r="AG1160" i="3"/>
  <c r="AR1160" i="3"/>
  <c r="C1161" i="3"/>
  <c r="D1161" i="3"/>
  <c r="E1161" i="3"/>
  <c r="F1161" i="3"/>
  <c r="G1161" i="3"/>
  <c r="H1161" i="3"/>
  <c r="J1161" i="3"/>
  <c r="K1161" i="3"/>
  <c r="L1161" i="3"/>
  <c r="M1161" i="3"/>
  <c r="AG1161" i="3"/>
  <c r="AR1161" i="3"/>
  <c r="C1162" i="3"/>
  <c r="D1162" i="3"/>
  <c r="E1162" i="3"/>
  <c r="F1162" i="3"/>
  <c r="G1162" i="3"/>
  <c r="H1162" i="3"/>
  <c r="J1162" i="3"/>
  <c r="K1162" i="3"/>
  <c r="L1162" i="3"/>
  <c r="M1162" i="3"/>
  <c r="AG1162" i="3"/>
  <c r="AR1162" i="3"/>
  <c r="C1163" i="3"/>
  <c r="D1163" i="3"/>
  <c r="E1163" i="3"/>
  <c r="F1163" i="3"/>
  <c r="G1163" i="3"/>
  <c r="H1163" i="3"/>
  <c r="J1163" i="3"/>
  <c r="K1163" i="3"/>
  <c r="L1163" i="3"/>
  <c r="M1163" i="3"/>
  <c r="AG1163" i="3"/>
  <c r="AR1163" i="3"/>
  <c r="C1164" i="3"/>
  <c r="D1164" i="3"/>
  <c r="E1164" i="3"/>
  <c r="F1164" i="3"/>
  <c r="G1164" i="3"/>
  <c r="H1164" i="3"/>
  <c r="J1164" i="3"/>
  <c r="K1164" i="3"/>
  <c r="L1164" i="3"/>
  <c r="M1164" i="3"/>
  <c r="AG1164" i="3"/>
  <c r="AR1164" i="3"/>
  <c r="C1165" i="3"/>
  <c r="D1165" i="3"/>
  <c r="E1165" i="3"/>
  <c r="F1165" i="3"/>
  <c r="G1165" i="3"/>
  <c r="H1165" i="3"/>
  <c r="J1165" i="3"/>
  <c r="K1165" i="3"/>
  <c r="L1165" i="3"/>
  <c r="M1165" i="3"/>
  <c r="AG1165" i="3"/>
  <c r="AR1165" i="3"/>
  <c r="C1166" i="3"/>
  <c r="D1166" i="3"/>
  <c r="E1166" i="3"/>
  <c r="F1166" i="3"/>
  <c r="G1166" i="3"/>
  <c r="H1166" i="3"/>
  <c r="J1166" i="3"/>
  <c r="K1166" i="3"/>
  <c r="L1166" i="3"/>
  <c r="M1166" i="3"/>
  <c r="AG1166" i="3"/>
  <c r="AR1166" i="3"/>
  <c r="C1167" i="3"/>
  <c r="D1167" i="3"/>
  <c r="E1167" i="3"/>
  <c r="F1167" i="3"/>
  <c r="G1167" i="3"/>
  <c r="H1167" i="3"/>
  <c r="J1167" i="3"/>
  <c r="K1167" i="3"/>
  <c r="L1167" i="3"/>
  <c r="M1167" i="3"/>
  <c r="AG1167" i="3"/>
  <c r="AR1167" i="3"/>
  <c r="C1168" i="3"/>
  <c r="D1168" i="3"/>
  <c r="E1168" i="3"/>
  <c r="F1168" i="3"/>
  <c r="G1168" i="3"/>
  <c r="H1168" i="3"/>
  <c r="J1168" i="3"/>
  <c r="K1168" i="3"/>
  <c r="L1168" i="3"/>
  <c r="M1168" i="3"/>
  <c r="AG1168" i="3"/>
  <c r="AR1168" i="3"/>
  <c r="C1169" i="3"/>
  <c r="D1169" i="3"/>
  <c r="E1169" i="3"/>
  <c r="F1169" i="3"/>
  <c r="G1169" i="3"/>
  <c r="H1169" i="3"/>
  <c r="J1169" i="3"/>
  <c r="K1169" i="3"/>
  <c r="L1169" i="3"/>
  <c r="M1169" i="3"/>
  <c r="AG1169" i="3"/>
  <c r="AR1169" i="3"/>
  <c r="C1170" i="3"/>
  <c r="D1170" i="3"/>
  <c r="E1170" i="3"/>
  <c r="F1170" i="3"/>
  <c r="G1170" i="3"/>
  <c r="H1170" i="3"/>
  <c r="J1170" i="3"/>
  <c r="K1170" i="3"/>
  <c r="L1170" i="3"/>
  <c r="M1170" i="3"/>
  <c r="AG1170" i="3"/>
  <c r="AR1170" i="3"/>
  <c r="C1171" i="3"/>
  <c r="D1171" i="3"/>
  <c r="E1171" i="3"/>
  <c r="F1171" i="3"/>
  <c r="G1171" i="3"/>
  <c r="H1171" i="3"/>
  <c r="J1171" i="3"/>
  <c r="K1171" i="3"/>
  <c r="L1171" i="3"/>
  <c r="M1171" i="3"/>
  <c r="AG1171" i="3"/>
  <c r="AR1171" i="3"/>
  <c r="C1172" i="3"/>
  <c r="D1172" i="3"/>
  <c r="E1172" i="3"/>
  <c r="F1172" i="3"/>
  <c r="G1172" i="3"/>
  <c r="H1172" i="3"/>
  <c r="J1172" i="3"/>
  <c r="K1172" i="3"/>
  <c r="L1172" i="3"/>
  <c r="M1172" i="3"/>
  <c r="AG1172" i="3"/>
  <c r="AR1172" i="3"/>
  <c r="C1173" i="3"/>
  <c r="D1173" i="3"/>
  <c r="E1173" i="3"/>
  <c r="F1173" i="3"/>
  <c r="G1173" i="3"/>
  <c r="H1173" i="3"/>
  <c r="J1173" i="3"/>
  <c r="K1173" i="3"/>
  <c r="L1173" i="3"/>
  <c r="M1173" i="3"/>
  <c r="AG1173" i="3"/>
  <c r="AR1173" i="3"/>
  <c r="C1174" i="3"/>
  <c r="D1174" i="3"/>
  <c r="E1174" i="3"/>
  <c r="F1174" i="3"/>
  <c r="G1174" i="3"/>
  <c r="H1174" i="3"/>
  <c r="J1174" i="3"/>
  <c r="K1174" i="3"/>
  <c r="L1174" i="3"/>
  <c r="M1174" i="3"/>
  <c r="AG1174" i="3"/>
  <c r="AR1174" i="3"/>
  <c r="C1175" i="3"/>
  <c r="D1175" i="3"/>
  <c r="E1175" i="3"/>
  <c r="F1175" i="3"/>
  <c r="G1175" i="3"/>
  <c r="H1175" i="3"/>
  <c r="J1175" i="3"/>
  <c r="K1175" i="3"/>
  <c r="L1175" i="3"/>
  <c r="M1175" i="3"/>
  <c r="AG1175" i="3"/>
  <c r="AR1175" i="3"/>
  <c r="C1176" i="3"/>
  <c r="D1176" i="3"/>
  <c r="E1176" i="3"/>
  <c r="F1176" i="3"/>
  <c r="G1176" i="3"/>
  <c r="H1176" i="3"/>
  <c r="J1176" i="3"/>
  <c r="K1176" i="3"/>
  <c r="L1176" i="3"/>
  <c r="M1176" i="3"/>
  <c r="AG1176" i="3"/>
  <c r="AR1176" i="3"/>
  <c r="C1177" i="3"/>
  <c r="D1177" i="3"/>
  <c r="E1177" i="3"/>
  <c r="F1177" i="3"/>
  <c r="G1177" i="3"/>
  <c r="H1177" i="3"/>
  <c r="J1177" i="3"/>
  <c r="K1177" i="3"/>
  <c r="L1177" i="3"/>
  <c r="M1177" i="3"/>
  <c r="AG1177" i="3"/>
  <c r="AR1177" i="3"/>
  <c r="C1178" i="3"/>
  <c r="D1178" i="3"/>
  <c r="E1178" i="3"/>
  <c r="F1178" i="3"/>
  <c r="G1178" i="3"/>
  <c r="H1178" i="3"/>
  <c r="J1178" i="3"/>
  <c r="K1178" i="3"/>
  <c r="L1178" i="3"/>
  <c r="M1178" i="3"/>
  <c r="AG1178" i="3"/>
  <c r="AR1178" i="3"/>
  <c r="C1179" i="3"/>
  <c r="D1179" i="3"/>
  <c r="E1179" i="3"/>
  <c r="F1179" i="3"/>
  <c r="G1179" i="3"/>
  <c r="H1179" i="3"/>
  <c r="J1179" i="3"/>
  <c r="K1179" i="3"/>
  <c r="L1179" i="3"/>
  <c r="M1179" i="3"/>
  <c r="AG1179" i="3"/>
  <c r="AR1179" i="3"/>
  <c r="C1180" i="3"/>
  <c r="D1180" i="3"/>
  <c r="E1180" i="3"/>
  <c r="F1180" i="3"/>
  <c r="G1180" i="3"/>
  <c r="H1180" i="3"/>
  <c r="J1180" i="3"/>
  <c r="K1180" i="3"/>
  <c r="L1180" i="3"/>
  <c r="M1180" i="3"/>
  <c r="AG1180" i="3"/>
  <c r="AR1180" i="3"/>
  <c r="C1181" i="3"/>
  <c r="D1181" i="3"/>
  <c r="E1181" i="3"/>
  <c r="F1181" i="3"/>
  <c r="G1181" i="3"/>
  <c r="H1181" i="3"/>
  <c r="J1181" i="3"/>
  <c r="K1181" i="3"/>
  <c r="L1181" i="3"/>
  <c r="M1181" i="3"/>
  <c r="AG1181" i="3"/>
  <c r="AR1181" i="3"/>
  <c r="C1182" i="3"/>
  <c r="D1182" i="3"/>
  <c r="E1182" i="3"/>
  <c r="F1182" i="3"/>
  <c r="G1182" i="3"/>
  <c r="H1182" i="3"/>
  <c r="J1182" i="3"/>
  <c r="K1182" i="3"/>
  <c r="L1182" i="3"/>
  <c r="M1182" i="3"/>
  <c r="AG1182" i="3"/>
  <c r="AR1182" i="3"/>
  <c r="C1183" i="3"/>
  <c r="D1183" i="3"/>
  <c r="E1183" i="3"/>
  <c r="F1183" i="3"/>
  <c r="G1183" i="3"/>
  <c r="H1183" i="3"/>
  <c r="J1183" i="3"/>
  <c r="K1183" i="3"/>
  <c r="L1183" i="3"/>
  <c r="M1183" i="3"/>
  <c r="AG1183" i="3"/>
  <c r="AR1183" i="3"/>
  <c r="C1184" i="3"/>
  <c r="D1184" i="3"/>
  <c r="E1184" i="3"/>
  <c r="F1184" i="3"/>
  <c r="G1184" i="3"/>
  <c r="H1184" i="3"/>
  <c r="J1184" i="3"/>
  <c r="K1184" i="3"/>
  <c r="L1184" i="3"/>
  <c r="M1184" i="3"/>
  <c r="AG1184" i="3"/>
  <c r="AR1184" i="3"/>
  <c r="C1185" i="3"/>
  <c r="D1185" i="3"/>
  <c r="E1185" i="3"/>
  <c r="F1185" i="3"/>
  <c r="G1185" i="3"/>
  <c r="H1185" i="3"/>
  <c r="J1185" i="3"/>
  <c r="K1185" i="3"/>
  <c r="L1185" i="3"/>
  <c r="M1185" i="3"/>
  <c r="AG1185" i="3"/>
  <c r="AR1185" i="3"/>
  <c r="C1186" i="3"/>
  <c r="D1186" i="3"/>
  <c r="E1186" i="3"/>
  <c r="F1186" i="3"/>
  <c r="G1186" i="3"/>
  <c r="H1186" i="3"/>
  <c r="J1186" i="3"/>
  <c r="K1186" i="3"/>
  <c r="L1186" i="3"/>
  <c r="M1186" i="3"/>
  <c r="AG1186" i="3"/>
  <c r="AR1186" i="3"/>
  <c r="C1187" i="3"/>
  <c r="D1187" i="3"/>
  <c r="E1187" i="3"/>
  <c r="F1187" i="3"/>
  <c r="G1187" i="3"/>
  <c r="H1187" i="3"/>
  <c r="J1187" i="3"/>
  <c r="K1187" i="3"/>
  <c r="L1187" i="3"/>
  <c r="M1187" i="3"/>
  <c r="AG1187" i="3"/>
  <c r="AR1187" i="3"/>
  <c r="C1188" i="3"/>
  <c r="D1188" i="3"/>
  <c r="E1188" i="3"/>
  <c r="F1188" i="3"/>
  <c r="G1188" i="3"/>
  <c r="H1188" i="3"/>
  <c r="J1188" i="3"/>
  <c r="K1188" i="3"/>
  <c r="L1188" i="3"/>
  <c r="M1188" i="3"/>
  <c r="AG1188" i="3"/>
  <c r="AR1188" i="3"/>
  <c r="C1189" i="3"/>
  <c r="D1189" i="3"/>
  <c r="E1189" i="3"/>
  <c r="F1189" i="3"/>
  <c r="G1189" i="3"/>
  <c r="H1189" i="3"/>
  <c r="J1189" i="3"/>
  <c r="K1189" i="3"/>
  <c r="L1189" i="3"/>
  <c r="M1189" i="3"/>
  <c r="AG1189" i="3"/>
  <c r="AR1189" i="3"/>
  <c r="C1190" i="3"/>
  <c r="D1190" i="3"/>
  <c r="E1190" i="3"/>
  <c r="F1190" i="3"/>
  <c r="G1190" i="3"/>
  <c r="H1190" i="3"/>
  <c r="J1190" i="3"/>
  <c r="K1190" i="3"/>
  <c r="L1190" i="3"/>
  <c r="M1190" i="3"/>
  <c r="AG1190" i="3"/>
  <c r="AR1190" i="3"/>
  <c r="C1191" i="3"/>
  <c r="D1191" i="3"/>
  <c r="E1191" i="3"/>
  <c r="F1191" i="3"/>
  <c r="G1191" i="3"/>
  <c r="H1191" i="3"/>
  <c r="J1191" i="3"/>
  <c r="K1191" i="3"/>
  <c r="L1191" i="3"/>
  <c r="M1191" i="3"/>
  <c r="AG1191" i="3"/>
  <c r="AR1191" i="3"/>
  <c r="C1192" i="3"/>
  <c r="D1192" i="3"/>
  <c r="E1192" i="3"/>
  <c r="F1192" i="3"/>
  <c r="G1192" i="3"/>
  <c r="H1192" i="3"/>
  <c r="J1192" i="3"/>
  <c r="K1192" i="3"/>
  <c r="L1192" i="3"/>
  <c r="M1192" i="3"/>
  <c r="AG1192" i="3"/>
  <c r="AR1192" i="3"/>
  <c r="C1193" i="3"/>
  <c r="D1193" i="3"/>
  <c r="E1193" i="3"/>
  <c r="F1193" i="3"/>
  <c r="G1193" i="3"/>
  <c r="H1193" i="3"/>
  <c r="J1193" i="3"/>
  <c r="K1193" i="3"/>
  <c r="L1193" i="3"/>
  <c r="M1193" i="3"/>
  <c r="AG1193" i="3"/>
  <c r="AR1193" i="3"/>
  <c r="C1194" i="3"/>
  <c r="D1194" i="3"/>
  <c r="E1194" i="3"/>
  <c r="F1194" i="3"/>
  <c r="G1194" i="3"/>
  <c r="H1194" i="3"/>
  <c r="J1194" i="3"/>
  <c r="K1194" i="3"/>
  <c r="L1194" i="3"/>
  <c r="M1194" i="3"/>
  <c r="AG1194" i="3"/>
  <c r="AR1194" i="3"/>
  <c r="C1195" i="3"/>
  <c r="D1195" i="3"/>
  <c r="E1195" i="3"/>
  <c r="F1195" i="3"/>
  <c r="G1195" i="3"/>
  <c r="H1195" i="3"/>
  <c r="J1195" i="3"/>
  <c r="K1195" i="3"/>
  <c r="L1195" i="3"/>
  <c r="M1195" i="3"/>
  <c r="AG1195" i="3"/>
  <c r="AR1195" i="3"/>
  <c r="C1196" i="3"/>
  <c r="D1196" i="3"/>
  <c r="E1196" i="3"/>
  <c r="F1196" i="3"/>
  <c r="G1196" i="3"/>
  <c r="H1196" i="3"/>
  <c r="J1196" i="3"/>
  <c r="K1196" i="3"/>
  <c r="L1196" i="3"/>
  <c r="M1196" i="3"/>
  <c r="AG1196" i="3"/>
  <c r="AR1196" i="3"/>
  <c r="C1197" i="3"/>
  <c r="D1197" i="3"/>
  <c r="E1197" i="3"/>
  <c r="F1197" i="3"/>
  <c r="G1197" i="3"/>
  <c r="H1197" i="3"/>
  <c r="J1197" i="3"/>
  <c r="K1197" i="3"/>
  <c r="L1197" i="3"/>
  <c r="M1197" i="3"/>
  <c r="AG1197" i="3"/>
  <c r="AR1197" i="3"/>
  <c r="C1198" i="3"/>
  <c r="D1198" i="3"/>
  <c r="E1198" i="3"/>
  <c r="F1198" i="3"/>
  <c r="G1198" i="3"/>
  <c r="H1198" i="3"/>
  <c r="J1198" i="3"/>
  <c r="K1198" i="3"/>
  <c r="L1198" i="3"/>
  <c r="M1198" i="3"/>
  <c r="AG1198" i="3"/>
  <c r="AR1198" i="3"/>
  <c r="C1199" i="3"/>
  <c r="D1199" i="3"/>
  <c r="E1199" i="3"/>
  <c r="F1199" i="3"/>
  <c r="G1199" i="3"/>
  <c r="H1199" i="3"/>
  <c r="J1199" i="3"/>
  <c r="K1199" i="3"/>
  <c r="L1199" i="3"/>
  <c r="M1199" i="3"/>
  <c r="AG1199" i="3"/>
  <c r="AR1199" i="3"/>
  <c r="C1200" i="3"/>
  <c r="D1200" i="3"/>
  <c r="E1200" i="3"/>
  <c r="F1200" i="3"/>
  <c r="G1200" i="3"/>
  <c r="H1200" i="3"/>
  <c r="J1200" i="3"/>
  <c r="K1200" i="3"/>
  <c r="L1200" i="3"/>
  <c r="M1200" i="3"/>
  <c r="AG1200" i="3"/>
  <c r="AR1200" i="3"/>
  <c r="C1201" i="3"/>
  <c r="D1201" i="3"/>
  <c r="E1201" i="3"/>
  <c r="F1201" i="3"/>
  <c r="G1201" i="3"/>
  <c r="H1201" i="3"/>
  <c r="J1201" i="3"/>
  <c r="K1201" i="3"/>
  <c r="L1201" i="3"/>
  <c r="M1201" i="3"/>
  <c r="AG1201" i="3"/>
  <c r="AR1201" i="3"/>
  <c r="C1202" i="3"/>
  <c r="D1202" i="3"/>
  <c r="E1202" i="3"/>
  <c r="F1202" i="3"/>
  <c r="G1202" i="3"/>
  <c r="H1202" i="3"/>
  <c r="J1202" i="3"/>
  <c r="K1202" i="3"/>
  <c r="L1202" i="3"/>
  <c r="M1202" i="3"/>
  <c r="AG1202" i="3"/>
  <c r="AR1202" i="3"/>
  <c r="C1203" i="3"/>
  <c r="D1203" i="3"/>
  <c r="E1203" i="3"/>
  <c r="F1203" i="3"/>
  <c r="G1203" i="3"/>
  <c r="H1203" i="3"/>
  <c r="J1203" i="3"/>
  <c r="K1203" i="3"/>
  <c r="L1203" i="3"/>
  <c r="M1203" i="3"/>
  <c r="AG1203" i="3"/>
  <c r="AR1203" i="3"/>
  <c r="C1204" i="3"/>
  <c r="D1204" i="3"/>
  <c r="E1204" i="3"/>
  <c r="F1204" i="3"/>
  <c r="G1204" i="3"/>
  <c r="H1204" i="3"/>
  <c r="J1204" i="3"/>
  <c r="K1204" i="3"/>
  <c r="L1204" i="3"/>
  <c r="M1204" i="3"/>
  <c r="AG1204" i="3"/>
  <c r="AR1204" i="3"/>
  <c r="C1205" i="3"/>
  <c r="D1205" i="3"/>
  <c r="E1205" i="3"/>
  <c r="F1205" i="3"/>
  <c r="G1205" i="3"/>
  <c r="H1205" i="3"/>
  <c r="J1205" i="3"/>
  <c r="K1205" i="3"/>
  <c r="L1205" i="3"/>
  <c r="M1205" i="3"/>
  <c r="AG1205" i="3"/>
  <c r="AR1205" i="3"/>
  <c r="C1206" i="3"/>
  <c r="D1206" i="3"/>
  <c r="E1206" i="3"/>
  <c r="F1206" i="3"/>
  <c r="G1206" i="3"/>
  <c r="H1206" i="3"/>
  <c r="J1206" i="3"/>
  <c r="K1206" i="3"/>
  <c r="L1206" i="3"/>
  <c r="M1206" i="3"/>
  <c r="AG1206" i="3"/>
  <c r="AR1206" i="3"/>
  <c r="C1207" i="3"/>
  <c r="D1207" i="3"/>
  <c r="E1207" i="3"/>
  <c r="F1207" i="3"/>
  <c r="G1207" i="3"/>
  <c r="H1207" i="3"/>
  <c r="J1207" i="3"/>
  <c r="K1207" i="3"/>
  <c r="L1207" i="3"/>
  <c r="M1207" i="3"/>
  <c r="AG1207" i="3"/>
  <c r="AR1207" i="3"/>
  <c r="C1208" i="3"/>
  <c r="D1208" i="3"/>
  <c r="E1208" i="3"/>
  <c r="F1208" i="3"/>
  <c r="G1208" i="3"/>
  <c r="H1208" i="3"/>
  <c r="J1208" i="3"/>
  <c r="K1208" i="3"/>
  <c r="L1208" i="3"/>
  <c r="M1208" i="3"/>
  <c r="AG1208" i="3"/>
  <c r="AR1208" i="3"/>
  <c r="C1209" i="3"/>
  <c r="D1209" i="3"/>
  <c r="E1209" i="3"/>
  <c r="F1209" i="3"/>
  <c r="G1209" i="3"/>
  <c r="H1209" i="3"/>
  <c r="J1209" i="3"/>
  <c r="K1209" i="3"/>
  <c r="L1209" i="3"/>
  <c r="M1209" i="3"/>
  <c r="AG1209" i="3"/>
  <c r="AR1209" i="3"/>
  <c r="C1210" i="3"/>
  <c r="D1210" i="3"/>
  <c r="E1210" i="3"/>
  <c r="F1210" i="3"/>
  <c r="G1210" i="3"/>
  <c r="H1210" i="3"/>
  <c r="J1210" i="3"/>
  <c r="K1210" i="3"/>
  <c r="L1210" i="3"/>
  <c r="M1210" i="3"/>
  <c r="AG1210" i="3"/>
  <c r="AR1210" i="3"/>
  <c r="C1211" i="3"/>
  <c r="D1211" i="3"/>
  <c r="E1211" i="3"/>
  <c r="F1211" i="3"/>
  <c r="G1211" i="3"/>
  <c r="H1211" i="3"/>
  <c r="J1211" i="3"/>
  <c r="K1211" i="3"/>
  <c r="L1211" i="3"/>
  <c r="M1211" i="3"/>
  <c r="AG1211" i="3"/>
  <c r="AR1211" i="3"/>
  <c r="C1212" i="3"/>
  <c r="D1212" i="3"/>
  <c r="E1212" i="3"/>
  <c r="F1212" i="3"/>
  <c r="G1212" i="3"/>
  <c r="H1212" i="3"/>
  <c r="J1212" i="3"/>
  <c r="K1212" i="3"/>
  <c r="L1212" i="3"/>
  <c r="M1212" i="3"/>
  <c r="AG1212" i="3"/>
  <c r="AR1212" i="3"/>
  <c r="C1213" i="3"/>
  <c r="D1213" i="3"/>
  <c r="E1213" i="3"/>
  <c r="F1213" i="3"/>
  <c r="G1213" i="3"/>
  <c r="H1213" i="3"/>
  <c r="J1213" i="3"/>
  <c r="K1213" i="3"/>
  <c r="L1213" i="3"/>
  <c r="M1213" i="3"/>
  <c r="AG1213" i="3"/>
  <c r="AR1213" i="3"/>
  <c r="C1214" i="3"/>
  <c r="D1214" i="3"/>
  <c r="E1214" i="3"/>
  <c r="F1214" i="3"/>
  <c r="G1214" i="3"/>
  <c r="H1214" i="3"/>
  <c r="J1214" i="3"/>
  <c r="K1214" i="3"/>
  <c r="L1214" i="3"/>
  <c r="M1214" i="3"/>
  <c r="AG1214" i="3"/>
  <c r="AR1214" i="3"/>
  <c r="C1215" i="3"/>
  <c r="D1215" i="3"/>
  <c r="E1215" i="3"/>
  <c r="F1215" i="3"/>
  <c r="G1215" i="3"/>
  <c r="H1215" i="3"/>
  <c r="J1215" i="3"/>
  <c r="K1215" i="3"/>
  <c r="L1215" i="3"/>
  <c r="M1215" i="3"/>
  <c r="AG1215" i="3"/>
  <c r="AR1215" i="3"/>
  <c r="C1216" i="3"/>
  <c r="D1216" i="3"/>
  <c r="E1216" i="3"/>
  <c r="F1216" i="3"/>
  <c r="G1216" i="3"/>
  <c r="H1216" i="3"/>
  <c r="J1216" i="3"/>
  <c r="K1216" i="3"/>
  <c r="L1216" i="3"/>
  <c r="M1216" i="3"/>
  <c r="AG1216" i="3"/>
  <c r="AR1216" i="3"/>
  <c r="C1217" i="3"/>
  <c r="D1217" i="3"/>
  <c r="E1217" i="3"/>
  <c r="F1217" i="3"/>
  <c r="G1217" i="3"/>
  <c r="H1217" i="3"/>
  <c r="J1217" i="3"/>
  <c r="K1217" i="3"/>
  <c r="L1217" i="3"/>
  <c r="M1217" i="3"/>
  <c r="AG1217" i="3"/>
  <c r="AR1217" i="3"/>
  <c r="C1218" i="3"/>
  <c r="D1218" i="3"/>
  <c r="E1218" i="3"/>
  <c r="F1218" i="3"/>
  <c r="G1218" i="3"/>
  <c r="H1218" i="3"/>
  <c r="J1218" i="3"/>
  <c r="K1218" i="3"/>
  <c r="L1218" i="3"/>
  <c r="M1218" i="3"/>
  <c r="AG1218" i="3"/>
  <c r="AR1218" i="3"/>
  <c r="C1219" i="3"/>
  <c r="D1219" i="3"/>
  <c r="E1219" i="3"/>
  <c r="F1219" i="3"/>
  <c r="G1219" i="3"/>
  <c r="H1219" i="3"/>
  <c r="J1219" i="3"/>
  <c r="K1219" i="3"/>
  <c r="L1219" i="3"/>
  <c r="M1219" i="3"/>
  <c r="AG1219" i="3"/>
  <c r="AR1219" i="3"/>
  <c r="C1220" i="3"/>
  <c r="D1220" i="3"/>
  <c r="E1220" i="3"/>
  <c r="F1220" i="3"/>
  <c r="G1220" i="3"/>
  <c r="H1220" i="3"/>
  <c r="J1220" i="3"/>
  <c r="K1220" i="3"/>
  <c r="L1220" i="3"/>
  <c r="M1220" i="3"/>
  <c r="AG1220" i="3"/>
  <c r="AR1220" i="3"/>
  <c r="C1221" i="3"/>
  <c r="D1221" i="3"/>
  <c r="E1221" i="3"/>
  <c r="F1221" i="3"/>
  <c r="G1221" i="3"/>
  <c r="H1221" i="3"/>
  <c r="J1221" i="3"/>
  <c r="K1221" i="3"/>
  <c r="L1221" i="3"/>
  <c r="M1221" i="3"/>
  <c r="AG1221" i="3"/>
  <c r="AR1221" i="3"/>
  <c r="C1222" i="3"/>
  <c r="D1222" i="3"/>
  <c r="E1222" i="3"/>
  <c r="F1222" i="3"/>
  <c r="G1222" i="3"/>
  <c r="H1222" i="3"/>
  <c r="J1222" i="3"/>
  <c r="K1222" i="3"/>
  <c r="L1222" i="3"/>
  <c r="M1222" i="3"/>
  <c r="AG1222" i="3"/>
  <c r="AR1222" i="3"/>
  <c r="C1223" i="3"/>
  <c r="D1223" i="3"/>
  <c r="E1223" i="3"/>
  <c r="F1223" i="3"/>
  <c r="G1223" i="3"/>
  <c r="H1223" i="3"/>
  <c r="J1223" i="3"/>
  <c r="K1223" i="3"/>
  <c r="L1223" i="3"/>
  <c r="M1223" i="3"/>
  <c r="AG1223" i="3"/>
  <c r="AR1223" i="3"/>
  <c r="C1224" i="3"/>
  <c r="D1224" i="3"/>
  <c r="E1224" i="3"/>
  <c r="F1224" i="3"/>
  <c r="G1224" i="3"/>
  <c r="H1224" i="3"/>
  <c r="J1224" i="3"/>
  <c r="K1224" i="3"/>
  <c r="L1224" i="3"/>
  <c r="M1224" i="3"/>
  <c r="AG1224" i="3"/>
  <c r="AR1224" i="3"/>
  <c r="C1225" i="3"/>
  <c r="D1225" i="3"/>
  <c r="E1225" i="3"/>
  <c r="F1225" i="3"/>
  <c r="G1225" i="3"/>
  <c r="H1225" i="3"/>
  <c r="J1225" i="3"/>
  <c r="K1225" i="3"/>
  <c r="L1225" i="3"/>
  <c r="M1225" i="3"/>
  <c r="AG1225" i="3"/>
  <c r="AR1225" i="3"/>
  <c r="C1226" i="3"/>
  <c r="D1226" i="3"/>
  <c r="E1226" i="3"/>
  <c r="F1226" i="3"/>
  <c r="G1226" i="3"/>
  <c r="H1226" i="3"/>
  <c r="J1226" i="3"/>
  <c r="K1226" i="3"/>
  <c r="L1226" i="3"/>
  <c r="M1226" i="3"/>
  <c r="AG1226" i="3"/>
  <c r="AR1226" i="3"/>
  <c r="C1227" i="3"/>
  <c r="D1227" i="3"/>
  <c r="E1227" i="3"/>
  <c r="F1227" i="3"/>
  <c r="G1227" i="3"/>
  <c r="H1227" i="3"/>
  <c r="J1227" i="3"/>
  <c r="K1227" i="3"/>
  <c r="L1227" i="3"/>
  <c r="M1227" i="3"/>
  <c r="AG1227" i="3"/>
  <c r="AR1227" i="3"/>
  <c r="C1228" i="3"/>
  <c r="D1228" i="3"/>
  <c r="E1228" i="3"/>
  <c r="F1228" i="3"/>
  <c r="G1228" i="3"/>
  <c r="H1228" i="3"/>
  <c r="J1228" i="3"/>
  <c r="K1228" i="3"/>
  <c r="L1228" i="3"/>
  <c r="M1228" i="3"/>
  <c r="AG1228" i="3"/>
  <c r="AR1228" i="3"/>
  <c r="C1229" i="3"/>
  <c r="D1229" i="3"/>
  <c r="E1229" i="3"/>
  <c r="F1229" i="3"/>
  <c r="G1229" i="3"/>
  <c r="H1229" i="3"/>
  <c r="J1229" i="3"/>
  <c r="K1229" i="3"/>
  <c r="L1229" i="3"/>
  <c r="M1229" i="3"/>
  <c r="AG1229" i="3"/>
  <c r="AR1229" i="3"/>
  <c r="C1230" i="3"/>
  <c r="D1230" i="3"/>
  <c r="E1230" i="3"/>
  <c r="F1230" i="3"/>
  <c r="G1230" i="3"/>
  <c r="H1230" i="3"/>
  <c r="J1230" i="3"/>
  <c r="K1230" i="3"/>
  <c r="L1230" i="3"/>
  <c r="M1230" i="3"/>
  <c r="AG1230" i="3"/>
  <c r="AR1230" i="3"/>
  <c r="C1231" i="3"/>
  <c r="D1231" i="3"/>
  <c r="E1231" i="3"/>
  <c r="F1231" i="3"/>
  <c r="G1231" i="3"/>
  <c r="H1231" i="3"/>
  <c r="J1231" i="3"/>
  <c r="K1231" i="3"/>
  <c r="L1231" i="3"/>
  <c r="M1231" i="3"/>
  <c r="AG1231" i="3"/>
  <c r="AR1231" i="3"/>
  <c r="C1232" i="3"/>
  <c r="D1232" i="3"/>
  <c r="E1232" i="3"/>
  <c r="F1232" i="3"/>
  <c r="G1232" i="3"/>
  <c r="H1232" i="3"/>
  <c r="J1232" i="3"/>
  <c r="K1232" i="3"/>
  <c r="L1232" i="3"/>
  <c r="M1232" i="3"/>
  <c r="AG1232" i="3"/>
  <c r="AR1232" i="3"/>
  <c r="C1233" i="3"/>
  <c r="D1233" i="3"/>
  <c r="E1233" i="3"/>
  <c r="F1233" i="3"/>
  <c r="G1233" i="3"/>
  <c r="H1233" i="3"/>
  <c r="J1233" i="3"/>
  <c r="K1233" i="3"/>
  <c r="L1233" i="3"/>
  <c r="M1233" i="3"/>
  <c r="AG1233" i="3"/>
  <c r="AR1233" i="3"/>
  <c r="C1234" i="3"/>
  <c r="D1234" i="3"/>
  <c r="E1234" i="3"/>
  <c r="F1234" i="3"/>
  <c r="G1234" i="3"/>
  <c r="H1234" i="3"/>
  <c r="J1234" i="3"/>
  <c r="K1234" i="3"/>
  <c r="L1234" i="3"/>
  <c r="M1234" i="3"/>
  <c r="AG1234" i="3"/>
  <c r="AR1234" i="3"/>
  <c r="C1235" i="3"/>
  <c r="D1235" i="3"/>
  <c r="E1235" i="3"/>
  <c r="F1235" i="3"/>
  <c r="G1235" i="3"/>
  <c r="H1235" i="3"/>
  <c r="J1235" i="3"/>
  <c r="K1235" i="3"/>
  <c r="L1235" i="3"/>
  <c r="M1235" i="3"/>
  <c r="AG1235" i="3"/>
  <c r="AR1235" i="3"/>
  <c r="C1236" i="3"/>
  <c r="D1236" i="3"/>
  <c r="E1236" i="3"/>
  <c r="F1236" i="3"/>
  <c r="G1236" i="3"/>
  <c r="H1236" i="3"/>
  <c r="J1236" i="3"/>
  <c r="K1236" i="3"/>
  <c r="L1236" i="3"/>
  <c r="M1236" i="3"/>
  <c r="AG1236" i="3"/>
  <c r="AR1236" i="3"/>
  <c r="C1237" i="3"/>
  <c r="D1237" i="3"/>
  <c r="E1237" i="3"/>
  <c r="F1237" i="3"/>
  <c r="G1237" i="3"/>
  <c r="H1237" i="3"/>
  <c r="J1237" i="3"/>
  <c r="K1237" i="3"/>
  <c r="L1237" i="3"/>
  <c r="M1237" i="3"/>
  <c r="AG1237" i="3"/>
  <c r="AR1237" i="3"/>
  <c r="C1238" i="3"/>
  <c r="D1238" i="3"/>
  <c r="E1238" i="3"/>
  <c r="F1238" i="3"/>
  <c r="G1238" i="3"/>
  <c r="H1238" i="3"/>
  <c r="J1238" i="3"/>
  <c r="K1238" i="3"/>
  <c r="L1238" i="3"/>
  <c r="M1238" i="3"/>
  <c r="AG1238" i="3"/>
  <c r="AR1238" i="3"/>
  <c r="C1239" i="3"/>
  <c r="D1239" i="3"/>
  <c r="E1239" i="3"/>
  <c r="F1239" i="3"/>
  <c r="G1239" i="3"/>
  <c r="H1239" i="3"/>
  <c r="J1239" i="3"/>
  <c r="K1239" i="3"/>
  <c r="L1239" i="3"/>
  <c r="M1239" i="3"/>
  <c r="AG1239" i="3"/>
  <c r="AR1239" i="3"/>
  <c r="C1240" i="3"/>
  <c r="D1240" i="3"/>
  <c r="E1240" i="3"/>
  <c r="F1240" i="3"/>
  <c r="G1240" i="3"/>
  <c r="H1240" i="3"/>
  <c r="J1240" i="3"/>
  <c r="K1240" i="3"/>
  <c r="L1240" i="3"/>
  <c r="M1240" i="3"/>
  <c r="AG1240" i="3"/>
  <c r="AR1240" i="3"/>
  <c r="C1241" i="3"/>
  <c r="D1241" i="3"/>
  <c r="E1241" i="3"/>
  <c r="F1241" i="3"/>
  <c r="G1241" i="3"/>
  <c r="H1241" i="3"/>
  <c r="J1241" i="3"/>
  <c r="K1241" i="3"/>
  <c r="L1241" i="3"/>
  <c r="M1241" i="3"/>
  <c r="AG1241" i="3"/>
  <c r="AR1241" i="3"/>
  <c r="C1242" i="3"/>
  <c r="D1242" i="3"/>
  <c r="E1242" i="3"/>
  <c r="F1242" i="3"/>
  <c r="G1242" i="3"/>
  <c r="H1242" i="3"/>
  <c r="J1242" i="3"/>
  <c r="K1242" i="3"/>
  <c r="L1242" i="3"/>
  <c r="M1242" i="3"/>
  <c r="AG1242" i="3"/>
  <c r="AR1242" i="3"/>
  <c r="C1243" i="3"/>
  <c r="D1243" i="3"/>
  <c r="E1243" i="3"/>
  <c r="F1243" i="3"/>
  <c r="G1243" i="3"/>
  <c r="H1243" i="3"/>
  <c r="J1243" i="3"/>
  <c r="K1243" i="3"/>
  <c r="L1243" i="3"/>
  <c r="M1243" i="3"/>
  <c r="AG1243" i="3"/>
  <c r="AR1243" i="3"/>
  <c r="C1244" i="3"/>
  <c r="D1244" i="3"/>
  <c r="E1244" i="3"/>
  <c r="F1244" i="3"/>
  <c r="G1244" i="3"/>
  <c r="H1244" i="3"/>
  <c r="J1244" i="3"/>
  <c r="K1244" i="3"/>
  <c r="L1244" i="3"/>
  <c r="M1244" i="3"/>
  <c r="AG1244" i="3"/>
  <c r="AR1244" i="3"/>
  <c r="C1245" i="3"/>
  <c r="D1245" i="3"/>
  <c r="E1245" i="3"/>
  <c r="F1245" i="3"/>
  <c r="G1245" i="3"/>
  <c r="H1245" i="3"/>
  <c r="J1245" i="3"/>
  <c r="K1245" i="3"/>
  <c r="L1245" i="3"/>
  <c r="M1245" i="3"/>
  <c r="AG1245" i="3"/>
  <c r="AR1245" i="3"/>
  <c r="C1246" i="3"/>
  <c r="D1246" i="3"/>
  <c r="E1246" i="3"/>
  <c r="F1246" i="3"/>
  <c r="G1246" i="3"/>
  <c r="H1246" i="3"/>
  <c r="J1246" i="3"/>
  <c r="K1246" i="3"/>
  <c r="L1246" i="3"/>
  <c r="M1246" i="3"/>
  <c r="AG1246" i="3"/>
  <c r="AR1246" i="3"/>
  <c r="C1247" i="3"/>
  <c r="D1247" i="3"/>
  <c r="E1247" i="3"/>
  <c r="F1247" i="3"/>
  <c r="G1247" i="3"/>
  <c r="H1247" i="3"/>
  <c r="J1247" i="3"/>
  <c r="K1247" i="3"/>
  <c r="L1247" i="3"/>
  <c r="M1247" i="3"/>
  <c r="AG1247" i="3"/>
  <c r="AR1247" i="3"/>
  <c r="C1248" i="3"/>
  <c r="D1248" i="3"/>
  <c r="E1248" i="3"/>
  <c r="F1248" i="3"/>
  <c r="G1248" i="3"/>
  <c r="H1248" i="3"/>
  <c r="J1248" i="3"/>
  <c r="K1248" i="3"/>
  <c r="L1248" i="3"/>
  <c r="M1248" i="3"/>
  <c r="AG1248" i="3"/>
  <c r="AR1248" i="3"/>
  <c r="C1249" i="3"/>
  <c r="D1249" i="3"/>
  <c r="E1249" i="3"/>
  <c r="F1249" i="3"/>
  <c r="G1249" i="3"/>
  <c r="H1249" i="3"/>
  <c r="J1249" i="3"/>
  <c r="K1249" i="3"/>
  <c r="L1249" i="3"/>
  <c r="M1249" i="3"/>
  <c r="AG1249" i="3"/>
  <c r="AR1249" i="3"/>
  <c r="C1250" i="3"/>
  <c r="D1250" i="3"/>
  <c r="E1250" i="3"/>
  <c r="F1250" i="3"/>
  <c r="G1250" i="3"/>
  <c r="H1250" i="3"/>
  <c r="J1250" i="3"/>
  <c r="K1250" i="3"/>
  <c r="L1250" i="3"/>
  <c r="M1250" i="3"/>
  <c r="AG1250" i="3"/>
  <c r="AR1250" i="3"/>
  <c r="C1251" i="3"/>
  <c r="D1251" i="3"/>
  <c r="E1251" i="3"/>
  <c r="F1251" i="3"/>
  <c r="G1251" i="3"/>
  <c r="H1251" i="3"/>
  <c r="J1251" i="3"/>
  <c r="K1251" i="3"/>
  <c r="L1251" i="3"/>
  <c r="M1251" i="3"/>
  <c r="AG1251" i="3"/>
  <c r="AR1251" i="3"/>
  <c r="C1252" i="3"/>
  <c r="D1252" i="3"/>
  <c r="E1252" i="3"/>
  <c r="F1252" i="3"/>
  <c r="G1252" i="3"/>
  <c r="H1252" i="3"/>
  <c r="J1252" i="3"/>
  <c r="K1252" i="3"/>
  <c r="L1252" i="3"/>
  <c r="M1252" i="3"/>
  <c r="AG1252" i="3"/>
  <c r="AR1252" i="3"/>
  <c r="C1253" i="3"/>
  <c r="D1253" i="3"/>
  <c r="E1253" i="3"/>
  <c r="F1253" i="3"/>
  <c r="G1253" i="3"/>
  <c r="H1253" i="3"/>
  <c r="J1253" i="3"/>
  <c r="K1253" i="3"/>
  <c r="L1253" i="3"/>
  <c r="M1253" i="3"/>
  <c r="AG1253" i="3"/>
  <c r="AR1253" i="3"/>
  <c r="C1254" i="3"/>
  <c r="D1254" i="3"/>
  <c r="E1254" i="3"/>
  <c r="F1254" i="3"/>
  <c r="G1254" i="3"/>
  <c r="H1254" i="3"/>
  <c r="J1254" i="3"/>
  <c r="K1254" i="3"/>
  <c r="L1254" i="3"/>
  <c r="M1254" i="3"/>
  <c r="AG1254" i="3"/>
  <c r="AR1254" i="3"/>
  <c r="C1255" i="3"/>
  <c r="D1255" i="3"/>
  <c r="E1255" i="3"/>
  <c r="F1255" i="3"/>
  <c r="G1255" i="3"/>
  <c r="H1255" i="3"/>
  <c r="J1255" i="3"/>
  <c r="K1255" i="3"/>
  <c r="L1255" i="3"/>
  <c r="M1255" i="3"/>
  <c r="AG1255" i="3"/>
  <c r="AR1255" i="3"/>
  <c r="C1256" i="3"/>
  <c r="D1256" i="3"/>
  <c r="E1256" i="3"/>
  <c r="F1256" i="3"/>
  <c r="G1256" i="3"/>
  <c r="H1256" i="3"/>
  <c r="J1256" i="3"/>
  <c r="K1256" i="3"/>
  <c r="L1256" i="3"/>
  <c r="M1256" i="3"/>
  <c r="AG1256" i="3"/>
  <c r="AR1256" i="3"/>
  <c r="C1257" i="3"/>
  <c r="D1257" i="3"/>
  <c r="E1257" i="3"/>
  <c r="F1257" i="3"/>
  <c r="G1257" i="3"/>
  <c r="H1257" i="3"/>
  <c r="J1257" i="3"/>
  <c r="K1257" i="3"/>
  <c r="L1257" i="3"/>
  <c r="M1257" i="3"/>
  <c r="AG1257" i="3"/>
  <c r="AR1257" i="3"/>
  <c r="C1258" i="3"/>
  <c r="D1258" i="3"/>
  <c r="E1258" i="3"/>
  <c r="F1258" i="3"/>
  <c r="G1258" i="3"/>
  <c r="H1258" i="3"/>
  <c r="J1258" i="3"/>
  <c r="K1258" i="3"/>
  <c r="L1258" i="3"/>
  <c r="M1258" i="3"/>
  <c r="AG1258" i="3"/>
  <c r="AR1258" i="3"/>
  <c r="C1259" i="3"/>
  <c r="D1259" i="3"/>
  <c r="E1259" i="3"/>
  <c r="F1259" i="3"/>
  <c r="G1259" i="3"/>
  <c r="H1259" i="3"/>
  <c r="J1259" i="3"/>
  <c r="K1259" i="3"/>
  <c r="L1259" i="3"/>
  <c r="M1259" i="3"/>
  <c r="AG1259" i="3"/>
  <c r="AR1259" i="3"/>
  <c r="C1260" i="3"/>
  <c r="D1260" i="3"/>
  <c r="E1260" i="3"/>
  <c r="F1260" i="3"/>
  <c r="G1260" i="3"/>
  <c r="H1260" i="3"/>
  <c r="J1260" i="3"/>
  <c r="K1260" i="3"/>
  <c r="L1260" i="3"/>
  <c r="M1260" i="3"/>
  <c r="AG1260" i="3"/>
  <c r="AR1260" i="3"/>
  <c r="C1261" i="3"/>
  <c r="D1261" i="3"/>
  <c r="E1261" i="3"/>
  <c r="F1261" i="3"/>
  <c r="G1261" i="3"/>
  <c r="H1261" i="3"/>
  <c r="J1261" i="3"/>
  <c r="K1261" i="3"/>
  <c r="L1261" i="3"/>
  <c r="M1261" i="3"/>
  <c r="AG1261" i="3"/>
  <c r="AR1261" i="3"/>
  <c r="C1262" i="3"/>
  <c r="D1262" i="3"/>
  <c r="E1262" i="3"/>
  <c r="F1262" i="3"/>
  <c r="G1262" i="3"/>
  <c r="H1262" i="3"/>
  <c r="J1262" i="3"/>
  <c r="K1262" i="3"/>
  <c r="L1262" i="3"/>
  <c r="M1262" i="3"/>
  <c r="AG1262" i="3"/>
  <c r="AR1262" i="3"/>
  <c r="C1263" i="3"/>
  <c r="D1263" i="3"/>
  <c r="E1263" i="3"/>
  <c r="F1263" i="3"/>
  <c r="G1263" i="3"/>
  <c r="H1263" i="3"/>
  <c r="J1263" i="3"/>
  <c r="K1263" i="3"/>
  <c r="L1263" i="3"/>
  <c r="M1263" i="3"/>
  <c r="AG1263" i="3"/>
  <c r="AR1263" i="3"/>
  <c r="C1264" i="3"/>
  <c r="D1264" i="3"/>
  <c r="E1264" i="3"/>
  <c r="F1264" i="3"/>
  <c r="G1264" i="3"/>
  <c r="H1264" i="3"/>
  <c r="J1264" i="3"/>
  <c r="K1264" i="3"/>
  <c r="L1264" i="3"/>
  <c r="M1264" i="3"/>
  <c r="AG1264" i="3"/>
  <c r="AR1264" i="3"/>
  <c r="C1265" i="3"/>
  <c r="D1265" i="3"/>
  <c r="E1265" i="3"/>
  <c r="F1265" i="3"/>
  <c r="G1265" i="3"/>
  <c r="H1265" i="3"/>
  <c r="J1265" i="3"/>
  <c r="K1265" i="3"/>
  <c r="L1265" i="3"/>
  <c r="M1265" i="3"/>
  <c r="AG1265" i="3"/>
  <c r="AR1265" i="3"/>
  <c r="C1266" i="3"/>
  <c r="D1266" i="3"/>
  <c r="E1266" i="3"/>
  <c r="F1266" i="3"/>
  <c r="G1266" i="3"/>
  <c r="H1266" i="3"/>
  <c r="J1266" i="3"/>
  <c r="K1266" i="3"/>
  <c r="L1266" i="3"/>
  <c r="M1266" i="3"/>
  <c r="AG1266" i="3"/>
  <c r="AR1266" i="3"/>
  <c r="C1267" i="3"/>
  <c r="D1267" i="3"/>
  <c r="E1267" i="3"/>
  <c r="F1267" i="3"/>
  <c r="G1267" i="3"/>
  <c r="H1267" i="3"/>
  <c r="J1267" i="3"/>
  <c r="K1267" i="3"/>
  <c r="L1267" i="3"/>
  <c r="M1267" i="3"/>
  <c r="AG1267" i="3"/>
  <c r="AR1267" i="3"/>
  <c r="C1268" i="3"/>
  <c r="D1268" i="3"/>
  <c r="E1268" i="3"/>
  <c r="F1268" i="3"/>
  <c r="G1268" i="3"/>
  <c r="H1268" i="3"/>
  <c r="J1268" i="3"/>
  <c r="K1268" i="3"/>
  <c r="L1268" i="3"/>
  <c r="M1268" i="3"/>
  <c r="AG1268" i="3"/>
  <c r="AR1268" i="3"/>
  <c r="C1269" i="3"/>
  <c r="D1269" i="3"/>
  <c r="E1269" i="3"/>
  <c r="F1269" i="3"/>
  <c r="G1269" i="3"/>
  <c r="H1269" i="3"/>
  <c r="J1269" i="3"/>
  <c r="K1269" i="3"/>
  <c r="L1269" i="3"/>
  <c r="M1269" i="3"/>
  <c r="AG1269" i="3"/>
  <c r="AR1269" i="3"/>
  <c r="C1270" i="3"/>
  <c r="D1270" i="3"/>
  <c r="E1270" i="3"/>
  <c r="F1270" i="3"/>
  <c r="G1270" i="3"/>
  <c r="H1270" i="3"/>
  <c r="J1270" i="3"/>
  <c r="K1270" i="3"/>
  <c r="L1270" i="3"/>
  <c r="M1270" i="3"/>
  <c r="AG1270" i="3"/>
  <c r="AR1270" i="3"/>
  <c r="C1271" i="3"/>
  <c r="D1271" i="3"/>
  <c r="E1271" i="3"/>
  <c r="F1271" i="3"/>
  <c r="G1271" i="3"/>
  <c r="H1271" i="3"/>
  <c r="J1271" i="3"/>
  <c r="K1271" i="3"/>
  <c r="L1271" i="3"/>
  <c r="M1271" i="3"/>
  <c r="AG1271" i="3"/>
  <c r="AR1271" i="3"/>
  <c r="C1272" i="3"/>
  <c r="D1272" i="3"/>
  <c r="E1272" i="3"/>
  <c r="F1272" i="3"/>
  <c r="G1272" i="3"/>
  <c r="H1272" i="3"/>
  <c r="J1272" i="3"/>
  <c r="K1272" i="3"/>
  <c r="L1272" i="3"/>
  <c r="M1272" i="3"/>
  <c r="AG1272" i="3"/>
  <c r="AR1272" i="3"/>
  <c r="C1273" i="3"/>
  <c r="D1273" i="3"/>
  <c r="E1273" i="3"/>
  <c r="F1273" i="3"/>
  <c r="G1273" i="3"/>
  <c r="H1273" i="3"/>
  <c r="J1273" i="3"/>
  <c r="K1273" i="3"/>
  <c r="L1273" i="3"/>
  <c r="M1273" i="3"/>
  <c r="AG1273" i="3"/>
  <c r="AR1273" i="3"/>
  <c r="C1274" i="3"/>
  <c r="D1274" i="3"/>
  <c r="E1274" i="3"/>
  <c r="F1274" i="3"/>
  <c r="G1274" i="3"/>
  <c r="H1274" i="3"/>
  <c r="J1274" i="3"/>
  <c r="K1274" i="3"/>
  <c r="L1274" i="3"/>
  <c r="M1274" i="3"/>
  <c r="AG1274" i="3"/>
  <c r="AR1274" i="3"/>
  <c r="C1275" i="3"/>
  <c r="D1275" i="3"/>
  <c r="E1275" i="3"/>
  <c r="F1275" i="3"/>
  <c r="G1275" i="3"/>
  <c r="H1275" i="3"/>
  <c r="J1275" i="3"/>
  <c r="K1275" i="3"/>
  <c r="L1275" i="3"/>
  <c r="M1275" i="3"/>
  <c r="AG1275" i="3"/>
  <c r="AR1275" i="3"/>
  <c r="C1276" i="3"/>
  <c r="D1276" i="3"/>
  <c r="E1276" i="3"/>
  <c r="F1276" i="3"/>
  <c r="G1276" i="3"/>
  <c r="H1276" i="3"/>
  <c r="J1276" i="3"/>
  <c r="K1276" i="3"/>
  <c r="L1276" i="3"/>
  <c r="M1276" i="3"/>
  <c r="AG1276" i="3"/>
  <c r="AR1276" i="3"/>
  <c r="C1277" i="3"/>
  <c r="D1277" i="3"/>
  <c r="E1277" i="3"/>
  <c r="F1277" i="3"/>
  <c r="G1277" i="3"/>
  <c r="H1277" i="3"/>
  <c r="J1277" i="3"/>
  <c r="K1277" i="3"/>
  <c r="L1277" i="3"/>
  <c r="M1277" i="3"/>
  <c r="AG1277" i="3"/>
  <c r="AR1277" i="3"/>
  <c r="C1278" i="3"/>
  <c r="D1278" i="3"/>
  <c r="E1278" i="3"/>
  <c r="F1278" i="3"/>
  <c r="G1278" i="3"/>
  <c r="H1278" i="3"/>
  <c r="J1278" i="3"/>
  <c r="K1278" i="3"/>
  <c r="L1278" i="3"/>
  <c r="M1278" i="3"/>
  <c r="AG1278" i="3"/>
  <c r="AR1278" i="3"/>
  <c r="C1279" i="3"/>
  <c r="D1279" i="3"/>
  <c r="E1279" i="3"/>
  <c r="F1279" i="3"/>
  <c r="G1279" i="3"/>
  <c r="H1279" i="3"/>
  <c r="J1279" i="3"/>
  <c r="K1279" i="3"/>
  <c r="L1279" i="3"/>
  <c r="M1279" i="3"/>
  <c r="AG1279" i="3"/>
  <c r="AR1279" i="3"/>
  <c r="C1280" i="3"/>
  <c r="D1280" i="3"/>
  <c r="E1280" i="3"/>
  <c r="F1280" i="3"/>
  <c r="G1280" i="3"/>
  <c r="H1280" i="3"/>
  <c r="J1280" i="3"/>
  <c r="K1280" i="3"/>
  <c r="L1280" i="3"/>
  <c r="M1280" i="3"/>
  <c r="AG1280" i="3"/>
  <c r="AR1280" i="3"/>
  <c r="C1281" i="3"/>
  <c r="D1281" i="3"/>
  <c r="E1281" i="3"/>
  <c r="F1281" i="3"/>
  <c r="G1281" i="3"/>
  <c r="H1281" i="3"/>
  <c r="J1281" i="3"/>
  <c r="K1281" i="3"/>
  <c r="L1281" i="3"/>
  <c r="M1281" i="3"/>
  <c r="AG1281" i="3"/>
  <c r="AR1281" i="3"/>
  <c r="C1282" i="3"/>
  <c r="D1282" i="3"/>
  <c r="E1282" i="3"/>
  <c r="F1282" i="3"/>
  <c r="G1282" i="3"/>
  <c r="H1282" i="3"/>
  <c r="J1282" i="3"/>
  <c r="K1282" i="3"/>
  <c r="L1282" i="3"/>
  <c r="M1282" i="3"/>
  <c r="AG1282" i="3"/>
  <c r="AR1282" i="3"/>
  <c r="C1283" i="3"/>
  <c r="D1283" i="3"/>
  <c r="E1283" i="3"/>
  <c r="F1283" i="3"/>
  <c r="G1283" i="3"/>
  <c r="H1283" i="3"/>
  <c r="J1283" i="3"/>
  <c r="K1283" i="3"/>
  <c r="L1283" i="3"/>
  <c r="M1283" i="3"/>
  <c r="AG1283" i="3"/>
  <c r="AR1283" i="3"/>
  <c r="C1284" i="3"/>
  <c r="D1284" i="3"/>
  <c r="E1284" i="3"/>
  <c r="F1284" i="3"/>
  <c r="G1284" i="3"/>
  <c r="H1284" i="3"/>
  <c r="J1284" i="3"/>
  <c r="K1284" i="3"/>
  <c r="L1284" i="3"/>
  <c r="M1284" i="3"/>
  <c r="AG1284" i="3"/>
  <c r="AR1284" i="3"/>
  <c r="C1285" i="3"/>
  <c r="D1285" i="3"/>
  <c r="E1285" i="3"/>
  <c r="F1285" i="3"/>
  <c r="G1285" i="3"/>
  <c r="H1285" i="3"/>
  <c r="J1285" i="3"/>
  <c r="K1285" i="3"/>
  <c r="L1285" i="3"/>
  <c r="M1285" i="3"/>
  <c r="AG1285" i="3"/>
  <c r="AR1285" i="3"/>
  <c r="C1286" i="3"/>
  <c r="D1286" i="3"/>
  <c r="E1286" i="3"/>
  <c r="F1286" i="3"/>
  <c r="G1286" i="3"/>
  <c r="H1286" i="3"/>
  <c r="J1286" i="3"/>
  <c r="K1286" i="3"/>
  <c r="L1286" i="3"/>
  <c r="M1286" i="3"/>
  <c r="AG1286" i="3"/>
  <c r="AR1286" i="3"/>
  <c r="C1287" i="3"/>
  <c r="D1287" i="3"/>
  <c r="E1287" i="3"/>
  <c r="F1287" i="3"/>
  <c r="G1287" i="3"/>
  <c r="H1287" i="3"/>
  <c r="J1287" i="3"/>
  <c r="K1287" i="3"/>
  <c r="L1287" i="3"/>
  <c r="M1287" i="3"/>
  <c r="AG1287" i="3"/>
  <c r="AR1287" i="3"/>
  <c r="C1288" i="3"/>
  <c r="D1288" i="3"/>
  <c r="E1288" i="3"/>
  <c r="F1288" i="3"/>
  <c r="G1288" i="3"/>
  <c r="H1288" i="3"/>
  <c r="J1288" i="3"/>
  <c r="K1288" i="3"/>
  <c r="L1288" i="3"/>
  <c r="M1288" i="3"/>
  <c r="AG1288" i="3"/>
  <c r="AR1288" i="3"/>
  <c r="C1289" i="3"/>
  <c r="D1289" i="3"/>
  <c r="E1289" i="3"/>
  <c r="F1289" i="3"/>
  <c r="G1289" i="3"/>
  <c r="H1289" i="3"/>
  <c r="J1289" i="3"/>
  <c r="K1289" i="3"/>
  <c r="L1289" i="3"/>
  <c r="M1289" i="3"/>
  <c r="AG1289" i="3"/>
  <c r="AR1289" i="3"/>
  <c r="C1290" i="3"/>
  <c r="D1290" i="3"/>
  <c r="E1290" i="3"/>
  <c r="F1290" i="3"/>
  <c r="G1290" i="3"/>
  <c r="H1290" i="3"/>
  <c r="J1290" i="3"/>
  <c r="K1290" i="3"/>
  <c r="L1290" i="3"/>
  <c r="M1290" i="3"/>
  <c r="AG1290" i="3"/>
  <c r="AR1290" i="3"/>
  <c r="C1291" i="3"/>
  <c r="D1291" i="3"/>
  <c r="E1291" i="3"/>
  <c r="F1291" i="3"/>
  <c r="G1291" i="3"/>
  <c r="H1291" i="3"/>
  <c r="J1291" i="3"/>
  <c r="K1291" i="3"/>
  <c r="L1291" i="3"/>
  <c r="M1291" i="3"/>
  <c r="AG1291" i="3"/>
  <c r="AR1291" i="3"/>
  <c r="C1292" i="3"/>
  <c r="D1292" i="3"/>
  <c r="E1292" i="3"/>
  <c r="F1292" i="3"/>
  <c r="G1292" i="3"/>
  <c r="H1292" i="3"/>
  <c r="J1292" i="3"/>
  <c r="K1292" i="3"/>
  <c r="L1292" i="3"/>
  <c r="M1292" i="3"/>
  <c r="AG1292" i="3"/>
  <c r="AR1292" i="3"/>
  <c r="C1293" i="3"/>
  <c r="D1293" i="3"/>
  <c r="E1293" i="3"/>
  <c r="F1293" i="3"/>
  <c r="G1293" i="3"/>
  <c r="H1293" i="3"/>
  <c r="J1293" i="3"/>
  <c r="K1293" i="3"/>
  <c r="L1293" i="3"/>
  <c r="M1293" i="3"/>
  <c r="AG1293" i="3"/>
  <c r="AR1293" i="3"/>
  <c r="C1294" i="3"/>
  <c r="D1294" i="3"/>
  <c r="E1294" i="3"/>
  <c r="F1294" i="3"/>
  <c r="G1294" i="3"/>
  <c r="H1294" i="3"/>
  <c r="J1294" i="3"/>
  <c r="K1294" i="3"/>
  <c r="L1294" i="3"/>
  <c r="M1294" i="3"/>
  <c r="AG1294" i="3"/>
  <c r="AR1294" i="3"/>
  <c r="C1295" i="3"/>
  <c r="D1295" i="3"/>
  <c r="E1295" i="3"/>
  <c r="F1295" i="3"/>
  <c r="G1295" i="3"/>
  <c r="H1295" i="3"/>
  <c r="J1295" i="3"/>
  <c r="K1295" i="3"/>
  <c r="L1295" i="3"/>
  <c r="M1295" i="3"/>
  <c r="AG1295" i="3"/>
  <c r="AR1295" i="3"/>
  <c r="C1296" i="3"/>
  <c r="D1296" i="3"/>
  <c r="E1296" i="3"/>
  <c r="F1296" i="3"/>
  <c r="G1296" i="3"/>
  <c r="H1296" i="3"/>
  <c r="J1296" i="3"/>
  <c r="K1296" i="3"/>
  <c r="L1296" i="3"/>
  <c r="M1296" i="3"/>
  <c r="AG1296" i="3"/>
  <c r="AR1296" i="3"/>
  <c r="C1297" i="3"/>
  <c r="D1297" i="3"/>
  <c r="E1297" i="3"/>
  <c r="F1297" i="3"/>
  <c r="G1297" i="3"/>
  <c r="H1297" i="3"/>
  <c r="J1297" i="3"/>
  <c r="K1297" i="3"/>
  <c r="L1297" i="3"/>
  <c r="M1297" i="3"/>
  <c r="AG1297" i="3"/>
  <c r="AR1297" i="3"/>
  <c r="C1298" i="3"/>
  <c r="D1298" i="3"/>
  <c r="E1298" i="3"/>
  <c r="F1298" i="3"/>
  <c r="G1298" i="3"/>
  <c r="H1298" i="3"/>
  <c r="J1298" i="3"/>
  <c r="K1298" i="3"/>
  <c r="L1298" i="3"/>
  <c r="M1298" i="3"/>
  <c r="AG1298" i="3"/>
  <c r="AR1298" i="3"/>
  <c r="C1299" i="3"/>
  <c r="D1299" i="3"/>
  <c r="E1299" i="3"/>
  <c r="F1299" i="3"/>
  <c r="G1299" i="3"/>
  <c r="H1299" i="3"/>
  <c r="J1299" i="3"/>
  <c r="K1299" i="3"/>
  <c r="L1299" i="3"/>
  <c r="M1299" i="3"/>
  <c r="AG1299" i="3"/>
  <c r="AR1299" i="3"/>
  <c r="C1300" i="3"/>
  <c r="D1300" i="3"/>
  <c r="E1300" i="3"/>
  <c r="F1300" i="3"/>
  <c r="G1300" i="3"/>
  <c r="H1300" i="3"/>
  <c r="J1300" i="3"/>
  <c r="K1300" i="3"/>
  <c r="L1300" i="3"/>
  <c r="M1300" i="3"/>
  <c r="AG1300" i="3"/>
  <c r="AR1300" i="3"/>
  <c r="C1301" i="3"/>
  <c r="D1301" i="3"/>
  <c r="E1301" i="3"/>
  <c r="F1301" i="3"/>
  <c r="G1301" i="3"/>
  <c r="H1301" i="3"/>
  <c r="J1301" i="3"/>
  <c r="K1301" i="3"/>
  <c r="L1301" i="3"/>
  <c r="M1301" i="3"/>
  <c r="AG1301" i="3"/>
  <c r="AR1301" i="3"/>
  <c r="C1302" i="3"/>
  <c r="D1302" i="3"/>
  <c r="E1302" i="3"/>
  <c r="F1302" i="3"/>
  <c r="G1302" i="3"/>
  <c r="H1302" i="3"/>
  <c r="J1302" i="3"/>
  <c r="K1302" i="3"/>
  <c r="L1302" i="3"/>
  <c r="M1302" i="3"/>
  <c r="AG1302" i="3"/>
  <c r="AR1302" i="3"/>
  <c r="C1303" i="3"/>
  <c r="D1303" i="3"/>
  <c r="E1303" i="3"/>
  <c r="F1303" i="3"/>
  <c r="G1303" i="3"/>
  <c r="H1303" i="3"/>
  <c r="J1303" i="3"/>
  <c r="K1303" i="3"/>
  <c r="L1303" i="3"/>
  <c r="M1303" i="3"/>
  <c r="AG1303" i="3"/>
  <c r="AR1303" i="3"/>
  <c r="C1304" i="3"/>
  <c r="D1304" i="3"/>
  <c r="E1304" i="3"/>
  <c r="F1304" i="3"/>
  <c r="G1304" i="3"/>
  <c r="H1304" i="3"/>
  <c r="J1304" i="3"/>
  <c r="K1304" i="3"/>
  <c r="L1304" i="3"/>
  <c r="M1304" i="3"/>
  <c r="AG1304" i="3"/>
  <c r="AR1304" i="3"/>
  <c r="C1305" i="3"/>
  <c r="D1305" i="3"/>
  <c r="E1305" i="3"/>
  <c r="F1305" i="3"/>
  <c r="G1305" i="3"/>
  <c r="H1305" i="3"/>
  <c r="J1305" i="3"/>
  <c r="K1305" i="3"/>
  <c r="L1305" i="3"/>
  <c r="M1305" i="3"/>
  <c r="AG1305" i="3"/>
  <c r="AR1305" i="3"/>
  <c r="C1306" i="3"/>
  <c r="D1306" i="3"/>
  <c r="E1306" i="3"/>
  <c r="F1306" i="3"/>
  <c r="G1306" i="3"/>
  <c r="H1306" i="3"/>
  <c r="J1306" i="3"/>
  <c r="K1306" i="3"/>
  <c r="L1306" i="3"/>
  <c r="M1306" i="3"/>
  <c r="AG1306" i="3"/>
  <c r="AR1306" i="3"/>
  <c r="C1307" i="3"/>
  <c r="D1307" i="3"/>
  <c r="E1307" i="3"/>
  <c r="F1307" i="3"/>
  <c r="G1307" i="3"/>
  <c r="H1307" i="3"/>
  <c r="J1307" i="3"/>
  <c r="K1307" i="3"/>
  <c r="L1307" i="3"/>
  <c r="M1307" i="3"/>
  <c r="AG1307" i="3"/>
  <c r="AR1307" i="3"/>
  <c r="C1308" i="3"/>
  <c r="D1308" i="3"/>
  <c r="E1308" i="3"/>
  <c r="F1308" i="3"/>
  <c r="G1308" i="3"/>
  <c r="H1308" i="3"/>
  <c r="J1308" i="3"/>
  <c r="K1308" i="3"/>
  <c r="L1308" i="3"/>
  <c r="M1308" i="3"/>
  <c r="AG1308" i="3"/>
  <c r="AR1308" i="3"/>
  <c r="C1309" i="3"/>
  <c r="D1309" i="3"/>
  <c r="E1309" i="3"/>
  <c r="F1309" i="3"/>
  <c r="G1309" i="3"/>
  <c r="H1309" i="3"/>
  <c r="J1309" i="3"/>
  <c r="K1309" i="3"/>
  <c r="L1309" i="3"/>
  <c r="M1309" i="3"/>
  <c r="AG1309" i="3"/>
  <c r="AR1309" i="3"/>
  <c r="C1310" i="3"/>
  <c r="D1310" i="3"/>
  <c r="E1310" i="3"/>
  <c r="F1310" i="3"/>
  <c r="G1310" i="3"/>
  <c r="H1310" i="3"/>
  <c r="J1310" i="3"/>
  <c r="K1310" i="3"/>
  <c r="L1310" i="3"/>
  <c r="M1310" i="3"/>
  <c r="AG1310" i="3"/>
  <c r="AR1310" i="3"/>
  <c r="C1311" i="3"/>
  <c r="D1311" i="3"/>
  <c r="E1311" i="3"/>
  <c r="F1311" i="3"/>
  <c r="G1311" i="3"/>
  <c r="H1311" i="3"/>
  <c r="J1311" i="3"/>
  <c r="K1311" i="3"/>
  <c r="L1311" i="3"/>
  <c r="M1311" i="3"/>
  <c r="AG1311" i="3"/>
  <c r="AR1311" i="3"/>
  <c r="C1312" i="3"/>
  <c r="D1312" i="3"/>
  <c r="E1312" i="3"/>
  <c r="F1312" i="3"/>
  <c r="G1312" i="3"/>
  <c r="H1312" i="3"/>
  <c r="J1312" i="3"/>
  <c r="K1312" i="3"/>
  <c r="L1312" i="3"/>
  <c r="M1312" i="3"/>
  <c r="AG1312" i="3"/>
  <c r="AR1312" i="3"/>
  <c r="C1313" i="3"/>
  <c r="D1313" i="3"/>
  <c r="E1313" i="3"/>
  <c r="F1313" i="3"/>
  <c r="G1313" i="3"/>
  <c r="H1313" i="3"/>
  <c r="J1313" i="3"/>
  <c r="K1313" i="3"/>
  <c r="L1313" i="3"/>
  <c r="M1313" i="3"/>
  <c r="AG1313" i="3"/>
  <c r="AR1313" i="3"/>
  <c r="C1314" i="3"/>
  <c r="D1314" i="3"/>
  <c r="E1314" i="3"/>
  <c r="F1314" i="3"/>
  <c r="G1314" i="3"/>
  <c r="H1314" i="3"/>
  <c r="J1314" i="3"/>
  <c r="K1314" i="3"/>
  <c r="L1314" i="3"/>
  <c r="M1314" i="3"/>
  <c r="AG1314" i="3"/>
  <c r="AR1314" i="3"/>
  <c r="C1315" i="3"/>
  <c r="D1315" i="3"/>
  <c r="E1315" i="3"/>
  <c r="F1315" i="3"/>
  <c r="G1315" i="3"/>
  <c r="H1315" i="3"/>
  <c r="J1315" i="3"/>
  <c r="K1315" i="3"/>
  <c r="L1315" i="3"/>
  <c r="M1315" i="3"/>
  <c r="AG1315" i="3"/>
  <c r="AR1315" i="3"/>
  <c r="C1316" i="3"/>
  <c r="D1316" i="3"/>
  <c r="E1316" i="3"/>
  <c r="F1316" i="3"/>
  <c r="G1316" i="3"/>
  <c r="H1316" i="3"/>
  <c r="J1316" i="3"/>
  <c r="K1316" i="3"/>
  <c r="L1316" i="3"/>
  <c r="M1316" i="3"/>
  <c r="AG1316" i="3"/>
  <c r="AR1316" i="3"/>
  <c r="C1317" i="3"/>
  <c r="D1317" i="3"/>
  <c r="E1317" i="3"/>
  <c r="F1317" i="3"/>
  <c r="G1317" i="3"/>
  <c r="H1317" i="3"/>
  <c r="J1317" i="3"/>
  <c r="K1317" i="3"/>
  <c r="L1317" i="3"/>
  <c r="M1317" i="3"/>
  <c r="AG1317" i="3"/>
  <c r="AR1317" i="3"/>
  <c r="C1318" i="3"/>
  <c r="D1318" i="3"/>
  <c r="E1318" i="3"/>
  <c r="F1318" i="3"/>
  <c r="G1318" i="3"/>
  <c r="H1318" i="3"/>
  <c r="J1318" i="3"/>
  <c r="K1318" i="3"/>
  <c r="L1318" i="3"/>
  <c r="M1318" i="3"/>
  <c r="AG1318" i="3"/>
  <c r="AR1318" i="3"/>
  <c r="C1319" i="3"/>
  <c r="D1319" i="3"/>
  <c r="E1319" i="3"/>
  <c r="F1319" i="3"/>
  <c r="G1319" i="3"/>
  <c r="H1319" i="3"/>
  <c r="J1319" i="3"/>
  <c r="K1319" i="3"/>
  <c r="L1319" i="3"/>
  <c r="M1319" i="3"/>
  <c r="AG1319" i="3"/>
  <c r="AR1319" i="3"/>
  <c r="C1320" i="3"/>
  <c r="D1320" i="3"/>
  <c r="E1320" i="3"/>
  <c r="F1320" i="3"/>
  <c r="G1320" i="3"/>
  <c r="H1320" i="3"/>
  <c r="J1320" i="3"/>
  <c r="K1320" i="3"/>
  <c r="L1320" i="3"/>
  <c r="M1320" i="3"/>
  <c r="AG1320" i="3"/>
  <c r="AR1320" i="3"/>
  <c r="C1321" i="3"/>
  <c r="D1321" i="3"/>
  <c r="E1321" i="3"/>
  <c r="F1321" i="3"/>
  <c r="G1321" i="3"/>
  <c r="H1321" i="3"/>
  <c r="J1321" i="3"/>
  <c r="K1321" i="3"/>
  <c r="L1321" i="3"/>
  <c r="M1321" i="3"/>
  <c r="AG1321" i="3"/>
  <c r="AR1321" i="3"/>
  <c r="C1322" i="3"/>
  <c r="D1322" i="3"/>
  <c r="E1322" i="3"/>
  <c r="F1322" i="3"/>
  <c r="G1322" i="3"/>
  <c r="H1322" i="3"/>
  <c r="J1322" i="3"/>
  <c r="K1322" i="3"/>
  <c r="L1322" i="3"/>
  <c r="M1322" i="3"/>
  <c r="AG1322" i="3"/>
  <c r="AR1322" i="3"/>
  <c r="C1323" i="3"/>
  <c r="D1323" i="3"/>
  <c r="E1323" i="3"/>
  <c r="F1323" i="3"/>
  <c r="G1323" i="3"/>
  <c r="H1323" i="3"/>
  <c r="J1323" i="3"/>
  <c r="K1323" i="3"/>
  <c r="L1323" i="3"/>
  <c r="M1323" i="3"/>
  <c r="AG1323" i="3"/>
  <c r="AR1323" i="3"/>
  <c r="C1324" i="3"/>
  <c r="D1324" i="3"/>
  <c r="E1324" i="3"/>
  <c r="F1324" i="3"/>
  <c r="G1324" i="3"/>
  <c r="H1324" i="3"/>
  <c r="J1324" i="3"/>
  <c r="K1324" i="3"/>
  <c r="L1324" i="3"/>
  <c r="M1324" i="3"/>
  <c r="AG1324" i="3"/>
  <c r="AR1324" i="3"/>
  <c r="C1325" i="3"/>
  <c r="D1325" i="3"/>
  <c r="E1325" i="3"/>
  <c r="F1325" i="3"/>
  <c r="G1325" i="3"/>
  <c r="H1325" i="3"/>
  <c r="J1325" i="3"/>
  <c r="K1325" i="3"/>
  <c r="L1325" i="3"/>
  <c r="M1325" i="3"/>
  <c r="AG1325" i="3"/>
  <c r="AR1325" i="3"/>
  <c r="C1326" i="3"/>
  <c r="D1326" i="3"/>
  <c r="E1326" i="3"/>
  <c r="F1326" i="3"/>
  <c r="G1326" i="3"/>
  <c r="H1326" i="3"/>
  <c r="J1326" i="3"/>
  <c r="K1326" i="3"/>
  <c r="L1326" i="3"/>
  <c r="M1326" i="3"/>
  <c r="AG1326" i="3"/>
  <c r="AR1326" i="3"/>
  <c r="C1327" i="3"/>
  <c r="D1327" i="3"/>
  <c r="E1327" i="3"/>
  <c r="F1327" i="3"/>
  <c r="G1327" i="3"/>
  <c r="H1327" i="3"/>
  <c r="J1327" i="3"/>
  <c r="K1327" i="3"/>
  <c r="L1327" i="3"/>
  <c r="M1327" i="3"/>
  <c r="AG1327" i="3"/>
  <c r="AR1327" i="3"/>
  <c r="C1328" i="3"/>
  <c r="D1328" i="3"/>
  <c r="E1328" i="3"/>
  <c r="F1328" i="3"/>
  <c r="G1328" i="3"/>
  <c r="H1328" i="3"/>
  <c r="J1328" i="3"/>
  <c r="K1328" i="3"/>
  <c r="L1328" i="3"/>
  <c r="M1328" i="3"/>
  <c r="AG1328" i="3"/>
  <c r="AR1328" i="3"/>
  <c r="C1329" i="3"/>
  <c r="D1329" i="3"/>
  <c r="E1329" i="3"/>
  <c r="F1329" i="3"/>
  <c r="G1329" i="3"/>
  <c r="H1329" i="3"/>
  <c r="J1329" i="3"/>
  <c r="K1329" i="3"/>
  <c r="L1329" i="3"/>
  <c r="M1329" i="3"/>
  <c r="AG1329" i="3"/>
  <c r="AR1329" i="3"/>
  <c r="C1330" i="3"/>
  <c r="D1330" i="3"/>
  <c r="E1330" i="3"/>
  <c r="F1330" i="3"/>
  <c r="G1330" i="3"/>
  <c r="H1330" i="3"/>
  <c r="J1330" i="3"/>
  <c r="K1330" i="3"/>
  <c r="L1330" i="3"/>
  <c r="M1330" i="3"/>
  <c r="AG1330" i="3"/>
  <c r="AR1330" i="3"/>
  <c r="C1331" i="3"/>
  <c r="D1331" i="3"/>
  <c r="E1331" i="3"/>
  <c r="F1331" i="3"/>
  <c r="G1331" i="3"/>
  <c r="H1331" i="3"/>
  <c r="J1331" i="3"/>
  <c r="K1331" i="3"/>
  <c r="L1331" i="3"/>
  <c r="M1331" i="3"/>
  <c r="AG1331" i="3"/>
  <c r="AR1331" i="3"/>
  <c r="C1332" i="3"/>
  <c r="D1332" i="3"/>
  <c r="E1332" i="3"/>
  <c r="F1332" i="3"/>
  <c r="G1332" i="3"/>
  <c r="H1332" i="3"/>
  <c r="J1332" i="3"/>
  <c r="K1332" i="3"/>
  <c r="L1332" i="3"/>
  <c r="M1332" i="3"/>
  <c r="AG1332" i="3"/>
  <c r="AR1332" i="3"/>
  <c r="C1333" i="3"/>
  <c r="D1333" i="3"/>
  <c r="E1333" i="3"/>
  <c r="F1333" i="3"/>
  <c r="G1333" i="3"/>
  <c r="H1333" i="3"/>
  <c r="J1333" i="3"/>
  <c r="K1333" i="3"/>
  <c r="L1333" i="3"/>
  <c r="M1333" i="3"/>
  <c r="AG1333" i="3"/>
  <c r="AR1333" i="3"/>
  <c r="C1334" i="3"/>
  <c r="D1334" i="3"/>
  <c r="E1334" i="3"/>
  <c r="F1334" i="3"/>
  <c r="G1334" i="3"/>
  <c r="H1334" i="3"/>
  <c r="J1334" i="3"/>
  <c r="K1334" i="3"/>
  <c r="L1334" i="3"/>
  <c r="M1334" i="3"/>
  <c r="AG1334" i="3"/>
  <c r="AR1334" i="3"/>
  <c r="C1335" i="3"/>
  <c r="D1335" i="3"/>
  <c r="E1335" i="3"/>
  <c r="F1335" i="3"/>
  <c r="G1335" i="3"/>
  <c r="H1335" i="3"/>
  <c r="J1335" i="3"/>
  <c r="K1335" i="3"/>
  <c r="L1335" i="3"/>
  <c r="M1335" i="3"/>
  <c r="AG1335" i="3"/>
  <c r="AR1335" i="3"/>
  <c r="C1336" i="3"/>
  <c r="D1336" i="3"/>
  <c r="E1336" i="3"/>
  <c r="F1336" i="3"/>
  <c r="G1336" i="3"/>
  <c r="H1336" i="3"/>
  <c r="J1336" i="3"/>
  <c r="K1336" i="3"/>
  <c r="L1336" i="3"/>
  <c r="M1336" i="3"/>
  <c r="AG1336" i="3"/>
  <c r="AR1336" i="3"/>
  <c r="C1337" i="3"/>
  <c r="D1337" i="3"/>
  <c r="E1337" i="3"/>
  <c r="F1337" i="3"/>
  <c r="G1337" i="3"/>
  <c r="H1337" i="3"/>
  <c r="J1337" i="3"/>
  <c r="K1337" i="3"/>
  <c r="L1337" i="3"/>
  <c r="M1337" i="3"/>
  <c r="AG1337" i="3"/>
  <c r="AR1337" i="3"/>
  <c r="C1338" i="3"/>
  <c r="D1338" i="3"/>
  <c r="E1338" i="3"/>
  <c r="F1338" i="3"/>
  <c r="G1338" i="3"/>
  <c r="H1338" i="3"/>
  <c r="J1338" i="3"/>
  <c r="K1338" i="3"/>
  <c r="L1338" i="3"/>
  <c r="M1338" i="3"/>
  <c r="AG1338" i="3"/>
  <c r="AR1338" i="3"/>
  <c r="C1339" i="3"/>
  <c r="D1339" i="3"/>
  <c r="E1339" i="3"/>
  <c r="F1339" i="3"/>
  <c r="G1339" i="3"/>
  <c r="H1339" i="3"/>
  <c r="J1339" i="3"/>
  <c r="K1339" i="3"/>
  <c r="L1339" i="3"/>
  <c r="M1339" i="3"/>
  <c r="AG1339" i="3"/>
  <c r="AR1339" i="3"/>
  <c r="C1340" i="3"/>
  <c r="D1340" i="3"/>
  <c r="E1340" i="3"/>
  <c r="F1340" i="3"/>
  <c r="G1340" i="3"/>
  <c r="H1340" i="3"/>
  <c r="J1340" i="3"/>
  <c r="K1340" i="3"/>
  <c r="L1340" i="3"/>
  <c r="M1340" i="3"/>
  <c r="AG1340" i="3"/>
  <c r="AR1340" i="3"/>
  <c r="C1341" i="3"/>
  <c r="D1341" i="3"/>
  <c r="E1341" i="3"/>
  <c r="F1341" i="3"/>
  <c r="G1341" i="3"/>
  <c r="H1341" i="3"/>
  <c r="J1341" i="3"/>
  <c r="K1341" i="3"/>
  <c r="L1341" i="3"/>
  <c r="M1341" i="3"/>
  <c r="AG1341" i="3"/>
  <c r="AR1341" i="3"/>
  <c r="C1342" i="3"/>
  <c r="D1342" i="3"/>
  <c r="E1342" i="3"/>
  <c r="F1342" i="3"/>
  <c r="G1342" i="3"/>
  <c r="H1342" i="3"/>
  <c r="J1342" i="3"/>
  <c r="K1342" i="3"/>
  <c r="L1342" i="3"/>
  <c r="M1342" i="3"/>
  <c r="AG1342" i="3"/>
  <c r="AR1342" i="3"/>
  <c r="C1343" i="3"/>
  <c r="D1343" i="3"/>
  <c r="E1343" i="3"/>
  <c r="F1343" i="3"/>
  <c r="G1343" i="3"/>
  <c r="H1343" i="3"/>
  <c r="J1343" i="3"/>
  <c r="K1343" i="3"/>
  <c r="L1343" i="3"/>
  <c r="M1343" i="3"/>
  <c r="AG1343" i="3"/>
  <c r="AR1343" i="3"/>
  <c r="C1344" i="3"/>
  <c r="D1344" i="3"/>
  <c r="E1344" i="3"/>
  <c r="F1344" i="3"/>
  <c r="G1344" i="3"/>
  <c r="H1344" i="3"/>
  <c r="J1344" i="3"/>
  <c r="K1344" i="3"/>
  <c r="L1344" i="3"/>
  <c r="M1344" i="3"/>
  <c r="AG1344" i="3"/>
  <c r="AR1344" i="3"/>
  <c r="C1345" i="3"/>
  <c r="D1345" i="3"/>
  <c r="E1345" i="3"/>
  <c r="F1345" i="3"/>
  <c r="G1345" i="3"/>
  <c r="H1345" i="3"/>
  <c r="J1345" i="3"/>
  <c r="K1345" i="3"/>
  <c r="L1345" i="3"/>
  <c r="M1345" i="3"/>
  <c r="AG1345" i="3"/>
  <c r="AR1345" i="3"/>
  <c r="C1346" i="3"/>
  <c r="D1346" i="3"/>
  <c r="E1346" i="3"/>
  <c r="F1346" i="3"/>
  <c r="G1346" i="3"/>
  <c r="H1346" i="3"/>
  <c r="J1346" i="3"/>
  <c r="K1346" i="3"/>
  <c r="L1346" i="3"/>
  <c r="M1346" i="3"/>
  <c r="AG1346" i="3"/>
  <c r="AR1346" i="3"/>
  <c r="C1347" i="3"/>
  <c r="D1347" i="3"/>
  <c r="E1347" i="3"/>
  <c r="F1347" i="3"/>
  <c r="G1347" i="3"/>
  <c r="H1347" i="3"/>
  <c r="J1347" i="3"/>
  <c r="K1347" i="3"/>
  <c r="L1347" i="3"/>
  <c r="M1347" i="3"/>
  <c r="AG1347" i="3"/>
  <c r="AR1347" i="3"/>
  <c r="C1348" i="3"/>
  <c r="D1348" i="3"/>
  <c r="E1348" i="3"/>
  <c r="F1348" i="3"/>
  <c r="G1348" i="3"/>
  <c r="H1348" i="3"/>
  <c r="J1348" i="3"/>
  <c r="K1348" i="3"/>
  <c r="L1348" i="3"/>
  <c r="M1348" i="3"/>
  <c r="AG1348" i="3"/>
  <c r="AR1348" i="3"/>
  <c r="C1349" i="3"/>
  <c r="D1349" i="3"/>
  <c r="E1349" i="3"/>
  <c r="F1349" i="3"/>
  <c r="G1349" i="3"/>
  <c r="H1349" i="3"/>
  <c r="J1349" i="3"/>
  <c r="K1349" i="3"/>
  <c r="L1349" i="3"/>
  <c r="M1349" i="3"/>
  <c r="AG1349" i="3"/>
  <c r="AR1349" i="3"/>
  <c r="C1350" i="3"/>
  <c r="D1350" i="3"/>
  <c r="E1350" i="3"/>
  <c r="F1350" i="3"/>
  <c r="G1350" i="3"/>
  <c r="H1350" i="3"/>
  <c r="J1350" i="3"/>
  <c r="K1350" i="3"/>
  <c r="L1350" i="3"/>
  <c r="M1350" i="3"/>
  <c r="AG1350" i="3"/>
  <c r="AR1350" i="3"/>
  <c r="C1351" i="3"/>
  <c r="D1351" i="3"/>
  <c r="E1351" i="3"/>
  <c r="F1351" i="3"/>
  <c r="G1351" i="3"/>
  <c r="H1351" i="3"/>
  <c r="J1351" i="3"/>
  <c r="K1351" i="3"/>
  <c r="L1351" i="3"/>
  <c r="M1351" i="3"/>
  <c r="AG1351" i="3"/>
  <c r="AR1351" i="3"/>
  <c r="C1352" i="3"/>
  <c r="D1352" i="3"/>
  <c r="E1352" i="3"/>
  <c r="F1352" i="3"/>
  <c r="G1352" i="3"/>
  <c r="H1352" i="3"/>
  <c r="J1352" i="3"/>
  <c r="K1352" i="3"/>
  <c r="L1352" i="3"/>
  <c r="M1352" i="3"/>
  <c r="AG1352" i="3"/>
  <c r="AR1352" i="3"/>
  <c r="C1353" i="3"/>
  <c r="D1353" i="3"/>
  <c r="E1353" i="3"/>
  <c r="F1353" i="3"/>
  <c r="G1353" i="3"/>
  <c r="H1353" i="3"/>
  <c r="J1353" i="3"/>
  <c r="K1353" i="3"/>
  <c r="L1353" i="3"/>
  <c r="M1353" i="3"/>
  <c r="AG1353" i="3"/>
  <c r="AR1353" i="3"/>
  <c r="C1354" i="3"/>
  <c r="D1354" i="3"/>
  <c r="E1354" i="3"/>
  <c r="F1354" i="3"/>
  <c r="G1354" i="3"/>
  <c r="H1354" i="3"/>
  <c r="J1354" i="3"/>
  <c r="K1354" i="3"/>
  <c r="L1354" i="3"/>
  <c r="M1354" i="3"/>
  <c r="AG1354" i="3"/>
  <c r="AR1354" i="3"/>
  <c r="C1355" i="3"/>
  <c r="D1355" i="3"/>
  <c r="E1355" i="3"/>
  <c r="F1355" i="3"/>
  <c r="G1355" i="3"/>
  <c r="H1355" i="3"/>
  <c r="J1355" i="3"/>
  <c r="K1355" i="3"/>
  <c r="L1355" i="3"/>
  <c r="M1355" i="3"/>
  <c r="AG1355" i="3"/>
  <c r="AR1355" i="3"/>
  <c r="C1356" i="3"/>
  <c r="D1356" i="3"/>
  <c r="E1356" i="3"/>
  <c r="F1356" i="3"/>
  <c r="G1356" i="3"/>
  <c r="H1356" i="3"/>
  <c r="J1356" i="3"/>
  <c r="K1356" i="3"/>
  <c r="L1356" i="3"/>
  <c r="M1356" i="3"/>
  <c r="AG1356" i="3"/>
  <c r="AR1356" i="3"/>
  <c r="C1357" i="3"/>
  <c r="D1357" i="3"/>
  <c r="E1357" i="3"/>
  <c r="F1357" i="3"/>
  <c r="G1357" i="3"/>
  <c r="H1357" i="3"/>
  <c r="J1357" i="3"/>
  <c r="K1357" i="3"/>
  <c r="L1357" i="3"/>
  <c r="M1357" i="3"/>
  <c r="AG1357" i="3"/>
  <c r="AR1357" i="3"/>
  <c r="C1358" i="3"/>
  <c r="D1358" i="3"/>
  <c r="E1358" i="3"/>
  <c r="F1358" i="3"/>
  <c r="G1358" i="3"/>
  <c r="H1358" i="3"/>
  <c r="J1358" i="3"/>
  <c r="K1358" i="3"/>
  <c r="L1358" i="3"/>
  <c r="M1358" i="3"/>
  <c r="AG1358" i="3"/>
  <c r="AR1358" i="3"/>
  <c r="C1359" i="3"/>
  <c r="D1359" i="3"/>
  <c r="E1359" i="3"/>
  <c r="F1359" i="3"/>
  <c r="G1359" i="3"/>
  <c r="H1359" i="3"/>
  <c r="J1359" i="3"/>
  <c r="K1359" i="3"/>
  <c r="L1359" i="3"/>
  <c r="M1359" i="3"/>
  <c r="AG1359" i="3"/>
  <c r="AR1359" i="3"/>
  <c r="C1360" i="3"/>
  <c r="D1360" i="3"/>
  <c r="E1360" i="3"/>
  <c r="F1360" i="3"/>
  <c r="G1360" i="3"/>
  <c r="H1360" i="3"/>
  <c r="J1360" i="3"/>
  <c r="K1360" i="3"/>
  <c r="L1360" i="3"/>
  <c r="M1360" i="3"/>
  <c r="AG1360" i="3"/>
  <c r="AR1360" i="3"/>
  <c r="C1361" i="3"/>
  <c r="D1361" i="3"/>
  <c r="E1361" i="3"/>
  <c r="F1361" i="3"/>
  <c r="G1361" i="3"/>
  <c r="H1361" i="3"/>
  <c r="J1361" i="3"/>
  <c r="K1361" i="3"/>
  <c r="L1361" i="3"/>
  <c r="M1361" i="3"/>
  <c r="AG1361" i="3"/>
  <c r="AR1361" i="3"/>
  <c r="C1362" i="3"/>
  <c r="D1362" i="3"/>
  <c r="E1362" i="3"/>
  <c r="F1362" i="3"/>
  <c r="G1362" i="3"/>
  <c r="H1362" i="3"/>
  <c r="J1362" i="3"/>
  <c r="K1362" i="3"/>
  <c r="L1362" i="3"/>
  <c r="M1362" i="3"/>
  <c r="AG1362" i="3"/>
  <c r="AR1362" i="3"/>
  <c r="C1363" i="3"/>
  <c r="D1363" i="3"/>
  <c r="E1363" i="3"/>
  <c r="F1363" i="3"/>
  <c r="G1363" i="3"/>
  <c r="H1363" i="3"/>
  <c r="J1363" i="3"/>
  <c r="K1363" i="3"/>
  <c r="L1363" i="3"/>
  <c r="M1363" i="3"/>
  <c r="AG1363" i="3"/>
  <c r="AR1363" i="3"/>
  <c r="C1364" i="3"/>
  <c r="D1364" i="3"/>
  <c r="E1364" i="3"/>
  <c r="F1364" i="3"/>
  <c r="G1364" i="3"/>
  <c r="H1364" i="3"/>
  <c r="J1364" i="3"/>
  <c r="K1364" i="3"/>
  <c r="L1364" i="3"/>
  <c r="M1364" i="3"/>
  <c r="AG1364" i="3"/>
  <c r="AR1364" i="3"/>
  <c r="C1365" i="3"/>
  <c r="D1365" i="3"/>
  <c r="E1365" i="3"/>
  <c r="F1365" i="3"/>
  <c r="G1365" i="3"/>
  <c r="H1365" i="3"/>
  <c r="J1365" i="3"/>
  <c r="K1365" i="3"/>
  <c r="L1365" i="3"/>
  <c r="M1365" i="3"/>
  <c r="AG1365" i="3"/>
  <c r="AR1365" i="3"/>
  <c r="C1366" i="3"/>
  <c r="D1366" i="3"/>
  <c r="E1366" i="3"/>
  <c r="F1366" i="3"/>
  <c r="G1366" i="3"/>
  <c r="H1366" i="3"/>
  <c r="J1366" i="3"/>
  <c r="K1366" i="3"/>
  <c r="L1366" i="3"/>
  <c r="M1366" i="3"/>
  <c r="AG1366" i="3"/>
  <c r="AR1366" i="3"/>
  <c r="C1367" i="3"/>
  <c r="D1367" i="3"/>
  <c r="E1367" i="3"/>
  <c r="F1367" i="3"/>
  <c r="G1367" i="3"/>
  <c r="H1367" i="3"/>
  <c r="J1367" i="3"/>
  <c r="K1367" i="3"/>
  <c r="L1367" i="3"/>
  <c r="M1367" i="3"/>
  <c r="AG1367" i="3"/>
  <c r="AR1367" i="3"/>
  <c r="C1368" i="3"/>
  <c r="D1368" i="3"/>
  <c r="E1368" i="3"/>
  <c r="F1368" i="3"/>
  <c r="G1368" i="3"/>
  <c r="H1368" i="3"/>
  <c r="J1368" i="3"/>
  <c r="K1368" i="3"/>
  <c r="L1368" i="3"/>
  <c r="M1368" i="3"/>
  <c r="AG1368" i="3"/>
  <c r="AR1368" i="3"/>
  <c r="N1369" i="3"/>
  <c r="O1369" i="3"/>
  <c r="P1369" i="3"/>
  <c r="Q1369" i="3"/>
  <c r="X1369" i="3"/>
  <c r="Y1369" i="3"/>
  <c r="Z1369" i="3"/>
  <c r="AA1369" i="3"/>
  <c r="C1369" i="3"/>
  <c r="D1369" i="3"/>
  <c r="E1369" i="3"/>
  <c r="F1369" i="3"/>
  <c r="G1369" i="3"/>
  <c r="H1369" i="3"/>
  <c r="J1369" i="3"/>
  <c r="K1369" i="3"/>
  <c r="L1369" i="3"/>
  <c r="M1369" i="3"/>
  <c r="AG1369" i="3"/>
  <c r="AG1374" i="3"/>
  <c r="AP1374" i="3"/>
  <c r="AG1375" i="3"/>
  <c r="AP1375" i="3"/>
  <c r="AG1376" i="3"/>
  <c r="AP1376" i="3"/>
  <c r="AG1377" i="3"/>
  <c r="AP1377" i="3"/>
  <c r="AG1378" i="3"/>
  <c r="AP1378" i="3"/>
  <c r="AG1379" i="3"/>
  <c r="AP1379" i="3"/>
  <c r="AG1380" i="3"/>
  <c r="AP1380" i="3"/>
  <c r="AG1381" i="3"/>
  <c r="AP1381" i="3"/>
  <c r="AG1382" i="3"/>
  <c r="AP1382" i="3"/>
  <c r="AG1386" i="3"/>
  <c r="AP1386" i="3"/>
  <c r="AG1387" i="3"/>
  <c r="AP1387" i="3"/>
  <c r="AG1388" i="3"/>
  <c r="AP1388" i="3"/>
  <c r="AG1389" i="3"/>
  <c r="AP1389" i="3"/>
  <c r="AG1390" i="3"/>
  <c r="AP1390" i="3"/>
  <c r="AG1391" i="3"/>
  <c r="AP1391" i="3"/>
  <c r="AG1392" i="3"/>
  <c r="AP1392" i="3"/>
  <c r="AG1393" i="3"/>
  <c r="AP1393" i="3"/>
  <c r="AG1394" i="3"/>
  <c r="AP1394" i="3"/>
  <c r="AG1395" i="3"/>
  <c r="AP1395" i="3"/>
  <c r="AG1396" i="3"/>
  <c r="AP1396" i="3"/>
  <c r="AG1397" i="3"/>
  <c r="AP1397" i="3"/>
  <c r="AG1398" i="3"/>
  <c r="AP1398" i="3"/>
  <c r="AG1399" i="3"/>
  <c r="AP1399" i="3"/>
  <c r="AG1400" i="3"/>
  <c r="AP1400" i="3"/>
  <c r="AG1401" i="3"/>
  <c r="AP1401" i="3"/>
  <c r="AG1402" i="3"/>
  <c r="AP1402" i="3"/>
  <c r="AG1403" i="3"/>
  <c r="AP1403" i="3"/>
  <c r="AG1404" i="3"/>
  <c r="AP1404" i="3"/>
  <c r="AG1405" i="3"/>
  <c r="AP1405" i="3"/>
  <c r="AG1406" i="3"/>
  <c r="AP1406" i="3"/>
  <c r="AG1407" i="3"/>
  <c r="AP1407" i="3"/>
  <c r="AG1408" i="3"/>
  <c r="AP1408" i="3"/>
  <c r="AG1409" i="3"/>
  <c r="AP1409" i="3"/>
  <c r="AG1410" i="3"/>
  <c r="AP1410" i="3"/>
  <c r="AG1411" i="3"/>
  <c r="AP1411" i="3"/>
  <c r="AG1412" i="3"/>
  <c r="AP1412" i="3"/>
  <c r="AG1413" i="3"/>
  <c r="AP1413" i="3"/>
  <c r="AG1414" i="3"/>
  <c r="AP1414" i="3"/>
  <c r="AG1415" i="3"/>
  <c r="AP1415" i="3"/>
  <c r="AG1416" i="3"/>
  <c r="AP1416" i="3"/>
  <c r="AG1417" i="3"/>
  <c r="AP1417" i="3"/>
  <c r="AG1418" i="3"/>
  <c r="AP1418" i="3"/>
  <c r="AG1419" i="3"/>
  <c r="AP1419" i="3"/>
  <c r="AG1420" i="3"/>
  <c r="AP1420" i="3"/>
  <c r="AG1421" i="3"/>
  <c r="AP1421" i="3"/>
  <c r="AG1422" i="3"/>
  <c r="AP1422" i="3"/>
  <c r="F1" i="5"/>
  <c r="N1" i="5"/>
  <c r="V1" i="5"/>
  <c r="G2" i="5"/>
  <c r="B2" i="5"/>
  <c r="C2" i="5"/>
  <c r="D2" i="5"/>
  <c r="E2" i="5"/>
  <c r="F2" i="5"/>
  <c r="O2" i="5"/>
  <c r="J2" i="5"/>
  <c r="K2" i="5"/>
  <c r="L2" i="5"/>
  <c r="M2" i="5"/>
  <c r="N2" i="5"/>
  <c r="W2" i="5"/>
  <c r="R2" i="5"/>
  <c r="S2" i="5"/>
  <c r="T2" i="5"/>
  <c r="U2" i="5"/>
  <c r="V2" i="5"/>
  <c r="G3" i="5"/>
  <c r="B3" i="5"/>
  <c r="C3" i="5"/>
  <c r="D3" i="5"/>
  <c r="E3" i="5"/>
  <c r="F3" i="5"/>
  <c r="O3" i="5"/>
  <c r="J3" i="5"/>
  <c r="K3" i="5"/>
  <c r="L3" i="5"/>
  <c r="M3" i="5"/>
  <c r="N3" i="5"/>
  <c r="W3" i="5"/>
  <c r="R3" i="5"/>
  <c r="S3" i="5"/>
  <c r="T3" i="5"/>
  <c r="U3" i="5"/>
  <c r="V3" i="5"/>
  <c r="G4" i="5"/>
  <c r="B4" i="5"/>
  <c r="C4" i="5"/>
  <c r="D4" i="5"/>
  <c r="E4" i="5"/>
  <c r="F4" i="5"/>
  <c r="O4" i="5"/>
  <c r="J4" i="5"/>
  <c r="K4" i="5"/>
  <c r="L4" i="5"/>
  <c r="M4" i="5"/>
  <c r="N4" i="5"/>
  <c r="W4" i="5"/>
  <c r="R4" i="5"/>
  <c r="S4" i="5"/>
  <c r="T4" i="5"/>
  <c r="U4" i="5"/>
  <c r="V4" i="5"/>
  <c r="G5" i="5"/>
  <c r="B5" i="5"/>
  <c r="C5" i="5"/>
  <c r="D5" i="5"/>
  <c r="E5" i="5"/>
  <c r="F5" i="5"/>
  <c r="O5" i="5"/>
  <c r="J5" i="5"/>
  <c r="K5" i="5"/>
  <c r="L5" i="5"/>
  <c r="M5" i="5"/>
  <c r="N5" i="5"/>
  <c r="W5" i="5"/>
  <c r="R5" i="5"/>
  <c r="S5" i="5"/>
  <c r="T5" i="5"/>
  <c r="U5" i="5"/>
  <c r="V5" i="5"/>
  <c r="G6" i="5"/>
  <c r="B6" i="5"/>
  <c r="C6" i="5"/>
  <c r="D6" i="5"/>
  <c r="E6" i="5"/>
  <c r="F6" i="5"/>
  <c r="O6" i="5"/>
  <c r="J6" i="5"/>
  <c r="K6" i="5"/>
  <c r="L6" i="5"/>
  <c r="M6" i="5"/>
  <c r="N6" i="5"/>
  <c r="W6" i="5"/>
  <c r="R6" i="5"/>
  <c r="S6" i="5"/>
  <c r="T6" i="5"/>
  <c r="U6" i="5"/>
  <c r="V6" i="5"/>
  <c r="G7" i="5"/>
  <c r="B7" i="5"/>
  <c r="C7" i="5"/>
  <c r="D7" i="5"/>
  <c r="E7" i="5"/>
  <c r="F7" i="5"/>
  <c r="O7" i="5"/>
  <c r="J7" i="5"/>
  <c r="K7" i="5"/>
  <c r="L7" i="5"/>
  <c r="M7" i="5"/>
  <c r="N7" i="5"/>
  <c r="W7" i="5"/>
  <c r="R7" i="5"/>
  <c r="S7" i="5"/>
  <c r="T7" i="5"/>
  <c r="U7" i="5"/>
  <c r="V7" i="5"/>
  <c r="G8" i="5"/>
  <c r="B8" i="5"/>
  <c r="C8" i="5"/>
  <c r="D8" i="5"/>
  <c r="E8" i="5"/>
  <c r="F8" i="5"/>
  <c r="O8" i="5"/>
  <c r="J8" i="5"/>
  <c r="K8" i="5"/>
  <c r="L8" i="5"/>
  <c r="M8" i="5"/>
  <c r="N8" i="5"/>
  <c r="W8" i="5"/>
  <c r="R8" i="5"/>
  <c r="S8" i="5"/>
  <c r="T8" i="5"/>
  <c r="U8" i="5"/>
  <c r="V8" i="5"/>
  <c r="G9" i="5"/>
  <c r="B9" i="5"/>
  <c r="C9" i="5"/>
  <c r="D9" i="5"/>
  <c r="E9" i="5"/>
  <c r="F9" i="5"/>
  <c r="O9" i="5"/>
  <c r="J9" i="5"/>
  <c r="K9" i="5"/>
  <c r="L9" i="5"/>
  <c r="M9" i="5"/>
  <c r="N9" i="5"/>
  <c r="W9" i="5"/>
  <c r="R9" i="5"/>
  <c r="S9" i="5"/>
  <c r="T9" i="5"/>
  <c r="U9" i="5"/>
  <c r="V9" i="5"/>
  <c r="G10" i="5"/>
  <c r="B10" i="5"/>
  <c r="C10" i="5"/>
  <c r="D10" i="5"/>
  <c r="E10" i="5"/>
  <c r="F10" i="5"/>
  <c r="O10" i="5"/>
  <c r="J10" i="5"/>
  <c r="K10" i="5"/>
  <c r="L10" i="5"/>
  <c r="M10" i="5"/>
  <c r="N10" i="5"/>
  <c r="W10" i="5"/>
  <c r="R10" i="5"/>
  <c r="S10" i="5"/>
  <c r="T10" i="5"/>
  <c r="U10" i="5"/>
  <c r="V10" i="5"/>
  <c r="G11" i="5"/>
  <c r="B11" i="5"/>
  <c r="C11" i="5"/>
  <c r="D11" i="5"/>
  <c r="E11" i="5"/>
  <c r="F11" i="5"/>
  <c r="O11" i="5"/>
  <c r="J11" i="5"/>
  <c r="K11" i="5"/>
  <c r="L11" i="5"/>
  <c r="M11" i="5"/>
  <c r="N11" i="5"/>
  <c r="W11" i="5"/>
  <c r="R11" i="5"/>
  <c r="S11" i="5"/>
  <c r="T11" i="5"/>
  <c r="U11" i="5"/>
  <c r="V11" i="5"/>
  <c r="G12" i="5"/>
  <c r="B12" i="5"/>
  <c r="C12" i="5"/>
  <c r="D12" i="5"/>
  <c r="E12" i="5"/>
  <c r="F12" i="5"/>
  <c r="O12" i="5"/>
  <c r="J12" i="5"/>
  <c r="K12" i="5"/>
  <c r="L12" i="5"/>
  <c r="M12" i="5"/>
  <c r="N12" i="5"/>
  <c r="W12" i="5"/>
  <c r="R12" i="5"/>
  <c r="S12" i="5"/>
  <c r="T12" i="5"/>
  <c r="U12" i="5"/>
  <c r="V12" i="5"/>
  <c r="G13" i="5"/>
  <c r="B13" i="5"/>
  <c r="C13" i="5"/>
  <c r="D13" i="5"/>
  <c r="E13" i="5"/>
  <c r="F13" i="5"/>
  <c r="O13" i="5"/>
  <c r="J13" i="5"/>
  <c r="K13" i="5"/>
  <c r="L13" i="5"/>
  <c r="M13" i="5"/>
  <c r="N13" i="5"/>
  <c r="W13" i="5"/>
  <c r="R13" i="5"/>
  <c r="S13" i="5"/>
  <c r="T13" i="5"/>
  <c r="U13" i="5"/>
  <c r="V13" i="5"/>
  <c r="G14" i="5"/>
  <c r="B14" i="5"/>
  <c r="C14" i="5"/>
  <c r="D14" i="5"/>
  <c r="E14" i="5"/>
  <c r="F14" i="5"/>
  <c r="O14" i="5"/>
  <c r="J14" i="5"/>
  <c r="K14" i="5"/>
  <c r="L14" i="5"/>
  <c r="M14" i="5"/>
  <c r="N14" i="5"/>
  <c r="W14" i="5"/>
  <c r="R14" i="5"/>
  <c r="S14" i="5"/>
  <c r="T14" i="5"/>
  <c r="U14" i="5"/>
  <c r="V14" i="5"/>
  <c r="G15" i="5"/>
  <c r="B15" i="5"/>
  <c r="C15" i="5"/>
  <c r="D15" i="5"/>
  <c r="E15" i="5"/>
  <c r="F15" i="5"/>
  <c r="O15" i="5"/>
  <c r="J15" i="5"/>
  <c r="K15" i="5"/>
  <c r="L15" i="5"/>
  <c r="M15" i="5"/>
  <c r="N15" i="5"/>
  <c r="W15" i="5"/>
  <c r="R15" i="5"/>
  <c r="S15" i="5"/>
  <c r="T15" i="5"/>
  <c r="U15" i="5"/>
  <c r="V15" i="5"/>
  <c r="G16" i="5"/>
  <c r="B16" i="5"/>
  <c r="C16" i="5"/>
  <c r="D16" i="5"/>
  <c r="E16" i="5"/>
  <c r="F16" i="5"/>
  <c r="O16" i="5"/>
  <c r="J16" i="5"/>
  <c r="K16" i="5"/>
  <c r="L16" i="5"/>
  <c r="M16" i="5"/>
  <c r="N16" i="5"/>
  <c r="W16" i="5"/>
  <c r="R16" i="5"/>
  <c r="S16" i="5"/>
  <c r="T16" i="5"/>
  <c r="U16" i="5"/>
  <c r="V16" i="5"/>
  <c r="G17" i="5"/>
  <c r="B17" i="5"/>
  <c r="C17" i="5"/>
  <c r="D17" i="5"/>
  <c r="E17" i="5"/>
  <c r="F17" i="5"/>
  <c r="O17" i="5"/>
  <c r="J17" i="5"/>
  <c r="K17" i="5"/>
  <c r="L17" i="5"/>
  <c r="M17" i="5"/>
  <c r="N17" i="5"/>
  <c r="W17" i="5"/>
  <c r="R17" i="5"/>
  <c r="S17" i="5"/>
  <c r="T17" i="5"/>
  <c r="U17" i="5"/>
  <c r="V17" i="5"/>
  <c r="G18" i="5"/>
  <c r="B18" i="5"/>
  <c r="C18" i="5"/>
  <c r="D18" i="5"/>
  <c r="E18" i="5"/>
  <c r="F18" i="5"/>
  <c r="O18" i="5"/>
  <c r="J18" i="5"/>
  <c r="K18" i="5"/>
  <c r="L18" i="5"/>
  <c r="M18" i="5"/>
  <c r="N18" i="5"/>
  <c r="W18" i="5"/>
  <c r="R18" i="5"/>
  <c r="S18" i="5"/>
  <c r="T18" i="5"/>
  <c r="U18" i="5"/>
  <c r="V18" i="5"/>
  <c r="G19" i="5"/>
  <c r="B19" i="5"/>
  <c r="C19" i="5"/>
  <c r="D19" i="5"/>
  <c r="E19" i="5"/>
  <c r="F19" i="5"/>
  <c r="O19" i="5"/>
  <c r="J19" i="5"/>
  <c r="K19" i="5"/>
  <c r="L19" i="5"/>
  <c r="M19" i="5"/>
  <c r="N19" i="5"/>
  <c r="W19" i="5"/>
  <c r="R19" i="5"/>
  <c r="S19" i="5"/>
  <c r="T19" i="5"/>
  <c r="U19" i="5"/>
  <c r="V19" i="5"/>
  <c r="G20" i="5"/>
  <c r="B20" i="5"/>
  <c r="C20" i="5"/>
  <c r="D20" i="5"/>
  <c r="E20" i="5"/>
  <c r="F20" i="5"/>
  <c r="O20" i="5"/>
  <c r="J20" i="5"/>
  <c r="K20" i="5"/>
  <c r="L20" i="5"/>
  <c r="M20" i="5"/>
  <c r="N20" i="5"/>
  <c r="W20" i="5"/>
  <c r="R20" i="5"/>
  <c r="S20" i="5"/>
  <c r="T20" i="5"/>
  <c r="U20" i="5"/>
  <c r="V20" i="5"/>
  <c r="G21" i="5"/>
  <c r="B21" i="5"/>
  <c r="C21" i="5"/>
  <c r="D21" i="5"/>
  <c r="E21" i="5"/>
  <c r="F21" i="5"/>
  <c r="O21" i="5"/>
  <c r="J21" i="5"/>
  <c r="K21" i="5"/>
  <c r="L21" i="5"/>
  <c r="M21" i="5"/>
  <c r="N21" i="5"/>
  <c r="W21" i="5"/>
  <c r="R21" i="5"/>
  <c r="S21" i="5"/>
  <c r="T21" i="5"/>
  <c r="U21" i="5"/>
  <c r="V21" i="5"/>
  <c r="G22" i="5"/>
  <c r="B22" i="5"/>
  <c r="C22" i="5"/>
  <c r="D22" i="5"/>
  <c r="E22" i="5"/>
  <c r="F22" i="5"/>
  <c r="O22" i="5"/>
  <c r="J22" i="5"/>
  <c r="K22" i="5"/>
  <c r="L22" i="5"/>
  <c r="M22" i="5"/>
  <c r="N22" i="5"/>
  <c r="W22" i="5"/>
  <c r="R22" i="5"/>
  <c r="S22" i="5"/>
  <c r="T22" i="5"/>
  <c r="U22" i="5"/>
  <c r="V22" i="5"/>
  <c r="G23" i="5"/>
  <c r="B23" i="5"/>
  <c r="C23" i="5"/>
  <c r="D23" i="5"/>
  <c r="E23" i="5"/>
  <c r="F23" i="5"/>
  <c r="O23" i="5"/>
  <c r="J23" i="5"/>
  <c r="K23" i="5"/>
  <c r="L23" i="5"/>
  <c r="M23" i="5"/>
  <c r="N23" i="5"/>
  <c r="W23" i="5"/>
  <c r="R23" i="5"/>
  <c r="S23" i="5"/>
  <c r="T23" i="5"/>
  <c r="U23" i="5"/>
  <c r="V23" i="5"/>
  <c r="G24" i="5"/>
  <c r="B24" i="5"/>
  <c r="C24" i="5"/>
  <c r="D24" i="5"/>
  <c r="E24" i="5"/>
  <c r="F24" i="5"/>
  <c r="O24" i="5"/>
  <c r="J24" i="5"/>
  <c r="K24" i="5"/>
  <c r="L24" i="5"/>
  <c r="M24" i="5"/>
  <c r="N24" i="5"/>
  <c r="W24" i="5"/>
  <c r="R24" i="5"/>
  <c r="S24" i="5"/>
  <c r="T24" i="5"/>
  <c r="U24" i="5"/>
  <c r="V24" i="5"/>
  <c r="G25" i="5"/>
  <c r="B25" i="5"/>
  <c r="C25" i="5"/>
  <c r="D25" i="5"/>
  <c r="E25" i="5"/>
  <c r="F25" i="5"/>
  <c r="O25" i="5"/>
  <c r="J25" i="5"/>
  <c r="K25" i="5"/>
  <c r="L25" i="5"/>
  <c r="M25" i="5"/>
  <c r="N25" i="5"/>
  <c r="W25" i="5"/>
  <c r="R25" i="5"/>
  <c r="S25" i="5"/>
  <c r="T25" i="5"/>
  <c r="U25" i="5"/>
  <c r="V25" i="5"/>
  <c r="G26" i="5"/>
  <c r="B26" i="5"/>
  <c r="C26" i="5"/>
  <c r="D26" i="5"/>
  <c r="E26" i="5"/>
  <c r="F26" i="5"/>
  <c r="O26" i="5"/>
  <c r="J26" i="5"/>
  <c r="K26" i="5"/>
  <c r="L26" i="5"/>
  <c r="M26" i="5"/>
  <c r="N26" i="5"/>
  <c r="W26" i="5"/>
  <c r="R26" i="5"/>
  <c r="S26" i="5"/>
  <c r="T26" i="5"/>
  <c r="U26" i="5"/>
  <c r="V26" i="5"/>
  <c r="G27" i="5"/>
  <c r="B27" i="5"/>
  <c r="C27" i="5"/>
  <c r="D27" i="5"/>
  <c r="E27" i="5"/>
  <c r="F27" i="5"/>
  <c r="O27" i="5"/>
  <c r="J27" i="5"/>
  <c r="K27" i="5"/>
  <c r="L27" i="5"/>
  <c r="M27" i="5"/>
  <c r="N27" i="5"/>
  <c r="W27" i="5"/>
  <c r="R27" i="5"/>
  <c r="S27" i="5"/>
  <c r="T27" i="5"/>
  <c r="U27" i="5"/>
  <c r="V27" i="5"/>
  <c r="G28" i="5"/>
  <c r="B28" i="5"/>
  <c r="C28" i="5"/>
  <c r="D28" i="5"/>
  <c r="E28" i="5"/>
  <c r="F28" i="5"/>
  <c r="O28" i="5"/>
  <c r="J28" i="5"/>
  <c r="K28" i="5"/>
  <c r="L28" i="5"/>
  <c r="M28" i="5"/>
  <c r="N28" i="5"/>
  <c r="W28" i="5"/>
  <c r="R28" i="5"/>
  <c r="S28" i="5"/>
  <c r="T28" i="5"/>
  <c r="U28" i="5"/>
  <c r="V28" i="5"/>
  <c r="G29" i="5"/>
  <c r="B29" i="5"/>
  <c r="C29" i="5"/>
  <c r="D29" i="5"/>
  <c r="E29" i="5"/>
  <c r="F29" i="5"/>
  <c r="O29" i="5"/>
  <c r="J29" i="5"/>
  <c r="K29" i="5"/>
  <c r="L29" i="5"/>
  <c r="M29" i="5"/>
  <c r="N29" i="5"/>
  <c r="W29" i="5"/>
  <c r="R29" i="5"/>
  <c r="S29" i="5"/>
  <c r="T29" i="5"/>
  <c r="U29" i="5"/>
  <c r="V29" i="5"/>
  <c r="G30" i="5"/>
  <c r="B30" i="5"/>
  <c r="C30" i="5"/>
  <c r="D30" i="5"/>
  <c r="E30" i="5"/>
  <c r="F30" i="5"/>
  <c r="O30" i="5"/>
  <c r="J30" i="5"/>
  <c r="K30" i="5"/>
  <c r="L30" i="5"/>
  <c r="M30" i="5"/>
  <c r="N30" i="5"/>
  <c r="W30" i="5"/>
  <c r="R30" i="5"/>
  <c r="S30" i="5"/>
  <c r="T30" i="5"/>
  <c r="U30" i="5"/>
  <c r="V30" i="5"/>
  <c r="G31" i="5"/>
  <c r="B31" i="5"/>
  <c r="C31" i="5"/>
  <c r="D31" i="5"/>
  <c r="E31" i="5"/>
  <c r="F31" i="5"/>
  <c r="O31" i="5"/>
  <c r="J31" i="5"/>
  <c r="K31" i="5"/>
  <c r="L31" i="5"/>
  <c r="M31" i="5"/>
  <c r="N31" i="5"/>
  <c r="W31" i="5"/>
  <c r="R31" i="5"/>
  <c r="S31" i="5"/>
  <c r="T31" i="5"/>
  <c r="U31" i="5"/>
  <c r="V31" i="5"/>
  <c r="G32" i="5"/>
  <c r="B32" i="5"/>
  <c r="C32" i="5"/>
  <c r="D32" i="5"/>
  <c r="E32" i="5"/>
  <c r="F32" i="5"/>
  <c r="O32" i="5"/>
  <c r="J32" i="5"/>
  <c r="K32" i="5"/>
  <c r="L32" i="5"/>
  <c r="M32" i="5"/>
  <c r="N32" i="5"/>
  <c r="W32" i="5"/>
  <c r="R32" i="5"/>
  <c r="S32" i="5"/>
  <c r="T32" i="5"/>
  <c r="U32" i="5"/>
  <c r="V32" i="5"/>
  <c r="G33" i="5"/>
  <c r="B33" i="5"/>
  <c r="C33" i="5"/>
  <c r="D33" i="5"/>
  <c r="E33" i="5"/>
  <c r="F33" i="5"/>
  <c r="O33" i="5"/>
  <c r="J33" i="5"/>
  <c r="K33" i="5"/>
  <c r="L33" i="5"/>
  <c r="M33" i="5"/>
  <c r="N33" i="5"/>
  <c r="W33" i="5"/>
  <c r="R33" i="5"/>
  <c r="S33" i="5"/>
  <c r="T33" i="5"/>
  <c r="U33" i="5"/>
  <c r="V33" i="5"/>
  <c r="G34" i="5"/>
  <c r="B34" i="5"/>
  <c r="C34" i="5"/>
  <c r="D34" i="5"/>
  <c r="E34" i="5"/>
  <c r="F34" i="5"/>
  <c r="O34" i="5"/>
  <c r="J34" i="5"/>
  <c r="K34" i="5"/>
  <c r="L34" i="5"/>
  <c r="M34" i="5"/>
  <c r="N34" i="5"/>
  <c r="W34" i="5"/>
  <c r="R34" i="5"/>
  <c r="S34" i="5"/>
  <c r="T34" i="5"/>
  <c r="U34" i="5"/>
  <c r="V34" i="5"/>
  <c r="C35" i="5"/>
  <c r="D35" i="5"/>
  <c r="E35" i="5"/>
  <c r="F35" i="5"/>
  <c r="G35" i="5"/>
  <c r="K35" i="5"/>
  <c r="L35" i="5"/>
  <c r="M35" i="5"/>
  <c r="N35" i="5"/>
  <c r="O35" i="5"/>
  <c r="S35" i="5"/>
  <c r="T35" i="5"/>
  <c r="U35" i="5"/>
  <c r="V35" i="5"/>
  <c r="W35" i="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F36" i="4"/>
  <c r="G36" i="4"/>
  <c r="F37" i="4"/>
  <c r="G37" i="4"/>
  <c r="K37" i="4"/>
  <c r="L37" i="4"/>
  <c r="M37" i="4"/>
  <c r="N37" i="4"/>
  <c r="O37" i="4"/>
  <c r="P37" i="4"/>
  <c r="K49" i="4"/>
  <c r="L49" i="4"/>
  <c r="M49" i="4"/>
  <c r="N49" i="4"/>
  <c r="O49" i="4"/>
  <c r="P49" i="4"/>
  <c r="K61" i="4"/>
  <c r="L61" i="4"/>
  <c r="M61" i="4"/>
  <c r="G68" i="4"/>
  <c r="E28" i="7"/>
  <c r="E81" i="4"/>
  <c r="C63" i="7"/>
  <c r="F81" i="4"/>
  <c r="B63" i="7"/>
  <c r="F82" i="4"/>
  <c r="D63" i="7"/>
  <c r="F83" i="4"/>
  <c r="F84" i="4"/>
  <c r="G81" i="4"/>
  <c r="A28" i="7"/>
  <c r="E82" i="4"/>
  <c r="G82" i="4"/>
  <c r="I28" i="7"/>
  <c r="E83" i="4"/>
  <c r="G83" i="4"/>
  <c r="G84" i="4"/>
  <c r="E95" i="4"/>
  <c r="C68" i="7"/>
  <c r="F95" i="4"/>
  <c r="B68" i="7"/>
  <c r="F96" i="4"/>
  <c r="D68" i="7"/>
  <c r="F97" i="4"/>
  <c r="G95" i="4"/>
  <c r="E96" i="4"/>
  <c r="G96" i="4"/>
  <c r="E97" i="4"/>
  <c r="G97" i="4"/>
  <c r="E98" i="4"/>
  <c r="G98" i="4"/>
  <c r="A109" i="4"/>
  <c r="B109" i="4"/>
  <c r="C109" i="4"/>
  <c r="E109" i="4"/>
  <c r="F109" i="4"/>
  <c r="G109" i="4"/>
  <c r="I109" i="4"/>
  <c r="J109" i="4"/>
  <c r="A110" i="4"/>
  <c r="B110" i="4"/>
  <c r="C110" i="4"/>
  <c r="E110" i="4"/>
  <c r="F110" i="4"/>
  <c r="G110" i="4"/>
  <c r="I110" i="4"/>
  <c r="J110" i="4"/>
  <c r="A111" i="4"/>
  <c r="B111" i="4"/>
  <c r="C111" i="4"/>
  <c r="E111" i="4"/>
  <c r="F111" i="4"/>
  <c r="G111" i="4"/>
  <c r="I111" i="4"/>
  <c r="J111" i="4"/>
  <c r="A112" i="4"/>
  <c r="B112" i="4"/>
  <c r="C112" i="4"/>
  <c r="E112" i="4"/>
  <c r="F112" i="4"/>
  <c r="G112" i="4"/>
  <c r="I112" i="4"/>
  <c r="J112" i="4"/>
  <c r="A113" i="4"/>
  <c r="B113" i="4"/>
  <c r="C113" i="4"/>
  <c r="E113" i="4"/>
  <c r="F113" i="4"/>
  <c r="G113" i="4"/>
  <c r="I113" i="4"/>
  <c r="J113" i="4"/>
  <c r="A114" i="4"/>
  <c r="B114" i="4"/>
  <c r="C114" i="4"/>
  <c r="E114" i="4"/>
  <c r="F114" i="4"/>
  <c r="G114" i="4"/>
  <c r="I114" i="4"/>
  <c r="J114" i="4"/>
  <c r="A115" i="4"/>
  <c r="B115" i="4"/>
  <c r="C115" i="4"/>
  <c r="E115" i="4"/>
  <c r="F115" i="4"/>
  <c r="G115" i="4"/>
  <c r="I115" i="4"/>
  <c r="J115" i="4"/>
  <c r="A116" i="4"/>
  <c r="B116" i="4"/>
  <c r="C116" i="4"/>
  <c r="E116" i="4"/>
  <c r="F116" i="4"/>
  <c r="G116" i="4"/>
  <c r="I116" i="4"/>
  <c r="J116" i="4"/>
  <c r="A123" i="4"/>
  <c r="B123" i="4"/>
  <c r="C123" i="4"/>
  <c r="E123" i="4"/>
  <c r="F123" i="4"/>
  <c r="I123" i="4"/>
  <c r="J123" i="4"/>
  <c r="A124" i="4"/>
  <c r="B124" i="4"/>
  <c r="C124" i="4"/>
  <c r="E124" i="4"/>
  <c r="F124" i="4"/>
  <c r="G124" i="4"/>
  <c r="I124" i="4"/>
  <c r="J124" i="4"/>
  <c r="A125" i="4"/>
  <c r="B125" i="4"/>
  <c r="C125" i="4"/>
  <c r="E125" i="4"/>
  <c r="F125" i="4"/>
  <c r="G125" i="4"/>
  <c r="I125" i="4"/>
  <c r="J125" i="4"/>
  <c r="A126" i="4"/>
  <c r="B126" i="4"/>
  <c r="C126" i="4"/>
  <c r="E126" i="4"/>
  <c r="F126" i="4"/>
  <c r="G126" i="4"/>
  <c r="I126" i="4"/>
  <c r="J126" i="4"/>
  <c r="K108" i="4"/>
  <c r="L108" i="4"/>
  <c r="M108" i="4"/>
  <c r="N108" i="4"/>
  <c r="O108" i="4"/>
  <c r="P108" i="4"/>
  <c r="Q108" i="4"/>
  <c r="R108" i="4"/>
  <c r="A127" i="4"/>
  <c r="B127" i="4"/>
  <c r="C127" i="4"/>
  <c r="E127" i="4"/>
  <c r="F127" i="4"/>
  <c r="G127" i="4"/>
  <c r="I127" i="4"/>
  <c r="J127" i="4"/>
  <c r="A128" i="4"/>
  <c r="B128" i="4"/>
  <c r="C128" i="4"/>
  <c r="E128" i="4"/>
  <c r="F128" i="4"/>
  <c r="G128" i="4"/>
  <c r="I128" i="4"/>
  <c r="J128" i="4"/>
  <c r="A129" i="4"/>
  <c r="B129" i="4"/>
  <c r="C129" i="4"/>
  <c r="E129" i="4"/>
  <c r="F129" i="4"/>
  <c r="G129" i="4"/>
  <c r="I129" i="4"/>
  <c r="J129" i="4"/>
  <c r="A130" i="4"/>
  <c r="B130" i="4"/>
  <c r="C130" i="4"/>
  <c r="E130" i="4"/>
  <c r="F130" i="4"/>
  <c r="G130" i="4"/>
  <c r="I130" i="4"/>
  <c r="J130" i="4"/>
  <c r="A131" i="4"/>
  <c r="B131" i="4"/>
  <c r="C131" i="4"/>
  <c r="E131" i="4"/>
  <c r="F131" i="4"/>
  <c r="G131" i="4"/>
  <c r="I131" i="4"/>
  <c r="J131" i="4"/>
  <c r="A132" i="4"/>
  <c r="B132" i="4"/>
  <c r="C132" i="4"/>
  <c r="E132" i="4"/>
  <c r="F132" i="4"/>
  <c r="G132" i="4"/>
  <c r="I132" i="4"/>
  <c r="J132" i="4"/>
  <c r="A133" i="4"/>
  <c r="B133" i="4"/>
  <c r="C133" i="4"/>
  <c r="E133" i="4"/>
  <c r="F133" i="4"/>
  <c r="G133" i="4"/>
  <c r="I133" i="4"/>
  <c r="J133" i="4"/>
  <c r="A134" i="4"/>
  <c r="B134" i="4"/>
  <c r="C134" i="4"/>
  <c r="E134" i="4"/>
  <c r="F134" i="4"/>
  <c r="G134" i="4"/>
  <c r="I134" i="4"/>
  <c r="J134" i="4"/>
  <c r="A135" i="4"/>
  <c r="B135" i="4"/>
  <c r="C135" i="4"/>
  <c r="E135" i="4"/>
  <c r="F135" i="4"/>
  <c r="G135" i="4"/>
  <c r="I135" i="4"/>
  <c r="J135" i="4"/>
  <c r="A136" i="4"/>
  <c r="B136" i="4"/>
  <c r="C136" i="4"/>
  <c r="E136" i="4"/>
  <c r="F136" i="4"/>
  <c r="G136" i="4"/>
  <c r="I136" i="4"/>
  <c r="J136" i="4"/>
  <c r="A137" i="4"/>
  <c r="B137" i="4"/>
  <c r="C137" i="4"/>
  <c r="E137" i="4"/>
  <c r="F137" i="4"/>
  <c r="G137" i="4"/>
  <c r="I137" i="4"/>
  <c r="J137" i="4"/>
  <c r="K122" i="4"/>
  <c r="L122" i="4"/>
  <c r="M122" i="4"/>
  <c r="N122" i="4"/>
  <c r="O122" i="4"/>
  <c r="P122" i="4"/>
  <c r="Q122" i="4"/>
  <c r="R122" i="4"/>
  <c r="A149" i="4"/>
  <c r="B149" i="4"/>
  <c r="C149" i="4"/>
  <c r="E149" i="4"/>
  <c r="F149" i="4"/>
  <c r="G149" i="4"/>
  <c r="I149" i="4"/>
  <c r="J149" i="4"/>
  <c r="A150" i="4"/>
  <c r="B150" i="4"/>
  <c r="C150" i="4"/>
  <c r="E150" i="4"/>
  <c r="F150" i="4"/>
  <c r="G150" i="4"/>
  <c r="I150" i="4"/>
  <c r="J150" i="4"/>
  <c r="A151" i="4"/>
  <c r="B151" i="4"/>
  <c r="C151" i="4"/>
  <c r="E151" i="4"/>
  <c r="F151" i="4"/>
  <c r="G151" i="4"/>
  <c r="I151" i="4"/>
  <c r="J151" i="4"/>
  <c r="A152" i="4"/>
  <c r="B152" i="4"/>
  <c r="C152" i="4"/>
  <c r="E152" i="4"/>
  <c r="F152" i="4"/>
  <c r="G152" i="4"/>
  <c r="I152" i="4"/>
  <c r="J152" i="4"/>
  <c r="K134" i="4"/>
  <c r="L134" i="4"/>
  <c r="M134" i="4"/>
  <c r="N134" i="4"/>
  <c r="O134" i="4"/>
  <c r="P134" i="4"/>
  <c r="Q134" i="4"/>
  <c r="R134" i="4"/>
  <c r="A153" i="4"/>
  <c r="B153" i="4"/>
  <c r="C153" i="4"/>
  <c r="E153" i="4"/>
  <c r="F153" i="4"/>
  <c r="G153" i="4"/>
  <c r="I153" i="4"/>
  <c r="J153" i="4"/>
  <c r="A154" i="4"/>
  <c r="B154" i="4"/>
  <c r="C154" i="4"/>
  <c r="E154" i="4"/>
  <c r="F154" i="4"/>
  <c r="G154" i="4"/>
  <c r="I154" i="4"/>
  <c r="J154" i="4"/>
  <c r="A155" i="4"/>
  <c r="B155" i="4"/>
  <c r="C155" i="4"/>
  <c r="E155" i="4"/>
  <c r="F155" i="4"/>
  <c r="G155" i="4"/>
  <c r="I155" i="4"/>
  <c r="J155" i="4"/>
  <c r="A156" i="4"/>
  <c r="B156" i="4"/>
  <c r="C156" i="4"/>
  <c r="E156" i="4"/>
  <c r="F156" i="4"/>
  <c r="G156" i="4"/>
  <c r="I156" i="4"/>
  <c r="J156" i="4"/>
  <c r="A157" i="4"/>
  <c r="B157" i="4"/>
  <c r="C157" i="4"/>
  <c r="E157" i="4"/>
  <c r="F157" i="4"/>
  <c r="G157" i="4"/>
  <c r="I157" i="4"/>
  <c r="J157" i="4"/>
  <c r="A158" i="4"/>
  <c r="B158" i="4"/>
  <c r="C158" i="4"/>
  <c r="E158" i="4"/>
  <c r="F158" i="4"/>
  <c r="G158" i="4"/>
  <c r="I158" i="4"/>
  <c r="J158" i="4"/>
  <c r="A159" i="4"/>
  <c r="B159" i="4"/>
  <c r="C159" i="4"/>
  <c r="E159" i="4"/>
  <c r="F159" i="4"/>
  <c r="G159" i="4"/>
  <c r="I159" i="4"/>
  <c r="J159" i="4"/>
  <c r="A160" i="4"/>
  <c r="B160" i="4"/>
  <c r="C160" i="4"/>
  <c r="E160" i="4"/>
  <c r="F160" i="4"/>
  <c r="G160" i="4"/>
  <c r="I160" i="4"/>
  <c r="J160" i="4"/>
  <c r="A161" i="4"/>
  <c r="B161" i="4"/>
  <c r="C161" i="4"/>
  <c r="E161" i="4"/>
  <c r="F161" i="4"/>
  <c r="G161" i="4"/>
  <c r="I161" i="4"/>
  <c r="J161" i="4"/>
  <c r="A162" i="4"/>
  <c r="B162" i="4"/>
  <c r="C162" i="4"/>
  <c r="E162" i="4"/>
  <c r="F162" i="4"/>
  <c r="G162" i="4"/>
  <c r="I162" i="4"/>
  <c r="J162" i="4"/>
  <c r="K148" i="4"/>
  <c r="L148" i="4"/>
  <c r="M148" i="4"/>
  <c r="N148" i="4"/>
  <c r="O148" i="4"/>
  <c r="P148" i="4"/>
  <c r="Q148" i="4"/>
  <c r="K160" i="4"/>
  <c r="L160" i="4"/>
  <c r="M160" i="4"/>
  <c r="N160" i="4"/>
  <c r="O160" i="4"/>
  <c r="P160" i="4"/>
  <c r="Q160" i="4"/>
  <c r="A175" i="4"/>
  <c r="B175" i="4"/>
  <c r="C175" i="4"/>
  <c r="E175" i="4"/>
  <c r="F175" i="4"/>
  <c r="G175" i="4"/>
  <c r="I175" i="4"/>
  <c r="J175" i="4"/>
  <c r="A176" i="4"/>
  <c r="B176" i="4"/>
  <c r="C176" i="4"/>
  <c r="E176" i="4"/>
  <c r="F176" i="4"/>
  <c r="G176" i="4"/>
  <c r="I176" i="4"/>
  <c r="J176" i="4"/>
  <c r="A177" i="4"/>
  <c r="B177" i="4"/>
  <c r="C177" i="4"/>
  <c r="E177" i="4"/>
  <c r="F177" i="4"/>
  <c r="G177" i="4"/>
  <c r="I177" i="4"/>
  <c r="J177" i="4"/>
  <c r="A178" i="4"/>
  <c r="B178" i="4"/>
  <c r="C178" i="4"/>
  <c r="E178" i="4"/>
  <c r="F178" i="4"/>
  <c r="G178" i="4"/>
  <c r="I178" i="4"/>
  <c r="J178" i="4"/>
  <c r="A179" i="4"/>
  <c r="B179" i="4"/>
  <c r="C179" i="4"/>
  <c r="E179" i="4"/>
  <c r="F179" i="4"/>
  <c r="G179" i="4"/>
  <c r="I179" i="4"/>
  <c r="J179" i="4"/>
  <c r="A189" i="4"/>
  <c r="B189" i="4"/>
  <c r="C189" i="4"/>
  <c r="E189" i="4"/>
  <c r="F189" i="4"/>
  <c r="G189" i="4"/>
  <c r="I189" i="4"/>
  <c r="J189" i="4"/>
  <c r="A190" i="4"/>
  <c r="B190" i="4"/>
  <c r="C190" i="4"/>
  <c r="E190" i="4"/>
  <c r="F190" i="4"/>
  <c r="G190" i="4"/>
  <c r="I190" i="4"/>
  <c r="J190" i="4"/>
  <c r="A191" i="4"/>
  <c r="B191" i="4"/>
  <c r="C191" i="4"/>
  <c r="E191" i="4"/>
  <c r="F191" i="4"/>
  <c r="G191" i="4"/>
  <c r="I191" i="4"/>
  <c r="J191" i="4"/>
  <c r="A192" i="4"/>
  <c r="B192" i="4"/>
  <c r="C192" i="4"/>
  <c r="E192" i="4"/>
  <c r="F192" i="4"/>
  <c r="G192" i="4"/>
  <c r="I192" i="4"/>
  <c r="J192" i="4"/>
  <c r="K174" i="4"/>
  <c r="L174" i="4"/>
  <c r="M174" i="4"/>
  <c r="N174" i="4"/>
  <c r="O174" i="4"/>
  <c r="A193" i="4"/>
  <c r="B193" i="4"/>
  <c r="C193" i="4"/>
  <c r="E193" i="4"/>
  <c r="F193" i="4"/>
  <c r="G193" i="4"/>
  <c r="I193" i="4"/>
  <c r="J193" i="4"/>
  <c r="A194" i="4"/>
  <c r="B194" i="4"/>
  <c r="C194" i="4"/>
  <c r="E194" i="4"/>
  <c r="F194" i="4"/>
  <c r="G194" i="4"/>
  <c r="I194" i="4"/>
  <c r="J194" i="4"/>
  <c r="A195" i="4"/>
  <c r="B195" i="4"/>
  <c r="C195" i="4"/>
  <c r="E195" i="4"/>
  <c r="F195" i="4"/>
  <c r="G195" i="4"/>
  <c r="I195" i="4"/>
  <c r="J195" i="4"/>
  <c r="A196" i="4"/>
  <c r="B196" i="4"/>
  <c r="C196" i="4"/>
  <c r="E196" i="4"/>
  <c r="F196" i="4"/>
  <c r="G196" i="4"/>
  <c r="I196" i="4"/>
  <c r="J196" i="4"/>
  <c r="A197" i="4"/>
  <c r="B197" i="4"/>
  <c r="C197" i="4"/>
  <c r="E197" i="4"/>
  <c r="F197" i="4"/>
  <c r="G197" i="4"/>
  <c r="I197" i="4"/>
  <c r="J197" i="4"/>
  <c r="A198" i="4"/>
  <c r="B198" i="4"/>
  <c r="C198" i="4"/>
  <c r="E198" i="4"/>
  <c r="F198" i="4"/>
  <c r="G198" i="4"/>
  <c r="I198" i="4"/>
  <c r="J198" i="4"/>
  <c r="A199" i="4"/>
  <c r="B199" i="4"/>
  <c r="C199" i="4"/>
  <c r="E199" i="4"/>
  <c r="F199" i="4"/>
  <c r="G199" i="4"/>
  <c r="I199" i="4"/>
  <c r="J199" i="4"/>
  <c r="A200" i="4"/>
  <c r="B200" i="4"/>
  <c r="C200" i="4"/>
  <c r="E200" i="4"/>
  <c r="F200" i="4"/>
  <c r="G200" i="4"/>
  <c r="I200" i="4"/>
  <c r="J200" i="4"/>
  <c r="A201" i="4"/>
  <c r="B201" i="4"/>
  <c r="C201" i="4"/>
  <c r="E201" i="4"/>
  <c r="F201" i="4"/>
  <c r="G201" i="4"/>
  <c r="I201" i="4"/>
  <c r="J201" i="4"/>
  <c r="A202" i="4"/>
  <c r="B202" i="4"/>
  <c r="C202" i="4"/>
  <c r="E202" i="4"/>
  <c r="F202" i="4"/>
  <c r="G202" i="4"/>
  <c r="I202" i="4"/>
  <c r="J202" i="4"/>
  <c r="K188" i="4"/>
  <c r="L188" i="4"/>
  <c r="M188" i="4"/>
  <c r="N188" i="4"/>
  <c r="O188" i="4"/>
  <c r="P188" i="4"/>
  <c r="Q188" i="4"/>
  <c r="K200" i="4"/>
  <c r="L200" i="4"/>
  <c r="M200" i="4"/>
  <c r="N200" i="4"/>
  <c r="O200" i="4"/>
  <c r="P200" i="4"/>
  <c r="Q200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E2" i="8"/>
  <c r="D3" i="8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G23" i="8"/>
  <c r="G24" i="8"/>
  <c r="G25" i="8"/>
  <c r="G30" i="8"/>
  <c r="G31" i="8"/>
  <c r="G32" i="8"/>
  <c r="G33" i="8"/>
  <c r="G35" i="8"/>
  <c r="G37" i="8"/>
  <c r="G42" i="8"/>
  <c r="G43" i="8"/>
  <c r="G44" i="8"/>
  <c r="G46" i="8"/>
  <c r="G48" i="8"/>
  <c r="G49" i="8"/>
  <c r="G51" i="8"/>
  <c r="G59" i="8"/>
  <c r="G60" i="8"/>
  <c r="G61" i="8"/>
  <c r="G62" i="8"/>
  <c r="G63" i="8"/>
  <c r="G67" i="8"/>
  <c r="G68" i="8"/>
  <c r="G71" i="8"/>
  <c r="G74" i="8"/>
  <c r="G75" i="8"/>
  <c r="G77" i="8"/>
  <c r="G78" i="8"/>
  <c r="G83" i="8"/>
  <c r="G84" i="8"/>
  <c r="G85" i="8"/>
  <c r="G86" i="8"/>
  <c r="G87" i="8"/>
  <c r="G88" i="8"/>
  <c r="G89" i="8"/>
  <c r="G90" i="8"/>
  <c r="G92" i="8"/>
  <c r="G98" i="8"/>
  <c r="G101" i="8"/>
  <c r="G102" i="8"/>
  <c r="G100" i="8"/>
  <c r="G103" i="8"/>
  <c r="G104" i="8"/>
  <c r="G107" i="8"/>
  <c r="G106" i="8"/>
  <c r="G108" i="8"/>
  <c r="G109" i="8"/>
  <c r="G110" i="8"/>
  <c r="G118" i="8"/>
  <c r="G119" i="8"/>
  <c r="G120" i="8"/>
  <c r="G121" i="8"/>
  <c r="G122" i="8"/>
  <c r="G123" i="8"/>
  <c r="G124" i="8"/>
  <c r="G125" i="8"/>
  <c r="G126" i="8"/>
  <c r="G128" i="8"/>
  <c r="G127" i="8"/>
  <c r="G129" i="8"/>
  <c r="G130" i="8"/>
  <c r="G132" i="8"/>
  <c r="G133" i="8"/>
  <c r="G135" i="8"/>
  <c r="G136" i="8"/>
  <c r="G137" i="8"/>
  <c r="G138" i="8"/>
  <c r="G134" i="8"/>
  <c r="G141" i="8"/>
  <c r="G142" i="8"/>
  <c r="G144" i="8"/>
  <c r="G146" i="8"/>
  <c r="G147" i="8"/>
  <c r="G148" i="8"/>
  <c r="G149" i="8"/>
  <c r="G153" i="8"/>
  <c r="G154" i="8"/>
  <c r="G157" i="8"/>
  <c r="G158" i="8"/>
  <c r="G159" i="8"/>
  <c r="G161" i="8"/>
  <c r="G162" i="8"/>
  <c r="G163" i="8"/>
  <c r="G164" i="8"/>
  <c r="G165" i="8"/>
  <c r="G166" i="8"/>
  <c r="G169" i="8"/>
  <c r="G168" i="8"/>
  <c r="G171" i="8"/>
  <c r="G172" i="8"/>
  <c r="G173" i="8"/>
  <c r="G170" i="8"/>
  <c r="G175" i="8"/>
  <c r="G176" i="8"/>
  <c r="G178" i="8"/>
  <c r="G179" i="8"/>
  <c r="G180" i="8"/>
  <c r="G181" i="8"/>
  <c r="G182" i="8"/>
  <c r="G185" i="8"/>
  <c r="G183" i="8"/>
  <c r="G184" i="8"/>
  <c r="G187" i="8"/>
  <c r="G188" i="8"/>
  <c r="G189" i="8"/>
  <c r="G191" i="8"/>
  <c r="G192" i="8"/>
  <c r="G193" i="8"/>
  <c r="G190" i="8"/>
  <c r="G195" i="8"/>
  <c r="G196" i="8"/>
  <c r="G197" i="8"/>
  <c r="G198" i="8"/>
  <c r="G199" i="8"/>
  <c r="G200" i="8"/>
  <c r="G201" i="8"/>
  <c r="G202" i="8"/>
  <c r="G205" i="8"/>
  <c r="G206" i="8"/>
  <c r="G207" i="8"/>
  <c r="G209" i="8"/>
  <c r="G208" i="8"/>
  <c r="G212" i="8"/>
  <c r="G213" i="8"/>
  <c r="G215" i="8"/>
</calcChain>
</file>

<file path=xl/comments1.xml><?xml version="1.0" encoding="utf-8"?>
<comments xmlns="http://schemas.openxmlformats.org/spreadsheetml/2006/main">
  <authors>
    <author>Dave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N2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10,569
Audit: 12,117</t>
        </r>
      </text>
    </comment>
    <comment ref="O2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12,524
Audit: 14,581</t>
        </r>
      </text>
    </comment>
    <comment ref="R2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1,198
Audit: 1,290</t>
        </r>
      </text>
    </comment>
    <comment ref="N2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O2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R2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A28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A6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H3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H4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H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Piscataquis?</t>
        </r>
      </text>
    </comment>
    <comment ref="A7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C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"State#" are for generic state-specific parties such as "Liberty Union" in VT, "Cool Moose" in RI, etc.  Multiple un-affiliated parties may share the same column.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G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  <comment ref="C1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and Working Families and Independence</t>
        </r>
      </text>
    </comment>
    <comment ref="C14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and Conservative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  <comment ref="N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vote from State of West Virginia Certificate of Election.</t>
        </r>
      </text>
    </comment>
  </commentList>
</comments>
</file>

<file path=xl/sharedStrings.xml><?xml version="1.0" encoding="utf-8"?>
<sst xmlns="http://schemas.openxmlformats.org/spreadsheetml/2006/main" count="17236" uniqueCount="3009">
  <si>
    <t>Running for 2nd full term</t>
  </si>
  <si>
    <t>New Marlborough</t>
  </si>
  <si>
    <t>Addison</t>
  </si>
  <si>
    <t>Bennington</t>
  </si>
  <si>
    <t>Georgetown</t>
  </si>
  <si>
    <t>Pemiscot</t>
  </si>
  <si>
    <t>Stabenow</t>
  </si>
  <si>
    <t>No Party Affiliation</t>
  </si>
  <si>
    <t>Author2 Title</t>
  </si>
  <si>
    <t>Comp</t>
  </si>
  <si>
    <t>Article Title</t>
  </si>
  <si>
    <t>Complete Title</t>
  </si>
  <si>
    <t>Pinellas</t>
  </si>
  <si>
    <t>Macomb</t>
  </si>
  <si>
    <t>Manistee</t>
  </si>
  <si>
    <t>Write-in</t>
  </si>
  <si>
    <t>Thomas R. Carper</t>
  </si>
  <si>
    <t>Bill Nelson</t>
  </si>
  <si>
    <t>Debbie Stabenow</t>
  </si>
  <si>
    <t>Type</t>
  </si>
  <si>
    <t>Price</t>
  </si>
  <si>
    <t>Racine</t>
  </si>
  <si>
    <t>Sharon</t>
  </si>
  <si>
    <t>Waupaca</t>
  </si>
  <si>
    <t>West Virginia Secretary of State</t>
  </si>
  <si>
    <t>FIPS</t>
  </si>
  <si>
    <t>Lynn</t>
  </si>
  <si>
    <t>Decatur</t>
  </si>
  <si>
    <t>Belvidere</t>
  </si>
  <si>
    <t>Elmore</t>
  </si>
  <si>
    <t>Grand Forks</t>
  </si>
  <si>
    <t>LaMoure</t>
  </si>
  <si>
    <t>New York State Board of Elections</t>
  </si>
  <si>
    <t>Maine Department of the Secretary of State. Bureau of Corporations, Elections, and Commissions</t>
  </si>
  <si>
    <t>Mountain</t>
  </si>
  <si>
    <t>Cedar</t>
  </si>
  <si>
    <t>Wyoming</t>
  </si>
  <si>
    <t>Wyoming Secretary of State. Election Administration</t>
  </si>
  <si>
    <t>Web Page</t>
  </si>
  <si>
    <t>X</t>
  </si>
  <si>
    <t>W</t>
  </si>
  <si>
    <t>Arizona Secretary of State</t>
  </si>
  <si>
    <t>Montana Secretary of State</t>
  </si>
  <si>
    <t>Dorchester</t>
  </si>
  <si>
    <t>Robert Casey, Jr.</t>
  </si>
  <si>
    <t>Kalamazoo</t>
  </si>
  <si>
    <t>Milo</t>
  </si>
  <si>
    <t>Minot</t>
  </si>
  <si>
    <t>Mapleton</t>
  </si>
  <si>
    <t>New Fairfield</t>
  </si>
  <si>
    <t>Merrill</t>
  </si>
  <si>
    <t>Petersham</t>
  </si>
  <si>
    <t>Johnson</t>
  </si>
  <si>
    <t>Washtenaw</t>
  </si>
  <si>
    <t>Winston</t>
  </si>
  <si>
    <t>Linneus</t>
  </si>
  <si>
    <t>Worcester</t>
  </si>
  <si>
    <t>Sweetwater</t>
  </si>
  <si>
    <t>√</t>
  </si>
  <si>
    <t>Menendez</t>
  </si>
  <si>
    <t>Cattaraugus</t>
  </si>
  <si>
    <t>Bath</t>
  </si>
  <si>
    <t>Gaines</t>
  </si>
  <si>
    <t>Nebraska Secretary of State</t>
  </si>
  <si>
    <t>Nevada Secretary of State</t>
  </si>
  <si>
    <t>Tom Green</t>
  </si>
  <si>
    <t>Freetown</t>
  </si>
  <si>
    <t>Pondera</t>
  </si>
  <si>
    <t>Grays Harbor</t>
  </si>
  <si>
    <t>Nashville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</si>
  <si>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</si>
  <si>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</si>
  <si>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</si>
  <si>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</si>
  <si>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</si>
  <si>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</si>
  <si>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</si>
  <si>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</si>
  <si>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</si>
  <si>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</si>
  <si>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State5</t>
  </si>
  <si>
    <t>Lenox</t>
  </si>
  <si>
    <t>Vinalhaven</t>
  </si>
  <si>
    <t>Ashland</t>
  </si>
  <si>
    <t>Leominster</t>
  </si>
  <si>
    <t>Claire McCaskill</t>
  </si>
  <si>
    <t>Sherrod Brown</t>
  </si>
  <si>
    <t>Feinstein</t>
  </si>
  <si>
    <t>Carper</t>
  </si>
  <si>
    <t>Rosebud</t>
  </si>
  <si>
    <t>Maury</t>
  </si>
  <si>
    <t>Leverett</t>
  </si>
  <si>
    <t>Walworth</t>
  </si>
  <si>
    <t>Eastland</t>
  </si>
  <si>
    <t>Wethersfield</t>
  </si>
  <si>
    <t>Beaver</t>
  </si>
  <si>
    <t>Carter</t>
  </si>
  <si>
    <t>Hinsdale</t>
  </si>
  <si>
    <t>Barkhamsted</t>
  </si>
  <si>
    <t>De Baca</t>
  </si>
  <si>
    <t>Charles</t>
  </si>
  <si>
    <t>Warrick</t>
  </si>
  <si>
    <t>Colorado</t>
  </si>
  <si>
    <t>Emery</t>
  </si>
  <si>
    <t>Comanche</t>
  </si>
  <si>
    <t>Dimmit</t>
  </si>
  <si>
    <t>Donley</t>
  </si>
  <si>
    <t>Cantwell</t>
  </si>
  <si>
    <t>Running for 4th full term</t>
  </si>
  <si>
    <t>Minnesota Office of the Secretary of State. Elections Division</t>
  </si>
  <si>
    <t>Sudbury</t>
  </si>
  <si>
    <t>Shelton</t>
  </si>
  <si>
    <t>Mississippi Secretary of State</t>
  </si>
  <si>
    <t>Yellowstone</t>
  </si>
  <si>
    <t>Dyer</t>
  </si>
  <si>
    <t>Middlefield</t>
  </si>
  <si>
    <t>Perham</t>
  </si>
  <si>
    <t>Geauga</t>
  </si>
  <si>
    <t>Gentry</t>
  </si>
  <si>
    <t>Cardin</t>
  </si>
  <si>
    <t>Klobuchar</t>
  </si>
  <si>
    <t>Dianne Feinstein</t>
  </si>
  <si>
    <t>Monroe</t>
  </si>
  <si>
    <t>Garland</t>
  </si>
  <si>
    <t>Hawley</t>
  </si>
  <si>
    <t>Richland</t>
  </si>
  <si>
    <t>Maryland State Board of Elections</t>
  </si>
  <si>
    <t>Pennsylvania Department of State. Bureau of Commissions, Elections and Legislation</t>
  </si>
  <si>
    <t>Tennessee Secretary of State. Division of Elections</t>
  </si>
  <si>
    <t>Author1</t>
  </si>
  <si>
    <t>Bremen</t>
  </si>
  <si>
    <t>Sutton</t>
  </si>
  <si>
    <t>Brooklin</t>
  </si>
  <si>
    <t>Sacramento</t>
  </si>
  <si>
    <t>Barry</t>
  </si>
  <si>
    <t>Travis</t>
  </si>
  <si>
    <t>Washington Secretary of State</t>
  </si>
  <si>
    <t>Stratton</t>
  </si>
  <si>
    <t>Platte</t>
  </si>
  <si>
    <t>Glenn</t>
  </si>
  <si>
    <t>Turner</t>
  </si>
  <si>
    <t>Fresno</t>
  </si>
  <si>
    <t>Sandy River</t>
  </si>
  <si>
    <t>Seboeis</t>
  </si>
  <si>
    <t>The Forks</t>
  </si>
  <si>
    <t>Chisago</t>
  </si>
  <si>
    <t>Shenandoah</t>
  </si>
  <si>
    <t>Tulare</t>
  </si>
  <si>
    <t>Newport News</t>
  </si>
  <si>
    <t>Petersburg</t>
  </si>
  <si>
    <t>Publisher</t>
  </si>
  <si>
    <t>Year</t>
  </si>
  <si>
    <t>Swan's Island</t>
  </si>
  <si>
    <t>Hendricks</t>
  </si>
  <si>
    <t>Auglaize</t>
  </si>
  <si>
    <t>United States Senator</t>
  </si>
  <si>
    <t>Note</t>
  </si>
  <si>
    <t>Greenwood</t>
  </si>
  <si>
    <t>Albemarle</t>
  </si>
  <si>
    <t>Norfolk</t>
  </si>
  <si>
    <t>Shaftsbury</t>
  </si>
  <si>
    <t>Goochland</t>
  </si>
  <si>
    <t>Pepin</t>
  </si>
  <si>
    <t>Arenac</t>
  </si>
  <si>
    <t>Orrin G. Hatch</t>
  </si>
  <si>
    <t>Maria Cantwell</t>
  </si>
  <si>
    <t>Ogemaw</t>
  </si>
  <si>
    <t>Etna</t>
  </si>
  <si>
    <t>Alcorn</t>
  </si>
  <si>
    <t>Amite</t>
  </si>
  <si>
    <t>Martinsville</t>
  </si>
  <si>
    <t>LSAD_TRANS</t>
  </si>
  <si>
    <t>Version</t>
  </si>
  <si>
    <t>Running for 3rd term</t>
  </si>
  <si>
    <t>Robert Menendez</t>
  </si>
  <si>
    <t>Vermillion</t>
  </si>
  <si>
    <t>Flathead</t>
  </si>
  <si>
    <t>McCaskill</t>
  </si>
  <si>
    <t>Democratic-NPL</t>
  </si>
  <si>
    <t>T</t>
  </si>
  <si>
    <t>Alexander</t>
  </si>
  <si>
    <t>Pawnee</t>
  </si>
  <si>
    <t>Erie</t>
  </si>
  <si>
    <t>Loup</t>
  </si>
  <si>
    <t>Caroline</t>
  </si>
  <si>
    <t>Lynchburg</t>
  </si>
  <si>
    <t>Marquette</t>
  </si>
  <si>
    <t>Mashpee</t>
  </si>
  <si>
    <t>AccuVote ES-2017</t>
  </si>
  <si>
    <t>ELECTronic 1242 DRE and Danaher Controls</t>
  </si>
  <si>
    <t>Rockwood</t>
  </si>
  <si>
    <t>Running for 2nd term</t>
  </si>
  <si>
    <t>Dartmouth</t>
  </si>
  <si>
    <t>Centerville</t>
  </si>
  <si>
    <t>McKean</t>
  </si>
  <si>
    <t>Winslow</t>
  </si>
  <si>
    <t>Mitchell</t>
  </si>
  <si>
    <t>Kingman</t>
  </si>
  <si>
    <t>Curry</t>
  </si>
  <si>
    <t>Mahnomen</t>
  </si>
  <si>
    <t>Manatee</t>
  </si>
  <si>
    <t>Townsend</t>
  </si>
  <si>
    <t>Van Zandt</t>
  </si>
  <si>
    <t>Willacy</t>
  </si>
  <si>
    <t>Fayette</t>
  </si>
  <si>
    <t>Ingham</t>
  </si>
  <si>
    <t>Columbia Falls</t>
  </si>
  <si>
    <t>VA</t>
  </si>
  <si>
    <t>Steele</t>
  </si>
  <si>
    <t>Rome</t>
  </si>
  <si>
    <t>Waynesboro</t>
  </si>
  <si>
    <t>Billings</t>
  </si>
  <si>
    <t>Hansford</t>
  </si>
  <si>
    <t>Maricopa</t>
  </si>
  <si>
    <t>Dent</t>
  </si>
  <si>
    <t>Fillmore</t>
  </si>
  <si>
    <t>Cary</t>
  </si>
  <si>
    <t>HI</t>
  </si>
  <si>
    <t>Pawtucket</t>
  </si>
  <si>
    <t>Sussex</t>
  </si>
  <si>
    <t>Patrick</t>
  </si>
  <si>
    <t>Passaic</t>
  </si>
  <si>
    <t>Margin of Victory</t>
  </si>
  <si>
    <t>New Bedford</t>
  </si>
  <si>
    <t>St. Mary's</t>
  </si>
  <si>
    <t>Houghton</t>
  </si>
  <si>
    <t>Camden</t>
  </si>
  <si>
    <t>Swift</t>
  </si>
  <si>
    <t>Meeker</t>
  </si>
  <si>
    <t>Centre</t>
  </si>
  <si>
    <t>Chester</t>
  </si>
  <si>
    <t>Chouteau</t>
  </si>
  <si>
    <t>Luzerne</t>
  </si>
  <si>
    <t>Rock</t>
  </si>
  <si>
    <t>Alton</t>
  </si>
  <si>
    <t>Rhea</t>
  </si>
  <si>
    <t>Hamlin</t>
  </si>
  <si>
    <t>Stark</t>
  </si>
  <si>
    <t>Pettis</t>
  </si>
  <si>
    <t>Putney</t>
  </si>
  <si>
    <t>Colrain</t>
  </si>
  <si>
    <t>Sanders</t>
  </si>
  <si>
    <t>Davis</t>
  </si>
  <si>
    <t>Clearfield</t>
  </si>
  <si>
    <t>St. Johnsbury</t>
  </si>
  <si>
    <t>Oconto</t>
  </si>
  <si>
    <t>Lancaster</t>
  </si>
  <si>
    <t>Woodford</t>
  </si>
  <si>
    <t>Haskell</t>
  </si>
  <si>
    <t>Ridgefield</t>
  </si>
  <si>
    <t>Uintah</t>
  </si>
  <si>
    <t>Judith Basin</t>
  </si>
  <si>
    <t>Willington</t>
  </si>
  <si>
    <t>Levy</t>
  </si>
  <si>
    <t>San Jacinto</t>
  </si>
  <si>
    <t>PA</t>
  </si>
  <si>
    <t>Lipscomb</t>
  </si>
  <si>
    <t>Berrien</t>
  </si>
  <si>
    <t>Largest Margin of Victory</t>
  </si>
  <si>
    <t>Allen</t>
  </si>
  <si>
    <t>Rains</t>
  </si>
  <si>
    <t>McDowell</t>
  </si>
  <si>
    <t>Vernon</t>
  </si>
  <si>
    <t>ME</t>
  </si>
  <si>
    <t>Schenectady</t>
  </si>
  <si>
    <t>Leelanau</t>
  </si>
  <si>
    <t>Kittitas</t>
  </si>
  <si>
    <t>Dyer Brook</t>
  </si>
  <si>
    <t>Isabella</t>
  </si>
  <si>
    <t>Florida Department of State. Division of Elections</t>
  </si>
  <si>
    <t>Indiana Secretary of State</t>
  </si>
  <si>
    <t>Ohio Secretary of State</t>
  </si>
  <si>
    <t>Monson</t>
  </si>
  <si>
    <t>Carver</t>
  </si>
  <si>
    <t>Salt Lake</t>
  </si>
  <si>
    <t>Sanpete</t>
  </si>
  <si>
    <t>Sarpy</t>
  </si>
  <si>
    <t>Gorham</t>
  </si>
  <si>
    <t>Kane</t>
  </si>
  <si>
    <t>Coahoma</t>
  </si>
  <si>
    <t>Ohio</t>
  </si>
  <si>
    <t>Gilchrist</t>
  </si>
  <si>
    <t>Lenawee</t>
  </si>
  <si>
    <t>Dubois</t>
  </si>
  <si>
    <t>Bakersfield</t>
  </si>
  <si>
    <t>Hampton</t>
  </si>
  <si>
    <t>Hatch</t>
  </si>
  <si>
    <t>Ste. Genevieve</t>
  </si>
  <si>
    <t>Wayne</t>
  </si>
  <si>
    <t>Chelan</t>
  </si>
  <si>
    <t>Warren</t>
  </si>
  <si>
    <t>Steuben</t>
  </si>
  <si>
    <t>Brewster</t>
  </si>
  <si>
    <t>Converse</t>
  </si>
  <si>
    <t>Clallam</t>
  </si>
  <si>
    <t>Cass</t>
  </si>
  <si>
    <t>Lorain</t>
  </si>
  <si>
    <t>Calaveras</t>
  </si>
  <si>
    <t>Thayer</t>
  </si>
  <si>
    <t>Massachusetts Secretary of the Commonwealth. Elections Division</t>
  </si>
  <si>
    <t>Author1 Title</t>
  </si>
  <si>
    <t>Author2</t>
  </si>
  <si>
    <t>Beltrami</t>
  </si>
  <si>
    <t>Hubbardston</t>
  </si>
  <si>
    <t>Hull</t>
  </si>
  <si>
    <t>Cavalier</t>
  </si>
  <si>
    <t>Barre</t>
  </si>
  <si>
    <t>California</t>
  </si>
  <si>
    <t>CA</t>
  </si>
  <si>
    <t>Chippewa</t>
  </si>
  <si>
    <t>Saunders</t>
  </si>
  <si>
    <t>Sunderland</t>
  </si>
  <si>
    <t>Swanton</t>
  </si>
  <si>
    <t>Portsmouth</t>
  </si>
  <si>
    <t>Wexford</t>
  </si>
  <si>
    <t>Burleigh</t>
  </si>
  <si>
    <t>Morrison</t>
  </si>
  <si>
    <t>Yates</t>
  </si>
  <si>
    <t>Sawyer</t>
  </si>
  <si>
    <t>Shawano</t>
  </si>
  <si>
    <t>Libertarian</t>
  </si>
  <si>
    <t>Greenbrier</t>
  </si>
  <si>
    <t>Missouri</t>
  </si>
  <si>
    <t>Hemphill</t>
  </si>
  <si>
    <t>Furnas</t>
  </si>
  <si>
    <t>Orleans</t>
  </si>
  <si>
    <t>Mingo</t>
  </si>
  <si>
    <t>Frontier</t>
  </si>
  <si>
    <t>Bedford</t>
  </si>
  <si>
    <t>Hartford</t>
  </si>
  <si>
    <t>Danby</t>
  </si>
  <si>
    <t>Meagher</t>
  </si>
  <si>
    <t>King</t>
  </si>
  <si>
    <t>Hamblen</t>
  </si>
  <si>
    <t>Adair</t>
  </si>
  <si>
    <t>Pierce</t>
  </si>
  <si>
    <t>Kittson</t>
  </si>
  <si>
    <t>Rockland</t>
  </si>
  <si>
    <t>Kendall</t>
  </si>
  <si>
    <t>Madawaska</t>
  </si>
  <si>
    <t>Pleasant Point</t>
  </si>
  <si>
    <t>Walton</t>
  </si>
  <si>
    <t>Washington</t>
  </si>
  <si>
    <t>Koochiching</t>
  </si>
  <si>
    <t>Marshall</t>
  </si>
  <si>
    <t>Worth</t>
  </si>
  <si>
    <t>Hawaii</t>
  </si>
  <si>
    <t>St. Louis</t>
  </si>
  <si>
    <t>Otter Tail</t>
  </si>
  <si>
    <t>Mt. Washington</t>
  </si>
  <si>
    <t>ES&amp;S Optech III-P Eagle</t>
  </si>
  <si>
    <t>Vergennes</t>
  </si>
  <si>
    <t>Lake of the Woods</t>
  </si>
  <si>
    <t>Pipestone</t>
  </si>
  <si>
    <t>Cocke</t>
  </si>
  <si>
    <t>Williamsburg</t>
  </si>
  <si>
    <t>Lyon</t>
  </si>
  <si>
    <t>Ottawa</t>
  </si>
  <si>
    <t>Vershire</t>
  </si>
  <si>
    <t>Putnam</t>
  </si>
  <si>
    <t>Oxbow</t>
  </si>
  <si>
    <t>Pleasant Ridge</t>
  </si>
  <si>
    <t>Keya Paha</t>
  </si>
  <si>
    <t>Sandgate</t>
  </si>
  <si>
    <t>Clarion</t>
  </si>
  <si>
    <t>Goodhue</t>
  </si>
  <si>
    <t>Chatham</t>
  </si>
  <si>
    <t>Highlands</t>
  </si>
  <si>
    <t>Cowlitz</t>
  </si>
  <si>
    <t>New Jersey Department of Law and Public Safety. Division of Elections</t>
  </si>
  <si>
    <t>St. Lucie</t>
  </si>
  <si>
    <t>Gulf</t>
  </si>
  <si>
    <t>Carthage</t>
  </si>
  <si>
    <t>Gardner</t>
  </si>
  <si>
    <t>Dallas</t>
  </si>
  <si>
    <t>DeKalb</t>
  </si>
  <si>
    <t>Stewart</t>
  </si>
  <si>
    <t>Gladwin</t>
  </si>
  <si>
    <t>Summers</t>
  </si>
  <si>
    <t>Darke</t>
  </si>
  <si>
    <t>Accomack</t>
  </si>
  <si>
    <t>Lander</t>
  </si>
  <si>
    <t>Jericho</t>
  </si>
  <si>
    <t>Green Lake</t>
  </si>
  <si>
    <t>Andrews</t>
  </si>
  <si>
    <t>ND</t>
  </si>
  <si>
    <t>Thurston</t>
  </si>
  <si>
    <t>Contra Costa</t>
  </si>
  <si>
    <t>Greensville</t>
  </si>
  <si>
    <t>West Warwick</t>
  </si>
  <si>
    <t>Escambia</t>
  </si>
  <si>
    <t>Truro</t>
  </si>
  <si>
    <t>Ayer</t>
  </si>
  <si>
    <t>Wood</t>
  </si>
  <si>
    <t>Bottineau</t>
  </si>
  <si>
    <t>Gogebic</t>
  </si>
  <si>
    <t>Benjamin L. Cardin</t>
  </si>
  <si>
    <t>Maverick</t>
  </si>
  <si>
    <t>Waldoboro</t>
  </si>
  <si>
    <t>McLean</t>
  </si>
  <si>
    <t>Runnels</t>
  </si>
  <si>
    <t>Volusia</t>
  </si>
  <si>
    <t>Missouri Office of the Secretary of State</t>
  </si>
  <si>
    <t>Angelina</t>
  </si>
  <si>
    <t>Collin</t>
  </si>
  <si>
    <t>Robertson</t>
  </si>
  <si>
    <t>Hitchcock</t>
  </si>
  <si>
    <t>Stone</t>
  </si>
  <si>
    <t>Castine</t>
  </si>
  <si>
    <t>Santa Clara</t>
  </si>
  <si>
    <t>T1 R9</t>
  </si>
  <si>
    <t>Rich</t>
  </si>
  <si>
    <t>Wallingford</t>
  </si>
  <si>
    <t>Colusa</t>
  </si>
  <si>
    <t>Pages</t>
  </si>
  <si>
    <t>Highest % of Vote and Lose</t>
  </si>
  <si>
    <t>D</t>
  </si>
  <si>
    <t>Quitman</t>
  </si>
  <si>
    <t>Camp</t>
  </si>
  <si>
    <t>Carson</t>
  </si>
  <si>
    <t>Auburn</t>
  </si>
  <si>
    <t>Avon</t>
  </si>
  <si>
    <t>New London</t>
  </si>
  <si>
    <t>Nahant</t>
  </si>
  <si>
    <t>Tolland</t>
  </si>
  <si>
    <t>Anson</t>
  </si>
  <si>
    <t>Yuba</t>
  </si>
  <si>
    <t>St. Albans</t>
  </si>
  <si>
    <t>Shrewsbury</t>
  </si>
  <si>
    <t>ES&amp;S Punch Card</t>
  </si>
  <si>
    <t>White</t>
  </si>
  <si>
    <t>McCulloch</t>
  </si>
  <si>
    <t>Socialist Workers</t>
  </si>
  <si>
    <t>Yuma</t>
  </si>
  <si>
    <t>Braxton</t>
  </si>
  <si>
    <t>New Jersey</t>
  </si>
  <si>
    <t>Farmington</t>
  </si>
  <si>
    <t>Thomas</t>
  </si>
  <si>
    <t>Yoakum</t>
  </si>
  <si>
    <t>Queen Anne's</t>
  </si>
  <si>
    <t>This spreadsheet is for personal use and may not be redistributed in whole or in part.</t>
  </si>
  <si>
    <t>Marinette</t>
  </si>
  <si>
    <t>Pendleton</t>
  </si>
  <si>
    <t>Trumbull</t>
  </si>
  <si>
    <t>Sandusky</t>
  </si>
  <si>
    <t>AccuVote ES-2018</t>
  </si>
  <si>
    <t>AVC Advantage 315</t>
  </si>
  <si>
    <t>Central Falls</t>
  </si>
  <si>
    <t>ES&amp;SOptech III-P Eagle</t>
  </si>
  <si>
    <t>Penobscot Nation</t>
  </si>
  <si>
    <t>Cape Girardeau</t>
  </si>
  <si>
    <t>Allegheny</t>
  </si>
  <si>
    <t>Fond du Lac</t>
  </si>
  <si>
    <t>Lubbock</t>
  </si>
  <si>
    <t>Pulaski</t>
  </si>
  <si>
    <t>Green</t>
  </si>
  <si>
    <t>Craftsbury</t>
  </si>
  <si>
    <t>Lanesborough</t>
  </si>
  <si>
    <t>Woodland</t>
  </si>
  <si>
    <t>East Providence</t>
  </si>
  <si>
    <t>Exeter</t>
  </si>
  <si>
    <t>Leyden</t>
  </si>
  <si>
    <t>Littleton</t>
  </si>
  <si>
    <t>Winnebago</t>
  </si>
  <si>
    <t>Coke</t>
  </si>
  <si>
    <t>New Shoreham</t>
  </si>
  <si>
    <t>Madawaska Lake</t>
  </si>
  <si>
    <t>3rd</t>
  </si>
  <si>
    <t>Pecos</t>
  </si>
  <si>
    <t>Carmel</t>
  </si>
  <si>
    <t>Hartley</t>
  </si>
  <si>
    <t>Kandiyohi</t>
  </si>
  <si>
    <t>Bledsoe</t>
  </si>
  <si>
    <t>Cyr</t>
  </si>
  <si>
    <t>Dennistown</t>
  </si>
  <si>
    <t>Glenwood</t>
  </si>
  <si>
    <t>CES Punch Card</t>
  </si>
  <si>
    <t>AIS 150 Marksense</t>
  </si>
  <si>
    <t>Weber</t>
  </si>
  <si>
    <t>Aquinnah</t>
  </si>
  <si>
    <t>Natrona</t>
  </si>
  <si>
    <t>Hubbard</t>
  </si>
  <si>
    <t>Moscow</t>
  </si>
  <si>
    <t>Colebrook</t>
  </si>
  <si>
    <t>Simsbury</t>
  </si>
  <si>
    <t>El Dorado</t>
  </si>
  <si>
    <t>Towner</t>
  </si>
  <si>
    <t>Kaufman</t>
  </si>
  <si>
    <t>Iowa</t>
  </si>
  <si>
    <t>Tisbury</t>
  </si>
  <si>
    <t>Grainger</t>
  </si>
  <si>
    <t>Belmont</t>
  </si>
  <si>
    <t>Grand Lake Stream</t>
  </si>
  <si>
    <t>Lake View</t>
  </si>
  <si>
    <t>Macwahoc</t>
  </si>
  <si>
    <t>Magalloway</t>
  </si>
  <si>
    <t>Matinicus Isle</t>
  </si>
  <si>
    <t>Woonsocket</t>
  </si>
  <si>
    <t>Lamb</t>
  </si>
  <si>
    <t>Southampton</t>
  </si>
  <si>
    <t>State of Connecticut Secretary of State</t>
  </si>
  <si>
    <t>Franklin</t>
  </si>
  <si>
    <t>Skagit</t>
  </si>
  <si>
    <t>Waterford</t>
  </si>
  <si>
    <t>Divide</t>
  </si>
  <si>
    <t>Emmons</t>
  </si>
  <si>
    <t>Foster</t>
  </si>
  <si>
    <t>Tehama</t>
  </si>
  <si>
    <t>Jim Hogg</t>
  </si>
  <si>
    <t>Bronx</t>
  </si>
  <si>
    <t>Nassau</t>
  </si>
  <si>
    <t>Cochran</t>
  </si>
  <si>
    <t>West Hartford</t>
  </si>
  <si>
    <t>Ashtabula</t>
  </si>
  <si>
    <t>St. Croix</t>
  </si>
  <si>
    <t>Sauk</t>
  </si>
  <si>
    <t>Eddington</t>
  </si>
  <si>
    <t>Seymour</t>
  </si>
  <si>
    <t>Hopewell</t>
  </si>
  <si>
    <t>Bates</t>
  </si>
  <si>
    <t>Westerly</t>
  </si>
  <si>
    <t>West Greenwich</t>
  </si>
  <si>
    <t>Hunt</t>
  </si>
  <si>
    <t>Mattapoisett</t>
  </si>
  <si>
    <t>Churchill</t>
  </si>
  <si>
    <t>New Mexico Office of the Secretary of State. Bureau of Elections</t>
  </si>
  <si>
    <t>North Dakota Secretary of State</t>
  </si>
  <si>
    <t>Southwest Harbor</t>
  </si>
  <si>
    <t>Essex</t>
  </si>
  <si>
    <t>Mower</t>
  </si>
  <si>
    <t>Noble</t>
  </si>
  <si>
    <t>Tate</t>
  </si>
  <si>
    <t>Jennings</t>
  </si>
  <si>
    <t>Knox</t>
  </si>
  <si>
    <t>Montague</t>
  </si>
  <si>
    <t>Hickory</t>
  </si>
  <si>
    <t>Holt</t>
  </si>
  <si>
    <t>Vote4</t>
  </si>
  <si>
    <t>Pennsylvania</t>
  </si>
  <si>
    <t>Waterville</t>
  </si>
  <si>
    <t>Alameda</t>
  </si>
  <si>
    <t>Manassas Park</t>
  </si>
  <si>
    <t>Claiborne</t>
  </si>
  <si>
    <t>Venango</t>
  </si>
  <si>
    <t>Denton</t>
  </si>
  <si>
    <t>Emporia</t>
  </si>
  <si>
    <t>Cabell</t>
  </si>
  <si>
    <t>Michigan Department of State. Bureau of Elections</t>
  </si>
  <si>
    <t>Roane</t>
  </si>
  <si>
    <t>Georgia</t>
  </si>
  <si>
    <t>Red Willow</t>
  </si>
  <si>
    <t>Enosburgh?</t>
  </si>
  <si>
    <t>Presidio</t>
  </si>
  <si>
    <t>Miami</t>
  </si>
  <si>
    <t>McCone</t>
  </si>
  <si>
    <t>Pinal</t>
  </si>
  <si>
    <t>Madrid</t>
  </si>
  <si>
    <t>Harwinton</t>
  </si>
  <si>
    <t>Sabine</t>
  </si>
  <si>
    <t>Dixmont</t>
  </si>
  <si>
    <t>Stearns</t>
  </si>
  <si>
    <t>Frio</t>
  </si>
  <si>
    <t>Chesterville</t>
  </si>
  <si>
    <t>Vote Difference</t>
  </si>
  <si>
    <t>Gallatin</t>
  </si>
  <si>
    <t>Caldwell</t>
  </si>
  <si>
    <t>Campbell</t>
  </si>
  <si>
    <t>Berlin</t>
  </si>
  <si>
    <t>Bethel</t>
  </si>
  <si>
    <t>Victory</t>
  </si>
  <si>
    <t>Waite</t>
  </si>
  <si>
    <t>Newburyport</t>
  </si>
  <si>
    <t>TX</t>
  </si>
  <si>
    <t>Webster</t>
  </si>
  <si>
    <t>Bridgton</t>
  </si>
  <si>
    <t>Comal</t>
  </si>
  <si>
    <t>Dedham</t>
  </si>
  <si>
    <t>Waitsfield</t>
  </si>
  <si>
    <t>Lincolnville</t>
  </si>
  <si>
    <t>Lynnfield</t>
  </si>
  <si>
    <t>Gage</t>
  </si>
  <si>
    <t>Malden</t>
  </si>
  <si>
    <t>Sheboygan</t>
  </si>
  <si>
    <t>Votes</t>
  </si>
  <si>
    <t>Staunton</t>
  </si>
  <si>
    <t>Ware</t>
  </si>
  <si>
    <t>Boone</t>
  </si>
  <si>
    <t>Waller</t>
  </si>
  <si>
    <t>Old Saybrook</t>
  </si>
  <si>
    <t>Hennepin</t>
  </si>
  <si>
    <t>Montana</t>
  </si>
  <si>
    <t>Counties</t>
  </si>
  <si>
    <t>Kanawha</t>
  </si>
  <si>
    <t>Indian River</t>
  </si>
  <si>
    <t>Hendry</t>
  </si>
  <si>
    <t>Castle Hill</t>
  </si>
  <si>
    <t>Westford</t>
  </si>
  <si>
    <t>FL</t>
  </si>
  <si>
    <t>Stratford</t>
  </si>
  <si>
    <t>Floyd</t>
  </si>
  <si>
    <t>Brooks</t>
  </si>
  <si>
    <t>Garrett</t>
  </si>
  <si>
    <t>West Bridgewater</t>
  </si>
  <si>
    <t>Duxbury</t>
  </si>
  <si>
    <t>Uinta</t>
  </si>
  <si>
    <t xml:space="preserve">CES Votomatic         </t>
  </si>
  <si>
    <t xml:space="preserve">AIS 315 </t>
  </si>
  <si>
    <t xml:space="preserve">AIS 115 </t>
  </si>
  <si>
    <t>Virginia State Board of Elections</t>
  </si>
  <si>
    <t>Vermont</t>
  </si>
  <si>
    <t>Closest States</t>
  </si>
  <si>
    <t>Stoddard</t>
  </si>
  <si>
    <t>Sunflower</t>
  </si>
  <si>
    <t>Luce</t>
  </si>
  <si>
    <t>Hanover</t>
  </si>
  <si>
    <t>Terrell</t>
  </si>
  <si>
    <t>Waterbury</t>
  </si>
  <si>
    <t>Chickasaw</t>
  </si>
  <si>
    <t>Mono</t>
  </si>
  <si>
    <t>Nelson</t>
  </si>
  <si>
    <t>Monterey</t>
  </si>
  <si>
    <t>Lackawanna</t>
  </si>
  <si>
    <t>Emmet</t>
  </si>
  <si>
    <t>Genesee</t>
  </si>
  <si>
    <t>Switzerland</t>
  </si>
  <si>
    <t>Bingham</t>
  </si>
  <si>
    <t>Queens</t>
  </si>
  <si>
    <t>AccuVote ES-2019</t>
  </si>
  <si>
    <t>La Paz</t>
  </si>
  <si>
    <t>US Taxpayers</t>
  </si>
  <si>
    <t>Democratic-F.L.</t>
  </si>
  <si>
    <t>Springfield</t>
  </si>
  <si>
    <t>Wilkinson</t>
  </si>
  <si>
    <t>Kimble</t>
  </si>
  <si>
    <t>Morton</t>
  </si>
  <si>
    <t>Callahan</t>
  </si>
  <si>
    <t>Kosciusko</t>
  </si>
  <si>
    <t>Margin (%)</t>
  </si>
  <si>
    <t>Okeechobee</t>
  </si>
  <si>
    <t>Hall</t>
  </si>
  <si>
    <t>Itawamba</t>
  </si>
  <si>
    <t>Cochise</t>
  </si>
  <si>
    <t>Overton</t>
  </si>
  <si>
    <t>Laclede</t>
  </si>
  <si>
    <t>dem</t>
  </si>
  <si>
    <t>rep</t>
  </si>
  <si>
    <t>ind</t>
  </si>
  <si>
    <t>lib</t>
  </si>
  <si>
    <t>cst</t>
  </si>
  <si>
    <t>grn</t>
  </si>
  <si>
    <t>Alcona</t>
  </si>
  <si>
    <t>C</t>
  </si>
  <si>
    <t>Source</t>
  </si>
  <si>
    <t>Byron</t>
  </si>
  <si>
    <t>Casco</t>
  </si>
  <si>
    <t>Hawkins</t>
  </si>
  <si>
    <t>Fannin</t>
  </si>
  <si>
    <t>King and Queen</t>
  </si>
  <si>
    <t>Plumas</t>
  </si>
  <si>
    <t>Ramsey</t>
  </si>
  <si>
    <t>New Canaan</t>
  </si>
  <si>
    <t>&lt;50%</t>
  </si>
  <si>
    <t>Aroostook</t>
  </si>
  <si>
    <t>Solano</t>
  </si>
  <si>
    <t>Wellington</t>
  </si>
  <si>
    <t>Raleigh</t>
  </si>
  <si>
    <t>Rusk</t>
  </si>
  <si>
    <t>Prince George's</t>
  </si>
  <si>
    <t>Somers</t>
  </si>
  <si>
    <t>Karnes</t>
  </si>
  <si>
    <t>Llano</t>
  </si>
  <si>
    <t>St. Johns</t>
  </si>
  <si>
    <t>Okaloosa</t>
  </si>
  <si>
    <t>Needham</t>
  </si>
  <si>
    <t>Salisbury</t>
  </si>
  <si>
    <t>Rutherford</t>
  </si>
  <si>
    <t>Olmsted</t>
  </si>
  <si>
    <t>Defiance</t>
  </si>
  <si>
    <t>Island</t>
  </si>
  <si>
    <t>Simpson</t>
  </si>
  <si>
    <t>Daggett</t>
  </si>
  <si>
    <t>1st</t>
  </si>
  <si>
    <t>2nd</t>
  </si>
  <si>
    <t>Dinwiddie</t>
  </si>
  <si>
    <t>Pickaway</t>
  </si>
  <si>
    <t>Hillsdale</t>
  </si>
  <si>
    <t>Albany</t>
  </si>
  <si>
    <t>Presque Isle</t>
  </si>
  <si>
    <t>Traill</t>
  </si>
  <si>
    <t>Rutland</t>
  </si>
  <si>
    <t>AccuVote ES-2014</t>
  </si>
  <si>
    <t>AccuVote ES-2015</t>
  </si>
  <si>
    <t>AccuVote ES-2016</t>
  </si>
  <si>
    <t>Parke</t>
  </si>
  <si>
    <t>Southeast Piscataquis</t>
  </si>
  <si>
    <t>Seboomook Lake</t>
  </si>
  <si>
    <t>Gill</t>
  </si>
  <si>
    <t>Harmony</t>
  </si>
  <si>
    <t>Stevens</t>
  </si>
  <si>
    <t>North Yarmouth</t>
  </si>
  <si>
    <t>Lewiston</t>
  </si>
  <si>
    <t>Burrillville</t>
  </si>
  <si>
    <t>Dunstable</t>
  </si>
  <si>
    <t>Bancroft</t>
  </si>
  <si>
    <t>Plainville</t>
  </si>
  <si>
    <t>West Tisbury</t>
  </si>
  <si>
    <t>Wheeler</t>
  </si>
  <si>
    <t>LaGrange</t>
  </si>
  <si>
    <t>Dawes</t>
  </si>
  <si>
    <t>Clearwater</t>
  </si>
  <si>
    <t>Hudspeth</t>
  </si>
  <si>
    <t xml:space="preserve">BRC Optech III-P Eagle </t>
  </si>
  <si>
    <t>AIS 115</t>
  </si>
  <si>
    <t>Shoup Lever Machine and Paper</t>
  </si>
  <si>
    <t>Diebold Election System</t>
  </si>
  <si>
    <t>San Mateo</t>
  </si>
  <si>
    <t>Sevier</t>
  </si>
  <si>
    <t>Carbon</t>
  </si>
  <si>
    <t>Millard</t>
  </si>
  <si>
    <t>Spotsylvania</t>
  </si>
  <si>
    <t>Dundy</t>
  </si>
  <si>
    <t>Miami-Dade</t>
  </si>
  <si>
    <t>AIS Marksense 115</t>
  </si>
  <si>
    <t>Porter</t>
  </si>
  <si>
    <t>ES&amp;S Optech III-P Eagle and Paper</t>
  </si>
  <si>
    <t>Searsburg</t>
  </si>
  <si>
    <t>Woburn</t>
  </si>
  <si>
    <t>Napa</t>
  </si>
  <si>
    <t>Herkimer</t>
  </si>
  <si>
    <t>Sibley</t>
  </si>
  <si>
    <t>Cuyahoga</t>
  </si>
  <si>
    <t>Wichita</t>
  </si>
  <si>
    <t>Wilson</t>
  </si>
  <si>
    <t>Freeborn</t>
  </si>
  <si>
    <t>Eureka</t>
  </si>
  <si>
    <t>Pennington</t>
  </si>
  <si>
    <t>North Smithfield</t>
  </si>
  <si>
    <t>Caledonia</t>
  </si>
  <si>
    <t>Terry</t>
  </si>
  <si>
    <t>Cranston</t>
  </si>
  <si>
    <t>Sioux</t>
  </si>
  <si>
    <t>OH</t>
  </si>
  <si>
    <t>Prince George</t>
  </si>
  <si>
    <t>Weathersfield</t>
  </si>
  <si>
    <t>Manchester-by-the-Sea</t>
  </si>
  <si>
    <t>Trousdale</t>
  </si>
  <si>
    <t>Unicoi</t>
  </si>
  <si>
    <t>Pima</t>
  </si>
  <si>
    <t>Democratic</t>
  </si>
  <si>
    <t>Bolivar</t>
  </si>
  <si>
    <t>Merrick</t>
  </si>
  <si>
    <t>Kerr</t>
  </si>
  <si>
    <t>Westchester</t>
  </si>
  <si>
    <t>Barnard</t>
  </si>
  <si>
    <t>Barnet</t>
  </si>
  <si>
    <t>Osage</t>
  </si>
  <si>
    <t>Working Families</t>
  </si>
  <si>
    <t>Texas Secretary of State. Elections Division</t>
  </si>
  <si>
    <t>Vermont Office of the Secretary of State</t>
  </si>
  <si>
    <t>lbt</t>
  </si>
  <si>
    <t>Royalston</t>
  </si>
  <si>
    <t>Cherokee</t>
  </si>
  <si>
    <t>Bucks</t>
  </si>
  <si>
    <t>Lebanon</t>
  </si>
  <si>
    <t>Casey</t>
  </si>
  <si>
    <t>Republican</t>
  </si>
  <si>
    <t>Hickman</t>
  </si>
  <si>
    <t>Hopkins</t>
  </si>
  <si>
    <t>Eastbrook</t>
  </si>
  <si>
    <t>Charles City</t>
  </si>
  <si>
    <t>Craig</t>
  </si>
  <si>
    <t>AccuVote ES-2021</t>
  </si>
  <si>
    <t>AccuVote ES-2022</t>
  </si>
  <si>
    <t>AccuVote ES-2023</t>
  </si>
  <si>
    <t>gore</t>
  </si>
  <si>
    <t>Northwest Hancock</t>
  </si>
  <si>
    <t>Baileyville</t>
  </si>
  <si>
    <t>Whitney</t>
  </si>
  <si>
    <t>Twombly</t>
  </si>
  <si>
    <t>Attala</t>
  </si>
  <si>
    <t>Waldo</t>
  </si>
  <si>
    <t>Alpena</t>
  </si>
  <si>
    <t>Carlisle</t>
  </si>
  <si>
    <t>Gosnold</t>
  </si>
  <si>
    <t>Bridport</t>
  </si>
  <si>
    <t>Woodbury</t>
  </si>
  <si>
    <t>Todd</t>
  </si>
  <si>
    <t>Scotts Bluff</t>
  </si>
  <si>
    <t>Sullivan</t>
  </si>
  <si>
    <t>Kenedy</t>
  </si>
  <si>
    <t>Subdivision</t>
  </si>
  <si>
    <t>Town FIPS</t>
  </si>
  <si>
    <t>Sheldon</t>
  </si>
  <si>
    <t>AccuVote ES-2001</t>
  </si>
  <si>
    <t>Charlton</t>
  </si>
  <si>
    <t>Shoreham</t>
  </si>
  <si>
    <t>Orange</t>
  </si>
  <si>
    <t>Placer</t>
  </si>
  <si>
    <t>Deuel</t>
  </si>
  <si>
    <t>Dixon</t>
  </si>
  <si>
    <t>Le Sueur</t>
  </si>
  <si>
    <t>Nevada</t>
  </si>
  <si>
    <t>Hand count</t>
  </si>
  <si>
    <t>Optech III P Eagle Optical Scan</t>
  </si>
  <si>
    <t>Darien</t>
  </si>
  <si>
    <t>Won?</t>
  </si>
  <si>
    <t>Jackson</t>
  </si>
  <si>
    <t>Lewis town</t>
  </si>
  <si>
    <t>Mountrail</t>
  </si>
  <si>
    <t>Morristown</t>
  </si>
  <si>
    <t>Greenlee</t>
  </si>
  <si>
    <t>Andrew</t>
  </si>
  <si>
    <t>Walpole</t>
  </si>
  <si>
    <t>Lucas</t>
  </si>
  <si>
    <t>Verona Island</t>
  </si>
  <si>
    <t>Rangeley</t>
  </si>
  <si>
    <t>Frankfort</t>
  </si>
  <si>
    <t>Guildhall</t>
  </si>
  <si>
    <t>King George</t>
  </si>
  <si>
    <t>R</t>
  </si>
  <si>
    <t>Woodbridge</t>
  </si>
  <si>
    <t>Jefferson Davis</t>
  </si>
  <si>
    <t>Dauphin</t>
  </si>
  <si>
    <t>Northwest Piscataquis</t>
  </si>
  <si>
    <t>Spencer</t>
  </si>
  <si>
    <t>Pope</t>
  </si>
  <si>
    <t>Hockley</t>
  </si>
  <si>
    <t>South Burlington</t>
  </si>
  <si>
    <t>South Hero</t>
  </si>
  <si>
    <t>Newport</t>
  </si>
  <si>
    <t>Stephens</t>
  </si>
  <si>
    <t>#</t>
  </si>
  <si>
    <t>Senate</t>
  </si>
  <si>
    <t>% Difference</t>
  </si>
  <si>
    <t>East Brookfield</t>
  </si>
  <si>
    <t>Gray</t>
  </si>
  <si>
    <t>Highgate</t>
  </si>
  <si>
    <t>Hinesburg</t>
  </si>
  <si>
    <t>Luna</t>
  </si>
  <si>
    <t>West Newbury</t>
  </si>
  <si>
    <t>Oneida</t>
  </si>
  <si>
    <t>Chesterfield</t>
  </si>
  <si>
    <t>Oakham</t>
  </si>
  <si>
    <t>Norwell</t>
  </si>
  <si>
    <t>Buena Vista</t>
  </si>
  <si>
    <t>Collier</t>
  </si>
  <si>
    <t>Limerick</t>
  </si>
  <si>
    <t>Colchester</t>
  </si>
  <si>
    <t>Concord</t>
  </si>
  <si>
    <t>Lamoine</t>
  </si>
  <si>
    <t>Leeds</t>
  </si>
  <si>
    <t>Levant</t>
  </si>
  <si>
    <t xml:space="preserve">CES Votomatic </t>
  </si>
  <si>
    <t>Candidate Name</t>
  </si>
  <si>
    <t>Candidate Party</t>
  </si>
  <si>
    <t>NE</t>
  </si>
  <si>
    <t>Winona</t>
  </si>
  <si>
    <t>Merced</t>
  </si>
  <si>
    <t>Trinity</t>
  </si>
  <si>
    <t>Berks</t>
  </si>
  <si>
    <t>Bowman</t>
  </si>
  <si>
    <t>East Millinocket</t>
  </si>
  <si>
    <t>East Machias</t>
  </si>
  <si>
    <t>Antelope</t>
  </si>
  <si>
    <t>Morgan</t>
  </si>
  <si>
    <t>Berkshire</t>
  </si>
  <si>
    <t>Del Norte</t>
  </si>
  <si>
    <t>Rocky Hill</t>
  </si>
  <si>
    <t>Swanville</t>
  </si>
  <si>
    <t>Sweden</t>
  </si>
  <si>
    <t>Kalkaska</t>
  </si>
  <si>
    <t>Keweenaw</t>
  </si>
  <si>
    <t>Providence</t>
  </si>
  <si>
    <t>Wabasha</t>
  </si>
  <si>
    <t>St. Lawrence</t>
  </si>
  <si>
    <t>Elko</t>
  </si>
  <si>
    <t>Trempealeau</t>
  </si>
  <si>
    <t>Lehigh</t>
  </si>
  <si>
    <t>Weston</t>
  </si>
  <si>
    <t>Polk</t>
  </si>
  <si>
    <t>DeSoto</t>
  </si>
  <si>
    <t>San Luis Obispo</t>
  </si>
  <si>
    <t>UT</t>
  </si>
  <si>
    <t>TN</t>
  </si>
  <si>
    <t>Carlton</t>
  </si>
  <si>
    <t>Gallia</t>
  </si>
  <si>
    <t>Petroleum</t>
  </si>
  <si>
    <t>New Braintree</t>
  </si>
  <si>
    <t>North Providence</t>
  </si>
  <si>
    <t>Monongalia</t>
  </si>
  <si>
    <t>Tarrant</t>
  </si>
  <si>
    <t>NV</t>
  </si>
  <si>
    <t>States</t>
  </si>
  <si>
    <t>Davidson</t>
  </si>
  <si>
    <t>Brazoria</t>
  </si>
  <si>
    <t>Cape May</t>
  </si>
  <si>
    <t>Starke</t>
  </si>
  <si>
    <t>Stowe</t>
  </si>
  <si>
    <t>West Fairlee</t>
  </si>
  <si>
    <t>West Forks</t>
  </si>
  <si>
    <t>Newton</t>
  </si>
  <si>
    <t>Hardeman</t>
  </si>
  <si>
    <t>Wesley</t>
  </si>
  <si>
    <t>Highland</t>
  </si>
  <si>
    <t>Audrain</t>
  </si>
  <si>
    <t>Lunenburg</t>
  </si>
  <si>
    <t>Scioto</t>
  </si>
  <si>
    <t>Sherborn</t>
  </si>
  <si>
    <t>Garden</t>
  </si>
  <si>
    <t>Wright</t>
  </si>
  <si>
    <t>White Pine</t>
  </si>
  <si>
    <t>Tallahatchie</t>
  </si>
  <si>
    <t>Brandon</t>
  </si>
  <si>
    <t>Swisher</t>
  </si>
  <si>
    <t>Butte</t>
  </si>
  <si>
    <t>Westbrook</t>
  </si>
  <si>
    <t>Gosper</t>
  </si>
  <si>
    <t>Dickinson</t>
  </si>
  <si>
    <t>Culpeper</t>
  </si>
  <si>
    <t>Rappahannock</t>
  </si>
  <si>
    <t>Marlboro</t>
  </si>
  <si>
    <t>Sarasota</t>
  </si>
  <si>
    <t>State Code</t>
  </si>
  <si>
    <t>New York</t>
  </si>
  <si>
    <t>NY</t>
  </si>
  <si>
    <t>Brazos</t>
  </si>
  <si>
    <t>Lapeer</t>
  </si>
  <si>
    <t>Indiana</t>
  </si>
  <si>
    <t>IN</t>
  </si>
  <si>
    <t>Antrim</t>
  </si>
  <si>
    <t>Rumford</t>
  </si>
  <si>
    <t>Northeast Piscataquis</t>
  </si>
  <si>
    <t>Sabattus</t>
  </si>
  <si>
    <t>Southport</t>
  </si>
  <si>
    <t>Lewis and Clark</t>
  </si>
  <si>
    <t>Hingham</t>
  </si>
  <si>
    <t>Montville</t>
  </si>
  <si>
    <t>Moose River</t>
  </si>
  <si>
    <t>Otis</t>
  </si>
  <si>
    <t>Mount Chase</t>
  </si>
  <si>
    <t>Stamford</t>
  </si>
  <si>
    <t>Palm Beach</t>
  </si>
  <si>
    <t>Pasco</t>
  </si>
  <si>
    <t>Issaquena</t>
  </si>
  <si>
    <t>South Kingstown</t>
  </si>
  <si>
    <t>Taylor</t>
  </si>
  <si>
    <t>Paulding</t>
  </si>
  <si>
    <t>Blackford</t>
  </si>
  <si>
    <t>New Salem</t>
  </si>
  <si>
    <t>Calvert</t>
  </si>
  <si>
    <t>Branch</t>
  </si>
  <si>
    <t>Charlevoix</t>
  </si>
  <si>
    <t>Cheboygan</t>
  </si>
  <si>
    <t>Culberson</t>
  </si>
  <si>
    <t>Beaverhead</t>
  </si>
  <si>
    <t>Prince Edward</t>
  </si>
  <si>
    <t>North Penobscot</t>
  </si>
  <si>
    <t>Boylston</t>
  </si>
  <si>
    <t>Roanoke</t>
  </si>
  <si>
    <t>Haywood</t>
  </si>
  <si>
    <t>Bernalillo</t>
  </si>
  <si>
    <t>New Milford</t>
  </si>
  <si>
    <t>East Greenwich</t>
  </si>
  <si>
    <t>Torrance</t>
  </si>
  <si>
    <t>Valencia</t>
  </si>
  <si>
    <t>Total Area</t>
  </si>
  <si>
    <t>Cromwell</t>
  </si>
  <si>
    <t>Oakland</t>
  </si>
  <si>
    <t>Chicopee</t>
  </si>
  <si>
    <t>Gregg</t>
  </si>
  <si>
    <t>Stanton</t>
  </si>
  <si>
    <t>Peabody</t>
  </si>
  <si>
    <t>Parmer</t>
  </si>
  <si>
    <t>Garfield</t>
  </si>
  <si>
    <t>Choctaw</t>
  </si>
  <si>
    <t>Clarke</t>
  </si>
  <si>
    <t>Clay</t>
  </si>
  <si>
    <t>Northumberland</t>
  </si>
  <si>
    <t>Westmore</t>
  </si>
  <si>
    <t>Weybridge</t>
  </si>
  <si>
    <t>Hallowell</t>
  </si>
  <si>
    <t>Northwest Somerset</t>
  </si>
  <si>
    <t>Russell</t>
  </si>
  <si>
    <t>Tremont</t>
  </si>
  <si>
    <t>Amelia</t>
  </si>
  <si>
    <t>Dover</t>
  </si>
  <si>
    <t>Ashby</t>
  </si>
  <si>
    <t>Buels gore</t>
  </si>
  <si>
    <t>Utah State Elections Office</t>
  </si>
  <si>
    <t>North Adams</t>
  </si>
  <si>
    <t>Somerset town</t>
  </si>
  <si>
    <t>Norwood</t>
  </si>
  <si>
    <t>Pawlet</t>
  </si>
  <si>
    <t>St. Francois</t>
  </si>
  <si>
    <t>Fulton</t>
  </si>
  <si>
    <t>Fair Haven</t>
  </si>
  <si>
    <t>Nolan</t>
  </si>
  <si>
    <t>Kinney</t>
  </si>
  <si>
    <t>Golden Valley</t>
  </si>
  <si>
    <t>Graham</t>
  </si>
  <si>
    <t>Greene</t>
  </si>
  <si>
    <t>AccuVote ES-2005</t>
  </si>
  <si>
    <t>AccuVote ES-2006</t>
  </si>
  <si>
    <t>Popular Vote</t>
  </si>
  <si>
    <t>Smyth</t>
  </si>
  <si>
    <t>Killingworth</t>
  </si>
  <si>
    <t>Danbury</t>
  </si>
  <si>
    <t>Tippecanoe</t>
  </si>
  <si>
    <t>Tipton</t>
  </si>
  <si>
    <t>Washburn</t>
  </si>
  <si>
    <t>Ryegate</t>
  </si>
  <si>
    <t>Coplin</t>
  </si>
  <si>
    <t>Crow Wing</t>
  </si>
  <si>
    <t>Faribault</t>
  </si>
  <si>
    <t>Square Lake</t>
  </si>
  <si>
    <t>Watonwan</t>
  </si>
  <si>
    <t>Voting District</t>
  </si>
  <si>
    <t>Party</t>
  </si>
  <si>
    <t>ST</t>
  </si>
  <si>
    <t>CTY</t>
  </si>
  <si>
    <t>Glastenbury town</t>
  </si>
  <si>
    <t>Clifton</t>
  </si>
  <si>
    <t>Mercer</t>
  </si>
  <si>
    <t>Kauai</t>
  </si>
  <si>
    <t>Radford</t>
  </si>
  <si>
    <t>Shasta</t>
  </si>
  <si>
    <t>Manitowoc</t>
  </si>
  <si>
    <t>Roseau</t>
  </si>
  <si>
    <t>Musselshell</t>
  </si>
  <si>
    <t>Jay</t>
  </si>
  <si>
    <t>Hodgdon</t>
  </si>
  <si>
    <t>Pend Oreille</t>
  </si>
  <si>
    <t>Burt</t>
  </si>
  <si>
    <t>Morrill</t>
  </si>
  <si>
    <t>Hamilton</t>
  </si>
  <si>
    <t>Reed</t>
  </si>
  <si>
    <t>St. John</t>
  </si>
  <si>
    <t>Monhegan</t>
  </si>
  <si>
    <t>Moro</t>
  </si>
  <si>
    <t>Ferry</t>
  </si>
  <si>
    <t>Marin</t>
  </si>
  <si>
    <t>San Saba</t>
  </si>
  <si>
    <t>Grimes</t>
  </si>
  <si>
    <t>Cecil</t>
  </si>
  <si>
    <t>Cannon</t>
  </si>
  <si>
    <t>Cheatham</t>
  </si>
  <si>
    <t>Underhill</t>
  </si>
  <si>
    <t>Shirley</t>
  </si>
  <si>
    <t>Rowley</t>
  </si>
  <si>
    <t>Collingsworth</t>
  </si>
  <si>
    <t>Rice</t>
  </si>
  <si>
    <t>Winterville</t>
  </si>
  <si>
    <t>Sutter</t>
  </si>
  <si>
    <t>Bradley</t>
  </si>
  <si>
    <t>Ozaukee</t>
  </si>
  <si>
    <t>Bridgewater</t>
  </si>
  <si>
    <t>Waterboro</t>
  </si>
  <si>
    <t>Bloomfield</t>
  </si>
  <si>
    <t>Bolton</t>
  </si>
  <si>
    <t>Braintree</t>
  </si>
  <si>
    <t>Jones</t>
  </si>
  <si>
    <t>Alpine</t>
  </si>
  <si>
    <t>Windsor Locks</t>
  </si>
  <si>
    <t>Randall</t>
  </si>
  <si>
    <t>Strong</t>
  </si>
  <si>
    <t>Woodville</t>
  </si>
  <si>
    <t>Woolwich</t>
  </si>
  <si>
    <t>State of Delaware Department of Elections</t>
  </si>
  <si>
    <t>Hunterdon</t>
  </si>
  <si>
    <t>Covington</t>
  </si>
  <si>
    <t>Union</t>
  </si>
  <si>
    <t>Connor</t>
  </si>
  <si>
    <t>Plymouth</t>
  </si>
  <si>
    <t>Clarendon</t>
  </si>
  <si>
    <t>Third Place</t>
  </si>
  <si>
    <t>Killington</t>
  </si>
  <si>
    <t>Cumberland</t>
  </si>
  <si>
    <t>South Dakota</t>
  </si>
  <si>
    <t>Ross</t>
  </si>
  <si>
    <t>Menard</t>
  </si>
  <si>
    <t>East Haven</t>
  </si>
  <si>
    <t>Old Lyme</t>
  </si>
  <si>
    <t>Eagle Lake</t>
  </si>
  <si>
    <t>Modoc</t>
  </si>
  <si>
    <t>Concho</t>
  </si>
  <si>
    <t>Santa Cruz</t>
  </si>
  <si>
    <t>AccuVote ES-2000</t>
  </si>
  <si>
    <t>Manchester</t>
  </si>
  <si>
    <t>New Castle</t>
  </si>
  <si>
    <t>AccuVote ES-2003</t>
  </si>
  <si>
    <t>Yellow Medicine</t>
  </si>
  <si>
    <t>Huron</t>
  </si>
  <si>
    <t>Nobles</t>
  </si>
  <si>
    <t>Amador</t>
  </si>
  <si>
    <t>Isle La Motte</t>
  </si>
  <si>
    <t>Atchison</t>
  </si>
  <si>
    <t>Wibaux</t>
  </si>
  <si>
    <t>Old Orchard Beach</t>
  </si>
  <si>
    <t>Amesbury</t>
  </si>
  <si>
    <t>Socorro</t>
  </si>
  <si>
    <t>Ashburnham</t>
  </si>
  <si>
    <t>MO</t>
  </si>
  <si>
    <t>Weymouth</t>
  </si>
  <si>
    <t>Morrow</t>
  </si>
  <si>
    <t>Sangerville</t>
  </si>
  <si>
    <t>Houlton</t>
  </si>
  <si>
    <t>Flagler</t>
  </si>
  <si>
    <t>Chelmsford</t>
  </si>
  <si>
    <t>Schoharie</t>
  </si>
  <si>
    <t>Irasburg</t>
  </si>
  <si>
    <t>North Washington</t>
  </si>
  <si>
    <t>Southbury</t>
  </si>
  <si>
    <t>Hampshire</t>
  </si>
  <si>
    <t>Griswold</t>
  </si>
  <si>
    <t>Cutler</t>
  </si>
  <si>
    <t>East Lyme</t>
  </si>
  <si>
    <t>East Hartford</t>
  </si>
  <si>
    <t>Rehoboth</t>
  </si>
  <si>
    <t>Gardiner</t>
  </si>
  <si>
    <t>Panola</t>
  </si>
  <si>
    <t>Machiasport</t>
  </si>
  <si>
    <t>Bristol</t>
  </si>
  <si>
    <t>Keith</t>
  </si>
  <si>
    <t>Chesapeake</t>
  </si>
  <si>
    <t>Charlotte</t>
  </si>
  <si>
    <t>Taunton</t>
  </si>
  <si>
    <t>Mecklenburg</t>
  </si>
  <si>
    <t>Coventry</t>
  </si>
  <si>
    <t>Eau Claire</t>
  </si>
  <si>
    <t>Isle of Wight</t>
  </si>
  <si>
    <t>James City</t>
  </si>
  <si>
    <t>AccuVote ES-2007</t>
  </si>
  <si>
    <t>AccuVote ES-2010</t>
  </si>
  <si>
    <t>AccuVote ES-2011</t>
  </si>
  <si>
    <t>AccuVote ES-2012</t>
  </si>
  <si>
    <t>Jonesboro</t>
  </si>
  <si>
    <t>Total Vote</t>
  </si>
  <si>
    <t>State Ranking</t>
  </si>
  <si>
    <t>Pershing</t>
  </si>
  <si>
    <t>Christian</t>
  </si>
  <si>
    <t>&gt;50%</t>
  </si>
  <si>
    <t>&gt;60%</t>
  </si>
  <si>
    <t>&gt;70%</t>
  </si>
  <si>
    <t>&gt;80%</t>
  </si>
  <si>
    <t>Fall River</t>
  </si>
  <si>
    <t>Panton</t>
  </si>
  <si>
    <t>AccuVote ES-2004</t>
  </si>
  <si>
    <t>Readsboro</t>
  </si>
  <si>
    <t>Fluvanna</t>
  </si>
  <si>
    <t>Ionia</t>
  </si>
  <si>
    <t>Ontario</t>
  </si>
  <si>
    <t>Santa Barbara</t>
  </si>
  <si>
    <t>Esmeralda</t>
  </si>
  <si>
    <t>Barrington</t>
  </si>
  <si>
    <t>Liberty</t>
  </si>
  <si>
    <t>AccuVote ES-2008</t>
  </si>
  <si>
    <t>AccuVote ES-2009</t>
  </si>
  <si>
    <t>AccuVote ES-2020</t>
  </si>
  <si>
    <t>Corinth</t>
  </si>
  <si>
    <t>Brooklyn</t>
  </si>
  <si>
    <t xml:space="preserve">BRC Optech IV-C/200 </t>
  </si>
  <si>
    <t>Middlesex</t>
  </si>
  <si>
    <t>EV</t>
  </si>
  <si>
    <t>Blaine</t>
  </si>
  <si>
    <t>Lafayette</t>
  </si>
  <si>
    <t>Leon</t>
  </si>
  <si>
    <t>Williamson</t>
  </si>
  <si>
    <t>McLeod</t>
  </si>
  <si>
    <t>Blanks/Undervotes</t>
  </si>
  <si>
    <t>Void/Overvotes</t>
  </si>
  <si>
    <t>Mendocino</t>
  </si>
  <si>
    <t>DTT9 &amp; T10</t>
  </si>
  <si>
    <t>Dutchess</t>
  </si>
  <si>
    <t>Eaton</t>
  </si>
  <si>
    <t>Pine</t>
  </si>
  <si>
    <t>AccuVote ES-2013</t>
  </si>
  <si>
    <t>Punch Card</t>
  </si>
  <si>
    <t>Coleman</t>
  </si>
  <si>
    <t>Lyman</t>
  </si>
  <si>
    <t>Hooker</t>
  </si>
  <si>
    <t>Haverhill</t>
  </si>
  <si>
    <t>Vote1</t>
  </si>
  <si>
    <t>Vote2</t>
  </si>
  <si>
    <t>Vote3</t>
  </si>
  <si>
    <t>McLennan</t>
  </si>
  <si>
    <t>Carrabassett Valley</t>
  </si>
  <si>
    <t>Norman</t>
  </si>
  <si>
    <t>Fairfield</t>
  </si>
  <si>
    <t>Caswell</t>
  </si>
  <si>
    <t>Goshen</t>
  </si>
  <si>
    <t>Aransas</t>
  </si>
  <si>
    <t>Piute</t>
  </si>
  <si>
    <t>Arthur</t>
  </si>
  <si>
    <t>Banner</t>
  </si>
  <si>
    <t>Wasatch</t>
  </si>
  <si>
    <t>Shoup Lever Machines</t>
  </si>
  <si>
    <t>LaPorte</t>
  </si>
  <si>
    <t>Victoria</t>
  </si>
  <si>
    <t>Itasca</t>
  </si>
  <si>
    <t>Mendon</t>
  </si>
  <si>
    <t>Warner's grant</t>
  </si>
  <si>
    <t>West Springfield</t>
  </si>
  <si>
    <t>West Brookfield</t>
  </si>
  <si>
    <t>First Place</t>
  </si>
  <si>
    <t>Blackstone</t>
  </si>
  <si>
    <t>Wadena</t>
  </si>
  <si>
    <t>Waseca</t>
  </si>
  <si>
    <t>South Berwick</t>
  </si>
  <si>
    <t>Harrisonburg</t>
  </si>
  <si>
    <t>Northfield</t>
  </si>
  <si>
    <t>Grand Isle</t>
  </si>
  <si>
    <t>North Brookfield</t>
  </si>
  <si>
    <t>New Kent</t>
  </si>
  <si>
    <t>Inyo</t>
  </si>
  <si>
    <t>Columbia</t>
  </si>
  <si>
    <t>Meigs</t>
  </si>
  <si>
    <t>West Rutland</t>
  </si>
  <si>
    <t>West Stockbridge</t>
  </si>
  <si>
    <t>No.</t>
  </si>
  <si>
    <t>Mille Lacs</t>
  </si>
  <si>
    <t>Box Elder</t>
  </si>
  <si>
    <t>Rockingham</t>
  </si>
  <si>
    <t>Kennebec</t>
  </si>
  <si>
    <t>Hubbardton</t>
  </si>
  <si>
    <t>Huntington</t>
  </si>
  <si>
    <t>Blandford</t>
  </si>
  <si>
    <t>North Kingstown</t>
  </si>
  <si>
    <t>Walla Walla</t>
  </si>
  <si>
    <t>Whatcom</t>
  </si>
  <si>
    <t>Yakima</t>
  </si>
  <si>
    <t>Logan</t>
  </si>
  <si>
    <t>Scott</t>
  </si>
  <si>
    <t>St. Charles</t>
  </si>
  <si>
    <t>Greeley</t>
  </si>
  <si>
    <t>Guadalupe</t>
  </si>
  <si>
    <t>Harding</t>
  </si>
  <si>
    <t>Salem</t>
  </si>
  <si>
    <t>New Limerick</t>
  </si>
  <si>
    <t>Cambridge</t>
  </si>
  <si>
    <t>Canaan</t>
  </si>
  <si>
    <t>Westwood</t>
  </si>
  <si>
    <t>California Secretary of State</t>
  </si>
  <si>
    <t>Wolcott</t>
  </si>
  <si>
    <t>County</t>
  </si>
  <si>
    <t>Phippsburg</t>
  </si>
  <si>
    <t>Peru</t>
  </si>
  <si>
    <t>Central Somerset</t>
  </si>
  <si>
    <t>West Windsor</t>
  </si>
  <si>
    <t>Moore</t>
  </si>
  <si>
    <t>Philadelphia</t>
  </si>
  <si>
    <t>Summit</t>
  </si>
  <si>
    <t>Surry</t>
  </si>
  <si>
    <t>Winterport</t>
  </si>
  <si>
    <t>Ira</t>
  </si>
  <si>
    <t>Wilkin</t>
  </si>
  <si>
    <t>McMinn</t>
  </si>
  <si>
    <t>Deep River</t>
  </si>
  <si>
    <t>Citrus</t>
  </si>
  <si>
    <t>Natick</t>
  </si>
  <si>
    <t>Wisconsin</t>
  </si>
  <si>
    <t>Mechanic Falls</t>
  </si>
  <si>
    <t>Williston</t>
  </si>
  <si>
    <t>Prentiss</t>
  </si>
  <si>
    <t>Pop Vote</t>
  </si>
  <si>
    <t>Fort Bend</t>
  </si>
  <si>
    <t>Amity</t>
  </si>
  <si>
    <t>North Attleborough</t>
  </si>
  <si>
    <t>Mahoning</t>
  </si>
  <si>
    <t>Yarmouth</t>
  </si>
  <si>
    <t>Foxborough</t>
  </si>
  <si>
    <t>Delaware</t>
  </si>
  <si>
    <t>DE</t>
  </si>
  <si>
    <t>Ledyard</t>
  </si>
  <si>
    <t>Minnesota</t>
  </si>
  <si>
    <t>MN</t>
  </si>
  <si>
    <t>Posey</t>
  </si>
  <si>
    <t>East Hancock</t>
  </si>
  <si>
    <t>&lt;30%</t>
  </si>
  <si>
    <t>Milwaukee</t>
  </si>
  <si>
    <t>Bar Harbor</t>
  </si>
  <si>
    <t>Erving</t>
  </si>
  <si>
    <t>Portage Lake</t>
  </si>
  <si>
    <t>Vanderburgh</t>
  </si>
  <si>
    <t>Greensboro</t>
  </si>
  <si>
    <t>Whately</t>
  </si>
  <si>
    <t>Webb</t>
  </si>
  <si>
    <t>Lac Qui Parle</t>
  </si>
  <si>
    <t>Crystal</t>
  </si>
  <si>
    <t>Cushing</t>
  </si>
  <si>
    <t>Criehaven</t>
  </si>
  <si>
    <t>Hibberts</t>
  </si>
  <si>
    <t>Corinna</t>
  </si>
  <si>
    <t>Global Accu-Vote/Optical Scan</t>
  </si>
  <si>
    <t>Falls Church</t>
  </si>
  <si>
    <t>Sherman</t>
  </si>
  <si>
    <t>Marksense</t>
  </si>
  <si>
    <t>Touchscreen</t>
  </si>
  <si>
    <t>Cheyenne</t>
  </si>
  <si>
    <t>Groton</t>
  </si>
  <si>
    <t>Rush</t>
  </si>
  <si>
    <t>Westborough</t>
  </si>
  <si>
    <t>Tuolumne</t>
  </si>
  <si>
    <t>Passamaquoddy Pleasant Point</t>
  </si>
  <si>
    <t>Winter Harbor</t>
  </si>
  <si>
    <t>Central Aroostook</t>
  </si>
  <si>
    <t>Pittston</t>
  </si>
  <si>
    <t>Poland</t>
  </si>
  <si>
    <t>Young</t>
  </si>
  <si>
    <t>Marathon</t>
  </si>
  <si>
    <t>Sonoma</t>
  </si>
  <si>
    <t>Juneau</t>
  </si>
  <si>
    <t>Kanabec</t>
  </si>
  <si>
    <t>Marlborough</t>
  </si>
  <si>
    <t>Armstrong</t>
  </si>
  <si>
    <t>Howard</t>
  </si>
  <si>
    <t>Longmeadow</t>
  </si>
  <si>
    <t>Fremont</t>
  </si>
  <si>
    <t>Prairie</t>
  </si>
  <si>
    <t>Mansfield</t>
  </si>
  <si>
    <t>Sanilac</t>
  </si>
  <si>
    <t>Yazoo</t>
  </si>
  <si>
    <t>Wayland</t>
  </si>
  <si>
    <t>Wellesley</t>
  </si>
  <si>
    <t>Starr</t>
  </si>
  <si>
    <t>Winkler</t>
  </si>
  <si>
    <t>Crockett</t>
  </si>
  <si>
    <t>Miller</t>
  </si>
  <si>
    <t>Harpswell</t>
  </si>
  <si>
    <t>Niobrara</t>
  </si>
  <si>
    <t>Ripley</t>
  </si>
  <si>
    <t>North Hero</t>
  </si>
  <si>
    <t>Orwell</t>
  </si>
  <si>
    <t>Jamaica</t>
  </si>
  <si>
    <t>States with Highest Percent of Vote</t>
  </si>
  <si>
    <t>Westport Island</t>
  </si>
  <si>
    <t>Huntingdon</t>
  </si>
  <si>
    <t>Douglas</t>
  </si>
  <si>
    <t>Asotin</t>
  </si>
  <si>
    <t>Big Stone</t>
  </si>
  <si>
    <t>Maidstone</t>
  </si>
  <si>
    <t>Calhoun</t>
  </si>
  <si>
    <t>Adams</t>
  </si>
  <si>
    <t>Park</t>
  </si>
  <si>
    <t>Shiawassee</t>
  </si>
  <si>
    <t>Sumner</t>
  </si>
  <si>
    <t>Nueces</t>
  </si>
  <si>
    <t>Nemaha</t>
  </si>
  <si>
    <t>Middleborough</t>
  </si>
  <si>
    <t>Texas</t>
  </si>
  <si>
    <t>Suwannee</t>
  </si>
  <si>
    <t>Sorrento</t>
  </si>
  <si>
    <t>Swansea</t>
  </si>
  <si>
    <t>Bee</t>
  </si>
  <si>
    <t>Andover</t>
  </si>
  <si>
    <t>Hope</t>
  </si>
  <si>
    <t>Michigan</t>
  </si>
  <si>
    <t>Kings</t>
  </si>
  <si>
    <t>Penobscot</t>
  </si>
  <si>
    <t>Massachusetts</t>
  </si>
  <si>
    <t>MA</t>
  </si>
  <si>
    <t>Winthrop</t>
  </si>
  <si>
    <t>Licking</t>
  </si>
  <si>
    <t>Utah</t>
  </si>
  <si>
    <t>Hancock</t>
  </si>
  <si>
    <t>Templeton</t>
  </si>
  <si>
    <t>Newington</t>
  </si>
  <si>
    <t>Greenville</t>
  </si>
  <si>
    <t>Fredericksburg</t>
  </si>
  <si>
    <t>Galax</t>
  </si>
  <si>
    <t>North Branford</t>
  </si>
  <si>
    <t>Preston</t>
  </si>
  <si>
    <t>Friendship</t>
  </si>
  <si>
    <t>Jonesport</t>
  </si>
  <si>
    <t>Alachua</t>
  </si>
  <si>
    <t>Norwich</t>
  </si>
  <si>
    <t>Cherry</t>
  </si>
  <si>
    <t>Raymond</t>
  </si>
  <si>
    <t>Roxbury</t>
  </si>
  <si>
    <t>West Haven</t>
  </si>
  <si>
    <t>Easthampton</t>
  </si>
  <si>
    <t>Land Area</t>
  </si>
  <si>
    <t>Allegan</t>
  </si>
  <si>
    <t>Benson</t>
  </si>
  <si>
    <t>China</t>
  </si>
  <si>
    <t>Santa Fe</t>
  </si>
  <si>
    <t>Coconino</t>
  </si>
  <si>
    <t>Montour</t>
  </si>
  <si>
    <t>Elk</t>
  </si>
  <si>
    <t>Goliad</t>
  </si>
  <si>
    <t>Suffolk</t>
  </si>
  <si>
    <t>New Hartford</t>
  </si>
  <si>
    <t>Hidalgo</t>
  </si>
  <si>
    <t>Hanson</t>
  </si>
  <si>
    <t>Hutchinson</t>
  </si>
  <si>
    <t>Red Lake</t>
  </si>
  <si>
    <t>Nottoway</t>
  </si>
  <si>
    <t>Page</t>
  </si>
  <si>
    <t>Tompkins</t>
  </si>
  <si>
    <t>Nacogdoches</t>
  </si>
  <si>
    <t>North Berwick</t>
  </si>
  <si>
    <t>Moniteau</t>
  </si>
  <si>
    <t>Sandisfield</t>
  </si>
  <si>
    <t>Sandwich</t>
  </si>
  <si>
    <t>Ravalli</t>
  </si>
  <si>
    <t>Cabot</t>
  </si>
  <si>
    <t>Powell</t>
  </si>
  <si>
    <t>Perry</t>
  </si>
  <si>
    <t>North Haven</t>
  </si>
  <si>
    <t>Belfast</t>
  </si>
  <si>
    <t>Roque Bluffs</t>
  </si>
  <si>
    <t>Hartland</t>
  </si>
  <si>
    <t>Paxton</t>
  </si>
  <si>
    <t>Machias</t>
  </si>
  <si>
    <t>Copiah</t>
  </si>
  <si>
    <t>Forrest</t>
  </si>
  <si>
    <t>Wythe</t>
  </si>
  <si>
    <t>McIntosh</t>
  </si>
  <si>
    <t>Medway</t>
  </si>
  <si>
    <t>Poultney</t>
  </si>
  <si>
    <t>Mississippi</t>
  </si>
  <si>
    <t>Dayton</t>
  </si>
  <si>
    <t>Conway</t>
  </si>
  <si>
    <t>NM</t>
  </si>
  <si>
    <t>Lubec</t>
  </si>
  <si>
    <t>Niagara</t>
  </si>
  <si>
    <t>Millinocket</t>
  </si>
  <si>
    <t>Mexico</t>
  </si>
  <si>
    <t>Milbridge</t>
  </si>
  <si>
    <t>Kitsap</t>
  </si>
  <si>
    <t>T3 ND</t>
  </si>
  <si>
    <t>Second Place</t>
  </si>
  <si>
    <t>Sterling</t>
  </si>
  <si>
    <t>Fort Fairfield</t>
  </si>
  <si>
    <t>Searsport</t>
  </si>
  <si>
    <t>Southington</t>
  </si>
  <si>
    <t>Greenwich</t>
  </si>
  <si>
    <t>East Central Franklin</t>
  </si>
  <si>
    <t>Old Town</t>
  </si>
  <si>
    <t>Orient</t>
  </si>
  <si>
    <t>Whitley</t>
  </si>
  <si>
    <t>Chariton</t>
  </si>
  <si>
    <t>Cole</t>
  </si>
  <si>
    <t>Kidder</t>
  </si>
  <si>
    <t>Norridgewock</t>
  </si>
  <si>
    <t>Edmunds</t>
  </si>
  <si>
    <t>Thorndike</t>
  </si>
  <si>
    <t>Cortland</t>
  </si>
  <si>
    <t>Gillespie</t>
  </si>
  <si>
    <t>Baltimore</t>
  </si>
  <si>
    <t>Saratoga</t>
  </si>
  <si>
    <t>Barnes</t>
  </si>
  <si>
    <t>Acushnet</t>
  </si>
  <si>
    <t>Chaplin</t>
  </si>
  <si>
    <t>Blanks</t>
  </si>
  <si>
    <t>Passamaquoddy Indian Township</t>
  </si>
  <si>
    <t>Abbot</t>
  </si>
  <si>
    <t>Northport</t>
  </si>
  <si>
    <t>Navarro</t>
  </si>
  <si>
    <t>George</t>
  </si>
  <si>
    <t>Honolulu</t>
  </si>
  <si>
    <t>Total</t>
  </si>
  <si>
    <t>McKenzie</t>
  </si>
  <si>
    <t>City</t>
  </si>
  <si>
    <t>Limington</t>
  </si>
  <si>
    <t>Falls</t>
  </si>
  <si>
    <t>Fisher</t>
  </si>
  <si>
    <t>Stoneham</t>
  </si>
  <si>
    <t>Stockholm</t>
  </si>
  <si>
    <t>East Central Washington</t>
  </si>
  <si>
    <t>Plainfield</t>
  </si>
  <si>
    <t>Kewaunee</t>
  </si>
  <si>
    <t>Ector</t>
  </si>
  <si>
    <t>Wahkiakum</t>
  </si>
  <si>
    <t>Grafton</t>
  </si>
  <si>
    <t>Windham</t>
  </si>
  <si>
    <t>Averill town</t>
  </si>
  <si>
    <t>North Franklin</t>
  </si>
  <si>
    <t>Blanchard</t>
  </si>
  <si>
    <t>Fayston</t>
  </si>
  <si>
    <t>Island Falls</t>
  </si>
  <si>
    <t>East Granby</t>
  </si>
  <si>
    <t>Kenduskeag</t>
  </si>
  <si>
    <t>Kittery</t>
  </si>
  <si>
    <t>Lagrange</t>
  </si>
  <si>
    <t>Griggs</t>
  </si>
  <si>
    <t>Hammond</t>
  </si>
  <si>
    <t>Cherryfield</t>
  </si>
  <si>
    <t>Tyringham</t>
  </si>
  <si>
    <t>Voluntown</t>
  </si>
  <si>
    <t>Holden</t>
  </si>
  <si>
    <t>San Juan</t>
  </si>
  <si>
    <t>Roscommon</t>
  </si>
  <si>
    <t>Saginaw</t>
  </si>
  <si>
    <t>Walthall</t>
  </si>
  <si>
    <t>Gilmer</t>
  </si>
  <si>
    <t>South Bristol</t>
  </si>
  <si>
    <t>Wicomico</t>
  </si>
  <si>
    <t>Chittenden</t>
  </si>
  <si>
    <t>Central Hancock</t>
  </si>
  <si>
    <t>Winhall</t>
  </si>
  <si>
    <t>Frederick</t>
  </si>
  <si>
    <t>Orrington</t>
  </si>
  <si>
    <t>Dukes</t>
  </si>
  <si>
    <t>Blue Hill</t>
  </si>
  <si>
    <t>Forest</t>
  </si>
  <si>
    <t>Stafford</t>
  </si>
  <si>
    <t>Osborn</t>
  </si>
  <si>
    <t>Bangor</t>
  </si>
  <si>
    <t>Frye Island</t>
  </si>
  <si>
    <t>Schoolcraft</t>
  </si>
  <si>
    <t>Brownington</t>
  </si>
  <si>
    <t>Maine</t>
  </si>
  <si>
    <t>Hale</t>
  </si>
  <si>
    <t>Ogunquit</t>
  </si>
  <si>
    <t>Jeff Davis</t>
  </si>
  <si>
    <t>Williams</t>
  </si>
  <si>
    <t>Tyngsborough</t>
  </si>
  <si>
    <t>Allagash</t>
  </si>
  <si>
    <t>Argyle</t>
  </si>
  <si>
    <t>Erath</t>
  </si>
  <si>
    <t>Penobscot Indian Island</t>
  </si>
  <si>
    <t>MCD</t>
  </si>
  <si>
    <t>Dawson</t>
  </si>
  <si>
    <t>Millbury</t>
  </si>
  <si>
    <t>Ansonia</t>
  </si>
  <si>
    <t>Burnham</t>
  </si>
  <si>
    <t>Vilas</t>
  </si>
  <si>
    <t>Winner</t>
  </si>
  <si>
    <t>Hays</t>
  </si>
  <si>
    <t>Hardy</t>
  </si>
  <si>
    <t>York</t>
  </si>
  <si>
    <t>Fentress</t>
  </si>
  <si>
    <t>Briscoe</t>
  </si>
  <si>
    <t>Dunn</t>
  </si>
  <si>
    <t>New Mexico</t>
  </si>
  <si>
    <t>Hopedale</t>
  </si>
  <si>
    <t>Storey</t>
  </si>
  <si>
    <t>Newfane</t>
  </si>
  <si>
    <t>Haddam</t>
  </si>
  <si>
    <t>Giles</t>
  </si>
  <si>
    <t>Passadumkeag</t>
  </si>
  <si>
    <t>Becket</t>
  </si>
  <si>
    <t>Hamden</t>
  </si>
  <si>
    <t>Reservation</t>
  </si>
  <si>
    <t>Desoto</t>
  </si>
  <si>
    <t>Ellis</t>
  </si>
  <si>
    <t>Southwick</t>
  </si>
  <si>
    <t>Beddington</t>
  </si>
  <si>
    <t>Matagorda</t>
  </si>
  <si>
    <t>Tiverton</t>
  </si>
  <si>
    <t>Taos</t>
  </si>
  <si>
    <t>Buckland</t>
  </si>
  <si>
    <t>Canton</t>
  </si>
  <si>
    <t>Obion</t>
  </si>
  <si>
    <t>Kern</t>
  </si>
  <si>
    <t>Drew</t>
  </si>
  <si>
    <t>MS</t>
  </si>
  <si>
    <t>Rhode Island</t>
  </si>
  <si>
    <t>Kearney</t>
  </si>
  <si>
    <t>Prospect</t>
  </si>
  <si>
    <t>Norton</t>
  </si>
  <si>
    <t>Long Island</t>
  </si>
  <si>
    <t>Bandera</t>
  </si>
  <si>
    <t>Chenango</t>
  </si>
  <si>
    <t>Fergus</t>
  </si>
  <si>
    <t>Glasscock</t>
  </si>
  <si>
    <t>Bellingham</t>
  </si>
  <si>
    <t>McNairy</t>
  </si>
  <si>
    <t>Sublette</t>
  </si>
  <si>
    <t>Embden</t>
  </si>
  <si>
    <t>Washakie</t>
  </si>
  <si>
    <t>Eliot</t>
  </si>
  <si>
    <t>Pelham</t>
  </si>
  <si>
    <t>Pembroke</t>
  </si>
  <si>
    <t>Cornville</t>
  </si>
  <si>
    <t>Oak Bluffs</t>
  </si>
  <si>
    <t>Cooper</t>
  </si>
  <si>
    <t>Portland</t>
  </si>
  <si>
    <t>Sebago</t>
  </si>
  <si>
    <t>Owen</t>
  </si>
  <si>
    <t>Hollis</t>
  </si>
  <si>
    <t>Westminster</t>
  </si>
  <si>
    <t>Stockton Springs</t>
  </si>
  <si>
    <t>North Oxford</t>
  </si>
  <si>
    <t>OMR Ballot Reader 115 Optical Scan</t>
  </si>
  <si>
    <t>Granby</t>
  </si>
  <si>
    <t>Fitchburg</t>
  </si>
  <si>
    <t>Anderson</t>
  </si>
  <si>
    <t>Peacham</t>
  </si>
  <si>
    <t>Holmes</t>
  </si>
  <si>
    <t>Kennebunk</t>
  </si>
  <si>
    <t>Model 105 Optical Scan</t>
  </si>
  <si>
    <t>Missaukee</t>
  </si>
  <si>
    <t>Bridgeport</t>
  </si>
  <si>
    <t>Broward</t>
  </si>
  <si>
    <t>Willimantic</t>
  </si>
  <si>
    <t>Robbinston</t>
  </si>
  <si>
    <t>Wilmington</t>
  </si>
  <si>
    <t>Starksboro</t>
  </si>
  <si>
    <t>Powhatan</t>
  </si>
  <si>
    <t>Wakulla</t>
  </si>
  <si>
    <t>Arizona</t>
  </si>
  <si>
    <t>No. 27</t>
  </si>
  <si>
    <t>Bartholomew</t>
  </si>
  <si>
    <t>Isanti</t>
  </si>
  <si>
    <t>Grayson</t>
  </si>
  <si>
    <t>Carroll</t>
  </si>
  <si>
    <t>Kemper</t>
  </si>
  <si>
    <t>Montpelier</t>
  </si>
  <si>
    <t>Walsh</t>
  </si>
  <si>
    <t>Freeman</t>
  </si>
  <si>
    <t>Atkinson</t>
  </si>
  <si>
    <t>Princeton</t>
  </si>
  <si>
    <t>Parsonsfield</t>
  </si>
  <si>
    <t>Haynesville</t>
  </si>
  <si>
    <t>Louisa</t>
  </si>
  <si>
    <t>Dona Ana</t>
  </si>
  <si>
    <t>Gratiot</t>
  </si>
  <si>
    <t>Access Date</t>
  </si>
  <si>
    <t>Whitingham</t>
  </si>
  <si>
    <t>Great Barrington</t>
  </si>
  <si>
    <t>Greenfield</t>
  </si>
  <si>
    <t>Groveland</t>
  </si>
  <si>
    <t>Benzie</t>
  </si>
  <si>
    <t>Tunica</t>
  </si>
  <si>
    <t>Dennysville</t>
  </si>
  <si>
    <t>Tippah</t>
  </si>
  <si>
    <t>Burlington</t>
  </si>
  <si>
    <t>Pomfret</t>
  </si>
  <si>
    <t>Otisfield</t>
  </si>
  <si>
    <t>Dodge</t>
  </si>
  <si>
    <t>Vinton</t>
  </si>
  <si>
    <t>Wheelock</t>
  </si>
  <si>
    <t>Whiting</t>
  </si>
  <si>
    <t>Broadwater</t>
  </si>
  <si>
    <t>Beverly</t>
  </si>
  <si>
    <t>Boothbay</t>
  </si>
  <si>
    <t>Thomaston</t>
  </si>
  <si>
    <t>Tennessee</t>
  </si>
  <si>
    <t>Easton</t>
  </si>
  <si>
    <t>Edgartown</t>
  </si>
  <si>
    <t>Mineral</t>
  </si>
  <si>
    <t>Leflore</t>
  </si>
  <si>
    <t>Torrington</t>
  </si>
  <si>
    <t>Newcastle</t>
  </si>
  <si>
    <t>Johnston</t>
  </si>
  <si>
    <t>Fairlee</t>
  </si>
  <si>
    <t>Branford</t>
  </si>
  <si>
    <t>Dickenson</t>
  </si>
  <si>
    <t>Coffee</t>
  </si>
  <si>
    <t>New Madrid</t>
  </si>
  <si>
    <t>Leicester</t>
  </si>
  <si>
    <t>Newark</t>
  </si>
  <si>
    <t>Mariaville</t>
  </si>
  <si>
    <t>Talbot</t>
  </si>
  <si>
    <t>McDonald</t>
  </si>
  <si>
    <t>Greenbush</t>
  </si>
  <si>
    <t>Scarborough</t>
  </si>
  <si>
    <t>Mohave</t>
  </si>
  <si>
    <t>Abington</t>
  </si>
  <si>
    <t>Acton</t>
  </si>
  <si>
    <t>Indian Township</t>
  </si>
  <si>
    <t>Gouldsboro</t>
  </si>
  <si>
    <t>Grand</t>
  </si>
  <si>
    <t>Houston</t>
  </si>
  <si>
    <t>Virginia</t>
  </si>
  <si>
    <t>Barron</t>
  </si>
  <si>
    <t>Bowerbank</t>
  </si>
  <si>
    <t>New Britain</t>
  </si>
  <si>
    <t>Lowell</t>
  </si>
  <si>
    <t>Ludlow</t>
  </si>
  <si>
    <t>Cavendish</t>
  </si>
  <si>
    <t>Chelsea</t>
  </si>
  <si>
    <t>Pepperell</t>
  </si>
  <si>
    <t>Catron</t>
  </si>
  <si>
    <t>Aurora</t>
  </si>
  <si>
    <t>Howland</t>
  </si>
  <si>
    <t>Stetson</t>
  </si>
  <si>
    <t>North Dakota</t>
  </si>
  <si>
    <t>Hersey</t>
  </si>
  <si>
    <t>Brevard</t>
  </si>
  <si>
    <t>Bastrop</t>
  </si>
  <si>
    <t>Baylor</t>
  </si>
  <si>
    <t>Pittsylvania</t>
  </si>
  <si>
    <t>Tinmouth</t>
  </si>
  <si>
    <t>Castro</t>
  </si>
  <si>
    <t>#Prc</t>
  </si>
  <si>
    <t>Baltimore City</t>
  </si>
  <si>
    <t>Blair</t>
  </si>
  <si>
    <t>Lowest % of Vote and Win</t>
  </si>
  <si>
    <t>Athens</t>
  </si>
  <si>
    <t>Weakley</t>
  </si>
  <si>
    <t>Manassas</t>
  </si>
  <si>
    <t>Granite</t>
  </si>
  <si>
    <t>Buckingham</t>
  </si>
  <si>
    <t>McPherson</t>
  </si>
  <si>
    <t>Wheatland</t>
  </si>
  <si>
    <t>Bergen</t>
  </si>
  <si>
    <t>Glover</t>
  </si>
  <si>
    <t>Sherburne</t>
  </si>
  <si>
    <t>Milam</t>
  </si>
  <si>
    <t>Klickitat</t>
  </si>
  <si>
    <t>Crook</t>
  </si>
  <si>
    <t>Maxfield</t>
  </si>
  <si>
    <t>Reading</t>
  </si>
  <si>
    <t>Mills</t>
  </si>
  <si>
    <t>Florence</t>
  </si>
  <si>
    <t>West Bath</t>
  </si>
  <si>
    <t>Wendell</t>
  </si>
  <si>
    <t>Fairfax</t>
  </si>
  <si>
    <t>Palmer</t>
  </si>
  <si>
    <t>Thompson</t>
  </si>
  <si>
    <t>Wenham</t>
  </si>
  <si>
    <t>Industry</t>
  </si>
  <si>
    <t>Dover-Foxcroft</t>
  </si>
  <si>
    <t>Yolo</t>
  </si>
  <si>
    <t>Thetford</t>
  </si>
  <si>
    <t>Loudoun</t>
  </si>
  <si>
    <t>Rupert</t>
  </si>
  <si>
    <t>Reynolds</t>
  </si>
  <si>
    <t>Freedom</t>
  </si>
  <si>
    <t>Ward</t>
  </si>
  <si>
    <t>Eastham</t>
  </si>
  <si>
    <t>Zavala</t>
  </si>
  <si>
    <t>Ozark</t>
  </si>
  <si>
    <t>Hardwick</t>
  </si>
  <si>
    <t>Kirby</t>
  </si>
  <si>
    <t>Skamania</t>
  </si>
  <si>
    <t>Snohomish</t>
  </si>
  <si>
    <t>Hiram</t>
  </si>
  <si>
    <t>Wisconsin State Election Board</t>
  </si>
  <si>
    <t>Dixie</t>
  </si>
  <si>
    <t>North Reading</t>
  </si>
  <si>
    <t>Shackelford</t>
  </si>
  <si>
    <t>Somervell</t>
  </si>
  <si>
    <t>Orland</t>
  </si>
  <si>
    <t>Orono</t>
  </si>
  <si>
    <t>Wyandot</t>
  </si>
  <si>
    <t>COUSUBFP</t>
  </si>
  <si>
    <t>Freeport</t>
  </si>
  <si>
    <t>Ellsworth</t>
  </si>
  <si>
    <t>Smith</t>
  </si>
  <si>
    <t>Scurry</t>
  </si>
  <si>
    <t>Level</t>
  </si>
  <si>
    <t>Northeast Somerset</t>
  </si>
  <si>
    <t>Tuscola</t>
  </si>
  <si>
    <t>Talmadge</t>
  </si>
  <si>
    <t>Sedgwick</t>
  </si>
  <si>
    <t>Grenada</t>
  </si>
  <si>
    <t>Brookton</t>
  </si>
  <si>
    <t>Harlan</t>
  </si>
  <si>
    <t xml:space="preserve">BRC Optech IV-C/400 </t>
  </si>
  <si>
    <t>Langlade</t>
  </si>
  <si>
    <t>Virginia Beach</t>
  </si>
  <si>
    <t>Cambria</t>
  </si>
  <si>
    <t>Marion</t>
  </si>
  <si>
    <t>Lexington</t>
  </si>
  <si>
    <t>Plantation</t>
  </si>
  <si>
    <t>Swampscott</t>
  </si>
  <si>
    <t>Saline</t>
  </si>
  <si>
    <t>Seward</t>
  </si>
  <si>
    <t>Dane</t>
  </si>
  <si>
    <t>Wilton</t>
  </si>
  <si>
    <t>Warren's gore</t>
  </si>
  <si>
    <t>Date</t>
  </si>
  <si>
    <t>Gibson</t>
  </si>
  <si>
    <t>Grundy</t>
  </si>
  <si>
    <t>Danvers</t>
  </si>
  <si>
    <t>Okanogan</t>
  </si>
  <si>
    <t>Calumet</t>
  </si>
  <si>
    <t>Wyman</t>
  </si>
  <si>
    <t>Ipswich</t>
  </si>
  <si>
    <t>Vassalboro</t>
  </si>
  <si>
    <t>Veazie</t>
  </si>
  <si>
    <t>Vigo</t>
  </si>
  <si>
    <t>Newburgh</t>
  </si>
  <si>
    <t>Sumter</t>
  </si>
  <si>
    <t>Dudley</t>
  </si>
  <si>
    <t>Hopkinton</t>
  </si>
  <si>
    <t>New Vineyard</t>
  </si>
  <si>
    <t>Childress</t>
  </si>
  <si>
    <t>New Portland</t>
  </si>
  <si>
    <t>Northampton</t>
  </si>
  <si>
    <t>Avery's gore</t>
  </si>
  <si>
    <t>Treasure</t>
  </si>
  <si>
    <t>Bethany</t>
  </si>
  <si>
    <t xml:space="preserve">AIS 15 Series Models 150 </t>
  </si>
  <si>
    <t>Baker</t>
  </si>
  <si>
    <t>States with Lowest Percent of Vote</t>
  </si>
  <si>
    <t>Wirt</t>
  </si>
  <si>
    <t>Jamestown</t>
  </si>
  <si>
    <t>East Bridgewater</t>
  </si>
  <si>
    <t>NJ</t>
  </si>
  <si>
    <t>Ochiltree</t>
  </si>
  <si>
    <t>Palo Pinto</t>
  </si>
  <si>
    <t>Snyder</t>
  </si>
  <si>
    <t>Glenburn</t>
  </si>
  <si>
    <t>Lamoille</t>
  </si>
  <si>
    <t>Crane</t>
  </si>
  <si>
    <t>Ferdinand town</t>
  </si>
  <si>
    <t>Otoe</t>
  </si>
  <si>
    <t>Fryeburg</t>
  </si>
  <si>
    <t>Titus</t>
  </si>
  <si>
    <t>Vienna</t>
  </si>
  <si>
    <t>Whitman</t>
  </si>
  <si>
    <t>Mason</t>
  </si>
  <si>
    <t>Washoe</t>
  </si>
  <si>
    <t>Maries</t>
  </si>
  <si>
    <t>Door</t>
  </si>
  <si>
    <t>MT</t>
  </si>
  <si>
    <t>Pike</t>
  </si>
  <si>
    <t>Iron</t>
  </si>
  <si>
    <t>Cibola</t>
  </si>
  <si>
    <t>Pearl River</t>
  </si>
  <si>
    <t>Pontotoc</t>
  </si>
  <si>
    <t>Patten</t>
  </si>
  <si>
    <t>Wallagrass</t>
  </si>
  <si>
    <t>Spokane</t>
  </si>
  <si>
    <t>Milford</t>
  </si>
  <si>
    <t>Butler</t>
  </si>
  <si>
    <t>Gila</t>
  </si>
  <si>
    <t>Atascosa</t>
  </si>
  <si>
    <t>Clare</t>
  </si>
  <si>
    <t>Other</t>
  </si>
  <si>
    <t>Linn</t>
  </si>
  <si>
    <t>Rio Arriba</t>
  </si>
  <si>
    <t>Daviess</t>
  </si>
  <si>
    <t>Morris</t>
  </si>
  <si>
    <t>McMullen</t>
  </si>
  <si>
    <t>Ashford</t>
  </si>
  <si>
    <t>Smithfield</t>
  </si>
  <si>
    <t>Monkton</t>
  </si>
  <si>
    <t>Attleboro</t>
  </si>
  <si>
    <t>Burnett</t>
  </si>
  <si>
    <t>Phillips</t>
  </si>
  <si>
    <t>Dearborn</t>
  </si>
  <si>
    <t>MI</t>
  </si>
  <si>
    <t>Richardson</t>
  </si>
  <si>
    <t>Moretown</t>
  </si>
  <si>
    <t>Beacon Falls</t>
  </si>
  <si>
    <t>Hardee</t>
  </si>
  <si>
    <t>Harris</t>
  </si>
  <si>
    <t>Kleberg</t>
  </si>
  <si>
    <t>Grand Traverse</t>
  </si>
  <si>
    <t>Reeves</t>
  </si>
  <si>
    <t>Lee</t>
  </si>
  <si>
    <t>Lavaca</t>
  </si>
  <si>
    <t>Eustis</t>
  </si>
  <si>
    <t>Lauderdale</t>
  </si>
  <si>
    <t>Chambers</t>
  </si>
  <si>
    <t>Beaver Cove</t>
  </si>
  <si>
    <t>Yavapai</t>
  </si>
  <si>
    <t>Oakfield</t>
  </si>
  <si>
    <t>Harwich</t>
  </si>
  <si>
    <t>Write-ins</t>
  </si>
  <si>
    <t>Portage</t>
  </si>
  <si>
    <t>Wardsboro</t>
  </si>
  <si>
    <t>Dorset</t>
  </si>
  <si>
    <t>Ocean</t>
  </si>
  <si>
    <t>St. Francis</t>
  </si>
  <si>
    <t>Gilead</t>
  </si>
  <si>
    <t>Reform</t>
  </si>
  <si>
    <t>Ventura</t>
  </si>
  <si>
    <t>Hayes</t>
  </si>
  <si>
    <t>Wilbraham</t>
  </si>
  <si>
    <t>Upshur</t>
  </si>
  <si>
    <t>Ray</t>
  </si>
  <si>
    <t>Cranberry Isles</t>
  </si>
  <si>
    <t>Uxbridge</t>
  </si>
  <si>
    <t>Ontonagon</t>
  </si>
  <si>
    <t>New Canada</t>
  </si>
  <si>
    <t>Ashfield</t>
  </si>
  <si>
    <t>Athol</t>
  </si>
  <si>
    <t>Watertown</t>
  </si>
  <si>
    <t>Walker</t>
  </si>
  <si>
    <t>Cornish</t>
  </si>
  <si>
    <t>Hillsborough</t>
  </si>
  <si>
    <t>Topsham</t>
  </si>
  <si>
    <t>Lovell</t>
  </si>
  <si>
    <t>Stockbridge</t>
  </si>
  <si>
    <t>Reagan</t>
  </si>
  <si>
    <t>Real</t>
  </si>
  <si>
    <t>Bethlehem</t>
  </si>
  <si>
    <t>Canterbury</t>
  </si>
  <si>
    <t>Cooke</t>
  </si>
  <si>
    <t>Redwood</t>
  </si>
  <si>
    <t>Renville</t>
  </si>
  <si>
    <t>Menominee</t>
  </si>
  <si>
    <t>Hampden</t>
  </si>
  <si>
    <t>Lamar</t>
  </si>
  <si>
    <t>Derby</t>
  </si>
  <si>
    <t>East Montpelier</t>
  </si>
  <si>
    <t>Holland</t>
  </si>
  <si>
    <t>South Oxford</t>
  </si>
  <si>
    <t>Montcalm</t>
  </si>
  <si>
    <t>Wakefield</t>
  </si>
  <si>
    <t>Brookline</t>
  </si>
  <si>
    <t>Wise</t>
  </si>
  <si>
    <t>Missoula</t>
  </si>
  <si>
    <t>Hyde Park</t>
  </si>
  <si>
    <t>Nodaway</t>
  </si>
  <si>
    <t>Norway</t>
  </si>
  <si>
    <t>Arrowsic</t>
  </si>
  <si>
    <t>Arundel</t>
  </si>
  <si>
    <t>Bexar</t>
  </si>
  <si>
    <t>Un. Twp. Unity</t>
  </si>
  <si>
    <t>Model 100 Optical Scan</t>
  </si>
  <si>
    <t>Model 150 OMR Optical Scan</t>
  </si>
  <si>
    <t>Kingsbury</t>
  </si>
  <si>
    <t>Henderson</t>
  </si>
  <si>
    <t>Killingly</t>
  </si>
  <si>
    <t>Brimfield</t>
  </si>
  <si>
    <t>Taney</t>
  </si>
  <si>
    <t>Randolph</t>
  </si>
  <si>
    <t>Billerica</t>
  </si>
  <si>
    <t>Chapman</t>
  </si>
  <si>
    <t>Sturbridge</t>
  </si>
  <si>
    <t>County Ranking</t>
  </si>
  <si>
    <t>Brockton</t>
  </si>
  <si>
    <t>Eden</t>
  </si>
  <si>
    <t>Winchester</t>
  </si>
  <si>
    <t>WA</t>
  </si>
  <si>
    <t>Pickett</t>
  </si>
  <si>
    <t>Nebraska</t>
  </si>
  <si>
    <t>Powder River</t>
  </si>
  <si>
    <t>Mackinac</t>
  </si>
  <si>
    <t>Winooski</t>
  </si>
  <si>
    <t>Champaign</t>
  </si>
  <si>
    <t>Onondaga</t>
  </si>
  <si>
    <t>Glades</t>
  </si>
  <si>
    <t>Hebron</t>
  </si>
  <si>
    <t>Nye</t>
  </si>
  <si>
    <t>San Joaquin</t>
  </si>
  <si>
    <t>Oliver</t>
  </si>
  <si>
    <t>Boston</t>
  </si>
  <si>
    <t>Castleton</t>
  </si>
  <si>
    <t>Bourne</t>
  </si>
  <si>
    <t>Boxborough</t>
  </si>
  <si>
    <t>Boxford</t>
  </si>
  <si>
    <t>Hinds</t>
  </si>
  <si>
    <t>Kenosha</t>
  </si>
  <si>
    <t>Brunswick</t>
  </si>
  <si>
    <t>Ulster</t>
  </si>
  <si>
    <t>Deerfield</t>
  </si>
  <si>
    <t>Clarksburg</t>
  </si>
  <si>
    <t>Williamstown</t>
  </si>
  <si>
    <t>&gt;90%</t>
  </si>
  <si>
    <t>Everett</t>
  </si>
  <si>
    <t>Dennis</t>
  </si>
  <si>
    <t>Dighton</t>
  </si>
  <si>
    <t>Dracut</t>
  </si>
  <si>
    <t>Jefferson</t>
  </si>
  <si>
    <t>Lisbon</t>
  </si>
  <si>
    <t>Starks</t>
  </si>
  <si>
    <t>Wetzel</t>
  </si>
  <si>
    <t>Androscoggin</t>
  </si>
  <si>
    <t>Oceana</t>
  </si>
  <si>
    <t>Rensselaer</t>
  </si>
  <si>
    <t>Tioga</t>
  </si>
  <si>
    <t>Newfield</t>
  </si>
  <si>
    <t>Winchendon</t>
  </si>
  <si>
    <t>Ripton</t>
  </si>
  <si>
    <t>Newtown</t>
  </si>
  <si>
    <t>Colfax</t>
  </si>
  <si>
    <t>Harford</t>
  </si>
  <si>
    <t>Burke</t>
  </si>
  <si>
    <t>Chautauqua</t>
  </si>
  <si>
    <t>Lassen</t>
  </si>
  <si>
    <t>Nance</t>
  </si>
  <si>
    <t>Pleasants</t>
  </si>
  <si>
    <t>St. Clair</t>
  </si>
  <si>
    <t>Constitution</t>
  </si>
  <si>
    <t>East Haddam</t>
  </si>
  <si>
    <t>Gloucester</t>
  </si>
  <si>
    <t>Marshfield</t>
  </si>
  <si>
    <t>Egremont</t>
  </si>
  <si>
    <t>Edwards</t>
  </si>
  <si>
    <t>Crawford</t>
  </si>
  <si>
    <t>Cache</t>
  </si>
  <si>
    <t>Humboldt</t>
  </si>
  <si>
    <t>Piscataquis</t>
  </si>
  <si>
    <t>Daniels</t>
  </si>
  <si>
    <t>Roberts</t>
  </si>
  <si>
    <t>Otsego</t>
  </si>
  <si>
    <t>Quay</t>
  </si>
  <si>
    <t>Maui</t>
  </si>
  <si>
    <t>Anne Arundel</t>
  </si>
  <si>
    <t>Van Wert</t>
  </si>
  <si>
    <t>East Longmeadow</t>
  </si>
  <si>
    <t>Schleicher</t>
  </si>
  <si>
    <t>Walden</t>
  </si>
  <si>
    <t>East Hampton</t>
  </si>
  <si>
    <t>Enfield</t>
  </si>
  <si>
    <t>Pacific</t>
  </si>
  <si>
    <t>Cascade</t>
  </si>
  <si>
    <t>Ralls</t>
  </si>
  <si>
    <t>Wells</t>
  </si>
  <si>
    <t>Perkins</t>
  </si>
  <si>
    <t>Limestone</t>
  </si>
  <si>
    <t>Toole</t>
  </si>
  <si>
    <t>Weld</t>
  </si>
  <si>
    <t>New Gloucester</t>
  </si>
  <si>
    <t>Somerville</t>
  </si>
  <si>
    <t>Middleton</t>
  </si>
  <si>
    <t>Coshocton</t>
  </si>
  <si>
    <t>Buffalo</t>
  </si>
  <si>
    <t>Vanceboro</t>
  </si>
  <si>
    <t>Methuen</t>
  </si>
  <si>
    <t>Bollinger</t>
  </si>
  <si>
    <t>South Windsor</t>
  </si>
  <si>
    <t>Mount Tabor</t>
  </si>
  <si>
    <t>Borden</t>
  </si>
  <si>
    <t>Fletcher</t>
  </si>
  <si>
    <t>Muskingum</t>
  </si>
  <si>
    <t>South Portland</t>
  </si>
  <si>
    <t>Waushara</t>
  </si>
  <si>
    <t>Dakota</t>
  </si>
  <si>
    <t>Phillipston</t>
  </si>
  <si>
    <t>Wareham</t>
  </si>
  <si>
    <t>Austin</t>
  </si>
  <si>
    <t>Cohasset</t>
  </si>
  <si>
    <t>Newry</t>
  </si>
  <si>
    <t>&lt;10%</t>
  </si>
  <si>
    <t>&lt;20%</t>
  </si>
  <si>
    <t>Northwest Aroostook</t>
  </si>
  <si>
    <t>Nobleboro</t>
  </si>
  <si>
    <t>Northbridge</t>
  </si>
  <si>
    <t>Tishomingo</t>
  </si>
  <si>
    <t>Sandoval</t>
  </si>
  <si>
    <t>Counties with Highest Percent of Vote</t>
  </si>
  <si>
    <t>Howell</t>
  </si>
  <si>
    <t>Hadley</t>
  </si>
  <si>
    <t>Wiscasset</t>
  </si>
  <si>
    <t>Schuyler</t>
  </si>
  <si>
    <t>Pittsfield</t>
  </si>
  <si>
    <t>Bay</t>
  </si>
  <si>
    <t>Bradford</t>
  </si>
  <si>
    <t>Naugatuck</t>
  </si>
  <si>
    <t>Plympton</t>
  </si>
  <si>
    <t>South Aroostook</t>
  </si>
  <si>
    <t>West Central Franklin</t>
  </si>
  <si>
    <t>San Augustine</t>
  </si>
  <si>
    <t>New Sharon</t>
  </si>
  <si>
    <t>Leake</t>
  </si>
  <si>
    <t>Revere</t>
  </si>
  <si>
    <t>Rockport</t>
  </si>
  <si>
    <t>East Central Penobscot</t>
  </si>
  <si>
    <t>Wales</t>
  </si>
  <si>
    <t>Maryland</t>
  </si>
  <si>
    <t>MD</t>
  </si>
  <si>
    <t>Alford</t>
  </si>
  <si>
    <t>Otero</t>
  </si>
  <si>
    <t>Model 100 Optical Scan / Model 315 Optical Scan</t>
  </si>
  <si>
    <t>DeWitt</t>
  </si>
  <si>
    <t>Bowdoin</t>
  </si>
  <si>
    <t>West Boylston</t>
  </si>
  <si>
    <t>Westhampton</t>
  </si>
  <si>
    <t>Westport</t>
  </si>
  <si>
    <t>Landgrove</t>
  </si>
  <si>
    <t>Seminole</t>
  </si>
  <si>
    <t>Dallam</t>
  </si>
  <si>
    <t>Clark</t>
  </si>
  <si>
    <t>Rolette</t>
  </si>
  <si>
    <t>Oklahoma</t>
  </si>
  <si>
    <t>Riverside</t>
  </si>
  <si>
    <t>Nuckolls</t>
  </si>
  <si>
    <t>Westmanland</t>
  </si>
  <si>
    <t>Southborough</t>
  </si>
  <si>
    <t>Dalton</t>
  </si>
  <si>
    <t>Sequatchie</t>
  </si>
  <si>
    <t>Great Pond</t>
  </si>
  <si>
    <t>Cape Elizabeth</t>
  </si>
  <si>
    <t>Allegany</t>
  </si>
  <si>
    <t>Secretary of State</t>
  </si>
  <si>
    <t>Sagadahoc</t>
  </si>
  <si>
    <t>Albion</t>
  </si>
  <si>
    <t>Clinton</t>
  </si>
  <si>
    <t>Bailey</t>
  </si>
  <si>
    <t>Dunklin</t>
  </si>
  <si>
    <t>Middlebury</t>
  </si>
  <si>
    <t>Richford</t>
  </si>
  <si>
    <t>Newbury</t>
  </si>
  <si>
    <t>Fort Kent</t>
  </si>
  <si>
    <t>Harvard</t>
  </si>
  <si>
    <t>Dummerston</t>
  </si>
  <si>
    <t>Holliston</t>
  </si>
  <si>
    <t>Holyoke</t>
  </si>
  <si>
    <t>Ransom</t>
  </si>
  <si>
    <t>Danforth</t>
  </si>
  <si>
    <t>Foard</t>
  </si>
  <si>
    <t>Hatfield</t>
  </si>
  <si>
    <t>Masardis</t>
  </si>
  <si>
    <t>Kennebunkport</t>
  </si>
  <si>
    <t>Stanislaus</t>
  </si>
  <si>
    <t>Grant</t>
  </si>
  <si>
    <t>Harrison</t>
  </si>
  <si>
    <t>Brown</t>
  </si>
  <si>
    <t>Standish</t>
  </si>
  <si>
    <t>Winn</t>
  </si>
  <si>
    <t>Somerset</t>
  </si>
  <si>
    <t>Shannon</t>
  </si>
  <si>
    <t>Litchfield</t>
  </si>
  <si>
    <t>Tuscarawas</t>
  </si>
  <si>
    <t>Windsor</t>
  </si>
  <si>
    <t>Topsfield</t>
  </si>
  <si>
    <t>Glacier</t>
  </si>
  <si>
    <t>Waltham</t>
  </si>
  <si>
    <t>Laramie</t>
  </si>
  <si>
    <t>Augusta</t>
  </si>
  <si>
    <t>Wellfleet</t>
  </si>
  <si>
    <t>Provincetown</t>
  </si>
  <si>
    <t>Dexter</t>
  </si>
  <si>
    <t>Waukesha</t>
  </si>
  <si>
    <t>King William</t>
  </si>
  <si>
    <t>Baring</t>
  </si>
  <si>
    <t>Beals</t>
  </si>
  <si>
    <t>Londonderry</t>
  </si>
  <si>
    <t>Bell</t>
  </si>
  <si>
    <t>Worthington</t>
  </si>
  <si>
    <t>Osceola</t>
  </si>
  <si>
    <t>Boyd</t>
  </si>
  <si>
    <t>Hudson</t>
  </si>
  <si>
    <t>Blount</t>
  </si>
  <si>
    <t>Suffield</t>
  </si>
  <si>
    <t>Troy</t>
  </si>
  <si>
    <t>Northborough</t>
  </si>
  <si>
    <t>Traverse</t>
  </si>
  <si>
    <t>Preble</t>
  </si>
  <si>
    <t>Duchesne</t>
  </si>
  <si>
    <t>Refugio</t>
  </si>
  <si>
    <t>Cottonwood</t>
  </si>
  <si>
    <t>CD</t>
  </si>
  <si>
    <t>Extra Boundary Shapes</t>
  </si>
  <si>
    <t>North Stonington</t>
  </si>
  <si>
    <t>Norwalk</t>
  </si>
  <si>
    <t>Edinburg</t>
  </si>
  <si>
    <t>Solon</t>
  </si>
  <si>
    <t>Nicholas</t>
  </si>
  <si>
    <t>Stoughton</t>
  </si>
  <si>
    <t>Stow</t>
  </si>
  <si>
    <t>Stonington</t>
  </si>
  <si>
    <t>Islesboro</t>
  </si>
  <si>
    <t>Jackman</t>
  </si>
  <si>
    <t>South Hadley</t>
  </si>
  <si>
    <t>Alfred</t>
  </si>
  <si>
    <t>Navajo</t>
  </si>
  <si>
    <t>None of these Candidates</t>
  </si>
  <si>
    <t>None</t>
  </si>
  <si>
    <t>Ind. Amercian</t>
  </si>
  <si>
    <t>Calais</t>
  </si>
  <si>
    <t>Shutesbury</t>
  </si>
  <si>
    <t>Skowhegan</t>
  </si>
  <si>
    <t>Smyrna</t>
  </si>
  <si>
    <t>Shelby</t>
  </si>
  <si>
    <t>Brookfield</t>
  </si>
  <si>
    <t>Valley</t>
  </si>
  <si>
    <t>Wilbarger</t>
  </si>
  <si>
    <t>Sheridan</t>
  </si>
  <si>
    <t>Rochester</t>
  </si>
  <si>
    <t>Stannard</t>
  </si>
  <si>
    <t>Fairhaven</t>
  </si>
  <si>
    <t>Falmouth</t>
  </si>
  <si>
    <t>Alleghany</t>
  </si>
  <si>
    <t>South Franklin</t>
  </si>
  <si>
    <t>&lt;40%</t>
  </si>
  <si>
    <t>Royalton</t>
  </si>
  <si>
    <t>Meriden</t>
  </si>
  <si>
    <t>Proctor</t>
  </si>
  <si>
    <t>Lewis</t>
  </si>
  <si>
    <t>Lake</t>
  </si>
  <si>
    <t>Counties with Lowest Percent of Vote</t>
  </si>
  <si>
    <t>Brownville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</si>
  <si>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</si>
  <si>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</si>
  <si>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</si>
  <si>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</si>
  <si>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</si>
  <si>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</si>
  <si>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</si>
  <si>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Millville</t>
  </si>
  <si>
    <t>Galveston</t>
  </si>
  <si>
    <t>Appomattox</t>
  </si>
  <si>
    <t>Arlington</t>
  </si>
  <si>
    <t>Westmoreland</t>
  </si>
  <si>
    <t>Narragansett</t>
  </si>
  <si>
    <t>Buckfield</t>
  </si>
  <si>
    <t>Kingfield</t>
  </si>
  <si>
    <t>Parker</t>
  </si>
  <si>
    <t>Caribou</t>
  </si>
  <si>
    <t>Westfield</t>
  </si>
  <si>
    <t>Cheshire</t>
  </si>
  <si>
    <t>Schuylkill</t>
  </si>
  <si>
    <t>Mifflin</t>
  </si>
  <si>
    <t>Sheffield</t>
  </si>
  <si>
    <t>Shelburne</t>
  </si>
  <si>
    <t>Blue Earth</t>
  </si>
  <si>
    <t>Nantucket</t>
  </si>
  <si>
    <t>Motley</t>
  </si>
  <si>
    <t>Baldwin</t>
  </si>
  <si>
    <t>Barbour</t>
  </si>
  <si>
    <t>Doddridge</t>
  </si>
  <si>
    <t>San Bernardino</t>
  </si>
  <si>
    <t>Searsmont</t>
  </si>
  <si>
    <t>WI</t>
  </si>
  <si>
    <t>Trenton</t>
  </si>
  <si>
    <t>Sprague</t>
  </si>
  <si>
    <t>Boothbay Harbor</t>
  </si>
  <si>
    <t>Owl's Head</t>
  </si>
  <si>
    <t>Lyndon</t>
  </si>
  <si>
    <t>Florida</t>
  </si>
  <si>
    <t>Woodstock</t>
  </si>
  <si>
    <t>Imperial</t>
  </si>
  <si>
    <t>Shapleigh</t>
  </si>
  <si>
    <t>Duval</t>
  </si>
  <si>
    <t>North Andover</t>
  </si>
  <si>
    <t>Humphreys</t>
  </si>
  <si>
    <t>Agawam</t>
  </si>
  <si>
    <t>Rank</t>
  </si>
  <si>
    <t>Sierra</t>
  </si>
  <si>
    <t>Siskiyou</t>
  </si>
  <si>
    <t>Bernardston</t>
  </si>
  <si>
    <t>Belchertown</t>
  </si>
  <si>
    <t>Bozrah</t>
  </si>
  <si>
    <t>Box Butte</t>
  </si>
  <si>
    <t>Buxton</t>
  </si>
  <si>
    <t>Monmouth</t>
  </si>
  <si>
    <t>Margin</t>
  </si>
  <si>
    <t>Meddybemps</t>
  </si>
  <si>
    <t>Guernsey</t>
  </si>
  <si>
    <t>Gonzales</t>
  </si>
  <si>
    <t>Los Angeles</t>
  </si>
  <si>
    <t>El Paso</t>
  </si>
  <si>
    <t>Deer Lodge</t>
  </si>
  <si>
    <t>Heath</t>
  </si>
  <si>
    <t>Charlemont</t>
  </si>
  <si>
    <t>Kimball</t>
  </si>
  <si>
    <t>Lawrence</t>
  </si>
  <si>
    <t>Clermont</t>
  </si>
  <si>
    <t>Durham</t>
  </si>
  <si>
    <t>North Canaan</t>
  </si>
  <si>
    <t>Medfield</t>
  </si>
  <si>
    <t>Oregon</t>
  </si>
  <si>
    <t>New Haven</t>
  </si>
  <si>
    <t>Phelps</t>
  </si>
  <si>
    <t>Alna</t>
  </si>
  <si>
    <t>Elkhart</t>
  </si>
  <si>
    <t>Lincoln</t>
  </si>
  <si>
    <t>Frenchville</t>
  </si>
  <si>
    <t>Naples</t>
  </si>
  <si>
    <t>Lycoming</t>
  </si>
  <si>
    <t>Susquehanna</t>
  </si>
  <si>
    <t>Alger</t>
  </si>
  <si>
    <t>Harrington</t>
  </si>
  <si>
    <t>West Virginia</t>
  </si>
  <si>
    <t>WV</t>
  </si>
  <si>
    <t>VT</t>
  </si>
  <si>
    <t>Little Compton</t>
  </si>
  <si>
    <t>Middletown</t>
  </si>
  <si>
    <t>Sidney</t>
  </si>
  <si>
    <t>Guilford</t>
  </si>
  <si>
    <t>Soc. Workers</t>
  </si>
  <si>
    <t>Irion</t>
  </si>
  <si>
    <t>Tewksbury</t>
  </si>
  <si>
    <t>Amy Klobuchar</t>
  </si>
  <si>
    <t>Buchanan</t>
  </si>
  <si>
    <t>Paris</t>
  </si>
  <si>
    <t>Granville</t>
  </si>
  <si>
    <t>Parkman</t>
  </si>
  <si>
    <t>Anoka</t>
  </si>
  <si>
    <t>Gore</t>
  </si>
  <si>
    <t>Rockwall</t>
  </si>
  <si>
    <t>Burleson</t>
  </si>
  <si>
    <t>Bland</t>
  </si>
  <si>
    <t>Botetourt</t>
  </si>
  <si>
    <t>Los Alamos</t>
  </si>
  <si>
    <t>Dewitt</t>
  </si>
  <si>
    <t>Dickens</t>
  </si>
  <si>
    <t>Callaway</t>
  </si>
  <si>
    <t>Crosby</t>
  </si>
  <si>
    <t>Connecticut</t>
  </si>
  <si>
    <t>Medina</t>
  </si>
  <si>
    <t>Brewer</t>
  </si>
  <si>
    <t>CT</t>
  </si>
  <si>
    <t>WY</t>
  </si>
  <si>
    <t>Stillwater</t>
  </si>
  <si>
    <t>West Paris</t>
  </si>
  <si>
    <t>Lemington</t>
  </si>
  <si>
    <t>Mount Desert</t>
  </si>
  <si>
    <t>Van Buren</t>
  </si>
  <si>
    <t>Palermo</t>
  </si>
  <si>
    <t>Optech III P Optical Scan</t>
  </si>
  <si>
    <t>Berkley</t>
  </si>
  <si>
    <t>Sanford</t>
  </si>
  <si>
    <t>Brighton</t>
  </si>
  <si>
    <t>Wrentham</t>
  </si>
  <si>
    <t>Deaf Smith</t>
  </si>
  <si>
    <t>Blanco</t>
  </si>
  <si>
    <t>Mars Hill</t>
  </si>
  <si>
    <t>Iosco</t>
  </si>
  <si>
    <t>Columbiana</t>
  </si>
  <si>
    <t>La Salle</t>
  </si>
  <si>
    <t>Prince William</t>
  </si>
  <si>
    <t>Henrico</t>
  </si>
  <si>
    <t>No. Ballots</t>
  </si>
  <si>
    <t>Short Name</t>
  </si>
  <si>
    <t>Notes</t>
  </si>
  <si>
    <t>Throckmorton</t>
  </si>
  <si>
    <t>Pittsford</t>
  </si>
  <si>
    <t>Eddy</t>
  </si>
  <si>
    <t>Mathews</t>
  </si>
  <si>
    <t>Water Area</t>
  </si>
  <si>
    <t>Damariscotta</t>
  </si>
  <si>
    <t>Fauquier</t>
  </si>
  <si>
    <t>McKinley</t>
  </si>
  <si>
    <t>Mora</t>
  </si>
  <si>
    <t>Belgrade</t>
  </si>
  <si>
    <t>Oldham</t>
  </si>
  <si>
    <t>East Windsor</t>
  </si>
  <si>
    <t>Eastford</t>
  </si>
  <si>
    <t>Montgomery</t>
  </si>
  <si>
    <t>Ellington</t>
  </si>
  <si>
    <t>Edgecomb</t>
  </si>
  <si>
    <t>Scotland</t>
  </si>
  <si>
    <t>Live Oak</t>
  </si>
  <si>
    <t>Deer Isle</t>
  </si>
  <si>
    <t>Denmark</t>
  </si>
  <si>
    <t>Hettinger</t>
  </si>
  <si>
    <t>Atlantic</t>
  </si>
  <si>
    <t>AZ</t>
  </si>
  <si>
    <t>Apache</t>
  </si>
  <si>
    <t>Tucker</t>
  </si>
  <si>
    <t>Tyler</t>
  </si>
  <si>
    <t>Becker</t>
  </si>
  <si>
    <t>Dickson</t>
  </si>
  <si>
    <t>Baraga</t>
  </si>
  <si>
    <t>Unity</t>
  </si>
  <si>
    <t>Temple</t>
  </si>
  <si>
    <t>Berkeley</t>
  </si>
  <si>
    <t>Appleton</t>
  </si>
  <si>
    <t>Bayfield</t>
  </si>
  <si>
    <t>Burnet</t>
  </si>
  <si>
    <t>Coryell</t>
  </si>
  <si>
    <t>Cottle</t>
  </si>
  <si>
    <t>Detroit</t>
  </si>
  <si>
    <t>Jasper</t>
  </si>
  <si>
    <t>Town</t>
  </si>
  <si>
    <t>Aitkin</t>
  </si>
  <si>
    <t>Brownfield</t>
  </si>
  <si>
    <t>Potter</t>
  </si>
  <si>
    <t>Freestone</t>
  </si>
  <si>
    <t>Bowie</t>
  </si>
  <si>
    <t>Cameron</t>
  </si>
  <si>
    <t>Stonewall</t>
  </si>
  <si>
    <t>Wabash</t>
  </si>
  <si>
    <t>Stutsman</t>
  </si>
  <si>
    <t>Lowndes</t>
  </si>
  <si>
    <t>Archer</t>
  </si>
  <si>
    <t>Henry</t>
  </si>
  <si>
    <t>Gasconade</t>
  </si>
  <si>
    <t>Jim Wells</t>
  </si>
  <si>
    <t>Millis</t>
  </si>
  <si>
    <t>Tazewell</t>
  </si>
  <si>
    <t>Hood</t>
  </si>
  <si>
    <t>Halifax</t>
  </si>
  <si>
    <t>Warwick</t>
  </si>
  <si>
    <t>Bob Corker</t>
  </si>
  <si>
    <t>Corker</t>
  </si>
  <si>
    <t>-</t>
  </si>
  <si>
    <t>Sheldon Whitehouse</t>
  </si>
  <si>
    <t>Whitehouse</t>
  </si>
  <si>
    <t>B</t>
  </si>
  <si>
    <t>Socialist</t>
  </si>
  <si>
    <t>State6</t>
  </si>
  <si>
    <t>Custer</t>
  </si>
  <si>
    <t>Delta</t>
  </si>
  <si>
    <t>Rockbridge</t>
  </si>
  <si>
    <t>Hot Springs</t>
  </si>
  <si>
    <t>Oswego</t>
  </si>
  <si>
    <t>Broome</t>
  </si>
  <si>
    <t>Colonial Heights</t>
  </si>
  <si>
    <t>San Patricio</t>
  </si>
  <si>
    <t>Ritchie</t>
  </si>
  <si>
    <t>San Diego</t>
  </si>
  <si>
    <t>San Francisco</t>
  </si>
  <si>
    <t>Marblehead</t>
  </si>
  <si>
    <t>Barnstable</t>
  </si>
  <si>
    <t>Savoy</t>
  </si>
  <si>
    <t>Frenchboro</t>
  </si>
  <si>
    <t>Nicollet</t>
  </si>
  <si>
    <t>Cook</t>
  </si>
  <si>
    <t>Mariposa</t>
  </si>
  <si>
    <t>Tooele</t>
  </si>
  <si>
    <t>Rhode Island Board of Elections</t>
  </si>
  <si>
    <t>Agency</t>
  </si>
  <si>
    <t>Santa Rosa</t>
  </si>
  <si>
    <t>St. George</t>
  </si>
  <si>
    <t>Lakeville</t>
  </si>
  <si>
    <t>Bernard Sanders</t>
  </si>
  <si>
    <t>State7</t>
  </si>
  <si>
    <t>Middletown Springs</t>
  </si>
  <si>
    <t>RI</t>
  </si>
  <si>
    <t>Silver Bow</t>
  </si>
  <si>
    <t>Cayuga</t>
  </si>
  <si>
    <t>Lyme</t>
  </si>
  <si>
    <t>Socialist Party USA</t>
  </si>
  <si>
    <t>Fallon</t>
  </si>
  <si>
    <t>Cornwall</t>
  </si>
  <si>
    <t>Madera</t>
  </si>
  <si>
    <t>Tester</t>
  </si>
  <si>
    <t>Neshoba</t>
  </si>
  <si>
    <t>Roosevelt</t>
  </si>
  <si>
    <t>Independent</t>
  </si>
  <si>
    <t>Alexandria</t>
  </si>
  <si>
    <t>Richmond</t>
  </si>
  <si>
    <t>Fountain</t>
  </si>
  <si>
    <t>Murray</t>
  </si>
  <si>
    <t>Charlottesville</t>
  </si>
  <si>
    <t>New Sweden</t>
  </si>
  <si>
    <t>Quincy</t>
  </si>
  <si>
    <t>Raynham</t>
  </si>
  <si>
    <t>Mecosta</t>
  </si>
  <si>
    <t>Deblois</t>
  </si>
  <si>
    <t>Hill</t>
  </si>
  <si>
    <t>Poquoson</t>
  </si>
  <si>
    <t>Dresden</t>
  </si>
  <si>
    <t>Elec Vote</t>
  </si>
  <si>
    <t>Mount Vernon</t>
  </si>
  <si>
    <t>Glastonbury</t>
  </si>
  <si>
    <t>Brooke</t>
  </si>
  <si>
    <t>Medford</t>
  </si>
  <si>
    <t>Oxford</t>
  </si>
  <si>
    <t>Overseas</t>
  </si>
  <si>
    <t>Zapata</t>
  </si>
  <si>
    <t>Dixfield</t>
  </si>
  <si>
    <t>Livermore Falls</t>
  </si>
  <si>
    <t>Mattawamkeag</t>
  </si>
  <si>
    <t>Farmingdale</t>
  </si>
  <si>
    <t>Pownal</t>
  </si>
  <si>
    <t>La Crosse</t>
  </si>
  <si>
    <t>Outagamie</t>
  </si>
  <si>
    <t>Jack</t>
  </si>
  <si>
    <t>Whitneyville</t>
  </si>
  <si>
    <t>Holbrook</t>
  </si>
  <si>
    <t>Cummington</t>
  </si>
  <si>
    <t>Hernando</t>
  </si>
  <si>
    <t>Garza</t>
  </si>
  <si>
    <t>Lea</t>
  </si>
  <si>
    <t>Red River</t>
  </si>
  <si>
    <t>Voter Turnout (VAP)</t>
  </si>
  <si>
    <t>Loving</t>
  </si>
  <si>
    <t>Newaygo</t>
  </si>
  <si>
    <t>Palmyra</t>
  </si>
  <si>
    <t>Independence</t>
  </si>
  <si>
    <t>Wade</t>
  </si>
  <si>
    <t>Juab</t>
  </si>
  <si>
    <t>Merrimac</t>
  </si>
  <si>
    <t>Gadsden</t>
  </si>
  <si>
    <t>Readfield</t>
  </si>
  <si>
    <t>Uvalde</t>
  </si>
  <si>
    <t>Personal Choice</t>
  </si>
  <si>
    <t>Yalobusha</t>
  </si>
  <si>
    <t>Barton</t>
  </si>
  <si>
    <t>Chase</t>
  </si>
  <si>
    <t>Eastport</t>
  </si>
  <si>
    <t>Val Verde</t>
  </si>
  <si>
    <t>Whitefield</t>
  </si>
  <si>
    <t>Rowe</t>
  </si>
  <si>
    <t>Rankin</t>
  </si>
  <si>
    <t>Sharkey</t>
  </si>
  <si>
    <t>Mount Holly</t>
  </si>
  <si>
    <t>St. Joseph</t>
  </si>
  <si>
    <t>Melrose</t>
  </si>
  <si>
    <t>Saco</t>
  </si>
  <si>
    <t>St. Agatha</t>
  </si>
  <si>
    <t>Seekonk</t>
  </si>
  <si>
    <t>Kingston</t>
  </si>
  <si>
    <t>Oktibbeha</t>
  </si>
  <si>
    <t>Official Report</t>
  </si>
  <si>
    <t>Bosque</t>
  </si>
  <si>
    <t>Juniata</t>
  </si>
  <si>
    <t>Livingston</t>
  </si>
  <si>
    <t>Charlestown</t>
  </si>
  <si>
    <t>Amherst</t>
  </si>
  <si>
    <t>Scituate</t>
  </si>
  <si>
    <t>Brooksville</t>
  </si>
  <si>
    <t>Bowdoinham</t>
  </si>
  <si>
    <t>Martin</t>
  </si>
  <si>
    <t>Muskegon</t>
  </si>
  <si>
    <t>San Benito</t>
  </si>
  <si>
    <t>West Gardiner</t>
  </si>
  <si>
    <t>Sebec</t>
  </si>
  <si>
    <t>Fourth Place</t>
  </si>
  <si>
    <t>Danville</t>
  </si>
  <si>
    <t>Chilmark</t>
  </si>
  <si>
    <t>Seneca</t>
  </si>
  <si>
    <t>Maynard</t>
  </si>
  <si>
    <t>Hardin</t>
  </si>
  <si>
    <t>Macon</t>
  </si>
  <si>
    <t>Madison</t>
  </si>
  <si>
    <t>Berwick</t>
  </si>
  <si>
    <t>Dickey</t>
  </si>
  <si>
    <t>Pembina</t>
  </si>
  <si>
    <t>State of Hawaii Office of Elections</t>
  </si>
  <si>
    <t>Chaves</t>
  </si>
  <si>
    <t>New Ashford</t>
  </si>
  <si>
    <t>Benton</t>
  </si>
  <si>
    <t>Montmorency</t>
  </si>
  <si>
    <t>Wharton</t>
  </si>
  <si>
    <t>Brattleboro</t>
  </si>
  <si>
    <t>Monticello</t>
  </si>
  <si>
    <t>Townshend</t>
  </si>
  <si>
    <t>Tunbridge</t>
  </si>
  <si>
    <t>Redding</t>
  </si>
  <si>
    <t>Sweet Grass</t>
  </si>
  <si>
    <t>Isle Au Haut</t>
  </si>
  <si>
    <t>Midland</t>
  </si>
  <si>
    <t>Hermon</t>
  </si>
  <si>
    <t>Cuming</t>
  </si>
  <si>
    <t>Charleston</t>
  </si>
  <si>
    <t>% Total Vote</t>
  </si>
  <si>
    <t>Oscoda</t>
  </si>
  <si>
    <t>Sargent</t>
  </si>
  <si>
    <t>Slope</t>
  </si>
  <si>
    <t>Pocahontas</t>
  </si>
  <si>
    <t>Dade</t>
  </si>
  <si>
    <t>Teton</t>
  </si>
  <si>
    <t>Saugus</t>
  </si>
  <si>
    <t>McHenry</t>
  </si>
  <si>
    <t>Biddeford</t>
  </si>
  <si>
    <t>Glocester</t>
  </si>
  <si>
    <t>Carson City</t>
  </si>
  <si>
    <t>Livermore</t>
  </si>
  <si>
    <t>Hocking</t>
  </si>
  <si>
    <t>Framingham</t>
  </si>
  <si>
    <t>Upton</t>
  </si>
  <si>
    <t>Strafford</t>
  </si>
  <si>
    <t>Chemung</t>
  </si>
  <si>
    <t>Statement of Vote</t>
  </si>
  <si>
    <t>Jon Kyl Retiring</t>
  </si>
  <si>
    <t>Daniel Akaka Retiring</t>
  </si>
  <si>
    <t>Joe Donnelly</t>
  </si>
  <si>
    <t>Donnelly</t>
  </si>
  <si>
    <t>Running for 7th term</t>
  </si>
  <si>
    <t>Andy Horning</t>
  </si>
  <si>
    <t>Horning</t>
  </si>
  <si>
    <t>Scott Brown</t>
  </si>
  <si>
    <t>Running for 1st full term (Won in special election in 2010)</t>
  </si>
  <si>
    <t>Running for 1st full term (appointed 2007, special election 2008)</t>
  </si>
  <si>
    <t>Ben Nelson Retiring</t>
  </si>
  <si>
    <t>Dean Heller</t>
  </si>
  <si>
    <t>Heller</t>
  </si>
  <si>
    <t>Appointed in 2011</t>
  </si>
  <si>
    <t>Jeff Bingaman Retiring</t>
  </si>
  <si>
    <t>Running for 1st full term (appointed 2009, special 2010)</t>
  </si>
  <si>
    <t>Gillibrand</t>
  </si>
  <si>
    <t>Kent Conrad Retiring</t>
  </si>
  <si>
    <t>Barry Hinckley</t>
  </si>
  <si>
    <t>Hinckley</t>
  </si>
  <si>
    <t>Kay Bailey Hutchison Retiring</t>
  </si>
  <si>
    <t>James Webb Retiring</t>
  </si>
  <si>
    <t>Michael Baumgartner</t>
  </si>
  <si>
    <t>Baumgartner</t>
  </si>
  <si>
    <t>Manchin</t>
  </si>
  <si>
    <t>Running for 1st full term (special election 2010)</t>
  </si>
  <si>
    <t>Herb Cole Retiring</t>
  </si>
  <si>
    <t>John Barrasso</t>
  </si>
  <si>
    <t>Barrasso</t>
  </si>
  <si>
    <t>Running for 1st full term (appointed 2007, special 2008)</t>
  </si>
  <si>
    <t>Scott Howell</t>
  </si>
  <si>
    <t>Joe Manchin III</t>
  </si>
  <si>
    <t>John R. Raese</t>
  </si>
  <si>
    <t>Raese</t>
  </si>
  <si>
    <t>Denny Rehberg</t>
  </si>
  <si>
    <t>Rehberg</t>
  </si>
  <si>
    <t>Dan Cox</t>
  </si>
  <si>
    <t>Cox</t>
  </si>
  <si>
    <t>Richard E. Mourdock</t>
  </si>
  <si>
    <t>Mourdock</t>
  </si>
  <si>
    <t>Lugar lost to Mourdock in Primary</t>
  </si>
  <si>
    <t>Heidi Heitkamp</t>
  </si>
  <si>
    <t>Rick Berg</t>
  </si>
  <si>
    <t>Heitkamp</t>
  </si>
  <si>
    <t>Berg</t>
  </si>
  <si>
    <t>Elizabeth Emken</t>
  </si>
  <si>
    <t>Emken</t>
  </si>
  <si>
    <t>Deb Fischer</t>
  </si>
  <si>
    <t>Fischer</t>
  </si>
  <si>
    <t>Bob Kerrey</t>
  </si>
  <si>
    <t>Kerrey</t>
  </si>
  <si>
    <t>Joe Kyrillos</t>
  </si>
  <si>
    <t>Kyrillos</t>
  </si>
  <si>
    <t>Tom Smith</t>
  </si>
  <si>
    <t>Martin T. Heinrich</t>
  </si>
  <si>
    <t>Heinrich</t>
  </si>
  <si>
    <t>Heather A. Wilson</t>
  </si>
  <si>
    <t>Paul Sadler</t>
  </si>
  <si>
    <t>Sadler</t>
  </si>
  <si>
    <t>Albert N. Gore, Jr.</t>
  </si>
  <si>
    <t>Wicker</t>
  </si>
  <si>
    <t>Daniel John Bongino</t>
  </si>
  <si>
    <t>Bongino</t>
  </si>
  <si>
    <t>Elizabeth Warren</t>
  </si>
  <si>
    <t>Cruz</t>
  </si>
  <si>
    <t>Ted Cruz</t>
  </si>
  <si>
    <t>Jon Tester</t>
  </si>
  <si>
    <t>Todd Akin</t>
  </si>
  <si>
    <t>Akin</t>
  </si>
  <si>
    <t>Jonathan Dine</t>
  </si>
  <si>
    <t>Dine</t>
  </si>
  <si>
    <t>Josh Mandel</t>
  </si>
  <si>
    <t>Mandel</t>
  </si>
  <si>
    <t>George F. Allen</t>
  </si>
  <si>
    <t>Kaine</t>
  </si>
  <si>
    <t>Mark E. Clayton</t>
  </si>
  <si>
    <t>Clayton</t>
  </si>
  <si>
    <t>Shelley Berkley</t>
  </si>
  <si>
    <t>Mack</t>
  </si>
  <si>
    <t>Connie Mack</t>
  </si>
  <si>
    <t>Kurt Bills</t>
  </si>
  <si>
    <t>Stephen Williams</t>
  </si>
  <si>
    <t>Bills</t>
  </si>
  <si>
    <t>Tammy Baldwin</t>
  </si>
  <si>
    <t>Tommy Thompson</t>
  </si>
  <si>
    <t>McMahon</t>
  </si>
  <si>
    <t>Murphy</t>
  </si>
  <si>
    <t>Richard Carmona</t>
  </si>
  <si>
    <t>Carmona</t>
  </si>
  <si>
    <t>Jeff Flake</t>
  </si>
  <si>
    <t>Flake</t>
  </si>
  <si>
    <t>Pete Hoekstra</t>
  </si>
  <si>
    <t>Hoekstra</t>
  </si>
  <si>
    <t>Linda Lingle</t>
  </si>
  <si>
    <t>Lingle</t>
  </si>
  <si>
    <t>Mazie Hirono</t>
  </si>
  <si>
    <t>Hirono</t>
  </si>
  <si>
    <t>Dill</t>
  </si>
  <si>
    <t>Angus King</t>
  </si>
  <si>
    <t>Snowe Retiring</t>
  </si>
  <si>
    <t>John MacGovern</t>
  </si>
  <si>
    <t>MacGovern</t>
  </si>
  <si>
    <t>Tim Chesnut</t>
  </si>
  <si>
    <t>Chesnut</t>
  </si>
  <si>
    <t>Jon R. Barrie</t>
  </si>
  <si>
    <t>Barrie</t>
  </si>
  <si>
    <t>Ind. American</t>
  </si>
  <si>
    <t>Independent American</t>
  </si>
  <si>
    <t>Robert L. Anderson</t>
  </si>
  <si>
    <t>James L. Johnson, Jr.</t>
  </si>
  <si>
    <t>Amy J. Willis</t>
  </si>
  <si>
    <t>Willis</t>
  </si>
  <si>
    <t>Bob Henry Baber</t>
  </si>
  <si>
    <t>Baber</t>
  </si>
  <si>
    <t>Ken Wolski</t>
  </si>
  <si>
    <t>Wolski</t>
  </si>
  <si>
    <t>Inder 'Andy' Soni</t>
  </si>
  <si>
    <t>America First</t>
  </si>
  <si>
    <t>Soni</t>
  </si>
  <si>
    <t>Gwen Kiakos</t>
  </si>
  <si>
    <t>Jersey Strong Ind.</t>
  </si>
  <si>
    <t>Diakos</t>
  </si>
  <si>
    <t>Kenneth R. Kaplan</t>
  </si>
  <si>
    <t>Kaplan</t>
  </si>
  <si>
    <t>Eugene Martin Lavergne</t>
  </si>
  <si>
    <t>No Slogan</t>
  </si>
  <si>
    <t>Lavergne</t>
  </si>
  <si>
    <t>Daryl Mikell Brooks</t>
  </si>
  <si>
    <t>Reform Nation</t>
  </si>
  <si>
    <t>Robert 'Turk' Turkavage</t>
  </si>
  <si>
    <t>Resp. Fair. Integrity</t>
  </si>
  <si>
    <t>Turkavage</t>
  </si>
  <si>
    <t>Gregory Pason</t>
  </si>
  <si>
    <t>Pason</t>
  </si>
  <si>
    <t>J. David Dranikoff</t>
  </si>
  <si>
    <t>Totally Ind. Cand.</t>
  </si>
  <si>
    <t>Dranikoff</t>
  </si>
  <si>
    <t>Kermit Steck</t>
  </si>
  <si>
    <t>Steck</t>
  </si>
  <si>
    <t>Martin Pleasant</t>
  </si>
  <si>
    <t>Pleasant</t>
  </si>
  <si>
    <t>Dr. Shaun Crowell</t>
  </si>
  <si>
    <t>Crowell</t>
  </si>
  <si>
    <t>David Gatchell</t>
  </si>
  <si>
    <t>Michel Joseph Long</t>
  </si>
  <si>
    <t>Troy Stephen Scoggin</t>
  </si>
  <si>
    <t>Gatchell</t>
  </si>
  <si>
    <t>Long</t>
  </si>
  <si>
    <t>Scoggin</t>
  </si>
  <si>
    <t>Naomi Craine</t>
  </si>
  <si>
    <t>Craine</t>
  </si>
  <si>
    <t>Chris Borgia</t>
  </si>
  <si>
    <t>Borgia</t>
  </si>
  <si>
    <t>Bill Gaylor</t>
  </si>
  <si>
    <t>Piotr Blass</t>
  </si>
  <si>
    <t>Lionel Long</t>
  </si>
  <si>
    <t>Robert Monroe</t>
  </si>
  <si>
    <t>Lawrence Sidney Scott</t>
  </si>
  <si>
    <t>Gaylor</t>
  </si>
  <si>
    <t>Blass</t>
  </si>
  <si>
    <t>Roger F. Wicker</t>
  </si>
  <si>
    <t>Thomas Cramer</t>
  </si>
  <si>
    <t>Cramer</t>
  </si>
  <si>
    <t>Shawn O'Hara</t>
  </si>
  <si>
    <t>O'Hara</t>
  </si>
  <si>
    <t>Scott A. Rupert</t>
  </si>
  <si>
    <t>Nonparty</t>
  </si>
  <si>
    <t>Scotty Boman</t>
  </si>
  <si>
    <t>Boman</t>
  </si>
  <si>
    <t>Harley Mikkelson</t>
  </si>
  <si>
    <t>Mikkelson</t>
  </si>
  <si>
    <t>Richard A. Matkin</t>
  </si>
  <si>
    <t>Matkin</t>
  </si>
  <si>
    <t>John D. Litle</t>
  </si>
  <si>
    <t>Natural Law</t>
  </si>
  <si>
    <t>Litle</t>
  </si>
  <si>
    <t>Joseph Kexel</t>
  </si>
  <si>
    <t>Kexel</t>
  </si>
  <si>
    <t>Nimrod Y. U. Allen, III</t>
  </si>
  <si>
    <t>I.D.E.A.</t>
  </si>
  <si>
    <t>Dean Ahmad</t>
  </si>
  <si>
    <t>Ahmad</t>
  </si>
  <si>
    <t>S. Rob Sobhani</t>
  </si>
  <si>
    <t>Unaffiliated</t>
  </si>
  <si>
    <t>Sobhani</t>
  </si>
  <si>
    <t>Lih Young</t>
  </si>
  <si>
    <t>Brandy Baker</t>
  </si>
  <si>
    <t>Ed Tinus</t>
  </si>
  <si>
    <t>Tinus</t>
  </si>
  <si>
    <t>John Jay Myers</t>
  </si>
  <si>
    <t>Myers</t>
  </si>
  <si>
    <t>David B. Collins</t>
  </si>
  <si>
    <t>Collins</t>
  </si>
  <si>
    <t>Shaun Lynn McCausland</t>
  </si>
  <si>
    <t>McCausland</t>
  </si>
  <si>
    <t>Bill Barron</t>
  </si>
  <si>
    <t>Daniel Geery</t>
  </si>
  <si>
    <t>UT Justice</t>
  </si>
  <si>
    <t>Geery</t>
  </si>
  <si>
    <t>Marc Victor</t>
  </si>
  <si>
    <t>Victor</t>
  </si>
  <si>
    <t>Cynthia A. Dill</t>
  </si>
  <si>
    <t>Charles E. Summers, Jr.</t>
  </si>
  <si>
    <t>Ind. For Maine</t>
  </si>
  <si>
    <t>Andrew I. Dodge</t>
  </si>
  <si>
    <t>Ind. For Liberty</t>
  </si>
  <si>
    <t>Danny F. Dalton</t>
  </si>
  <si>
    <t>Non-Party</t>
  </si>
  <si>
    <t>Stephen M. Woods</t>
  </si>
  <si>
    <t>Woods</t>
  </si>
  <si>
    <t>Peter Moss</t>
  </si>
  <si>
    <t>Peace and Prosperity</t>
  </si>
  <si>
    <t>Moss</t>
  </si>
  <si>
    <t>Laurel LaFramboise</t>
  </si>
  <si>
    <t>VoteKISS</t>
  </si>
  <si>
    <t>LaFramboise</t>
  </si>
  <si>
    <t>United States Marijuana</t>
  </si>
  <si>
    <t>Cris Ericson</t>
  </si>
  <si>
    <t>Ericson</t>
  </si>
  <si>
    <t>Timothy M. Kaine</t>
  </si>
  <si>
    <t>Jeff Russell</t>
  </si>
  <si>
    <t>Kevin Wade</t>
  </si>
  <si>
    <t>Groff A. Richard</t>
  </si>
  <si>
    <t>Richard</t>
  </si>
  <si>
    <t>Pires Alexander</t>
  </si>
  <si>
    <t>Ind. Of Delaware</t>
  </si>
  <si>
    <t>Tim Davis</t>
  </si>
  <si>
    <t>Michael Cavlan</t>
  </si>
  <si>
    <t>Grassroots</t>
  </si>
  <si>
    <t>MN Open Prog.</t>
  </si>
  <si>
    <t>Cavlan</t>
  </si>
  <si>
    <t>David Lory VanderBeek</t>
  </si>
  <si>
    <t>VanderBeek</t>
  </si>
  <si>
    <t>Wendy Long</t>
  </si>
  <si>
    <t>Joel Otto</t>
  </si>
  <si>
    <t>Country</t>
  </si>
  <si>
    <t>Otto</t>
  </si>
  <si>
    <t>Colia Clark</t>
  </si>
  <si>
    <t>Mangelli</t>
  </si>
  <si>
    <t>Chris Edes</t>
  </si>
  <si>
    <t>John Mangelli</t>
  </si>
  <si>
    <t>Common Sense</t>
  </si>
  <si>
    <t>Edes</t>
  </si>
  <si>
    <t>Kirsten E. Gillibrand</t>
  </si>
  <si>
    <t>Joe Lieberman Retiring</t>
  </si>
  <si>
    <t>http://enr.sos.mo.gov/ENR/Views/TabularData.aspx?TabSRace=SpecifyARace%5ERaces%5E0%5E0%5E1%5EU.%20S.%20Senator%5E011656688155</t>
  </si>
  <si>
    <t>http://electionresults.sos.ne.gov/resultsCTY.aspx?type=SW&amp;rid=651&amp;osn=102&amp;map=CTY</t>
  </si>
  <si>
    <t>http://electionresults.virginia.gov/resultsCTY.aspx?type=CON&amp;rid=4919401077250994243&amp;osn=0&amp;map=CTY</t>
  </si>
  <si>
    <t>http://miboecfr.nictusa.com/election/results/12GEN/05000000.html</t>
  </si>
  <si>
    <t>Rayburn D. Smith</t>
  </si>
  <si>
    <t>http://www.electionreturns.state.pa.us/ElectionsInformation.aspx?FunctionID=15&amp;ElectionID=53&amp;OfficeID=2</t>
  </si>
  <si>
    <t>http://electionresults.sos.state.mn.us/ENR/Results/MediaResult/1?mediafileid=27</t>
  </si>
  <si>
    <t>http://www.in.gov/apps/sos/election/general/general2012?page=district&amp;countyID=-1&amp;officeID=4&amp;districtID=514&amp;candidate=</t>
  </si>
  <si>
    <t>James Higdon</t>
  </si>
  <si>
    <t>Higdon</t>
  </si>
  <si>
    <t>Pete Diamondstone</t>
  </si>
  <si>
    <t>Diamondstone</t>
  </si>
  <si>
    <t>Complete Official Results &amp; Voter Turnout November 6, 2012 General Election</t>
  </si>
  <si>
    <t>http://vermont-elections.org/elections1/2012ElectionResults/2012_election_info.html</t>
  </si>
  <si>
    <t>Alburgh</t>
  </si>
  <si>
    <t>Enosburgh</t>
  </si>
  <si>
    <t>Ferrisburgh</t>
  </si>
  <si>
    <t>State Of Delaware Elections System Official Election Results General Elections - 11/06/12 Statewide Offices By County</t>
  </si>
  <si>
    <t>http://elections.delaware.gov/results/html/stwoff_kns.shtml</t>
  </si>
  <si>
    <t>Statewide Candidates Official Summary Wyoming General Election - November 6, 2012</t>
  </si>
  <si>
    <t>http://soswy.state.wy.us/Elections/Docs/2012/Results/General/2012_Statewide_Candidates_Summary.pdf</t>
  </si>
  <si>
    <t>Official Results (without recounts) General Election - November 6, 2012</t>
  </si>
  <si>
    <t>http://results.sos.nd.gov/resultsCTY.aspx?text=Race&amp;type=SW&amp;rid=5002&amp;osn=110&amp;map=CTY</t>
  </si>
  <si>
    <t>2012 General Election November 6, 2012 Official Results</t>
  </si>
  <si>
    <t>http://enight.elections.myflorida.com/CompareCounties/?ContestId=120000</t>
  </si>
  <si>
    <t>US Senator</t>
  </si>
  <si>
    <t>pp. 41-42</t>
  </si>
  <si>
    <t>http://hawaii.gov/elections/results/2012/general/elections/results/2012/general/files/SOV.pdf</t>
  </si>
  <si>
    <t>State of Hawaii Statement of Vote Hawaii General 2012 November 06, 2012</t>
  </si>
  <si>
    <t>2012 General Election Canvass Report</t>
  </si>
  <si>
    <t>U.S. Senate</t>
  </si>
  <si>
    <t>http://elections.utah.gov/Media/Default/2012%20Canvass/2012%20General%20Canvass%20Report.xlsx</t>
  </si>
  <si>
    <t>JoAnn Secrist</t>
  </si>
  <si>
    <t>Secrist</t>
  </si>
  <si>
    <t>Amitabh Ghosh</t>
  </si>
  <si>
    <t>Daniel Holloway</t>
  </si>
  <si>
    <t>Katherine Houston</t>
  </si>
  <si>
    <t>Raymond O'Donnell</t>
  </si>
  <si>
    <t>Ghosh</t>
  </si>
  <si>
    <t>Holloway</t>
  </si>
  <si>
    <t>O'Donnell</t>
  </si>
  <si>
    <t xml:space="preserve">United States Senator 6 Year Term </t>
  </si>
  <si>
    <t>2012 Official Michigan General Election Results</t>
  </si>
  <si>
    <t>Federal</t>
  </si>
  <si>
    <t>Official results Senator in Congress</t>
  </si>
  <si>
    <t>http://www.ri.gov/election/results/2012/general_election/</t>
  </si>
  <si>
    <t>2012 Official Statewide General Election Results November 6, 2012</t>
  </si>
  <si>
    <t>http://www.nvsos.gov/soselectionpages/results/2012STatewideGeneral/ElectionSummary.aspx</t>
  </si>
  <si>
    <t>Mary Podlesak</t>
  </si>
  <si>
    <t>Podlesak</t>
  </si>
  <si>
    <t>http://www.elections.state.md.us/elections/2012/results/general/gen_detail_results_2012_4_BOT007-.html</t>
  </si>
  <si>
    <t>Official 2012 Presidential General Election results for U.S. Senator</t>
  </si>
  <si>
    <t>State General Election Tuesday, November 6, 2012</t>
  </si>
  <si>
    <t>U.S. Senate by County</t>
  </si>
  <si>
    <t>Riley J. Hood</t>
  </si>
  <si>
    <t>Diane E. Lorbiecki</t>
  </si>
  <si>
    <t>Lorbiecki</t>
  </si>
  <si>
    <t>G.A.B. Canvass Reporting System County by County Report 2012 Presidential and General Election</t>
  </si>
  <si>
    <t>http://gab.wi.gov/sites/default/files/County%20by%20County_11.6.12%20Gen%20Election_all%20ofices.xls</t>
  </si>
  <si>
    <t>Official Canvass</t>
  </si>
  <si>
    <t>Linda McCulloch</t>
  </si>
  <si>
    <t>Governor &amp; Lt. Governor</t>
  </si>
  <si>
    <t>2012 Statewide General Election Canvass</t>
  </si>
  <si>
    <t>http://sos.mt.gov/elections/2012/2012_General_Canvass.pdf</t>
  </si>
  <si>
    <t>Election Results Indiana General Election, November 6, 2012</t>
  </si>
  <si>
    <t xml:space="preserve"> Andover Twps</t>
  </si>
  <si>
    <t xml:space="preserve"> Aurora Twps</t>
  </si>
  <si>
    <t xml:space="preserve"> Beaver Cove Twps</t>
  </si>
  <si>
    <t xml:space="preserve"> Beddington Twps</t>
  </si>
  <si>
    <t>Chebeague Island</t>
  </si>
  <si>
    <t xml:space="preserve"> Cooper Twps</t>
  </si>
  <si>
    <t>E</t>
  </si>
  <si>
    <t xml:space="preserve"> East Millinocket Twps</t>
  </si>
  <si>
    <t>Elliottsville</t>
  </si>
  <si>
    <t xml:space="preserve"> Eustis Twps</t>
  </si>
  <si>
    <t>Fletcher's Landing</t>
  </si>
  <si>
    <t xml:space="preserve"> Fort Kent Twps</t>
  </si>
  <si>
    <t xml:space="preserve"> Franklin Twps</t>
  </si>
  <si>
    <t xml:space="preserve"> Great Pond Twps</t>
  </si>
  <si>
    <t xml:space="preserve"> Greenville Twps</t>
  </si>
  <si>
    <t xml:space="preserve"> Highland Twps</t>
  </si>
  <si>
    <t>Indian Purchase T3 T4</t>
  </si>
  <si>
    <t>Lang</t>
  </si>
  <si>
    <t>Mattamiscontis</t>
  </si>
  <si>
    <t xml:space="preserve"> Mattawamkeag Twps</t>
  </si>
  <si>
    <t xml:space="preserve"> Medway Twps</t>
  </si>
  <si>
    <t xml:space="preserve"> Millinocket Twps</t>
  </si>
  <si>
    <t xml:space="preserve"> Moro Twps</t>
  </si>
  <si>
    <t>Orneville</t>
  </si>
  <si>
    <t xml:space="preserve"> Rangeley Twps</t>
  </si>
  <si>
    <t>Spring Lake</t>
  </si>
  <si>
    <t>T7 SD</t>
  </si>
  <si>
    <t>T10 SD</t>
  </si>
  <si>
    <t>T11 R4</t>
  </si>
  <si>
    <t>T12 R13</t>
  </si>
  <si>
    <t>T15 R6</t>
  </si>
  <si>
    <t>T15 R9</t>
  </si>
  <si>
    <t>TD R2</t>
  </si>
  <si>
    <t xml:space="preserve"> Van Buren Twps</t>
  </si>
  <si>
    <t xml:space="preserve"> Weld Twps</t>
  </si>
  <si>
    <t xml:space="preserve"> Wesley Twps</t>
  </si>
  <si>
    <t xml:space="preserve"> Wilton Twps</t>
  </si>
  <si>
    <t>Absentee</t>
  </si>
  <si>
    <t>General Election - November 6, 2012 Tabulation of the Vote</t>
  </si>
  <si>
    <t>http://www.maine.gov/sos/cec/elec/2012/2012ussenatemuni.xls</t>
  </si>
  <si>
    <t>Election Date:</t>
  </si>
  <si>
    <t>Liberty Union</t>
  </si>
  <si>
    <t>McMahon Vote is the fusion of Republican and Independent Parties</t>
  </si>
  <si>
    <t>Murphy Vote is the fusion of Democratic and Working Families Parties</t>
  </si>
  <si>
    <t>Matthew Coleman</t>
  </si>
  <si>
    <t>Michael D. Adams</t>
  </si>
  <si>
    <t>John Traceski</t>
  </si>
  <si>
    <t>Michael Vasile</t>
  </si>
  <si>
    <t>Traceski</t>
  </si>
  <si>
    <t>Vasile</t>
  </si>
  <si>
    <t>http://www.statementofvote-sots.ct.gov/StatementOfVote/WebModules/ReportsLink/OfficeTitle.aspx</t>
  </si>
  <si>
    <t>State of Arizona Official Canvass 2012 General Election - November 6, 2012</t>
  </si>
  <si>
    <t>U.S. Senator</t>
  </si>
  <si>
    <t>Write-ins from http://results.enr.clarityelections.com/AZ/42050/111308/Web01/en/summary.html#</t>
  </si>
  <si>
    <t>http://www.azsos.gov/election/2012/General/Canvass2012GE.pdf</t>
  </si>
  <si>
    <t>Don Manspeaker</t>
  </si>
  <si>
    <t>Steven Watts</t>
  </si>
  <si>
    <t>Manspeaker</t>
  </si>
  <si>
    <t>Watts</t>
  </si>
  <si>
    <t>Total Write-ins</t>
  </si>
  <si>
    <t>http://vote.wa.gov/results/current/US-Senator_ByCounty.html</t>
  </si>
  <si>
    <t>November 06, 2012 General Election Results</t>
  </si>
  <si>
    <t>U.S. Senator - County Results</t>
  </si>
  <si>
    <t>Official Election Returns State of Missouri - General Election, Tuesday, November 06, 2012 As announced by the Board of State Canvassers on Wednesday, December 05, 2012</t>
  </si>
  <si>
    <t>U. S. Senator</t>
  </si>
  <si>
    <t>Bernard J. 'Spark' Duraski, Jr.</t>
  </si>
  <si>
    <t>William Dean</t>
  </si>
  <si>
    <t>Bernie Mowinski</t>
  </si>
  <si>
    <t>Charlie L. Bailey</t>
  </si>
  <si>
    <t>Arnie C. 'AC' Dienoff</t>
  </si>
  <si>
    <t>Ted Kimzey</t>
  </si>
  <si>
    <t>Dean</t>
  </si>
  <si>
    <t>Mowinski</t>
  </si>
  <si>
    <t>Dienoff</t>
  </si>
  <si>
    <t>Kimzey</t>
  </si>
  <si>
    <t>Duraski</t>
  </si>
  <si>
    <t>http://elections.sos.state.tx.us/elchist.exe</t>
  </si>
  <si>
    <t>2012 General Election 11/6/2012 U. S. Senator</t>
  </si>
  <si>
    <t>Certification - Total Votes Reported by County for the 2012 General Election United States Senate</t>
  </si>
  <si>
    <t>http://www.sos.ms.gov/elections/electionresults/2012General/certified%20results/US%20Senate.pdf</t>
  </si>
  <si>
    <t>C. Delbert Hosemann, Jr.</t>
  </si>
  <si>
    <t>Certification</t>
  </si>
  <si>
    <t>Overview of Official Results for 2012 General Election</t>
  </si>
  <si>
    <t>November 6, 2012 General Election Official Results</t>
  </si>
  <si>
    <t>https://www.voterinfo.sbe.virginia.gov/election/DATA/2012/68C30477-AAF2-46DD-994E-5D3BE8A89C9B/Official/5_l_DE97580C-F069-4752-92FF-28FB0BBAE1C4_s.shtml</t>
  </si>
  <si>
    <t>Official List Candidates for US Senate For General Election 11/06/2012 Election</t>
  </si>
  <si>
    <t>Larry Crim</t>
  </si>
  <si>
    <t>Gary Gene Davis</t>
  </si>
  <si>
    <t>Allen Hoenicke</t>
  </si>
  <si>
    <t>Jacob Maurer</t>
  </si>
  <si>
    <t>Jim Maynard</t>
  </si>
  <si>
    <t>Margie Nell Penn</t>
  </si>
  <si>
    <t>Christopher Schappert</t>
  </si>
  <si>
    <t>Lee Stewart</t>
  </si>
  <si>
    <t>Angelia Stinnett</t>
  </si>
  <si>
    <t>Mary D. Wright</t>
  </si>
  <si>
    <t>November 6, 2012 Official Results</t>
  </si>
  <si>
    <t>US Senate County</t>
  </si>
  <si>
    <t>http://www.tn.gov/sos/election/results/2012-11/USSenateCountyTotals.pdf</t>
  </si>
  <si>
    <t>Gillibrand (Dem)</t>
  </si>
  <si>
    <t>Gillibrand (Ind)</t>
  </si>
  <si>
    <t>Gillibrand (WF)</t>
  </si>
  <si>
    <t>Long (Rep)</t>
  </si>
  <si>
    <t>Long (Con)</t>
  </si>
  <si>
    <t>Updated - not yet official</t>
  </si>
  <si>
    <t>Updated to Official</t>
  </si>
  <si>
    <t>Debra Bowen</t>
  </si>
  <si>
    <t>Statement of Vote November 6, 2012, General Election</t>
  </si>
  <si>
    <t>pp. 23-25</t>
  </si>
  <si>
    <t>http://vote.sos.ca.gov/returns/president/</t>
  </si>
  <si>
    <t>Canvass of Returns of General Election Held on November 6, 2012 - State of New Mexico</t>
  </si>
  <si>
    <t>http://www.sos.state.nm.us/uploads/files/2012%20Statewide%20General%20Results.pdf</t>
  </si>
  <si>
    <t>2012 General Election Tuesday, November 06, 2012 Official Returns United States Senator By County</t>
  </si>
  <si>
    <t>Long vote is the fusion of Republican and Conservative Parties.</t>
  </si>
  <si>
    <t>Gillibrand vote is the fusion of Democratic, Working Families, and Independence Parties</t>
  </si>
  <si>
    <t>Official Results of Nebraska General Election - November 6, 2012</t>
  </si>
  <si>
    <t>p. 12</t>
  </si>
  <si>
    <t>http://www.sos.ne.gov/elec/2012/pdf/2012-general-canvass.pdf</t>
  </si>
  <si>
    <t>Statewide Results General Election - November 6, 2012 Official Results</t>
  </si>
  <si>
    <t>http://apps.sos.wv.gov/elections/results/results.aspx?year=2012&amp;eid=13&amp;county=Statewide</t>
  </si>
  <si>
    <t>Updated totals only to official</t>
  </si>
  <si>
    <t>2012 U.S. Senate General Election</t>
  </si>
  <si>
    <t>PD43+ Massachusetts Election Statistics</t>
  </si>
  <si>
    <t>http://ma.electionstats.com/elections/view/22519/</t>
  </si>
  <si>
    <t>Updated town and county data to official</t>
  </si>
  <si>
    <t>http://www.elections.ny.gov/NYSBOE/elections/2012/General/USSenator_02-06-2013.pdf</t>
  </si>
  <si>
    <t>Updated to Amended Certified</t>
  </si>
  <si>
    <t>Updated official results to 2/5/13 posting</t>
  </si>
  <si>
    <t>Updated Manchin Data in Webster County per WV SoS</t>
  </si>
  <si>
    <t>Richard Thomas Ruzicka</t>
  </si>
  <si>
    <t>Ruzicka</t>
  </si>
  <si>
    <t>Added one qualified write-in vote for Richard Thomas Ruzicka in New Castle County</t>
  </si>
  <si>
    <t>Updated data in several towns to latest Official Results (from VT SoS)</t>
  </si>
  <si>
    <t>http://nj.gov/state/elections/2012-results/2012-official-general-results-us-senate-020513.pdf</t>
  </si>
  <si>
    <t>Seats Won</t>
  </si>
  <si>
    <t>I</t>
  </si>
  <si>
    <t>Graphs</t>
  </si>
  <si>
    <t>Updated Graphs Page</t>
  </si>
  <si>
    <t>Updated Official Results</t>
  </si>
  <si>
    <t>http://www.sos.state.oh.us/sos/upload/elections/2012/gen/FinalResults.xlsx</t>
  </si>
  <si>
    <t>Data in tabs at bottom</t>
  </si>
  <si>
    <t>&lt;- expand at left</t>
  </si>
  <si>
    <t>Changed Town FIPS codes for Elliottsville, T10 SD, T11 R4, T12 R13, T15 R6, T15 R9, and TD R2</t>
  </si>
  <si>
    <t>Corrected Town FIPS code for Chebeague Island to 12300</t>
  </si>
  <si>
    <t>Updated results to July 29, 2013 Amended Certification</t>
  </si>
  <si>
    <t>2012 Election Results - General Election Results - Certification amended July 29, 2013</t>
  </si>
  <si>
    <t>http://www.elections.ny.gov/NYSBOE/elections/2012/General/USSenator_07292013.pdf</t>
  </si>
  <si>
    <t>Updated results to to Clark County based on lasted Official Results Spreadsheet</t>
  </si>
  <si>
    <t>Updated Walsh County (county recanvassed in April 2013)</t>
  </si>
  <si>
    <t>© David Leip 2014 All Rights Reserved</t>
  </si>
  <si>
    <t>Updated data for Warrick County (from audit after discovery of missing absentee ballots)</t>
  </si>
  <si>
    <t>Paul Passarelli</t>
  </si>
  <si>
    <t>Passarelli</t>
  </si>
  <si>
    <t>&lt;- Fusion of Democratic and Working Families Parties</t>
  </si>
  <si>
    <t>&lt;- Fusion of Republican and Independent Parties</t>
  </si>
  <si>
    <t>Christopher S. Murphy</t>
  </si>
  <si>
    <t>Linda E. McMahon</t>
  </si>
  <si>
    <t>Added missing Libertarian party candidate name (Candidates tab)</t>
  </si>
  <si>
    <t>Jeff Becker</t>
  </si>
  <si>
    <t>Sheirl L. Fletcher</t>
  </si>
  <si>
    <t>Added write-in vote from State of West Virginia Certificate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</si>
</sst>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00%"/>
    <numFmt numFmtId="168" formatCode="0.000000%"/>
    <numFmt numFmtId="169" formatCode="00"/>
    <numFmt numFmtId="170" formatCode="000"/>
    <numFmt numFmtId="171" formatCode="00000"/>
    <numFmt numFmtId="172" formatCode="d\ mmm\ yyyy"/>
    <numFmt numFmtId="173" formatCode="000000"/>
    <numFmt numFmtId="174" formatCode="m/d/yyyy"/>
    <numFmt numFmtId="175" formatCode="yyyy\-mm\-dd"/>
    <numFmt numFmtId="176" formatCode="0.0"/>
  </numFmts>
  <fonts count="22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40">
    <xf numFmtId="0" fontId="0" fillId="0" borderId="0"/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77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7" fontId="0" fillId="0" borderId="0" xfId="0" applyNumberFormat="1"/>
    <xf numFmtId="168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173" fontId="0" fillId="0" borderId="0" xfId="0" applyNumberFormat="1"/>
    <xf numFmtId="172" fontId="1" fillId="0" borderId="0" xfId="0" applyNumberFormat="1" applyFont="1"/>
    <xf numFmtId="0" fontId="7" fillId="0" borderId="0" xfId="0" applyFont="1" applyAlignment="1">
      <alignment wrapText="1"/>
    </xf>
    <xf numFmtId="3" fontId="7" fillId="0" borderId="0" xfId="0" applyNumberFormat="1" applyFont="1" applyAlignment="1">
      <alignment wrapText="1"/>
    </xf>
    <xf numFmtId="3" fontId="7" fillId="0" borderId="0" xfId="0" applyNumberFormat="1" applyFont="1" applyAlignment="1">
      <alignment vertical="center"/>
    </xf>
    <xf numFmtId="3" fontId="5" fillId="0" borderId="0" xfId="0" applyNumberFormat="1" applyFont="1"/>
    <xf numFmtId="0" fontId="5" fillId="0" borderId="0" xfId="0" applyFont="1"/>
    <xf numFmtId="3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3" fontId="16" fillId="0" borderId="0" xfId="0" applyNumberFormat="1" applyFont="1"/>
    <xf numFmtId="0" fontId="1" fillId="0" borderId="0" xfId="0" applyFont="1" applyAlignment="1"/>
    <xf numFmtId="3" fontId="2" fillId="0" borderId="0" xfId="0" applyNumberFormat="1" applyFont="1" applyBorder="1"/>
    <xf numFmtId="3" fontId="2" fillId="0" borderId="0" xfId="0" applyNumberFormat="1" applyFont="1" applyAlignment="1">
      <alignment horizontal="right"/>
    </xf>
    <xf numFmtId="174" fontId="0" fillId="0" borderId="0" xfId="0" applyNumberFormat="1"/>
    <xf numFmtId="14" fontId="0" fillId="0" borderId="0" xfId="0" applyNumberFormat="1"/>
    <xf numFmtId="3" fontId="17" fillId="0" borderId="0" xfId="0" applyNumberFormat="1" applyFont="1"/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wrapText="1"/>
    </xf>
    <xf numFmtId="172" fontId="0" fillId="0" borderId="0" xfId="0" applyNumberFormat="1" applyFont="1"/>
    <xf numFmtId="0" fontId="0" fillId="0" borderId="0" xfId="0" applyFont="1" applyFill="1" applyBorder="1"/>
    <xf numFmtId="3" fontId="20" fillId="0" borderId="0" xfId="0" applyNumberFormat="1" applyFont="1"/>
    <xf numFmtId="0" fontId="0" fillId="0" borderId="0" xfId="0" applyAlignment="1">
      <alignment wrapText="1"/>
    </xf>
    <xf numFmtId="175" fontId="2" fillId="0" borderId="0" xfId="0" applyNumberFormat="1" applyFont="1"/>
    <xf numFmtId="171" fontId="21" fillId="0" borderId="0" xfId="0" applyNumberFormat="1" applyFont="1"/>
    <xf numFmtId="1" fontId="0" fillId="0" borderId="0" xfId="0" applyNumberFormat="1" applyFont="1"/>
    <xf numFmtId="0" fontId="0" fillId="0" borderId="0" xfId="0" applyFont="1" applyBorder="1"/>
    <xf numFmtId="0" fontId="0" fillId="0" borderId="0" xfId="0" applyNumberFormat="1" applyFont="1" applyFill="1" applyBorder="1" applyAlignment="1" applyProtection="1">
      <alignment horizontal="right"/>
    </xf>
    <xf numFmtId="0" fontId="2" fillId="0" borderId="0" xfId="0" applyNumberFormat="1" applyFont="1"/>
    <xf numFmtId="0" fontId="2" fillId="0" borderId="0" xfId="0" applyFont="1" applyAlignment="1"/>
    <xf numFmtId="176" fontId="0" fillId="0" borderId="0" xfId="0" applyNumberForma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3" fontId="2" fillId="2" borderId="0" xfId="0" applyNumberFormat="1" applyFont="1" applyFill="1" applyBorder="1"/>
    <xf numFmtId="10" fontId="2" fillId="2" borderId="0" xfId="0" applyNumberFormat="1" applyFont="1" applyFill="1" applyBorder="1"/>
    <xf numFmtId="0" fontId="2" fillId="0" borderId="0" xfId="0" applyFont="1" applyAlignment="1"/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54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Normal" xfId="0" builtinId="0"/>
    <cellStyle name="Percent" xfId="1" builtinId="5"/>
  </cellStyles>
  <dxfs count="117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09759007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25.0</c:v>
                </c:pt>
                <c:pt idx="1">
                  <c:v>158.0</c:v>
                </c:pt>
                <c:pt idx="2">
                  <c:v>266.0</c:v>
                </c:pt>
                <c:pt idx="3">
                  <c:v>352.0</c:v>
                </c:pt>
                <c:pt idx="4">
                  <c:v>442.0</c:v>
                </c:pt>
                <c:pt idx="5">
                  <c:v>342.0</c:v>
                </c:pt>
                <c:pt idx="6">
                  <c:v>225.0</c:v>
                </c:pt>
                <c:pt idx="7">
                  <c:v>54.0</c:v>
                </c:pt>
                <c:pt idx="8">
                  <c:v>16.0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9373112"/>
        <c:axId val="-1999380536"/>
      </c:barChart>
      <c:catAx>
        <c:axId val="-1999373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2607969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38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99380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39393939394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373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90839315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3.0</c:v>
                </c:pt>
                <c:pt idx="1">
                  <c:v>21.0</c:v>
                </c:pt>
                <c:pt idx="2">
                  <c:v>115.0</c:v>
                </c:pt>
                <c:pt idx="3">
                  <c:v>286.0</c:v>
                </c:pt>
                <c:pt idx="4">
                  <c:v>421.0</c:v>
                </c:pt>
                <c:pt idx="5">
                  <c:v>410.0</c:v>
                </c:pt>
                <c:pt idx="6">
                  <c:v>278.0</c:v>
                </c:pt>
                <c:pt idx="7">
                  <c:v>258.0</c:v>
                </c:pt>
                <c:pt idx="8">
                  <c:v>85.0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9417880"/>
        <c:axId val="-1999423608"/>
      </c:barChart>
      <c:catAx>
        <c:axId val="-1999417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9968702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423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99423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4637223975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417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90882979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1827.0</c:v>
                </c:pt>
                <c:pt idx="1">
                  <c:v>17.0</c:v>
                </c:pt>
                <c:pt idx="2">
                  <c:v>6.0</c:v>
                </c:pt>
                <c:pt idx="3">
                  <c:v>0.0</c:v>
                </c:pt>
                <c:pt idx="4">
                  <c:v>5.0</c:v>
                </c:pt>
                <c:pt idx="5">
                  <c:v>11.0</c:v>
                </c:pt>
                <c:pt idx="6">
                  <c:v>8.0</c:v>
                </c:pt>
                <c:pt idx="7">
                  <c:v>7.0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9459800"/>
        <c:axId val="-1999466920"/>
      </c:barChart>
      <c:catAx>
        <c:axId val="-1999459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2741544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466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99466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75075521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459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25.0</c:v>
                </c:pt>
                <c:pt idx="1">
                  <c:v>158.0</c:v>
                </c:pt>
                <c:pt idx="2">
                  <c:v>266.0</c:v>
                </c:pt>
                <c:pt idx="3">
                  <c:v>352.0</c:v>
                </c:pt>
                <c:pt idx="4">
                  <c:v>442.0</c:v>
                </c:pt>
                <c:pt idx="5">
                  <c:v>342.0</c:v>
                </c:pt>
                <c:pt idx="6">
                  <c:v>225.0</c:v>
                </c:pt>
                <c:pt idx="7">
                  <c:v>54.0</c:v>
                </c:pt>
                <c:pt idx="8">
                  <c:v>16.0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3.0</c:v>
                </c:pt>
                <c:pt idx="1">
                  <c:v>21.0</c:v>
                </c:pt>
                <c:pt idx="2">
                  <c:v>115.0</c:v>
                </c:pt>
                <c:pt idx="3">
                  <c:v>286.0</c:v>
                </c:pt>
                <c:pt idx="4">
                  <c:v>421.0</c:v>
                </c:pt>
                <c:pt idx="5">
                  <c:v>410.0</c:v>
                </c:pt>
                <c:pt idx="6">
                  <c:v>278.0</c:v>
                </c:pt>
                <c:pt idx="7">
                  <c:v>258.0</c:v>
                </c:pt>
                <c:pt idx="8">
                  <c:v>85.0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9518632"/>
        <c:axId val="-1999525128"/>
      </c:barChart>
      <c:catAx>
        <c:axId val="-1999518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525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99525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06257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99518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1.104457E6</c:v>
                </c:pt>
                <c:pt idx="1">
                  <c:v>1.036542E6</c:v>
                </c:pt>
                <c:pt idx="3">
                  <c:v>104610.0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7.864624E6</c:v>
                </c:pt>
                <c:pt idx="1">
                  <c:v>4.713887E6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828761.0</c:v>
                </c:pt>
                <c:pt idx="1">
                  <c:v>651089.0</c:v>
                </c:pt>
                <c:pt idx="3">
                  <c:v>31914.0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265415.0</c:v>
                </c:pt>
                <c:pt idx="1">
                  <c:v>115700.0</c:v>
                </c:pt>
                <c:pt idx="2">
                  <c:v>15300.0</c:v>
                </c:pt>
                <c:pt idx="3">
                  <c:v>3192.0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4.523451E6</c:v>
                </c:pt>
                <c:pt idx="1">
                  <c:v>3.458267E6</c:v>
                </c:pt>
                <c:pt idx="2">
                  <c:v>126079.0</c:v>
                </c:pt>
                <c:pt idx="3">
                  <c:v>82149.0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269489.0</c:v>
                </c:pt>
                <c:pt idx="1">
                  <c:v>160994.0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1.282729E6</c:v>
                </c:pt>
                <c:pt idx="1">
                  <c:v>1.135678E6</c:v>
                </c:pt>
                <c:pt idx="3">
                  <c:v>145392.0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370580.0</c:v>
                </c:pt>
                <c:pt idx="1">
                  <c:v>215399.0</c:v>
                </c:pt>
                <c:pt idx="2">
                  <c:v>92900.0</c:v>
                </c:pt>
                <c:pt idx="3">
                  <c:v>21720.0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1.474028E6</c:v>
                </c:pt>
                <c:pt idx="1">
                  <c:v>693291.0</c:v>
                </c:pt>
                <c:pt idx="2">
                  <c:v>430934.0</c:v>
                </c:pt>
                <c:pt idx="3">
                  <c:v>34981.0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1.696346E6</c:v>
                </c:pt>
                <c:pt idx="1">
                  <c:v>1.458048E6</c:v>
                </c:pt>
                <c:pt idx="3">
                  <c:v>2159.0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2.735826E6</c:v>
                </c:pt>
                <c:pt idx="1">
                  <c:v>1.767386E6</c:v>
                </c:pt>
                <c:pt idx="3">
                  <c:v>149706.0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1.854595E6</c:v>
                </c:pt>
                <c:pt idx="1">
                  <c:v>867974.0</c:v>
                </c:pt>
                <c:pt idx="2">
                  <c:v>73539.0</c:v>
                </c:pt>
                <c:pt idx="3">
                  <c:v>47099.0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709626.0</c:v>
                </c:pt>
                <c:pt idx="1">
                  <c:v>503467.0</c:v>
                </c:pt>
                <c:pt idx="3">
                  <c:v>28475.0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1.494125E6</c:v>
                </c:pt>
                <c:pt idx="1">
                  <c:v>1.066159E6</c:v>
                </c:pt>
                <c:pt idx="3">
                  <c:v>165509.0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236123.0</c:v>
                </c:pt>
                <c:pt idx="1">
                  <c:v>218051.0</c:v>
                </c:pt>
                <c:pt idx="3">
                  <c:v>31892.0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455593.0</c:v>
                </c:pt>
                <c:pt idx="1">
                  <c:v>332979.0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457656.0</c:v>
                </c:pt>
                <c:pt idx="1">
                  <c:v>446080.0</c:v>
                </c:pt>
                <c:pt idx="3">
                  <c:v>94069.0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5.04259E7</c:v>
                </c:pt>
                <c:pt idx="1">
                  <c:v>3.9421016E7</c:v>
                </c:pt>
                <c:pt idx="2">
                  <c:v>1.483274E6</c:v>
                </c:pt>
                <c:pt idx="3">
                  <c:v>1.735212E6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1.985783E6</c:v>
                </c:pt>
                <c:pt idx="1">
                  <c:v>1.329405E6</c:v>
                </c:pt>
                <c:pt idx="3">
                  <c:v>59480.0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395717.0</c:v>
                </c:pt>
                <c:pt idx="1">
                  <c:v>351259.0</c:v>
                </c:pt>
                <c:pt idx="3">
                  <c:v>28816.0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4.82233E6</c:v>
                </c:pt>
                <c:pt idx="1">
                  <c:v>1.758702E6</c:v>
                </c:pt>
                <c:pt idx="3">
                  <c:v>98646.0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161163.0</c:v>
                </c:pt>
                <c:pt idx="1">
                  <c:v>158282.0</c:v>
                </c:pt>
                <c:pt idx="3">
                  <c:v>1406.0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2.762766E6</c:v>
                </c:pt>
                <c:pt idx="1">
                  <c:v>2.435744E6</c:v>
                </c:pt>
                <c:pt idx="2">
                  <c:v>250617.0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3.021364E6</c:v>
                </c:pt>
                <c:pt idx="1">
                  <c:v>2.509132E6</c:v>
                </c:pt>
                <c:pt idx="3">
                  <c:v>96926.0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271034.0</c:v>
                </c:pt>
                <c:pt idx="1">
                  <c:v>146222.0</c:v>
                </c:pt>
                <c:pt idx="3">
                  <c:v>933.0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1.506443E6</c:v>
                </c:pt>
                <c:pt idx="1">
                  <c:v>705882.0</c:v>
                </c:pt>
                <c:pt idx="3">
                  <c:v>109152.0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4.440137E6</c:v>
                </c:pt>
                <c:pt idx="1">
                  <c:v>3.194927E6</c:v>
                </c:pt>
                <c:pt idx="3">
                  <c:v>229758.0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657608.0</c:v>
                </c:pt>
                <c:pt idx="1">
                  <c:v>301873.0</c:v>
                </c:pt>
                <c:pt idx="3">
                  <c:v>47420.0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209053.0</c:v>
                </c:pt>
                <c:pt idx="1">
                  <c:v>73198.0</c:v>
                </c:pt>
                <c:pt idx="3">
                  <c:v>12016.0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2.010067E6</c:v>
                </c:pt>
                <c:pt idx="1">
                  <c:v>1.785542E6</c:v>
                </c:pt>
                <c:pt idx="3">
                  <c:v>6587.0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1.855493E6</c:v>
                </c:pt>
                <c:pt idx="1">
                  <c:v>1.213924E6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399898.0</c:v>
                </c:pt>
                <c:pt idx="1">
                  <c:v>240787.0</c:v>
                </c:pt>
                <c:pt idx="3">
                  <c:v>19603.0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1.547104E6</c:v>
                </c:pt>
                <c:pt idx="1">
                  <c:v>1.380126E6</c:v>
                </c:pt>
                <c:pt idx="3">
                  <c:v>82181.0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185250.0</c:v>
                </c:pt>
                <c:pt idx="1">
                  <c:v>53019.0</c:v>
                </c:pt>
                <c:pt idx="3">
                  <c:v>6593.0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6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45263419213593"/>
          <c:y val="0.0564104329753636"/>
          <c:w val="0.831580443324194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Graphs!$F$38:$G$38</c:f>
              <c:strCache>
                <c:ptCount val="2"/>
                <c:pt idx="0">
                  <c:v>Democratic</c:v>
                </c:pt>
                <c:pt idx="1">
                  <c:v>Republican</c:v>
                </c:pt>
              </c:strCache>
            </c:strRef>
          </c:cat>
          <c:val>
            <c:numRef>
              <c:f>Graphs!$F$36:$G$36</c:f>
              <c:numCache>
                <c:formatCode>General</c:formatCode>
                <c:ptCount val="2"/>
                <c:pt idx="0">
                  <c:v>23.0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0396520"/>
        <c:axId val="1930399864"/>
        <c:axId val="0"/>
      </c:bar3DChart>
      <c:catAx>
        <c:axId val="1930396520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3039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0399864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3039652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Graphs!$G$68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0350344"/>
        <c:axId val="1930346216"/>
      </c:barChart>
      <c:catAx>
        <c:axId val="193035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30346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0346216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30350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369865929"/>
          <c:y val="0.449616065433681"/>
          <c:w val="0.114864864864865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Graphs!$F$81:$F$84</c:f>
              <c:numCache>
                <c:formatCode>0</c:formatCode>
                <c:ptCount val="4"/>
                <c:pt idx="0">
                  <c:v>8.0</c:v>
                </c:pt>
                <c:pt idx="1">
                  <c:v>23.0</c:v>
                </c:pt>
                <c:pt idx="2">
                  <c:v>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Graphs!$F$95:$F$98</c:f>
              <c:numCache>
                <c:formatCode>0</c:formatCode>
                <c:ptCount val="4"/>
                <c:pt idx="0">
                  <c:v>1129.0</c:v>
                </c:pt>
                <c:pt idx="1">
                  <c:v>721.0</c:v>
                </c:pt>
                <c:pt idx="2">
                  <c:v>31.0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Graphs!$F$149:$I$149</c:f>
              <c:numCache>
                <c:formatCode>#,##0</c:formatCode>
                <c:ptCount val="4"/>
                <c:pt idx="0">
                  <c:v>69597.0</c:v>
                </c:pt>
                <c:pt idx="1">
                  <c:v>63277.0</c:v>
                </c:pt>
                <c:pt idx="3">
                  <c:v>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Graphs!$F$150:$I$150</c:f>
              <c:numCache>
                <c:formatCode>#,##0</c:formatCode>
                <c:ptCount val="4"/>
                <c:pt idx="0">
                  <c:v>45256.0</c:v>
                </c:pt>
                <c:pt idx="1">
                  <c:v>18683.0</c:v>
                </c:pt>
                <c:pt idx="3">
                  <c:v>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125906.0</c:v>
                </c:pt>
                <c:pt idx="1">
                  <c:v>114277.0</c:v>
                </c:pt>
                <c:pt idx="3">
                  <c:v>108.0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7387.0</c:v>
                </c:pt>
                <c:pt idx="1">
                  <c:v>3520.0</c:v>
                </c:pt>
                <c:pt idx="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184225.0</c:v>
                </c:pt>
                <c:pt idx="1">
                  <c:v>180861.0</c:v>
                </c:pt>
                <c:pt idx="3">
                  <c:v>189.0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25114.0</c:v>
                </c:pt>
                <c:pt idx="1">
                  <c:v>12495.0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108414.0</c:v>
                </c:pt>
                <c:pt idx="1">
                  <c:v>90538.0</c:v>
                </c:pt>
                <c:pt idx="3">
                  <c:v>216.0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53417.0</c:v>
                </c:pt>
                <c:pt idx="1">
                  <c:v>27827.0</c:v>
                </c:pt>
                <c:pt idx="3">
                  <c:v>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420142.0</c:v>
                </c:pt>
                <c:pt idx="1">
                  <c:v>331004.0</c:v>
                </c:pt>
                <c:pt idx="3">
                  <c:v>545.0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3435.0</c:v>
                </c:pt>
                <c:pt idx="1">
                  <c:v>2653.0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181187.0</c:v>
                </c:pt>
                <c:pt idx="1">
                  <c:v>174269.0</c:v>
                </c:pt>
                <c:pt idx="3">
                  <c:v>223.0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144172.0</c:v>
                </c:pt>
                <c:pt idx="1">
                  <c:v>111643.0</c:v>
                </c:pt>
                <c:pt idx="3">
                  <c:v>137.0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208779.0</c:v>
                </c:pt>
                <c:pt idx="1">
                  <c:v>78469.0</c:v>
                </c:pt>
                <c:pt idx="3">
                  <c:v>293.0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199401.0</c:v>
                </c:pt>
                <c:pt idx="1">
                  <c:v>168446.0</c:v>
                </c:pt>
                <c:pt idx="3">
                  <c:v>264.0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27629.0</c:v>
                </c:pt>
                <c:pt idx="1">
                  <c:v>15641.0</c:v>
                </c:pt>
                <c:pt idx="2">
                  <c:v>6824.0</c:v>
                </c:pt>
                <c:pt idx="3">
                  <c:v>1937.0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14897.0</c:v>
                </c:pt>
                <c:pt idx="1">
                  <c:v>11547.0</c:v>
                </c:pt>
                <c:pt idx="2">
                  <c:v>5263.0</c:v>
                </c:pt>
                <c:pt idx="3">
                  <c:v>1249.0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93746.0</c:v>
                </c:pt>
                <c:pt idx="1">
                  <c:v>42336.0</c:v>
                </c:pt>
                <c:pt idx="2">
                  <c:v>21149.0</c:v>
                </c:pt>
                <c:pt idx="3">
                  <c:v>4217.0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8552.0</c:v>
                </c:pt>
                <c:pt idx="1">
                  <c:v>4819.0</c:v>
                </c:pt>
                <c:pt idx="2">
                  <c:v>2096.0</c:v>
                </c:pt>
                <c:pt idx="3">
                  <c:v>588.0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Graphs!$F$127:$I$127</c:f>
              <c:numCache>
                <c:formatCode>#,##0</c:formatCode>
                <c:ptCount val="4"/>
                <c:pt idx="0">
                  <c:v>15456.0</c:v>
                </c:pt>
                <c:pt idx="1">
                  <c:v>9698.0</c:v>
                </c:pt>
                <c:pt idx="2">
                  <c:v>4177.0</c:v>
                </c:pt>
                <c:pt idx="3">
                  <c:v>908.0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Graphs!$F$128:$I$128</c:f>
              <c:numCache>
                <c:formatCode>#,##0</c:formatCode>
                <c:ptCount val="4"/>
                <c:pt idx="0">
                  <c:v>33438.0</c:v>
                </c:pt>
                <c:pt idx="1">
                  <c:v>19216.0</c:v>
                </c:pt>
                <c:pt idx="2">
                  <c:v>8131.0</c:v>
                </c:pt>
                <c:pt idx="3">
                  <c:v>1958.0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Graphs!$F$129:$I$129</c:f>
              <c:numCache>
                <c:formatCode>#,##0</c:formatCode>
                <c:ptCount val="4"/>
                <c:pt idx="0">
                  <c:v>12533.0</c:v>
                </c:pt>
                <c:pt idx="1">
                  <c:v>6129.0</c:v>
                </c:pt>
                <c:pt idx="2">
                  <c:v>2533.0</c:v>
                </c:pt>
                <c:pt idx="3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Graphs!$F$131:$I$131</c:f>
              <c:numCache>
                <c:formatCode>#,##0</c:formatCode>
                <c:ptCount val="4"/>
                <c:pt idx="0">
                  <c:v>15283.0</c:v>
                </c:pt>
                <c:pt idx="1">
                  <c:v>8688.0</c:v>
                </c:pt>
                <c:pt idx="2">
                  <c:v>3886.0</c:v>
                </c:pt>
                <c:pt idx="3">
                  <c:v>1071.0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Graphs!$F$132:$I$132</c:f>
              <c:numCache>
                <c:formatCode>#,##0</c:formatCode>
                <c:ptCount val="4"/>
                <c:pt idx="0">
                  <c:v>35517.0</c:v>
                </c:pt>
                <c:pt idx="1">
                  <c:v>27913.0</c:v>
                </c:pt>
                <c:pt idx="2">
                  <c:v>9633.0</c:v>
                </c:pt>
                <c:pt idx="3">
                  <c:v>2366.0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Graphs!$F$133:$I$133</c:f>
              <c:numCache>
                <c:formatCode>#,##0</c:formatCode>
                <c:ptCount val="4"/>
                <c:pt idx="0">
                  <c:v>4016.0</c:v>
                </c:pt>
                <c:pt idx="1">
                  <c:v>3522.0</c:v>
                </c:pt>
                <c:pt idx="2">
                  <c:v>911.0</c:v>
                </c:pt>
                <c:pt idx="3">
                  <c:v>338.0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Graphs!$F$134:$I$134</c:f>
              <c:numCache>
                <c:formatCode>#,##0</c:formatCode>
                <c:ptCount val="4"/>
                <c:pt idx="0">
                  <c:v>12422.0</c:v>
                </c:pt>
                <c:pt idx="1">
                  <c:v>5789.0</c:v>
                </c:pt>
                <c:pt idx="2">
                  <c:v>1818.0</c:v>
                </c:pt>
                <c:pt idx="3">
                  <c:v>623.0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Graphs!$F$135:$I$135</c:f>
              <c:numCache>
                <c:formatCode>#,##0</c:formatCode>
                <c:ptCount val="4"/>
                <c:pt idx="0">
                  <c:v>11045.0</c:v>
                </c:pt>
                <c:pt idx="1">
                  <c:v>8986.0</c:v>
                </c:pt>
                <c:pt idx="2">
                  <c:v>3387.0</c:v>
                </c:pt>
                <c:pt idx="3">
                  <c:v>923.0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Graphs!$F$136:$I$136</c:f>
              <c:numCache>
                <c:formatCode>#,##0</c:formatCode>
                <c:ptCount val="4"/>
                <c:pt idx="0">
                  <c:v>10392.0</c:v>
                </c:pt>
                <c:pt idx="1">
                  <c:v>6922.0</c:v>
                </c:pt>
                <c:pt idx="2">
                  <c:v>2525.0</c:v>
                </c:pt>
                <c:pt idx="3">
                  <c:v>698.0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6662.0</c:v>
                </c:pt>
                <c:pt idx="1">
                  <c:v>5739.0</c:v>
                </c:pt>
                <c:pt idx="2">
                  <c:v>2249.0</c:v>
                </c:pt>
                <c:pt idx="3">
                  <c:v>619.0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55958.0</c:v>
                </c:pt>
                <c:pt idx="1">
                  <c:v>31228.0</c:v>
                </c:pt>
                <c:pt idx="2">
                  <c:v>15759.0</c:v>
                </c:pt>
                <c:pt idx="3">
                  <c:v>3063.0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Graphs!$F$130:$I$130</c:f>
              <c:numCache>
                <c:formatCode>#,##0</c:formatCode>
                <c:ptCount val="4"/>
                <c:pt idx="0">
                  <c:v>11515.0</c:v>
                </c:pt>
                <c:pt idx="1">
                  <c:v>6639.0</c:v>
                </c:pt>
                <c:pt idx="2">
                  <c:v>1857.0</c:v>
                </c:pt>
                <c:pt idx="3">
                  <c:v>533.0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Graphs!$F$175:$I$175</c:f>
              <c:numCache>
                <c:formatCode>#,##0</c:formatCode>
                <c:ptCount val="4"/>
                <c:pt idx="0">
                  <c:v>14556.0</c:v>
                </c:pt>
                <c:pt idx="1">
                  <c:v>8390.0</c:v>
                </c:pt>
                <c:pt idx="3">
                  <c:v>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Graphs!$F$176:$I$176</c:f>
              <c:numCache>
                <c:formatCode>#,##0</c:formatCode>
                <c:ptCount val="4"/>
                <c:pt idx="0">
                  <c:v>44332.0</c:v>
                </c:pt>
                <c:pt idx="1">
                  <c:v>30217.0</c:v>
                </c:pt>
                <c:pt idx="3">
                  <c:v>170.0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22774.0</c:v>
                </c:pt>
                <c:pt idx="1">
                  <c:v>14224.0</c:v>
                </c:pt>
                <c:pt idx="3">
                  <c:v>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154123.0</c:v>
                </c:pt>
                <c:pt idx="1">
                  <c:v>69136.0</c:v>
                </c:pt>
                <c:pt idx="3">
                  <c:v>549.0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243.0</c:v>
                </c:pt>
                <c:pt idx="1">
                  <c:v>46.0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12845.0</c:v>
                </c:pt>
                <c:pt idx="1">
                  <c:v>4324.0</c:v>
                </c:pt>
                <c:pt idx="3">
                  <c:v>572.0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11525.0</c:v>
                </c:pt>
                <c:pt idx="1">
                  <c:v>4437.0</c:v>
                </c:pt>
                <c:pt idx="3">
                  <c:v>1168.0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Graphs!$F$191:$I$191</c:f>
              <c:numCache>
                <c:formatCode>#,##0</c:formatCode>
                <c:ptCount val="4"/>
                <c:pt idx="0">
                  <c:v>8763.0</c:v>
                </c:pt>
                <c:pt idx="1">
                  <c:v>4158.0</c:v>
                </c:pt>
                <c:pt idx="3">
                  <c:v>545.0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55615.0</c:v>
                </c:pt>
                <c:pt idx="1">
                  <c:v>17369.0</c:v>
                </c:pt>
                <c:pt idx="3">
                  <c:v>2491.0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1746.0</c:v>
                </c:pt>
                <c:pt idx="1">
                  <c:v>848.0</c:v>
                </c:pt>
                <c:pt idx="3">
                  <c:v>142.0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Graphs!$F$194:$I$194</c:f>
              <c:numCache>
                <c:formatCode>#,##0</c:formatCode>
                <c:ptCount val="4"/>
                <c:pt idx="0">
                  <c:v>13607.0</c:v>
                </c:pt>
                <c:pt idx="1">
                  <c:v>5336.0</c:v>
                </c:pt>
                <c:pt idx="3">
                  <c:v>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Graphs!$F$195:$I$195</c:f>
              <c:numCache>
                <c:formatCode>#,##0</c:formatCode>
                <c:ptCount val="4"/>
                <c:pt idx="0">
                  <c:v>2769.0</c:v>
                </c:pt>
                <c:pt idx="1">
                  <c:v>1119.0</c:v>
                </c:pt>
                <c:pt idx="3">
                  <c:v>144.0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Graphs!$F$196:$I$196</c:f>
              <c:numCache>
                <c:formatCode>#,##0</c:formatCode>
                <c:ptCount val="4"/>
                <c:pt idx="0">
                  <c:v>8701.0</c:v>
                </c:pt>
                <c:pt idx="1">
                  <c:v>2672.0</c:v>
                </c:pt>
                <c:pt idx="3">
                  <c:v>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Graphs!$F$197:$I$197</c:f>
              <c:numCache>
                <c:formatCode>#,##0</c:formatCode>
                <c:ptCount val="4"/>
                <c:pt idx="0">
                  <c:v>9750.0</c:v>
                </c:pt>
                <c:pt idx="1">
                  <c:v>3533.0</c:v>
                </c:pt>
                <c:pt idx="3">
                  <c:v>570.0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Graphs!$F$198:$I$198</c:f>
              <c:numCache>
                <c:formatCode>#,##0</c:formatCode>
                <c:ptCount val="4"/>
                <c:pt idx="0">
                  <c:v>8033.0</c:v>
                </c:pt>
                <c:pt idx="1">
                  <c:v>3106.0</c:v>
                </c:pt>
                <c:pt idx="3">
                  <c:v>414.0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Graphs!$F$199:$I$199</c:f>
              <c:numCache>
                <c:formatCode>#,##0</c:formatCode>
                <c:ptCount val="4"/>
                <c:pt idx="0">
                  <c:v>18286.0</c:v>
                </c:pt>
                <c:pt idx="1">
                  <c:v>8577.0</c:v>
                </c:pt>
                <c:pt idx="3">
                  <c:v>1214.0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Graphs!$F$200:$I$200</c:f>
              <c:numCache>
                <c:formatCode>#,##0</c:formatCode>
                <c:ptCount val="4"/>
                <c:pt idx="0">
                  <c:v>21502.0</c:v>
                </c:pt>
                <c:pt idx="1">
                  <c:v>6448.0</c:v>
                </c:pt>
                <c:pt idx="3">
                  <c:v>1017.0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Graphs!$F$201:$I$201</c:f>
              <c:numCache>
                <c:formatCode>#,##0</c:formatCode>
                <c:ptCount val="4"/>
                <c:pt idx="0">
                  <c:v>16050.0</c:v>
                </c:pt>
                <c:pt idx="1">
                  <c:v>4143.0</c:v>
                </c:pt>
                <c:pt idx="3">
                  <c:v>1294.0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Graphs!$F$202:$I$202</c:f>
              <c:numCache>
                <c:formatCode>#,##0</c:formatCode>
                <c:ptCount val="4"/>
                <c:pt idx="0">
                  <c:v>19861.0</c:v>
                </c:pt>
                <c:pt idx="1">
                  <c:v>7128.0</c:v>
                </c:pt>
                <c:pt idx="3">
                  <c:v>1220.0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Graphs!$F$109:$I$109</c:f>
              <c:numCache>
                <c:formatCode>#,##0</c:formatCode>
                <c:ptCount val="4"/>
                <c:pt idx="0">
                  <c:v>202539.0</c:v>
                </c:pt>
                <c:pt idx="1">
                  <c:v>179440.0</c:v>
                </c:pt>
                <c:pt idx="3">
                  <c:v>4984.0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Graphs!$F$110:$I$110</c:f>
              <c:numCache>
                <c:formatCode>#,##0</c:formatCode>
                <c:ptCount val="4"/>
                <c:pt idx="0">
                  <c:v>224187.0</c:v>
                </c:pt>
                <c:pt idx="1">
                  <c:v>148754.0</c:v>
                </c:pt>
                <c:pt idx="3">
                  <c:v>5953.0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Graphs!$F$111:$I$111</c:f>
              <c:numCache>
                <c:formatCode>#,##0</c:formatCode>
                <c:ptCount val="4"/>
                <c:pt idx="0">
                  <c:v>48316.0</c:v>
                </c:pt>
                <c:pt idx="1">
                  <c:v>39577.0</c:v>
                </c:pt>
                <c:pt idx="3">
                  <c:v>1492.0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Graphs!$F$112:$I$112</c:f>
              <c:numCache>
                <c:formatCode>#,##0</c:formatCode>
                <c:ptCount val="4"/>
                <c:pt idx="0">
                  <c:v>43591.0</c:v>
                </c:pt>
                <c:pt idx="1">
                  <c:v>35474.0</c:v>
                </c:pt>
                <c:pt idx="3">
                  <c:v>1716.0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Graphs!$F$113:$I$113</c:f>
              <c:numCache>
                <c:formatCode>#,##0</c:formatCode>
                <c:ptCount val="4"/>
                <c:pt idx="0">
                  <c:v>199779.0</c:v>
                </c:pt>
                <c:pt idx="1">
                  <c:v>141408.0</c:v>
                </c:pt>
                <c:pt idx="3">
                  <c:v>5530.0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60595.0</c:v>
                </c:pt>
                <c:pt idx="1">
                  <c:v>46056.0</c:v>
                </c:pt>
                <c:pt idx="3">
                  <c:v>2667.0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35781.0</c:v>
                </c:pt>
                <c:pt idx="1">
                  <c:v>30877.0</c:v>
                </c:pt>
                <c:pt idx="3">
                  <c:v>1621.0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22712.0</c:v>
                </c:pt>
                <c:pt idx="1">
                  <c:v>20764.0</c:v>
                </c:pt>
                <c:pt idx="3">
                  <c:v>1082.0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Graphs!$F$36:$H$36</c:f>
              <c:numCache>
                <c:formatCode>General</c:formatCode>
                <c:ptCount val="3"/>
                <c:pt idx="0">
                  <c:v>23.0</c:v>
                </c:pt>
                <c:pt idx="1">
                  <c:v>8.0</c:v>
                </c:pt>
                <c:pt idx="2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7" Type="http://schemas.openxmlformats.org/officeDocument/2006/relationships/chart" Target="../charts/chart11.xml"/><Relationship Id="rId8" Type="http://schemas.openxmlformats.org/officeDocument/2006/relationships/chart" Target="../charts/chart12.xml"/><Relationship Id="rId9" Type="http://schemas.openxmlformats.org/officeDocument/2006/relationships/chart" Target="../charts/chart13.xml"/><Relationship Id="rId10" Type="http://schemas.openxmlformats.org/officeDocument/2006/relationships/chart" Target="../charts/chart14.xml"/><Relationship Id="rId11" Type="http://schemas.openxmlformats.org/officeDocument/2006/relationships/chart" Target="../charts/chart15.xml"/><Relationship Id="rId12" Type="http://schemas.openxmlformats.org/officeDocument/2006/relationships/chart" Target="../charts/chart16.xml"/><Relationship Id="rId13" Type="http://schemas.openxmlformats.org/officeDocument/2006/relationships/chart" Target="../charts/chart17.xml"/><Relationship Id="rId14" Type="http://schemas.openxmlformats.org/officeDocument/2006/relationships/chart" Target="../charts/chart18.xml"/><Relationship Id="rId15" Type="http://schemas.openxmlformats.org/officeDocument/2006/relationships/chart" Target="../charts/chart19.xml"/><Relationship Id="rId16" Type="http://schemas.openxmlformats.org/officeDocument/2006/relationships/chart" Target="../charts/chart20.xml"/><Relationship Id="rId17" Type="http://schemas.openxmlformats.org/officeDocument/2006/relationships/chart" Target="../charts/chart21.xml"/><Relationship Id="rId18" Type="http://schemas.openxmlformats.org/officeDocument/2006/relationships/chart" Target="../charts/chart22.xml"/><Relationship Id="rId19" Type="http://schemas.openxmlformats.org/officeDocument/2006/relationships/chart" Target="../charts/chart23.xml"/><Relationship Id="rId30" Type="http://schemas.openxmlformats.org/officeDocument/2006/relationships/chart" Target="../charts/chart34.xml"/><Relationship Id="rId31" Type="http://schemas.openxmlformats.org/officeDocument/2006/relationships/chart" Target="../charts/chart35.xml"/><Relationship Id="rId32" Type="http://schemas.openxmlformats.org/officeDocument/2006/relationships/chart" Target="../charts/chart36.xml"/><Relationship Id="rId33" Type="http://schemas.openxmlformats.org/officeDocument/2006/relationships/chart" Target="../charts/chart37.xml"/><Relationship Id="rId34" Type="http://schemas.openxmlformats.org/officeDocument/2006/relationships/chart" Target="../charts/chart38.xml"/><Relationship Id="rId35" Type="http://schemas.openxmlformats.org/officeDocument/2006/relationships/chart" Target="../charts/chart39.xml"/><Relationship Id="rId36" Type="http://schemas.openxmlformats.org/officeDocument/2006/relationships/chart" Target="../charts/chart40.xml"/><Relationship Id="rId37" Type="http://schemas.openxmlformats.org/officeDocument/2006/relationships/chart" Target="../charts/chart41.xml"/><Relationship Id="rId38" Type="http://schemas.openxmlformats.org/officeDocument/2006/relationships/chart" Target="../charts/chart42.xml"/><Relationship Id="rId39" Type="http://schemas.openxmlformats.org/officeDocument/2006/relationships/chart" Target="../charts/chart43.xml"/><Relationship Id="rId50" Type="http://schemas.openxmlformats.org/officeDocument/2006/relationships/chart" Target="../charts/chart54.xml"/><Relationship Id="rId51" Type="http://schemas.openxmlformats.org/officeDocument/2006/relationships/chart" Target="../charts/chart55.xml"/><Relationship Id="rId52" Type="http://schemas.openxmlformats.org/officeDocument/2006/relationships/chart" Target="../charts/chart56.xml"/><Relationship Id="rId53" Type="http://schemas.openxmlformats.org/officeDocument/2006/relationships/chart" Target="../charts/chart57.xml"/><Relationship Id="rId54" Type="http://schemas.openxmlformats.org/officeDocument/2006/relationships/chart" Target="../charts/chart58.xml"/><Relationship Id="rId55" Type="http://schemas.openxmlformats.org/officeDocument/2006/relationships/chart" Target="../charts/chart59.xml"/><Relationship Id="rId56" Type="http://schemas.openxmlformats.org/officeDocument/2006/relationships/chart" Target="../charts/chart60.xml"/><Relationship Id="rId57" Type="http://schemas.openxmlformats.org/officeDocument/2006/relationships/chart" Target="../charts/chart61.xml"/><Relationship Id="rId58" Type="http://schemas.openxmlformats.org/officeDocument/2006/relationships/chart" Target="../charts/chart62.xml"/><Relationship Id="rId59" Type="http://schemas.openxmlformats.org/officeDocument/2006/relationships/chart" Target="../charts/chart63.xml"/><Relationship Id="rId70" Type="http://schemas.openxmlformats.org/officeDocument/2006/relationships/chart" Target="../charts/chart74.xml"/><Relationship Id="rId71" Type="http://schemas.openxmlformats.org/officeDocument/2006/relationships/chart" Target="../charts/chart75.xml"/><Relationship Id="rId72" Type="http://schemas.openxmlformats.org/officeDocument/2006/relationships/chart" Target="../charts/chart76.xml"/><Relationship Id="rId73" Type="http://schemas.openxmlformats.org/officeDocument/2006/relationships/chart" Target="../charts/chart77.xml"/><Relationship Id="rId74" Type="http://schemas.openxmlformats.org/officeDocument/2006/relationships/chart" Target="../charts/chart78.xml"/><Relationship Id="rId75" Type="http://schemas.openxmlformats.org/officeDocument/2006/relationships/chart" Target="../charts/chart79.xml"/><Relationship Id="rId76" Type="http://schemas.openxmlformats.org/officeDocument/2006/relationships/chart" Target="../charts/chart80.xml"/><Relationship Id="rId77" Type="http://schemas.openxmlformats.org/officeDocument/2006/relationships/chart" Target="../charts/chart81.xml"/><Relationship Id="rId78" Type="http://schemas.openxmlformats.org/officeDocument/2006/relationships/chart" Target="../charts/chart82.xml"/><Relationship Id="rId79" Type="http://schemas.openxmlformats.org/officeDocument/2006/relationships/chart" Target="../charts/chart83.xml"/><Relationship Id="rId90" Type="http://schemas.openxmlformats.org/officeDocument/2006/relationships/chart" Target="../charts/chart94.xml"/><Relationship Id="rId91" Type="http://schemas.openxmlformats.org/officeDocument/2006/relationships/chart" Target="../charts/chart95.xml"/><Relationship Id="rId92" Type="http://schemas.openxmlformats.org/officeDocument/2006/relationships/chart" Target="../charts/chart96.xml"/><Relationship Id="rId93" Type="http://schemas.openxmlformats.org/officeDocument/2006/relationships/chart" Target="../charts/chart97.xml"/><Relationship Id="rId94" Type="http://schemas.openxmlformats.org/officeDocument/2006/relationships/chart" Target="../charts/chart98.xml"/><Relationship Id="rId95" Type="http://schemas.openxmlformats.org/officeDocument/2006/relationships/chart" Target="../charts/chart99.xml"/><Relationship Id="rId96" Type="http://schemas.openxmlformats.org/officeDocument/2006/relationships/chart" Target="../charts/chart100.xml"/><Relationship Id="rId20" Type="http://schemas.openxmlformats.org/officeDocument/2006/relationships/chart" Target="../charts/chart24.xml"/><Relationship Id="rId21" Type="http://schemas.openxmlformats.org/officeDocument/2006/relationships/chart" Target="../charts/chart25.xml"/><Relationship Id="rId22" Type="http://schemas.openxmlformats.org/officeDocument/2006/relationships/chart" Target="../charts/chart26.xml"/><Relationship Id="rId23" Type="http://schemas.openxmlformats.org/officeDocument/2006/relationships/chart" Target="../charts/chart27.xml"/><Relationship Id="rId24" Type="http://schemas.openxmlformats.org/officeDocument/2006/relationships/chart" Target="../charts/chart28.xml"/><Relationship Id="rId25" Type="http://schemas.openxmlformats.org/officeDocument/2006/relationships/chart" Target="../charts/chart29.xml"/><Relationship Id="rId26" Type="http://schemas.openxmlformats.org/officeDocument/2006/relationships/chart" Target="../charts/chart30.xml"/><Relationship Id="rId27" Type="http://schemas.openxmlformats.org/officeDocument/2006/relationships/chart" Target="../charts/chart31.xml"/><Relationship Id="rId28" Type="http://schemas.openxmlformats.org/officeDocument/2006/relationships/chart" Target="../charts/chart32.xml"/><Relationship Id="rId29" Type="http://schemas.openxmlformats.org/officeDocument/2006/relationships/chart" Target="../charts/chart33.xml"/><Relationship Id="rId40" Type="http://schemas.openxmlformats.org/officeDocument/2006/relationships/chart" Target="../charts/chart44.xml"/><Relationship Id="rId41" Type="http://schemas.openxmlformats.org/officeDocument/2006/relationships/chart" Target="../charts/chart45.xml"/><Relationship Id="rId42" Type="http://schemas.openxmlformats.org/officeDocument/2006/relationships/chart" Target="../charts/chart46.xml"/><Relationship Id="rId43" Type="http://schemas.openxmlformats.org/officeDocument/2006/relationships/chart" Target="../charts/chart47.xml"/><Relationship Id="rId44" Type="http://schemas.openxmlformats.org/officeDocument/2006/relationships/chart" Target="../charts/chart48.xml"/><Relationship Id="rId45" Type="http://schemas.openxmlformats.org/officeDocument/2006/relationships/chart" Target="../charts/chart49.xml"/><Relationship Id="rId46" Type="http://schemas.openxmlformats.org/officeDocument/2006/relationships/chart" Target="../charts/chart50.xml"/><Relationship Id="rId47" Type="http://schemas.openxmlformats.org/officeDocument/2006/relationships/chart" Target="../charts/chart51.xml"/><Relationship Id="rId48" Type="http://schemas.openxmlformats.org/officeDocument/2006/relationships/chart" Target="../charts/chart52.xml"/><Relationship Id="rId49" Type="http://schemas.openxmlformats.org/officeDocument/2006/relationships/chart" Target="../charts/chart53.xml"/><Relationship Id="rId60" Type="http://schemas.openxmlformats.org/officeDocument/2006/relationships/chart" Target="../charts/chart64.xml"/><Relationship Id="rId61" Type="http://schemas.openxmlformats.org/officeDocument/2006/relationships/chart" Target="../charts/chart65.xml"/><Relationship Id="rId62" Type="http://schemas.openxmlformats.org/officeDocument/2006/relationships/chart" Target="../charts/chart66.xml"/><Relationship Id="rId63" Type="http://schemas.openxmlformats.org/officeDocument/2006/relationships/chart" Target="../charts/chart67.xml"/><Relationship Id="rId64" Type="http://schemas.openxmlformats.org/officeDocument/2006/relationships/chart" Target="../charts/chart68.xml"/><Relationship Id="rId65" Type="http://schemas.openxmlformats.org/officeDocument/2006/relationships/chart" Target="../charts/chart69.xml"/><Relationship Id="rId66" Type="http://schemas.openxmlformats.org/officeDocument/2006/relationships/chart" Target="../charts/chart70.xml"/><Relationship Id="rId67" Type="http://schemas.openxmlformats.org/officeDocument/2006/relationships/chart" Target="../charts/chart71.xml"/><Relationship Id="rId68" Type="http://schemas.openxmlformats.org/officeDocument/2006/relationships/chart" Target="../charts/chart72.xml"/><Relationship Id="rId69" Type="http://schemas.openxmlformats.org/officeDocument/2006/relationships/chart" Target="../charts/chart73.xml"/><Relationship Id="rId80" Type="http://schemas.openxmlformats.org/officeDocument/2006/relationships/chart" Target="../charts/chart84.xml"/><Relationship Id="rId81" Type="http://schemas.openxmlformats.org/officeDocument/2006/relationships/chart" Target="../charts/chart85.xml"/><Relationship Id="rId82" Type="http://schemas.openxmlformats.org/officeDocument/2006/relationships/chart" Target="../charts/chart86.xml"/><Relationship Id="rId83" Type="http://schemas.openxmlformats.org/officeDocument/2006/relationships/chart" Target="../charts/chart87.xml"/><Relationship Id="rId84" Type="http://schemas.openxmlformats.org/officeDocument/2006/relationships/chart" Target="../charts/chart88.xml"/><Relationship Id="rId85" Type="http://schemas.openxmlformats.org/officeDocument/2006/relationships/chart" Target="../charts/chart89.xml"/><Relationship Id="rId86" Type="http://schemas.openxmlformats.org/officeDocument/2006/relationships/chart" Target="../charts/chart90.xml"/><Relationship Id="rId87" Type="http://schemas.openxmlformats.org/officeDocument/2006/relationships/chart" Target="../charts/chart91.xml"/><Relationship Id="rId88" Type="http://schemas.openxmlformats.org/officeDocument/2006/relationships/chart" Target="../charts/chart92.xml"/><Relationship Id="rId89" Type="http://schemas.openxmlformats.org/officeDocument/2006/relationships/chart" Target="../charts/chart9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674</xdr:row>
      <xdr:rowOff>0</xdr:rowOff>
    </xdr:from>
    <xdr:to>
      <xdr:col>16</xdr:col>
      <xdr:colOff>12700</xdr:colOff>
      <xdr:row>698</xdr:row>
      <xdr:rowOff>12700</xdr:rowOff>
    </xdr:to>
    <xdr:pic>
      <xdr:nvPicPr>
        <xdr:cNvPr id="7580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676</xdr:row>
      <xdr:rowOff>0</xdr:rowOff>
    </xdr:from>
    <xdr:to>
      <xdr:col>16</xdr:col>
      <xdr:colOff>12700</xdr:colOff>
      <xdr:row>698</xdr:row>
      <xdr:rowOff>12700</xdr:rowOff>
    </xdr:to>
    <xdr:pic>
      <xdr:nvPicPr>
        <xdr:cNvPr id="7581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678</xdr:row>
      <xdr:rowOff>0</xdr:rowOff>
    </xdr:from>
    <xdr:to>
      <xdr:col>16</xdr:col>
      <xdr:colOff>12700</xdr:colOff>
      <xdr:row>698</xdr:row>
      <xdr:rowOff>12700</xdr:rowOff>
    </xdr:to>
    <xdr:pic>
      <xdr:nvPicPr>
        <xdr:cNvPr id="7582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674</xdr:row>
      <xdr:rowOff>0</xdr:rowOff>
    </xdr:from>
    <xdr:to>
      <xdr:col>15</xdr:col>
      <xdr:colOff>12700</xdr:colOff>
      <xdr:row>698</xdr:row>
      <xdr:rowOff>12700</xdr:rowOff>
    </xdr:to>
    <xdr:pic>
      <xdr:nvPicPr>
        <xdr:cNvPr id="7583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676</xdr:row>
      <xdr:rowOff>0</xdr:rowOff>
    </xdr:from>
    <xdr:to>
      <xdr:col>15</xdr:col>
      <xdr:colOff>12700</xdr:colOff>
      <xdr:row>698</xdr:row>
      <xdr:rowOff>12700</xdr:rowOff>
    </xdr:to>
    <xdr:pic>
      <xdr:nvPicPr>
        <xdr:cNvPr id="7584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678</xdr:row>
      <xdr:rowOff>0</xdr:rowOff>
    </xdr:from>
    <xdr:to>
      <xdr:col>15</xdr:col>
      <xdr:colOff>12700</xdr:colOff>
      <xdr:row>698</xdr:row>
      <xdr:rowOff>12700</xdr:rowOff>
    </xdr:to>
    <xdr:pic>
      <xdr:nvPicPr>
        <xdr:cNvPr id="7585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26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26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26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26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537185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537185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5371855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5371856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5371857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5371858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5371859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537186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537186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537186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537186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537186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537186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537186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5371867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5371868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5371869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0</xdr:colOff>
      <xdr:row>39</xdr:row>
      <xdr:rowOff>0</xdr:rowOff>
    </xdr:from>
    <xdr:to>
      <xdr:col>6</xdr:col>
      <xdr:colOff>114300</xdr:colOff>
      <xdr:row>49</xdr:row>
      <xdr:rowOff>127000</xdr:rowOff>
    </xdr:to>
    <xdr:graphicFrame macro="">
      <xdr:nvGraphicFramePr>
        <xdr:cNvPr id="5371870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5371872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5371873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5371874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5371875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5371876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5371877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5371878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5371879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5371880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5371881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5371882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5371883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5371884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5371885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5371886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5371887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</xdr:col>
      <xdr:colOff>0</xdr:colOff>
      <xdr:row>50</xdr:row>
      <xdr:rowOff>12700</xdr:rowOff>
    </xdr:from>
    <xdr:to>
      <xdr:col>9</xdr:col>
      <xdr:colOff>952500</xdr:colOff>
      <xdr:row>65</xdr:row>
      <xdr:rowOff>12700</xdr:rowOff>
    </xdr:to>
    <xdr:graphicFrame macro="">
      <xdr:nvGraphicFramePr>
        <xdr:cNvPr id="5371888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25400</xdr:colOff>
      <xdr:row>67</xdr:row>
      <xdr:rowOff>12700</xdr:rowOff>
    </xdr:from>
    <xdr:to>
      <xdr:col>8</xdr:col>
      <xdr:colOff>889000</xdr:colOff>
      <xdr:row>77</xdr:row>
      <xdr:rowOff>0</xdr:rowOff>
    </xdr:to>
    <xdr:graphicFrame macro="">
      <xdr:nvGraphicFramePr>
        <xdr:cNvPr id="5371889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9</xdr:col>
      <xdr:colOff>114300</xdr:colOff>
      <xdr:row>90</xdr:row>
      <xdr:rowOff>127000</xdr:rowOff>
    </xdr:to>
    <xdr:graphicFrame macro="">
      <xdr:nvGraphicFramePr>
        <xdr:cNvPr id="5371890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94</xdr:row>
      <xdr:rowOff>0</xdr:rowOff>
    </xdr:from>
    <xdr:to>
      <xdr:col>9</xdr:col>
      <xdr:colOff>114300</xdr:colOff>
      <xdr:row>104</xdr:row>
      <xdr:rowOff>127000</xdr:rowOff>
    </xdr:to>
    <xdr:graphicFrame macro="">
      <xdr:nvGraphicFramePr>
        <xdr:cNvPr id="5371892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148</xdr:row>
      <xdr:rowOff>12700</xdr:rowOff>
    </xdr:from>
    <xdr:to>
      <xdr:col>11</xdr:col>
      <xdr:colOff>0</xdr:colOff>
      <xdr:row>158</xdr:row>
      <xdr:rowOff>139700</xdr:rowOff>
    </xdr:to>
    <xdr:graphicFrame macro="">
      <xdr:nvGraphicFramePr>
        <xdr:cNvPr id="5371893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148</xdr:row>
      <xdr:rowOff>12700</xdr:rowOff>
    </xdr:from>
    <xdr:to>
      <xdr:col>12</xdr:col>
      <xdr:colOff>0</xdr:colOff>
      <xdr:row>158</xdr:row>
      <xdr:rowOff>139700</xdr:rowOff>
    </xdr:to>
    <xdr:graphicFrame macro="">
      <xdr:nvGraphicFramePr>
        <xdr:cNvPr id="5371894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148</xdr:row>
      <xdr:rowOff>12700</xdr:rowOff>
    </xdr:from>
    <xdr:to>
      <xdr:col>13</xdr:col>
      <xdr:colOff>0</xdr:colOff>
      <xdr:row>158</xdr:row>
      <xdr:rowOff>139700</xdr:rowOff>
    </xdr:to>
    <xdr:graphicFrame macro="">
      <xdr:nvGraphicFramePr>
        <xdr:cNvPr id="5371895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148</xdr:row>
      <xdr:rowOff>12700</xdr:rowOff>
    </xdr:from>
    <xdr:to>
      <xdr:col>14</xdr:col>
      <xdr:colOff>0</xdr:colOff>
      <xdr:row>158</xdr:row>
      <xdr:rowOff>139700</xdr:rowOff>
    </xdr:to>
    <xdr:graphicFrame macro="">
      <xdr:nvGraphicFramePr>
        <xdr:cNvPr id="5371896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148</xdr:row>
      <xdr:rowOff>12700</xdr:rowOff>
    </xdr:from>
    <xdr:to>
      <xdr:col>15</xdr:col>
      <xdr:colOff>0</xdr:colOff>
      <xdr:row>158</xdr:row>
      <xdr:rowOff>139700</xdr:rowOff>
    </xdr:to>
    <xdr:graphicFrame macro="">
      <xdr:nvGraphicFramePr>
        <xdr:cNvPr id="5371897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148</xdr:row>
      <xdr:rowOff>12700</xdr:rowOff>
    </xdr:from>
    <xdr:to>
      <xdr:col>16</xdr:col>
      <xdr:colOff>0</xdr:colOff>
      <xdr:row>158</xdr:row>
      <xdr:rowOff>139700</xdr:rowOff>
    </xdr:to>
    <xdr:graphicFrame macro="">
      <xdr:nvGraphicFramePr>
        <xdr:cNvPr id="5371898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0</xdr:colOff>
      <xdr:row>148</xdr:row>
      <xdr:rowOff>12700</xdr:rowOff>
    </xdr:from>
    <xdr:to>
      <xdr:col>17</xdr:col>
      <xdr:colOff>0</xdr:colOff>
      <xdr:row>158</xdr:row>
      <xdr:rowOff>139700</xdr:rowOff>
    </xdr:to>
    <xdr:graphicFrame macro="">
      <xdr:nvGraphicFramePr>
        <xdr:cNvPr id="5371899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0</xdr:colOff>
      <xdr:row>160</xdr:row>
      <xdr:rowOff>0</xdr:rowOff>
    </xdr:from>
    <xdr:to>
      <xdr:col>11</xdr:col>
      <xdr:colOff>0</xdr:colOff>
      <xdr:row>170</xdr:row>
      <xdr:rowOff>127000</xdr:rowOff>
    </xdr:to>
    <xdr:graphicFrame macro="">
      <xdr:nvGraphicFramePr>
        <xdr:cNvPr id="5371900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</xdr:col>
      <xdr:colOff>0</xdr:colOff>
      <xdr:row>160</xdr:row>
      <xdr:rowOff>0</xdr:rowOff>
    </xdr:from>
    <xdr:to>
      <xdr:col>12</xdr:col>
      <xdr:colOff>0</xdr:colOff>
      <xdr:row>170</xdr:row>
      <xdr:rowOff>127000</xdr:rowOff>
    </xdr:to>
    <xdr:graphicFrame macro="">
      <xdr:nvGraphicFramePr>
        <xdr:cNvPr id="5371901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0</xdr:colOff>
      <xdr:row>160</xdr:row>
      <xdr:rowOff>0</xdr:rowOff>
    </xdr:from>
    <xdr:to>
      <xdr:col>13</xdr:col>
      <xdr:colOff>0</xdr:colOff>
      <xdr:row>170</xdr:row>
      <xdr:rowOff>127000</xdr:rowOff>
    </xdr:to>
    <xdr:graphicFrame macro="">
      <xdr:nvGraphicFramePr>
        <xdr:cNvPr id="5371902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13</xdr:col>
      <xdr:colOff>0</xdr:colOff>
      <xdr:row>160</xdr:row>
      <xdr:rowOff>0</xdr:rowOff>
    </xdr:from>
    <xdr:to>
      <xdr:col>14</xdr:col>
      <xdr:colOff>0</xdr:colOff>
      <xdr:row>170</xdr:row>
      <xdr:rowOff>127000</xdr:rowOff>
    </xdr:to>
    <xdr:graphicFrame macro="">
      <xdr:nvGraphicFramePr>
        <xdr:cNvPr id="5371903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0</xdr:colOff>
      <xdr:row>160</xdr:row>
      <xdr:rowOff>0</xdr:rowOff>
    </xdr:from>
    <xdr:to>
      <xdr:col>15</xdr:col>
      <xdr:colOff>0</xdr:colOff>
      <xdr:row>170</xdr:row>
      <xdr:rowOff>127000</xdr:rowOff>
    </xdr:to>
    <xdr:graphicFrame macro="">
      <xdr:nvGraphicFramePr>
        <xdr:cNvPr id="6461440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0</xdr:colOff>
      <xdr:row>160</xdr:row>
      <xdr:rowOff>0</xdr:rowOff>
    </xdr:from>
    <xdr:to>
      <xdr:col>16</xdr:col>
      <xdr:colOff>0</xdr:colOff>
      <xdr:row>170</xdr:row>
      <xdr:rowOff>127000</xdr:rowOff>
    </xdr:to>
    <xdr:graphicFrame macro="">
      <xdr:nvGraphicFramePr>
        <xdr:cNvPr id="6461441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16</xdr:col>
      <xdr:colOff>0</xdr:colOff>
      <xdr:row>160</xdr:row>
      <xdr:rowOff>0</xdr:rowOff>
    </xdr:from>
    <xdr:to>
      <xdr:col>17</xdr:col>
      <xdr:colOff>0</xdr:colOff>
      <xdr:row>170</xdr:row>
      <xdr:rowOff>127000</xdr:rowOff>
    </xdr:to>
    <xdr:graphicFrame macro="">
      <xdr:nvGraphicFramePr>
        <xdr:cNvPr id="6461442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10</xdr:col>
      <xdr:colOff>0</xdr:colOff>
      <xdr:row>122</xdr:row>
      <xdr:rowOff>12700</xdr:rowOff>
    </xdr:from>
    <xdr:to>
      <xdr:col>11</xdr:col>
      <xdr:colOff>0</xdr:colOff>
      <xdr:row>132</xdr:row>
      <xdr:rowOff>139700</xdr:rowOff>
    </xdr:to>
    <xdr:graphicFrame macro="">
      <xdr:nvGraphicFramePr>
        <xdr:cNvPr id="6461453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0</xdr:colOff>
      <xdr:row>122</xdr:row>
      <xdr:rowOff>12700</xdr:rowOff>
    </xdr:from>
    <xdr:to>
      <xdr:col>12</xdr:col>
      <xdr:colOff>0</xdr:colOff>
      <xdr:row>132</xdr:row>
      <xdr:rowOff>139700</xdr:rowOff>
    </xdr:to>
    <xdr:graphicFrame macro="">
      <xdr:nvGraphicFramePr>
        <xdr:cNvPr id="6461454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12</xdr:col>
      <xdr:colOff>0</xdr:colOff>
      <xdr:row>122</xdr:row>
      <xdr:rowOff>12700</xdr:rowOff>
    </xdr:from>
    <xdr:to>
      <xdr:col>13</xdr:col>
      <xdr:colOff>0</xdr:colOff>
      <xdr:row>132</xdr:row>
      <xdr:rowOff>139700</xdr:rowOff>
    </xdr:to>
    <xdr:graphicFrame macro="">
      <xdr:nvGraphicFramePr>
        <xdr:cNvPr id="6461455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122</xdr:row>
      <xdr:rowOff>12700</xdr:rowOff>
    </xdr:from>
    <xdr:to>
      <xdr:col>14</xdr:col>
      <xdr:colOff>0</xdr:colOff>
      <xdr:row>132</xdr:row>
      <xdr:rowOff>139700</xdr:rowOff>
    </xdr:to>
    <xdr:graphicFrame macro="">
      <xdr:nvGraphicFramePr>
        <xdr:cNvPr id="6461456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</xdr:col>
      <xdr:colOff>0</xdr:colOff>
      <xdr:row>122</xdr:row>
      <xdr:rowOff>12700</xdr:rowOff>
    </xdr:from>
    <xdr:to>
      <xdr:col>15</xdr:col>
      <xdr:colOff>0</xdr:colOff>
      <xdr:row>132</xdr:row>
      <xdr:rowOff>139700</xdr:rowOff>
    </xdr:to>
    <xdr:graphicFrame macro="">
      <xdr:nvGraphicFramePr>
        <xdr:cNvPr id="6461457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15</xdr:col>
      <xdr:colOff>0</xdr:colOff>
      <xdr:row>122</xdr:row>
      <xdr:rowOff>12700</xdr:rowOff>
    </xdr:from>
    <xdr:to>
      <xdr:col>16</xdr:col>
      <xdr:colOff>0</xdr:colOff>
      <xdr:row>132</xdr:row>
      <xdr:rowOff>139700</xdr:rowOff>
    </xdr:to>
    <xdr:graphicFrame macro="">
      <xdr:nvGraphicFramePr>
        <xdr:cNvPr id="6461458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16</xdr:col>
      <xdr:colOff>0</xdr:colOff>
      <xdr:row>122</xdr:row>
      <xdr:rowOff>12700</xdr:rowOff>
    </xdr:from>
    <xdr:to>
      <xdr:col>17</xdr:col>
      <xdr:colOff>0</xdr:colOff>
      <xdr:row>132</xdr:row>
      <xdr:rowOff>139700</xdr:rowOff>
    </xdr:to>
    <xdr:graphicFrame macro="">
      <xdr:nvGraphicFramePr>
        <xdr:cNvPr id="6461459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10</xdr:col>
      <xdr:colOff>0</xdr:colOff>
      <xdr:row>134</xdr:row>
      <xdr:rowOff>0</xdr:rowOff>
    </xdr:from>
    <xdr:to>
      <xdr:col>11</xdr:col>
      <xdr:colOff>0</xdr:colOff>
      <xdr:row>144</xdr:row>
      <xdr:rowOff>127000</xdr:rowOff>
    </xdr:to>
    <xdr:graphicFrame macro="">
      <xdr:nvGraphicFramePr>
        <xdr:cNvPr id="6461460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0</xdr:colOff>
      <xdr:row>134</xdr:row>
      <xdr:rowOff>0</xdr:rowOff>
    </xdr:from>
    <xdr:to>
      <xdr:col>12</xdr:col>
      <xdr:colOff>0</xdr:colOff>
      <xdr:row>144</xdr:row>
      <xdr:rowOff>127000</xdr:rowOff>
    </xdr:to>
    <xdr:graphicFrame macro="">
      <xdr:nvGraphicFramePr>
        <xdr:cNvPr id="6461461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</xdr:col>
      <xdr:colOff>0</xdr:colOff>
      <xdr:row>134</xdr:row>
      <xdr:rowOff>0</xdr:rowOff>
    </xdr:from>
    <xdr:to>
      <xdr:col>13</xdr:col>
      <xdr:colOff>0</xdr:colOff>
      <xdr:row>144</xdr:row>
      <xdr:rowOff>127000</xdr:rowOff>
    </xdr:to>
    <xdr:graphicFrame macro="">
      <xdr:nvGraphicFramePr>
        <xdr:cNvPr id="6461462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134</xdr:row>
      <xdr:rowOff>0</xdr:rowOff>
    </xdr:from>
    <xdr:to>
      <xdr:col>14</xdr:col>
      <xdr:colOff>0</xdr:colOff>
      <xdr:row>144</xdr:row>
      <xdr:rowOff>127000</xdr:rowOff>
    </xdr:to>
    <xdr:graphicFrame macro="">
      <xdr:nvGraphicFramePr>
        <xdr:cNvPr id="6461463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14</xdr:col>
      <xdr:colOff>0</xdr:colOff>
      <xdr:row>134</xdr:row>
      <xdr:rowOff>0</xdr:rowOff>
    </xdr:from>
    <xdr:to>
      <xdr:col>15</xdr:col>
      <xdr:colOff>0</xdr:colOff>
      <xdr:row>144</xdr:row>
      <xdr:rowOff>127000</xdr:rowOff>
    </xdr:to>
    <xdr:graphicFrame macro="">
      <xdr:nvGraphicFramePr>
        <xdr:cNvPr id="6461464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15</xdr:col>
      <xdr:colOff>0</xdr:colOff>
      <xdr:row>134</xdr:row>
      <xdr:rowOff>0</xdr:rowOff>
    </xdr:from>
    <xdr:to>
      <xdr:col>16</xdr:col>
      <xdr:colOff>0</xdr:colOff>
      <xdr:row>144</xdr:row>
      <xdr:rowOff>127000</xdr:rowOff>
    </xdr:to>
    <xdr:graphicFrame macro="">
      <xdr:nvGraphicFramePr>
        <xdr:cNvPr id="6461465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16</xdr:col>
      <xdr:colOff>0</xdr:colOff>
      <xdr:row>134</xdr:row>
      <xdr:rowOff>0</xdr:rowOff>
    </xdr:from>
    <xdr:to>
      <xdr:col>17</xdr:col>
      <xdr:colOff>0</xdr:colOff>
      <xdr:row>144</xdr:row>
      <xdr:rowOff>127000</xdr:rowOff>
    </xdr:to>
    <xdr:graphicFrame macro="">
      <xdr:nvGraphicFramePr>
        <xdr:cNvPr id="6461466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0</xdr:colOff>
      <xdr:row>134</xdr:row>
      <xdr:rowOff>0</xdr:rowOff>
    </xdr:from>
    <xdr:to>
      <xdr:col>18</xdr:col>
      <xdr:colOff>0</xdr:colOff>
      <xdr:row>144</xdr:row>
      <xdr:rowOff>127000</xdr:rowOff>
    </xdr:to>
    <xdr:graphicFrame macro="">
      <xdr:nvGraphicFramePr>
        <xdr:cNvPr id="6461467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17</xdr:col>
      <xdr:colOff>0</xdr:colOff>
      <xdr:row>122</xdr:row>
      <xdr:rowOff>12700</xdr:rowOff>
    </xdr:from>
    <xdr:to>
      <xdr:col>18</xdr:col>
      <xdr:colOff>0</xdr:colOff>
      <xdr:row>132</xdr:row>
      <xdr:rowOff>139700</xdr:rowOff>
    </xdr:to>
    <xdr:graphicFrame macro="">
      <xdr:nvGraphicFramePr>
        <xdr:cNvPr id="6461468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</xdr:col>
      <xdr:colOff>0</xdr:colOff>
      <xdr:row>174</xdr:row>
      <xdr:rowOff>12700</xdr:rowOff>
    </xdr:from>
    <xdr:to>
      <xdr:col>11</xdr:col>
      <xdr:colOff>0</xdr:colOff>
      <xdr:row>184</xdr:row>
      <xdr:rowOff>139700</xdr:rowOff>
    </xdr:to>
    <xdr:graphicFrame macro="">
      <xdr:nvGraphicFramePr>
        <xdr:cNvPr id="6461469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0</xdr:colOff>
      <xdr:row>174</xdr:row>
      <xdr:rowOff>12700</xdr:rowOff>
    </xdr:from>
    <xdr:to>
      <xdr:col>12</xdr:col>
      <xdr:colOff>0</xdr:colOff>
      <xdr:row>184</xdr:row>
      <xdr:rowOff>139700</xdr:rowOff>
    </xdr:to>
    <xdr:graphicFrame macro="">
      <xdr:nvGraphicFramePr>
        <xdr:cNvPr id="6461470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12</xdr:col>
      <xdr:colOff>0</xdr:colOff>
      <xdr:row>174</xdr:row>
      <xdr:rowOff>12700</xdr:rowOff>
    </xdr:from>
    <xdr:to>
      <xdr:col>13</xdr:col>
      <xdr:colOff>0</xdr:colOff>
      <xdr:row>184</xdr:row>
      <xdr:rowOff>139700</xdr:rowOff>
    </xdr:to>
    <xdr:graphicFrame macro="">
      <xdr:nvGraphicFramePr>
        <xdr:cNvPr id="6461471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174</xdr:row>
      <xdr:rowOff>12700</xdr:rowOff>
    </xdr:from>
    <xdr:to>
      <xdr:col>14</xdr:col>
      <xdr:colOff>0</xdr:colOff>
      <xdr:row>184</xdr:row>
      <xdr:rowOff>139700</xdr:rowOff>
    </xdr:to>
    <xdr:graphicFrame macro="">
      <xdr:nvGraphicFramePr>
        <xdr:cNvPr id="6461472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0</xdr:colOff>
      <xdr:row>174</xdr:row>
      <xdr:rowOff>12700</xdr:rowOff>
    </xdr:from>
    <xdr:to>
      <xdr:col>15</xdr:col>
      <xdr:colOff>0</xdr:colOff>
      <xdr:row>184</xdr:row>
      <xdr:rowOff>139700</xdr:rowOff>
    </xdr:to>
    <xdr:graphicFrame macro="">
      <xdr:nvGraphicFramePr>
        <xdr:cNvPr id="6461473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10</xdr:col>
      <xdr:colOff>0</xdr:colOff>
      <xdr:row>188</xdr:row>
      <xdr:rowOff>12700</xdr:rowOff>
    </xdr:from>
    <xdr:to>
      <xdr:col>11</xdr:col>
      <xdr:colOff>0</xdr:colOff>
      <xdr:row>198</xdr:row>
      <xdr:rowOff>139700</xdr:rowOff>
    </xdr:to>
    <xdr:graphicFrame macro="">
      <xdr:nvGraphicFramePr>
        <xdr:cNvPr id="6461474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11</xdr:col>
      <xdr:colOff>0</xdr:colOff>
      <xdr:row>188</xdr:row>
      <xdr:rowOff>12700</xdr:rowOff>
    </xdr:from>
    <xdr:to>
      <xdr:col>12</xdr:col>
      <xdr:colOff>0</xdr:colOff>
      <xdr:row>198</xdr:row>
      <xdr:rowOff>139700</xdr:rowOff>
    </xdr:to>
    <xdr:graphicFrame macro="">
      <xdr:nvGraphicFramePr>
        <xdr:cNvPr id="6461475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</xdr:col>
      <xdr:colOff>0</xdr:colOff>
      <xdr:row>188</xdr:row>
      <xdr:rowOff>12700</xdr:rowOff>
    </xdr:from>
    <xdr:to>
      <xdr:col>13</xdr:col>
      <xdr:colOff>0</xdr:colOff>
      <xdr:row>198</xdr:row>
      <xdr:rowOff>139700</xdr:rowOff>
    </xdr:to>
    <xdr:graphicFrame macro="">
      <xdr:nvGraphicFramePr>
        <xdr:cNvPr id="6461476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13</xdr:col>
      <xdr:colOff>0</xdr:colOff>
      <xdr:row>188</xdr:row>
      <xdr:rowOff>12700</xdr:rowOff>
    </xdr:from>
    <xdr:to>
      <xdr:col>14</xdr:col>
      <xdr:colOff>0</xdr:colOff>
      <xdr:row>198</xdr:row>
      <xdr:rowOff>139700</xdr:rowOff>
    </xdr:to>
    <xdr:graphicFrame macro="">
      <xdr:nvGraphicFramePr>
        <xdr:cNvPr id="6461477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188</xdr:row>
      <xdr:rowOff>12700</xdr:rowOff>
    </xdr:from>
    <xdr:to>
      <xdr:col>15</xdr:col>
      <xdr:colOff>0</xdr:colOff>
      <xdr:row>198</xdr:row>
      <xdr:rowOff>139700</xdr:rowOff>
    </xdr:to>
    <xdr:graphicFrame macro="">
      <xdr:nvGraphicFramePr>
        <xdr:cNvPr id="6461478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15</xdr:col>
      <xdr:colOff>0</xdr:colOff>
      <xdr:row>188</xdr:row>
      <xdr:rowOff>12700</xdr:rowOff>
    </xdr:from>
    <xdr:to>
      <xdr:col>16</xdr:col>
      <xdr:colOff>0</xdr:colOff>
      <xdr:row>198</xdr:row>
      <xdr:rowOff>139700</xdr:rowOff>
    </xdr:to>
    <xdr:graphicFrame macro="">
      <xdr:nvGraphicFramePr>
        <xdr:cNvPr id="6461479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16</xdr:col>
      <xdr:colOff>0</xdr:colOff>
      <xdr:row>188</xdr:row>
      <xdr:rowOff>12700</xdr:rowOff>
    </xdr:from>
    <xdr:to>
      <xdr:col>17</xdr:col>
      <xdr:colOff>0</xdr:colOff>
      <xdr:row>198</xdr:row>
      <xdr:rowOff>139700</xdr:rowOff>
    </xdr:to>
    <xdr:graphicFrame macro="">
      <xdr:nvGraphicFramePr>
        <xdr:cNvPr id="6461480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10</xdr:col>
      <xdr:colOff>0</xdr:colOff>
      <xdr:row>200</xdr:row>
      <xdr:rowOff>0</xdr:rowOff>
    </xdr:from>
    <xdr:to>
      <xdr:col>11</xdr:col>
      <xdr:colOff>0</xdr:colOff>
      <xdr:row>210</xdr:row>
      <xdr:rowOff>127000</xdr:rowOff>
    </xdr:to>
    <xdr:graphicFrame macro="">
      <xdr:nvGraphicFramePr>
        <xdr:cNvPr id="6461481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0</xdr:colOff>
      <xdr:row>200</xdr:row>
      <xdr:rowOff>0</xdr:rowOff>
    </xdr:from>
    <xdr:to>
      <xdr:col>12</xdr:col>
      <xdr:colOff>0</xdr:colOff>
      <xdr:row>210</xdr:row>
      <xdr:rowOff>127000</xdr:rowOff>
    </xdr:to>
    <xdr:graphicFrame macro="">
      <xdr:nvGraphicFramePr>
        <xdr:cNvPr id="6461482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12</xdr:col>
      <xdr:colOff>0</xdr:colOff>
      <xdr:row>200</xdr:row>
      <xdr:rowOff>0</xdr:rowOff>
    </xdr:from>
    <xdr:to>
      <xdr:col>13</xdr:col>
      <xdr:colOff>0</xdr:colOff>
      <xdr:row>210</xdr:row>
      <xdr:rowOff>127000</xdr:rowOff>
    </xdr:to>
    <xdr:graphicFrame macro="">
      <xdr:nvGraphicFramePr>
        <xdr:cNvPr id="6461483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0</xdr:colOff>
      <xdr:row>200</xdr:row>
      <xdr:rowOff>0</xdr:rowOff>
    </xdr:from>
    <xdr:to>
      <xdr:col>14</xdr:col>
      <xdr:colOff>0</xdr:colOff>
      <xdr:row>210</xdr:row>
      <xdr:rowOff>127000</xdr:rowOff>
    </xdr:to>
    <xdr:graphicFrame macro="">
      <xdr:nvGraphicFramePr>
        <xdr:cNvPr id="6461484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0</xdr:colOff>
      <xdr:row>200</xdr:row>
      <xdr:rowOff>0</xdr:rowOff>
    </xdr:from>
    <xdr:to>
      <xdr:col>15</xdr:col>
      <xdr:colOff>0</xdr:colOff>
      <xdr:row>210</xdr:row>
      <xdr:rowOff>127000</xdr:rowOff>
    </xdr:to>
    <xdr:graphicFrame macro="">
      <xdr:nvGraphicFramePr>
        <xdr:cNvPr id="6461485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15</xdr:col>
      <xdr:colOff>0</xdr:colOff>
      <xdr:row>200</xdr:row>
      <xdr:rowOff>0</xdr:rowOff>
    </xdr:from>
    <xdr:to>
      <xdr:col>16</xdr:col>
      <xdr:colOff>0</xdr:colOff>
      <xdr:row>210</xdr:row>
      <xdr:rowOff>127000</xdr:rowOff>
    </xdr:to>
    <xdr:graphicFrame macro="">
      <xdr:nvGraphicFramePr>
        <xdr:cNvPr id="6461486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16</xdr:col>
      <xdr:colOff>0</xdr:colOff>
      <xdr:row>200</xdr:row>
      <xdr:rowOff>0</xdr:rowOff>
    </xdr:from>
    <xdr:to>
      <xdr:col>17</xdr:col>
      <xdr:colOff>0</xdr:colOff>
      <xdr:row>210</xdr:row>
      <xdr:rowOff>127000</xdr:rowOff>
    </xdr:to>
    <xdr:graphicFrame macro="">
      <xdr:nvGraphicFramePr>
        <xdr:cNvPr id="6461487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10</xdr:col>
      <xdr:colOff>0</xdr:colOff>
      <xdr:row>108</xdr:row>
      <xdr:rowOff>12700</xdr:rowOff>
    </xdr:from>
    <xdr:to>
      <xdr:col>11</xdr:col>
      <xdr:colOff>0</xdr:colOff>
      <xdr:row>118</xdr:row>
      <xdr:rowOff>139700</xdr:rowOff>
    </xdr:to>
    <xdr:graphicFrame macro="">
      <xdr:nvGraphicFramePr>
        <xdr:cNvPr id="6461488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11</xdr:col>
      <xdr:colOff>0</xdr:colOff>
      <xdr:row>108</xdr:row>
      <xdr:rowOff>12700</xdr:rowOff>
    </xdr:from>
    <xdr:to>
      <xdr:col>12</xdr:col>
      <xdr:colOff>0</xdr:colOff>
      <xdr:row>118</xdr:row>
      <xdr:rowOff>139700</xdr:rowOff>
    </xdr:to>
    <xdr:graphicFrame macro="">
      <xdr:nvGraphicFramePr>
        <xdr:cNvPr id="6461489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12</xdr:col>
      <xdr:colOff>0</xdr:colOff>
      <xdr:row>108</xdr:row>
      <xdr:rowOff>12700</xdr:rowOff>
    </xdr:from>
    <xdr:to>
      <xdr:col>13</xdr:col>
      <xdr:colOff>0</xdr:colOff>
      <xdr:row>118</xdr:row>
      <xdr:rowOff>139700</xdr:rowOff>
    </xdr:to>
    <xdr:graphicFrame macro="">
      <xdr:nvGraphicFramePr>
        <xdr:cNvPr id="6461490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13</xdr:col>
      <xdr:colOff>0</xdr:colOff>
      <xdr:row>108</xdr:row>
      <xdr:rowOff>12700</xdr:rowOff>
    </xdr:from>
    <xdr:to>
      <xdr:col>14</xdr:col>
      <xdr:colOff>0</xdr:colOff>
      <xdr:row>118</xdr:row>
      <xdr:rowOff>139700</xdr:rowOff>
    </xdr:to>
    <xdr:graphicFrame macro="">
      <xdr:nvGraphicFramePr>
        <xdr:cNvPr id="6461491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14</xdr:col>
      <xdr:colOff>0</xdr:colOff>
      <xdr:row>108</xdr:row>
      <xdr:rowOff>12700</xdr:rowOff>
    </xdr:from>
    <xdr:to>
      <xdr:col>15</xdr:col>
      <xdr:colOff>0</xdr:colOff>
      <xdr:row>118</xdr:row>
      <xdr:rowOff>139700</xdr:rowOff>
    </xdr:to>
    <xdr:graphicFrame macro="">
      <xdr:nvGraphicFramePr>
        <xdr:cNvPr id="6461492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15</xdr:col>
      <xdr:colOff>0</xdr:colOff>
      <xdr:row>108</xdr:row>
      <xdr:rowOff>12700</xdr:rowOff>
    </xdr:from>
    <xdr:to>
      <xdr:col>16</xdr:col>
      <xdr:colOff>0</xdr:colOff>
      <xdr:row>118</xdr:row>
      <xdr:rowOff>139700</xdr:rowOff>
    </xdr:to>
    <xdr:graphicFrame macro="">
      <xdr:nvGraphicFramePr>
        <xdr:cNvPr id="6461493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16</xdr:col>
      <xdr:colOff>0</xdr:colOff>
      <xdr:row>108</xdr:row>
      <xdr:rowOff>12700</xdr:rowOff>
    </xdr:from>
    <xdr:to>
      <xdr:col>17</xdr:col>
      <xdr:colOff>0</xdr:colOff>
      <xdr:row>118</xdr:row>
      <xdr:rowOff>139700</xdr:rowOff>
    </xdr:to>
    <xdr:graphicFrame macro="">
      <xdr:nvGraphicFramePr>
        <xdr:cNvPr id="6461494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0</xdr:colOff>
      <xdr:row>108</xdr:row>
      <xdr:rowOff>12700</xdr:rowOff>
    </xdr:from>
    <xdr:to>
      <xdr:col>18</xdr:col>
      <xdr:colOff>0</xdr:colOff>
      <xdr:row>118</xdr:row>
      <xdr:rowOff>139700</xdr:rowOff>
    </xdr:to>
    <xdr:graphicFrame macro="">
      <xdr:nvGraphicFramePr>
        <xdr:cNvPr id="6461495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9</xdr:col>
      <xdr:colOff>114300</xdr:colOff>
      <xdr:row>49</xdr:row>
      <xdr:rowOff>127000</xdr:rowOff>
    </xdr:to>
    <xdr:graphicFrame macro="">
      <xdr:nvGraphicFramePr>
        <xdr:cNvPr id="107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B6" sqref="B6"/>
    </sheetView>
  </sheetViews>
  <sheetFormatPr baseColWidth="10" defaultRowHeight="13" x14ac:dyDescent="0"/>
  <sheetData>
    <row r="1" spans="1:2">
      <c r="A1" t="s">
        <v>440</v>
      </c>
    </row>
    <row r="2" spans="1:2">
      <c r="A2" t="s">
        <v>2997</v>
      </c>
    </row>
    <row r="4" spans="1:2">
      <c r="A4" t="s">
        <v>172</v>
      </c>
      <c r="B4" s="145">
        <v>1.2</v>
      </c>
    </row>
    <row r="5" spans="1:2">
      <c r="A5" t="s">
        <v>1764</v>
      </c>
      <c r="B5" s="128">
        <v>40566</v>
      </c>
    </row>
    <row r="7" spans="1:2">
      <c r="A7" t="s">
        <v>2988</v>
      </c>
      <c r="B7" s="125"/>
    </row>
    <row r="10" spans="1:2">
      <c r="A10" s="5"/>
      <c r="B10" s="5"/>
    </row>
    <row r="11" spans="1:2">
      <c r="A11" s="5"/>
      <c r="B11" s="5"/>
    </row>
    <row r="14" spans="1:2">
      <c r="B14" s="128"/>
    </row>
    <row r="16" spans="1:2">
      <c r="A16" s="125"/>
      <c r="B16" s="125"/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4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D1" sqref="D1:F2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8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71</v>
      </c>
      <c r="B1" s="68"/>
      <c r="C1" s="28" t="s">
        <v>1460</v>
      </c>
      <c r="D1" s="159" t="s">
        <v>2982</v>
      </c>
      <c r="E1" s="159"/>
      <c r="F1" s="159"/>
      <c r="G1" s="160" t="s">
        <v>1263</v>
      </c>
      <c r="H1" s="160"/>
      <c r="I1" s="160"/>
      <c r="J1" s="154" t="s">
        <v>222</v>
      </c>
      <c r="K1" s="155"/>
      <c r="L1" s="161" t="str">
        <f>Candidates!F2</f>
        <v>Democratic</v>
      </c>
      <c r="M1" s="161"/>
      <c r="N1" s="162" t="str">
        <f>Candidates!F3</f>
        <v>Republican</v>
      </c>
      <c r="O1" s="155"/>
      <c r="P1" s="163" t="str">
        <f>Candidates!F4</f>
        <v>Independent</v>
      </c>
      <c r="Q1" s="164"/>
      <c r="R1" s="154" t="str">
        <f>Candidates!F5</f>
        <v>Green</v>
      </c>
      <c r="S1" s="155"/>
      <c r="T1" s="154" t="str">
        <f>Candidates!F6</f>
        <v>Libertarian</v>
      </c>
      <c r="U1" s="155"/>
      <c r="V1" s="154" t="str">
        <f>Candidates!F7</f>
        <v>Constitution</v>
      </c>
      <c r="W1" s="155"/>
      <c r="X1" s="154" t="str">
        <f>Candidates!F8</f>
        <v>Ind. American</v>
      </c>
      <c r="Y1" s="155"/>
      <c r="Z1" s="154" t="str">
        <f>Candidates!F9</f>
        <v>Personal Choice</v>
      </c>
      <c r="AA1" s="154"/>
      <c r="AB1" s="154" t="str">
        <f>Candidates!F10</f>
        <v>Soc. Workers</v>
      </c>
      <c r="AC1" s="155"/>
      <c r="AD1" s="154" t="str">
        <f>Candidates!F11</f>
        <v>Socialist</v>
      </c>
      <c r="AE1" s="155"/>
      <c r="AF1" s="154" t="str">
        <f>Candidates!F12</f>
        <v>Write-ins</v>
      </c>
      <c r="AG1" s="154"/>
      <c r="AH1" s="154" t="str">
        <f>Candidates!F13</f>
        <v>State1</v>
      </c>
      <c r="AI1" s="154"/>
      <c r="AJ1" s="154" t="str">
        <f>Candidates!F14</f>
        <v>State2</v>
      </c>
      <c r="AK1" s="154"/>
      <c r="AL1" s="154" t="str">
        <f>Candidates!F15</f>
        <v>State3</v>
      </c>
      <c r="AM1" s="155"/>
      <c r="AN1" s="154" t="str">
        <f>Candidates!F16</f>
        <v>State4</v>
      </c>
      <c r="AO1" s="154"/>
      <c r="AP1" s="154" t="str">
        <f>Candidates!F17</f>
        <v>State5</v>
      </c>
      <c r="AQ1" s="155"/>
      <c r="AR1" s="154" t="str">
        <f>Candidates!F18</f>
        <v>State6</v>
      </c>
      <c r="AS1" s="155"/>
      <c r="AT1" s="154" t="str">
        <f>Candidates!F19</f>
        <v>State7</v>
      </c>
      <c r="AU1" s="155"/>
      <c r="AV1" s="154">
        <f>Candidates!G20</f>
        <v>0</v>
      </c>
      <c r="AW1" s="154"/>
      <c r="AX1" s="1"/>
      <c r="AY1" s="1"/>
      <c r="BB1" s="15" t="str">
        <f>LEFT(R1,1)</f>
        <v>G</v>
      </c>
      <c r="BC1" s="15" t="str">
        <f>LEFT(T1,1)</f>
        <v>L</v>
      </c>
      <c r="BD1" s="15" t="str">
        <f>LEFT(X1,1)</f>
        <v>I</v>
      </c>
      <c r="BE1" s="15" t="str">
        <f>LEFT(V1,1)</f>
        <v>C</v>
      </c>
    </row>
    <row r="2" spans="1:61" s="30" customFormat="1">
      <c r="B2" s="51"/>
      <c r="C2" s="31" t="s">
        <v>1003</v>
      </c>
      <c r="D2" s="146" t="s">
        <v>416</v>
      </c>
      <c r="E2" s="147" t="s">
        <v>819</v>
      </c>
      <c r="F2" s="148" t="s">
        <v>2983</v>
      </c>
      <c r="G2" s="146" t="str">
        <f>LEFT(L2,1)</f>
        <v>D</v>
      </c>
      <c r="H2" s="147" t="str">
        <f>LEFT(N2,1)</f>
        <v>R</v>
      </c>
      <c r="I2" s="148" t="str">
        <f>LEFT(P2,1)</f>
        <v>I</v>
      </c>
      <c r="J2" s="31" t="s">
        <v>583</v>
      </c>
      <c r="K2" s="31" t="s">
        <v>2519</v>
      </c>
      <c r="L2" s="156" t="str">
        <f>Candidates!C2</f>
        <v>Democratic</v>
      </c>
      <c r="M2" s="156"/>
      <c r="N2" s="157" t="str">
        <f>Candidates!C3</f>
        <v>Republican</v>
      </c>
      <c r="O2" s="153"/>
      <c r="P2" s="158" t="str">
        <f>Candidates!C4</f>
        <v>Independent</v>
      </c>
      <c r="Q2" s="153"/>
      <c r="R2" s="152" t="str">
        <f>Candidates!C5</f>
        <v>Green</v>
      </c>
      <c r="S2" s="153"/>
      <c r="T2" s="152" t="str">
        <f>Candidates!C6</f>
        <v>Libertarian</v>
      </c>
      <c r="U2" s="153"/>
      <c r="V2" s="152" t="str">
        <f>Candidates!C7</f>
        <v>Constitution</v>
      </c>
      <c r="W2" s="153"/>
      <c r="X2" s="152" t="str">
        <f>Candidates!C8</f>
        <v>Independent American</v>
      </c>
      <c r="Y2" s="153"/>
      <c r="Z2" s="152" t="str">
        <f>Candidates!C9</f>
        <v>Personal Choice</v>
      </c>
      <c r="AA2" s="153"/>
      <c r="AB2" s="152" t="str">
        <f>Candidates!C10</f>
        <v>Socialist Workers</v>
      </c>
      <c r="AC2" s="153"/>
      <c r="AD2" s="152" t="str">
        <f>Candidates!C11</f>
        <v>Socialist</v>
      </c>
      <c r="AE2" s="153"/>
      <c r="AF2" s="152" t="str">
        <f>Candidates!C12</f>
        <v>Write-ins</v>
      </c>
      <c r="AG2" s="153"/>
      <c r="AH2" s="152" t="str">
        <f>Candidates!C13</f>
        <v>State1</v>
      </c>
      <c r="AI2" s="153"/>
      <c r="AJ2" s="152" t="str">
        <f>Candidates!C14</f>
        <v>State2</v>
      </c>
      <c r="AK2" s="153"/>
      <c r="AL2" s="152" t="str">
        <f>Candidates!C15</f>
        <v>State3</v>
      </c>
      <c r="AM2" s="153"/>
      <c r="AN2" s="152" t="str">
        <f>Candidates!C16</f>
        <v>State4</v>
      </c>
      <c r="AO2" s="153"/>
      <c r="AP2" s="152" t="str">
        <f>Candidates!C17</f>
        <v>State5</v>
      </c>
      <c r="AQ2" s="153"/>
      <c r="AR2" s="152" t="str">
        <f>Candidates!C18</f>
        <v>State6</v>
      </c>
      <c r="AS2" s="153"/>
      <c r="AT2" s="152" t="str">
        <f>Candidates!C19</f>
        <v>State7</v>
      </c>
      <c r="AU2" s="153"/>
      <c r="AV2" s="152">
        <f>Candidates!D20</f>
        <v>0</v>
      </c>
      <c r="AW2" s="153"/>
      <c r="AX2" s="32"/>
      <c r="AY2" s="32" t="s">
        <v>71</v>
      </c>
      <c r="BA2" s="30" t="s">
        <v>1162</v>
      </c>
      <c r="BB2" s="33"/>
      <c r="BC2" s="33"/>
      <c r="BD2" s="33"/>
      <c r="BE2" s="33"/>
      <c r="BG2" s="30" t="s">
        <v>922</v>
      </c>
      <c r="BI2" s="30" t="s">
        <v>1453</v>
      </c>
    </row>
    <row r="3" spans="1:61" s="34" customFormat="1">
      <c r="A3" s="34" t="s">
        <v>1601</v>
      </c>
      <c r="B3" s="37"/>
      <c r="C3" s="37">
        <f t="shared" ref="C3:C21" si="0">L3+N3+P3+R3+T3+X3+V3+AD3+AJ3+AB3+AF3+Z3+AH3+AR3+AT3+AL3+AP3+AN3+AV3</f>
        <v>2245609</v>
      </c>
      <c r="D3" s="36" t="str">
        <f>IF(G3=1,1,"")</f>
        <v/>
      </c>
      <c r="E3" s="36">
        <f t="shared" ref="E3:F35" si="1">IF(H3=1,1,"")</f>
        <v>1</v>
      </c>
      <c r="F3" s="36" t="str">
        <f t="shared" si="1"/>
        <v/>
      </c>
      <c r="G3" s="76">
        <f t="shared" ref="G3:G21" si="2">RANK(L3,L3:AX3)</f>
        <v>2</v>
      </c>
      <c r="H3" s="76">
        <f t="shared" ref="H3:H21" si="3">RANK(N3,L3:AX3)</f>
        <v>1</v>
      </c>
      <c r="I3" s="76" t="str">
        <f t="shared" ref="I3:I21" si="4">IF(P3&gt;0,RANK(P3,L3:AX3),"-")</f>
        <v>-</v>
      </c>
      <c r="J3" s="37">
        <f>MAX(L3:T3)-LARGE(L3:T3,2)</f>
        <v>67915</v>
      </c>
      <c r="K3" s="38">
        <f t="shared" ref="K3:K36" si="5">IF(C3&gt;0, J3/C3,0)</f>
        <v>3.024346624902198E-2</v>
      </c>
      <c r="L3" s="37">
        <f>County!N18</f>
        <v>1036542</v>
      </c>
      <c r="M3" s="38">
        <f t="shared" ref="M3:M36" si="6">IF($C3&gt;0,L3/$C3,0)</f>
        <v>0.46158614433768302</v>
      </c>
      <c r="N3" s="71">
        <f>County!O18</f>
        <v>1104457</v>
      </c>
      <c r="O3" s="72">
        <f t="shared" ref="O3:O36" si="7">IF($C3&gt;0,N3/$C3,0)</f>
        <v>0.49182961058670499</v>
      </c>
      <c r="P3" s="71">
        <f>County!P18</f>
        <v>0</v>
      </c>
      <c r="Q3" s="72">
        <f t="shared" ref="Q3:Q36" si="8">IF($C3&gt;0,P3/$C3,0)</f>
        <v>0</v>
      </c>
      <c r="R3" s="71">
        <f>County!Q18</f>
        <v>0</v>
      </c>
      <c r="S3" s="72">
        <f t="shared" ref="S3:S36" si="9">IF($C3&gt;0,R3/$C3,0)</f>
        <v>0</v>
      </c>
      <c r="T3" s="71">
        <f>County!R18</f>
        <v>102109</v>
      </c>
      <c r="U3" s="72">
        <f t="shared" ref="U3:U36" si="10">IF($C3&gt;0,T3/$C3,0)</f>
        <v>4.5470516015922627E-2</v>
      </c>
      <c r="V3" s="71">
        <f>County!S18</f>
        <v>0</v>
      </c>
      <c r="W3" s="72">
        <f t="shared" ref="W3:W36" si="11">IF($C3&gt;0,V3/$C3,0)</f>
        <v>0</v>
      </c>
      <c r="X3" s="71">
        <f>County!T18</f>
        <v>0</v>
      </c>
      <c r="Y3" s="72">
        <f t="shared" ref="Y3:Y36" si="12">IF($C3&gt;0,X3/$C3,0)</f>
        <v>0</v>
      </c>
      <c r="Z3" s="71">
        <f>County!U18</f>
        <v>0</v>
      </c>
      <c r="AA3" s="72">
        <f t="shared" ref="AA3:AA36" si="13">IF($C3&gt;0,Z3/$C3,0)</f>
        <v>0</v>
      </c>
      <c r="AB3" s="71">
        <f>County!V18</f>
        <v>0</v>
      </c>
      <c r="AC3" s="72">
        <f t="shared" ref="AC3:AC36" si="14">IF($C3&gt;0,AB3/$C3,0)</f>
        <v>0</v>
      </c>
      <c r="AD3" s="71">
        <f>County!W18</f>
        <v>0</v>
      </c>
      <c r="AE3" s="72">
        <f t="shared" ref="AE3:AE36" si="15">IF($C3&gt;0,AD3/$C3,0)</f>
        <v>0</v>
      </c>
      <c r="AF3" s="71">
        <f>County!X18</f>
        <v>2187</v>
      </c>
      <c r="AG3" s="72">
        <f t="shared" ref="AG3:AG36" si="16">IF($C3&gt;0,AF3/$C3,0)</f>
        <v>9.7390062116779904E-4</v>
      </c>
      <c r="AH3" s="37">
        <f>County!Y18</f>
        <v>24</v>
      </c>
      <c r="AI3" s="38">
        <f t="shared" ref="AI3:AI36" si="17">IF($C3&gt;0,AH3/$C3,0)</f>
        <v>1.0687523963432637E-5</v>
      </c>
      <c r="AJ3" s="37">
        <f>County!Z18</f>
        <v>290</v>
      </c>
      <c r="AK3" s="38">
        <f t="shared" ref="AK3:AK36" si="18">IF($C3&gt;0,AJ3/$C3,0)</f>
        <v>1.2914091455814436E-4</v>
      </c>
      <c r="AL3" s="37">
        <f>County!AA18</f>
        <v>0</v>
      </c>
      <c r="AM3" s="38">
        <f t="shared" ref="AM3:AM36" si="19">IF($C3&gt;0,AL3/$C3,0)</f>
        <v>0</v>
      </c>
      <c r="AN3" s="37">
        <f>County!AB18</f>
        <v>0</v>
      </c>
      <c r="AO3" s="38">
        <f t="shared" ref="AO3:AO36" si="20">IF($C3&gt;0,AN3/$C3,0)</f>
        <v>0</v>
      </c>
      <c r="AP3" s="37">
        <f>County!AC18</f>
        <v>0</v>
      </c>
      <c r="AQ3" s="38">
        <f t="shared" ref="AQ3:AQ36" si="21">IF($C3&gt;0,AP3/$C3,0)</f>
        <v>0</v>
      </c>
      <c r="AR3" s="37">
        <f>County!AD18</f>
        <v>0</v>
      </c>
      <c r="AS3" s="38">
        <f t="shared" ref="AS3:AS36" si="22">IF($C3&gt;0,AR3/$C3,0)</f>
        <v>0</v>
      </c>
      <c r="AT3" s="37">
        <f>County!AE18</f>
        <v>0</v>
      </c>
      <c r="AU3" s="38">
        <f t="shared" ref="AU3:AU36" si="23">IF($C3&gt;0,AT3/$C3,0)</f>
        <v>0</v>
      </c>
      <c r="AV3" s="37">
        <f>County!AF18</f>
        <v>0</v>
      </c>
      <c r="AW3" s="38">
        <f t="shared" ref="AW3:AW36" si="24">IF($C3&gt;0,AV3/$C3,0)</f>
        <v>0</v>
      </c>
      <c r="AX3" s="57"/>
      <c r="AY3" s="34" t="str">
        <f t="shared" ref="AY3:AY36" si="25">A3</f>
        <v>Arizona</v>
      </c>
      <c r="AZ3" s="34" t="s">
        <v>2328</v>
      </c>
      <c r="BA3" s="34">
        <f t="shared" ref="BA3:BA36" si="26">SUM(D3:F3)</f>
        <v>1</v>
      </c>
      <c r="BB3" s="35">
        <f>RANK(R3,(L3:Q3,R3:Y3,AD3:AW3))</f>
        <v>13</v>
      </c>
      <c r="BC3" s="35">
        <f>RANK(T3,(L3:Q3,R3:Y3,AD3:AW3))</f>
        <v>3</v>
      </c>
      <c r="BD3" s="35">
        <f>RANK(X3,(L3:Q3,R3:Y3,AD3:AW3))</f>
        <v>13</v>
      </c>
      <c r="BE3" s="35">
        <f>RANK(V3,(L3:Q3,R3:Y3,AD3:AW3))</f>
        <v>13</v>
      </c>
      <c r="BG3" s="34">
        <v>4</v>
      </c>
      <c r="BI3" s="37">
        <f>County!AZ18</f>
        <v>0</v>
      </c>
    </row>
    <row r="4" spans="1:61" s="45" customFormat="1">
      <c r="A4" s="50" t="s">
        <v>307</v>
      </c>
      <c r="B4" s="50"/>
      <c r="C4" s="48">
        <f t="shared" si="0"/>
        <v>12578511</v>
      </c>
      <c r="D4" s="47">
        <f t="shared" ref="D4:D35" si="27">IF(G4=1,1,"")</f>
        <v>1</v>
      </c>
      <c r="E4" s="47" t="str">
        <f t="shared" si="1"/>
        <v/>
      </c>
      <c r="F4" s="47" t="str">
        <f t="shared" si="1"/>
        <v/>
      </c>
      <c r="G4" s="75">
        <f t="shared" si="2"/>
        <v>1</v>
      </c>
      <c r="H4" s="75">
        <f t="shared" si="3"/>
        <v>2</v>
      </c>
      <c r="I4" s="75" t="str">
        <f t="shared" si="4"/>
        <v>-</v>
      </c>
      <c r="J4" s="48">
        <f t="shared" ref="J4:J35" si="28">MAX(L4:T4)-LARGE(L4:T4,2)</f>
        <v>3150737</v>
      </c>
      <c r="K4" s="49">
        <f t="shared" si="5"/>
        <v>0.2504856894428919</v>
      </c>
      <c r="L4" s="48">
        <f>County!N78</f>
        <v>7864624</v>
      </c>
      <c r="M4" s="49">
        <f t="shared" si="6"/>
        <v>0.62524284472144598</v>
      </c>
      <c r="N4" s="70">
        <f>County!O78</f>
        <v>4713887</v>
      </c>
      <c r="O4" s="97">
        <f t="shared" si="7"/>
        <v>0.37475715527855402</v>
      </c>
      <c r="P4" s="70">
        <f>County!P78</f>
        <v>0</v>
      </c>
      <c r="Q4" s="97">
        <f t="shared" si="8"/>
        <v>0</v>
      </c>
      <c r="R4" s="70">
        <f>County!Q78</f>
        <v>0</v>
      </c>
      <c r="S4" s="97">
        <f t="shared" si="9"/>
        <v>0</v>
      </c>
      <c r="T4" s="70">
        <f>County!R78</f>
        <v>0</v>
      </c>
      <c r="U4" s="97">
        <f t="shared" si="10"/>
        <v>0</v>
      </c>
      <c r="V4" s="70">
        <f>County!S78</f>
        <v>0</v>
      </c>
      <c r="W4" s="97">
        <f t="shared" si="11"/>
        <v>0</v>
      </c>
      <c r="X4" s="70">
        <f>County!T78</f>
        <v>0</v>
      </c>
      <c r="Y4" s="97">
        <f t="shared" si="12"/>
        <v>0</v>
      </c>
      <c r="Z4" s="70">
        <f>County!U78</f>
        <v>0</v>
      </c>
      <c r="AA4" s="97">
        <f t="shared" si="13"/>
        <v>0</v>
      </c>
      <c r="AB4" s="70">
        <f>County!V78</f>
        <v>0</v>
      </c>
      <c r="AC4" s="97">
        <f t="shared" si="14"/>
        <v>0</v>
      </c>
      <c r="AD4" s="70">
        <f>County!W78</f>
        <v>0</v>
      </c>
      <c r="AE4" s="97">
        <f t="shared" si="15"/>
        <v>0</v>
      </c>
      <c r="AF4" s="70">
        <f>County!X78</f>
        <v>0</v>
      </c>
      <c r="AG4" s="97">
        <f t="shared" si="16"/>
        <v>0</v>
      </c>
      <c r="AH4" s="48">
        <f>County!Y78</f>
        <v>0</v>
      </c>
      <c r="AI4" s="49">
        <f t="shared" si="17"/>
        <v>0</v>
      </c>
      <c r="AJ4" s="48">
        <f>County!Z78</f>
        <v>0</v>
      </c>
      <c r="AK4" s="49">
        <f t="shared" si="18"/>
        <v>0</v>
      </c>
      <c r="AL4" s="48">
        <f>County!AA78</f>
        <v>0</v>
      </c>
      <c r="AM4" s="49">
        <f t="shared" si="19"/>
        <v>0</v>
      </c>
      <c r="AN4" s="48">
        <f>County!AB78</f>
        <v>0</v>
      </c>
      <c r="AO4" s="49">
        <f t="shared" si="20"/>
        <v>0</v>
      </c>
      <c r="AP4" s="48">
        <f>County!AC78</f>
        <v>0</v>
      </c>
      <c r="AQ4" s="49">
        <f t="shared" si="21"/>
        <v>0</v>
      </c>
      <c r="AR4" s="48">
        <f>County!AD78</f>
        <v>0</v>
      </c>
      <c r="AS4" s="49">
        <f t="shared" si="22"/>
        <v>0</v>
      </c>
      <c r="AT4" s="48">
        <f>County!AE78</f>
        <v>0</v>
      </c>
      <c r="AU4" s="49">
        <f t="shared" si="23"/>
        <v>0</v>
      </c>
      <c r="AV4" s="48">
        <f>County!AF78</f>
        <v>0</v>
      </c>
      <c r="AW4" s="49">
        <f t="shared" si="24"/>
        <v>0</v>
      </c>
      <c r="AX4" s="56"/>
      <c r="AY4" s="45" t="str">
        <f t="shared" si="25"/>
        <v>California</v>
      </c>
      <c r="AZ4" s="45" t="s">
        <v>308</v>
      </c>
      <c r="BA4" s="45">
        <f t="shared" si="26"/>
        <v>1</v>
      </c>
      <c r="BB4" s="46">
        <f>RANK(R4,(L4:Q4,R4:Y4,AD4:AW4))</f>
        <v>5</v>
      </c>
      <c r="BC4" s="46">
        <f>RANK(T4,(L4:Q4,R4:Y4,AD4:AW4))</f>
        <v>5</v>
      </c>
      <c r="BD4" s="46">
        <f>RANK(X4,(L4:Q4,R4:Y4,AD4:AW4))</f>
        <v>5</v>
      </c>
      <c r="BE4" s="46">
        <f>RANK(V4,(L4:Q4,R4:Y4,AD4:AW4))</f>
        <v>5</v>
      </c>
      <c r="BG4" s="45">
        <v>6</v>
      </c>
      <c r="BI4" s="48">
        <f>County!AZ78</f>
        <v>0</v>
      </c>
    </row>
    <row r="5" spans="1:61" s="34" customFormat="1">
      <c r="A5" s="34" t="s">
        <v>2279</v>
      </c>
      <c r="C5" s="37">
        <f t="shared" si="0"/>
        <v>1511764</v>
      </c>
      <c r="D5" s="36">
        <f t="shared" si="27"/>
        <v>1</v>
      </c>
      <c r="E5" s="36" t="str">
        <f t="shared" si="1"/>
        <v/>
      </c>
      <c r="F5" s="36" t="str">
        <f t="shared" si="1"/>
        <v/>
      </c>
      <c r="G5" s="76">
        <f t="shared" si="2"/>
        <v>1</v>
      </c>
      <c r="H5" s="76">
        <f t="shared" si="3"/>
        <v>2</v>
      </c>
      <c r="I5" s="76" t="str">
        <f t="shared" si="4"/>
        <v>-</v>
      </c>
      <c r="J5" s="37">
        <f t="shared" si="28"/>
        <v>177672</v>
      </c>
      <c r="K5" s="38">
        <f t="shared" si="5"/>
        <v>0.11752628055701816</v>
      </c>
      <c r="L5" s="37">
        <f>County!N88</f>
        <v>828761</v>
      </c>
      <c r="M5" s="38">
        <f t="shared" si="6"/>
        <v>0.54820792134222007</v>
      </c>
      <c r="N5" s="71">
        <f>County!O88</f>
        <v>651089</v>
      </c>
      <c r="O5" s="72">
        <f t="shared" si="7"/>
        <v>0.43068164078520194</v>
      </c>
      <c r="P5" s="71">
        <f>County!P88</f>
        <v>0</v>
      </c>
      <c r="Q5" s="72">
        <f t="shared" si="8"/>
        <v>0</v>
      </c>
      <c r="R5" s="71">
        <f>County!Q88</f>
        <v>40</v>
      </c>
      <c r="S5" s="72">
        <f t="shared" si="9"/>
        <v>2.6459156323341474E-5</v>
      </c>
      <c r="T5" s="71">
        <f>County!R88</f>
        <v>25045</v>
      </c>
      <c r="U5" s="72">
        <f t="shared" si="10"/>
        <v>1.6566739252952181E-2</v>
      </c>
      <c r="V5" s="71">
        <f>County!S88</f>
        <v>0</v>
      </c>
      <c r="W5" s="72">
        <f t="shared" si="11"/>
        <v>0</v>
      </c>
      <c r="X5" s="71">
        <f>County!T88</f>
        <v>0</v>
      </c>
      <c r="Y5" s="72">
        <f t="shared" si="12"/>
        <v>0</v>
      </c>
      <c r="Z5" s="71">
        <f>County!U88</f>
        <v>0</v>
      </c>
      <c r="AA5" s="72">
        <f t="shared" si="13"/>
        <v>0</v>
      </c>
      <c r="AB5" s="71">
        <f>County!V88</f>
        <v>0</v>
      </c>
      <c r="AC5" s="72">
        <f t="shared" si="14"/>
        <v>0</v>
      </c>
      <c r="AD5" s="71">
        <f>County!W88</f>
        <v>0</v>
      </c>
      <c r="AE5" s="72">
        <f t="shared" si="15"/>
        <v>0</v>
      </c>
      <c r="AF5" s="71">
        <f>County!X88</f>
        <v>0</v>
      </c>
      <c r="AG5" s="72">
        <f t="shared" si="16"/>
        <v>0</v>
      </c>
      <c r="AH5" s="37">
        <f>County!Y88</f>
        <v>6414</v>
      </c>
      <c r="AI5" s="38">
        <f t="shared" si="17"/>
        <v>4.2427257164478057E-3</v>
      </c>
      <c r="AJ5" s="37">
        <f>County!Z88</f>
        <v>388</v>
      </c>
      <c r="AK5" s="38">
        <f t="shared" si="18"/>
        <v>2.5665381633641228E-4</v>
      </c>
      <c r="AL5" s="37">
        <f>County!AA88</f>
        <v>19</v>
      </c>
      <c r="AM5" s="38">
        <f t="shared" si="19"/>
        <v>1.25680992535872E-5</v>
      </c>
      <c r="AN5" s="37">
        <f>County!AB88</f>
        <v>8</v>
      </c>
      <c r="AO5" s="38">
        <f t="shared" si="20"/>
        <v>5.2918312646682944E-6</v>
      </c>
      <c r="AP5" s="37">
        <f>County!AC88</f>
        <v>0</v>
      </c>
      <c r="AQ5" s="38">
        <f t="shared" si="21"/>
        <v>0</v>
      </c>
      <c r="AR5" s="37">
        <f>County!AD88</f>
        <v>0</v>
      </c>
      <c r="AS5" s="38">
        <f t="shared" si="22"/>
        <v>0</v>
      </c>
      <c r="AT5" s="37">
        <f>County!AE88</f>
        <v>0</v>
      </c>
      <c r="AU5" s="38">
        <f t="shared" si="23"/>
        <v>0</v>
      </c>
      <c r="AV5" s="37">
        <f>County!AF88</f>
        <v>0</v>
      </c>
      <c r="AW5" s="38">
        <f t="shared" si="24"/>
        <v>0</v>
      </c>
      <c r="AX5" s="57"/>
      <c r="AY5" s="34" t="str">
        <f t="shared" si="25"/>
        <v>Connecticut</v>
      </c>
      <c r="AZ5" s="34" t="s">
        <v>2282</v>
      </c>
      <c r="BA5" s="34">
        <f t="shared" si="26"/>
        <v>1</v>
      </c>
      <c r="BB5" s="35">
        <f>RANK(R5,(L5:Q5,R5:Y5,AD5:AW5))</f>
        <v>6</v>
      </c>
      <c r="BC5" s="35">
        <f>RANK(T5,(L5:Q5,R5:Y5,AD5:AW5))</f>
        <v>3</v>
      </c>
      <c r="BD5" s="35">
        <f>RANK(X5,(L5:Q5,R5:Y5,AD5:AW5))</f>
        <v>17</v>
      </c>
      <c r="BE5" s="35">
        <f>RANK(V5,(L5:Q5,R5:Y5,AD5:AW5))</f>
        <v>17</v>
      </c>
      <c r="BG5" s="34">
        <v>9</v>
      </c>
      <c r="BI5" s="37">
        <f>County!AZ88</f>
        <v>0</v>
      </c>
    </row>
    <row r="6" spans="1:61" s="45" customFormat="1">
      <c r="A6" s="45" t="s">
        <v>1270</v>
      </c>
      <c r="C6" s="48">
        <f t="shared" si="0"/>
        <v>399607</v>
      </c>
      <c r="D6" s="47">
        <f t="shared" si="27"/>
        <v>1</v>
      </c>
      <c r="E6" s="47" t="str">
        <f t="shared" si="1"/>
        <v/>
      </c>
      <c r="F6" s="47" t="str">
        <f t="shared" si="1"/>
        <v/>
      </c>
      <c r="G6" s="75">
        <f t="shared" si="2"/>
        <v>1</v>
      </c>
      <c r="H6" s="75">
        <f t="shared" si="3"/>
        <v>2</v>
      </c>
      <c r="I6" s="75">
        <f t="shared" si="4"/>
        <v>3</v>
      </c>
      <c r="J6" s="48">
        <f t="shared" si="28"/>
        <v>149715</v>
      </c>
      <c r="K6" s="49">
        <f t="shared" si="5"/>
        <v>0.37465559912614144</v>
      </c>
      <c r="L6" s="48">
        <f>County!N93</f>
        <v>265415</v>
      </c>
      <c r="M6" s="49">
        <f t="shared" si="6"/>
        <v>0.66419006674057257</v>
      </c>
      <c r="N6" s="70">
        <f>County!O93</f>
        <v>115700</v>
      </c>
      <c r="O6" s="97">
        <f t="shared" si="7"/>
        <v>0.28953446761443119</v>
      </c>
      <c r="P6" s="70">
        <f>County!P93</f>
        <v>15300</v>
      </c>
      <c r="Q6" s="97">
        <f t="shared" si="8"/>
        <v>3.8287617584276554E-2</v>
      </c>
      <c r="R6" s="70">
        <f>County!Q93</f>
        <v>3191</v>
      </c>
      <c r="S6" s="97">
        <f t="shared" si="9"/>
        <v>7.9853456020540173E-3</v>
      </c>
      <c r="T6" s="70">
        <f>County!R93</f>
        <v>0</v>
      </c>
      <c r="U6" s="97">
        <f t="shared" si="10"/>
        <v>0</v>
      </c>
      <c r="V6" s="70">
        <f>County!S93</f>
        <v>0</v>
      </c>
      <c r="W6" s="97">
        <f t="shared" si="11"/>
        <v>0</v>
      </c>
      <c r="X6" s="70">
        <f>County!T93</f>
        <v>0</v>
      </c>
      <c r="Y6" s="97">
        <f t="shared" si="12"/>
        <v>0</v>
      </c>
      <c r="Z6" s="70">
        <f>County!U93</f>
        <v>0</v>
      </c>
      <c r="AA6" s="97">
        <f t="shared" si="13"/>
        <v>0</v>
      </c>
      <c r="AB6" s="70">
        <f>County!V93</f>
        <v>0</v>
      </c>
      <c r="AC6" s="97">
        <f t="shared" si="14"/>
        <v>0</v>
      </c>
      <c r="AD6" s="70">
        <f>County!W93</f>
        <v>0</v>
      </c>
      <c r="AE6" s="97">
        <f t="shared" si="15"/>
        <v>0</v>
      </c>
      <c r="AF6" s="70">
        <f>County!X93</f>
        <v>0</v>
      </c>
      <c r="AG6" s="97">
        <f t="shared" si="16"/>
        <v>0</v>
      </c>
      <c r="AH6" s="48">
        <f>County!Y93</f>
        <v>1</v>
      </c>
      <c r="AI6" s="49">
        <f t="shared" si="17"/>
        <v>2.5024586656389903E-6</v>
      </c>
      <c r="AJ6" s="48">
        <f>County!Z93</f>
        <v>0</v>
      </c>
      <c r="AK6" s="49">
        <f t="shared" si="18"/>
        <v>0</v>
      </c>
      <c r="AL6" s="48">
        <f>County!AA93</f>
        <v>0</v>
      </c>
      <c r="AM6" s="49">
        <f t="shared" si="19"/>
        <v>0</v>
      </c>
      <c r="AN6" s="48">
        <f>County!AB93</f>
        <v>0</v>
      </c>
      <c r="AO6" s="49">
        <f t="shared" si="20"/>
        <v>0</v>
      </c>
      <c r="AP6" s="48">
        <f>County!AC93</f>
        <v>0</v>
      </c>
      <c r="AQ6" s="49">
        <f t="shared" si="21"/>
        <v>0</v>
      </c>
      <c r="AR6" s="48">
        <f>County!AD93</f>
        <v>0</v>
      </c>
      <c r="AS6" s="49">
        <f t="shared" si="22"/>
        <v>0</v>
      </c>
      <c r="AT6" s="48">
        <f>County!AE93</f>
        <v>0</v>
      </c>
      <c r="AU6" s="49">
        <f t="shared" si="23"/>
        <v>0</v>
      </c>
      <c r="AV6" s="48">
        <f>County!AF93</f>
        <v>0</v>
      </c>
      <c r="AW6" s="49">
        <f t="shared" si="24"/>
        <v>0</v>
      </c>
      <c r="AX6" s="56"/>
      <c r="AY6" s="45" t="str">
        <f t="shared" si="25"/>
        <v>Delaware</v>
      </c>
      <c r="AZ6" s="45" t="s">
        <v>1271</v>
      </c>
      <c r="BA6" s="45">
        <f t="shared" si="26"/>
        <v>1</v>
      </c>
      <c r="BB6" s="46">
        <f>RANK(R6,(L6:Q6,R6:Y6,AD6:AW6))</f>
        <v>4</v>
      </c>
      <c r="BC6" s="46">
        <f>RANK(T6,(L6:Q6,R6:Y6,AD6:AW6))</f>
        <v>11</v>
      </c>
      <c r="BD6" s="46">
        <f>RANK(X6,(L6:Q6,R6:Y6,AD6:AW6))</f>
        <v>11</v>
      </c>
      <c r="BE6" s="46">
        <f>RANK(V6,(L6:Q6,R6:Y6,AD6:AW6))</f>
        <v>11</v>
      </c>
      <c r="BG6" s="45">
        <v>10</v>
      </c>
      <c r="BI6" s="48">
        <f>County!AZ93</f>
        <v>0</v>
      </c>
    </row>
    <row r="7" spans="1:61" s="34" customFormat="1">
      <c r="A7" s="34" t="s">
        <v>2209</v>
      </c>
      <c r="C7" s="37">
        <f t="shared" si="0"/>
        <v>8189946</v>
      </c>
      <c r="D7" s="36">
        <f t="shared" si="27"/>
        <v>1</v>
      </c>
      <c r="E7" s="36" t="str">
        <f t="shared" si="1"/>
        <v/>
      </c>
      <c r="F7" s="36" t="str">
        <f t="shared" si="1"/>
        <v/>
      </c>
      <c r="G7" s="76">
        <f t="shared" si="2"/>
        <v>1</v>
      </c>
      <c r="H7" s="76">
        <f t="shared" si="3"/>
        <v>2</v>
      </c>
      <c r="I7" s="76">
        <f t="shared" si="4"/>
        <v>3</v>
      </c>
      <c r="J7" s="37">
        <f t="shared" si="28"/>
        <v>1065184</v>
      </c>
      <c r="K7" s="38">
        <f t="shared" si="5"/>
        <v>0.13005995399725467</v>
      </c>
      <c r="L7" s="37">
        <f>County!N162</f>
        <v>4523451</v>
      </c>
      <c r="M7" s="38">
        <f t="shared" si="6"/>
        <v>0.55231756106816821</v>
      </c>
      <c r="N7" s="71">
        <f>County!O162</f>
        <v>3458267</v>
      </c>
      <c r="O7" s="72">
        <f t="shared" si="7"/>
        <v>0.42225760707091353</v>
      </c>
      <c r="P7" s="71">
        <f>County!P162</f>
        <v>126079</v>
      </c>
      <c r="Q7" s="72">
        <f t="shared" si="8"/>
        <v>1.5394362795554452E-2</v>
      </c>
      <c r="R7" s="71">
        <f>County!Q162</f>
        <v>0</v>
      </c>
      <c r="S7" s="72">
        <f t="shared" si="9"/>
        <v>0</v>
      </c>
      <c r="T7" s="71">
        <f>County!R162</f>
        <v>0</v>
      </c>
      <c r="U7" s="72">
        <f t="shared" si="10"/>
        <v>0</v>
      </c>
      <c r="V7" s="71">
        <f>County!S162</f>
        <v>0</v>
      </c>
      <c r="W7" s="72">
        <f t="shared" si="11"/>
        <v>0</v>
      </c>
      <c r="X7" s="71">
        <f>County!T162</f>
        <v>0</v>
      </c>
      <c r="Y7" s="72">
        <f t="shared" si="12"/>
        <v>0</v>
      </c>
      <c r="Z7" s="71">
        <f>County!U162</f>
        <v>0</v>
      </c>
      <c r="AA7" s="72">
        <f t="shared" si="13"/>
        <v>0</v>
      </c>
      <c r="AB7" s="71">
        <f>County!V162</f>
        <v>0</v>
      </c>
      <c r="AC7" s="72">
        <f t="shared" si="14"/>
        <v>0</v>
      </c>
      <c r="AD7" s="71">
        <f>County!W162</f>
        <v>0</v>
      </c>
      <c r="AE7" s="72">
        <f t="shared" si="15"/>
        <v>0</v>
      </c>
      <c r="AF7" s="71">
        <f>County!X162</f>
        <v>0</v>
      </c>
      <c r="AG7" s="72">
        <f t="shared" si="16"/>
        <v>0</v>
      </c>
      <c r="AH7" s="37">
        <f>County!Y162</f>
        <v>82089</v>
      </c>
      <c r="AI7" s="38">
        <f t="shared" si="17"/>
        <v>1.002314300973413E-2</v>
      </c>
      <c r="AJ7" s="37">
        <f>County!Z162</f>
        <v>9</v>
      </c>
      <c r="AK7" s="38">
        <f t="shared" si="18"/>
        <v>1.0989083444506228E-6</v>
      </c>
      <c r="AL7" s="37">
        <f>County!AA162</f>
        <v>19</v>
      </c>
      <c r="AM7" s="38">
        <f t="shared" si="19"/>
        <v>2.3199176160624259E-6</v>
      </c>
      <c r="AN7" s="37">
        <f>County!AB162</f>
        <v>2</v>
      </c>
      <c r="AO7" s="38">
        <f t="shared" si="20"/>
        <v>2.442018543223606E-7</v>
      </c>
      <c r="AP7" s="37">
        <f>County!AC162</f>
        <v>12</v>
      </c>
      <c r="AQ7" s="38">
        <f t="shared" si="21"/>
        <v>1.4652111259341636E-6</v>
      </c>
      <c r="AR7" s="37">
        <f>County!AD162</f>
        <v>18</v>
      </c>
      <c r="AS7" s="38">
        <f t="shared" si="22"/>
        <v>2.1978166889012455E-6</v>
      </c>
      <c r="AT7" s="37">
        <f>County!AE162</f>
        <v>0</v>
      </c>
      <c r="AU7" s="38">
        <f t="shared" si="23"/>
        <v>0</v>
      </c>
      <c r="AV7" s="37">
        <f>County!AF162</f>
        <v>0</v>
      </c>
      <c r="AW7" s="38">
        <f t="shared" si="24"/>
        <v>0</v>
      </c>
      <c r="AX7" s="57"/>
      <c r="AY7" s="34" t="str">
        <f t="shared" si="25"/>
        <v>Florida</v>
      </c>
      <c r="AZ7" s="34" t="s">
        <v>597</v>
      </c>
      <c r="BA7" s="34">
        <f t="shared" si="26"/>
        <v>1</v>
      </c>
      <c r="BB7" s="35">
        <f>RANK(R7,(L7:Q7,R7:Y7,AD7:AW7))</f>
        <v>19</v>
      </c>
      <c r="BC7" s="35">
        <f>RANK(T7,(L7:Q7,R7:Y7,AD7:AW7))</f>
        <v>19</v>
      </c>
      <c r="BD7" s="35">
        <f>RANK(X7,(L7:Q7,R7:Y7,AD7:AW7))</f>
        <v>19</v>
      </c>
      <c r="BE7" s="35">
        <f>RANK(V7,(L7:Q7,R7:Y7,AD7:AW7))</f>
        <v>19</v>
      </c>
      <c r="BG7" s="34">
        <v>12</v>
      </c>
      <c r="BI7" s="37">
        <f>County!AZ162</f>
        <v>0</v>
      </c>
    </row>
    <row r="8" spans="1:61" s="45" customFormat="1">
      <c r="A8" s="45" t="s">
        <v>346</v>
      </c>
      <c r="C8" s="48">
        <f t="shared" si="0"/>
        <v>430483</v>
      </c>
      <c r="D8" s="47">
        <f t="shared" si="27"/>
        <v>1</v>
      </c>
      <c r="E8" s="47" t="str">
        <f t="shared" si="1"/>
        <v/>
      </c>
      <c r="F8" s="47" t="str">
        <f t="shared" si="1"/>
        <v/>
      </c>
      <c r="G8" s="75">
        <f t="shared" si="2"/>
        <v>1</v>
      </c>
      <c r="H8" s="75">
        <f t="shared" si="3"/>
        <v>2</v>
      </c>
      <c r="I8" s="75" t="str">
        <f t="shared" si="4"/>
        <v>-</v>
      </c>
      <c r="J8" s="48">
        <f t="shared" si="28"/>
        <v>108495</v>
      </c>
      <c r="K8" s="49">
        <f t="shared" si="5"/>
        <v>0.25203085836142192</v>
      </c>
      <c r="L8" s="48">
        <f>County!N169</f>
        <v>269489</v>
      </c>
      <c r="M8" s="49">
        <f t="shared" si="6"/>
        <v>0.62601542918071096</v>
      </c>
      <c r="N8" s="70">
        <f>County!O169</f>
        <v>160994</v>
      </c>
      <c r="O8" s="97">
        <f t="shared" si="7"/>
        <v>0.37398457081928904</v>
      </c>
      <c r="P8" s="70">
        <f>County!P169</f>
        <v>0</v>
      </c>
      <c r="Q8" s="97">
        <f t="shared" si="8"/>
        <v>0</v>
      </c>
      <c r="R8" s="70">
        <f>County!Q169</f>
        <v>0</v>
      </c>
      <c r="S8" s="97">
        <f t="shared" si="9"/>
        <v>0</v>
      </c>
      <c r="T8" s="70">
        <f>County!R169</f>
        <v>0</v>
      </c>
      <c r="U8" s="97">
        <f t="shared" si="10"/>
        <v>0</v>
      </c>
      <c r="V8" s="70">
        <f>County!S169</f>
        <v>0</v>
      </c>
      <c r="W8" s="97">
        <f t="shared" si="11"/>
        <v>0</v>
      </c>
      <c r="X8" s="70">
        <f>County!T169</f>
        <v>0</v>
      </c>
      <c r="Y8" s="97">
        <f t="shared" si="12"/>
        <v>0</v>
      </c>
      <c r="Z8" s="70">
        <f>County!U169</f>
        <v>0</v>
      </c>
      <c r="AA8" s="97">
        <f t="shared" si="13"/>
        <v>0</v>
      </c>
      <c r="AB8" s="70">
        <f>County!V169</f>
        <v>0</v>
      </c>
      <c r="AC8" s="97">
        <f t="shared" si="14"/>
        <v>0</v>
      </c>
      <c r="AD8" s="70">
        <f>County!W169</f>
        <v>0</v>
      </c>
      <c r="AE8" s="97">
        <f t="shared" si="15"/>
        <v>0</v>
      </c>
      <c r="AF8" s="70">
        <f>County!X169</f>
        <v>0</v>
      </c>
      <c r="AG8" s="97">
        <f t="shared" si="16"/>
        <v>0</v>
      </c>
      <c r="AH8" s="48">
        <f>County!Y169</f>
        <v>0</v>
      </c>
      <c r="AI8" s="49">
        <f t="shared" si="17"/>
        <v>0</v>
      </c>
      <c r="AJ8" s="48">
        <f>County!Z169</f>
        <v>0</v>
      </c>
      <c r="AK8" s="49">
        <f t="shared" si="18"/>
        <v>0</v>
      </c>
      <c r="AL8" s="48">
        <f>County!AA169</f>
        <v>0</v>
      </c>
      <c r="AM8" s="49">
        <f t="shared" si="19"/>
        <v>0</v>
      </c>
      <c r="AN8" s="48">
        <f>County!AB169</f>
        <v>0</v>
      </c>
      <c r="AO8" s="49">
        <f t="shared" si="20"/>
        <v>0</v>
      </c>
      <c r="AP8" s="48">
        <f>County!AC169</f>
        <v>0</v>
      </c>
      <c r="AQ8" s="49">
        <f t="shared" si="21"/>
        <v>0</v>
      </c>
      <c r="AR8" s="48">
        <f>County!AD169</f>
        <v>0</v>
      </c>
      <c r="AS8" s="49">
        <f t="shared" si="22"/>
        <v>0</v>
      </c>
      <c r="AT8" s="48">
        <f>County!AE169</f>
        <v>0</v>
      </c>
      <c r="AU8" s="49">
        <f t="shared" si="23"/>
        <v>0</v>
      </c>
      <c r="AV8" s="48">
        <f>County!AF169</f>
        <v>0</v>
      </c>
      <c r="AW8" s="49">
        <f t="shared" si="24"/>
        <v>0</v>
      </c>
      <c r="AX8" s="56"/>
      <c r="AY8" s="45" t="str">
        <f t="shared" si="25"/>
        <v>Hawaii</v>
      </c>
      <c r="AZ8" s="45" t="s">
        <v>217</v>
      </c>
      <c r="BA8" s="45">
        <f t="shared" si="26"/>
        <v>1</v>
      </c>
      <c r="BB8" s="46">
        <f>RANK(R8,(L8:Q8,R8:Y8,AD8:AW8))</f>
        <v>5</v>
      </c>
      <c r="BC8" s="46">
        <f>RANK(T8,(L8:Q8,R8:Y8,AD8:AW8))</f>
        <v>5</v>
      </c>
      <c r="BD8" s="46">
        <f>RANK(X8,(L8:Q8,R8:Y8,AD8:AW8))</f>
        <v>5</v>
      </c>
      <c r="BE8" s="46">
        <f>RANK(V8,(L8:Q8,R8:Y8,AD8:AW8))</f>
        <v>5</v>
      </c>
      <c r="BG8" s="45">
        <v>15</v>
      </c>
      <c r="BI8" s="48">
        <f>County!AZ169</f>
        <v>0</v>
      </c>
    </row>
    <row r="9" spans="1:61" s="34" customFormat="1">
      <c r="A9" s="34" t="s">
        <v>927</v>
      </c>
      <c r="C9" s="37">
        <f t="shared" si="0"/>
        <v>2563799</v>
      </c>
      <c r="D9" s="36">
        <f t="shared" si="27"/>
        <v>1</v>
      </c>
      <c r="E9" s="36" t="str">
        <f t="shared" si="1"/>
        <v/>
      </c>
      <c r="F9" s="36" t="str">
        <f t="shared" si="1"/>
        <v/>
      </c>
      <c r="G9" s="76">
        <f t="shared" si="2"/>
        <v>1</v>
      </c>
      <c r="H9" s="76">
        <f t="shared" si="3"/>
        <v>2</v>
      </c>
      <c r="I9" s="76" t="str">
        <f t="shared" si="4"/>
        <v>-</v>
      </c>
      <c r="J9" s="37">
        <f t="shared" si="28"/>
        <v>147051</v>
      </c>
      <c r="K9" s="38">
        <f t="shared" si="5"/>
        <v>5.7356680457399355E-2</v>
      </c>
      <c r="L9" s="37">
        <f>County!N263</f>
        <v>1282729</v>
      </c>
      <c r="M9" s="38">
        <f t="shared" si="6"/>
        <v>0.50032354330429174</v>
      </c>
      <c r="N9" s="71">
        <f>County!O263</f>
        <v>1135678</v>
      </c>
      <c r="O9" s="72">
        <f t="shared" si="7"/>
        <v>0.44296686284689246</v>
      </c>
      <c r="P9" s="71">
        <f>County!P263</f>
        <v>0</v>
      </c>
      <c r="Q9" s="72">
        <f t="shared" si="8"/>
        <v>0</v>
      </c>
      <c r="R9" s="71">
        <f>County!Q263</f>
        <v>0</v>
      </c>
      <c r="S9" s="72">
        <f t="shared" si="9"/>
        <v>0</v>
      </c>
      <c r="T9" s="71">
        <f>County!R263</f>
        <v>145374</v>
      </c>
      <c r="U9" s="72">
        <f t="shared" si="10"/>
        <v>5.6702573017619558E-2</v>
      </c>
      <c r="V9" s="71">
        <f>County!S263</f>
        <v>0</v>
      </c>
      <c r="W9" s="72">
        <f t="shared" si="11"/>
        <v>0</v>
      </c>
      <c r="X9" s="71">
        <f>County!T263</f>
        <v>0</v>
      </c>
      <c r="Y9" s="72">
        <f t="shared" si="12"/>
        <v>0</v>
      </c>
      <c r="Z9" s="71">
        <f>County!U263</f>
        <v>0</v>
      </c>
      <c r="AA9" s="72">
        <f t="shared" si="13"/>
        <v>0</v>
      </c>
      <c r="AB9" s="71">
        <f>County!V263</f>
        <v>0</v>
      </c>
      <c r="AC9" s="72">
        <f t="shared" si="14"/>
        <v>0</v>
      </c>
      <c r="AD9" s="71">
        <f>County!W263</f>
        <v>0</v>
      </c>
      <c r="AE9" s="72">
        <f t="shared" si="15"/>
        <v>0</v>
      </c>
      <c r="AF9" s="71">
        <f>County!X263</f>
        <v>0</v>
      </c>
      <c r="AG9" s="72">
        <f t="shared" si="16"/>
        <v>0</v>
      </c>
      <c r="AH9" s="37">
        <f>County!Y263</f>
        <v>15</v>
      </c>
      <c r="AI9" s="38">
        <f t="shared" si="17"/>
        <v>5.8506926635044326E-6</v>
      </c>
      <c r="AJ9" s="37">
        <f>County!Z263</f>
        <v>3</v>
      </c>
      <c r="AK9" s="38">
        <f t="shared" si="18"/>
        <v>1.1701385327008866E-6</v>
      </c>
      <c r="AL9" s="37">
        <f>County!AA263</f>
        <v>0</v>
      </c>
      <c r="AM9" s="38">
        <f t="shared" si="19"/>
        <v>0</v>
      </c>
      <c r="AN9" s="37">
        <f>County!AB263</f>
        <v>0</v>
      </c>
      <c r="AO9" s="38">
        <f t="shared" si="20"/>
        <v>0</v>
      </c>
      <c r="AP9" s="37">
        <f>County!AC263</f>
        <v>0</v>
      </c>
      <c r="AQ9" s="38">
        <f t="shared" si="21"/>
        <v>0</v>
      </c>
      <c r="AR9" s="37">
        <f>County!AD263</f>
        <v>0</v>
      </c>
      <c r="AS9" s="38">
        <f t="shared" si="22"/>
        <v>0</v>
      </c>
      <c r="AT9" s="37">
        <f>County!AE263</f>
        <v>0</v>
      </c>
      <c r="AU9" s="38">
        <f t="shared" si="23"/>
        <v>0</v>
      </c>
      <c r="AV9" s="37">
        <f>County!AF263</f>
        <v>0</v>
      </c>
      <c r="AW9" s="38">
        <f t="shared" si="24"/>
        <v>0</v>
      </c>
      <c r="AX9" s="57"/>
      <c r="AY9" s="34" t="str">
        <f t="shared" si="25"/>
        <v>Indiana</v>
      </c>
      <c r="AZ9" s="34" t="s">
        <v>928</v>
      </c>
      <c r="BA9" s="34">
        <f t="shared" si="26"/>
        <v>1</v>
      </c>
      <c r="BB9" s="35">
        <f>RANK(R9,(L9:Q9,R9:Y9,AD9:AW9))</f>
        <v>11</v>
      </c>
      <c r="BC9" s="35">
        <f>RANK(T9,(L9:Q9,R9:Y9,AD9:AW9))</f>
        <v>3</v>
      </c>
      <c r="BD9" s="35">
        <f>RANK(X9,(L9:Q9,R9:Y9,AD9:AW9))</f>
        <v>11</v>
      </c>
      <c r="BE9" s="35">
        <f>RANK(V9,(L9:Q9,R9:Y9,AD9:AW9))</f>
        <v>11</v>
      </c>
      <c r="BG9" s="34">
        <v>18</v>
      </c>
      <c r="BI9" s="37">
        <f>County!AZ263</f>
        <v>0</v>
      </c>
    </row>
    <row r="10" spans="1:61" s="45" customFormat="1">
      <c r="A10" s="45" t="s">
        <v>1511</v>
      </c>
      <c r="C10" s="48">
        <f t="shared" si="0"/>
        <v>700599</v>
      </c>
      <c r="D10" s="47" t="str">
        <f t="shared" si="27"/>
        <v/>
      </c>
      <c r="E10" s="47" t="str">
        <f t="shared" si="1"/>
        <v/>
      </c>
      <c r="F10" s="47">
        <f t="shared" si="1"/>
        <v>1</v>
      </c>
      <c r="G10" s="75">
        <f t="shared" si="2"/>
        <v>3</v>
      </c>
      <c r="H10" s="75">
        <f t="shared" si="3"/>
        <v>2</v>
      </c>
      <c r="I10" s="75">
        <f t="shared" si="4"/>
        <v>1</v>
      </c>
      <c r="J10" s="48">
        <f t="shared" si="28"/>
        <v>155181</v>
      </c>
      <c r="K10" s="49">
        <f t="shared" si="5"/>
        <v>0.22149760419298342</v>
      </c>
      <c r="L10" s="48">
        <f>County!N282</f>
        <v>92900</v>
      </c>
      <c r="M10" s="49">
        <f t="shared" si="6"/>
        <v>0.13260081730062417</v>
      </c>
      <c r="N10" s="70">
        <f>County!O282</f>
        <v>215399</v>
      </c>
      <c r="O10" s="97">
        <f t="shared" si="7"/>
        <v>0.3074497679842535</v>
      </c>
      <c r="P10" s="70">
        <f>County!P282</f>
        <v>370580</v>
      </c>
      <c r="Q10" s="97">
        <f t="shared" si="8"/>
        <v>0.52894737217723686</v>
      </c>
      <c r="R10" s="70">
        <f>County!Q282</f>
        <v>0</v>
      </c>
      <c r="S10" s="97">
        <f t="shared" si="9"/>
        <v>0</v>
      </c>
      <c r="T10" s="70">
        <f>County!R282</f>
        <v>5624</v>
      </c>
      <c r="U10" s="97">
        <f t="shared" si="10"/>
        <v>8.027416539275677E-3</v>
      </c>
      <c r="V10" s="70">
        <f>County!S282</f>
        <v>0</v>
      </c>
      <c r="W10" s="97">
        <f t="shared" si="11"/>
        <v>0</v>
      </c>
      <c r="X10" s="70">
        <f>County!T282</f>
        <v>0</v>
      </c>
      <c r="Y10" s="97">
        <f t="shared" si="12"/>
        <v>0</v>
      </c>
      <c r="Z10" s="70">
        <f>County!U282</f>
        <v>0</v>
      </c>
      <c r="AA10" s="97">
        <f t="shared" si="13"/>
        <v>0</v>
      </c>
      <c r="AB10" s="70">
        <f>County!V282</f>
        <v>0</v>
      </c>
      <c r="AC10" s="97">
        <f t="shared" si="14"/>
        <v>0</v>
      </c>
      <c r="AD10" s="70">
        <f>County!W282</f>
        <v>0</v>
      </c>
      <c r="AE10" s="97">
        <f t="shared" si="15"/>
        <v>0</v>
      </c>
      <c r="AF10" s="70">
        <f>County!X282</f>
        <v>0</v>
      </c>
      <c r="AG10" s="97">
        <f t="shared" si="16"/>
        <v>0</v>
      </c>
      <c r="AH10" s="48">
        <f>County!Y282</f>
        <v>5807</v>
      </c>
      <c r="AI10" s="49">
        <f t="shared" si="17"/>
        <v>8.2886215938075842E-3</v>
      </c>
      <c r="AJ10" s="48">
        <f>County!Z282</f>
        <v>10289</v>
      </c>
      <c r="AK10" s="49">
        <f t="shared" si="18"/>
        <v>1.4686004404802177E-2</v>
      </c>
      <c r="AL10" s="48">
        <f>County!AA282</f>
        <v>0</v>
      </c>
      <c r="AM10" s="49">
        <f t="shared" si="19"/>
        <v>0</v>
      </c>
      <c r="AN10" s="48">
        <f>County!AB282</f>
        <v>0</v>
      </c>
      <c r="AO10" s="49">
        <f t="shared" si="20"/>
        <v>0</v>
      </c>
      <c r="AP10" s="48">
        <f>County!AC282</f>
        <v>0</v>
      </c>
      <c r="AQ10" s="49">
        <f t="shared" si="21"/>
        <v>0</v>
      </c>
      <c r="AR10" s="48">
        <f>County!AD282</f>
        <v>0</v>
      </c>
      <c r="AS10" s="49">
        <f t="shared" si="22"/>
        <v>0</v>
      </c>
      <c r="AT10" s="48">
        <f>County!AE282</f>
        <v>0</v>
      </c>
      <c r="AU10" s="49">
        <f t="shared" si="23"/>
        <v>0</v>
      </c>
      <c r="AV10" s="48">
        <f>County!AF282</f>
        <v>0</v>
      </c>
      <c r="AW10" s="49">
        <f t="shared" si="24"/>
        <v>0</v>
      </c>
      <c r="AX10" s="56"/>
      <c r="AY10" s="45" t="str">
        <f t="shared" si="25"/>
        <v>Maine</v>
      </c>
      <c r="AZ10" s="45" t="s">
        <v>263</v>
      </c>
      <c r="BA10" s="45">
        <f t="shared" si="26"/>
        <v>1</v>
      </c>
      <c r="BB10" s="46">
        <f>RANK(R10,(L10:Q10,R10:Y10,AD10:AW10))</f>
        <v>13</v>
      </c>
      <c r="BC10" s="46">
        <f>RANK(T10,(L10:Q10,R10:Y10,AD10:AW10))</f>
        <v>6</v>
      </c>
      <c r="BD10" s="46">
        <f>RANK(X10,(L10:Q10,R10:Y10,AD10:AW10))</f>
        <v>13</v>
      </c>
      <c r="BE10" s="46">
        <f>RANK(V10,(L10:Q10,R10:Y10,AD10:AW10))</f>
        <v>13</v>
      </c>
      <c r="BG10" s="45">
        <v>23</v>
      </c>
      <c r="BI10" s="48">
        <f>County!AZ282</f>
        <v>0</v>
      </c>
    </row>
    <row r="11" spans="1:61" s="34" customFormat="1">
      <c r="A11" s="34" t="s">
        <v>2048</v>
      </c>
      <c r="C11" s="37">
        <f t="shared" si="0"/>
        <v>2633234</v>
      </c>
      <c r="D11" s="36">
        <f t="shared" si="27"/>
        <v>1</v>
      </c>
      <c r="E11" s="36" t="str">
        <f t="shared" si="1"/>
        <v/>
      </c>
      <c r="F11" s="36" t="str">
        <f t="shared" si="1"/>
        <v/>
      </c>
      <c r="G11" s="76">
        <f t="shared" si="2"/>
        <v>1</v>
      </c>
      <c r="H11" s="76">
        <f t="shared" si="3"/>
        <v>2</v>
      </c>
      <c r="I11" s="76">
        <f t="shared" si="4"/>
        <v>3</v>
      </c>
      <c r="J11" s="37">
        <f t="shared" si="28"/>
        <v>780737</v>
      </c>
      <c r="K11" s="38">
        <f t="shared" si="5"/>
        <v>0.29649358925184771</v>
      </c>
      <c r="L11" s="37">
        <f>County!N308</f>
        <v>1474028</v>
      </c>
      <c r="M11" s="38">
        <f t="shared" si="6"/>
        <v>0.55977858405291747</v>
      </c>
      <c r="N11" s="71">
        <f>County!O308</f>
        <v>693291</v>
      </c>
      <c r="O11" s="72">
        <f t="shared" si="7"/>
        <v>0.2632849948010697</v>
      </c>
      <c r="P11" s="71">
        <f>County!P308</f>
        <v>430934</v>
      </c>
      <c r="Q11" s="72">
        <f t="shared" si="8"/>
        <v>0.16365199598668406</v>
      </c>
      <c r="R11" s="71">
        <f>County!Q308</f>
        <v>0</v>
      </c>
      <c r="S11" s="72">
        <f t="shared" si="9"/>
        <v>0</v>
      </c>
      <c r="T11" s="71">
        <f>County!R308</f>
        <v>32252</v>
      </c>
      <c r="U11" s="72">
        <f t="shared" si="10"/>
        <v>1.2248056952021734E-2</v>
      </c>
      <c r="V11" s="71">
        <f>County!S308</f>
        <v>0</v>
      </c>
      <c r="W11" s="72">
        <f t="shared" si="11"/>
        <v>0</v>
      </c>
      <c r="X11" s="71">
        <f>County!T308</f>
        <v>0</v>
      </c>
      <c r="Y11" s="72">
        <f t="shared" si="12"/>
        <v>0</v>
      </c>
      <c r="Z11" s="71">
        <f>County!U308</f>
        <v>0</v>
      </c>
      <c r="AA11" s="72">
        <f t="shared" si="13"/>
        <v>0</v>
      </c>
      <c r="AB11" s="71">
        <f>County!V308</f>
        <v>0</v>
      </c>
      <c r="AC11" s="72">
        <f t="shared" si="14"/>
        <v>0</v>
      </c>
      <c r="AD11" s="71">
        <f>County!W308</f>
        <v>0</v>
      </c>
      <c r="AE11" s="72">
        <f t="shared" si="15"/>
        <v>0</v>
      </c>
      <c r="AF11" s="71">
        <f>County!X308</f>
        <v>2346</v>
      </c>
      <c r="AG11" s="72">
        <f t="shared" si="16"/>
        <v>8.9091968279309778E-4</v>
      </c>
      <c r="AH11" s="37">
        <f>County!Y308</f>
        <v>163</v>
      </c>
      <c r="AI11" s="38">
        <f t="shared" si="17"/>
        <v>6.1901069179571579E-5</v>
      </c>
      <c r="AJ11" s="37">
        <f>County!Z308</f>
        <v>21</v>
      </c>
      <c r="AK11" s="38">
        <f t="shared" si="18"/>
        <v>7.9749843728282402E-6</v>
      </c>
      <c r="AL11" s="37">
        <f>County!AA308</f>
        <v>151</v>
      </c>
      <c r="AM11" s="38">
        <f t="shared" si="19"/>
        <v>5.7343935252241161E-5</v>
      </c>
      <c r="AN11" s="37">
        <f>County!AB308</f>
        <v>48</v>
      </c>
      <c r="AO11" s="38">
        <f t="shared" si="20"/>
        <v>1.8228535709321693E-5</v>
      </c>
      <c r="AP11" s="37">
        <f>County!AC308</f>
        <v>0</v>
      </c>
      <c r="AQ11" s="38">
        <f t="shared" si="21"/>
        <v>0</v>
      </c>
      <c r="AR11" s="37">
        <f>County!AD308</f>
        <v>0</v>
      </c>
      <c r="AS11" s="38">
        <f t="shared" si="22"/>
        <v>0</v>
      </c>
      <c r="AT11" s="37">
        <f>County!AE308</f>
        <v>0</v>
      </c>
      <c r="AU11" s="38">
        <f t="shared" si="23"/>
        <v>0</v>
      </c>
      <c r="AV11" s="37">
        <f>County!AF308</f>
        <v>0</v>
      </c>
      <c r="AW11" s="38">
        <f t="shared" si="24"/>
        <v>0</v>
      </c>
      <c r="AX11" s="57"/>
      <c r="AY11" s="34" t="str">
        <f t="shared" si="25"/>
        <v>Maryland</v>
      </c>
      <c r="AZ11" s="34" t="s">
        <v>2049</v>
      </c>
      <c r="BA11" s="34">
        <f t="shared" si="26"/>
        <v>1</v>
      </c>
      <c r="BB11" s="35">
        <f>RANK(R11,(L11:Q11,R11:Y11,AD11:AW11))</f>
        <v>19</v>
      </c>
      <c r="BC11" s="35">
        <f>RANK(T11,(L11:Q11,R11:Y11,AD11:AW11))</f>
        <v>4</v>
      </c>
      <c r="BD11" s="35">
        <f>RANK(X11,(L11:Q11,R11:Y11,AD11:AW11))</f>
        <v>19</v>
      </c>
      <c r="BE11" s="35">
        <f>RANK(V11,(L11:Q11,R11:Y11,AD11:AW11))</f>
        <v>19</v>
      </c>
      <c r="BG11" s="34">
        <v>24</v>
      </c>
      <c r="BI11" s="37">
        <f>County!AZ308</f>
        <v>0</v>
      </c>
    </row>
    <row r="12" spans="1:61" s="45" customFormat="1">
      <c r="A12" s="45" t="s">
        <v>1358</v>
      </c>
      <c r="C12" s="48">
        <f t="shared" si="0"/>
        <v>3156553</v>
      </c>
      <c r="D12" s="47">
        <f t="shared" si="27"/>
        <v>1</v>
      </c>
      <c r="E12" s="47" t="str">
        <f t="shared" si="1"/>
        <v/>
      </c>
      <c r="F12" s="47" t="str">
        <f t="shared" si="1"/>
        <v/>
      </c>
      <c r="G12" s="75">
        <f t="shared" si="2"/>
        <v>1</v>
      </c>
      <c r="H12" s="75">
        <f t="shared" si="3"/>
        <v>2</v>
      </c>
      <c r="I12" s="75" t="str">
        <f t="shared" si="4"/>
        <v>-</v>
      </c>
      <c r="J12" s="48">
        <f t="shared" si="28"/>
        <v>238298</v>
      </c>
      <c r="K12" s="49">
        <f t="shared" si="5"/>
        <v>7.5493109097170233E-2</v>
      </c>
      <c r="L12" s="48">
        <f>County!N324</f>
        <v>1696346</v>
      </c>
      <c r="M12" s="49">
        <f t="shared" si="6"/>
        <v>0.53740456757735411</v>
      </c>
      <c r="N12" s="70">
        <f>County!O324</f>
        <v>1458048</v>
      </c>
      <c r="O12" s="97">
        <f t="shared" si="7"/>
        <v>0.46191145848018395</v>
      </c>
      <c r="P12" s="70">
        <f>County!P324</f>
        <v>0</v>
      </c>
      <c r="Q12" s="97">
        <f t="shared" si="8"/>
        <v>0</v>
      </c>
      <c r="R12" s="70">
        <f>County!Q324</f>
        <v>0</v>
      </c>
      <c r="S12" s="97">
        <f t="shared" si="9"/>
        <v>0</v>
      </c>
      <c r="T12" s="70">
        <f>County!R324</f>
        <v>0</v>
      </c>
      <c r="U12" s="97">
        <f t="shared" si="10"/>
        <v>0</v>
      </c>
      <c r="V12" s="70">
        <f>County!S324</f>
        <v>0</v>
      </c>
      <c r="W12" s="97">
        <f t="shared" si="11"/>
        <v>0</v>
      </c>
      <c r="X12" s="70">
        <f>County!T324</f>
        <v>0</v>
      </c>
      <c r="Y12" s="97">
        <f t="shared" si="12"/>
        <v>0</v>
      </c>
      <c r="Z12" s="70">
        <f>County!U324</f>
        <v>0</v>
      </c>
      <c r="AA12" s="97">
        <f t="shared" si="13"/>
        <v>0</v>
      </c>
      <c r="AB12" s="70">
        <f>County!V324</f>
        <v>0</v>
      </c>
      <c r="AC12" s="97">
        <f t="shared" si="14"/>
        <v>0</v>
      </c>
      <c r="AD12" s="70">
        <f>County!W324</f>
        <v>0</v>
      </c>
      <c r="AE12" s="97">
        <f t="shared" si="15"/>
        <v>0</v>
      </c>
      <c r="AF12" s="70">
        <f>County!X324</f>
        <v>2159</v>
      </c>
      <c r="AG12" s="97">
        <f t="shared" si="16"/>
        <v>6.8397394246191964E-4</v>
      </c>
      <c r="AH12" s="48">
        <f>County!Y324</f>
        <v>0</v>
      </c>
      <c r="AI12" s="49">
        <f t="shared" si="17"/>
        <v>0</v>
      </c>
      <c r="AJ12" s="48">
        <f>County!Z324</f>
        <v>0</v>
      </c>
      <c r="AK12" s="49">
        <f t="shared" si="18"/>
        <v>0</v>
      </c>
      <c r="AL12" s="48">
        <f>County!AA324</f>
        <v>0</v>
      </c>
      <c r="AM12" s="49">
        <f t="shared" si="19"/>
        <v>0</v>
      </c>
      <c r="AN12" s="48">
        <f>County!AB324</f>
        <v>0</v>
      </c>
      <c r="AO12" s="49">
        <f t="shared" si="20"/>
        <v>0</v>
      </c>
      <c r="AP12" s="48">
        <f>County!AC324</f>
        <v>0</v>
      </c>
      <c r="AQ12" s="49">
        <f t="shared" si="21"/>
        <v>0</v>
      </c>
      <c r="AR12" s="48">
        <f>County!AD324</f>
        <v>0</v>
      </c>
      <c r="AS12" s="49">
        <f t="shared" si="22"/>
        <v>0</v>
      </c>
      <c r="AT12" s="48">
        <f>County!AE324</f>
        <v>0</v>
      </c>
      <c r="AU12" s="49">
        <f t="shared" si="23"/>
        <v>0</v>
      </c>
      <c r="AV12" s="48">
        <f>County!AF324</f>
        <v>0</v>
      </c>
      <c r="AW12" s="49">
        <f t="shared" si="24"/>
        <v>0</v>
      </c>
      <c r="AX12" s="56"/>
      <c r="AY12" s="45" t="str">
        <f t="shared" si="25"/>
        <v>Massachusetts</v>
      </c>
      <c r="AZ12" s="45" t="s">
        <v>1359</v>
      </c>
      <c r="BA12" s="45">
        <f t="shared" si="26"/>
        <v>1</v>
      </c>
      <c r="BB12" s="46">
        <f>RANK(R12,(L12:Q12,R12:Y12,AD12:AW12))</f>
        <v>7</v>
      </c>
      <c r="BC12" s="46">
        <f>RANK(T12,(L12:Q12,R12:Y12,AD12:AW12))</f>
        <v>7</v>
      </c>
      <c r="BD12" s="46">
        <f>RANK(X12,(L12:Q12,R12:Y12,AD12:AW12))</f>
        <v>7</v>
      </c>
      <c r="BE12" s="46">
        <f>RANK(V12,(L12:Q12,R12:Y12,AD12:AW12))</f>
        <v>7</v>
      </c>
      <c r="BG12" s="45">
        <v>25</v>
      </c>
      <c r="BI12" s="48">
        <f>County!AZ324</f>
        <v>0</v>
      </c>
    </row>
    <row r="13" spans="1:61" s="34" customFormat="1">
      <c r="A13" s="34" t="s">
        <v>1355</v>
      </c>
      <c r="C13" s="37">
        <f t="shared" si="0"/>
        <v>4652918</v>
      </c>
      <c r="D13" s="36">
        <f t="shared" si="27"/>
        <v>1</v>
      </c>
      <c r="E13" s="36" t="str">
        <f t="shared" si="1"/>
        <v/>
      </c>
      <c r="F13" s="36" t="str">
        <f t="shared" si="1"/>
        <v/>
      </c>
      <c r="G13" s="76">
        <f t="shared" si="2"/>
        <v>1</v>
      </c>
      <c r="H13" s="76">
        <f t="shared" si="3"/>
        <v>2</v>
      </c>
      <c r="I13" s="76" t="str">
        <f t="shared" si="4"/>
        <v>-</v>
      </c>
      <c r="J13" s="37">
        <f t="shared" si="28"/>
        <v>968440</v>
      </c>
      <c r="K13" s="38">
        <f t="shared" si="5"/>
        <v>0.20813605569666174</v>
      </c>
      <c r="L13" s="37">
        <f>County!N409</f>
        <v>2735826</v>
      </c>
      <c r="M13" s="38">
        <f t="shared" si="6"/>
        <v>0.58798070372183653</v>
      </c>
      <c r="N13" s="71">
        <f>County!O409</f>
        <v>1767386</v>
      </c>
      <c r="O13" s="72">
        <f t="shared" si="7"/>
        <v>0.37984464802517476</v>
      </c>
      <c r="P13" s="71">
        <f>County!P409</f>
        <v>0</v>
      </c>
      <c r="Q13" s="72">
        <f t="shared" si="8"/>
        <v>0</v>
      </c>
      <c r="R13" s="71">
        <f>County!Q409</f>
        <v>27890</v>
      </c>
      <c r="S13" s="72">
        <f t="shared" si="9"/>
        <v>5.9940880110072861E-3</v>
      </c>
      <c r="T13" s="71">
        <f>County!R409</f>
        <v>84480</v>
      </c>
      <c r="U13" s="72">
        <f t="shared" si="10"/>
        <v>1.8156348338827375E-2</v>
      </c>
      <c r="V13" s="71">
        <f>County!S409</f>
        <v>26038</v>
      </c>
      <c r="W13" s="72">
        <f t="shared" si="11"/>
        <v>5.5960582155112123E-3</v>
      </c>
      <c r="X13" s="71">
        <f>County!T409</f>
        <v>0</v>
      </c>
      <c r="Y13" s="72">
        <f t="shared" si="12"/>
        <v>0</v>
      </c>
      <c r="Z13" s="71">
        <f>County!U409</f>
        <v>0</v>
      </c>
      <c r="AA13" s="72">
        <f t="shared" si="13"/>
        <v>0</v>
      </c>
      <c r="AB13" s="71">
        <f>County!V409</f>
        <v>0</v>
      </c>
      <c r="AC13" s="72">
        <f t="shared" si="14"/>
        <v>0</v>
      </c>
      <c r="AD13" s="71">
        <f>County!W409</f>
        <v>0</v>
      </c>
      <c r="AE13" s="72">
        <f t="shared" si="15"/>
        <v>0</v>
      </c>
      <c r="AF13" s="71">
        <f>County!X409</f>
        <v>0</v>
      </c>
      <c r="AG13" s="72">
        <f t="shared" si="16"/>
        <v>0</v>
      </c>
      <c r="AH13" s="37">
        <f>County!Y409</f>
        <v>11229</v>
      </c>
      <c r="AI13" s="38">
        <f t="shared" si="17"/>
        <v>2.4133242838150167E-3</v>
      </c>
      <c r="AJ13" s="37">
        <f>County!Z409</f>
        <v>48</v>
      </c>
      <c r="AK13" s="38">
        <f t="shared" si="18"/>
        <v>1.0316107010697372E-5</v>
      </c>
      <c r="AL13" s="37">
        <f>County!AA409</f>
        <v>10</v>
      </c>
      <c r="AM13" s="38">
        <f t="shared" si="19"/>
        <v>2.1491889605619529E-6</v>
      </c>
      <c r="AN13" s="37">
        <f>County!AB409</f>
        <v>4</v>
      </c>
      <c r="AO13" s="38">
        <f t="shared" si="20"/>
        <v>8.596755842247811E-7</v>
      </c>
      <c r="AP13" s="37">
        <f>County!AC409</f>
        <v>7</v>
      </c>
      <c r="AQ13" s="38">
        <f t="shared" si="21"/>
        <v>1.5044322723933669E-6</v>
      </c>
      <c r="AR13" s="37">
        <f>County!AD409</f>
        <v>0</v>
      </c>
      <c r="AS13" s="38">
        <f t="shared" si="22"/>
        <v>0</v>
      </c>
      <c r="AT13" s="37">
        <f>County!AE409</f>
        <v>0</v>
      </c>
      <c r="AU13" s="38">
        <f t="shared" si="23"/>
        <v>0</v>
      </c>
      <c r="AV13" s="37">
        <f>County!AF409</f>
        <v>0</v>
      </c>
      <c r="AW13" s="38">
        <f t="shared" si="24"/>
        <v>0</v>
      </c>
      <c r="AX13" s="57"/>
      <c r="AY13" s="34" t="str">
        <f t="shared" si="25"/>
        <v>Michigan</v>
      </c>
      <c r="AZ13" s="34" t="s">
        <v>1836</v>
      </c>
      <c r="BA13" s="34">
        <f t="shared" si="26"/>
        <v>1</v>
      </c>
      <c r="BB13" s="35">
        <f>RANK(R13,(L13:Q13,R13:Y13,AD13:AW13))</f>
        <v>4</v>
      </c>
      <c r="BC13" s="35">
        <f>RANK(T13,(L13:Q13,R13:Y13,AD13:AW13))</f>
        <v>3</v>
      </c>
      <c r="BD13" s="35">
        <f>RANK(X13,(L13:Q13,R13:Y13,AD13:AW13))</f>
        <v>21</v>
      </c>
      <c r="BE13" s="35">
        <f>RANK(V13,(L13:Q13,R13:Y13,AD13:AW13))</f>
        <v>5</v>
      </c>
      <c r="BG13" s="34">
        <v>26</v>
      </c>
      <c r="BI13" s="37">
        <f>County!AZ409</f>
        <v>0</v>
      </c>
    </row>
    <row r="14" spans="1:61" s="45" customFormat="1">
      <c r="A14" s="45" t="s">
        <v>1273</v>
      </c>
      <c r="C14" s="48">
        <f t="shared" si="0"/>
        <v>2843207</v>
      </c>
      <c r="D14" s="47">
        <f t="shared" si="27"/>
        <v>1</v>
      </c>
      <c r="E14" s="47" t="str">
        <f t="shared" si="1"/>
        <v/>
      </c>
      <c r="F14" s="47" t="str">
        <f t="shared" si="1"/>
        <v/>
      </c>
      <c r="G14" s="75">
        <f t="shared" si="2"/>
        <v>1</v>
      </c>
      <c r="H14" s="75">
        <f t="shared" si="3"/>
        <v>2</v>
      </c>
      <c r="I14" s="75">
        <f t="shared" si="4"/>
        <v>3</v>
      </c>
      <c r="J14" s="48">
        <f t="shared" si="28"/>
        <v>986621</v>
      </c>
      <c r="K14" s="49">
        <f t="shared" si="5"/>
        <v>0.34700990817763183</v>
      </c>
      <c r="L14" s="48">
        <f>County!N498</f>
        <v>1854595</v>
      </c>
      <c r="M14" s="49">
        <f t="shared" si="6"/>
        <v>0.65228982624198661</v>
      </c>
      <c r="N14" s="70">
        <f>County!O498</f>
        <v>867974</v>
      </c>
      <c r="O14" s="97">
        <f t="shared" si="7"/>
        <v>0.30527991806435478</v>
      </c>
      <c r="P14" s="70">
        <f>County!P498</f>
        <v>73539</v>
      </c>
      <c r="Q14" s="97">
        <f t="shared" si="8"/>
        <v>2.5864806888840665E-2</v>
      </c>
      <c r="R14" s="70">
        <f>County!Q498</f>
        <v>0</v>
      </c>
      <c r="S14" s="97">
        <f t="shared" si="9"/>
        <v>0</v>
      </c>
      <c r="T14" s="70">
        <f>County!R498</f>
        <v>0</v>
      </c>
      <c r="U14" s="97">
        <f t="shared" si="10"/>
        <v>0</v>
      </c>
      <c r="V14" s="70">
        <f>County!S498</f>
        <v>0</v>
      </c>
      <c r="W14" s="97">
        <f t="shared" si="11"/>
        <v>0</v>
      </c>
      <c r="X14" s="70">
        <f>County!T498</f>
        <v>0</v>
      </c>
      <c r="Y14" s="97">
        <f t="shared" si="12"/>
        <v>0</v>
      </c>
      <c r="Z14" s="70">
        <f>County!U498</f>
        <v>0</v>
      </c>
      <c r="AA14" s="97">
        <f t="shared" si="13"/>
        <v>0</v>
      </c>
      <c r="AB14" s="70">
        <f>County!V498</f>
        <v>0</v>
      </c>
      <c r="AC14" s="97">
        <f t="shared" si="14"/>
        <v>0</v>
      </c>
      <c r="AD14" s="70">
        <f>County!W498</f>
        <v>0</v>
      </c>
      <c r="AE14" s="97">
        <f t="shared" si="15"/>
        <v>0</v>
      </c>
      <c r="AF14" s="70">
        <f>County!X498</f>
        <v>2582</v>
      </c>
      <c r="AG14" s="97">
        <f t="shared" si="16"/>
        <v>9.0812944678315716E-4</v>
      </c>
      <c r="AH14" s="48">
        <f>County!Y498</f>
        <v>30531</v>
      </c>
      <c r="AI14" s="49">
        <f t="shared" si="17"/>
        <v>1.073822623537435E-2</v>
      </c>
      <c r="AJ14" s="48">
        <f>County!Z498</f>
        <v>13986</v>
      </c>
      <c r="AK14" s="49">
        <f t="shared" si="18"/>
        <v>4.9190931226604324E-3</v>
      </c>
      <c r="AL14" s="48">
        <f>County!AA498</f>
        <v>0</v>
      </c>
      <c r="AM14" s="49">
        <f t="shared" si="19"/>
        <v>0</v>
      </c>
      <c r="AN14" s="48">
        <f>County!AB498</f>
        <v>0</v>
      </c>
      <c r="AO14" s="49">
        <f t="shared" si="20"/>
        <v>0</v>
      </c>
      <c r="AP14" s="48">
        <f>County!AC498</f>
        <v>0</v>
      </c>
      <c r="AQ14" s="49">
        <f t="shared" si="21"/>
        <v>0</v>
      </c>
      <c r="AR14" s="48">
        <f>County!AD498</f>
        <v>0</v>
      </c>
      <c r="AS14" s="49">
        <f t="shared" si="22"/>
        <v>0</v>
      </c>
      <c r="AT14" s="48">
        <f>County!AE498</f>
        <v>0</v>
      </c>
      <c r="AU14" s="49">
        <f t="shared" si="23"/>
        <v>0</v>
      </c>
      <c r="AV14" s="48">
        <f>County!AF498</f>
        <v>0</v>
      </c>
      <c r="AW14" s="49">
        <f t="shared" si="24"/>
        <v>0</v>
      </c>
      <c r="AX14" s="56"/>
      <c r="AY14" s="45" t="str">
        <f t="shared" si="25"/>
        <v>Minnesota</v>
      </c>
      <c r="AZ14" s="45" t="s">
        <v>1274</v>
      </c>
      <c r="BA14" s="45">
        <f t="shared" si="26"/>
        <v>1</v>
      </c>
      <c r="BB14" s="46">
        <f>RANK(R14,(L14:Q14,R14:Y14,AD14:AW14))</f>
        <v>13</v>
      </c>
      <c r="BC14" s="46">
        <f>RANK(T14,(L14:Q14,R14:Y14,AD14:AW14))</f>
        <v>13</v>
      </c>
      <c r="BD14" s="46">
        <f>RANK(X14,(L14:Q14,R14:Y14,AD14:AW14))</f>
        <v>13</v>
      </c>
      <c r="BE14" s="46">
        <f>RANK(V14,(L14:Q14,R14:Y14,AD14:AW14))</f>
        <v>13</v>
      </c>
      <c r="BG14" s="45">
        <v>27</v>
      </c>
      <c r="BI14" s="48">
        <f>County!AZ498</f>
        <v>0</v>
      </c>
    </row>
    <row r="15" spans="1:61" s="34" customFormat="1">
      <c r="A15" s="34" t="s">
        <v>1419</v>
      </c>
      <c r="C15" s="37">
        <f t="shared" si="0"/>
        <v>1241568</v>
      </c>
      <c r="D15" s="36" t="str">
        <f t="shared" si="27"/>
        <v/>
      </c>
      <c r="E15" s="36">
        <f t="shared" si="1"/>
        <v>1</v>
      </c>
      <c r="F15" s="36" t="str">
        <f t="shared" si="1"/>
        <v/>
      </c>
      <c r="G15" s="76">
        <f t="shared" si="2"/>
        <v>2</v>
      </c>
      <c r="H15" s="76">
        <f t="shared" si="3"/>
        <v>1</v>
      </c>
      <c r="I15" s="76" t="str">
        <f t="shared" si="4"/>
        <v>-</v>
      </c>
      <c r="J15" s="37">
        <f t="shared" si="28"/>
        <v>206159</v>
      </c>
      <c r="K15" s="38">
        <f t="shared" si="5"/>
        <v>0.16604728858991211</v>
      </c>
      <c r="L15" s="37">
        <f>County!N582</f>
        <v>503467</v>
      </c>
      <c r="M15" s="38">
        <f t="shared" si="6"/>
        <v>0.40550900152065777</v>
      </c>
      <c r="N15" s="71">
        <f>County!O582</f>
        <v>709626</v>
      </c>
      <c r="O15" s="72">
        <f t="shared" si="7"/>
        <v>0.57155629011056985</v>
      </c>
      <c r="P15" s="71">
        <f>County!P582</f>
        <v>0</v>
      </c>
      <c r="Q15" s="72">
        <f t="shared" si="8"/>
        <v>0</v>
      </c>
      <c r="R15" s="71">
        <f>County!Q582</f>
        <v>0</v>
      </c>
      <c r="S15" s="72">
        <f t="shared" si="9"/>
        <v>0</v>
      </c>
      <c r="T15" s="71">
        <f>County!R582</f>
        <v>0</v>
      </c>
      <c r="U15" s="72">
        <f t="shared" si="10"/>
        <v>0</v>
      </c>
      <c r="V15" s="71">
        <f>County!S582</f>
        <v>15281</v>
      </c>
      <c r="W15" s="72">
        <f t="shared" si="11"/>
        <v>1.2307823655248847E-2</v>
      </c>
      <c r="X15" s="71">
        <f>County!T582</f>
        <v>0</v>
      </c>
      <c r="Y15" s="72">
        <f t="shared" si="12"/>
        <v>0</v>
      </c>
      <c r="Z15" s="71">
        <f>County!U582</f>
        <v>0</v>
      </c>
      <c r="AA15" s="72">
        <f t="shared" si="13"/>
        <v>0</v>
      </c>
      <c r="AB15" s="71">
        <f>County!V582</f>
        <v>0</v>
      </c>
      <c r="AC15" s="72">
        <f t="shared" si="14"/>
        <v>0</v>
      </c>
      <c r="AD15" s="71">
        <f>County!W582</f>
        <v>0</v>
      </c>
      <c r="AE15" s="72">
        <f t="shared" si="15"/>
        <v>0</v>
      </c>
      <c r="AF15" s="71">
        <f>County!X582</f>
        <v>0</v>
      </c>
      <c r="AG15" s="72">
        <f t="shared" si="16"/>
        <v>0</v>
      </c>
      <c r="AH15" s="37">
        <f>County!Y582</f>
        <v>13194</v>
      </c>
      <c r="AI15" s="38">
        <f t="shared" si="17"/>
        <v>1.0626884713523544E-2</v>
      </c>
      <c r="AJ15" s="37">
        <f>County!Z582</f>
        <v>0</v>
      </c>
      <c r="AK15" s="38">
        <f t="shared" si="18"/>
        <v>0</v>
      </c>
      <c r="AL15" s="37">
        <f>County!AA582</f>
        <v>0</v>
      </c>
      <c r="AM15" s="38">
        <f t="shared" si="19"/>
        <v>0</v>
      </c>
      <c r="AN15" s="37">
        <f>County!AB582</f>
        <v>0</v>
      </c>
      <c r="AO15" s="38">
        <f t="shared" si="20"/>
        <v>0</v>
      </c>
      <c r="AP15" s="37">
        <f>County!AC582</f>
        <v>0</v>
      </c>
      <c r="AQ15" s="38">
        <f t="shared" si="21"/>
        <v>0</v>
      </c>
      <c r="AR15" s="37">
        <f>County!AD582</f>
        <v>0</v>
      </c>
      <c r="AS15" s="38">
        <f t="shared" si="22"/>
        <v>0</v>
      </c>
      <c r="AT15" s="37">
        <f>County!AE582</f>
        <v>0</v>
      </c>
      <c r="AU15" s="38">
        <f t="shared" si="23"/>
        <v>0</v>
      </c>
      <c r="AV15" s="37">
        <f>County!AF582</f>
        <v>0</v>
      </c>
      <c r="AW15" s="38">
        <f t="shared" si="24"/>
        <v>0</v>
      </c>
      <c r="AX15" s="57"/>
      <c r="AY15" s="34" t="str">
        <f t="shared" si="25"/>
        <v>Mississippi</v>
      </c>
      <c r="AZ15" s="34" t="s">
        <v>1556</v>
      </c>
      <c r="BA15" s="34">
        <f t="shared" si="26"/>
        <v>1</v>
      </c>
      <c r="BB15" s="35">
        <f>RANK(R15,(L15:Q15,R15:Y15,AD15:AW15))</f>
        <v>9</v>
      </c>
      <c r="BC15" s="35">
        <f>RANK(T15,(L15:Q15,R15:Y15,AD15:AW15))</f>
        <v>9</v>
      </c>
      <c r="BD15" s="35">
        <f>RANK(X15,(L15:Q15,R15:Y15,AD15:AW15))</f>
        <v>9</v>
      </c>
      <c r="BE15" s="35">
        <f>RANK(V15,(L15:Q15,R15:Y15,AD15:AW15))</f>
        <v>3</v>
      </c>
      <c r="BG15" s="34">
        <v>28</v>
      </c>
      <c r="BI15" s="37">
        <f>County!AZ582</f>
        <v>0</v>
      </c>
    </row>
    <row r="16" spans="1:61" s="45" customFormat="1">
      <c r="A16" s="45" t="s">
        <v>322</v>
      </c>
      <c r="C16" s="48">
        <f t="shared" si="0"/>
        <v>2725793</v>
      </c>
      <c r="D16" s="47">
        <f t="shared" si="27"/>
        <v>1</v>
      </c>
      <c r="E16" s="47" t="str">
        <f t="shared" si="1"/>
        <v/>
      </c>
      <c r="F16" s="47" t="str">
        <f t="shared" si="1"/>
        <v/>
      </c>
      <c r="G16" s="75">
        <f t="shared" si="2"/>
        <v>1</v>
      </c>
      <c r="H16" s="75">
        <f t="shared" si="3"/>
        <v>2</v>
      </c>
      <c r="I16" s="75" t="str">
        <f t="shared" si="4"/>
        <v>-</v>
      </c>
      <c r="J16" s="48">
        <f t="shared" si="28"/>
        <v>427966</v>
      </c>
      <c r="K16" s="49">
        <f t="shared" si="5"/>
        <v>0.15700605291744457</v>
      </c>
      <c r="L16" s="48">
        <f>County!N699</f>
        <v>1494125</v>
      </c>
      <c r="M16" s="49">
        <f t="shared" si="6"/>
        <v>0.54814323758260441</v>
      </c>
      <c r="N16" s="70">
        <f>County!O699</f>
        <v>1066159</v>
      </c>
      <c r="O16" s="97">
        <f t="shared" si="7"/>
        <v>0.39113718466515984</v>
      </c>
      <c r="P16" s="70">
        <f>County!P699</f>
        <v>0</v>
      </c>
      <c r="Q16" s="97">
        <f t="shared" si="8"/>
        <v>0</v>
      </c>
      <c r="R16" s="70">
        <f>County!Q699</f>
        <v>0</v>
      </c>
      <c r="S16" s="97">
        <f t="shared" si="9"/>
        <v>0</v>
      </c>
      <c r="T16" s="70">
        <f>County!R699</f>
        <v>165468</v>
      </c>
      <c r="U16" s="97">
        <f t="shared" si="10"/>
        <v>6.0704536257888991E-2</v>
      </c>
      <c r="V16" s="70">
        <f>County!S699</f>
        <v>0</v>
      </c>
      <c r="W16" s="97">
        <f t="shared" si="11"/>
        <v>0</v>
      </c>
      <c r="X16" s="70">
        <f>County!T699</f>
        <v>0</v>
      </c>
      <c r="Y16" s="97">
        <f t="shared" si="12"/>
        <v>0</v>
      </c>
      <c r="Z16" s="70">
        <f>County!U699</f>
        <v>0</v>
      </c>
      <c r="AA16" s="97">
        <f t="shared" si="13"/>
        <v>0</v>
      </c>
      <c r="AB16" s="70">
        <f>County!V699</f>
        <v>0</v>
      </c>
      <c r="AC16" s="97">
        <f t="shared" si="14"/>
        <v>0</v>
      </c>
      <c r="AD16" s="70">
        <f>County!W699</f>
        <v>0</v>
      </c>
      <c r="AE16" s="97">
        <f t="shared" si="15"/>
        <v>0</v>
      </c>
      <c r="AF16" s="70">
        <f>County!X699</f>
        <v>0</v>
      </c>
      <c r="AG16" s="97">
        <f t="shared" si="16"/>
        <v>0</v>
      </c>
      <c r="AH16" s="48">
        <f>County!Y699</f>
        <v>6</v>
      </c>
      <c r="AI16" s="49">
        <f t="shared" si="17"/>
        <v>2.2011942946511346E-6</v>
      </c>
      <c r="AJ16" s="48">
        <f>County!Z699</f>
        <v>9</v>
      </c>
      <c r="AK16" s="49">
        <f t="shared" si="18"/>
        <v>3.3017914419767019E-6</v>
      </c>
      <c r="AL16" s="48">
        <f>County!AA699</f>
        <v>5</v>
      </c>
      <c r="AM16" s="49">
        <f t="shared" si="19"/>
        <v>1.8343285788759454E-6</v>
      </c>
      <c r="AN16" s="48">
        <f>County!AB699</f>
        <v>4</v>
      </c>
      <c r="AO16" s="49">
        <f t="shared" si="20"/>
        <v>1.4674628631007565E-6</v>
      </c>
      <c r="AP16" s="48">
        <f>County!AC699</f>
        <v>2</v>
      </c>
      <c r="AQ16" s="49">
        <f t="shared" si="21"/>
        <v>7.3373143155037824E-7</v>
      </c>
      <c r="AR16" s="48">
        <f>County!AD699</f>
        <v>15</v>
      </c>
      <c r="AS16" s="49">
        <f t="shared" si="22"/>
        <v>5.5029857366278365E-6</v>
      </c>
      <c r="AT16" s="48">
        <f>County!AE699</f>
        <v>0</v>
      </c>
      <c r="AU16" s="49">
        <f t="shared" si="23"/>
        <v>0</v>
      </c>
      <c r="AV16" s="48">
        <f>County!AF699</f>
        <v>0</v>
      </c>
      <c r="AW16" s="49">
        <f t="shared" si="24"/>
        <v>0</v>
      </c>
      <c r="AX16" s="56"/>
      <c r="AY16" s="45" t="str">
        <f t="shared" si="25"/>
        <v>Missouri</v>
      </c>
      <c r="AZ16" s="45" t="s">
        <v>1101</v>
      </c>
      <c r="BA16" s="45">
        <f t="shared" si="26"/>
        <v>1</v>
      </c>
      <c r="BB16" s="46">
        <f>RANK(R16,(L16:Q16,R16:Y16,AD16:AW16))</f>
        <v>19</v>
      </c>
      <c r="BC16" s="46">
        <f>RANK(T16,(L16:Q16,R16:Y16,AD16:AW16))</f>
        <v>3</v>
      </c>
      <c r="BD16" s="46">
        <f>RANK(X16,(L16:Q16,R16:Y16,AD16:AW16))</f>
        <v>19</v>
      </c>
      <c r="BE16" s="46">
        <f>RANK(V16,(L16:Q16,R16:Y16,AD16:AW16))</f>
        <v>19</v>
      </c>
      <c r="BG16" s="45">
        <v>29</v>
      </c>
      <c r="BI16" s="48">
        <f>County!AZ699</f>
        <v>0</v>
      </c>
    </row>
    <row r="17" spans="1:61" s="34" customFormat="1">
      <c r="A17" s="34" t="s">
        <v>590</v>
      </c>
      <c r="C17" s="37">
        <f t="shared" si="0"/>
        <v>486066</v>
      </c>
      <c r="D17" s="36">
        <f t="shared" si="27"/>
        <v>1</v>
      </c>
      <c r="E17" s="36" t="str">
        <f t="shared" si="1"/>
        <v/>
      </c>
      <c r="F17" s="36" t="str">
        <f t="shared" si="1"/>
        <v/>
      </c>
      <c r="G17" s="76">
        <f t="shared" si="2"/>
        <v>1</v>
      </c>
      <c r="H17" s="76">
        <f t="shared" si="3"/>
        <v>2</v>
      </c>
      <c r="I17" s="76" t="str">
        <f t="shared" si="4"/>
        <v>-</v>
      </c>
      <c r="J17" s="37">
        <f t="shared" si="28"/>
        <v>18072</v>
      </c>
      <c r="K17" s="38">
        <f t="shared" si="5"/>
        <v>3.7180136030909382E-2</v>
      </c>
      <c r="L17" s="37">
        <f>County!N757</f>
        <v>236123</v>
      </c>
      <c r="M17" s="38">
        <f t="shared" si="6"/>
        <v>0.48578382359597255</v>
      </c>
      <c r="N17" s="71">
        <f>County!O757</f>
        <v>218051</v>
      </c>
      <c r="O17" s="72">
        <f t="shared" si="7"/>
        <v>0.44860368756506319</v>
      </c>
      <c r="P17" s="71">
        <f>County!P757</f>
        <v>0</v>
      </c>
      <c r="Q17" s="72">
        <f t="shared" si="8"/>
        <v>0</v>
      </c>
      <c r="R17" s="71">
        <f>County!Q757</f>
        <v>0</v>
      </c>
      <c r="S17" s="72">
        <f t="shared" si="9"/>
        <v>0</v>
      </c>
      <c r="T17" s="71">
        <f>County!R757</f>
        <v>31892</v>
      </c>
      <c r="U17" s="72">
        <f t="shared" si="10"/>
        <v>6.5612488838964256E-2</v>
      </c>
      <c r="V17" s="71">
        <f>County!S757</f>
        <v>0</v>
      </c>
      <c r="W17" s="72">
        <f t="shared" si="11"/>
        <v>0</v>
      </c>
      <c r="X17" s="71">
        <f>County!T757</f>
        <v>0</v>
      </c>
      <c r="Y17" s="72">
        <f t="shared" si="12"/>
        <v>0</v>
      </c>
      <c r="Z17" s="71">
        <f>County!U757</f>
        <v>0</v>
      </c>
      <c r="AA17" s="72">
        <f t="shared" si="13"/>
        <v>0</v>
      </c>
      <c r="AB17" s="71">
        <f>County!V757</f>
        <v>0</v>
      </c>
      <c r="AC17" s="72">
        <f t="shared" si="14"/>
        <v>0</v>
      </c>
      <c r="AD17" s="71">
        <f>County!W757</f>
        <v>0</v>
      </c>
      <c r="AE17" s="72">
        <f t="shared" si="15"/>
        <v>0</v>
      </c>
      <c r="AF17" s="71">
        <f>County!X757</f>
        <v>0</v>
      </c>
      <c r="AG17" s="72">
        <f t="shared" si="16"/>
        <v>0</v>
      </c>
      <c r="AH17" s="37">
        <f>County!Y757</f>
        <v>0</v>
      </c>
      <c r="AI17" s="38">
        <f t="shared" si="17"/>
        <v>0</v>
      </c>
      <c r="AJ17" s="37">
        <f>County!Z757</f>
        <v>0</v>
      </c>
      <c r="AK17" s="38">
        <f t="shared" si="18"/>
        <v>0</v>
      </c>
      <c r="AL17" s="37">
        <f>County!AA757</f>
        <v>0</v>
      </c>
      <c r="AM17" s="38">
        <f t="shared" si="19"/>
        <v>0</v>
      </c>
      <c r="AN17" s="37">
        <f>County!AB757</f>
        <v>0</v>
      </c>
      <c r="AO17" s="38">
        <f t="shared" si="20"/>
        <v>0</v>
      </c>
      <c r="AP17" s="37">
        <f>County!AC757</f>
        <v>0</v>
      </c>
      <c r="AQ17" s="38">
        <f t="shared" si="21"/>
        <v>0</v>
      </c>
      <c r="AR17" s="37">
        <f>County!AD757</f>
        <v>0</v>
      </c>
      <c r="AS17" s="38">
        <f t="shared" si="22"/>
        <v>0</v>
      </c>
      <c r="AT17" s="37">
        <f>County!AE757</f>
        <v>0</v>
      </c>
      <c r="AU17" s="38">
        <f t="shared" si="23"/>
        <v>0</v>
      </c>
      <c r="AV17" s="37">
        <f>County!AF757</f>
        <v>0</v>
      </c>
      <c r="AW17" s="38">
        <f t="shared" si="24"/>
        <v>0</v>
      </c>
      <c r="AX17" s="57"/>
      <c r="AY17" s="34" t="str">
        <f t="shared" si="25"/>
        <v>Montana</v>
      </c>
      <c r="AZ17" s="34" t="s">
        <v>1809</v>
      </c>
      <c r="BA17" s="34">
        <f t="shared" si="26"/>
        <v>1</v>
      </c>
      <c r="BB17" s="35">
        <f>RANK(R17,(L17:Q17,R17:Y17,AD17:AW17))</f>
        <v>7</v>
      </c>
      <c r="BC17" s="35">
        <f>RANK(T17,(L17:Q17,R17:Y17,AD17:AW17))</f>
        <v>3</v>
      </c>
      <c r="BD17" s="35">
        <f>RANK(X17,(L17:Q17,R17:Y17,AD17:AW17))</f>
        <v>7</v>
      </c>
      <c r="BE17" s="35">
        <f>RANK(V17,(L17:Q17,R17:Y17,AD17:AW17))</f>
        <v>7</v>
      </c>
      <c r="BG17" s="34">
        <v>30</v>
      </c>
      <c r="BI17" s="37">
        <f>County!AZ757</f>
        <v>0</v>
      </c>
    </row>
    <row r="18" spans="1:61" s="45" customFormat="1">
      <c r="A18" s="45" t="s">
        <v>1923</v>
      </c>
      <c r="C18" s="48">
        <f t="shared" si="0"/>
        <v>788572</v>
      </c>
      <c r="D18" s="47" t="str">
        <f t="shared" si="27"/>
        <v/>
      </c>
      <c r="E18" s="47">
        <f t="shared" si="1"/>
        <v>1</v>
      </c>
      <c r="F18" s="47" t="str">
        <f t="shared" si="1"/>
        <v/>
      </c>
      <c r="G18" s="75">
        <f t="shared" si="2"/>
        <v>2</v>
      </c>
      <c r="H18" s="75">
        <f t="shared" si="3"/>
        <v>1</v>
      </c>
      <c r="I18" s="75" t="str">
        <f t="shared" si="4"/>
        <v>-</v>
      </c>
      <c r="J18" s="48">
        <f t="shared" si="28"/>
        <v>122614</v>
      </c>
      <c r="K18" s="49">
        <f t="shared" si="5"/>
        <v>0.1554886554430033</v>
      </c>
      <c r="L18" s="48">
        <f>County!N852</f>
        <v>332979</v>
      </c>
      <c r="M18" s="49">
        <f t="shared" si="6"/>
        <v>0.42225567227849836</v>
      </c>
      <c r="N18" s="70">
        <f>County!O852</f>
        <v>455593</v>
      </c>
      <c r="O18" s="97">
        <f t="shared" si="7"/>
        <v>0.57774432772150164</v>
      </c>
      <c r="P18" s="70">
        <f>County!P852</f>
        <v>0</v>
      </c>
      <c r="Q18" s="97">
        <f t="shared" si="8"/>
        <v>0</v>
      </c>
      <c r="R18" s="70">
        <f>County!Q852</f>
        <v>0</v>
      </c>
      <c r="S18" s="97">
        <f t="shared" si="9"/>
        <v>0</v>
      </c>
      <c r="T18" s="70">
        <f>County!R852</f>
        <v>0</v>
      </c>
      <c r="U18" s="97">
        <f t="shared" si="10"/>
        <v>0</v>
      </c>
      <c r="V18" s="70">
        <f>County!S852</f>
        <v>0</v>
      </c>
      <c r="W18" s="97">
        <f t="shared" si="11"/>
        <v>0</v>
      </c>
      <c r="X18" s="70">
        <f>County!T852</f>
        <v>0</v>
      </c>
      <c r="Y18" s="97">
        <f t="shared" si="12"/>
        <v>0</v>
      </c>
      <c r="Z18" s="70">
        <f>County!U852</f>
        <v>0</v>
      </c>
      <c r="AA18" s="97">
        <f t="shared" si="13"/>
        <v>0</v>
      </c>
      <c r="AB18" s="70">
        <f>County!V852</f>
        <v>0</v>
      </c>
      <c r="AC18" s="97">
        <f t="shared" si="14"/>
        <v>0</v>
      </c>
      <c r="AD18" s="70">
        <f>County!W852</f>
        <v>0</v>
      </c>
      <c r="AE18" s="97">
        <f t="shared" si="15"/>
        <v>0</v>
      </c>
      <c r="AF18" s="70">
        <f>County!X852</f>
        <v>0</v>
      </c>
      <c r="AG18" s="97">
        <f t="shared" si="16"/>
        <v>0</v>
      </c>
      <c r="AH18" s="48">
        <f>County!Y852</f>
        <v>0</v>
      </c>
      <c r="AI18" s="49">
        <f t="shared" si="17"/>
        <v>0</v>
      </c>
      <c r="AJ18" s="48">
        <f>County!Z852</f>
        <v>0</v>
      </c>
      <c r="AK18" s="49">
        <f t="shared" si="18"/>
        <v>0</v>
      </c>
      <c r="AL18" s="48">
        <f>County!AA852</f>
        <v>0</v>
      </c>
      <c r="AM18" s="49">
        <f t="shared" si="19"/>
        <v>0</v>
      </c>
      <c r="AN18" s="48">
        <f>County!AB852</f>
        <v>0</v>
      </c>
      <c r="AO18" s="49">
        <f t="shared" si="20"/>
        <v>0</v>
      </c>
      <c r="AP18" s="48">
        <f>County!AC852</f>
        <v>0</v>
      </c>
      <c r="AQ18" s="49">
        <f t="shared" si="21"/>
        <v>0</v>
      </c>
      <c r="AR18" s="48">
        <f>County!AD852</f>
        <v>0</v>
      </c>
      <c r="AS18" s="49">
        <f t="shared" si="22"/>
        <v>0</v>
      </c>
      <c r="AT18" s="48">
        <f>County!AE852</f>
        <v>0</v>
      </c>
      <c r="AU18" s="49">
        <f t="shared" si="23"/>
        <v>0</v>
      </c>
      <c r="AV18" s="48">
        <f>County!AF852</f>
        <v>0</v>
      </c>
      <c r="AW18" s="49">
        <f t="shared" si="24"/>
        <v>0</v>
      </c>
      <c r="AX18" s="56"/>
      <c r="AY18" s="45" t="str">
        <f t="shared" si="25"/>
        <v>Nebraska</v>
      </c>
      <c r="AZ18" s="45" t="s">
        <v>855</v>
      </c>
      <c r="BA18" s="45">
        <f t="shared" si="26"/>
        <v>1</v>
      </c>
      <c r="BB18" s="46">
        <f>RANK(R18,(L18:Q18,R18:Y18,AD18:AW18))</f>
        <v>5</v>
      </c>
      <c r="BC18" s="46">
        <f>RANK(T18,(L18:Q18,R18:Y18,AD18:AW18))</f>
        <v>5</v>
      </c>
      <c r="BD18" s="46">
        <f>RANK(X18,(L18:Q18,R18:Y18,AD18:AW18))</f>
        <v>5</v>
      </c>
      <c r="BE18" s="46">
        <f>RANK(V18,(L18:Q18,R18:Y18,AD18:AW18))</f>
        <v>5</v>
      </c>
      <c r="BG18" s="45">
        <v>31</v>
      </c>
      <c r="BI18" s="48">
        <f>County!AZ852</f>
        <v>0</v>
      </c>
    </row>
    <row r="19" spans="1:61" s="34" customFormat="1">
      <c r="A19" s="34" t="s">
        <v>801</v>
      </c>
      <c r="C19" s="37">
        <f t="shared" si="0"/>
        <v>997805</v>
      </c>
      <c r="D19" s="36" t="str">
        <f t="shared" si="27"/>
        <v/>
      </c>
      <c r="E19" s="36">
        <f t="shared" si="1"/>
        <v>1</v>
      </c>
      <c r="F19" s="36" t="str">
        <f t="shared" si="1"/>
        <v/>
      </c>
      <c r="G19" s="76">
        <f t="shared" si="2"/>
        <v>2</v>
      </c>
      <c r="H19" s="76">
        <f t="shared" si="3"/>
        <v>1</v>
      </c>
      <c r="I19" s="76" t="str">
        <f t="shared" si="4"/>
        <v>-</v>
      </c>
      <c r="J19" s="71">
        <f t="shared" si="28"/>
        <v>11576</v>
      </c>
      <c r="K19" s="72">
        <f t="shared" si="5"/>
        <v>1.1601465216149447E-2</v>
      </c>
      <c r="L19" s="37">
        <f>County!N871</f>
        <v>446080</v>
      </c>
      <c r="M19" s="38">
        <f t="shared" si="6"/>
        <v>0.44706129955251778</v>
      </c>
      <c r="N19" s="71">
        <f>County!O871</f>
        <v>457656</v>
      </c>
      <c r="O19" s="72">
        <f t="shared" si="7"/>
        <v>0.45866276476866724</v>
      </c>
      <c r="P19" s="71">
        <f>County!P871</f>
        <v>0</v>
      </c>
      <c r="Q19" s="72">
        <f t="shared" si="8"/>
        <v>0</v>
      </c>
      <c r="R19" s="71">
        <f>County!Q871</f>
        <v>0</v>
      </c>
      <c r="S19" s="72">
        <f t="shared" si="9"/>
        <v>0</v>
      </c>
      <c r="T19" s="71">
        <f>County!R871</f>
        <v>0</v>
      </c>
      <c r="U19" s="72">
        <f t="shared" si="10"/>
        <v>0</v>
      </c>
      <c r="V19" s="71">
        <f>County!S871</f>
        <v>48792</v>
      </c>
      <c r="W19" s="72">
        <f t="shared" si="11"/>
        <v>4.8899334038213879E-2</v>
      </c>
      <c r="X19" s="71">
        <f>County!T871</f>
        <v>0</v>
      </c>
      <c r="Y19" s="72">
        <f t="shared" si="12"/>
        <v>0</v>
      </c>
      <c r="Z19" s="71">
        <f>County!U871</f>
        <v>0</v>
      </c>
      <c r="AA19" s="72">
        <f t="shared" si="13"/>
        <v>0</v>
      </c>
      <c r="AB19" s="71">
        <f>County!V871</f>
        <v>0</v>
      </c>
      <c r="AC19" s="72">
        <f t="shared" si="14"/>
        <v>0</v>
      </c>
      <c r="AD19" s="71">
        <f>County!W871</f>
        <v>0</v>
      </c>
      <c r="AE19" s="72">
        <f t="shared" si="15"/>
        <v>0</v>
      </c>
      <c r="AF19" s="71">
        <f>County!X871</f>
        <v>0</v>
      </c>
      <c r="AG19" s="72">
        <f t="shared" si="16"/>
        <v>0</v>
      </c>
      <c r="AH19" s="37">
        <f>County!Y871</f>
        <v>45277</v>
      </c>
      <c r="AI19" s="38">
        <f t="shared" si="17"/>
        <v>4.5376601640601116E-2</v>
      </c>
      <c r="AJ19" s="37">
        <f>County!Z871</f>
        <v>0</v>
      </c>
      <c r="AK19" s="38">
        <f t="shared" si="18"/>
        <v>0</v>
      </c>
      <c r="AL19" s="37">
        <f>County!AA871</f>
        <v>0</v>
      </c>
      <c r="AM19" s="38">
        <f t="shared" si="19"/>
        <v>0</v>
      </c>
      <c r="AN19" s="37">
        <f>County!AB871</f>
        <v>0</v>
      </c>
      <c r="AO19" s="38">
        <f t="shared" si="20"/>
        <v>0</v>
      </c>
      <c r="AP19" s="37">
        <f>County!AC871</f>
        <v>0</v>
      </c>
      <c r="AQ19" s="38">
        <f t="shared" si="21"/>
        <v>0</v>
      </c>
      <c r="AR19" s="37">
        <f>County!AD871</f>
        <v>0</v>
      </c>
      <c r="AS19" s="38">
        <f t="shared" si="22"/>
        <v>0</v>
      </c>
      <c r="AT19" s="37">
        <f>County!AE871</f>
        <v>0</v>
      </c>
      <c r="AU19" s="38">
        <f t="shared" si="23"/>
        <v>0</v>
      </c>
      <c r="AV19" s="37">
        <f>County!AF871</f>
        <v>0</v>
      </c>
      <c r="AW19" s="38">
        <f t="shared" si="24"/>
        <v>0</v>
      </c>
      <c r="AX19" s="57"/>
      <c r="AY19" s="34" t="str">
        <f t="shared" si="25"/>
        <v>Nevada</v>
      </c>
      <c r="AZ19" s="34" t="s">
        <v>891</v>
      </c>
      <c r="BA19" s="34">
        <f t="shared" si="26"/>
        <v>1</v>
      </c>
      <c r="BB19" s="35">
        <f>RANK(R19,(L19:Q19,R19:Y19,AD19:AW19))</f>
        <v>9</v>
      </c>
      <c r="BC19" s="35">
        <f>RANK(T19,(L19:Q19,R19:Y19,AD19:AW19))</f>
        <v>9</v>
      </c>
      <c r="BD19" s="35">
        <f>RANK(X19,(L19:Q19,R19:Y19,AD19:AW19))</f>
        <v>9</v>
      </c>
      <c r="BE19" s="35">
        <f>RANK(V19,(L19:Q19,R19:Y19,AD19:AW19))</f>
        <v>3</v>
      </c>
      <c r="BG19" s="34">
        <v>32</v>
      </c>
      <c r="BI19" s="37">
        <f>County!AZ871</f>
        <v>0</v>
      </c>
    </row>
    <row r="20" spans="1:61" s="45" customFormat="1">
      <c r="A20" s="45" t="s">
        <v>435</v>
      </c>
      <c r="C20" s="48">
        <f t="shared" si="0"/>
        <v>3374668</v>
      </c>
      <c r="D20" s="47">
        <f t="shared" si="27"/>
        <v>1</v>
      </c>
      <c r="E20" s="47" t="str">
        <f t="shared" si="1"/>
        <v/>
      </c>
      <c r="F20" s="47" t="str">
        <f t="shared" si="1"/>
        <v/>
      </c>
      <c r="G20" s="75">
        <f t="shared" si="2"/>
        <v>1</v>
      </c>
      <c r="H20" s="75">
        <f t="shared" si="3"/>
        <v>2</v>
      </c>
      <c r="I20" s="75" t="str">
        <f t="shared" si="4"/>
        <v>-</v>
      </c>
      <c r="J20" s="70">
        <f t="shared" si="28"/>
        <v>656378</v>
      </c>
      <c r="K20" s="97">
        <f t="shared" si="5"/>
        <v>0.1945015035553127</v>
      </c>
      <c r="L20" s="48">
        <f>County!N894</f>
        <v>1985783</v>
      </c>
      <c r="M20" s="49">
        <f t="shared" si="6"/>
        <v>0.58843803301539588</v>
      </c>
      <c r="N20" s="70">
        <f>County!O894</f>
        <v>1329405</v>
      </c>
      <c r="O20" s="97">
        <f t="shared" si="7"/>
        <v>0.39393652946008317</v>
      </c>
      <c r="P20" s="70">
        <f>County!P894</f>
        <v>0</v>
      </c>
      <c r="Q20" s="97">
        <f t="shared" si="8"/>
        <v>0</v>
      </c>
      <c r="R20" s="70">
        <f>County!Q894</f>
        <v>15799</v>
      </c>
      <c r="S20" s="97">
        <f t="shared" si="9"/>
        <v>4.681645720408645E-3</v>
      </c>
      <c r="T20" s="70">
        <f>County!R894</f>
        <v>16803</v>
      </c>
      <c r="U20" s="97">
        <f t="shared" si="10"/>
        <v>4.9791564681325685E-3</v>
      </c>
      <c r="V20" s="70">
        <f>County!S894</f>
        <v>0</v>
      </c>
      <c r="W20" s="97">
        <f t="shared" si="11"/>
        <v>0</v>
      </c>
      <c r="X20" s="70">
        <f>County!T894</f>
        <v>0</v>
      </c>
      <c r="Y20" s="97">
        <f t="shared" si="12"/>
        <v>0</v>
      </c>
      <c r="Z20" s="70">
        <f>County!U894</f>
        <v>0</v>
      </c>
      <c r="AA20" s="97">
        <f t="shared" si="13"/>
        <v>0</v>
      </c>
      <c r="AB20" s="70">
        <f>County!V894</f>
        <v>0</v>
      </c>
      <c r="AC20" s="97">
        <f t="shared" si="14"/>
        <v>0</v>
      </c>
      <c r="AD20" s="70">
        <f>County!W894</f>
        <v>2256</v>
      </c>
      <c r="AE20" s="97">
        <f t="shared" si="15"/>
        <v>6.6851020604100911E-4</v>
      </c>
      <c r="AF20" s="70">
        <f>County!X894</f>
        <v>0</v>
      </c>
      <c r="AG20" s="97">
        <f t="shared" si="16"/>
        <v>0</v>
      </c>
      <c r="AH20" s="48">
        <f>County!Y894</f>
        <v>3595</v>
      </c>
      <c r="AI20" s="49">
        <f t="shared" si="17"/>
        <v>1.0652899781548881E-3</v>
      </c>
      <c r="AJ20" s="48">
        <f>County!Z894</f>
        <v>9377</v>
      </c>
      <c r="AK20" s="49">
        <f t="shared" si="18"/>
        <v>2.7786437065809139E-3</v>
      </c>
      <c r="AL20" s="48">
        <f>County!AA894</f>
        <v>2201</v>
      </c>
      <c r="AM20" s="49">
        <f t="shared" si="19"/>
        <v>6.5221230651430005E-4</v>
      </c>
      <c r="AN20" s="48">
        <f>County!AB894</f>
        <v>2075</v>
      </c>
      <c r="AO20" s="49">
        <f t="shared" si="20"/>
        <v>6.1487530032583947E-4</v>
      </c>
      <c r="AP20" s="48">
        <f>County!AC894</f>
        <v>3544</v>
      </c>
      <c r="AQ20" s="49">
        <f t="shared" si="21"/>
        <v>1.0501773804119398E-3</v>
      </c>
      <c r="AR20" s="48">
        <f>County!AD894</f>
        <v>3830</v>
      </c>
      <c r="AS20" s="49">
        <f t="shared" si="22"/>
        <v>1.1349264579508266E-3</v>
      </c>
      <c r="AT20" s="48">
        <f>County!AE894</f>
        <v>0</v>
      </c>
      <c r="AU20" s="49">
        <f t="shared" si="23"/>
        <v>0</v>
      </c>
      <c r="AV20" s="48">
        <f>County!AF894</f>
        <v>0</v>
      </c>
      <c r="AW20" s="49">
        <f t="shared" si="24"/>
        <v>0</v>
      </c>
      <c r="AX20" s="56"/>
      <c r="AY20" s="45" t="str">
        <f t="shared" si="25"/>
        <v>New Jersey</v>
      </c>
      <c r="AZ20" s="45" t="s">
        <v>1792</v>
      </c>
      <c r="BA20" s="45">
        <f t="shared" si="26"/>
        <v>1</v>
      </c>
      <c r="BB20" s="46">
        <f>RANK(R20,(L20:Q20,R20:Y20,AD20:AW20))</f>
        <v>4</v>
      </c>
      <c r="BC20" s="46">
        <f>RANK(T20,(L20:Q20,R20:Y20,AD20:AW20))</f>
        <v>3</v>
      </c>
      <c r="BD20" s="46">
        <f>RANK(X20,(L20:Q20,R20:Y20,AD20:AW20))</f>
        <v>23</v>
      </c>
      <c r="BE20" s="46">
        <f>RANK(V20,(L20:Q20,R20:Y20,AD20:AW20))</f>
        <v>23</v>
      </c>
      <c r="BG20" s="45">
        <v>34</v>
      </c>
      <c r="BI20" s="48">
        <f>County!AZ894</f>
        <v>0</v>
      </c>
    </row>
    <row r="21" spans="1:61" s="34" customFormat="1">
      <c r="A21" s="34" t="s">
        <v>1534</v>
      </c>
      <c r="C21" s="37">
        <f t="shared" si="0"/>
        <v>775792</v>
      </c>
      <c r="D21" s="36">
        <f t="shared" si="27"/>
        <v>1</v>
      </c>
      <c r="E21" s="36" t="str">
        <f t="shared" si="1"/>
        <v/>
      </c>
      <c r="F21" s="36" t="str">
        <f t="shared" si="1"/>
        <v/>
      </c>
      <c r="G21" s="76">
        <f t="shared" si="2"/>
        <v>1</v>
      </c>
      <c r="H21" s="76">
        <f t="shared" si="3"/>
        <v>2</v>
      </c>
      <c r="I21" s="76" t="str">
        <f t="shared" si="4"/>
        <v>-</v>
      </c>
      <c r="J21" s="71">
        <f t="shared" si="28"/>
        <v>44458</v>
      </c>
      <c r="K21" s="72">
        <f t="shared" si="5"/>
        <v>5.7306597644729514E-2</v>
      </c>
      <c r="L21" s="37">
        <f>County!N929</f>
        <v>395717</v>
      </c>
      <c r="M21" s="38">
        <f t="shared" si="6"/>
        <v>0.51008131045434857</v>
      </c>
      <c r="N21" s="71">
        <f>County!O929</f>
        <v>351259</v>
      </c>
      <c r="O21" s="72">
        <f t="shared" si="7"/>
        <v>0.45277471280961906</v>
      </c>
      <c r="P21" s="71">
        <f>County!P929</f>
        <v>0</v>
      </c>
      <c r="Q21" s="72">
        <f t="shared" si="8"/>
        <v>0</v>
      </c>
      <c r="R21" s="71">
        <f>County!Q929</f>
        <v>0</v>
      </c>
      <c r="S21" s="72">
        <f t="shared" si="9"/>
        <v>0</v>
      </c>
      <c r="T21" s="71">
        <f>County!R929</f>
        <v>0</v>
      </c>
      <c r="U21" s="72">
        <f t="shared" si="10"/>
        <v>0</v>
      </c>
      <c r="V21" s="71">
        <f>County!S929</f>
        <v>0</v>
      </c>
      <c r="W21" s="72">
        <f t="shared" si="11"/>
        <v>0</v>
      </c>
      <c r="X21" s="71">
        <f>County!T929</f>
        <v>28199</v>
      </c>
      <c r="Y21" s="72">
        <f t="shared" si="12"/>
        <v>3.6348660465691837E-2</v>
      </c>
      <c r="Z21" s="71">
        <f>County!U929</f>
        <v>0</v>
      </c>
      <c r="AA21" s="72">
        <f t="shared" si="13"/>
        <v>0</v>
      </c>
      <c r="AB21" s="71">
        <f>County!V929</f>
        <v>0</v>
      </c>
      <c r="AC21" s="72">
        <f t="shared" si="14"/>
        <v>0</v>
      </c>
      <c r="AD21" s="71">
        <f>County!W929</f>
        <v>0</v>
      </c>
      <c r="AE21" s="72">
        <f t="shared" si="15"/>
        <v>0</v>
      </c>
      <c r="AF21" s="71">
        <f>County!X929</f>
        <v>0</v>
      </c>
      <c r="AG21" s="72">
        <f t="shared" si="16"/>
        <v>0</v>
      </c>
      <c r="AH21" s="37">
        <f>County!Y929</f>
        <v>617</v>
      </c>
      <c r="AI21" s="38">
        <f t="shared" si="17"/>
        <v>7.9531627034050369E-4</v>
      </c>
      <c r="AJ21" s="37">
        <f>County!Z929</f>
        <v>0</v>
      </c>
      <c r="AK21" s="38">
        <f t="shared" si="18"/>
        <v>0</v>
      </c>
      <c r="AL21" s="37">
        <f>County!AA929</f>
        <v>0</v>
      </c>
      <c r="AM21" s="38">
        <f t="shared" si="19"/>
        <v>0</v>
      </c>
      <c r="AN21" s="37">
        <f>County!AB929</f>
        <v>0</v>
      </c>
      <c r="AO21" s="38">
        <f t="shared" si="20"/>
        <v>0</v>
      </c>
      <c r="AP21" s="37">
        <f>County!AC929</f>
        <v>0</v>
      </c>
      <c r="AQ21" s="38">
        <f t="shared" si="21"/>
        <v>0</v>
      </c>
      <c r="AR21" s="37">
        <f>County!AD929</f>
        <v>0</v>
      </c>
      <c r="AS21" s="38">
        <f t="shared" si="22"/>
        <v>0</v>
      </c>
      <c r="AT21" s="37">
        <f>County!AE929</f>
        <v>0</v>
      </c>
      <c r="AU21" s="38">
        <f t="shared" si="23"/>
        <v>0</v>
      </c>
      <c r="AV21" s="37">
        <f>County!AF929</f>
        <v>0</v>
      </c>
      <c r="AW21" s="38">
        <f t="shared" si="24"/>
        <v>0</v>
      </c>
      <c r="AX21" s="57"/>
      <c r="AY21" s="34" t="str">
        <f t="shared" si="25"/>
        <v>New Mexico</v>
      </c>
      <c r="AZ21" s="34" t="s">
        <v>1422</v>
      </c>
      <c r="BA21" s="34">
        <f t="shared" si="26"/>
        <v>1</v>
      </c>
      <c r="BB21" s="35">
        <f>RANK(R21,(L21:Q21,R21:Y21,AD21:AW21))</f>
        <v>9</v>
      </c>
      <c r="BC21" s="35">
        <f>RANK(T21,(L21:Q21,R21:Y21,AD21:AW21))</f>
        <v>9</v>
      </c>
      <c r="BD21" s="35">
        <f>RANK(X21,(L21:Q21,R21:Y21,AD21:AW21))</f>
        <v>3</v>
      </c>
      <c r="BE21" s="35">
        <f>RANK(V21,(L21:Q21,R21:Y21,AD21:AW21))</f>
        <v>9</v>
      </c>
      <c r="BG21" s="34">
        <v>35</v>
      </c>
      <c r="BI21" s="37">
        <f>County!AZ929</f>
        <v>0</v>
      </c>
    </row>
    <row r="22" spans="1:61" s="45" customFormat="1">
      <c r="A22" s="45" t="s">
        <v>923</v>
      </c>
      <c r="C22" s="48">
        <f t="shared" ref="C22:C36" si="29">L22+N22+P22+R22+T22+X22+V22+AD22+AJ22+AB22+AF22+Z22+AH22+AR22+AT22+AL22+AP22+AN22+AV22</f>
        <v>6679678</v>
      </c>
      <c r="D22" s="47">
        <f t="shared" si="27"/>
        <v>1</v>
      </c>
      <c r="E22" s="47" t="str">
        <f t="shared" si="1"/>
        <v/>
      </c>
      <c r="F22" s="47" t="str">
        <f t="shared" si="1"/>
        <v/>
      </c>
      <c r="G22" s="75">
        <f t="shared" ref="G22:G36" si="30">RANK(L22,L22:AX22)</f>
        <v>1</v>
      </c>
      <c r="H22" s="75">
        <f t="shared" ref="H22:H36" si="31">RANK(N22,L22:AX22)</f>
        <v>2</v>
      </c>
      <c r="I22" s="75" t="str">
        <f t="shared" ref="I22:I36" si="32">IF(P22&gt;0,RANK(P22,L22:AX22),"-")</f>
        <v>-</v>
      </c>
      <c r="J22" s="70">
        <f t="shared" si="28"/>
        <v>3063628</v>
      </c>
      <c r="K22" s="97">
        <f t="shared" si="5"/>
        <v>0.45864905464005901</v>
      </c>
      <c r="L22" s="48">
        <f>County!N993</f>
        <v>4822330</v>
      </c>
      <c r="M22" s="49">
        <f t="shared" si="6"/>
        <v>0.72194048874811034</v>
      </c>
      <c r="N22" s="70">
        <f>County!O993</f>
        <v>1758702</v>
      </c>
      <c r="O22" s="97">
        <f t="shared" si="7"/>
        <v>0.26329143410805134</v>
      </c>
      <c r="P22" s="70">
        <f>County!P993</f>
        <v>0</v>
      </c>
      <c r="Q22" s="97">
        <f t="shared" si="8"/>
        <v>0</v>
      </c>
      <c r="R22" s="70">
        <f>County!Q993</f>
        <v>42591</v>
      </c>
      <c r="S22" s="97">
        <f t="shared" si="9"/>
        <v>6.3762055596093105E-3</v>
      </c>
      <c r="T22" s="70">
        <f>County!R993</f>
        <v>32002</v>
      </c>
      <c r="U22" s="97">
        <f t="shared" si="10"/>
        <v>4.7909495038533298E-3</v>
      </c>
      <c r="V22" s="70">
        <f>County!S993</f>
        <v>0</v>
      </c>
      <c r="W22" s="97">
        <f t="shared" si="11"/>
        <v>0</v>
      </c>
      <c r="X22" s="70">
        <f>County!T993</f>
        <v>0</v>
      </c>
      <c r="Y22" s="97">
        <f t="shared" si="12"/>
        <v>0</v>
      </c>
      <c r="Z22" s="70">
        <f>County!U993</f>
        <v>0</v>
      </c>
      <c r="AA22" s="97">
        <f t="shared" si="13"/>
        <v>0</v>
      </c>
      <c r="AB22" s="70">
        <f>County!V993</f>
        <v>0</v>
      </c>
      <c r="AC22" s="97">
        <f t="shared" si="14"/>
        <v>0</v>
      </c>
      <c r="AD22" s="70">
        <f>County!W993</f>
        <v>0</v>
      </c>
      <c r="AE22" s="97">
        <f t="shared" si="15"/>
        <v>0</v>
      </c>
      <c r="AF22" s="70">
        <f>County!X993</f>
        <v>2012</v>
      </c>
      <c r="AG22" s="97">
        <f t="shared" si="16"/>
        <v>3.0121212429700951E-4</v>
      </c>
      <c r="AH22" s="48">
        <f>County!Y993</f>
        <v>22041</v>
      </c>
      <c r="AI22" s="49">
        <f t="shared" si="17"/>
        <v>3.299709956078721E-3</v>
      </c>
      <c r="AJ22" s="48">
        <f>County!Z993</f>
        <v>0</v>
      </c>
      <c r="AK22" s="49">
        <f t="shared" si="18"/>
        <v>0</v>
      </c>
      <c r="AL22" s="48">
        <f>County!AA993</f>
        <v>0</v>
      </c>
      <c r="AM22" s="49">
        <f t="shared" si="19"/>
        <v>0</v>
      </c>
      <c r="AN22" s="48">
        <f>County!AB993</f>
        <v>0</v>
      </c>
      <c r="AO22" s="49">
        <f t="shared" si="20"/>
        <v>0</v>
      </c>
      <c r="AP22" s="48">
        <f>County!AC993</f>
        <v>0</v>
      </c>
      <c r="AQ22" s="49">
        <f t="shared" si="21"/>
        <v>0</v>
      </c>
      <c r="AR22" s="48">
        <f>County!AD993</f>
        <v>0</v>
      </c>
      <c r="AS22" s="49">
        <f t="shared" si="22"/>
        <v>0</v>
      </c>
      <c r="AT22" s="48">
        <f>County!AE993</f>
        <v>0</v>
      </c>
      <c r="AU22" s="49">
        <f t="shared" si="23"/>
        <v>0</v>
      </c>
      <c r="AV22" s="48">
        <f>County!AF993</f>
        <v>0</v>
      </c>
      <c r="AW22" s="49">
        <f t="shared" si="24"/>
        <v>0</v>
      </c>
      <c r="AX22" s="56"/>
      <c r="AY22" s="45" t="str">
        <f t="shared" si="25"/>
        <v>New York</v>
      </c>
      <c r="AZ22" s="45" t="s">
        <v>924</v>
      </c>
      <c r="BA22" s="45">
        <f t="shared" si="26"/>
        <v>1</v>
      </c>
      <c r="BB22" s="46">
        <f>RANK(R22,(L22:Q22,R22:Y22,AD22:AW22))</f>
        <v>3</v>
      </c>
      <c r="BC22" s="46">
        <f>RANK(T22,(L22:Q22,R22:Y22,AD22:AW22))</f>
        <v>4</v>
      </c>
      <c r="BD22" s="46">
        <f>RANK(X22,(L22:Q22,R22:Y22,AD22:AW22))</f>
        <v>13</v>
      </c>
      <c r="BE22" s="46">
        <f>RANK(V22,(L22:Q22,R22:Y22,AD22:AW22))</f>
        <v>13</v>
      </c>
      <c r="BG22" s="45">
        <v>36</v>
      </c>
      <c r="BI22" s="48">
        <f>County!AZ993</f>
        <v>451051</v>
      </c>
    </row>
    <row r="23" spans="1:61" s="34" customFormat="1">
      <c r="A23" s="34" t="s">
        <v>1678</v>
      </c>
      <c r="C23" s="37">
        <f t="shared" si="29"/>
        <v>320851</v>
      </c>
      <c r="D23" s="36">
        <f t="shared" si="27"/>
        <v>1</v>
      </c>
      <c r="E23" s="36" t="str">
        <f t="shared" si="1"/>
        <v/>
      </c>
      <c r="F23" s="36" t="str">
        <f t="shared" si="1"/>
        <v/>
      </c>
      <c r="G23" s="76">
        <f t="shared" si="30"/>
        <v>1</v>
      </c>
      <c r="H23" s="76">
        <f t="shared" si="31"/>
        <v>2</v>
      </c>
      <c r="I23" s="76" t="str">
        <f t="shared" si="32"/>
        <v>-</v>
      </c>
      <c r="J23" s="71">
        <f t="shared" si="28"/>
        <v>2881</v>
      </c>
      <c r="K23" s="72">
        <f t="shared" si="5"/>
        <v>8.9792458181523517E-3</v>
      </c>
      <c r="L23" s="37">
        <f>County!N1048</f>
        <v>161163</v>
      </c>
      <c r="M23" s="38">
        <f t="shared" si="6"/>
        <v>0.50229857472783312</v>
      </c>
      <c r="N23" s="71">
        <f>County!O1048</f>
        <v>158282</v>
      </c>
      <c r="O23" s="72">
        <f t="shared" si="7"/>
        <v>0.49331932890968083</v>
      </c>
      <c r="P23" s="71">
        <f>County!P1048</f>
        <v>0</v>
      </c>
      <c r="Q23" s="72">
        <f t="shared" si="8"/>
        <v>0</v>
      </c>
      <c r="R23" s="71">
        <f>County!Q1048</f>
        <v>0</v>
      </c>
      <c r="S23" s="72">
        <f t="shared" si="9"/>
        <v>0</v>
      </c>
      <c r="T23" s="71">
        <f>County!R1048</f>
        <v>0</v>
      </c>
      <c r="U23" s="72">
        <f t="shared" si="10"/>
        <v>0</v>
      </c>
      <c r="V23" s="71">
        <f>County!S1048</f>
        <v>0</v>
      </c>
      <c r="W23" s="72">
        <f t="shared" si="11"/>
        <v>0</v>
      </c>
      <c r="X23" s="71">
        <f>County!T1048</f>
        <v>0</v>
      </c>
      <c r="Y23" s="72">
        <f t="shared" si="12"/>
        <v>0</v>
      </c>
      <c r="Z23" s="71">
        <f>County!U1048</f>
        <v>0</v>
      </c>
      <c r="AA23" s="72">
        <f t="shared" si="13"/>
        <v>0</v>
      </c>
      <c r="AB23" s="71">
        <f>County!V1048</f>
        <v>0</v>
      </c>
      <c r="AC23" s="72">
        <f t="shared" si="14"/>
        <v>0</v>
      </c>
      <c r="AD23" s="71">
        <f>County!W1048</f>
        <v>0</v>
      </c>
      <c r="AE23" s="72">
        <f t="shared" si="15"/>
        <v>0</v>
      </c>
      <c r="AF23" s="71">
        <f>County!X1048</f>
        <v>1406</v>
      </c>
      <c r="AG23" s="72">
        <f t="shared" si="16"/>
        <v>4.3820963624860137E-3</v>
      </c>
      <c r="AH23" s="37">
        <f>County!Y1048</f>
        <v>0</v>
      </c>
      <c r="AI23" s="38">
        <f t="shared" si="17"/>
        <v>0</v>
      </c>
      <c r="AJ23" s="37">
        <f>County!Z1048</f>
        <v>0</v>
      </c>
      <c r="AK23" s="38">
        <f t="shared" si="18"/>
        <v>0</v>
      </c>
      <c r="AL23" s="37">
        <f>County!AA1048</f>
        <v>0</v>
      </c>
      <c r="AM23" s="38">
        <f t="shared" si="19"/>
        <v>0</v>
      </c>
      <c r="AN23" s="37">
        <f>County!AB1048</f>
        <v>0</v>
      </c>
      <c r="AO23" s="38">
        <f t="shared" si="20"/>
        <v>0</v>
      </c>
      <c r="AP23" s="37">
        <f>County!AC1048</f>
        <v>0</v>
      </c>
      <c r="AQ23" s="38">
        <f t="shared" si="21"/>
        <v>0</v>
      </c>
      <c r="AR23" s="37">
        <f>County!AD1048</f>
        <v>0</v>
      </c>
      <c r="AS23" s="38">
        <f t="shared" si="22"/>
        <v>0</v>
      </c>
      <c r="AT23" s="37">
        <f>County!AE1048</f>
        <v>0</v>
      </c>
      <c r="AU23" s="38">
        <f t="shared" si="23"/>
        <v>0</v>
      </c>
      <c r="AV23" s="37">
        <f>County!AF1048</f>
        <v>0</v>
      </c>
      <c r="AW23" s="38">
        <f t="shared" si="24"/>
        <v>0</v>
      </c>
      <c r="AX23" s="57"/>
      <c r="AY23" s="34" t="str">
        <f t="shared" si="25"/>
        <v>North Dakota</v>
      </c>
      <c r="AZ23" s="34" t="s">
        <v>385</v>
      </c>
      <c r="BA23" s="34">
        <f t="shared" si="26"/>
        <v>1</v>
      </c>
      <c r="BB23" s="35">
        <f>RANK(R23,(L23:Q23,R23:Y23,AD23:AW23))</f>
        <v>7</v>
      </c>
      <c r="BC23" s="35">
        <f>RANK(T23,(L23:Q23,R23:Y23,AD23:AW23))</f>
        <v>7</v>
      </c>
      <c r="BD23" s="35">
        <f>RANK(X23,(L23:Q23,R23:Y23,AD23:AW23))</f>
        <v>7</v>
      </c>
      <c r="BE23" s="35">
        <f>RANK(V23,(L23:Q23,R23:Y23,AD23:AW23))</f>
        <v>7</v>
      </c>
      <c r="BG23" s="34">
        <v>38</v>
      </c>
      <c r="BI23" s="37">
        <f>County!AZ1048</f>
        <v>0</v>
      </c>
    </row>
    <row r="24" spans="1:61" s="45" customFormat="1">
      <c r="A24" s="45" t="s">
        <v>280</v>
      </c>
      <c r="C24" s="48">
        <f t="shared" si="29"/>
        <v>5449127</v>
      </c>
      <c r="D24" s="47">
        <f t="shared" si="27"/>
        <v>1</v>
      </c>
      <c r="E24" s="47" t="str">
        <f t="shared" si="1"/>
        <v/>
      </c>
      <c r="F24" s="47" t="str">
        <f t="shared" si="1"/>
        <v/>
      </c>
      <c r="G24" s="75">
        <f t="shared" si="30"/>
        <v>1</v>
      </c>
      <c r="H24" s="75">
        <f t="shared" si="31"/>
        <v>2</v>
      </c>
      <c r="I24" s="75">
        <f t="shared" si="32"/>
        <v>3</v>
      </c>
      <c r="J24" s="70">
        <f t="shared" si="28"/>
        <v>327022</v>
      </c>
      <c r="K24" s="97">
        <f t="shared" si="5"/>
        <v>6.001364989290945E-2</v>
      </c>
      <c r="L24" s="48">
        <f>County!N1138</f>
        <v>2762766</v>
      </c>
      <c r="M24" s="49">
        <f t="shared" si="6"/>
        <v>0.50701075603486578</v>
      </c>
      <c r="N24" s="70">
        <f>County!O1138</f>
        <v>2435744</v>
      </c>
      <c r="O24" s="97">
        <f t="shared" si="7"/>
        <v>0.44699710614195631</v>
      </c>
      <c r="P24" s="70">
        <f>County!P1138</f>
        <v>250617</v>
      </c>
      <c r="Q24" s="97">
        <f t="shared" si="8"/>
        <v>4.5992137823177917E-2</v>
      </c>
      <c r="R24" s="70">
        <f>County!Q1138</f>
        <v>0</v>
      </c>
      <c r="S24" s="97">
        <f t="shared" si="9"/>
        <v>0</v>
      </c>
      <c r="T24" s="70">
        <f>County!R1138</f>
        <v>0</v>
      </c>
      <c r="U24" s="97">
        <f t="shared" si="10"/>
        <v>0</v>
      </c>
      <c r="V24" s="70">
        <f>County!S1138</f>
        <v>0</v>
      </c>
      <c r="W24" s="97">
        <f t="shared" si="11"/>
        <v>0</v>
      </c>
      <c r="X24" s="70">
        <f>County!T1138</f>
        <v>0</v>
      </c>
      <c r="Y24" s="97">
        <f t="shared" si="12"/>
        <v>0</v>
      </c>
      <c r="Z24" s="70">
        <f>County!U1138</f>
        <v>0</v>
      </c>
      <c r="AA24" s="97">
        <f t="shared" si="13"/>
        <v>0</v>
      </c>
      <c r="AB24" s="70">
        <f>County!V1138</f>
        <v>0</v>
      </c>
      <c r="AC24" s="97">
        <f t="shared" si="14"/>
        <v>0</v>
      </c>
      <c r="AD24" s="70">
        <f>County!W1138</f>
        <v>0</v>
      </c>
      <c r="AE24" s="97">
        <f t="shared" si="15"/>
        <v>0</v>
      </c>
      <c r="AF24" s="70">
        <f>County!X1138</f>
        <v>0</v>
      </c>
      <c r="AG24" s="97">
        <f t="shared" si="16"/>
        <v>0</v>
      </c>
      <c r="AH24" s="48">
        <f>County!Y1138</f>
        <v>0</v>
      </c>
      <c r="AI24" s="49">
        <f t="shared" si="17"/>
        <v>0</v>
      </c>
      <c r="AJ24" s="48">
        <f>County!Z1138</f>
        <v>0</v>
      </c>
      <c r="AK24" s="49">
        <f t="shared" si="18"/>
        <v>0</v>
      </c>
      <c r="AL24" s="48">
        <f>County!AA1138</f>
        <v>0</v>
      </c>
      <c r="AM24" s="49">
        <f t="shared" si="19"/>
        <v>0</v>
      </c>
      <c r="AN24" s="48">
        <f>County!AB1138</f>
        <v>0</v>
      </c>
      <c r="AO24" s="49">
        <f t="shared" si="20"/>
        <v>0</v>
      </c>
      <c r="AP24" s="48">
        <f>County!AC1138</f>
        <v>0</v>
      </c>
      <c r="AQ24" s="49">
        <f t="shared" si="21"/>
        <v>0</v>
      </c>
      <c r="AR24" s="48">
        <f>County!AD1138</f>
        <v>0</v>
      </c>
      <c r="AS24" s="49">
        <f t="shared" si="22"/>
        <v>0</v>
      </c>
      <c r="AT24" s="48">
        <f>County!AE1138</f>
        <v>0</v>
      </c>
      <c r="AU24" s="49">
        <f t="shared" si="23"/>
        <v>0</v>
      </c>
      <c r="AV24" s="48">
        <f>County!AF1138</f>
        <v>0</v>
      </c>
      <c r="AW24" s="49">
        <f t="shared" si="24"/>
        <v>0</v>
      </c>
      <c r="AX24" s="56"/>
      <c r="AY24" s="45" t="str">
        <f t="shared" si="25"/>
        <v>Ohio</v>
      </c>
      <c r="AZ24" s="45" t="s">
        <v>741</v>
      </c>
      <c r="BA24" s="45">
        <f t="shared" si="26"/>
        <v>1</v>
      </c>
      <c r="BB24" s="46">
        <f>RANK(R24,(L24:Q24,R24:Y24,AD24:AW24))</f>
        <v>7</v>
      </c>
      <c r="BC24" s="46">
        <f>RANK(T24,(L24:Q24,R24:Y24,AD24:AW24))</f>
        <v>7</v>
      </c>
      <c r="BD24" s="46">
        <f>RANK(X24,(L24:Q24,R24:Y24,AD24:AW24))</f>
        <v>7</v>
      </c>
      <c r="BE24" s="46">
        <f>RANK(V24,(L24:Q24,R24:Y24,AD24:AW24))</f>
        <v>7</v>
      </c>
      <c r="BG24" s="45">
        <v>39</v>
      </c>
      <c r="BI24" s="48">
        <f>County!AZ1138</f>
        <v>0</v>
      </c>
    </row>
    <row r="25" spans="1:61" s="34" customFormat="1">
      <c r="A25" s="34" t="s">
        <v>538</v>
      </c>
      <c r="C25" s="37">
        <f t="shared" si="29"/>
        <v>5627422</v>
      </c>
      <c r="D25" s="36">
        <f t="shared" si="27"/>
        <v>1</v>
      </c>
      <c r="E25" s="36" t="str">
        <f t="shared" si="1"/>
        <v/>
      </c>
      <c r="F25" s="36" t="str">
        <f t="shared" si="1"/>
        <v/>
      </c>
      <c r="G25" s="76">
        <f t="shared" si="30"/>
        <v>1</v>
      </c>
      <c r="H25" s="76">
        <f t="shared" si="31"/>
        <v>2</v>
      </c>
      <c r="I25" s="76" t="str">
        <f t="shared" si="32"/>
        <v>-</v>
      </c>
      <c r="J25" s="71">
        <f t="shared" si="28"/>
        <v>512232</v>
      </c>
      <c r="K25" s="72">
        <f t="shared" si="5"/>
        <v>9.1024273637200129E-2</v>
      </c>
      <c r="L25" s="37">
        <f>County!N1207</f>
        <v>3021364</v>
      </c>
      <c r="M25" s="38">
        <f t="shared" si="6"/>
        <v>0.53690020048256559</v>
      </c>
      <c r="N25" s="71">
        <f>County!O1207</f>
        <v>2509132</v>
      </c>
      <c r="O25" s="72">
        <f t="shared" si="7"/>
        <v>0.44587592684536542</v>
      </c>
      <c r="P25" s="71">
        <f>County!P1207</f>
        <v>0</v>
      </c>
      <c r="Q25" s="72">
        <f t="shared" si="8"/>
        <v>0</v>
      </c>
      <c r="R25" s="71">
        <f>County!Q1207</f>
        <v>0</v>
      </c>
      <c r="S25" s="72">
        <f t="shared" si="9"/>
        <v>0</v>
      </c>
      <c r="T25" s="71">
        <f>County!R1207</f>
        <v>96926</v>
      </c>
      <c r="U25" s="72">
        <f t="shared" si="10"/>
        <v>1.7223872672069023E-2</v>
      </c>
      <c r="V25" s="71">
        <f>County!S1207</f>
        <v>0</v>
      </c>
      <c r="W25" s="72">
        <f t="shared" si="11"/>
        <v>0</v>
      </c>
      <c r="X25" s="71">
        <f>County!T1207</f>
        <v>0</v>
      </c>
      <c r="Y25" s="72">
        <f t="shared" si="12"/>
        <v>0</v>
      </c>
      <c r="Z25" s="71">
        <f>County!U1207</f>
        <v>0</v>
      </c>
      <c r="AA25" s="72">
        <f t="shared" si="13"/>
        <v>0</v>
      </c>
      <c r="AB25" s="71">
        <f>County!V1207</f>
        <v>0</v>
      </c>
      <c r="AC25" s="72">
        <f t="shared" si="14"/>
        <v>0</v>
      </c>
      <c r="AD25" s="71">
        <f>County!W1207</f>
        <v>0</v>
      </c>
      <c r="AE25" s="72">
        <f t="shared" si="15"/>
        <v>0</v>
      </c>
      <c r="AF25" s="71">
        <f>County!X1207</f>
        <v>0</v>
      </c>
      <c r="AG25" s="72">
        <f t="shared" si="16"/>
        <v>0</v>
      </c>
      <c r="AH25" s="37">
        <f>County!Y1207</f>
        <v>0</v>
      </c>
      <c r="AI25" s="38">
        <f t="shared" si="17"/>
        <v>0</v>
      </c>
      <c r="AJ25" s="37">
        <f>County!Z1207</f>
        <v>0</v>
      </c>
      <c r="AK25" s="38">
        <f t="shared" si="18"/>
        <v>0</v>
      </c>
      <c r="AL25" s="37">
        <f>County!AA1207</f>
        <v>0</v>
      </c>
      <c r="AM25" s="38">
        <f t="shared" si="19"/>
        <v>0</v>
      </c>
      <c r="AN25" s="37">
        <f>County!AB1207</f>
        <v>0</v>
      </c>
      <c r="AO25" s="38">
        <f t="shared" si="20"/>
        <v>0</v>
      </c>
      <c r="AP25" s="37">
        <f>County!AC1207</f>
        <v>0</v>
      </c>
      <c r="AQ25" s="38">
        <f t="shared" si="21"/>
        <v>0</v>
      </c>
      <c r="AR25" s="37">
        <f>County!AD1207</f>
        <v>0</v>
      </c>
      <c r="AS25" s="38">
        <f t="shared" si="22"/>
        <v>0</v>
      </c>
      <c r="AT25" s="37">
        <f>County!AE1207</f>
        <v>0</v>
      </c>
      <c r="AU25" s="38">
        <f t="shared" si="23"/>
        <v>0</v>
      </c>
      <c r="AV25" s="37">
        <f>County!AF1207</f>
        <v>0</v>
      </c>
      <c r="AW25" s="38">
        <f t="shared" si="24"/>
        <v>0</v>
      </c>
      <c r="AX25" s="57"/>
      <c r="AY25" s="34" t="str">
        <f t="shared" si="25"/>
        <v>Pennsylvania</v>
      </c>
      <c r="AZ25" s="34" t="s">
        <v>255</v>
      </c>
      <c r="BA25" s="34">
        <f t="shared" si="26"/>
        <v>1</v>
      </c>
      <c r="BB25" s="35">
        <f>RANK(R25,(L25:Q25,R25:Y25,AD25:AW25))</f>
        <v>7</v>
      </c>
      <c r="BC25" s="35">
        <f>RANK(T25,(L25:Q25,R25:Y25,AD25:AW25))</f>
        <v>3</v>
      </c>
      <c r="BD25" s="35">
        <f>RANK(X25,(L25:Q25,R25:Y25,AD25:AW25))</f>
        <v>7</v>
      </c>
      <c r="BE25" s="35">
        <f>RANK(V25,(L25:Q25,R25:Y25,AD25:AW25))</f>
        <v>7</v>
      </c>
      <c r="BG25" s="34">
        <v>42</v>
      </c>
      <c r="BI25" s="37">
        <f>County!AZ1207</f>
        <v>0</v>
      </c>
    </row>
    <row r="26" spans="1:61" s="45" customFormat="1">
      <c r="A26" s="45" t="s">
        <v>1557</v>
      </c>
      <c r="C26" s="48">
        <f t="shared" si="29"/>
        <v>418189</v>
      </c>
      <c r="D26" s="47">
        <f t="shared" si="27"/>
        <v>1</v>
      </c>
      <c r="E26" s="47" t="str">
        <f t="shared" si="1"/>
        <v/>
      </c>
      <c r="F26" s="47" t="str">
        <f t="shared" si="1"/>
        <v/>
      </c>
      <c r="G26" s="75">
        <f t="shared" si="30"/>
        <v>1</v>
      </c>
      <c r="H26" s="75">
        <f t="shared" si="31"/>
        <v>2</v>
      </c>
      <c r="I26" s="75" t="str">
        <f t="shared" si="32"/>
        <v>-</v>
      </c>
      <c r="J26" s="70">
        <f t="shared" si="28"/>
        <v>124812</v>
      </c>
      <c r="K26" s="97">
        <f t="shared" si="5"/>
        <v>0.29845835256307557</v>
      </c>
      <c r="L26" s="48">
        <f>County!N1215</f>
        <v>271034</v>
      </c>
      <c r="M26" s="49">
        <f t="shared" si="6"/>
        <v>0.64811365196119453</v>
      </c>
      <c r="N26" s="70">
        <f>County!O1215</f>
        <v>146222</v>
      </c>
      <c r="O26" s="97">
        <f t="shared" si="7"/>
        <v>0.34965529939811901</v>
      </c>
      <c r="P26" s="70">
        <f>County!P1215</f>
        <v>0</v>
      </c>
      <c r="Q26" s="97">
        <f t="shared" si="8"/>
        <v>0</v>
      </c>
      <c r="R26" s="70">
        <f>County!Q1215</f>
        <v>0</v>
      </c>
      <c r="S26" s="97">
        <f t="shared" si="9"/>
        <v>0</v>
      </c>
      <c r="T26" s="70">
        <f>County!R1215</f>
        <v>0</v>
      </c>
      <c r="U26" s="97">
        <f t="shared" si="10"/>
        <v>0</v>
      </c>
      <c r="V26" s="70">
        <f>County!S1215</f>
        <v>0</v>
      </c>
      <c r="W26" s="97">
        <f t="shared" si="11"/>
        <v>0</v>
      </c>
      <c r="X26" s="70">
        <f>County!T1215</f>
        <v>0</v>
      </c>
      <c r="Y26" s="97">
        <f t="shared" si="12"/>
        <v>0</v>
      </c>
      <c r="Z26" s="70">
        <f>County!U1215</f>
        <v>0</v>
      </c>
      <c r="AA26" s="97">
        <f t="shared" si="13"/>
        <v>0</v>
      </c>
      <c r="AB26" s="70">
        <f>County!V1215</f>
        <v>0</v>
      </c>
      <c r="AC26" s="97">
        <f t="shared" si="14"/>
        <v>0</v>
      </c>
      <c r="AD26" s="70">
        <f>County!W1215</f>
        <v>0</v>
      </c>
      <c r="AE26" s="97">
        <f t="shared" si="15"/>
        <v>0</v>
      </c>
      <c r="AF26" s="70">
        <f>County!X1215</f>
        <v>933</v>
      </c>
      <c r="AG26" s="97">
        <f t="shared" si="16"/>
        <v>2.2310486406863883E-3</v>
      </c>
      <c r="AH26" s="48">
        <f>County!Y1215</f>
        <v>0</v>
      </c>
      <c r="AI26" s="49">
        <f t="shared" si="17"/>
        <v>0</v>
      </c>
      <c r="AJ26" s="48">
        <f>County!Z1215</f>
        <v>0</v>
      </c>
      <c r="AK26" s="49">
        <f t="shared" si="18"/>
        <v>0</v>
      </c>
      <c r="AL26" s="48">
        <f>County!AA1215</f>
        <v>0</v>
      </c>
      <c r="AM26" s="49">
        <f t="shared" si="19"/>
        <v>0</v>
      </c>
      <c r="AN26" s="48">
        <f>County!AB1215</f>
        <v>0</v>
      </c>
      <c r="AO26" s="49">
        <f t="shared" si="20"/>
        <v>0</v>
      </c>
      <c r="AP26" s="48">
        <f>County!AC1215</f>
        <v>0</v>
      </c>
      <c r="AQ26" s="49">
        <f t="shared" si="21"/>
        <v>0</v>
      </c>
      <c r="AR26" s="48">
        <f>County!AD1215</f>
        <v>0</v>
      </c>
      <c r="AS26" s="49">
        <f t="shared" si="22"/>
        <v>0</v>
      </c>
      <c r="AT26" s="48">
        <f>County!AE1215</f>
        <v>0</v>
      </c>
      <c r="AU26" s="49">
        <f t="shared" si="23"/>
        <v>0</v>
      </c>
      <c r="AV26" s="48">
        <f>County!AF1215</f>
        <v>0</v>
      </c>
      <c r="AW26" s="49">
        <f t="shared" si="24"/>
        <v>0</v>
      </c>
      <c r="AX26" s="56"/>
      <c r="AY26" s="45" t="str">
        <f t="shared" si="25"/>
        <v>Rhode Island</v>
      </c>
      <c r="AZ26" s="45" t="s">
        <v>2400</v>
      </c>
      <c r="BA26" s="45">
        <f t="shared" si="26"/>
        <v>1</v>
      </c>
      <c r="BB26" s="46">
        <f>RANK(R26,(L26:Q26,R26:Y26,AD26:AW26))</f>
        <v>7</v>
      </c>
      <c r="BC26" s="46">
        <f>RANK(T26,(L26:Q26,R26:Y26,AD26:AW26))</f>
        <v>7</v>
      </c>
      <c r="BD26" s="46">
        <f>RANK(X26,(L26:Q26,R26:Y26,AD26:AW26))</f>
        <v>7</v>
      </c>
      <c r="BE26" s="46">
        <f>RANK(V26,(L26:Q26,R26:Y26,AD26:AW26))</f>
        <v>7</v>
      </c>
      <c r="BG26" s="45">
        <v>44</v>
      </c>
      <c r="BI26" s="48">
        <f>County!AZ1215</f>
        <v>0</v>
      </c>
    </row>
    <row r="27" spans="1:61" s="34" customFormat="1">
      <c r="A27" s="34" t="s">
        <v>1638</v>
      </c>
      <c r="C27" s="37">
        <f t="shared" si="29"/>
        <v>2321477</v>
      </c>
      <c r="D27" s="36" t="str">
        <f t="shared" si="27"/>
        <v/>
      </c>
      <c r="E27" s="36">
        <f t="shared" si="1"/>
        <v>1</v>
      </c>
      <c r="F27" s="36" t="str">
        <f t="shared" si="1"/>
        <v/>
      </c>
      <c r="G27" s="76">
        <f t="shared" si="30"/>
        <v>2</v>
      </c>
      <c r="H27" s="76">
        <f t="shared" si="31"/>
        <v>1</v>
      </c>
      <c r="I27" s="76" t="str">
        <f t="shared" si="32"/>
        <v>-</v>
      </c>
      <c r="J27" s="71">
        <f t="shared" si="28"/>
        <v>800561</v>
      </c>
      <c r="K27" s="72">
        <f t="shared" si="5"/>
        <v>0.34484985205539403</v>
      </c>
      <c r="L27" s="37">
        <f>County!N1312</f>
        <v>705882</v>
      </c>
      <c r="M27" s="38">
        <f t="shared" si="6"/>
        <v>0.30406590287131857</v>
      </c>
      <c r="N27" s="71">
        <f>County!O1312</f>
        <v>1506443</v>
      </c>
      <c r="O27" s="72">
        <f t="shared" si="7"/>
        <v>0.64891575492671261</v>
      </c>
      <c r="P27" s="71">
        <f>County!P1312</f>
        <v>0</v>
      </c>
      <c r="Q27" s="72">
        <f t="shared" si="8"/>
        <v>0</v>
      </c>
      <c r="R27" s="71">
        <f>County!Q1312</f>
        <v>38472</v>
      </c>
      <c r="S27" s="72">
        <f t="shared" si="9"/>
        <v>1.6572208124396668E-2</v>
      </c>
      <c r="T27" s="71">
        <f>County!R1312</f>
        <v>20936</v>
      </c>
      <c r="U27" s="72">
        <f t="shared" si="10"/>
        <v>9.0183964777596336E-3</v>
      </c>
      <c r="V27" s="71">
        <f>County!S1312</f>
        <v>18620</v>
      </c>
      <c r="W27" s="72">
        <f t="shared" si="11"/>
        <v>8.0207557516184733E-3</v>
      </c>
      <c r="X27" s="71">
        <f>County!T1312</f>
        <v>0</v>
      </c>
      <c r="Y27" s="72">
        <f t="shared" si="12"/>
        <v>0</v>
      </c>
      <c r="Z27" s="71">
        <f>County!U1312</f>
        <v>0</v>
      </c>
      <c r="AA27" s="72">
        <f t="shared" si="13"/>
        <v>0</v>
      </c>
      <c r="AB27" s="71">
        <f>County!V1312</f>
        <v>0</v>
      </c>
      <c r="AC27" s="72">
        <f t="shared" si="14"/>
        <v>0</v>
      </c>
      <c r="AD27" s="71">
        <f>County!W1312</f>
        <v>0</v>
      </c>
      <c r="AE27" s="72">
        <f t="shared" si="15"/>
        <v>0</v>
      </c>
      <c r="AF27" s="71">
        <f>County!X1312</f>
        <v>1288</v>
      </c>
      <c r="AG27" s="72">
        <f t="shared" si="16"/>
        <v>5.5481919484879673E-4</v>
      </c>
      <c r="AH27" s="37">
        <f>County!Y1312</f>
        <v>6523</v>
      </c>
      <c r="AI27" s="38">
        <f t="shared" si="17"/>
        <v>2.8098490745331528E-3</v>
      </c>
      <c r="AJ27" s="37">
        <f>County!Z1312</f>
        <v>8080</v>
      </c>
      <c r="AK27" s="38">
        <f t="shared" si="18"/>
        <v>3.4805427751384141E-3</v>
      </c>
      <c r="AL27" s="37">
        <f>County!AA1312</f>
        <v>7148</v>
      </c>
      <c r="AM27" s="38">
        <f t="shared" si="19"/>
        <v>3.0790742273130423E-3</v>
      </c>
      <c r="AN27" s="37">
        <f>County!AB1312</f>
        <v>8085</v>
      </c>
      <c r="AO27" s="38">
        <f t="shared" si="20"/>
        <v>3.4826965763606532E-3</v>
      </c>
      <c r="AP27" s="37">
        <f>County!AC1312</f>
        <v>0</v>
      </c>
      <c r="AQ27" s="38">
        <f t="shared" si="21"/>
        <v>0</v>
      </c>
      <c r="AR27" s="37">
        <f>County!AD1312</f>
        <v>0</v>
      </c>
      <c r="AS27" s="38">
        <f t="shared" si="22"/>
        <v>0</v>
      </c>
      <c r="AT27" s="37">
        <f>County!AE1312</f>
        <v>0</v>
      </c>
      <c r="AU27" s="38">
        <f t="shared" si="23"/>
        <v>0</v>
      </c>
      <c r="AV27" s="37">
        <f>County!AF1312</f>
        <v>0</v>
      </c>
      <c r="AW27" s="38">
        <f t="shared" si="24"/>
        <v>0</v>
      </c>
      <c r="AX27" s="57"/>
      <c r="AY27" s="34" t="str">
        <f t="shared" si="25"/>
        <v>Tennessee</v>
      </c>
      <c r="AZ27" s="34" t="s">
        <v>883</v>
      </c>
      <c r="BA27" s="34">
        <f t="shared" si="26"/>
        <v>1</v>
      </c>
      <c r="BB27" s="35">
        <f>RANK(R27,(L27:Q27,R27:Y27,AD27:AW27))</f>
        <v>3</v>
      </c>
      <c r="BC27" s="35">
        <f>RANK(T27,(L27:Q27,R27:Y27,AD27:AW27))</f>
        <v>4</v>
      </c>
      <c r="BD27" s="35">
        <f>RANK(X27,(L27:Q27,R27:Y27,AD27:AW27))</f>
        <v>21</v>
      </c>
      <c r="BE27" s="35">
        <f>RANK(V27,(L27:Q27,R27:Y27,AD27:AW27))</f>
        <v>5</v>
      </c>
      <c r="BG27" s="34">
        <v>47</v>
      </c>
      <c r="BI27" s="37">
        <f>County!AZ1312</f>
        <v>0</v>
      </c>
    </row>
    <row r="28" spans="1:61" s="45" customFormat="1">
      <c r="A28" s="45" t="s">
        <v>1348</v>
      </c>
      <c r="C28" s="48">
        <f t="shared" si="29"/>
        <v>7864822</v>
      </c>
      <c r="D28" s="47" t="str">
        <f t="shared" si="27"/>
        <v/>
      </c>
      <c r="E28" s="47">
        <f t="shared" si="1"/>
        <v>1</v>
      </c>
      <c r="F28" s="47" t="str">
        <f t="shared" si="1"/>
        <v/>
      </c>
      <c r="G28" s="75">
        <f t="shared" si="30"/>
        <v>2</v>
      </c>
      <c r="H28" s="75">
        <f t="shared" si="31"/>
        <v>1</v>
      </c>
      <c r="I28" s="75" t="str">
        <f t="shared" si="32"/>
        <v>-</v>
      </c>
      <c r="J28" s="70">
        <f t="shared" si="28"/>
        <v>1245210</v>
      </c>
      <c r="K28" s="97">
        <f t="shared" si="5"/>
        <v>0.15832653300990157</v>
      </c>
      <c r="L28" s="48">
        <f>County!N1568</f>
        <v>3194927</v>
      </c>
      <c r="M28" s="49">
        <f t="shared" si="6"/>
        <v>0.40623004563866799</v>
      </c>
      <c r="N28" s="70">
        <f>County!O1568</f>
        <v>4440137</v>
      </c>
      <c r="O28" s="97">
        <f t="shared" si="7"/>
        <v>0.56455657864856956</v>
      </c>
      <c r="P28" s="70">
        <f>County!P1568</f>
        <v>0</v>
      </c>
      <c r="Q28" s="97">
        <f t="shared" si="8"/>
        <v>0</v>
      </c>
      <c r="R28" s="70">
        <f>County!Q1568</f>
        <v>67404</v>
      </c>
      <c r="S28" s="97">
        <f t="shared" si="9"/>
        <v>8.5703147509250694E-3</v>
      </c>
      <c r="T28" s="70">
        <f>County!R1568</f>
        <v>162354</v>
      </c>
      <c r="U28" s="97">
        <f t="shared" si="10"/>
        <v>2.0643060961837406E-2</v>
      </c>
      <c r="V28" s="70">
        <f>County!S1568</f>
        <v>0</v>
      </c>
      <c r="W28" s="97">
        <f t="shared" si="11"/>
        <v>0</v>
      </c>
      <c r="X28" s="70">
        <f>County!T1568</f>
        <v>0</v>
      </c>
      <c r="Y28" s="97">
        <f t="shared" si="12"/>
        <v>0</v>
      </c>
      <c r="Z28" s="70">
        <f>County!U1568</f>
        <v>0</v>
      </c>
      <c r="AA28" s="97">
        <f t="shared" si="13"/>
        <v>0</v>
      </c>
      <c r="AB28" s="70">
        <f>County!V1568</f>
        <v>0</v>
      </c>
      <c r="AC28" s="97">
        <f t="shared" si="14"/>
        <v>0</v>
      </c>
      <c r="AD28" s="70">
        <f>County!W1568</f>
        <v>0</v>
      </c>
      <c r="AE28" s="97">
        <f t="shared" si="15"/>
        <v>0</v>
      </c>
      <c r="AF28" s="70">
        <f>County!X1568</f>
        <v>0</v>
      </c>
      <c r="AG28" s="97">
        <f t="shared" si="16"/>
        <v>0</v>
      </c>
      <c r="AH28" s="48">
        <f>County!Y1568</f>
        <v>0</v>
      </c>
      <c r="AI28" s="49">
        <f t="shared" si="17"/>
        <v>0</v>
      </c>
      <c r="AJ28" s="48">
        <f>County!Z1568</f>
        <v>0</v>
      </c>
      <c r="AK28" s="49">
        <f t="shared" si="18"/>
        <v>0</v>
      </c>
      <c r="AL28" s="48">
        <f>County!AA1568</f>
        <v>0</v>
      </c>
      <c r="AM28" s="49">
        <f t="shared" si="19"/>
        <v>0</v>
      </c>
      <c r="AN28" s="48">
        <f>County!AB1568</f>
        <v>0</v>
      </c>
      <c r="AO28" s="49">
        <f t="shared" si="20"/>
        <v>0</v>
      </c>
      <c r="AP28" s="48">
        <f>County!AC1568</f>
        <v>0</v>
      </c>
      <c r="AQ28" s="49">
        <f t="shared" si="21"/>
        <v>0</v>
      </c>
      <c r="AR28" s="48">
        <f>County!AD1568</f>
        <v>0</v>
      </c>
      <c r="AS28" s="49">
        <f t="shared" si="22"/>
        <v>0</v>
      </c>
      <c r="AT28" s="48">
        <f>County!AE1568</f>
        <v>0</v>
      </c>
      <c r="AU28" s="49">
        <f t="shared" si="23"/>
        <v>0</v>
      </c>
      <c r="AV28" s="48">
        <f>County!AF1568</f>
        <v>0</v>
      </c>
      <c r="AW28" s="49">
        <f t="shared" si="24"/>
        <v>0</v>
      </c>
      <c r="AX28" s="56"/>
      <c r="AY28" s="45" t="str">
        <f t="shared" si="25"/>
        <v>Texas</v>
      </c>
      <c r="AZ28" s="45" t="s">
        <v>572</v>
      </c>
      <c r="BA28" s="45">
        <f t="shared" si="26"/>
        <v>1</v>
      </c>
      <c r="BB28" s="46">
        <f>RANK(R28,(L28:Q28,R28:Y28,AD28:AW28))</f>
        <v>4</v>
      </c>
      <c r="BC28" s="46">
        <f>RANK(T28,(L28:Q28,R28:Y28,AD28:AW28))</f>
        <v>3</v>
      </c>
      <c r="BD28" s="46">
        <f>RANK(X28,(L28:Q28,R28:Y28,AD28:AW28))</f>
        <v>9</v>
      </c>
      <c r="BE28" s="46">
        <f>RANK(V28,(L28:Q28,R28:Y28,AD28:AW28))</f>
        <v>9</v>
      </c>
      <c r="BG28" s="45">
        <v>48</v>
      </c>
      <c r="BI28" s="48">
        <f>County!AZ1568</f>
        <v>0</v>
      </c>
    </row>
    <row r="29" spans="1:61" s="34" customFormat="1">
      <c r="A29" s="34" t="s">
        <v>1362</v>
      </c>
      <c r="C29" s="37">
        <f t="shared" si="29"/>
        <v>1006901</v>
      </c>
      <c r="D29" s="36" t="str">
        <f t="shared" si="27"/>
        <v/>
      </c>
      <c r="E29" s="36">
        <f t="shared" si="1"/>
        <v>1</v>
      </c>
      <c r="F29" s="36" t="str">
        <f t="shared" si="1"/>
        <v/>
      </c>
      <c r="G29" s="76">
        <f t="shared" si="30"/>
        <v>2</v>
      </c>
      <c r="H29" s="76">
        <f t="shared" si="31"/>
        <v>1</v>
      </c>
      <c r="I29" s="76">
        <f t="shared" si="32"/>
        <v>5</v>
      </c>
      <c r="J29" s="71">
        <f t="shared" si="28"/>
        <v>355735</v>
      </c>
      <c r="K29" s="72">
        <f t="shared" si="5"/>
        <v>0.35329689810616932</v>
      </c>
      <c r="L29" s="37">
        <f>County!N1599</f>
        <v>301873</v>
      </c>
      <c r="M29" s="38">
        <f t="shared" si="6"/>
        <v>0.29980405223552264</v>
      </c>
      <c r="N29" s="71">
        <f>County!O1599</f>
        <v>657608</v>
      </c>
      <c r="O29" s="72">
        <f t="shared" si="7"/>
        <v>0.65310095034169202</v>
      </c>
      <c r="P29" s="71">
        <f>County!P1599</f>
        <v>7172</v>
      </c>
      <c r="Q29" s="72">
        <f t="shared" si="8"/>
        <v>7.1228452449645001E-3</v>
      </c>
      <c r="R29" s="71">
        <f>County!Q1599</f>
        <v>0</v>
      </c>
      <c r="S29" s="72">
        <f t="shared" si="9"/>
        <v>0</v>
      </c>
      <c r="T29" s="71">
        <f>County!R1599</f>
        <v>0</v>
      </c>
      <c r="U29" s="72">
        <f t="shared" si="10"/>
        <v>0</v>
      </c>
      <c r="V29" s="71">
        <f>County!S1599</f>
        <v>31905</v>
      </c>
      <c r="W29" s="72">
        <f t="shared" si="11"/>
        <v>3.1686332618599045E-2</v>
      </c>
      <c r="X29" s="71">
        <f>County!T1599</f>
        <v>0</v>
      </c>
      <c r="Y29" s="72">
        <f t="shared" si="12"/>
        <v>0</v>
      </c>
      <c r="Z29" s="71">
        <f>County!U1599</f>
        <v>0</v>
      </c>
      <c r="AA29" s="72">
        <f t="shared" si="13"/>
        <v>0</v>
      </c>
      <c r="AB29" s="71">
        <f>County!V1599</f>
        <v>0</v>
      </c>
      <c r="AC29" s="72">
        <f t="shared" si="14"/>
        <v>0</v>
      </c>
      <c r="AD29" s="71">
        <f>County!W1599</f>
        <v>0</v>
      </c>
      <c r="AE29" s="72">
        <f t="shared" si="15"/>
        <v>0</v>
      </c>
      <c r="AF29" s="71">
        <f>County!X1599</f>
        <v>0</v>
      </c>
      <c r="AG29" s="72">
        <f t="shared" si="16"/>
        <v>0</v>
      </c>
      <c r="AH29" s="37">
        <f>County!Y1599</f>
        <v>8342</v>
      </c>
      <c r="AI29" s="38">
        <f t="shared" si="17"/>
        <v>8.2848264129244086E-3</v>
      </c>
      <c r="AJ29" s="37">
        <f>County!Z1599</f>
        <v>1</v>
      </c>
      <c r="AK29" s="38">
        <f t="shared" si="18"/>
        <v>9.9314629740163124E-7</v>
      </c>
      <c r="AL29" s="37">
        <f>County!AA1599</f>
        <v>0</v>
      </c>
      <c r="AM29" s="38">
        <f t="shared" si="19"/>
        <v>0</v>
      </c>
      <c r="AN29" s="37">
        <f>County!AB1599</f>
        <v>0</v>
      </c>
      <c r="AO29" s="38">
        <f t="shared" si="20"/>
        <v>0</v>
      </c>
      <c r="AP29" s="37">
        <f>County!AC1599</f>
        <v>0</v>
      </c>
      <c r="AQ29" s="38">
        <f t="shared" si="21"/>
        <v>0</v>
      </c>
      <c r="AR29" s="37">
        <f>County!AD1599</f>
        <v>0</v>
      </c>
      <c r="AS29" s="38">
        <f t="shared" si="22"/>
        <v>0</v>
      </c>
      <c r="AT29" s="37">
        <f>County!AE1599</f>
        <v>0</v>
      </c>
      <c r="AU29" s="38">
        <f t="shared" si="23"/>
        <v>0</v>
      </c>
      <c r="AV29" s="37">
        <f>County!AF1599</f>
        <v>0</v>
      </c>
      <c r="AW29" s="38">
        <f t="shared" si="24"/>
        <v>0</v>
      </c>
      <c r="AX29" s="57"/>
      <c r="AY29" s="34" t="str">
        <f t="shared" si="25"/>
        <v>Utah</v>
      </c>
      <c r="AZ29" s="34" t="s">
        <v>882</v>
      </c>
      <c r="BA29" s="34">
        <f t="shared" si="26"/>
        <v>1</v>
      </c>
      <c r="BB29" s="35">
        <f>RANK(R29,(L29:Q29,R29:Y29,AD29:AW29))</f>
        <v>13</v>
      </c>
      <c r="BC29" s="35">
        <f>RANK(T29,(L29:Q29,R29:Y29,AD29:AW29))</f>
        <v>13</v>
      </c>
      <c r="BD29" s="35">
        <f>RANK(X29,(L29:Q29,R29:Y29,AD29:AW29))</f>
        <v>13</v>
      </c>
      <c r="BE29" s="35">
        <f>RANK(V29,(L29:Q29,R29:Y29,AD29:AW29))</f>
        <v>3</v>
      </c>
      <c r="BG29" s="34">
        <v>49</v>
      </c>
      <c r="BI29" s="37">
        <f>County!AZ1599</f>
        <v>0</v>
      </c>
    </row>
    <row r="30" spans="1:61" s="45" customFormat="1">
      <c r="A30" s="45" t="s">
        <v>609</v>
      </c>
      <c r="C30" s="48">
        <f t="shared" si="29"/>
        <v>294267</v>
      </c>
      <c r="D30" s="47" t="str">
        <f t="shared" si="27"/>
        <v/>
      </c>
      <c r="E30" s="47" t="str">
        <f t="shared" si="1"/>
        <v/>
      </c>
      <c r="F30" s="47">
        <f t="shared" si="1"/>
        <v>1</v>
      </c>
      <c r="G30" s="75">
        <f t="shared" si="30"/>
        <v>15</v>
      </c>
      <c r="H30" s="75">
        <f t="shared" si="31"/>
        <v>2</v>
      </c>
      <c r="I30" s="75">
        <f t="shared" si="32"/>
        <v>1</v>
      </c>
      <c r="J30" s="70">
        <f t="shared" si="28"/>
        <v>135855</v>
      </c>
      <c r="K30" s="97">
        <f t="shared" si="5"/>
        <v>0.46167256267267481</v>
      </c>
      <c r="L30" s="48">
        <f>County!N1615</f>
        <v>0</v>
      </c>
      <c r="M30" s="49">
        <f t="shared" si="6"/>
        <v>0</v>
      </c>
      <c r="N30" s="70">
        <f>County!O1615</f>
        <v>73198</v>
      </c>
      <c r="O30" s="97">
        <f t="shared" si="7"/>
        <v>0.24874688633112105</v>
      </c>
      <c r="P30" s="70">
        <f>County!P1615</f>
        <v>209053</v>
      </c>
      <c r="Q30" s="97">
        <f t="shared" si="8"/>
        <v>0.71041944900379583</v>
      </c>
      <c r="R30" s="70">
        <f>County!Q1615</f>
        <v>0</v>
      </c>
      <c r="S30" s="97">
        <f t="shared" si="9"/>
        <v>0</v>
      </c>
      <c r="T30" s="70">
        <f>County!R1615</f>
        <v>0</v>
      </c>
      <c r="U30" s="97">
        <f t="shared" si="10"/>
        <v>0</v>
      </c>
      <c r="V30" s="70">
        <f>County!S1615</f>
        <v>0</v>
      </c>
      <c r="W30" s="97">
        <f t="shared" si="11"/>
        <v>0</v>
      </c>
      <c r="X30" s="70">
        <f>County!T1615</f>
        <v>0</v>
      </c>
      <c r="Y30" s="97">
        <f t="shared" si="12"/>
        <v>0</v>
      </c>
      <c r="Z30" s="70">
        <f>County!U1615</f>
        <v>0</v>
      </c>
      <c r="AA30" s="97">
        <f t="shared" si="13"/>
        <v>0</v>
      </c>
      <c r="AB30" s="70">
        <f>County!V1615</f>
        <v>0</v>
      </c>
      <c r="AC30" s="97">
        <f t="shared" si="14"/>
        <v>0</v>
      </c>
      <c r="AD30" s="70">
        <f>County!W1615</f>
        <v>0</v>
      </c>
      <c r="AE30" s="97">
        <f t="shared" si="15"/>
        <v>0</v>
      </c>
      <c r="AF30" s="70">
        <f>County!X1615</f>
        <v>252</v>
      </c>
      <c r="AG30" s="97">
        <f t="shared" si="16"/>
        <v>8.5636513778303378E-4</v>
      </c>
      <c r="AH30" s="48">
        <f>County!Y1615</f>
        <v>2452</v>
      </c>
      <c r="AI30" s="49">
        <f t="shared" si="17"/>
        <v>8.3325687216031698E-3</v>
      </c>
      <c r="AJ30" s="48">
        <f>County!Z1615</f>
        <v>877</v>
      </c>
      <c r="AK30" s="49">
        <f t="shared" si="18"/>
        <v>2.9802866104592088E-3</v>
      </c>
      <c r="AL30" s="48">
        <f>County!AA1615</f>
        <v>5924</v>
      </c>
      <c r="AM30" s="49">
        <f t="shared" si="19"/>
        <v>2.0131377286613857E-2</v>
      </c>
      <c r="AN30" s="48">
        <f>County!AB1615</f>
        <v>2511</v>
      </c>
      <c r="AO30" s="49">
        <f t="shared" si="20"/>
        <v>8.5330669086238001E-3</v>
      </c>
      <c r="AP30" s="48">
        <f>County!AC1615</f>
        <v>0</v>
      </c>
      <c r="AQ30" s="49">
        <f t="shared" si="21"/>
        <v>0</v>
      </c>
      <c r="AR30" s="48">
        <f>County!AD1615</f>
        <v>0</v>
      </c>
      <c r="AS30" s="49">
        <f t="shared" si="22"/>
        <v>0</v>
      </c>
      <c r="AT30" s="48">
        <f>County!AE1615</f>
        <v>0</v>
      </c>
      <c r="AU30" s="49">
        <f t="shared" si="23"/>
        <v>0</v>
      </c>
      <c r="AV30" s="48">
        <f>County!AF1615</f>
        <v>0</v>
      </c>
      <c r="AW30" s="49">
        <f t="shared" si="24"/>
        <v>0</v>
      </c>
      <c r="AX30" s="56"/>
      <c r="AY30" s="45" t="str">
        <f t="shared" si="25"/>
        <v>Vermont</v>
      </c>
      <c r="AZ30" s="45" t="s">
        <v>2255</v>
      </c>
      <c r="BA30" s="45">
        <f t="shared" si="26"/>
        <v>1</v>
      </c>
      <c r="BB30" s="46">
        <f>RANK(R30,(L30:Q30,R30:Y30,AD30:AW30))</f>
        <v>15</v>
      </c>
      <c r="BC30" s="46">
        <f>RANK(T30,(L30:Q30,R30:Y30,AD30:AW30))</f>
        <v>15</v>
      </c>
      <c r="BD30" s="46">
        <f>RANK(X30,(L30:Q30,R30:Y30,AD30:AW30))</f>
        <v>15</v>
      </c>
      <c r="BE30" s="46">
        <f>RANK(V30,(L30:Q30,R30:Y30,AD30:AW30))</f>
        <v>15</v>
      </c>
      <c r="BG30" s="45">
        <v>50</v>
      </c>
      <c r="BI30" s="48">
        <f>County!AZ1615</f>
        <v>0</v>
      </c>
    </row>
    <row r="31" spans="1:61" s="34" customFormat="1">
      <c r="A31" s="34" t="s">
        <v>1665</v>
      </c>
      <c r="C31" s="37">
        <f t="shared" si="29"/>
        <v>3802196</v>
      </c>
      <c r="D31" s="36">
        <f t="shared" si="27"/>
        <v>1</v>
      </c>
      <c r="E31" s="36" t="str">
        <f t="shared" si="1"/>
        <v/>
      </c>
      <c r="F31" s="36" t="str">
        <f t="shared" si="1"/>
        <v/>
      </c>
      <c r="G31" s="76">
        <f t="shared" si="30"/>
        <v>1</v>
      </c>
      <c r="H31" s="76">
        <f t="shared" si="31"/>
        <v>2</v>
      </c>
      <c r="I31" s="76" t="str">
        <f t="shared" si="32"/>
        <v>-</v>
      </c>
      <c r="J31" s="71">
        <f t="shared" si="28"/>
        <v>224525</v>
      </c>
      <c r="K31" s="72">
        <f t="shared" si="5"/>
        <v>5.9051400822051257E-2</v>
      </c>
      <c r="L31" s="37">
        <f>County!N1751</f>
        <v>2010067</v>
      </c>
      <c r="M31" s="38">
        <f t="shared" si="6"/>
        <v>0.52865949046287986</v>
      </c>
      <c r="N31" s="71">
        <f>County!O1751</f>
        <v>1785542</v>
      </c>
      <c r="O31" s="72">
        <f t="shared" si="7"/>
        <v>0.46960808964082862</v>
      </c>
      <c r="P31" s="71">
        <f>County!P1751</f>
        <v>0</v>
      </c>
      <c r="Q31" s="72">
        <f t="shared" si="8"/>
        <v>0</v>
      </c>
      <c r="R31" s="71">
        <f>County!Q1751</f>
        <v>0</v>
      </c>
      <c r="S31" s="72">
        <f t="shared" si="9"/>
        <v>0</v>
      </c>
      <c r="T31" s="71">
        <f>County!R1751</f>
        <v>0</v>
      </c>
      <c r="U31" s="72">
        <f t="shared" si="10"/>
        <v>0</v>
      </c>
      <c r="V31" s="71">
        <f>County!S1751</f>
        <v>0</v>
      </c>
      <c r="W31" s="72">
        <f t="shared" si="11"/>
        <v>0</v>
      </c>
      <c r="X31" s="71">
        <f>County!T1751</f>
        <v>0</v>
      </c>
      <c r="Y31" s="72">
        <f t="shared" si="12"/>
        <v>0</v>
      </c>
      <c r="Z31" s="71">
        <f>County!U1751</f>
        <v>0</v>
      </c>
      <c r="AA31" s="72">
        <f t="shared" si="13"/>
        <v>0</v>
      </c>
      <c r="AB31" s="71">
        <f>County!V1751</f>
        <v>0</v>
      </c>
      <c r="AC31" s="72">
        <f t="shared" si="14"/>
        <v>0</v>
      </c>
      <c r="AD31" s="71">
        <f>County!W1751</f>
        <v>0</v>
      </c>
      <c r="AE31" s="72">
        <f t="shared" si="15"/>
        <v>0</v>
      </c>
      <c r="AF31" s="71">
        <f>County!X1751</f>
        <v>6587</v>
      </c>
      <c r="AG31" s="72">
        <f t="shared" si="16"/>
        <v>1.7324198962915115E-3</v>
      </c>
      <c r="AH31" s="37">
        <f>County!Y1751</f>
        <v>0</v>
      </c>
      <c r="AI31" s="38">
        <f t="shared" si="17"/>
        <v>0</v>
      </c>
      <c r="AJ31" s="37">
        <f>County!Z1751</f>
        <v>0</v>
      </c>
      <c r="AK31" s="38">
        <f t="shared" si="18"/>
        <v>0</v>
      </c>
      <c r="AL31" s="37">
        <f>County!AA1751</f>
        <v>0</v>
      </c>
      <c r="AM31" s="38">
        <f t="shared" si="19"/>
        <v>0</v>
      </c>
      <c r="AN31" s="37">
        <f>County!AB1751</f>
        <v>0</v>
      </c>
      <c r="AO31" s="38">
        <f t="shared" si="20"/>
        <v>0</v>
      </c>
      <c r="AP31" s="37">
        <f>County!AC1751</f>
        <v>0</v>
      </c>
      <c r="AQ31" s="38">
        <f t="shared" si="21"/>
        <v>0</v>
      </c>
      <c r="AR31" s="37">
        <f>County!AD1751</f>
        <v>0</v>
      </c>
      <c r="AS31" s="38">
        <f t="shared" si="22"/>
        <v>0</v>
      </c>
      <c r="AT31" s="37">
        <f>County!AE1751</f>
        <v>0</v>
      </c>
      <c r="AU31" s="38">
        <f t="shared" si="23"/>
        <v>0</v>
      </c>
      <c r="AV31" s="37">
        <f>County!AF1751</f>
        <v>0</v>
      </c>
      <c r="AW31" s="38">
        <f t="shared" si="24"/>
        <v>0</v>
      </c>
      <c r="AX31" s="57"/>
      <c r="AY31" s="34" t="str">
        <f t="shared" si="25"/>
        <v>Virginia</v>
      </c>
      <c r="AZ31" s="34" t="s">
        <v>207</v>
      </c>
      <c r="BA31" s="34">
        <f t="shared" si="26"/>
        <v>1</v>
      </c>
      <c r="BB31" s="35">
        <f>RANK(R31,(L31:Q31,R31:Y31,AD31:AW31))</f>
        <v>7</v>
      </c>
      <c r="BC31" s="35">
        <f>RANK(T31,(L31:Q31,R31:Y31,AD31:AW31))</f>
        <v>7</v>
      </c>
      <c r="BD31" s="35">
        <f>RANK(X31,(L31:Q31,R31:Y31,AD31:AW31))</f>
        <v>7</v>
      </c>
      <c r="BE31" s="35">
        <f>RANK(V31,(L31:Q31,R31:Y31,AD31:AW31))</f>
        <v>7</v>
      </c>
      <c r="BG31" s="34">
        <v>51</v>
      </c>
      <c r="BI31" s="37">
        <f>County!AZ1751</f>
        <v>0</v>
      </c>
    </row>
    <row r="32" spans="1:61" s="45" customFormat="1">
      <c r="A32" s="45" t="s">
        <v>342</v>
      </c>
      <c r="C32" s="48">
        <f t="shared" si="29"/>
        <v>3069417</v>
      </c>
      <c r="D32" s="47">
        <f t="shared" si="27"/>
        <v>1</v>
      </c>
      <c r="E32" s="47" t="str">
        <f t="shared" si="1"/>
        <v/>
      </c>
      <c r="F32" s="47" t="str">
        <f t="shared" si="1"/>
        <v/>
      </c>
      <c r="G32" s="75">
        <f t="shared" si="30"/>
        <v>1</v>
      </c>
      <c r="H32" s="75">
        <f t="shared" si="31"/>
        <v>2</v>
      </c>
      <c r="I32" s="75" t="str">
        <f t="shared" si="32"/>
        <v>-</v>
      </c>
      <c r="J32" s="70">
        <f t="shared" si="28"/>
        <v>641569</v>
      </c>
      <c r="K32" s="97">
        <f t="shared" si="5"/>
        <v>0.20901982363426019</v>
      </c>
      <c r="L32" s="48">
        <f>County!N1792</f>
        <v>1855493</v>
      </c>
      <c r="M32" s="49">
        <f t="shared" si="6"/>
        <v>0.6045099118171301</v>
      </c>
      <c r="N32" s="70">
        <f>County!O1792</f>
        <v>1213924</v>
      </c>
      <c r="O32" s="97">
        <f t="shared" si="7"/>
        <v>0.3954900881828699</v>
      </c>
      <c r="P32" s="70">
        <f>County!P1792</f>
        <v>0</v>
      </c>
      <c r="Q32" s="97">
        <f t="shared" si="8"/>
        <v>0</v>
      </c>
      <c r="R32" s="70">
        <f>County!Q1792</f>
        <v>0</v>
      </c>
      <c r="S32" s="97">
        <f t="shared" si="9"/>
        <v>0</v>
      </c>
      <c r="T32" s="70">
        <f>County!R1792</f>
        <v>0</v>
      </c>
      <c r="U32" s="97">
        <f t="shared" si="10"/>
        <v>0</v>
      </c>
      <c r="V32" s="70">
        <f>County!S1792</f>
        <v>0</v>
      </c>
      <c r="W32" s="97">
        <f t="shared" si="11"/>
        <v>0</v>
      </c>
      <c r="X32" s="70">
        <f>County!T1792</f>
        <v>0</v>
      </c>
      <c r="Y32" s="97">
        <f t="shared" si="12"/>
        <v>0</v>
      </c>
      <c r="Z32" s="70">
        <f>County!U1792</f>
        <v>0</v>
      </c>
      <c r="AA32" s="97">
        <f t="shared" si="13"/>
        <v>0</v>
      </c>
      <c r="AB32" s="70">
        <f>County!V1792</f>
        <v>0</v>
      </c>
      <c r="AC32" s="97">
        <f t="shared" si="14"/>
        <v>0</v>
      </c>
      <c r="AD32" s="70">
        <f>County!W1792</f>
        <v>0</v>
      </c>
      <c r="AE32" s="97">
        <f t="shared" si="15"/>
        <v>0</v>
      </c>
      <c r="AF32" s="70">
        <f>County!X1792</f>
        <v>0</v>
      </c>
      <c r="AG32" s="97">
        <f t="shared" si="16"/>
        <v>0</v>
      </c>
      <c r="AH32" s="48">
        <f>County!Y1792</f>
        <v>0</v>
      </c>
      <c r="AI32" s="49">
        <f t="shared" si="17"/>
        <v>0</v>
      </c>
      <c r="AJ32" s="48">
        <f>County!Z1792</f>
        <v>0</v>
      </c>
      <c r="AK32" s="49">
        <f t="shared" si="18"/>
        <v>0</v>
      </c>
      <c r="AL32" s="48">
        <f>County!AA1792</f>
        <v>0</v>
      </c>
      <c r="AM32" s="49">
        <f t="shared" si="19"/>
        <v>0</v>
      </c>
      <c r="AN32" s="48">
        <f>County!AB1792</f>
        <v>0</v>
      </c>
      <c r="AO32" s="49">
        <f t="shared" si="20"/>
        <v>0</v>
      </c>
      <c r="AP32" s="48">
        <f>County!AC1792</f>
        <v>0</v>
      </c>
      <c r="AQ32" s="49">
        <f t="shared" si="21"/>
        <v>0</v>
      </c>
      <c r="AR32" s="48">
        <f>County!AD1792</f>
        <v>0</v>
      </c>
      <c r="AS32" s="49">
        <f t="shared" si="22"/>
        <v>0</v>
      </c>
      <c r="AT32" s="48">
        <f>County!AE1792</f>
        <v>0</v>
      </c>
      <c r="AU32" s="49">
        <f t="shared" si="23"/>
        <v>0</v>
      </c>
      <c r="AV32" s="48">
        <f>County!AF1792</f>
        <v>0</v>
      </c>
      <c r="AW32" s="49">
        <f t="shared" si="24"/>
        <v>0</v>
      </c>
      <c r="AX32" s="56"/>
      <c r="AY32" s="45" t="str">
        <f t="shared" si="25"/>
        <v>Washington</v>
      </c>
      <c r="AZ32" s="45" t="s">
        <v>1921</v>
      </c>
      <c r="BA32" s="45">
        <f t="shared" si="26"/>
        <v>1</v>
      </c>
      <c r="BB32" s="46">
        <f>RANK(R32,(L32:Q32,R32:Y32,AD32:AW32))</f>
        <v>5</v>
      </c>
      <c r="BC32" s="46">
        <f>RANK(T32,(L32:Q32,R32:Y32,AD32:AW32))</f>
        <v>5</v>
      </c>
      <c r="BD32" s="46">
        <f>RANK(X32,(L32:Q32,R32:Y32,AD32:AW32))</f>
        <v>5</v>
      </c>
      <c r="BE32" s="46">
        <f>RANK(V32,(L32:Q32,R32:Y32,AD32:AW32))</f>
        <v>5</v>
      </c>
      <c r="BG32" s="45">
        <v>53</v>
      </c>
      <c r="BI32" s="48">
        <f>County!AZ1792</f>
        <v>0</v>
      </c>
    </row>
    <row r="33" spans="1:61" s="34" customFormat="1">
      <c r="A33" s="34" t="s">
        <v>2253</v>
      </c>
      <c r="C33" s="37">
        <f t="shared" si="29"/>
        <v>660288</v>
      </c>
      <c r="D33" s="36">
        <f t="shared" si="27"/>
        <v>1</v>
      </c>
      <c r="E33" s="36" t="str">
        <f t="shared" si="1"/>
        <v/>
      </c>
      <c r="F33" s="36" t="str">
        <f t="shared" si="1"/>
        <v/>
      </c>
      <c r="G33" s="76">
        <f t="shared" si="30"/>
        <v>1</v>
      </c>
      <c r="H33" s="76">
        <f t="shared" si="31"/>
        <v>2</v>
      </c>
      <c r="I33" s="76" t="str">
        <f t="shared" si="32"/>
        <v>-</v>
      </c>
      <c r="J33" s="71">
        <f t="shared" si="28"/>
        <v>159111</v>
      </c>
      <c r="K33" s="72">
        <f t="shared" si="5"/>
        <v>0.24097212125617912</v>
      </c>
      <c r="L33" s="37">
        <f>County!N1849</f>
        <v>399898</v>
      </c>
      <c r="M33" s="38">
        <f t="shared" si="6"/>
        <v>0.60564178055636331</v>
      </c>
      <c r="N33" s="71">
        <f>County!O1849</f>
        <v>240787</v>
      </c>
      <c r="O33" s="72">
        <f t="shared" si="7"/>
        <v>0.36466965930018413</v>
      </c>
      <c r="P33" s="71">
        <f>County!P1849</f>
        <v>0</v>
      </c>
      <c r="Q33" s="72">
        <f t="shared" si="8"/>
        <v>0</v>
      </c>
      <c r="R33" s="71">
        <f>County!Q1849</f>
        <v>19517</v>
      </c>
      <c r="S33" s="72">
        <f t="shared" si="9"/>
        <v>2.9558313947853059E-2</v>
      </c>
      <c r="T33" s="71">
        <f>County!R1849</f>
        <v>0</v>
      </c>
      <c r="U33" s="72">
        <f t="shared" si="10"/>
        <v>0</v>
      </c>
      <c r="V33" s="71">
        <f>County!S1849</f>
        <v>0</v>
      </c>
      <c r="W33" s="72">
        <f t="shared" si="11"/>
        <v>0</v>
      </c>
      <c r="X33" s="71">
        <f>County!T1849</f>
        <v>0</v>
      </c>
      <c r="Y33" s="72">
        <f t="shared" si="12"/>
        <v>0</v>
      </c>
      <c r="Z33" s="71">
        <f>County!U1849</f>
        <v>0</v>
      </c>
      <c r="AA33" s="72">
        <f t="shared" si="13"/>
        <v>0</v>
      </c>
      <c r="AB33" s="71">
        <f>County!V1849</f>
        <v>0</v>
      </c>
      <c r="AC33" s="72">
        <f t="shared" si="14"/>
        <v>0</v>
      </c>
      <c r="AD33" s="71">
        <f>County!W1849</f>
        <v>0</v>
      </c>
      <c r="AE33" s="72">
        <f t="shared" si="15"/>
        <v>0</v>
      </c>
      <c r="AF33" s="71">
        <f>County!X1849</f>
        <v>0</v>
      </c>
      <c r="AG33" s="72">
        <f t="shared" si="16"/>
        <v>0</v>
      </c>
      <c r="AH33" s="37">
        <f>County!Y1849</f>
        <v>52</v>
      </c>
      <c r="AI33" s="38">
        <f t="shared" si="17"/>
        <v>7.8753513618299892E-5</v>
      </c>
      <c r="AJ33" s="37">
        <f>County!Z1849</f>
        <v>34</v>
      </c>
      <c r="AK33" s="38">
        <f t="shared" si="18"/>
        <v>5.1492681981196085E-5</v>
      </c>
      <c r="AL33" s="37">
        <f>County!AA1849</f>
        <v>0</v>
      </c>
      <c r="AM33" s="38">
        <f t="shared" si="19"/>
        <v>0</v>
      </c>
      <c r="AN33" s="37">
        <f>County!AB1849</f>
        <v>0</v>
      </c>
      <c r="AO33" s="38">
        <f t="shared" si="20"/>
        <v>0</v>
      </c>
      <c r="AP33" s="37">
        <f>County!AC1849</f>
        <v>0</v>
      </c>
      <c r="AQ33" s="38">
        <f t="shared" si="21"/>
        <v>0</v>
      </c>
      <c r="AR33" s="37">
        <f>County!AD1849</f>
        <v>0</v>
      </c>
      <c r="AS33" s="38">
        <f t="shared" si="22"/>
        <v>0</v>
      </c>
      <c r="AT33" s="37">
        <f>County!AE1849</f>
        <v>0</v>
      </c>
      <c r="AU33" s="38">
        <f t="shared" si="23"/>
        <v>0</v>
      </c>
      <c r="AV33" s="37">
        <f>County!AF1849</f>
        <v>0</v>
      </c>
      <c r="AW33" s="38">
        <f t="shared" si="24"/>
        <v>0</v>
      </c>
      <c r="AX33" s="57"/>
      <c r="AY33" s="34" t="str">
        <f t="shared" si="25"/>
        <v>West Virginia</v>
      </c>
      <c r="AZ33" s="34" t="s">
        <v>2254</v>
      </c>
      <c r="BA33" s="34">
        <f t="shared" si="26"/>
        <v>1</v>
      </c>
      <c r="BB33" s="35">
        <f>RANK(R33,(L33:Q33,R33:Y33,AD33:AW33))</f>
        <v>3</v>
      </c>
      <c r="BC33" s="35">
        <f>RANK(T33,(L33:Q33,R33:Y33,AD33:AW33))</f>
        <v>11</v>
      </c>
      <c r="BD33" s="35">
        <f>RANK(X33,(L33:Q33,R33:Y33,AD33:AW33))</f>
        <v>11</v>
      </c>
      <c r="BE33" s="35">
        <f>RANK(V33,(L33:Q33,R33:Y33,AD33:AW33))</f>
        <v>11</v>
      </c>
      <c r="BG33" s="34">
        <v>54</v>
      </c>
      <c r="BI33" s="37">
        <f>County!AZ1849</f>
        <v>0</v>
      </c>
    </row>
    <row r="34" spans="1:61" s="45" customFormat="1">
      <c r="A34" s="45" t="s">
        <v>1259</v>
      </c>
      <c r="C34" s="48">
        <f t="shared" si="29"/>
        <v>3009411</v>
      </c>
      <c r="D34" s="47">
        <f t="shared" si="27"/>
        <v>1</v>
      </c>
      <c r="E34" s="47" t="str">
        <f t="shared" si="1"/>
        <v/>
      </c>
      <c r="F34" s="47" t="str">
        <f t="shared" si="1"/>
        <v/>
      </c>
      <c r="G34" s="75">
        <f t="shared" si="30"/>
        <v>1</v>
      </c>
      <c r="H34" s="75">
        <f t="shared" si="31"/>
        <v>2</v>
      </c>
      <c r="I34" s="75" t="str">
        <f t="shared" si="32"/>
        <v>-</v>
      </c>
      <c r="J34" s="149">
        <f t="shared" si="28"/>
        <v>166978</v>
      </c>
      <c r="K34" s="150">
        <f t="shared" si="5"/>
        <v>5.5485276022450902E-2</v>
      </c>
      <c r="L34" s="48">
        <f>County!N1923</f>
        <v>1547104</v>
      </c>
      <c r="M34" s="49">
        <f t="shared" si="6"/>
        <v>0.51408863727819165</v>
      </c>
      <c r="N34" s="70">
        <f>County!O1923</f>
        <v>1380126</v>
      </c>
      <c r="O34" s="97">
        <f t="shared" si="7"/>
        <v>0.45860336125574075</v>
      </c>
      <c r="P34" s="70">
        <f>County!P1923</f>
        <v>0</v>
      </c>
      <c r="Q34" s="97">
        <f t="shared" si="8"/>
        <v>0</v>
      </c>
      <c r="R34" s="70">
        <f>County!Q1923</f>
        <v>0</v>
      </c>
      <c r="S34" s="97">
        <f t="shared" si="9"/>
        <v>0</v>
      </c>
      <c r="T34" s="70">
        <f>County!R1923</f>
        <v>62240</v>
      </c>
      <c r="U34" s="97">
        <f t="shared" si="10"/>
        <v>2.0681787898030546E-2</v>
      </c>
      <c r="V34" s="70">
        <f>County!S1923</f>
        <v>0</v>
      </c>
      <c r="W34" s="97">
        <f t="shared" si="11"/>
        <v>0</v>
      </c>
      <c r="X34" s="70">
        <f>County!T1923</f>
        <v>0</v>
      </c>
      <c r="Y34" s="97">
        <f t="shared" si="12"/>
        <v>0</v>
      </c>
      <c r="Z34" s="70">
        <f>County!U1923</f>
        <v>0</v>
      </c>
      <c r="AA34" s="97">
        <f t="shared" si="13"/>
        <v>0</v>
      </c>
      <c r="AB34" s="70">
        <f>County!V1923</f>
        <v>0</v>
      </c>
      <c r="AC34" s="97">
        <f t="shared" si="14"/>
        <v>0</v>
      </c>
      <c r="AD34" s="70">
        <f>County!W1923</f>
        <v>0</v>
      </c>
      <c r="AE34" s="97">
        <f t="shared" si="15"/>
        <v>0</v>
      </c>
      <c r="AF34" s="70">
        <f>County!X1923</f>
        <v>3373</v>
      </c>
      <c r="AG34" s="97">
        <f t="shared" si="16"/>
        <v>1.1208173293710962E-3</v>
      </c>
      <c r="AH34" s="48">
        <f>County!Y1923</f>
        <v>16455</v>
      </c>
      <c r="AI34" s="49">
        <f t="shared" si="17"/>
        <v>5.4678473628228244E-3</v>
      </c>
      <c r="AJ34" s="48">
        <f>County!Z1923</f>
        <v>70</v>
      </c>
      <c r="AK34" s="49">
        <f t="shared" si="18"/>
        <v>2.3260365566551064E-5</v>
      </c>
      <c r="AL34" s="48">
        <f>County!AA1923</f>
        <v>43</v>
      </c>
      <c r="AM34" s="49">
        <f t="shared" si="19"/>
        <v>1.4288510276595652E-5</v>
      </c>
      <c r="AN34" s="48">
        <f>County!AB1923</f>
        <v>0</v>
      </c>
      <c r="AO34" s="49">
        <f t="shared" si="20"/>
        <v>0</v>
      </c>
      <c r="AP34" s="48">
        <f>County!AC1923</f>
        <v>0</v>
      </c>
      <c r="AQ34" s="49">
        <f t="shared" si="21"/>
        <v>0</v>
      </c>
      <c r="AR34" s="48">
        <f>County!AD1923</f>
        <v>0</v>
      </c>
      <c r="AS34" s="49">
        <f t="shared" si="22"/>
        <v>0</v>
      </c>
      <c r="AT34" s="48">
        <f>County!AE1923</f>
        <v>0</v>
      </c>
      <c r="AU34" s="49">
        <f t="shared" si="23"/>
        <v>0</v>
      </c>
      <c r="AV34" s="48">
        <f>County!AF1923</f>
        <v>0</v>
      </c>
      <c r="AW34" s="49">
        <f t="shared" si="24"/>
        <v>0</v>
      </c>
      <c r="AX34" s="56"/>
      <c r="AY34" s="45" t="str">
        <f t="shared" si="25"/>
        <v>Wisconsin</v>
      </c>
      <c r="AZ34" s="45" t="s">
        <v>2203</v>
      </c>
      <c r="BA34" s="45">
        <f t="shared" si="26"/>
        <v>1</v>
      </c>
      <c r="BB34" s="46">
        <f>RANK(R34,(L34:Q34,R34:Y34,AD34:AW34))</f>
        <v>15</v>
      </c>
      <c r="BC34" s="46">
        <f>RANK(T34,(L34:Q34,R34:Y34,AD34:AW34))</f>
        <v>3</v>
      </c>
      <c r="BD34" s="46">
        <f>RANK(X34,(L34:Q34,R34:Y34,AD34:AW34))</f>
        <v>15</v>
      </c>
      <c r="BE34" s="46">
        <f>RANK(V34,(L34:Q34,R34:Y34,AD34:AW34))</f>
        <v>15</v>
      </c>
      <c r="BG34" s="45">
        <v>55</v>
      </c>
      <c r="BI34" s="48">
        <f>County!AZ1923</f>
        <v>0</v>
      </c>
    </row>
    <row r="35" spans="1:61" s="39" customFormat="1">
      <c r="A35" s="39" t="s">
        <v>36</v>
      </c>
      <c r="C35" s="43">
        <f t="shared" si="29"/>
        <v>244862</v>
      </c>
      <c r="D35" s="42" t="str">
        <f t="shared" si="27"/>
        <v/>
      </c>
      <c r="E35" s="42">
        <f t="shared" si="1"/>
        <v>1</v>
      </c>
      <c r="F35" s="42" t="str">
        <f t="shared" si="1"/>
        <v/>
      </c>
      <c r="G35" s="77">
        <f t="shared" si="30"/>
        <v>2</v>
      </c>
      <c r="H35" s="77">
        <f t="shared" si="31"/>
        <v>1</v>
      </c>
      <c r="I35" s="77" t="str">
        <f t="shared" si="32"/>
        <v>-</v>
      </c>
      <c r="J35" s="98">
        <f t="shared" si="28"/>
        <v>132231</v>
      </c>
      <c r="K35" s="99">
        <f t="shared" si="5"/>
        <v>0.54002254331010935</v>
      </c>
      <c r="L35" s="43">
        <f>County!N1948</f>
        <v>53019</v>
      </c>
      <c r="M35" s="44">
        <f t="shared" si="6"/>
        <v>0.2165260432406825</v>
      </c>
      <c r="N35" s="98">
        <f>County!O1948</f>
        <v>185250</v>
      </c>
      <c r="O35" s="99">
        <f t="shared" si="7"/>
        <v>0.75654858655079182</v>
      </c>
      <c r="P35" s="98">
        <f>County!P1948</f>
        <v>0</v>
      </c>
      <c r="Q35" s="99">
        <f t="shared" si="8"/>
        <v>0</v>
      </c>
      <c r="R35" s="98">
        <f>County!Q1948</f>
        <v>0</v>
      </c>
      <c r="S35" s="99">
        <f t="shared" si="9"/>
        <v>0</v>
      </c>
      <c r="T35" s="98">
        <f>County!R1948</f>
        <v>0</v>
      </c>
      <c r="U35" s="99">
        <f t="shared" si="10"/>
        <v>0</v>
      </c>
      <c r="V35" s="98">
        <f>County!S1948</f>
        <v>0</v>
      </c>
      <c r="W35" s="99">
        <f t="shared" si="11"/>
        <v>0</v>
      </c>
      <c r="X35" s="98">
        <f>County!T1948</f>
        <v>0</v>
      </c>
      <c r="Y35" s="99">
        <f t="shared" si="12"/>
        <v>0</v>
      </c>
      <c r="Z35" s="98">
        <f>County!U1948</f>
        <v>0</v>
      </c>
      <c r="AA35" s="99">
        <f t="shared" si="13"/>
        <v>0</v>
      </c>
      <c r="AB35" s="98">
        <f>County!V1948</f>
        <v>0</v>
      </c>
      <c r="AC35" s="99">
        <f t="shared" si="14"/>
        <v>0</v>
      </c>
      <c r="AD35" s="98">
        <f>County!W1948</f>
        <v>0</v>
      </c>
      <c r="AE35" s="99">
        <f t="shared" si="15"/>
        <v>0</v>
      </c>
      <c r="AF35" s="98">
        <f>County!X1948</f>
        <v>417</v>
      </c>
      <c r="AG35" s="99">
        <f t="shared" si="16"/>
        <v>1.7030000571750619E-3</v>
      </c>
      <c r="AH35" s="43">
        <f>County!Y1948</f>
        <v>6176</v>
      </c>
      <c r="AI35" s="44">
        <f t="shared" si="17"/>
        <v>2.5222370151350558E-2</v>
      </c>
      <c r="AJ35" s="43">
        <f>County!Z1948</f>
        <v>0</v>
      </c>
      <c r="AK35" s="44">
        <f t="shared" si="18"/>
        <v>0</v>
      </c>
      <c r="AL35" s="43">
        <f>County!AA1948</f>
        <v>0</v>
      </c>
      <c r="AM35" s="44">
        <f t="shared" si="19"/>
        <v>0</v>
      </c>
      <c r="AN35" s="43">
        <f>County!AB1948</f>
        <v>0</v>
      </c>
      <c r="AO35" s="44">
        <f t="shared" si="20"/>
        <v>0</v>
      </c>
      <c r="AP35" s="43">
        <f>County!AC1948</f>
        <v>0</v>
      </c>
      <c r="AQ35" s="44">
        <f t="shared" si="21"/>
        <v>0</v>
      </c>
      <c r="AR35" s="43">
        <f>County!AD1948</f>
        <v>0</v>
      </c>
      <c r="AS35" s="44">
        <f t="shared" si="22"/>
        <v>0</v>
      </c>
      <c r="AT35" s="43">
        <f>County!AE1948</f>
        <v>0</v>
      </c>
      <c r="AU35" s="44">
        <f t="shared" si="23"/>
        <v>0</v>
      </c>
      <c r="AV35" s="43">
        <f>County!AF1948</f>
        <v>0</v>
      </c>
      <c r="AW35" s="44">
        <f t="shared" si="24"/>
        <v>0</v>
      </c>
      <c r="AX35" s="58"/>
      <c r="AY35" s="39" t="str">
        <f t="shared" si="25"/>
        <v>Wyoming</v>
      </c>
      <c r="AZ35" s="39" t="s">
        <v>2283</v>
      </c>
      <c r="BA35" s="39">
        <f t="shared" si="26"/>
        <v>1</v>
      </c>
      <c r="BB35" s="40">
        <f>RANK(R35,(L35:Q35,R35:Y35,AD35:AW35))</f>
        <v>9</v>
      </c>
      <c r="BC35" s="40">
        <f>RANK(T35,(L35:Q35,R35:Y35,AD35:AW35))</f>
        <v>9</v>
      </c>
      <c r="BD35" s="40">
        <f>RANK(X35,(L35:Q35,R35:Y35,AD35:AW35))</f>
        <v>9</v>
      </c>
      <c r="BE35" s="40">
        <f>RANK(V35,(L35:Q35,R35:Y35,AD35:AW35))</f>
        <v>9</v>
      </c>
      <c r="BG35" s="39">
        <v>56</v>
      </c>
      <c r="BI35" s="43">
        <f>County!AZ1948</f>
        <v>5747</v>
      </c>
    </row>
    <row r="36" spans="1:61" s="45" customFormat="1">
      <c r="A36" s="41" t="s">
        <v>1460</v>
      </c>
      <c r="B36" s="74"/>
      <c r="C36" s="48">
        <f t="shared" si="29"/>
        <v>93065402</v>
      </c>
      <c r="D36" s="47">
        <f>SUM(D3:D35)</f>
        <v>23</v>
      </c>
      <c r="E36" s="47">
        <f>SUM(E3:E35)</f>
        <v>8</v>
      </c>
      <c r="F36" s="47">
        <f>SUM(F3:F35)</f>
        <v>2</v>
      </c>
      <c r="G36" s="75">
        <f t="shared" si="30"/>
        <v>1</v>
      </c>
      <c r="H36" s="75">
        <f t="shared" si="31"/>
        <v>2</v>
      </c>
      <c r="I36" s="75">
        <f t="shared" si="32"/>
        <v>3</v>
      </c>
      <c r="J36" s="48">
        <f>ABS(N36-L36)</f>
        <v>11004884</v>
      </c>
      <c r="K36" s="49">
        <f t="shared" si="5"/>
        <v>0.1182489277809169</v>
      </c>
      <c r="L36" s="48">
        <f>SUM(L3:L35)</f>
        <v>50425900</v>
      </c>
      <c r="M36" s="49">
        <f t="shared" si="6"/>
        <v>0.54183293593896475</v>
      </c>
      <c r="N36" s="48">
        <f>SUM(N3:N35)</f>
        <v>39421016</v>
      </c>
      <c r="O36" s="49">
        <f t="shared" si="7"/>
        <v>0.42358400815804781</v>
      </c>
      <c r="P36" s="48">
        <f>SUM(P3:P35)</f>
        <v>1483274</v>
      </c>
      <c r="Q36" s="49">
        <f t="shared" si="8"/>
        <v>1.593797445800535E-2</v>
      </c>
      <c r="R36" s="48">
        <f>SUM(R3:R35)</f>
        <v>214904</v>
      </c>
      <c r="S36" s="49">
        <f t="shared" si="9"/>
        <v>2.3091717800778427E-3</v>
      </c>
      <c r="T36" s="48">
        <f>SUM(T3:T35)</f>
        <v>983505</v>
      </c>
      <c r="U36" s="49">
        <f t="shared" si="10"/>
        <v>1.0567890739890642E-2</v>
      </c>
      <c r="V36" s="48">
        <f>SUM(V3:V35)</f>
        <v>140636</v>
      </c>
      <c r="W36" s="49">
        <f t="shared" si="11"/>
        <v>1.5111523399426138E-3</v>
      </c>
      <c r="X36" s="48">
        <f>SUM(X3:X35)</f>
        <v>28199</v>
      </c>
      <c r="Y36" s="49">
        <f t="shared" si="12"/>
        <v>3.0300196844365427E-4</v>
      </c>
      <c r="Z36" s="48">
        <f>SUM(Z3:Z35)</f>
        <v>0</v>
      </c>
      <c r="AA36" s="49">
        <f t="shared" si="13"/>
        <v>0</v>
      </c>
      <c r="AB36" s="48">
        <f>SUM(AB3:AB35)</f>
        <v>0</v>
      </c>
      <c r="AC36" s="49">
        <f t="shared" si="14"/>
        <v>0</v>
      </c>
      <c r="AD36" s="48">
        <f>SUM(AD3:AD35)</f>
        <v>2256</v>
      </c>
      <c r="AE36" s="49">
        <f t="shared" si="15"/>
        <v>2.4241017086027309E-5</v>
      </c>
      <c r="AF36" s="48">
        <f>SUM(AF3:AF35)</f>
        <v>25542</v>
      </c>
      <c r="AG36" s="49">
        <f t="shared" si="16"/>
        <v>2.7445215355111237E-4</v>
      </c>
      <c r="AH36" s="48">
        <f>SUM(AH3:AH35)</f>
        <v>261003</v>
      </c>
      <c r="AI36" s="49">
        <f t="shared" si="17"/>
        <v>2.8045116057200288E-3</v>
      </c>
      <c r="AJ36" s="48">
        <f>SUM(AJ3:AJ35)</f>
        <v>43482</v>
      </c>
      <c r="AK36" s="49">
        <f t="shared" si="18"/>
        <v>4.672198160171274E-4</v>
      </c>
      <c r="AL36" s="48">
        <f>SUM(AL3:AL35)</f>
        <v>15520</v>
      </c>
      <c r="AM36" s="49">
        <f t="shared" si="19"/>
        <v>1.6676444378330843E-4</v>
      </c>
      <c r="AN36" s="48">
        <f>SUM(AN3:AN35)</f>
        <v>12737</v>
      </c>
      <c r="AO36" s="49">
        <f t="shared" si="20"/>
        <v>1.3686074229819585E-4</v>
      </c>
      <c r="AP36" s="48">
        <f>SUM(AP3:AP35)</f>
        <v>3565</v>
      </c>
      <c r="AQ36" s="49">
        <f t="shared" si="21"/>
        <v>3.8306394464400423E-5</v>
      </c>
      <c r="AR36" s="48">
        <f>SUM(AR3:AR35)</f>
        <v>3863</v>
      </c>
      <c r="AS36" s="49">
        <f t="shared" si="22"/>
        <v>4.1508443707146935E-5</v>
      </c>
      <c r="AT36" s="48">
        <f>SUM(AT3:AT35)</f>
        <v>0</v>
      </c>
      <c r="AU36" s="49">
        <f t="shared" si="23"/>
        <v>0</v>
      </c>
      <c r="AV36" s="48">
        <f>SUM(AV3:AV35)</f>
        <v>0</v>
      </c>
      <c r="AW36" s="49">
        <f t="shared" si="24"/>
        <v>0</v>
      </c>
      <c r="AX36" s="56"/>
      <c r="AY36" s="45" t="str">
        <f t="shared" si="25"/>
        <v>Total</v>
      </c>
      <c r="BA36" s="45">
        <f t="shared" si="26"/>
        <v>33</v>
      </c>
      <c r="BB36" s="46">
        <f>RANK(R36,(L36:Q36,R36:Y36,AD36:AW36))</f>
        <v>6</v>
      </c>
      <c r="BC36" s="46">
        <f>RANK(T36,(L36:Q36,R36:Y36,AD36:AW36))</f>
        <v>4</v>
      </c>
      <c r="BD36" s="46">
        <f>RANK(X36,(L36:Q36,R36:Y36,AD36:AW36))</f>
        <v>9</v>
      </c>
      <c r="BE36" s="46">
        <f>RANK(V36,(L36:Q36,R36:Y36,AD36:AW36))</f>
        <v>7</v>
      </c>
      <c r="BI36" s="48">
        <f>SUM(BI3:BI35)</f>
        <v>456798</v>
      </c>
    </row>
    <row r="37" spans="1:61">
      <c r="C37" s="1"/>
      <c r="J37" s="1"/>
      <c r="K37" s="1"/>
      <c r="L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61">
      <c r="A38" s="60" t="s">
        <v>2888</v>
      </c>
      <c r="C38" s="128">
        <v>39757</v>
      </c>
      <c r="O38" s="1"/>
      <c r="P38" s="1"/>
      <c r="Q38" s="1"/>
      <c r="R38" s="1"/>
      <c r="T38" s="1"/>
      <c r="V38" s="1"/>
      <c r="X38" s="96"/>
      <c r="Y38" s="1"/>
    </row>
    <row r="39" spans="1:61">
      <c r="L39" s="29"/>
      <c r="N39" s="1"/>
      <c r="P39" s="2"/>
      <c r="V39" s="1"/>
      <c r="W39" s="1"/>
      <c r="X39" s="1"/>
      <c r="AC39" s="61"/>
    </row>
    <row r="40" spans="1:61">
      <c r="K40" s="22"/>
      <c r="N40" s="1"/>
      <c r="AC40" s="8"/>
    </row>
    <row r="41" spans="1:61">
      <c r="P41" s="1"/>
    </row>
    <row r="44" spans="1:61">
      <c r="L44" s="1"/>
      <c r="N44" s="1"/>
    </row>
  </sheetData>
  <mergeCells count="41"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R2:AS2"/>
    <mergeCell ref="AP1:AQ1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AV2:AW2"/>
    <mergeCell ref="AT2:AU2"/>
    <mergeCell ref="AL2:AM2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</mergeCells>
  <phoneticPr fontId="8" type="noConversion"/>
  <conditionalFormatting sqref="G3:G36">
    <cfRule type="cellIs" dxfId="116" priority="4" stopIfTrue="1" operator="equal">
      <formula>1</formula>
    </cfRule>
    <cfRule type="cellIs" dxfId="115" priority="5" stopIfTrue="1" operator="equal">
      <formula>3</formula>
    </cfRule>
  </conditionalFormatting>
  <conditionalFormatting sqref="H3:H36">
    <cfRule type="cellIs" dxfId="114" priority="6" stopIfTrue="1" operator="equal">
      <formula>1</formula>
    </cfRule>
    <cfRule type="cellIs" dxfId="113" priority="7" stopIfTrue="1" operator="equal">
      <formula>3</formula>
    </cfRule>
  </conditionalFormatting>
  <conditionalFormatting sqref="I3:I36">
    <cfRule type="cellIs" dxfId="112" priority="8" stopIfTrue="1" operator="equal">
      <formula>1</formula>
    </cfRule>
    <cfRule type="cellIs" dxfId="111" priority="9" stopIfTrue="1" operator="equal">
      <formula>3</formula>
    </cfRule>
  </conditionalFormatting>
  <conditionalFormatting sqref="K36">
    <cfRule type="cellIs" dxfId="110" priority="10" stopIfTrue="1" operator="between">
      <formula>0.01</formula>
      <formula>-0.01</formula>
    </cfRule>
  </conditionalFormatting>
  <conditionalFormatting sqref="J36">
    <cfRule type="expression" dxfId="109" priority="11" stopIfTrue="1">
      <formula>IF(#REF!=1,1,0)</formula>
    </cfRule>
    <cfRule type="expression" dxfId="108" priority="12" stopIfTrue="1">
      <formula>IF(#REF!=1,1,0)</formula>
    </cfRule>
  </conditionalFormatting>
  <conditionalFormatting sqref="K3:K36">
    <cfRule type="cellIs" dxfId="107" priority="1" stopIfTrue="1" operator="between">
      <formula>0.01</formula>
      <formula>-0.01</formula>
    </cfRule>
  </conditionalFormatting>
  <conditionalFormatting sqref="J3:J36">
    <cfRule type="expression" dxfId="106" priority="2" stopIfTrue="1">
      <formula>IF(G3=1,1,0)</formula>
    </cfRule>
    <cfRule type="expression" dxfId="105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O1951"/>
  <sheetViews>
    <sheetView workbookViewId="0">
      <pane xSplit="2" ySplit="1" topLeftCell="U2" activePane="bottomRight" state="frozenSplit"/>
      <selection pane="topRight"/>
      <selection pane="bottomLeft" activeCell="B3995" sqref="B3995"/>
      <selection pane="bottomRight" activeCell="Y88" sqref="Y88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6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61" customWidth="1"/>
    <col min="32" max="32" width="8.7109375" style="1" customWidth="1"/>
    <col min="33" max="36" width="1.7109375" style="7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2" bestFit="1" customWidth="1"/>
    <col min="47" max="47" width="3" style="104" bestFit="1" customWidth="1"/>
    <col min="48" max="48" width="4" style="106" bestFit="1" customWidth="1"/>
    <col min="49" max="49" width="6" style="108" bestFit="1" customWidth="1"/>
    <col min="50" max="50" width="5.28515625" customWidth="1"/>
    <col min="51" max="51" width="13.42578125" style="6" customWidth="1"/>
    <col min="52" max="53" width="7.5703125" style="1" customWidth="1"/>
    <col min="54" max="54" width="6.5703125" style="1" bestFit="1" customWidth="1"/>
    <col min="55" max="56" width="12.42578125" customWidth="1"/>
    <col min="57" max="57" width="11.28515625" bestFit="1" customWidth="1"/>
  </cols>
  <sheetData>
    <row r="1" spans="1:58">
      <c r="A1" t="s">
        <v>2989</v>
      </c>
      <c r="C1" s="24" t="s">
        <v>1136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2226</v>
      </c>
      <c r="H1" s="2" t="s">
        <v>637</v>
      </c>
      <c r="I1" s="24"/>
      <c r="J1" s="17" t="str">
        <f>N1</f>
        <v>Democratic</v>
      </c>
      <c r="K1" s="18" t="str">
        <f>O1</f>
        <v>Republican</v>
      </c>
      <c r="L1" s="19" t="str">
        <f>P1</f>
        <v>Independent</v>
      </c>
      <c r="M1" s="2" t="s">
        <v>1823</v>
      </c>
      <c r="N1" s="3" t="str">
        <f>Candidates!F2</f>
        <v>Democratic</v>
      </c>
      <c r="O1" s="4" t="str">
        <f>Candidates!F3</f>
        <v>Republican</v>
      </c>
      <c r="P1" s="20" t="str">
        <f>Candidates!F4</f>
        <v>Independent</v>
      </c>
      <c r="Q1" s="64" t="str">
        <f>Candidates!F5</f>
        <v>Green</v>
      </c>
      <c r="R1" s="64" t="str">
        <f>Candidates!F6</f>
        <v>Libertarian</v>
      </c>
      <c r="S1" s="64" t="str">
        <f>Candidates!F7</f>
        <v>Constitution</v>
      </c>
      <c r="T1" s="64" t="str">
        <f>Candidates!F8</f>
        <v>Ind. American</v>
      </c>
      <c r="U1" s="64" t="str">
        <f>Candidates!F9</f>
        <v>Personal Choice</v>
      </c>
      <c r="V1" s="64" t="str">
        <f>Candidates!F10</f>
        <v>Soc. Workers</v>
      </c>
      <c r="W1" s="64" t="str">
        <f>Candidates!F11</f>
        <v>Socialist</v>
      </c>
      <c r="X1" s="64" t="str">
        <f>Candidates!F12</f>
        <v>Write-ins</v>
      </c>
      <c r="Y1" s="64" t="str">
        <f>Candidates!F13</f>
        <v>State1</v>
      </c>
      <c r="Z1" s="64" t="str">
        <f>Candidates!F14</f>
        <v>State2</v>
      </c>
      <c r="AA1" s="64" t="str">
        <f>Candidates!F15</f>
        <v>State3</v>
      </c>
      <c r="AB1" s="64" t="str">
        <f>Candidates!F16</f>
        <v>State4</v>
      </c>
      <c r="AC1" s="64" t="str">
        <f>Candidates!F17</f>
        <v>State5</v>
      </c>
      <c r="AD1" s="64" t="str">
        <f>Candidates!F18</f>
        <v>State6</v>
      </c>
      <c r="AE1" s="64" t="str">
        <f>Candidates!F19</f>
        <v>State7</v>
      </c>
      <c r="AG1" s="22" t="str">
        <f>LEFT(Q1,1)</f>
        <v>G</v>
      </c>
      <c r="AH1" s="22" t="str">
        <f>LEFT(R1,1)</f>
        <v>L</v>
      </c>
      <c r="AI1" s="22" t="str">
        <f>LEFT(T1,1)</f>
        <v>I</v>
      </c>
      <c r="AJ1" s="22" t="str">
        <f>LEFT(S1,1)</f>
        <v>C</v>
      </c>
      <c r="AK1" s="2" t="str">
        <f>Q1</f>
        <v>Green</v>
      </c>
      <c r="AL1" s="2" t="str">
        <f>R1</f>
        <v>Libertarian</v>
      </c>
      <c r="AM1" s="2" t="str">
        <f>T1</f>
        <v>Ind. American</v>
      </c>
      <c r="AN1" s="2" t="str">
        <f>S1</f>
        <v>Constitution</v>
      </c>
      <c r="AR1" t="s">
        <v>2131</v>
      </c>
      <c r="AT1" t="s">
        <v>651</v>
      </c>
      <c r="AU1" s="112" t="s">
        <v>1018</v>
      </c>
      <c r="AV1" s="113" t="s">
        <v>1019</v>
      </c>
      <c r="AW1" s="114" t="s">
        <v>25</v>
      </c>
      <c r="AY1" s="6" t="s">
        <v>171</v>
      </c>
      <c r="AZ1" s="1" t="s">
        <v>1168</v>
      </c>
      <c r="BA1" s="1" t="s">
        <v>1169</v>
      </c>
      <c r="BB1" s="1" t="s">
        <v>1686</v>
      </c>
      <c r="BE1" t="s">
        <v>2907</v>
      </c>
    </row>
    <row r="2" spans="1:58">
      <c r="D2" s="8"/>
      <c r="E2" s="8"/>
      <c r="F2" s="8"/>
      <c r="G2" s="61"/>
      <c r="H2" s="66"/>
      <c r="I2" s="2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G2" s="6"/>
      <c r="AH2" s="6"/>
      <c r="AI2" s="6"/>
      <c r="AJ2" s="6"/>
      <c r="AU2" s="105"/>
      <c r="AV2" s="107"/>
      <c r="AW2" s="111"/>
    </row>
    <row r="3" spans="1:58" hidden="1" outlineLevel="1">
      <c r="A3" t="s">
        <v>2329</v>
      </c>
      <c r="B3" t="s">
        <v>2328</v>
      </c>
      <c r="C3" s="1">
        <f t="shared" ref="C3:C18" si="0">SUM(N3:AE3)</f>
        <v>25263</v>
      </c>
      <c r="D3" s="8">
        <f t="shared" ref="D3:D18" si="1">IF(N3&gt;0, RANK(N3,(N3:AE3)),0)</f>
        <v>1</v>
      </c>
      <c r="E3" s="8">
        <f t="shared" ref="E3:E18" si="2">IF(O3&gt;0,RANK(O3,(N3:AE3)),0)</f>
        <v>2</v>
      </c>
      <c r="F3" s="8">
        <f t="shared" ref="F3:F18" si="3">IF(P3&gt;0,RANK(P3,(N3:AE3)),0)</f>
        <v>0</v>
      </c>
      <c r="G3" s="61">
        <f t="shared" ref="G3:G18" si="4">IF(C3&gt;0,MAX(N3:S3)-LARGE(N3:S3,2),0)</f>
        <v>8775</v>
      </c>
      <c r="H3" s="66">
        <f t="shared" ref="H3:H18" si="5">IF(C3&gt;0,G3/C3,0)</f>
        <v>0.34734592091200572</v>
      </c>
      <c r="I3" s="2"/>
      <c r="J3" s="2">
        <f t="shared" ref="J3:J18" si="6">IF($C3=0,"-",N3/$C3)</f>
        <v>0.65134782092388077</v>
      </c>
      <c r="K3" s="2">
        <f t="shared" ref="K3:K18" si="7">IF($C3=0,"-",O3/$C3)</f>
        <v>0.30400190001187505</v>
      </c>
      <c r="L3" s="2">
        <f t="shared" ref="L3:L18" si="8">IF($C3=0,"-",P3/$C3)</f>
        <v>0</v>
      </c>
      <c r="M3" s="2">
        <f t="shared" ref="M3:M18" si="9">IF(C3=0,"-",(1-J3-K3-L3))</f>
        <v>4.465027906424418E-2</v>
      </c>
      <c r="N3" s="64">
        <v>16455</v>
      </c>
      <c r="O3" s="64">
        <v>7680</v>
      </c>
      <c r="P3" s="64"/>
      <c r="Q3" s="64"/>
      <c r="R3" s="64">
        <v>1097</v>
      </c>
      <c r="S3" s="64"/>
      <c r="T3" s="64"/>
      <c r="U3" s="64"/>
      <c r="V3" s="64"/>
      <c r="W3" s="64"/>
      <c r="X3" s="64">
        <f>BE3-Y3-Z3</f>
        <v>31</v>
      </c>
      <c r="Y3" s="64">
        <v>0</v>
      </c>
      <c r="Z3" s="64">
        <v>0</v>
      </c>
      <c r="AA3" s="64"/>
      <c r="AB3" s="64"/>
      <c r="AC3" s="64"/>
      <c r="AD3" s="64"/>
      <c r="AE3" s="64"/>
      <c r="AG3" s="6">
        <f>IF(Q3&gt;0,RANK(Q3,(N3:P3,Q3:AE3)),0)</f>
        <v>0</v>
      </c>
      <c r="AH3" s="6">
        <f>IF(R3&gt;0,RANK(R3,(N3:P3,Q3:AE3)),0)</f>
        <v>3</v>
      </c>
      <c r="AI3" s="6">
        <f>IF(T3&gt;0,RANK(T3,(N3:P3,Q3:AE3)),0)</f>
        <v>0</v>
      </c>
      <c r="AJ3" s="6">
        <f>IF(S3&gt;0,RANK(S3,(N3:P3,Q3:AE3)),0)</f>
        <v>0</v>
      </c>
      <c r="AK3" s="2">
        <f t="shared" ref="AK3:AK18" si="10">IF($C3=0,"-",Q3/$C3)</f>
        <v>0</v>
      </c>
      <c r="AL3" s="2">
        <f t="shared" ref="AL3:AL18" si="11">IF($C3=0,"-",R3/$C3)</f>
        <v>4.3423188061592052E-2</v>
      </c>
      <c r="AM3" s="2">
        <f t="shared" ref="AM3:AM18" si="12">IF($C3=0,"-",T3/$C3)</f>
        <v>0</v>
      </c>
      <c r="AN3" s="2">
        <f t="shared" ref="AN3:AN18" si="13">IF($C3=0,"-",S3/$C3)</f>
        <v>0</v>
      </c>
      <c r="AP3" t="s">
        <v>2329</v>
      </c>
      <c r="AQ3" t="s">
        <v>2328</v>
      </c>
      <c r="AR3">
        <v>1</v>
      </c>
      <c r="AT3">
        <v>1</v>
      </c>
      <c r="AU3" s="105">
        <v>4</v>
      </c>
      <c r="AV3" s="107">
        <v>1</v>
      </c>
      <c r="AW3" s="111">
        <f t="shared" ref="AW3:AW17" si="14">1000*AU3+AV3</f>
        <v>4001</v>
      </c>
      <c r="AY3" s="6" t="s">
        <v>1243</v>
      </c>
      <c r="BE3" s="142">
        <v>31</v>
      </c>
    </row>
    <row r="4" spans="1:58" hidden="1" outlineLevel="1">
      <c r="A4" t="s">
        <v>641</v>
      </c>
      <c r="B4" t="s">
        <v>2328</v>
      </c>
      <c r="C4" s="1">
        <f t="shared" si="0"/>
        <v>48288</v>
      </c>
      <c r="D4" s="8">
        <f t="shared" si="1"/>
        <v>2</v>
      </c>
      <c r="E4" s="8">
        <f t="shared" si="2"/>
        <v>1</v>
      </c>
      <c r="F4" s="8">
        <f t="shared" si="3"/>
        <v>0</v>
      </c>
      <c r="G4" s="61">
        <f t="shared" si="4"/>
        <v>6472</v>
      </c>
      <c r="H4" s="66">
        <f t="shared" si="5"/>
        <v>0.13402915838303511</v>
      </c>
      <c r="I4" s="2"/>
      <c r="J4" s="2">
        <f t="shared" si="6"/>
        <v>0.40871438038436048</v>
      </c>
      <c r="K4" s="2">
        <f t="shared" si="7"/>
        <v>0.54274353876739567</v>
      </c>
      <c r="L4" s="2">
        <f t="shared" si="8"/>
        <v>0</v>
      </c>
      <c r="M4" s="2">
        <f t="shared" si="9"/>
        <v>4.8542080848243851E-2</v>
      </c>
      <c r="N4" s="64">
        <v>19736</v>
      </c>
      <c r="O4" s="64">
        <v>26208</v>
      </c>
      <c r="P4" s="64"/>
      <c r="Q4" s="64"/>
      <c r="R4" s="64">
        <v>2266</v>
      </c>
      <c r="S4" s="64"/>
      <c r="T4" s="64"/>
      <c r="U4" s="64"/>
      <c r="V4" s="64"/>
      <c r="W4" s="64"/>
      <c r="X4" s="64">
        <f t="shared" ref="X4:X17" si="15">BE4-Y4-Z4</f>
        <v>67</v>
      </c>
      <c r="Y4" s="64">
        <v>6</v>
      </c>
      <c r="Z4" s="64">
        <v>5</v>
      </c>
      <c r="AA4" s="64"/>
      <c r="AB4" s="64"/>
      <c r="AC4" s="64"/>
      <c r="AD4" s="64"/>
      <c r="AE4" s="64"/>
      <c r="AG4" s="6">
        <f>IF(Q4&gt;0,RANK(Q4,(N4:P4,Q4:AE4)),0)</f>
        <v>0</v>
      </c>
      <c r="AH4" s="6">
        <f>IF(R4&gt;0,RANK(R4,(N4:P4,Q4:AE4)),0)</f>
        <v>3</v>
      </c>
      <c r="AI4" s="6">
        <f>IF(T4&gt;0,RANK(T4,(N4:P4,Q4:AE4)),0)</f>
        <v>0</v>
      </c>
      <c r="AJ4" s="6">
        <f>IF(S4&gt;0,RANK(S4,(N4:P4,Q4:AE4)),0)</f>
        <v>0</v>
      </c>
      <c r="AK4" s="2">
        <f t="shared" si="10"/>
        <v>0</v>
      </c>
      <c r="AL4" s="2">
        <f t="shared" si="11"/>
        <v>4.6926772697150433E-2</v>
      </c>
      <c r="AM4" s="2">
        <f t="shared" si="12"/>
        <v>0</v>
      </c>
      <c r="AN4" s="2">
        <f t="shared" si="13"/>
        <v>0</v>
      </c>
      <c r="AP4" t="s">
        <v>641</v>
      </c>
      <c r="AQ4" t="s">
        <v>2328</v>
      </c>
      <c r="AR4">
        <v>8</v>
      </c>
      <c r="AT4">
        <v>1</v>
      </c>
      <c r="AU4" s="105">
        <v>4</v>
      </c>
      <c r="AV4" s="107">
        <v>3</v>
      </c>
      <c r="AW4" s="111">
        <f t="shared" si="14"/>
        <v>4003</v>
      </c>
      <c r="AY4" s="6" t="s">
        <v>1243</v>
      </c>
      <c r="BE4" s="142">
        <v>78</v>
      </c>
    </row>
    <row r="5" spans="1:58" s="8" customFormat="1" hidden="1" outlineLevel="1">
      <c r="A5" s="8" t="s">
        <v>1385</v>
      </c>
      <c r="B5" s="8" t="s">
        <v>2328</v>
      </c>
      <c r="C5" s="1">
        <f t="shared" si="0"/>
        <v>50707</v>
      </c>
      <c r="D5" s="8">
        <f t="shared" si="1"/>
        <v>1</v>
      </c>
      <c r="E5" s="8">
        <f t="shared" si="2"/>
        <v>2</v>
      </c>
      <c r="F5" s="8">
        <f t="shared" si="3"/>
        <v>0</v>
      </c>
      <c r="G5" s="61">
        <f t="shared" si="4"/>
        <v>9389</v>
      </c>
      <c r="H5" s="66">
        <f t="shared" si="5"/>
        <v>0.18516181197862228</v>
      </c>
      <c r="I5" s="2"/>
      <c r="J5" s="2">
        <f t="shared" si="6"/>
        <v>0.56645039146468934</v>
      </c>
      <c r="K5" s="2">
        <f t="shared" si="7"/>
        <v>0.38128857948606704</v>
      </c>
      <c r="L5" s="2">
        <f t="shared" si="8"/>
        <v>0</v>
      </c>
      <c r="M5" s="2">
        <f t="shared" si="9"/>
        <v>5.2261029049243624E-2</v>
      </c>
      <c r="N5" s="64">
        <v>28723</v>
      </c>
      <c r="O5" s="64">
        <v>19334</v>
      </c>
      <c r="P5" s="64"/>
      <c r="Q5" s="64"/>
      <c r="R5" s="64">
        <v>2580</v>
      </c>
      <c r="S5" s="64"/>
      <c r="T5" s="64"/>
      <c r="U5" s="64"/>
      <c r="V5" s="64"/>
      <c r="W5" s="64"/>
      <c r="X5" s="64">
        <f t="shared" si="15"/>
        <v>60</v>
      </c>
      <c r="Y5" s="64">
        <v>2</v>
      </c>
      <c r="Z5" s="64">
        <v>8</v>
      </c>
      <c r="AA5" s="64"/>
      <c r="AB5" s="64"/>
      <c r="AC5" s="64"/>
      <c r="AD5" s="64"/>
      <c r="AE5" s="64"/>
      <c r="AF5" s="61"/>
      <c r="AG5" s="6">
        <f>IF(Q5&gt;0,RANK(Q5,(N5:P5,Q5:AE5)),0)</f>
        <v>0</v>
      </c>
      <c r="AH5" s="6">
        <f>IF(R5&gt;0,RANK(R5,(N5:P5,Q5:AE5)),0)</f>
        <v>3</v>
      </c>
      <c r="AI5" s="6">
        <f>IF(T5&gt;0,RANK(T5,(N5:P5,Q5:AE5)),0)</f>
        <v>0</v>
      </c>
      <c r="AJ5" s="6">
        <f>IF(S5&gt;0,RANK(S5,(N5:P5,Q5:AE5)),0)</f>
        <v>0</v>
      </c>
      <c r="AK5" s="2">
        <f t="shared" si="10"/>
        <v>0</v>
      </c>
      <c r="AL5" s="2">
        <f t="shared" si="11"/>
        <v>5.0880549036622161E-2</v>
      </c>
      <c r="AM5" s="2">
        <f t="shared" si="12"/>
        <v>0</v>
      </c>
      <c r="AN5" s="2">
        <f t="shared" si="13"/>
        <v>0</v>
      </c>
      <c r="AO5" s="66"/>
      <c r="AP5" s="8" t="s">
        <v>1385</v>
      </c>
      <c r="AQ5" s="8" t="s">
        <v>2328</v>
      </c>
      <c r="AT5">
        <v>1</v>
      </c>
      <c r="AU5" s="105">
        <v>4</v>
      </c>
      <c r="AV5" s="107">
        <v>5</v>
      </c>
      <c r="AW5" s="111">
        <f t="shared" si="14"/>
        <v>4005</v>
      </c>
      <c r="AY5" s="6" t="s">
        <v>1243</v>
      </c>
      <c r="AZ5" s="61"/>
      <c r="BA5" s="61"/>
      <c r="BB5" s="61"/>
      <c r="BC5"/>
      <c r="BE5" s="142">
        <v>70</v>
      </c>
      <c r="BF5"/>
    </row>
    <row r="6" spans="1:58" hidden="1" outlineLevel="1">
      <c r="A6" t="s">
        <v>1820</v>
      </c>
      <c r="B6" t="s">
        <v>2328</v>
      </c>
      <c r="C6" s="1">
        <f t="shared" si="0"/>
        <v>21207</v>
      </c>
      <c r="D6" s="8">
        <f t="shared" si="1"/>
        <v>2</v>
      </c>
      <c r="E6" s="8">
        <f t="shared" si="2"/>
        <v>1</v>
      </c>
      <c r="F6" s="8">
        <f t="shared" si="3"/>
        <v>0</v>
      </c>
      <c r="G6" s="61">
        <f t="shared" si="4"/>
        <v>3855</v>
      </c>
      <c r="H6" s="66">
        <f t="shared" si="5"/>
        <v>0.1817796010751167</v>
      </c>
      <c r="I6" s="2"/>
      <c r="J6" s="2">
        <f t="shared" si="6"/>
        <v>0.38190220210307918</v>
      </c>
      <c r="K6" s="2">
        <f t="shared" si="7"/>
        <v>0.56368180317819583</v>
      </c>
      <c r="L6" s="2">
        <f t="shared" si="8"/>
        <v>0</v>
      </c>
      <c r="M6" s="2">
        <f t="shared" si="9"/>
        <v>5.4415994718725047E-2</v>
      </c>
      <c r="N6" s="64">
        <v>8099</v>
      </c>
      <c r="O6" s="64">
        <v>11954</v>
      </c>
      <c r="P6" s="64"/>
      <c r="Q6" s="64"/>
      <c r="R6" s="64">
        <v>1135</v>
      </c>
      <c r="S6" s="64"/>
      <c r="T6" s="64"/>
      <c r="U6" s="64"/>
      <c r="V6" s="64"/>
      <c r="W6" s="64"/>
      <c r="X6" s="64">
        <f t="shared" si="15"/>
        <v>14</v>
      </c>
      <c r="Y6" s="64">
        <v>1</v>
      </c>
      <c r="Z6" s="64">
        <v>4</v>
      </c>
      <c r="AA6" s="64"/>
      <c r="AB6" s="64"/>
      <c r="AC6" s="64"/>
      <c r="AD6" s="64"/>
      <c r="AE6" s="64"/>
      <c r="AG6" s="6">
        <f>IF(Q6&gt;0,RANK(Q6,(N6:P6,Q6:AE6)),0)</f>
        <v>0</v>
      </c>
      <c r="AH6" s="6">
        <f>IF(R6&gt;0,RANK(R6,(N6:P6,Q6:AE6)),0)</f>
        <v>3</v>
      </c>
      <c r="AI6" s="6">
        <f>IF(T6&gt;0,RANK(T6,(N6:P6,Q6:AE6)),0)</f>
        <v>0</v>
      </c>
      <c r="AJ6" s="6">
        <f>IF(S6&gt;0,RANK(S6,(N6:P6,Q6:AE6)),0)</f>
        <v>0</v>
      </c>
      <c r="AK6" s="2">
        <f t="shared" si="10"/>
        <v>0</v>
      </c>
      <c r="AL6" s="2">
        <f t="shared" si="11"/>
        <v>5.3520064129768473E-2</v>
      </c>
      <c r="AM6" s="2">
        <f t="shared" si="12"/>
        <v>0</v>
      </c>
      <c r="AN6" s="2">
        <f t="shared" si="13"/>
        <v>0</v>
      </c>
      <c r="AP6" t="s">
        <v>1820</v>
      </c>
      <c r="AQ6" t="s">
        <v>2328</v>
      </c>
      <c r="AR6">
        <v>1</v>
      </c>
      <c r="AT6">
        <v>1</v>
      </c>
      <c r="AU6" s="105">
        <v>4</v>
      </c>
      <c r="AV6" s="107">
        <v>7</v>
      </c>
      <c r="AW6" s="111">
        <f t="shared" si="14"/>
        <v>4007</v>
      </c>
      <c r="AY6" s="6" t="s">
        <v>1243</v>
      </c>
      <c r="AZ6" s="61"/>
      <c r="BA6" s="61"/>
      <c r="BB6" s="61"/>
      <c r="BE6" s="142">
        <v>19</v>
      </c>
    </row>
    <row r="7" spans="1:58" hidden="1" outlineLevel="1">
      <c r="A7" t="s">
        <v>999</v>
      </c>
      <c r="B7" t="s">
        <v>2328</v>
      </c>
      <c r="C7" s="1">
        <f t="shared" si="0"/>
        <v>11708</v>
      </c>
      <c r="D7" s="8">
        <f t="shared" si="1"/>
        <v>2</v>
      </c>
      <c r="E7" s="8">
        <f t="shared" si="2"/>
        <v>1</v>
      </c>
      <c r="F7" s="8">
        <f t="shared" si="3"/>
        <v>0</v>
      </c>
      <c r="G7" s="61">
        <f t="shared" si="4"/>
        <v>3581</v>
      </c>
      <c r="H7" s="66">
        <f t="shared" si="5"/>
        <v>0.30585924154424327</v>
      </c>
      <c r="I7" s="2"/>
      <c r="J7" s="2">
        <f t="shared" si="6"/>
        <v>0.32208746156474205</v>
      </c>
      <c r="K7" s="2">
        <f t="shared" si="7"/>
        <v>0.62794670310898526</v>
      </c>
      <c r="L7" s="2">
        <f t="shared" si="8"/>
        <v>0</v>
      </c>
      <c r="M7" s="2">
        <f t="shared" si="9"/>
        <v>4.9965835326272745E-2</v>
      </c>
      <c r="N7" s="64">
        <v>3771</v>
      </c>
      <c r="O7" s="64">
        <v>7352</v>
      </c>
      <c r="P7" s="64"/>
      <c r="Q7" s="64"/>
      <c r="R7" s="64">
        <v>570</v>
      </c>
      <c r="S7" s="64"/>
      <c r="T7" s="64"/>
      <c r="U7" s="64"/>
      <c r="V7" s="64"/>
      <c r="W7" s="64"/>
      <c r="X7" s="64">
        <f t="shared" si="15"/>
        <v>11</v>
      </c>
      <c r="Y7" s="64">
        <v>0</v>
      </c>
      <c r="Z7" s="64">
        <v>4</v>
      </c>
      <c r="AA7" s="64"/>
      <c r="AB7" s="64"/>
      <c r="AC7" s="64"/>
      <c r="AD7" s="64"/>
      <c r="AE7" s="64"/>
      <c r="AG7" s="6">
        <f>IF(Q7&gt;0,RANK(Q7,(N7:P7,Q7:AE7)),0)</f>
        <v>0</v>
      </c>
      <c r="AH7" s="6">
        <f>IF(R7&gt;0,RANK(R7,(N7:P7,Q7:AE7)),0)</f>
        <v>3</v>
      </c>
      <c r="AI7" s="6">
        <f>IF(T7&gt;0,RANK(T7,(N7:P7,Q7:AE7)),0)</f>
        <v>0</v>
      </c>
      <c r="AJ7" s="6">
        <f>IF(S7&gt;0,RANK(S7,(N7:P7,Q7:AE7)),0)</f>
        <v>0</v>
      </c>
      <c r="AK7" s="2">
        <f t="shared" si="10"/>
        <v>0</v>
      </c>
      <c r="AL7" s="2">
        <f t="shared" si="11"/>
        <v>4.868466006149641E-2</v>
      </c>
      <c r="AM7" s="2">
        <f t="shared" si="12"/>
        <v>0</v>
      </c>
      <c r="AN7" s="2">
        <f t="shared" si="13"/>
        <v>0</v>
      </c>
      <c r="AP7" t="s">
        <v>999</v>
      </c>
      <c r="AQ7" t="s">
        <v>2328</v>
      </c>
      <c r="AR7">
        <v>1</v>
      </c>
      <c r="AT7">
        <v>1</v>
      </c>
      <c r="AU7" s="105">
        <v>4</v>
      </c>
      <c r="AV7" s="107">
        <v>9</v>
      </c>
      <c r="AW7" s="111">
        <f t="shared" si="14"/>
        <v>4009</v>
      </c>
      <c r="AY7" s="6" t="s">
        <v>1243</v>
      </c>
      <c r="AZ7" s="61"/>
      <c r="BA7" s="61"/>
      <c r="BB7" s="61"/>
      <c r="BE7" s="142">
        <v>15</v>
      </c>
    </row>
    <row r="8" spans="1:58" hidden="1" outlineLevel="1">
      <c r="A8" t="s">
        <v>810</v>
      </c>
      <c r="B8" t="s">
        <v>2328</v>
      </c>
      <c r="C8" s="1">
        <f t="shared" si="0"/>
        <v>2912</v>
      </c>
      <c r="D8" s="8">
        <f t="shared" si="1"/>
        <v>2</v>
      </c>
      <c r="E8" s="8">
        <f t="shared" si="2"/>
        <v>1</v>
      </c>
      <c r="F8" s="8">
        <f t="shared" si="3"/>
        <v>0</v>
      </c>
      <c r="G8" s="61">
        <f t="shared" si="4"/>
        <v>23</v>
      </c>
      <c r="H8" s="66">
        <f t="shared" si="5"/>
        <v>7.898351648351648E-3</v>
      </c>
      <c r="I8" s="2"/>
      <c r="J8" s="2">
        <f t="shared" si="6"/>
        <v>0.46085164835164832</v>
      </c>
      <c r="K8" s="2">
        <f t="shared" si="7"/>
        <v>0.46875</v>
      </c>
      <c r="L8" s="2">
        <f t="shared" si="8"/>
        <v>0</v>
      </c>
      <c r="M8" s="2">
        <f t="shared" si="9"/>
        <v>7.0398351648351731E-2</v>
      </c>
      <c r="N8" s="64">
        <v>1342</v>
      </c>
      <c r="O8" s="64">
        <v>1365</v>
      </c>
      <c r="P8" s="64"/>
      <c r="Q8" s="64"/>
      <c r="R8" s="64">
        <v>205</v>
      </c>
      <c r="S8" s="64"/>
      <c r="T8" s="64"/>
      <c r="U8" s="64"/>
      <c r="V8" s="64"/>
      <c r="W8" s="64"/>
      <c r="X8" s="64">
        <f t="shared" si="15"/>
        <v>0</v>
      </c>
      <c r="Y8" s="64">
        <v>0</v>
      </c>
      <c r="Z8" s="64">
        <v>0</v>
      </c>
      <c r="AA8" s="64"/>
      <c r="AB8" s="64"/>
      <c r="AC8" s="64"/>
      <c r="AD8" s="64"/>
      <c r="AE8" s="64"/>
      <c r="AG8" s="6">
        <f>IF(Q8&gt;0,RANK(Q8,(N8:P8,Q8:AE8)),0)</f>
        <v>0</v>
      </c>
      <c r="AH8" s="6">
        <f>IF(R8&gt;0,RANK(R8,(N8:P8,Q8:AE8)),0)</f>
        <v>3</v>
      </c>
      <c r="AI8" s="6">
        <f>IF(T8&gt;0,RANK(T8,(N8:P8,Q8:AE8)),0)</f>
        <v>0</v>
      </c>
      <c r="AJ8" s="6">
        <f>IF(S8&gt;0,RANK(S8,(N8:P8,Q8:AE8)),0)</f>
        <v>0</v>
      </c>
      <c r="AK8" s="2">
        <f t="shared" si="10"/>
        <v>0</v>
      </c>
      <c r="AL8" s="2">
        <f t="shared" si="11"/>
        <v>7.0398351648351648E-2</v>
      </c>
      <c r="AM8" s="2">
        <f t="shared" si="12"/>
        <v>0</v>
      </c>
      <c r="AN8" s="2">
        <f t="shared" si="13"/>
        <v>0</v>
      </c>
      <c r="AP8" t="s">
        <v>810</v>
      </c>
      <c r="AQ8" t="s">
        <v>2328</v>
      </c>
      <c r="AR8">
        <v>1</v>
      </c>
      <c r="AT8">
        <v>1</v>
      </c>
      <c r="AU8" s="105">
        <v>4</v>
      </c>
      <c r="AV8" s="107">
        <v>11</v>
      </c>
      <c r="AW8" s="111">
        <f t="shared" si="14"/>
        <v>4011</v>
      </c>
      <c r="AY8" s="6" t="s">
        <v>1243</v>
      </c>
      <c r="AZ8" s="61"/>
      <c r="BA8" s="61"/>
      <c r="BB8" s="61"/>
      <c r="BE8" s="142">
        <v>0</v>
      </c>
    </row>
    <row r="9" spans="1:58" hidden="1" outlineLevel="1">
      <c r="A9" t="s">
        <v>628</v>
      </c>
      <c r="B9" t="s">
        <v>2328</v>
      </c>
      <c r="C9" s="1">
        <f t="shared" si="0"/>
        <v>5512</v>
      </c>
      <c r="D9" s="8">
        <f t="shared" si="1"/>
        <v>2</v>
      </c>
      <c r="E9" s="8">
        <f t="shared" si="2"/>
        <v>1</v>
      </c>
      <c r="F9" s="8">
        <f t="shared" si="3"/>
        <v>0</v>
      </c>
      <c r="G9" s="61">
        <f t="shared" si="4"/>
        <v>1159</v>
      </c>
      <c r="H9" s="66">
        <f t="shared" si="5"/>
        <v>0.21026850507982583</v>
      </c>
      <c r="I9" s="2"/>
      <c r="J9" s="2">
        <f t="shared" si="6"/>
        <v>0.35576923076923078</v>
      </c>
      <c r="K9" s="2">
        <f t="shared" si="7"/>
        <v>0.56603773584905659</v>
      </c>
      <c r="L9" s="2">
        <f t="shared" si="8"/>
        <v>0</v>
      </c>
      <c r="M9" s="2">
        <f t="shared" si="9"/>
        <v>7.8193033381712573E-2</v>
      </c>
      <c r="N9" s="64">
        <v>1961</v>
      </c>
      <c r="O9" s="64">
        <v>3120</v>
      </c>
      <c r="P9" s="64"/>
      <c r="Q9" s="64"/>
      <c r="R9" s="64">
        <v>426</v>
      </c>
      <c r="S9" s="64"/>
      <c r="T9" s="64"/>
      <c r="U9" s="64"/>
      <c r="V9" s="64"/>
      <c r="W9" s="64"/>
      <c r="X9" s="64">
        <f t="shared" si="15"/>
        <v>5</v>
      </c>
      <c r="Y9" s="64">
        <v>0</v>
      </c>
      <c r="Z9" s="64">
        <v>0</v>
      </c>
      <c r="AA9" s="64"/>
      <c r="AB9" s="64"/>
      <c r="AC9" s="64"/>
      <c r="AD9" s="64"/>
      <c r="AE9" s="64"/>
      <c r="AG9" s="6">
        <f>IF(Q9&gt;0,RANK(Q9,(N9:P9,Q9:AE9)),0)</f>
        <v>0</v>
      </c>
      <c r="AH9" s="6">
        <f>IF(R9&gt;0,RANK(R9,(N9:P9,Q9:AE9)),0)</f>
        <v>3</v>
      </c>
      <c r="AI9" s="6">
        <f>IF(T9&gt;0,RANK(T9,(N9:P9,Q9:AE9)),0)</f>
        <v>0</v>
      </c>
      <c r="AJ9" s="6">
        <f>IF(S9&gt;0,RANK(S9,(N9:P9,Q9:AE9)),0)</f>
        <v>0</v>
      </c>
      <c r="AK9" s="2">
        <f t="shared" si="10"/>
        <v>0</v>
      </c>
      <c r="AL9" s="2">
        <f t="shared" si="11"/>
        <v>7.7285921625544263E-2</v>
      </c>
      <c r="AM9" s="2">
        <f t="shared" si="12"/>
        <v>0</v>
      </c>
      <c r="AN9" s="2">
        <f t="shared" si="13"/>
        <v>0</v>
      </c>
      <c r="AP9" t="s">
        <v>628</v>
      </c>
      <c r="AQ9" t="s">
        <v>2328</v>
      </c>
      <c r="AT9">
        <v>1</v>
      </c>
      <c r="AU9" s="105">
        <v>4</v>
      </c>
      <c r="AV9" s="107">
        <v>12</v>
      </c>
      <c r="AW9" s="111">
        <f t="shared" si="14"/>
        <v>4012</v>
      </c>
      <c r="AY9" s="6" t="s">
        <v>1243</v>
      </c>
      <c r="AZ9" s="61"/>
      <c r="BA9" s="61"/>
      <c r="BB9" s="61"/>
      <c r="BE9" s="142">
        <v>5</v>
      </c>
    </row>
    <row r="10" spans="1:58" hidden="1" outlineLevel="1">
      <c r="A10" t="s">
        <v>213</v>
      </c>
      <c r="B10" t="s">
        <v>2328</v>
      </c>
      <c r="C10" s="1">
        <f t="shared" si="0"/>
        <v>1342418</v>
      </c>
      <c r="D10" s="8">
        <f t="shared" si="1"/>
        <v>2</v>
      </c>
      <c r="E10" s="8">
        <f t="shared" si="2"/>
        <v>1</v>
      </c>
      <c r="F10" s="8">
        <f t="shared" si="3"/>
        <v>0</v>
      </c>
      <c r="G10" s="61">
        <f t="shared" si="4"/>
        <v>72691</v>
      </c>
      <c r="H10" s="66">
        <f t="shared" si="5"/>
        <v>5.4149303719109844E-2</v>
      </c>
      <c r="I10" s="2"/>
      <c r="J10" s="2">
        <f t="shared" si="6"/>
        <v>0.44904716712678167</v>
      </c>
      <c r="K10" s="2">
        <f t="shared" si="7"/>
        <v>0.50319647084589147</v>
      </c>
      <c r="L10" s="2">
        <f t="shared" si="8"/>
        <v>0</v>
      </c>
      <c r="M10" s="2">
        <f t="shared" si="9"/>
        <v>4.7756362027326804E-2</v>
      </c>
      <c r="N10" s="64">
        <v>602809</v>
      </c>
      <c r="O10" s="64">
        <v>675500</v>
      </c>
      <c r="P10" s="64"/>
      <c r="Q10" s="64"/>
      <c r="R10" s="64">
        <v>62546</v>
      </c>
      <c r="S10" s="64"/>
      <c r="T10" s="64"/>
      <c r="U10" s="64"/>
      <c r="V10" s="64"/>
      <c r="W10" s="64"/>
      <c r="X10" s="64">
        <f t="shared" si="15"/>
        <v>1352</v>
      </c>
      <c r="Y10" s="64">
        <v>10</v>
      </c>
      <c r="Z10" s="64">
        <v>201</v>
      </c>
      <c r="AA10" s="64"/>
      <c r="AB10" s="64"/>
      <c r="AC10" s="64"/>
      <c r="AD10" s="64"/>
      <c r="AE10" s="64"/>
      <c r="AG10" s="6">
        <f>IF(Q10&gt;0,RANK(Q10,(N10:P10,Q10:AE10)),0)</f>
        <v>0</v>
      </c>
      <c r="AH10" s="6">
        <f>IF(R10&gt;0,RANK(R10,(N10:P10,Q10:AE10)),0)</f>
        <v>3</v>
      </c>
      <c r="AI10" s="6">
        <f>IF(T10&gt;0,RANK(T10,(N10:P10,Q10:AE10)),0)</f>
        <v>0</v>
      </c>
      <c r="AJ10" s="6">
        <f>IF(S10&gt;0,RANK(S10,(N10:P10,Q10:AE10)),0)</f>
        <v>0</v>
      </c>
      <c r="AK10" s="2">
        <f t="shared" si="10"/>
        <v>0</v>
      </c>
      <c r="AL10" s="2">
        <f t="shared" si="11"/>
        <v>4.6592045100706338E-2</v>
      </c>
      <c r="AM10" s="2">
        <f t="shared" si="12"/>
        <v>0</v>
      </c>
      <c r="AN10" s="2">
        <f t="shared" si="13"/>
        <v>0</v>
      </c>
      <c r="AP10" t="s">
        <v>213</v>
      </c>
      <c r="AQ10" t="s">
        <v>2328</v>
      </c>
      <c r="AT10">
        <v>1</v>
      </c>
      <c r="AU10" s="105">
        <v>4</v>
      </c>
      <c r="AV10" s="107">
        <v>13</v>
      </c>
      <c r="AW10" s="111">
        <f t="shared" si="14"/>
        <v>4013</v>
      </c>
      <c r="AY10" s="6" t="s">
        <v>1243</v>
      </c>
      <c r="AZ10" s="61"/>
      <c r="BA10" s="61"/>
      <c r="BB10" s="61"/>
      <c r="BE10" s="142">
        <v>1563</v>
      </c>
    </row>
    <row r="11" spans="1:58" hidden="1" outlineLevel="1">
      <c r="A11" t="s">
        <v>1658</v>
      </c>
      <c r="B11" t="s">
        <v>2328</v>
      </c>
      <c r="C11" s="1">
        <f t="shared" si="0"/>
        <v>68199</v>
      </c>
      <c r="D11" s="8">
        <f t="shared" si="1"/>
        <v>2</v>
      </c>
      <c r="E11" s="8">
        <f t="shared" si="2"/>
        <v>1</v>
      </c>
      <c r="F11" s="8">
        <f t="shared" si="3"/>
        <v>0</v>
      </c>
      <c r="G11" s="61">
        <f t="shared" si="4"/>
        <v>21545</v>
      </c>
      <c r="H11" s="66">
        <f t="shared" si="5"/>
        <v>0.31591372307511839</v>
      </c>
      <c r="I11" s="2"/>
      <c r="J11" s="2">
        <f t="shared" si="6"/>
        <v>0.30594290238859806</v>
      </c>
      <c r="K11" s="2">
        <f t="shared" si="7"/>
        <v>0.62185662546371645</v>
      </c>
      <c r="L11" s="2">
        <f t="shared" si="8"/>
        <v>0</v>
      </c>
      <c r="M11" s="2">
        <f t="shared" si="9"/>
        <v>7.2200472147685546E-2</v>
      </c>
      <c r="N11" s="64">
        <v>20865</v>
      </c>
      <c r="O11" s="64">
        <v>42410</v>
      </c>
      <c r="P11" s="64"/>
      <c r="Q11" s="64"/>
      <c r="R11" s="64">
        <v>4822</v>
      </c>
      <c r="S11" s="64"/>
      <c r="T11" s="64"/>
      <c r="U11" s="64"/>
      <c r="V11" s="64"/>
      <c r="W11" s="64"/>
      <c r="X11" s="64">
        <f t="shared" si="15"/>
        <v>92</v>
      </c>
      <c r="Y11" s="64">
        <v>0</v>
      </c>
      <c r="Z11" s="64">
        <v>10</v>
      </c>
      <c r="AA11" s="64"/>
      <c r="AB11" s="64"/>
      <c r="AC11" s="64"/>
      <c r="AD11" s="64"/>
      <c r="AE11" s="64"/>
      <c r="AG11" s="6">
        <f>IF(Q11&gt;0,RANK(Q11,(N11:P11,Q11:AE11)),0)</f>
        <v>0</v>
      </c>
      <c r="AH11" s="6">
        <f>IF(R11&gt;0,RANK(R11,(N11:P11,Q11:AE11)),0)</f>
        <v>3</v>
      </c>
      <c r="AI11" s="6">
        <f>IF(T11&gt;0,RANK(T11,(N11:P11,Q11:AE11)),0)</f>
        <v>0</v>
      </c>
      <c r="AJ11" s="6">
        <f>IF(S11&gt;0,RANK(S11,(N11:P11,Q11:AE11)),0)</f>
        <v>0</v>
      </c>
      <c r="AK11" s="2">
        <f t="shared" si="10"/>
        <v>0</v>
      </c>
      <c r="AL11" s="2">
        <f t="shared" si="11"/>
        <v>7.0704849044707405E-2</v>
      </c>
      <c r="AM11" s="2">
        <f t="shared" si="12"/>
        <v>0</v>
      </c>
      <c r="AN11" s="2">
        <f t="shared" si="13"/>
        <v>0</v>
      </c>
      <c r="AP11" t="s">
        <v>1658</v>
      </c>
      <c r="AQ11" t="s">
        <v>2328</v>
      </c>
      <c r="AR11">
        <v>2</v>
      </c>
      <c r="AT11">
        <v>1</v>
      </c>
      <c r="AU11" s="105">
        <v>4</v>
      </c>
      <c r="AV11" s="107">
        <v>15</v>
      </c>
      <c r="AW11" s="111">
        <f t="shared" si="14"/>
        <v>4015</v>
      </c>
      <c r="AY11" s="6" t="s">
        <v>1243</v>
      </c>
      <c r="AZ11" s="61"/>
      <c r="BA11" s="61"/>
      <c r="BB11" s="61"/>
      <c r="BE11" s="142">
        <v>102</v>
      </c>
    </row>
    <row r="12" spans="1:58" hidden="1" outlineLevel="1">
      <c r="A12" t="s">
        <v>2145</v>
      </c>
      <c r="B12" t="s">
        <v>2328</v>
      </c>
      <c r="C12" s="1">
        <f t="shared" si="0"/>
        <v>36779</v>
      </c>
      <c r="D12" s="8">
        <f t="shared" si="1"/>
        <v>2</v>
      </c>
      <c r="E12" s="8">
        <f t="shared" si="2"/>
        <v>1</v>
      </c>
      <c r="F12" s="8">
        <f t="shared" si="3"/>
        <v>0</v>
      </c>
      <c r="G12" s="61">
        <f t="shared" si="4"/>
        <v>1347</v>
      </c>
      <c r="H12" s="66">
        <f t="shared" si="5"/>
        <v>3.6624160526387339E-2</v>
      </c>
      <c r="I12" s="2"/>
      <c r="J12" s="2">
        <f t="shared" si="6"/>
        <v>0.45898474673047118</v>
      </c>
      <c r="K12" s="2">
        <f t="shared" si="7"/>
        <v>0.49560890725685852</v>
      </c>
      <c r="L12" s="2">
        <f t="shared" si="8"/>
        <v>0</v>
      </c>
      <c r="M12" s="2">
        <f t="shared" si="9"/>
        <v>4.5406346012670296E-2</v>
      </c>
      <c r="N12" s="64">
        <v>16881</v>
      </c>
      <c r="O12" s="64">
        <v>18228</v>
      </c>
      <c r="P12" s="64"/>
      <c r="Q12" s="64"/>
      <c r="R12" s="64">
        <v>1631</v>
      </c>
      <c r="S12" s="64"/>
      <c r="T12" s="64"/>
      <c r="U12" s="64"/>
      <c r="V12" s="64"/>
      <c r="W12" s="64"/>
      <c r="X12" s="64">
        <f t="shared" si="15"/>
        <v>36</v>
      </c>
      <c r="Y12" s="64">
        <v>0</v>
      </c>
      <c r="Z12" s="64">
        <v>3</v>
      </c>
      <c r="AA12" s="64"/>
      <c r="AB12" s="64"/>
      <c r="AC12" s="64"/>
      <c r="AD12" s="64"/>
      <c r="AE12" s="64"/>
      <c r="AG12" s="6">
        <f>IF(Q12&gt;0,RANK(Q12,(N12:P12,Q12:AE12)),0)</f>
        <v>0</v>
      </c>
      <c r="AH12" s="6">
        <f>IF(R12&gt;0,RANK(R12,(N12:P12,Q12:AE12)),0)</f>
        <v>3</v>
      </c>
      <c r="AI12" s="6">
        <f>IF(T12&gt;0,RANK(T12,(N12:P12,Q12:AE12)),0)</f>
        <v>0</v>
      </c>
      <c r="AJ12" s="6">
        <f>IF(S12&gt;0,RANK(S12,(N12:P12,Q12:AE12)),0)</f>
        <v>0</v>
      </c>
      <c r="AK12" s="2">
        <f t="shared" si="10"/>
        <v>0</v>
      </c>
      <c r="AL12" s="2">
        <f t="shared" si="11"/>
        <v>4.4345958291416299E-2</v>
      </c>
      <c r="AM12" s="2">
        <f t="shared" si="12"/>
        <v>0</v>
      </c>
      <c r="AN12" s="2">
        <f t="shared" si="13"/>
        <v>0</v>
      </c>
      <c r="AP12" t="s">
        <v>2145</v>
      </c>
      <c r="AQ12" t="s">
        <v>2328</v>
      </c>
      <c r="AT12">
        <v>1</v>
      </c>
      <c r="AU12" s="105">
        <v>4</v>
      </c>
      <c r="AV12" s="107">
        <v>17</v>
      </c>
      <c r="AW12" s="111">
        <f t="shared" si="14"/>
        <v>4017</v>
      </c>
      <c r="AY12" s="6" t="s">
        <v>1243</v>
      </c>
      <c r="AZ12" s="61"/>
      <c r="BA12" s="61"/>
      <c r="BB12" s="61"/>
      <c r="BE12" s="142">
        <v>39</v>
      </c>
    </row>
    <row r="13" spans="1:58" hidden="1" outlineLevel="1">
      <c r="A13" t="s">
        <v>747</v>
      </c>
      <c r="B13" t="s">
        <v>2328</v>
      </c>
      <c r="C13" s="1">
        <f t="shared" si="0"/>
        <v>374055</v>
      </c>
      <c r="D13" s="8">
        <f t="shared" si="1"/>
        <v>1</v>
      </c>
      <c r="E13" s="8">
        <f t="shared" si="2"/>
        <v>2</v>
      </c>
      <c r="F13" s="8">
        <f t="shared" si="3"/>
        <v>0</v>
      </c>
      <c r="G13" s="61">
        <f t="shared" si="4"/>
        <v>53732</v>
      </c>
      <c r="H13" s="66">
        <f t="shared" si="5"/>
        <v>0.14364732459130342</v>
      </c>
      <c r="I13" s="2"/>
      <c r="J13" s="2">
        <f t="shared" si="6"/>
        <v>0.55493978158292234</v>
      </c>
      <c r="K13" s="2">
        <f t="shared" si="7"/>
        <v>0.41129245699161887</v>
      </c>
      <c r="L13" s="2">
        <f t="shared" si="8"/>
        <v>0</v>
      </c>
      <c r="M13" s="2">
        <f t="shared" si="9"/>
        <v>3.3767761425458787E-2</v>
      </c>
      <c r="N13" s="64">
        <v>207578</v>
      </c>
      <c r="O13" s="64">
        <v>153846</v>
      </c>
      <c r="P13" s="64"/>
      <c r="Q13" s="64"/>
      <c r="R13" s="64">
        <v>12304</v>
      </c>
      <c r="S13" s="64"/>
      <c r="T13" s="64"/>
      <c r="U13" s="64"/>
      <c r="V13" s="64"/>
      <c r="W13" s="64"/>
      <c r="X13" s="64">
        <f t="shared" si="15"/>
        <v>293</v>
      </c>
      <c r="Y13" s="64">
        <v>5</v>
      </c>
      <c r="Z13" s="64">
        <v>29</v>
      </c>
      <c r="AA13" s="64"/>
      <c r="AB13" s="64"/>
      <c r="AC13" s="64"/>
      <c r="AD13" s="64"/>
      <c r="AE13" s="64"/>
      <c r="AG13" s="6">
        <f>IF(Q13&gt;0,RANK(Q13,(N13:P13,Q13:AE13)),0)</f>
        <v>0</v>
      </c>
      <c r="AH13" s="6">
        <f>IF(R13&gt;0,RANK(R13,(N13:P13,Q13:AE13)),0)</f>
        <v>3</v>
      </c>
      <c r="AI13" s="6">
        <f>IF(T13&gt;0,RANK(T13,(N13:P13,Q13:AE13)),0)</f>
        <v>0</v>
      </c>
      <c r="AJ13" s="6">
        <f>IF(S13&gt;0,RANK(S13,(N13:P13,Q13:AE13)),0)</f>
        <v>0</v>
      </c>
      <c r="AK13" s="2">
        <f t="shared" si="10"/>
        <v>0</v>
      </c>
      <c r="AL13" s="2">
        <f t="shared" si="11"/>
        <v>3.2893558433920146E-2</v>
      </c>
      <c r="AM13" s="2">
        <f t="shared" si="12"/>
        <v>0</v>
      </c>
      <c r="AN13" s="2">
        <f t="shared" si="13"/>
        <v>0</v>
      </c>
      <c r="AP13" t="s">
        <v>747</v>
      </c>
      <c r="AQ13" t="s">
        <v>2328</v>
      </c>
      <c r="AT13">
        <v>1</v>
      </c>
      <c r="AU13" s="105">
        <v>4</v>
      </c>
      <c r="AV13" s="107">
        <v>19</v>
      </c>
      <c r="AW13" s="111">
        <f t="shared" si="14"/>
        <v>4019</v>
      </c>
      <c r="AY13" s="6" t="s">
        <v>1243</v>
      </c>
      <c r="AZ13" s="61"/>
      <c r="BA13" s="61"/>
      <c r="BB13" s="61"/>
      <c r="BE13" s="142">
        <v>327</v>
      </c>
    </row>
    <row r="14" spans="1:58" hidden="1" outlineLevel="1">
      <c r="A14" t="s">
        <v>555</v>
      </c>
      <c r="B14" t="s">
        <v>2328</v>
      </c>
      <c r="C14" s="1">
        <f t="shared" si="0"/>
        <v>106562</v>
      </c>
      <c r="D14" s="8">
        <f t="shared" si="1"/>
        <v>2</v>
      </c>
      <c r="E14" s="8">
        <f t="shared" si="2"/>
        <v>1</v>
      </c>
      <c r="F14" s="8">
        <f t="shared" si="3"/>
        <v>0</v>
      </c>
      <c r="G14" s="61">
        <f t="shared" si="4"/>
        <v>9450</v>
      </c>
      <c r="H14" s="66">
        <f t="shared" si="5"/>
        <v>8.8680768003603541E-2</v>
      </c>
      <c r="I14" s="2"/>
      <c r="J14" s="2">
        <f t="shared" si="6"/>
        <v>0.42752575965165818</v>
      </c>
      <c r="K14" s="2">
        <f t="shared" si="7"/>
        <v>0.51620652765526176</v>
      </c>
      <c r="L14" s="2">
        <f t="shared" si="8"/>
        <v>0</v>
      </c>
      <c r="M14" s="2">
        <f t="shared" si="9"/>
        <v>5.6267712693080063E-2</v>
      </c>
      <c r="N14" s="64">
        <v>45558</v>
      </c>
      <c r="O14" s="64">
        <v>55008</v>
      </c>
      <c r="P14" s="64"/>
      <c r="Q14" s="64"/>
      <c r="R14" s="64">
        <v>5885</v>
      </c>
      <c r="S14" s="64"/>
      <c r="T14" s="64"/>
      <c r="U14" s="64"/>
      <c r="V14" s="64"/>
      <c r="W14" s="64"/>
      <c r="X14" s="64">
        <f t="shared" si="15"/>
        <v>103</v>
      </c>
      <c r="Y14" s="64">
        <v>0</v>
      </c>
      <c r="Z14" s="64">
        <v>8</v>
      </c>
      <c r="AA14" s="64"/>
      <c r="AB14" s="64"/>
      <c r="AC14" s="64"/>
      <c r="AD14" s="64"/>
      <c r="AE14" s="64"/>
      <c r="AG14" s="6">
        <f>IF(Q14&gt;0,RANK(Q14,(N14:P14,Q14:AE14)),0)</f>
        <v>0</v>
      </c>
      <c r="AH14" s="6">
        <f>IF(R14&gt;0,RANK(R14,(N14:P14,Q14:AE14)),0)</f>
        <v>3</v>
      </c>
      <c r="AI14" s="6">
        <f>IF(T14&gt;0,RANK(T14,(N14:P14,Q14:AE14)),0)</f>
        <v>0</v>
      </c>
      <c r="AJ14" s="6">
        <f>IF(S14&gt;0,RANK(S14,(N14:P14,Q14:AE14)),0)</f>
        <v>0</v>
      </c>
      <c r="AK14" s="2">
        <f t="shared" si="10"/>
        <v>0</v>
      </c>
      <c r="AL14" s="2">
        <f t="shared" si="11"/>
        <v>5.5226065576847283E-2</v>
      </c>
      <c r="AM14" s="2">
        <f t="shared" si="12"/>
        <v>0</v>
      </c>
      <c r="AN14" s="2">
        <f t="shared" si="13"/>
        <v>0</v>
      </c>
      <c r="AP14" t="s">
        <v>555</v>
      </c>
      <c r="AQ14" t="s">
        <v>2328</v>
      </c>
      <c r="AT14">
        <v>1</v>
      </c>
      <c r="AU14" s="105">
        <v>4</v>
      </c>
      <c r="AV14" s="107">
        <v>21</v>
      </c>
      <c r="AW14" s="111">
        <f t="shared" si="14"/>
        <v>4021</v>
      </c>
      <c r="AY14" s="6" t="s">
        <v>1243</v>
      </c>
      <c r="AZ14" s="61"/>
      <c r="BA14" s="61"/>
      <c r="BB14" s="61"/>
      <c r="BE14" s="142">
        <v>111</v>
      </c>
    </row>
    <row r="15" spans="1:58" hidden="1" outlineLevel="1">
      <c r="A15" t="s">
        <v>1085</v>
      </c>
      <c r="B15" t="s">
        <v>2328</v>
      </c>
      <c r="C15" s="1">
        <f t="shared" si="0"/>
        <v>13523</v>
      </c>
      <c r="D15" s="8">
        <f t="shared" si="1"/>
        <v>1</v>
      </c>
      <c r="E15" s="8">
        <f t="shared" si="2"/>
        <v>2</v>
      </c>
      <c r="F15" s="8">
        <f t="shared" si="3"/>
        <v>0</v>
      </c>
      <c r="G15" s="61">
        <f t="shared" si="4"/>
        <v>5837</v>
      </c>
      <c r="H15" s="66">
        <f t="shared" si="5"/>
        <v>0.43163499223545071</v>
      </c>
      <c r="I15" s="2"/>
      <c r="J15" s="2">
        <f t="shared" si="6"/>
        <v>0.69910522812985287</v>
      </c>
      <c r="K15" s="2">
        <f t="shared" si="7"/>
        <v>0.26747023589440211</v>
      </c>
      <c r="L15" s="2">
        <f t="shared" si="8"/>
        <v>0</v>
      </c>
      <c r="M15" s="2">
        <f t="shared" si="9"/>
        <v>3.3424535975745018E-2</v>
      </c>
      <c r="N15" s="64">
        <v>9454</v>
      </c>
      <c r="O15" s="64">
        <v>3617</v>
      </c>
      <c r="P15" s="64"/>
      <c r="Q15" s="64"/>
      <c r="R15" s="64">
        <v>437</v>
      </c>
      <c r="S15" s="64"/>
      <c r="T15" s="64"/>
      <c r="U15" s="64"/>
      <c r="V15" s="64"/>
      <c r="W15" s="64"/>
      <c r="X15" s="64">
        <f t="shared" si="15"/>
        <v>15</v>
      </c>
      <c r="Y15" s="64">
        <v>0</v>
      </c>
      <c r="Z15" s="64">
        <v>0</v>
      </c>
      <c r="AA15" s="64"/>
      <c r="AB15" s="64"/>
      <c r="AC15" s="64"/>
      <c r="AD15" s="64"/>
      <c r="AE15" s="64"/>
      <c r="AG15" s="6">
        <f>IF(Q15&gt;0,RANK(Q15,(N15:P15,Q15:AE15)),0)</f>
        <v>0</v>
      </c>
      <c r="AH15" s="6">
        <f>IF(R15&gt;0,RANK(R15,(N15:P15,Q15:AE15)),0)</f>
        <v>3</v>
      </c>
      <c r="AI15" s="6">
        <f>IF(T15&gt;0,RANK(T15,(N15:P15,Q15:AE15)),0)</f>
        <v>0</v>
      </c>
      <c r="AJ15" s="6">
        <f>IF(S15&gt;0,RANK(S15,(N15:P15,Q15:AE15)),0)</f>
        <v>0</v>
      </c>
      <c r="AK15" s="2">
        <f t="shared" si="10"/>
        <v>0</v>
      </c>
      <c r="AL15" s="2">
        <f t="shared" si="11"/>
        <v>3.2315314649116321E-2</v>
      </c>
      <c r="AM15" s="2">
        <f t="shared" si="12"/>
        <v>0</v>
      </c>
      <c r="AN15" s="2">
        <f t="shared" si="13"/>
        <v>0</v>
      </c>
      <c r="AP15" t="s">
        <v>1085</v>
      </c>
      <c r="AQ15" t="s">
        <v>2328</v>
      </c>
      <c r="AT15">
        <v>1</v>
      </c>
      <c r="AU15" s="105">
        <v>4</v>
      </c>
      <c r="AV15" s="107">
        <v>23</v>
      </c>
      <c r="AW15" s="111">
        <f t="shared" si="14"/>
        <v>4023</v>
      </c>
      <c r="AY15" s="6" t="s">
        <v>1243</v>
      </c>
      <c r="AZ15" s="61"/>
      <c r="BA15" s="61"/>
      <c r="BB15" s="61"/>
      <c r="BE15" s="142">
        <v>15</v>
      </c>
    </row>
    <row r="16" spans="1:58" hidden="1" outlineLevel="1">
      <c r="A16" t="s">
        <v>1851</v>
      </c>
      <c r="B16" t="s">
        <v>2328</v>
      </c>
      <c r="C16" s="1">
        <f t="shared" si="0"/>
        <v>97951</v>
      </c>
      <c r="D16" s="8">
        <f t="shared" si="1"/>
        <v>2</v>
      </c>
      <c r="E16" s="8">
        <f t="shared" si="2"/>
        <v>1</v>
      </c>
      <c r="F16" s="8">
        <f t="shared" si="3"/>
        <v>0</v>
      </c>
      <c r="G16" s="61">
        <f t="shared" si="4"/>
        <v>22936</v>
      </c>
      <c r="H16" s="66">
        <f t="shared" si="5"/>
        <v>0.23415789527416769</v>
      </c>
      <c r="I16" s="2"/>
      <c r="J16" s="2">
        <f t="shared" si="6"/>
        <v>0.356321017651683</v>
      </c>
      <c r="K16" s="2">
        <f t="shared" si="7"/>
        <v>0.59047891292585064</v>
      </c>
      <c r="L16" s="2">
        <f t="shared" si="8"/>
        <v>0</v>
      </c>
      <c r="M16" s="2">
        <f t="shared" si="9"/>
        <v>5.3200069422466356E-2</v>
      </c>
      <c r="N16" s="64">
        <v>34902</v>
      </c>
      <c r="O16" s="64">
        <v>57838</v>
      </c>
      <c r="P16" s="64"/>
      <c r="Q16" s="64"/>
      <c r="R16" s="64">
        <v>5114</v>
      </c>
      <c r="S16" s="64"/>
      <c r="T16" s="64"/>
      <c r="U16" s="64"/>
      <c r="V16" s="64"/>
      <c r="W16" s="64"/>
      <c r="X16" s="64">
        <f t="shared" si="15"/>
        <v>80</v>
      </c>
      <c r="Y16" s="64">
        <v>0</v>
      </c>
      <c r="Z16" s="64">
        <v>17</v>
      </c>
      <c r="AA16" s="64"/>
      <c r="AB16" s="64"/>
      <c r="AC16" s="64"/>
      <c r="AD16" s="64"/>
      <c r="AE16" s="64"/>
      <c r="AG16" s="6">
        <f>IF(Q16&gt;0,RANK(Q16,(N16:P16,Q16:AE16)),0)</f>
        <v>0</v>
      </c>
      <c r="AH16" s="6">
        <f>IF(R16&gt;0,RANK(R16,(N16:P16,Q16:AE16)),0)</f>
        <v>3</v>
      </c>
      <c r="AI16" s="6">
        <f>IF(T16&gt;0,RANK(T16,(N16:P16,Q16:AE16)),0)</f>
        <v>0</v>
      </c>
      <c r="AJ16" s="6">
        <f>IF(S16&gt;0,RANK(S16,(N16:P16,Q16:AE16)),0)</f>
        <v>0</v>
      </c>
      <c r="AK16" s="2">
        <f t="shared" si="10"/>
        <v>0</v>
      </c>
      <c r="AL16" s="2">
        <f t="shared" si="11"/>
        <v>5.2209778358567036E-2</v>
      </c>
      <c r="AM16" s="2">
        <f t="shared" si="12"/>
        <v>0</v>
      </c>
      <c r="AN16" s="2">
        <f t="shared" si="13"/>
        <v>0</v>
      </c>
      <c r="AP16" t="s">
        <v>1851</v>
      </c>
      <c r="AQ16" t="s">
        <v>2328</v>
      </c>
      <c r="AT16">
        <v>1</v>
      </c>
      <c r="AU16" s="105">
        <v>4</v>
      </c>
      <c r="AV16" s="107">
        <v>25</v>
      </c>
      <c r="AW16" s="111">
        <f t="shared" si="14"/>
        <v>4025</v>
      </c>
      <c r="AY16" s="6" t="s">
        <v>1243</v>
      </c>
      <c r="AZ16" s="61"/>
      <c r="BA16" s="61"/>
      <c r="BB16" s="61"/>
      <c r="BE16" s="142">
        <v>97</v>
      </c>
    </row>
    <row r="17" spans="1:57" hidden="1" outlineLevel="1">
      <c r="A17" t="s">
        <v>433</v>
      </c>
      <c r="B17" t="s">
        <v>2328</v>
      </c>
      <c r="C17" s="1">
        <f t="shared" si="0"/>
        <v>40525</v>
      </c>
      <c r="D17" s="8">
        <f t="shared" si="1"/>
        <v>2</v>
      </c>
      <c r="E17" s="8">
        <f t="shared" si="2"/>
        <v>1</v>
      </c>
      <c r="F17" s="8">
        <f t="shared" si="3"/>
        <v>0</v>
      </c>
      <c r="G17" s="61">
        <f t="shared" si="4"/>
        <v>2589</v>
      </c>
      <c r="H17" s="66">
        <f t="shared" si="5"/>
        <v>6.3886489821098083E-2</v>
      </c>
      <c r="I17" s="2"/>
      <c r="J17" s="2">
        <f t="shared" si="6"/>
        <v>0.45423812461443552</v>
      </c>
      <c r="K17" s="2">
        <f t="shared" si="7"/>
        <v>0.51812461443553359</v>
      </c>
      <c r="L17" s="2">
        <f t="shared" si="8"/>
        <v>0</v>
      </c>
      <c r="M17" s="2">
        <f t="shared" si="9"/>
        <v>2.7637260950030829E-2</v>
      </c>
      <c r="N17" s="64">
        <v>18408</v>
      </c>
      <c r="O17" s="64">
        <v>20997</v>
      </c>
      <c r="P17" s="64"/>
      <c r="Q17" s="64"/>
      <c r="R17" s="64">
        <v>1091</v>
      </c>
      <c r="S17" s="64"/>
      <c r="T17" s="64"/>
      <c r="U17" s="64"/>
      <c r="V17" s="64"/>
      <c r="W17" s="64"/>
      <c r="X17" s="64">
        <f t="shared" si="15"/>
        <v>28</v>
      </c>
      <c r="Y17" s="64">
        <v>0</v>
      </c>
      <c r="Z17" s="64">
        <v>1</v>
      </c>
      <c r="AA17" s="64"/>
      <c r="AB17" s="64"/>
      <c r="AC17" s="64"/>
      <c r="AD17" s="64"/>
      <c r="AE17" s="64"/>
      <c r="AG17" s="6">
        <f>IF(Q17&gt;0,RANK(Q17,(N17:P17,Q17:AE17)),0)</f>
        <v>0</v>
      </c>
      <c r="AH17" s="6">
        <f>IF(R17&gt;0,RANK(R17,(N17:P17,Q17:AE17)),0)</f>
        <v>3</v>
      </c>
      <c r="AI17" s="6">
        <f>IF(T17&gt;0,RANK(T17,(N17:P17,Q17:AE17)),0)</f>
        <v>0</v>
      </c>
      <c r="AJ17" s="6">
        <f>IF(S17&gt;0,RANK(S17,(N17:P17,Q17:AE17)),0)</f>
        <v>0</v>
      </c>
      <c r="AK17" s="2">
        <f t="shared" si="10"/>
        <v>0</v>
      </c>
      <c r="AL17" s="2">
        <f t="shared" si="11"/>
        <v>2.6921653300431832E-2</v>
      </c>
      <c r="AM17" s="2">
        <f t="shared" si="12"/>
        <v>0</v>
      </c>
      <c r="AN17" s="2">
        <f t="shared" si="13"/>
        <v>0</v>
      </c>
      <c r="AP17" t="s">
        <v>433</v>
      </c>
      <c r="AQ17" t="s">
        <v>2328</v>
      </c>
      <c r="AR17">
        <v>7</v>
      </c>
      <c r="AT17">
        <v>1</v>
      </c>
      <c r="AU17" s="105">
        <v>4</v>
      </c>
      <c r="AV17" s="107">
        <v>27</v>
      </c>
      <c r="AW17" s="111">
        <f t="shared" si="14"/>
        <v>4027</v>
      </c>
      <c r="AY17" s="6" t="s">
        <v>1243</v>
      </c>
      <c r="AZ17" s="61"/>
      <c r="BA17" s="61"/>
      <c r="BB17" s="61"/>
      <c r="BE17" s="142">
        <v>29</v>
      </c>
    </row>
    <row r="18" spans="1:57" collapsed="1">
      <c r="A18" t="s">
        <v>1601</v>
      </c>
      <c r="B18" t="s">
        <v>179</v>
      </c>
      <c r="C18" s="1">
        <f t="shared" si="0"/>
        <v>2245609</v>
      </c>
      <c r="D18" s="8">
        <f t="shared" si="1"/>
        <v>2</v>
      </c>
      <c r="E18" s="8">
        <f t="shared" si="2"/>
        <v>1</v>
      </c>
      <c r="F18" s="8">
        <f t="shared" si="3"/>
        <v>0</v>
      </c>
      <c r="G18" s="61">
        <f t="shared" si="4"/>
        <v>67915</v>
      </c>
      <c r="H18" s="66">
        <f t="shared" si="5"/>
        <v>3.024346624902198E-2</v>
      </c>
      <c r="I18" s="2"/>
      <c r="J18" s="2">
        <f t="shared" si="6"/>
        <v>0.46158614433768302</v>
      </c>
      <c r="K18" s="2">
        <f t="shared" si="7"/>
        <v>0.49182961058670499</v>
      </c>
      <c r="L18" s="2">
        <f t="shared" si="8"/>
        <v>0</v>
      </c>
      <c r="M18" s="2">
        <f t="shared" si="9"/>
        <v>4.6584245075612041E-2</v>
      </c>
      <c r="N18" s="64">
        <f>SUM(N3:N17)</f>
        <v>1036542</v>
      </c>
      <c r="O18" s="64">
        <f>SUM(O3:O17)</f>
        <v>1104457</v>
      </c>
      <c r="P18" s="64"/>
      <c r="Q18" s="64"/>
      <c r="R18" s="64">
        <f>SUM(R3:R17)</f>
        <v>102109</v>
      </c>
      <c r="S18" s="64"/>
      <c r="T18" s="64"/>
      <c r="U18" s="64"/>
      <c r="V18" s="64"/>
      <c r="W18" s="64"/>
      <c r="X18" s="64">
        <f>SUM(X3:X17)</f>
        <v>2187</v>
      </c>
      <c r="Y18" s="64">
        <f>SUM(Y3:Y17)</f>
        <v>24</v>
      </c>
      <c r="Z18" s="64">
        <f>SUM(Z3:Z17)</f>
        <v>290</v>
      </c>
      <c r="AA18" s="64"/>
      <c r="AB18" s="64"/>
      <c r="AC18" s="64"/>
      <c r="AD18" s="64"/>
      <c r="AE18" s="64"/>
      <c r="AG18" s="6">
        <f>IF(Q18&gt;0,RANK(Q18,(N18:P18,Q18:AE18)),0)</f>
        <v>0</v>
      </c>
      <c r="AH18" s="6">
        <f>IF(R18&gt;0,RANK(R18,(N18:P18,Q18:AE18)),0)</f>
        <v>3</v>
      </c>
      <c r="AI18" s="6">
        <f>IF(T18&gt;0,RANK(T18,(N18:P18,Q18:AE18)),0)</f>
        <v>0</v>
      </c>
      <c r="AJ18" s="6">
        <f>IF(S18&gt;0,RANK(S18,(N18:P18,Q18:AE18)),0)</f>
        <v>0</v>
      </c>
      <c r="AK18" s="2">
        <f t="shared" si="10"/>
        <v>0</v>
      </c>
      <c r="AL18" s="2">
        <f t="shared" si="11"/>
        <v>4.5470516015922627E-2</v>
      </c>
      <c r="AM18" s="2">
        <f t="shared" si="12"/>
        <v>0</v>
      </c>
      <c r="AN18" s="2">
        <f t="shared" si="13"/>
        <v>0</v>
      </c>
      <c r="AP18" t="s">
        <v>1601</v>
      </c>
      <c r="AQ18" t="s">
        <v>179</v>
      </c>
      <c r="AT18">
        <v>1</v>
      </c>
      <c r="AU18" s="105">
        <v>4</v>
      </c>
      <c r="AV18" s="107"/>
      <c r="AW18" s="105">
        <v>4</v>
      </c>
      <c r="AY18" s="6" t="s">
        <v>71</v>
      </c>
      <c r="BE18">
        <f>SUM(BE3:BE17)</f>
        <v>2501</v>
      </c>
    </row>
    <row r="19" spans="1:57">
      <c r="A19" s="5"/>
      <c r="B19" s="5"/>
      <c r="C19" s="1"/>
      <c r="D19" s="8"/>
      <c r="E19" s="8"/>
      <c r="F19" s="8"/>
      <c r="G19" s="61"/>
      <c r="H19" s="66"/>
      <c r="I19" s="2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G19" s="6"/>
      <c r="AH19" s="6"/>
      <c r="AI19" s="6"/>
      <c r="AJ19" s="6"/>
      <c r="AP19" s="5"/>
      <c r="AQ19" s="5"/>
      <c r="AU19" s="105"/>
      <c r="AV19" s="107"/>
      <c r="AW19" s="111"/>
    </row>
    <row r="20" spans="1:57" ht="12.75" hidden="1" customHeight="1" outlineLevel="1">
      <c r="A20" s="5" t="s">
        <v>540</v>
      </c>
      <c r="B20" s="5" t="s">
        <v>308</v>
      </c>
      <c r="C20" s="1">
        <f t="shared" ref="C20:C51" si="16">SUM(N20:AE20)</f>
        <v>571769</v>
      </c>
      <c r="D20" s="8">
        <f t="shared" ref="D20:D51" si="17">IF(N20&gt;0, RANK(N20,(N20:AE20)),0)</f>
        <v>1</v>
      </c>
      <c r="E20" s="8">
        <f t="shared" ref="E20:E51" si="18">IF(O20&gt;0,RANK(O20,(N20:AE20)),0)</f>
        <v>2</v>
      </c>
      <c r="F20" s="8">
        <f t="shared" ref="F20:F51" si="19">IF(P20&gt;0,RANK(P20,(N20:AE20)),0)</f>
        <v>0</v>
      </c>
      <c r="G20" s="61">
        <f t="shared" ref="G20:G51" si="20">IF(C20&gt;0,MAX(N20:S20)-LARGE(N20:S20,2),0)</f>
        <v>365143</v>
      </c>
      <c r="H20" s="66">
        <f t="shared" ref="H20:H74" si="21">IF(C20&gt;0,G20/C20,0)</f>
        <v>0.63861979225876186</v>
      </c>
      <c r="I20" s="2"/>
      <c r="J20" s="2">
        <f t="shared" ref="J20:J51" si="22">IF($C20=0,"-",N20/$C20)</f>
        <v>0.81930989612938088</v>
      </c>
      <c r="K20" s="2">
        <f t="shared" ref="K20:K51" si="23">IF($C20=0,"-",O20/$C20)</f>
        <v>0.18069010387061907</v>
      </c>
      <c r="L20" s="2">
        <f t="shared" ref="L20:L51" si="24">IF($C20=0,"-",P20/$C20)</f>
        <v>0</v>
      </c>
      <c r="M20" s="2">
        <f t="shared" ref="M20:M51" si="25">IF(C20=0,"-",(1-J20-K20-L20))</f>
        <v>5.5511151231257827E-17</v>
      </c>
      <c r="N20" s="119">
        <v>468456</v>
      </c>
      <c r="O20" s="119">
        <v>103313</v>
      </c>
      <c r="P20" s="119"/>
      <c r="Q20" s="119"/>
      <c r="R20" s="119"/>
      <c r="S20" s="119"/>
      <c r="T20" s="64"/>
      <c r="U20" s="119"/>
      <c r="V20" s="119"/>
      <c r="W20" s="64"/>
      <c r="X20" s="64"/>
      <c r="Y20" s="64"/>
      <c r="Z20" s="64"/>
      <c r="AA20" s="64"/>
      <c r="AB20" s="64"/>
      <c r="AC20" s="64"/>
      <c r="AD20" s="64"/>
      <c r="AE20" s="64"/>
      <c r="AG20" s="6">
        <f>IF(Q20&gt;0,RANK(Q20,(N20:P20,Q20:AE20)),0)</f>
        <v>0</v>
      </c>
      <c r="AH20" s="6">
        <f>IF(R20&gt;0,RANK(R20,(N20:P20,Q20:AE20)),0)</f>
        <v>0</v>
      </c>
      <c r="AI20" s="6">
        <f>IF(T20&gt;0,RANK(T20,(N20:P20,Q20:AE20)),0)</f>
        <v>0</v>
      </c>
      <c r="AJ20" s="6">
        <f>IF(S20&gt;0,RANK(S20,(N20:P20,Q20:AE20)),0)</f>
        <v>0</v>
      </c>
      <c r="AK20" s="2">
        <f t="shared" ref="AK20:AK51" si="26">IF($C20=0,"-",Q20/$C20)</f>
        <v>0</v>
      </c>
      <c r="AL20" s="2">
        <f t="shared" ref="AL20:AL51" si="27">IF($C20=0,"-",R20/$C20)</f>
        <v>0</v>
      </c>
      <c r="AM20" s="2">
        <f t="shared" ref="AM20:AM51" si="28">IF($C20=0,"-",T20/$C20)</f>
        <v>0</v>
      </c>
      <c r="AN20" s="2">
        <f t="shared" ref="AN20:AN51" si="29">IF($C20=0,"-",S20/$C20)</f>
        <v>0</v>
      </c>
      <c r="AP20" s="5" t="s">
        <v>540</v>
      </c>
      <c r="AQ20" s="5" t="s">
        <v>308</v>
      </c>
      <c r="AR20">
        <v>0</v>
      </c>
      <c r="AT20">
        <v>1</v>
      </c>
      <c r="AU20" s="105">
        <v>6</v>
      </c>
      <c r="AV20" s="107">
        <v>1</v>
      </c>
      <c r="AW20" s="111">
        <f t="shared" ref="AW20:AW43" si="30">1000*AU20+AV20</f>
        <v>6001</v>
      </c>
      <c r="AY20" s="6" t="s">
        <v>1243</v>
      </c>
    </row>
    <row r="21" spans="1:57" ht="12.75" hidden="1" customHeight="1" outlineLevel="1">
      <c r="A21" s="5" t="s">
        <v>1061</v>
      </c>
      <c r="B21" s="5" t="s">
        <v>308</v>
      </c>
      <c r="C21" s="1">
        <f t="shared" si="16"/>
        <v>638</v>
      </c>
      <c r="D21" s="8">
        <f t="shared" si="17"/>
        <v>1</v>
      </c>
      <c r="E21" s="8">
        <f t="shared" si="18"/>
        <v>2</v>
      </c>
      <c r="F21" s="8">
        <f t="shared" si="19"/>
        <v>0</v>
      </c>
      <c r="G21" s="61">
        <f t="shared" si="20"/>
        <v>180</v>
      </c>
      <c r="H21" s="66">
        <f t="shared" si="21"/>
        <v>0.28213166144200624</v>
      </c>
      <c r="I21" s="2"/>
      <c r="J21" s="2">
        <f t="shared" si="22"/>
        <v>0.64106583072100309</v>
      </c>
      <c r="K21" s="2">
        <f t="shared" si="23"/>
        <v>0.35893416927899685</v>
      </c>
      <c r="L21" s="2">
        <f t="shared" si="24"/>
        <v>0</v>
      </c>
      <c r="M21" s="2">
        <f t="shared" si="25"/>
        <v>5.5511151231257827E-17</v>
      </c>
      <c r="N21" s="119">
        <v>409</v>
      </c>
      <c r="O21" s="119">
        <v>229</v>
      </c>
      <c r="P21" s="119"/>
      <c r="Q21" s="119"/>
      <c r="R21" s="119"/>
      <c r="S21" s="119"/>
      <c r="T21" s="64"/>
      <c r="U21" s="119"/>
      <c r="V21" s="119"/>
      <c r="W21" s="64"/>
      <c r="X21" s="64"/>
      <c r="Y21" s="64"/>
      <c r="Z21" s="64"/>
      <c r="AA21" s="64"/>
      <c r="AB21" s="64"/>
      <c r="AC21" s="64"/>
      <c r="AD21" s="64"/>
      <c r="AE21" s="64"/>
      <c r="AG21" s="6">
        <f>IF(Q21&gt;0,RANK(Q21,(N21:P21,Q21:AE21)),0)</f>
        <v>0</v>
      </c>
      <c r="AH21" s="6">
        <f>IF(R21&gt;0,RANK(R21,(N21:P21,Q21:AE21)),0)</f>
        <v>0</v>
      </c>
      <c r="AI21" s="6">
        <f>IF(T21&gt;0,RANK(T21,(N21:P21,Q21:AE21)),0)</f>
        <v>0</v>
      </c>
      <c r="AJ21" s="6">
        <f>IF(S21&gt;0,RANK(S21,(N21:P21,Q21:AE21)),0)</f>
        <v>0</v>
      </c>
      <c r="AK21" s="2">
        <f t="shared" si="26"/>
        <v>0</v>
      </c>
      <c r="AL21" s="2">
        <f t="shared" si="27"/>
        <v>0</v>
      </c>
      <c r="AM21" s="2">
        <f t="shared" si="28"/>
        <v>0</v>
      </c>
      <c r="AN21" s="2">
        <f t="shared" si="29"/>
        <v>0</v>
      </c>
      <c r="AP21" s="5" t="s">
        <v>1061</v>
      </c>
      <c r="AQ21" s="5" t="s">
        <v>308</v>
      </c>
      <c r="AR21">
        <v>3</v>
      </c>
      <c r="AT21">
        <v>1</v>
      </c>
      <c r="AU21" s="105">
        <v>6</v>
      </c>
      <c r="AV21" s="107">
        <v>3</v>
      </c>
      <c r="AW21" s="111">
        <f t="shared" si="30"/>
        <v>6003</v>
      </c>
      <c r="AY21" s="6" t="s">
        <v>1243</v>
      </c>
    </row>
    <row r="22" spans="1:57" ht="12.75" hidden="1" customHeight="1" outlineLevel="1">
      <c r="A22" s="16" t="s">
        <v>1093</v>
      </c>
      <c r="B22" s="5" t="s">
        <v>308</v>
      </c>
      <c r="C22" s="1">
        <f t="shared" si="16"/>
        <v>17283</v>
      </c>
      <c r="D22" s="8">
        <f t="shared" si="17"/>
        <v>2</v>
      </c>
      <c r="E22" s="8">
        <f t="shared" si="18"/>
        <v>1</v>
      </c>
      <c r="F22" s="8">
        <f t="shared" si="19"/>
        <v>0</v>
      </c>
      <c r="G22" s="61">
        <f t="shared" si="20"/>
        <v>3181</v>
      </c>
      <c r="H22" s="66">
        <f t="shared" si="21"/>
        <v>0.18405369438176242</v>
      </c>
      <c r="I22" s="2"/>
      <c r="J22" s="2">
        <f t="shared" si="22"/>
        <v>0.40797315280911878</v>
      </c>
      <c r="K22" s="2">
        <f t="shared" si="23"/>
        <v>0.59202684719088117</v>
      </c>
      <c r="L22" s="2">
        <f t="shared" si="24"/>
        <v>0</v>
      </c>
      <c r="M22" s="2">
        <f t="shared" si="25"/>
        <v>0</v>
      </c>
      <c r="N22" s="119">
        <v>7051</v>
      </c>
      <c r="O22" s="119">
        <v>10232</v>
      </c>
      <c r="P22" s="119"/>
      <c r="Q22" s="119"/>
      <c r="R22" s="119"/>
      <c r="S22" s="119"/>
      <c r="T22" s="64"/>
      <c r="U22" s="119"/>
      <c r="V22" s="119"/>
      <c r="W22" s="64"/>
      <c r="X22" s="64"/>
      <c r="Y22" s="64"/>
      <c r="Z22" s="64"/>
      <c r="AA22" s="64"/>
      <c r="AB22" s="64"/>
      <c r="AC22" s="64"/>
      <c r="AD22" s="64"/>
      <c r="AE22" s="64"/>
      <c r="AG22" s="6">
        <f>IF(Q22&gt;0,RANK(Q22,(N22:P22,Q22:AE22)),0)</f>
        <v>0</v>
      </c>
      <c r="AH22" s="6">
        <f>IF(R22&gt;0,RANK(R22,(N22:P22,Q22:AE22)),0)</f>
        <v>0</v>
      </c>
      <c r="AI22" s="6">
        <f>IF(T22&gt;0,RANK(T22,(N22:P22,Q22:AE22)),0)</f>
        <v>0</v>
      </c>
      <c r="AJ22" s="6">
        <f>IF(S22&gt;0,RANK(S22,(N22:P22,Q22:AE22)),0)</f>
        <v>0</v>
      </c>
      <c r="AK22" s="2">
        <f t="shared" si="26"/>
        <v>0</v>
      </c>
      <c r="AL22" s="2">
        <f t="shared" si="27"/>
        <v>0</v>
      </c>
      <c r="AM22" s="2">
        <f t="shared" si="28"/>
        <v>0</v>
      </c>
      <c r="AN22" s="2">
        <f t="shared" si="29"/>
        <v>0</v>
      </c>
      <c r="AP22" s="5" t="s">
        <v>1093</v>
      </c>
      <c r="AQ22" s="5" t="s">
        <v>308</v>
      </c>
      <c r="AR22">
        <v>3</v>
      </c>
      <c r="AT22">
        <v>1</v>
      </c>
      <c r="AU22" s="105">
        <v>6</v>
      </c>
      <c r="AV22" s="107">
        <v>5</v>
      </c>
      <c r="AW22" s="111">
        <f t="shared" si="30"/>
        <v>6005</v>
      </c>
      <c r="AY22" s="6" t="s">
        <v>1243</v>
      </c>
    </row>
    <row r="23" spans="1:57" ht="12.75" hidden="1" customHeight="1" outlineLevel="1">
      <c r="A23" s="16" t="s">
        <v>914</v>
      </c>
      <c r="B23" s="5" t="s">
        <v>308</v>
      </c>
      <c r="C23" s="1">
        <f t="shared" si="16"/>
        <v>88662</v>
      </c>
      <c r="D23" s="8">
        <f t="shared" si="17"/>
        <v>2</v>
      </c>
      <c r="E23" s="8">
        <f t="shared" si="18"/>
        <v>1</v>
      </c>
      <c r="F23" s="8">
        <f t="shared" si="19"/>
        <v>0</v>
      </c>
      <c r="G23" s="61">
        <f t="shared" si="20"/>
        <v>1300</v>
      </c>
      <c r="H23" s="66">
        <f t="shared" si="21"/>
        <v>1.4662425841961608E-2</v>
      </c>
      <c r="I23" s="2"/>
      <c r="J23" s="2">
        <f t="shared" si="22"/>
        <v>0.49266878707901918</v>
      </c>
      <c r="K23" s="2">
        <f t="shared" si="23"/>
        <v>0.50733121292098082</v>
      </c>
      <c r="L23" s="2">
        <f t="shared" si="24"/>
        <v>0</v>
      </c>
      <c r="M23" s="2">
        <f t="shared" si="25"/>
        <v>0</v>
      </c>
      <c r="N23" s="119">
        <v>43681</v>
      </c>
      <c r="O23" s="119">
        <v>44981</v>
      </c>
      <c r="P23" s="119"/>
      <c r="Q23" s="119"/>
      <c r="R23" s="119"/>
      <c r="S23" s="119"/>
      <c r="T23" s="64"/>
      <c r="U23" s="119"/>
      <c r="V23" s="119"/>
      <c r="W23" s="64"/>
      <c r="X23" s="64"/>
      <c r="Y23" s="64"/>
      <c r="Z23" s="64"/>
      <c r="AA23" s="64"/>
      <c r="AB23" s="64"/>
      <c r="AC23" s="64"/>
      <c r="AD23" s="64"/>
      <c r="AE23" s="64"/>
      <c r="AG23" s="6">
        <f>IF(Q23&gt;0,RANK(Q23,(N23:P23,Q23:AE23)),0)</f>
        <v>0</v>
      </c>
      <c r="AH23" s="6">
        <f>IF(R23&gt;0,RANK(R23,(N23:P23,Q23:AE23)),0)</f>
        <v>0</v>
      </c>
      <c r="AI23" s="6">
        <f>IF(T23&gt;0,RANK(T23,(N23:P23,Q23:AE23)),0)</f>
        <v>0</v>
      </c>
      <c r="AJ23" s="6">
        <f>IF(S23&gt;0,RANK(S23,(N23:P23,Q23:AE23)),0)</f>
        <v>0</v>
      </c>
      <c r="AK23" s="2">
        <f t="shared" si="26"/>
        <v>0</v>
      </c>
      <c r="AL23" s="2">
        <f t="shared" si="27"/>
        <v>0</v>
      </c>
      <c r="AM23" s="2">
        <f t="shared" si="28"/>
        <v>0</v>
      </c>
      <c r="AN23" s="2">
        <f t="shared" si="29"/>
        <v>0</v>
      </c>
      <c r="AP23" s="5" t="s">
        <v>914</v>
      </c>
      <c r="AQ23" s="5" t="s">
        <v>308</v>
      </c>
      <c r="AR23">
        <v>0</v>
      </c>
      <c r="AT23">
        <v>1</v>
      </c>
      <c r="AU23" s="105">
        <v>6</v>
      </c>
      <c r="AV23" s="107">
        <v>7</v>
      </c>
      <c r="AW23" s="111">
        <f t="shared" si="30"/>
        <v>6007</v>
      </c>
      <c r="AY23" s="6" t="s">
        <v>1243</v>
      </c>
    </row>
    <row r="24" spans="1:57" ht="12.75" hidden="1" customHeight="1" outlineLevel="1">
      <c r="A24" s="16" t="s">
        <v>297</v>
      </c>
      <c r="B24" s="5" t="s">
        <v>308</v>
      </c>
      <c r="C24" s="1">
        <f t="shared" si="16"/>
        <v>21357</v>
      </c>
      <c r="D24" s="8">
        <f t="shared" si="17"/>
        <v>2</v>
      </c>
      <c r="E24" s="8">
        <f t="shared" si="18"/>
        <v>1</v>
      </c>
      <c r="F24" s="8">
        <f t="shared" si="19"/>
        <v>0</v>
      </c>
      <c r="G24" s="61">
        <f t="shared" si="20"/>
        <v>3601</v>
      </c>
      <c r="H24" s="66">
        <f t="shared" si="21"/>
        <v>0.16860982347708012</v>
      </c>
      <c r="I24" s="2"/>
      <c r="J24" s="2">
        <f t="shared" si="22"/>
        <v>0.41569508826145996</v>
      </c>
      <c r="K24" s="2">
        <f t="shared" si="23"/>
        <v>0.58430491173854004</v>
      </c>
      <c r="L24" s="2">
        <f t="shared" si="24"/>
        <v>0</v>
      </c>
      <c r="M24" s="2">
        <f t="shared" si="25"/>
        <v>0</v>
      </c>
      <c r="N24" s="119">
        <v>8878</v>
      </c>
      <c r="O24" s="119">
        <v>12479</v>
      </c>
      <c r="P24" s="119"/>
      <c r="Q24" s="119"/>
      <c r="R24" s="119"/>
      <c r="S24" s="119"/>
      <c r="T24" s="64"/>
      <c r="U24" s="119"/>
      <c r="V24" s="119"/>
      <c r="W24" s="64"/>
      <c r="X24" s="64"/>
      <c r="Y24" s="64"/>
      <c r="Z24" s="64"/>
      <c r="AA24" s="64"/>
      <c r="AB24" s="64"/>
      <c r="AC24" s="64"/>
      <c r="AD24" s="64"/>
      <c r="AE24" s="64"/>
      <c r="AG24" s="6">
        <f>IF(Q24&gt;0,RANK(Q24,(N24:P24,Q24:AE24)),0)</f>
        <v>0</v>
      </c>
      <c r="AH24" s="6">
        <f>IF(R24&gt;0,RANK(R24,(N24:P24,Q24:AE24)),0)</f>
        <v>0</v>
      </c>
      <c r="AI24" s="6">
        <f>IF(T24&gt;0,RANK(T24,(N24:P24,Q24:AE24)),0)</f>
        <v>0</v>
      </c>
      <c r="AJ24" s="6">
        <f>IF(S24&gt;0,RANK(S24,(N24:P24,Q24:AE24)),0)</f>
        <v>0</v>
      </c>
      <c r="AK24" s="2">
        <f t="shared" si="26"/>
        <v>0</v>
      </c>
      <c r="AL24" s="2">
        <f t="shared" si="27"/>
        <v>0</v>
      </c>
      <c r="AM24" s="2">
        <f t="shared" si="28"/>
        <v>0</v>
      </c>
      <c r="AN24" s="2">
        <f t="shared" si="29"/>
        <v>0</v>
      </c>
      <c r="AP24" s="5" t="s">
        <v>297</v>
      </c>
      <c r="AQ24" s="5" t="s">
        <v>308</v>
      </c>
      <c r="AR24">
        <v>3</v>
      </c>
      <c r="AT24">
        <v>1</v>
      </c>
      <c r="AU24" s="105">
        <v>6</v>
      </c>
      <c r="AV24" s="107">
        <v>9</v>
      </c>
      <c r="AW24" s="111">
        <f t="shared" si="30"/>
        <v>6009</v>
      </c>
      <c r="AY24" s="6" t="s">
        <v>1243</v>
      </c>
    </row>
    <row r="25" spans="1:57" ht="12.75" hidden="1" customHeight="1" outlineLevel="1">
      <c r="A25" s="16" t="s">
        <v>413</v>
      </c>
      <c r="B25" s="5" t="s">
        <v>308</v>
      </c>
      <c r="C25" s="1">
        <f t="shared" si="16"/>
        <v>5735</v>
      </c>
      <c r="D25" s="8">
        <f t="shared" si="17"/>
        <v>2</v>
      </c>
      <c r="E25" s="8">
        <f t="shared" si="18"/>
        <v>1</v>
      </c>
      <c r="F25" s="8">
        <f t="shared" si="19"/>
        <v>0</v>
      </c>
      <c r="G25" s="61">
        <f t="shared" si="20"/>
        <v>771</v>
      </c>
      <c r="H25" s="66">
        <f t="shared" si="21"/>
        <v>0.13443766346992153</v>
      </c>
      <c r="I25" s="2"/>
      <c r="J25" s="2">
        <f t="shared" si="22"/>
        <v>0.43278116826503921</v>
      </c>
      <c r="K25" s="2">
        <f t="shared" si="23"/>
        <v>0.56721883173496079</v>
      </c>
      <c r="L25" s="2">
        <f t="shared" si="24"/>
        <v>0</v>
      </c>
      <c r="M25" s="2">
        <f t="shared" si="25"/>
        <v>0</v>
      </c>
      <c r="N25" s="119">
        <v>2482</v>
      </c>
      <c r="O25" s="119">
        <v>3253</v>
      </c>
      <c r="P25" s="119"/>
      <c r="Q25" s="119"/>
      <c r="R25" s="119"/>
      <c r="S25" s="119"/>
      <c r="T25" s="64"/>
      <c r="U25" s="119"/>
      <c r="V25" s="119"/>
      <c r="W25" s="64"/>
      <c r="X25" s="64"/>
      <c r="Y25" s="64"/>
      <c r="Z25" s="64"/>
      <c r="AA25" s="64"/>
      <c r="AB25" s="64"/>
      <c r="AC25" s="64"/>
      <c r="AD25" s="64"/>
      <c r="AE25" s="64"/>
      <c r="AG25" s="6">
        <f>IF(Q25&gt;0,RANK(Q25,(N25:P25,Q25:AE25)),0)</f>
        <v>0</v>
      </c>
      <c r="AH25" s="6">
        <f>IF(R25&gt;0,RANK(R25,(N25:P25,Q25:AE25)),0)</f>
        <v>0</v>
      </c>
      <c r="AI25" s="6">
        <f>IF(T25&gt;0,RANK(T25,(N25:P25,Q25:AE25)),0)</f>
        <v>0</v>
      </c>
      <c r="AJ25" s="6">
        <f>IF(S25&gt;0,RANK(S25,(N25:P25,Q25:AE25)),0)</f>
        <v>0</v>
      </c>
      <c r="AK25" s="2">
        <f t="shared" si="26"/>
        <v>0</v>
      </c>
      <c r="AL25" s="2">
        <f t="shared" si="27"/>
        <v>0</v>
      </c>
      <c r="AM25" s="2">
        <f t="shared" si="28"/>
        <v>0</v>
      </c>
      <c r="AN25" s="2">
        <f t="shared" si="29"/>
        <v>0</v>
      </c>
      <c r="AP25" s="5" t="s">
        <v>413</v>
      </c>
      <c r="AQ25" s="5" t="s">
        <v>308</v>
      </c>
      <c r="AR25">
        <v>2</v>
      </c>
      <c r="AT25">
        <v>1</v>
      </c>
      <c r="AU25" s="105">
        <v>6</v>
      </c>
      <c r="AV25" s="107">
        <v>11</v>
      </c>
      <c r="AW25" s="111">
        <f t="shared" si="30"/>
        <v>6011</v>
      </c>
      <c r="AY25" s="6" t="s">
        <v>1243</v>
      </c>
    </row>
    <row r="26" spans="1:57" ht="12.75" hidden="1" customHeight="1" outlineLevel="1">
      <c r="A26" s="16" t="s">
        <v>387</v>
      </c>
      <c r="B26" s="5" t="s">
        <v>308</v>
      </c>
      <c r="C26" s="1">
        <f t="shared" si="16"/>
        <v>428504</v>
      </c>
      <c r="D26" s="8">
        <f t="shared" si="17"/>
        <v>1</v>
      </c>
      <c r="E26" s="8">
        <f t="shared" si="18"/>
        <v>2</v>
      </c>
      <c r="F26" s="8">
        <f t="shared" si="19"/>
        <v>0</v>
      </c>
      <c r="G26" s="61">
        <f t="shared" si="20"/>
        <v>171884</v>
      </c>
      <c r="H26" s="66">
        <f t="shared" si="21"/>
        <v>0.40112577712226721</v>
      </c>
      <c r="I26" s="2"/>
      <c r="J26" s="2">
        <f t="shared" si="22"/>
        <v>0.70056288856113358</v>
      </c>
      <c r="K26" s="2">
        <f t="shared" si="23"/>
        <v>0.29943711143886637</v>
      </c>
      <c r="L26" s="2">
        <f t="shared" si="24"/>
        <v>0</v>
      </c>
      <c r="M26" s="2">
        <f t="shared" si="25"/>
        <v>5.5511151231257827E-17</v>
      </c>
      <c r="N26" s="119">
        <v>300194</v>
      </c>
      <c r="O26" s="119">
        <v>128310</v>
      </c>
      <c r="P26" s="119"/>
      <c r="Q26" s="119"/>
      <c r="R26" s="119"/>
      <c r="S26" s="119"/>
      <c r="T26" s="64"/>
      <c r="U26" s="119"/>
      <c r="V26" s="119"/>
      <c r="W26" s="64"/>
      <c r="X26" s="64"/>
      <c r="Y26" s="64"/>
      <c r="Z26" s="64"/>
      <c r="AA26" s="64"/>
      <c r="AB26" s="64"/>
      <c r="AC26" s="64"/>
      <c r="AD26" s="64"/>
      <c r="AE26" s="64"/>
      <c r="AG26" s="6">
        <f>IF(Q26&gt;0,RANK(Q26,(N26:P26,Q26:AE26)),0)</f>
        <v>0</v>
      </c>
      <c r="AH26" s="6">
        <f>IF(R26&gt;0,RANK(R26,(N26:P26,Q26:AE26)),0)</f>
        <v>0</v>
      </c>
      <c r="AI26" s="6">
        <f>IF(T26&gt;0,RANK(T26,(N26:P26,Q26:AE26)),0)</f>
        <v>0</v>
      </c>
      <c r="AJ26" s="6">
        <f>IF(S26&gt;0,RANK(S26,(N26:P26,Q26:AE26)),0)</f>
        <v>0</v>
      </c>
      <c r="AK26" s="2">
        <f t="shared" si="26"/>
        <v>0</v>
      </c>
      <c r="AL26" s="2">
        <f t="shared" si="27"/>
        <v>0</v>
      </c>
      <c r="AM26" s="2">
        <f t="shared" si="28"/>
        <v>0</v>
      </c>
      <c r="AN26" s="2">
        <f t="shared" si="29"/>
        <v>0</v>
      </c>
      <c r="AP26" s="5" t="s">
        <v>387</v>
      </c>
      <c r="AQ26" s="5" t="s">
        <v>308</v>
      </c>
      <c r="AR26">
        <v>0</v>
      </c>
      <c r="AT26">
        <v>1</v>
      </c>
      <c r="AU26" s="105">
        <v>6</v>
      </c>
      <c r="AV26" s="107">
        <v>13</v>
      </c>
      <c r="AW26" s="111">
        <f t="shared" si="30"/>
        <v>6013</v>
      </c>
      <c r="AY26" s="6" t="s">
        <v>1243</v>
      </c>
    </row>
    <row r="27" spans="1:57" ht="12.75" hidden="1" customHeight="1" outlineLevel="1">
      <c r="A27" s="16" t="s">
        <v>866</v>
      </c>
      <c r="B27" s="5" t="s">
        <v>308</v>
      </c>
      <c r="C27" s="1">
        <f t="shared" si="16"/>
        <v>8567</v>
      </c>
      <c r="D27" s="8">
        <f t="shared" si="17"/>
        <v>2</v>
      </c>
      <c r="E27" s="8">
        <f t="shared" si="18"/>
        <v>1</v>
      </c>
      <c r="F27" s="8">
        <f t="shared" si="19"/>
        <v>0</v>
      </c>
      <c r="G27" s="61">
        <f t="shared" si="20"/>
        <v>437</v>
      </c>
      <c r="H27" s="66">
        <f t="shared" si="21"/>
        <v>5.1009688338975137E-2</v>
      </c>
      <c r="I27" s="2"/>
      <c r="J27" s="2">
        <f t="shared" si="22"/>
        <v>0.47449515583051244</v>
      </c>
      <c r="K27" s="2">
        <f t="shared" si="23"/>
        <v>0.52550484416948762</v>
      </c>
      <c r="L27" s="2">
        <f t="shared" si="24"/>
        <v>0</v>
      </c>
      <c r="M27" s="2">
        <f t="shared" si="25"/>
        <v>0</v>
      </c>
      <c r="N27" s="119">
        <v>4065</v>
      </c>
      <c r="O27" s="119">
        <v>4502</v>
      </c>
      <c r="P27" s="119"/>
      <c r="Q27" s="119"/>
      <c r="R27" s="119"/>
      <c r="S27" s="119"/>
      <c r="T27" s="64"/>
      <c r="U27" s="119"/>
      <c r="V27" s="119"/>
      <c r="W27" s="64"/>
      <c r="X27" s="64"/>
      <c r="Y27" s="64"/>
      <c r="Z27" s="64"/>
      <c r="AA27" s="64"/>
      <c r="AB27" s="64"/>
      <c r="AC27" s="64"/>
      <c r="AD27" s="64"/>
      <c r="AE27" s="64"/>
      <c r="AG27" s="6">
        <f>IF(Q27&gt;0,RANK(Q27,(N27:P27,Q27:AE27)),0)</f>
        <v>0</v>
      </c>
      <c r="AH27" s="6">
        <f>IF(R27&gt;0,RANK(R27,(N27:P27,Q27:AE27)),0)</f>
        <v>0</v>
      </c>
      <c r="AI27" s="6">
        <f>IF(T27&gt;0,RANK(T27,(N27:P27,Q27:AE27)),0)</f>
        <v>0</v>
      </c>
      <c r="AJ27" s="6">
        <f>IF(S27&gt;0,RANK(S27,(N27:P27,Q27:AE27)),0)</f>
        <v>0</v>
      </c>
      <c r="AK27" s="2">
        <f t="shared" si="26"/>
        <v>0</v>
      </c>
      <c r="AL27" s="2">
        <f t="shared" si="27"/>
        <v>0</v>
      </c>
      <c r="AM27" s="2">
        <f t="shared" si="28"/>
        <v>0</v>
      </c>
      <c r="AN27" s="2">
        <f t="shared" si="29"/>
        <v>0</v>
      </c>
      <c r="AP27" s="5" t="s">
        <v>866</v>
      </c>
      <c r="AQ27" s="5" t="s">
        <v>308</v>
      </c>
      <c r="AR27">
        <v>1</v>
      </c>
      <c r="AT27">
        <v>1</v>
      </c>
      <c r="AU27" s="105">
        <v>6</v>
      </c>
      <c r="AV27" s="107">
        <v>15</v>
      </c>
      <c r="AW27" s="111">
        <f t="shared" si="30"/>
        <v>6015</v>
      </c>
      <c r="AY27" s="6" t="s">
        <v>1243</v>
      </c>
    </row>
    <row r="28" spans="1:57" ht="12.75" hidden="1" customHeight="1" outlineLevel="1">
      <c r="A28" s="16" t="s">
        <v>485</v>
      </c>
      <c r="B28" s="5" t="s">
        <v>308</v>
      </c>
      <c r="C28" s="1">
        <f t="shared" si="16"/>
        <v>86596</v>
      </c>
      <c r="D28" s="8">
        <f t="shared" si="17"/>
        <v>2</v>
      </c>
      <c r="E28" s="8">
        <f t="shared" si="18"/>
        <v>1</v>
      </c>
      <c r="F28" s="8">
        <f t="shared" si="19"/>
        <v>0</v>
      </c>
      <c r="G28" s="61">
        <f t="shared" si="20"/>
        <v>15044</v>
      </c>
      <c r="H28" s="66">
        <f t="shared" si="21"/>
        <v>0.17372626911173727</v>
      </c>
      <c r="I28" s="2"/>
      <c r="J28" s="2">
        <f t="shared" si="22"/>
        <v>0.41313686544413136</v>
      </c>
      <c r="K28" s="2">
        <f t="shared" si="23"/>
        <v>0.58686313455586858</v>
      </c>
      <c r="L28" s="2">
        <f t="shared" si="24"/>
        <v>0</v>
      </c>
      <c r="M28" s="2">
        <f t="shared" si="25"/>
        <v>0</v>
      </c>
      <c r="N28" s="119">
        <v>35776</v>
      </c>
      <c r="O28" s="119">
        <v>50820</v>
      </c>
      <c r="P28" s="119"/>
      <c r="Q28" s="119"/>
      <c r="R28" s="119"/>
      <c r="S28" s="119"/>
      <c r="T28" s="64"/>
      <c r="U28" s="119"/>
      <c r="V28" s="119"/>
      <c r="W28" s="64"/>
      <c r="X28" s="64"/>
      <c r="Y28" s="64"/>
      <c r="Z28" s="64"/>
      <c r="AA28" s="64"/>
      <c r="AB28" s="64"/>
      <c r="AC28" s="64"/>
      <c r="AD28" s="64"/>
      <c r="AE28" s="64"/>
      <c r="AG28" s="6">
        <f>IF(Q28&gt;0,RANK(Q28,(N28:P28,Q28:AE28)),0)</f>
        <v>0</v>
      </c>
      <c r="AH28" s="6">
        <f>IF(R28&gt;0,RANK(R28,(N28:P28,Q28:AE28)),0)</f>
        <v>0</v>
      </c>
      <c r="AI28" s="6">
        <f>IF(T28&gt;0,RANK(T28,(N28:P28,Q28:AE28)),0)</f>
        <v>0</v>
      </c>
      <c r="AJ28" s="6">
        <f>IF(S28&gt;0,RANK(S28,(N28:P28,Q28:AE28)),0)</f>
        <v>0</v>
      </c>
      <c r="AK28" s="2">
        <f t="shared" si="26"/>
        <v>0</v>
      </c>
      <c r="AL28" s="2">
        <f t="shared" si="27"/>
        <v>0</v>
      </c>
      <c r="AM28" s="2">
        <f t="shared" si="28"/>
        <v>0</v>
      </c>
      <c r="AN28" s="2">
        <f t="shared" si="29"/>
        <v>0</v>
      </c>
      <c r="AP28" s="5" t="s">
        <v>485</v>
      </c>
      <c r="AQ28" s="5" t="s">
        <v>308</v>
      </c>
      <c r="AR28">
        <v>4</v>
      </c>
      <c r="AT28">
        <v>1</v>
      </c>
      <c r="AU28" s="105">
        <v>6</v>
      </c>
      <c r="AV28" s="107">
        <v>17</v>
      </c>
      <c r="AW28" s="111">
        <f t="shared" si="30"/>
        <v>6017</v>
      </c>
      <c r="AY28" s="6" t="s">
        <v>1243</v>
      </c>
    </row>
    <row r="29" spans="1:57" ht="12.75" hidden="1" customHeight="1" outlineLevel="1">
      <c r="A29" s="16" t="s">
        <v>141</v>
      </c>
      <c r="B29" s="5" t="s">
        <v>308</v>
      </c>
      <c r="C29" s="1">
        <f t="shared" si="16"/>
        <v>252766</v>
      </c>
      <c r="D29" s="8">
        <f t="shared" si="17"/>
        <v>1</v>
      </c>
      <c r="E29" s="8">
        <f t="shared" si="18"/>
        <v>2</v>
      </c>
      <c r="F29" s="8">
        <f t="shared" si="19"/>
        <v>0</v>
      </c>
      <c r="G29" s="61">
        <f t="shared" si="20"/>
        <v>5768</v>
      </c>
      <c r="H29" s="66">
        <f t="shared" si="21"/>
        <v>2.2819524777857782E-2</v>
      </c>
      <c r="I29" s="2"/>
      <c r="J29" s="2">
        <f t="shared" si="22"/>
        <v>0.51140976238892888</v>
      </c>
      <c r="K29" s="2">
        <f t="shared" si="23"/>
        <v>0.48859023761107112</v>
      </c>
      <c r="L29" s="2">
        <f t="shared" si="24"/>
        <v>0</v>
      </c>
      <c r="M29" s="2">
        <f t="shared" si="25"/>
        <v>0</v>
      </c>
      <c r="N29" s="119">
        <v>129267</v>
      </c>
      <c r="O29" s="119">
        <v>123499</v>
      </c>
      <c r="P29" s="119"/>
      <c r="Q29" s="119"/>
      <c r="R29" s="119"/>
      <c r="S29" s="119"/>
      <c r="T29" s="64"/>
      <c r="U29" s="119"/>
      <c r="V29" s="119"/>
      <c r="W29" s="64"/>
      <c r="X29" s="64"/>
      <c r="Y29" s="64"/>
      <c r="Z29" s="64"/>
      <c r="AA29" s="64"/>
      <c r="AB29" s="64"/>
      <c r="AC29" s="64"/>
      <c r="AD29" s="64"/>
      <c r="AE29" s="64"/>
      <c r="AG29" s="6">
        <f>IF(Q29&gt;0,RANK(Q29,(N29:P29,Q29:AE29)),0)</f>
        <v>0</v>
      </c>
      <c r="AH29" s="6">
        <f>IF(R29&gt;0,RANK(R29,(N29:P29,Q29:AE29)),0)</f>
        <v>0</v>
      </c>
      <c r="AI29" s="6">
        <f>IF(T29&gt;0,RANK(T29,(N29:P29,Q29:AE29)),0)</f>
        <v>0</v>
      </c>
      <c r="AJ29" s="6">
        <f>IF(S29&gt;0,RANK(S29,(N29:P29,Q29:AE29)),0)</f>
        <v>0</v>
      </c>
      <c r="AK29" s="2">
        <f t="shared" si="26"/>
        <v>0</v>
      </c>
      <c r="AL29" s="2">
        <f t="shared" si="27"/>
        <v>0</v>
      </c>
      <c r="AM29" s="2">
        <f t="shared" si="28"/>
        <v>0</v>
      </c>
      <c r="AN29" s="2">
        <f t="shared" si="29"/>
        <v>0</v>
      </c>
      <c r="AP29" s="5" t="s">
        <v>141</v>
      </c>
      <c r="AQ29" s="5" t="s">
        <v>308</v>
      </c>
      <c r="AR29">
        <v>0</v>
      </c>
      <c r="AT29">
        <v>1</v>
      </c>
      <c r="AU29" s="105">
        <v>6</v>
      </c>
      <c r="AV29" s="107">
        <v>19</v>
      </c>
      <c r="AW29" s="111">
        <f t="shared" si="30"/>
        <v>6019</v>
      </c>
      <c r="AY29" s="6" t="s">
        <v>1243</v>
      </c>
    </row>
    <row r="30" spans="1:57" ht="12.75" hidden="1" customHeight="1" outlineLevel="1">
      <c r="A30" s="16" t="s">
        <v>139</v>
      </c>
      <c r="B30" s="5" t="s">
        <v>308</v>
      </c>
      <c r="C30" s="1">
        <f t="shared" si="16"/>
        <v>9035</v>
      </c>
      <c r="D30" s="8">
        <f t="shared" si="17"/>
        <v>2</v>
      </c>
      <c r="E30" s="8">
        <f t="shared" si="18"/>
        <v>1</v>
      </c>
      <c r="F30" s="8">
        <f t="shared" si="19"/>
        <v>0</v>
      </c>
      <c r="G30" s="61">
        <f t="shared" si="20"/>
        <v>1995</v>
      </c>
      <c r="H30" s="66">
        <f t="shared" si="21"/>
        <v>0.22080796900940786</v>
      </c>
      <c r="I30" s="2"/>
      <c r="J30" s="2">
        <f t="shared" si="22"/>
        <v>0.38959601549529604</v>
      </c>
      <c r="K30" s="2">
        <f t="shared" si="23"/>
        <v>0.6104039845047039</v>
      </c>
      <c r="L30" s="2">
        <f t="shared" si="24"/>
        <v>0</v>
      </c>
      <c r="M30" s="2">
        <f t="shared" si="25"/>
        <v>1.1102230246251565E-16</v>
      </c>
      <c r="N30" s="119">
        <v>3520</v>
      </c>
      <c r="O30" s="119">
        <v>5515</v>
      </c>
      <c r="P30" s="119"/>
      <c r="Q30" s="119"/>
      <c r="R30" s="119"/>
      <c r="S30" s="119"/>
      <c r="T30" s="64"/>
      <c r="U30" s="119"/>
      <c r="V30" s="119"/>
      <c r="W30" s="64"/>
      <c r="X30" s="64"/>
      <c r="Y30" s="64"/>
      <c r="Z30" s="64"/>
      <c r="AA30" s="64"/>
      <c r="AB30" s="64"/>
      <c r="AC30" s="64"/>
      <c r="AD30" s="64"/>
      <c r="AE30" s="64"/>
      <c r="AG30" s="6">
        <f>IF(Q30&gt;0,RANK(Q30,(N30:P30,Q30:AE30)),0)</f>
        <v>0</v>
      </c>
      <c r="AH30" s="6">
        <f>IF(R30&gt;0,RANK(R30,(N30:P30,Q30:AE30)),0)</f>
        <v>0</v>
      </c>
      <c r="AI30" s="6">
        <f>IF(T30&gt;0,RANK(T30,(N30:P30,Q30:AE30)),0)</f>
        <v>0</v>
      </c>
      <c r="AJ30" s="6">
        <f>IF(S30&gt;0,RANK(S30,(N30:P30,Q30:AE30)),0)</f>
        <v>0</v>
      </c>
      <c r="AK30" s="2">
        <f t="shared" si="26"/>
        <v>0</v>
      </c>
      <c r="AL30" s="2">
        <f t="shared" si="27"/>
        <v>0</v>
      </c>
      <c r="AM30" s="2">
        <f t="shared" si="28"/>
        <v>0</v>
      </c>
      <c r="AN30" s="2">
        <f t="shared" si="29"/>
        <v>0</v>
      </c>
      <c r="AP30" s="5" t="s">
        <v>139</v>
      </c>
      <c r="AQ30" s="5" t="s">
        <v>308</v>
      </c>
      <c r="AR30">
        <v>2</v>
      </c>
      <c r="AT30">
        <v>1</v>
      </c>
      <c r="AU30" s="105">
        <v>6</v>
      </c>
      <c r="AV30" s="107">
        <v>21</v>
      </c>
      <c r="AW30" s="111">
        <f t="shared" si="30"/>
        <v>6021</v>
      </c>
      <c r="AY30" s="6" t="s">
        <v>1243</v>
      </c>
    </row>
    <row r="31" spans="1:57" ht="12.75" hidden="1" customHeight="1" outlineLevel="1">
      <c r="A31" s="16" t="s">
        <v>1979</v>
      </c>
      <c r="B31" s="5" t="s">
        <v>308</v>
      </c>
      <c r="C31" s="1">
        <f t="shared" si="16"/>
        <v>55599</v>
      </c>
      <c r="D31" s="8">
        <f t="shared" si="17"/>
        <v>1</v>
      </c>
      <c r="E31" s="8">
        <f t="shared" si="18"/>
        <v>2</v>
      </c>
      <c r="F31" s="8">
        <f t="shared" si="19"/>
        <v>0</v>
      </c>
      <c r="G31" s="61">
        <f t="shared" si="20"/>
        <v>16725</v>
      </c>
      <c r="H31" s="66">
        <f t="shared" si="21"/>
        <v>0.30081476285544706</v>
      </c>
      <c r="I31" s="2"/>
      <c r="J31" s="2">
        <f t="shared" si="22"/>
        <v>0.65040738142772347</v>
      </c>
      <c r="K31" s="2">
        <f t="shared" si="23"/>
        <v>0.34959261857227647</v>
      </c>
      <c r="L31" s="2">
        <f t="shared" si="24"/>
        <v>0</v>
      </c>
      <c r="M31" s="2">
        <f t="shared" si="25"/>
        <v>5.5511151231257827E-17</v>
      </c>
      <c r="N31" s="119">
        <v>36162</v>
      </c>
      <c r="O31" s="119">
        <v>19437</v>
      </c>
      <c r="P31" s="119"/>
      <c r="Q31" s="119"/>
      <c r="R31" s="119"/>
      <c r="S31" s="119"/>
      <c r="T31" s="64"/>
      <c r="U31" s="119"/>
      <c r="V31" s="119"/>
      <c r="W31" s="64"/>
      <c r="X31" s="64"/>
      <c r="Y31" s="64"/>
      <c r="Z31" s="64"/>
      <c r="AA31" s="64"/>
      <c r="AB31" s="64"/>
      <c r="AC31" s="64"/>
      <c r="AD31" s="64"/>
      <c r="AE31" s="64"/>
      <c r="AG31" s="6">
        <f>IF(Q31&gt;0,RANK(Q31,(N31:P31,Q31:AE31)),0)</f>
        <v>0</v>
      </c>
      <c r="AH31" s="6">
        <f>IF(R31&gt;0,RANK(R31,(N31:P31,Q31:AE31)),0)</f>
        <v>0</v>
      </c>
      <c r="AI31" s="6">
        <f>IF(T31&gt;0,RANK(T31,(N31:P31,Q31:AE31)),0)</f>
        <v>0</v>
      </c>
      <c r="AJ31" s="6">
        <f>IF(S31&gt;0,RANK(S31,(N31:P31,Q31:AE31)),0)</f>
        <v>0</v>
      </c>
      <c r="AK31" s="2">
        <f t="shared" si="26"/>
        <v>0</v>
      </c>
      <c r="AL31" s="2">
        <f t="shared" si="27"/>
        <v>0</v>
      </c>
      <c r="AM31" s="2">
        <f t="shared" si="28"/>
        <v>0</v>
      </c>
      <c r="AN31" s="2">
        <f t="shared" si="29"/>
        <v>0</v>
      </c>
      <c r="AP31" s="5" t="s">
        <v>1979</v>
      </c>
      <c r="AQ31" s="5" t="s">
        <v>308</v>
      </c>
      <c r="AR31">
        <v>1</v>
      </c>
      <c r="AT31">
        <v>1</v>
      </c>
      <c r="AU31" s="105">
        <v>6</v>
      </c>
      <c r="AV31" s="107">
        <v>23</v>
      </c>
      <c r="AW31" s="111">
        <f t="shared" si="30"/>
        <v>6023</v>
      </c>
      <c r="AY31" s="6" t="s">
        <v>1243</v>
      </c>
    </row>
    <row r="32" spans="1:57" ht="12.75" hidden="1" customHeight="1" outlineLevel="1">
      <c r="A32" s="16" t="s">
        <v>2211</v>
      </c>
      <c r="B32" s="5" t="s">
        <v>308</v>
      </c>
      <c r="C32" s="1">
        <f t="shared" si="16"/>
        <v>37688</v>
      </c>
      <c r="D32" s="8">
        <f t="shared" si="17"/>
        <v>1</v>
      </c>
      <c r="E32" s="8">
        <f t="shared" si="18"/>
        <v>2</v>
      </c>
      <c r="F32" s="8">
        <f t="shared" si="19"/>
        <v>0</v>
      </c>
      <c r="G32" s="61">
        <f t="shared" si="20"/>
        <v>12996</v>
      </c>
      <c r="H32" s="66">
        <f t="shared" si="21"/>
        <v>0.3448312460199533</v>
      </c>
      <c r="I32" s="2"/>
      <c r="J32" s="2">
        <f t="shared" si="22"/>
        <v>0.6724156230099767</v>
      </c>
      <c r="K32" s="2">
        <f t="shared" si="23"/>
        <v>0.32758437699002335</v>
      </c>
      <c r="L32" s="2">
        <f t="shared" si="24"/>
        <v>0</v>
      </c>
      <c r="M32" s="2">
        <f t="shared" si="25"/>
        <v>-5.5511151231257827E-17</v>
      </c>
      <c r="N32" s="119">
        <v>25342</v>
      </c>
      <c r="O32" s="119">
        <v>12346</v>
      </c>
      <c r="P32" s="119"/>
      <c r="Q32" s="119"/>
      <c r="R32" s="119"/>
      <c r="S32" s="119"/>
      <c r="T32" s="64"/>
      <c r="U32" s="119"/>
      <c r="V32" s="119"/>
      <c r="W32" s="64"/>
      <c r="X32" s="64"/>
      <c r="Y32" s="64"/>
      <c r="Z32" s="64"/>
      <c r="AA32" s="64"/>
      <c r="AB32" s="64"/>
      <c r="AC32" s="64"/>
      <c r="AD32" s="64"/>
      <c r="AE32" s="64"/>
      <c r="AG32" s="6">
        <f>IF(Q32&gt;0,RANK(Q32,(N32:P32,Q32:AE32)),0)</f>
        <v>0</v>
      </c>
      <c r="AH32" s="6">
        <f>IF(R32&gt;0,RANK(R32,(N32:P32,Q32:AE32)),0)</f>
        <v>0</v>
      </c>
      <c r="AI32" s="6">
        <f>IF(T32&gt;0,RANK(T32,(N32:P32,Q32:AE32)),0)</f>
        <v>0</v>
      </c>
      <c r="AJ32" s="6">
        <f>IF(S32&gt;0,RANK(S32,(N32:P32,Q32:AE32)),0)</f>
        <v>0</v>
      </c>
      <c r="AK32" s="2">
        <f t="shared" si="26"/>
        <v>0</v>
      </c>
      <c r="AL32" s="2">
        <f t="shared" si="27"/>
        <v>0</v>
      </c>
      <c r="AM32" s="2">
        <f t="shared" si="28"/>
        <v>0</v>
      </c>
      <c r="AN32" s="2">
        <f t="shared" si="29"/>
        <v>0</v>
      </c>
      <c r="AP32" s="5" t="s">
        <v>2211</v>
      </c>
      <c r="AQ32" s="5" t="s">
        <v>308</v>
      </c>
      <c r="AR32">
        <v>51</v>
      </c>
      <c r="AT32">
        <v>1</v>
      </c>
      <c r="AU32" s="105">
        <v>6</v>
      </c>
      <c r="AV32" s="107">
        <v>25</v>
      </c>
      <c r="AW32" s="111">
        <f t="shared" si="30"/>
        <v>6025</v>
      </c>
      <c r="AY32" s="6" t="s">
        <v>1243</v>
      </c>
    </row>
    <row r="33" spans="1:51" ht="12.75" hidden="1" customHeight="1" outlineLevel="1">
      <c r="A33" s="16" t="s">
        <v>1213</v>
      </c>
      <c r="B33" s="5" t="s">
        <v>308</v>
      </c>
      <c r="C33" s="1">
        <f t="shared" si="16"/>
        <v>7827</v>
      </c>
      <c r="D33" s="8">
        <f t="shared" si="17"/>
        <v>2</v>
      </c>
      <c r="E33" s="8">
        <f t="shared" si="18"/>
        <v>1</v>
      </c>
      <c r="F33" s="8">
        <f t="shared" si="19"/>
        <v>0</v>
      </c>
      <c r="G33" s="61">
        <f t="shared" si="20"/>
        <v>1161</v>
      </c>
      <c r="H33" s="66">
        <f t="shared" si="21"/>
        <v>0.1483326945189728</v>
      </c>
      <c r="I33" s="2"/>
      <c r="J33" s="2">
        <f t="shared" si="22"/>
        <v>0.4258336527405136</v>
      </c>
      <c r="K33" s="2">
        <f t="shared" si="23"/>
        <v>0.57416634725948634</v>
      </c>
      <c r="L33" s="2">
        <f t="shared" si="24"/>
        <v>0</v>
      </c>
      <c r="M33" s="2">
        <f t="shared" si="25"/>
        <v>1.1102230246251565E-16</v>
      </c>
      <c r="N33" s="119">
        <v>3333</v>
      </c>
      <c r="O33" s="119">
        <v>4494</v>
      </c>
      <c r="P33" s="119"/>
      <c r="Q33" s="119"/>
      <c r="R33" s="119"/>
      <c r="S33" s="119"/>
      <c r="T33" s="64"/>
      <c r="U33" s="119"/>
      <c r="V33" s="119"/>
      <c r="W33" s="64"/>
      <c r="X33" s="64"/>
      <c r="Y33" s="64"/>
      <c r="Z33" s="64"/>
      <c r="AA33" s="64"/>
      <c r="AB33" s="64"/>
      <c r="AC33" s="64"/>
      <c r="AD33" s="64"/>
      <c r="AE33" s="64"/>
      <c r="AG33" s="6">
        <f>IF(Q33&gt;0,RANK(Q33,(N33:P33,Q33:AE33)),0)</f>
        <v>0</v>
      </c>
      <c r="AH33" s="6">
        <f>IF(R33&gt;0,RANK(R33,(N33:P33,Q33:AE33)),0)</f>
        <v>0</v>
      </c>
      <c r="AI33" s="6">
        <f>IF(T33&gt;0,RANK(T33,(N33:P33,Q33:AE33)),0)</f>
        <v>0</v>
      </c>
      <c r="AJ33" s="6">
        <f>IF(S33&gt;0,RANK(S33,(N33:P33,Q33:AE33)),0)</f>
        <v>0</v>
      </c>
      <c r="AK33" s="2">
        <f t="shared" si="26"/>
        <v>0</v>
      </c>
      <c r="AL33" s="2">
        <f t="shared" si="27"/>
        <v>0</v>
      </c>
      <c r="AM33" s="2">
        <f t="shared" si="28"/>
        <v>0</v>
      </c>
      <c r="AN33" s="2">
        <f t="shared" si="29"/>
        <v>0</v>
      </c>
      <c r="AP33" s="5" t="s">
        <v>1213</v>
      </c>
      <c r="AQ33" s="5" t="s">
        <v>308</v>
      </c>
      <c r="AR33">
        <v>25</v>
      </c>
      <c r="AT33">
        <v>1</v>
      </c>
      <c r="AU33" s="105">
        <v>6</v>
      </c>
      <c r="AV33" s="107">
        <v>27</v>
      </c>
      <c r="AW33" s="111">
        <f t="shared" si="30"/>
        <v>6027</v>
      </c>
      <c r="AY33" s="6" t="s">
        <v>1243</v>
      </c>
    </row>
    <row r="34" spans="1:51" ht="12.75" hidden="1" customHeight="1" outlineLevel="1">
      <c r="A34" s="16" t="s">
        <v>1554</v>
      </c>
      <c r="B34" s="5" t="s">
        <v>308</v>
      </c>
      <c r="C34" s="1">
        <f t="shared" si="16"/>
        <v>218158</v>
      </c>
      <c r="D34" s="8">
        <f t="shared" si="17"/>
        <v>2</v>
      </c>
      <c r="E34" s="8">
        <f t="shared" si="18"/>
        <v>1</v>
      </c>
      <c r="F34" s="8">
        <f t="shared" si="19"/>
        <v>0</v>
      </c>
      <c r="G34" s="61">
        <f t="shared" si="20"/>
        <v>33654</v>
      </c>
      <c r="H34" s="66">
        <f t="shared" si="21"/>
        <v>0.15426434052384053</v>
      </c>
      <c r="I34" s="2"/>
      <c r="J34" s="2">
        <f t="shared" si="22"/>
        <v>0.42286782973807974</v>
      </c>
      <c r="K34" s="2">
        <f t="shared" si="23"/>
        <v>0.57713217026192021</v>
      </c>
      <c r="L34" s="2">
        <f t="shared" si="24"/>
        <v>0</v>
      </c>
      <c r="M34" s="2">
        <f t="shared" si="25"/>
        <v>1.1102230246251565E-16</v>
      </c>
      <c r="N34" s="119">
        <v>92252</v>
      </c>
      <c r="O34" s="119">
        <v>125906</v>
      </c>
      <c r="P34" s="119"/>
      <c r="Q34" s="119"/>
      <c r="R34" s="119"/>
      <c r="S34" s="119"/>
      <c r="T34" s="64"/>
      <c r="U34" s="119"/>
      <c r="V34" s="119"/>
      <c r="W34" s="64"/>
      <c r="X34" s="64"/>
      <c r="Y34" s="64"/>
      <c r="Z34" s="64"/>
      <c r="AA34" s="64"/>
      <c r="AB34" s="64"/>
      <c r="AC34" s="64"/>
      <c r="AD34" s="64"/>
      <c r="AE34" s="64"/>
      <c r="AG34" s="6">
        <f>IF(Q34&gt;0,RANK(Q34,(N34:P34,Q34:AE34)),0)</f>
        <v>0</v>
      </c>
      <c r="AH34" s="6">
        <f>IF(R34&gt;0,RANK(R34,(N34:P34,Q34:AE34)),0)</f>
        <v>0</v>
      </c>
      <c r="AI34" s="6">
        <f>IF(T34&gt;0,RANK(T34,(N34:P34,Q34:AE34)),0)</f>
        <v>0</v>
      </c>
      <c r="AJ34" s="6">
        <f>IF(S34&gt;0,RANK(S34,(N34:P34,Q34:AE34)),0)</f>
        <v>0</v>
      </c>
      <c r="AK34" s="2">
        <f t="shared" si="26"/>
        <v>0</v>
      </c>
      <c r="AL34" s="2">
        <f t="shared" si="27"/>
        <v>0</v>
      </c>
      <c r="AM34" s="2">
        <f t="shared" si="28"/>
        <v>0</v>
      </c>
      <c r="AN34" s="2">
        <f t="shared" si="29"/>
        <v>0</v>
      </c>
      <c r="AP34" s="5" t="s">
        <v>1554</v>
      </c>
      <c r="AQ34" s="5" t="s">
        <v>308</v>
      </c>
      <c r="AR34">
        <v>0</v>
      </c>
      <c r="AT34">
        <v>1</v>
      </c>
      <c r="AU34" s="105">
        <v>6</v>
      </c>
      <c r="AV34" s="107">
        <v>29</v>
      </c>
      <c r="AW34" s="111">
        <f t="shared" si="30"/>
        <v>6029</v>
      </c>
      <c r="AY34" s="6" t="s">
        <v>1243</v>
      </c>
    </row>
    <row r="35" spans="1:51" ht="12.75" hidden="1" customHeight="1" outlineLevel="1">
      <c r="A35" s="16" t="s">
        <v>1356</v>
      </c>
      <c r="B35" s="5" t="s">
        <v>308</v>
      </c>
      <c r="C35" s="1">
        <f t="shared" si="16"/>
        <v>31220</v>
      </c>
      <c r="D35" s="8">
        <f t="shared" si="17"/>
        <v>2</v>
      </c>
      <c r="E35" s="8">
        <f t="shared" si="18"/>
        <v>1</v>
      </c>
      <c r="F35" s="8">
        <f t="shared" si="19"/>
        <v>0</v>
      </c>
      <c r="G35" s="61">
        <f t="shared" si="20"/>
        <v>4612</v>
      </c>
      <c r="H35" s="66">
        <f t="shared" si="21"/>
        <v>0.14772581678411276</v>
      </c>
      <c r="I35" s="2"/>
      <c r="J35" s="2">
        <f t="shared" si="22"/>
        <v>0.42613709160794361</v>
      </c>
      <c r="K35" s="2">
        <f t="shared" si="23"/>
        <v>0.57386290839205634</v>
      </c>
      <c r="L35" s="2">
        <f t="shared" si="24"/>
        <v>0</v>
      </c>
      <c r="M35" s="2">
        <f t="shared" si="25"/>
        <v>0</v>
      </c>
      <c r="N35" s="119">
        <v>13304</v>
      </c>
      <c r="O35" s="119">
        <v>17916</v>
      </c>
      <c r="P35" s="119"/>
      <c r="Q35" s="119"/>
      <c r="R35" s="119"/>
      <c r="S35" s="119"/>
      <c r="T35" s="64"/>
      <c r="U35" s="119"/>
      <c r="V35" s="119"/>
      <c r="W35" s="64"/>
      <c r="X35" s="64"/>
      <c r="Y35" s="64"/>
      <c r="Z35" s="64"/>
      <c r="AA35" s="64"/>
      <c r="AB35" s="64"/>
      <c r="AC35" s="64"/>
      <c r="AD35" s="64"/>
      <c r="AE35" s="64"/>
      <c r="AG35" s="6">
        <f>IF(Q35&gt;0,RANK(Q35,(N35:P35,Q35:AE35)),0)</f>
        <v>0</v>
      </c>
      <c r="AH35" s="6">
        <f>IF(R35&gt;0,RANK(R35,(N35:P35,Q35:AE35)),0)</f>
        <v>0</v>
      </c>
      <c r="AI35" s="6">
        <f>IF(T35&gt;0,RANK(T35,(N35:P35,Q35:AE35)),0)</f>
        <v>0</v>
      </c>
      <c r="AJ35" s="6">
        <f>IF(S35&gt;0,RANK(S35,(N35:P35,Q35:AE35)),0)</f>
        <v>0</v>
      </c>
      <c r="AK35" s="2">
        <f t="shared" si="26"/>
        <v>0</v>
      </c>
      <c r="AL35" s="2">
        <f t="shared" si="27"/>
        <v>0</v>
      </c>
      <c r="AM35" s="2">
        <f t="shared" si="28"/>
        <v>0</v>
      </c>
      <c r="AN35" s="2">
        <f t="shared" si="29"/>
        <v>0</v>
      </c>
      <c r="AP35" s="5" t="s">
        <v>1356</v>
      </c>
      <c r="AQ35" s="5" t="s">
        <v>308</v>
      </c>
      <c r="AR35">
        <v>20</v>
      </c>
      <c r="AT35">
        <v>1</v>
      </c>
      <c r="AU35" s="105">
        <v>6</v>
      </c>
      <c r="AV35" s="107">
        <v>31</v>
      </c>
      <c r="AW35" s="111">
        <f t="shared" si="30"/>
        <v>6031</v>
      </c>
      <c r="AY35" s="6" t="s">
        <v>1243</v>
      </c>
    </row>
    <row r="36" spans="1:51" ht="12.75" hidden="1" customHeight="1" outlineLevel="1">
      <c r="A36" s="16" t="s">
        <v>2169</v>
      </c>
      <c r="B36" s="5" t="s">
        <v>308</v>
      </c>
      <c r="C36" s="1">
        <f t="shared" si="16"/>
        <v>22967</v>
      </c>
      <c r="D36" s="8">
        <f t="shared" si="17"/>
        <v>1</v>
      </c>
      <c r="E36" s="8">
        <f t="shared" si="18"/>
        <v>2</v>
      </c>
      <c r="F36" s="8">
        <f t="shared" si="19"/>
        <v>0</v>
      </c>
      <c r="G36" s="61">
        <f t="shared" si="20"/>
        <v>4119</v>
      </c>
      <c r="H36" s="66">
        <f t="shared" si="21"/>
        <v>0.17934427657073193</v>
      </c>
      <c r="I36" s="2"/>
      <c r="J36" s="2">
        <f t="shared" si="22"/>
        <v>0.58967213828536591</v>
      </c>
      <c r="K36" s="2">
        <f t="shared" si="23"/>
        <v>0.41032786171463403</v>
      </c>
      <c r="L36" s="2">
        <f t="shared" si="24"/>
        <v>0</v>
      </c>
      <c r="M36" s="2">
        <f t="shared" si="25"/>
        <v>5.5511151231257827E-17</v>
      </c>
      <c r="N36" s="119">
        <v>13543</v>
      </c>
      <c r="O36" s="119">
        <v>9424</v>
      </c>
      <c r="P36" s="119"/>
      <c r="Q36" s="119"/>
      <c r="R36" s="119"/>
      <c r="S36" s="119"/>
      <c r="T36" s="64"/>
      <c r="U36" s="119"/>
      <c r="V36" s="119"/>
      <c r="W36" s="64"/>
      <c r="X36" s="64"/>
      <c r="Y36" s="64"/>
      <c r="Z36" s="64"/>
      <c r="AA36" s="64"/>
      <c r="AB36" s="64"/>
      <c r="AC36" s="64"/>
      <c r="AD36" s="64"/>
      <c r="AE36" s="64"/>
      <c r="AG36" s="6">
        <f>IF(Q36&gt;0,RANK(Q36,(N36:P36,Q36:AE36)),0)</f>
        <v>0</v>
      </c>
      <c r="AH36" s="6">
        <f>IF(R36&gt;0,RANK(R36,(N36:P36,Q36:AE36)),0)</f>
        <v>0</v>
      </c>
      <c r="AI36" s="6">
        <f>IF(T36&gt;0,RANK(T36,(N36:P36,Q36:AE36)),0)</f>
        <v>0</v>
      </c>
      <c r="AJ36" s="6">
        <f>IF(S36&gt;0,RANK(S36,(N36:P36,Q36:AE36)),0)</f>
        <v>0</v>
      </c>
      <c r="AK36" s="2">
        <f t="shared" si="26"/>
        <v>0</v>
      </c>
      <c r="AL36" s="2">
        <f t="shared" si="27"/>
        <v>0</v>
      </c>
      <c r="AM36" s="2">
        <f t="shared" si="28"/>
        <v>0</v>
      </c>
      <c r="AN36" s="2">
        <f t="shared" si="29"/>
        <v>0</v>
      </c>
      <c r="AP36" s="5" t="s">
        <v>2169</v>
      </c>
      <c r="AQ36" s="5" t="s">
        <v>308</v>
      </c>
      <c r="AR36">
        <v>1</v>
      </c>
      <c r="AT36">
        <v>1</v>
      </c>
      <c r="AU36" s="105">
        <v>6</v>
      </c>
      <c r="AV36" s="107">
        <v>33</v>
      </c>
      <c r="AW36" s="111">
        <f t="shared" si="30"/>
        <v>6033</v>
      </c>
      <c r="AY36" s="6" t="s">
        <v>1243</v>
      </c>
    </row>
    <row r="37" spans="1:51" ht="12.75" hidden="1" customHeight="1" outlineLevel="1">
      <c r="A37" s="16" t="s">
        <v>1967</v>
      </c>
      <c r="B37" s="5" t="s">
        <v>308</v>
      </c>
      <c r="C37" s="1">
        <f t="shared" si="16"/>
        <v>10540</v>
      </c>
      <c r="D37" s="8">
        <f t="shared" si="17"/>
        <v>2</v>
      </c>
      <c r="E37" s="8">
        <f t="shared" si="18"/>
        <v>1</v>
      </c>
      <c r="F37" s="8">
        <f t="shared" si="19"/>
        <v>0</v>
      </c>
      <c r="G37" s="61">
        <f t="shared" si="20"/>
        <v>4240</v>
      </c>
      <c r="H37" s="66">
        <f t="shared" si="21"/>
        <v>0.40227703984819735</v>
      </c>
      <c r="I37" s="2"/>
      <c r="J37" s="2">
        <f t="shared" si="22"/>
        <v>0.29886148007590135</v>
      </c>
      <c r="K37" s="2">
        <f t="shared" si="23"/>
        <v>0.7011385199240987</v>
      </c>
      <c r="L37" s="2">
        <f t="shared" si="24"/>
        <v>0</v>
      </c>
      <c r="M37" s="2">
        <f t="shared" si="25"/>
        <v>0</v>
      </c>
      <c r="N37" s="119">
        <v>3150</v>
      </c>
      <c r="O37" s="119">
        <v>7390</v>
      </c>
      <c r="P37" s="119"/>
      <c r="Q37" s="119"/>
      <c r="R37" s="119"/>
      <c r="S37" s="119"/>
      <c r="T37" s="64"/>
      <c r="U37" s="119"/>
      <c r="V37" s="119"/>
      <c r="W37" s="64"/>
      <c r="X37" s="64"/>
      <c r="Y37" s="64"/>
      <c r="Z37" s="64"/>
      <c r="AA37" s="64"/>
      <c r="AB37" s="64"/>
      <c r="AC37" s="64"/>
      <c r="AD37" s="64"/>
      <c r="AE37" s="64"/>
      <c r="AG37" s="6">
        <f>IF(Q37&gt;0,RANK(Q37,(N37:P37,Q37:AE37)),0)</f>
        <v>0</v>
      </c>
      <c r="AH37" s="6">
        <f>IF(R37&gt;0,RANK(R37,(N37:P37,Q37:AE37)),0)</f>
        <v>0</v>
      </c>
      <c r="AI37" s="6">
        <f>IF(T37&gt;0,RANK(T37,(N37:P37,Q37:AE37)),0)</f>
        <v>0</v>
      </c>
      <c r="AJ37" s="6">
        <f>IF(S37&gt;0,RANK(S37,(N37:P37,Q37:AE37)),0)</f>
        <v>0</v>
      </c>
      <c r="AK37" s="2">
        <f t="shared" si="26"/>
        <v>0</v>
      </c>
      <c r="AL37" s="2">
        <f t="shared" si="27"/>
        <v>0</v>
      </c>
      <c r="AM37" s="2">
        <f t="shared" si="28"/>
        <v>0</v>
      </c>
      <c r="AN37" s="2">
        <f t="shared" si="29"/>
        <v>0</v>
      </c>
      <c r="AP37" s="5" t="s">
        <v>1967</v>
      </c>
      <c r="AQ37" s="5" t="s">
        <v>308</v>
      </c>
      <c r="AR37">
        <v>4</v>
      </c>
      <c r="AT37">
        <v>1</v>
      </c>
      <c r="AU37" s="105">
        <v>6</v>
      </c>
      <c r="AV37" s="107">
        <v>35</v>
      </c>
      <c r="AW37" s="111">
        <f t="shared" si="30"/>
        <v>6035</v>
      </c>
      <c r="AY37" s="6" t="s">
        <v>1243</v>
      </c>
    </row>
    <row r="38" spans="1:51" ht="12.75" hidden="1" customHeight="1" outlineLevel="1">
      <c r="A38" s="16" t="s">
        <v>2230</v>
      </c>
      <c r="B38" s="5" t="s">
        <v>308</v>
      </c>
      <c r="C38" s="1">
        <f t="shared" si="16"/>
        <v>3052578</v>
      </c>
      <c r="D38" s="8">
        <f t="shared" si="17"/>
        <v>1</v>
      </c>
      <c r="E38" s="8">
        <f t="shared" si="18"/>
        <v>2</v>
      </c>
      <c r="F38" s="8">
        <f t="shared" si="19"/>
        <v>0</v>
      </c>
      <c r="G38" s="61">
        <f t="shared" si="20"/>
        <v>1314730</v>
      </c>
      <c r="H38" s="66">
        <f t="shared" si="21"/>
        <v>0.4306949732324612</v>
      </c>
      <c r="I38" s="2"/>
      <c r="J38" s="2">
        <f t="shared" si="22"/>
        <v>0.7153474866162306</v>
      </c>
      <c r="K38" s="2">
        <f t="shared" si="23"/>
        <v>0.2846525133837694</v>
      </c>
      <c r="L38" s="2">
        <f t="shared" si="24"/>
        <v>0</v>
      </c>
      <c r="M38" s="2">
        <f t="shared" si="25"/>
        <v>0</v>
      </c>
      <c r="N38" s="119">
        <v>2183654</v>
      </c>
      <c r="O38" s="119">
        <v>868924</v>
      </c>
      <c r="P38" s="119"/>
      <c r="Q38" s="119"/>
      <c r="R38" s="119"/>
      <c r="S38" s="119"/>
      <c r="T38" s="64"/>
      <c r="U38" s="119"/>
      <c r="V38" s="119"/>
      <c r="W38" s="64"/>
      <c r="X38" s="64"/>
      <c r="Y38" s="64"/>
      <c r="Z38" s="64"/>
      <c r="AA38" s="64"/>
      <c r="AB38" s="64"/>
      <c r="AC38" s="64"/>
      <c r="AD38" s="64"/>
      <c r="AE38" s="64"/>
      <c r="AG38" s="6">
        <f>IF(Q38&gt;0,RANK(Q38,(N38:P38,Q38:AE38)),0)</f>
        <v>0</v>
      </c>
      <c r="AH38" s="6">
        <f>IF(R38&gt;0,RANK(R38,(N38:P38,Q38:AE38)),0)</f>
        <v>0</v>
      </c>
      <c r="AI38" s="6">
        <f>IF(T38&gt;0,RANK(T38,(N38:P38,Q38:AE38)),0)</f>
        <v>0</v>
      </c>
      <c r="AJ38" s="6">
        <f>IF(S38&gt;0,RANK(S38,(N38:P38,Q38:AE38)),0)</f>
        <v>0</v>
      </c>
      <c r="AK38" s="2">
        <f t="shared" si="26"/>
        <v>0</v>
      </c>
      <c r="AL38" s="2">
        <f t="shared" si="27"/>
        <v>0</v>
      </c>
      <c r="AM38" s="2">
        <f t="shared" si="28"/>
        <v>0</v>
      </c>
      <c r="AN38" s="2">
        <f t="shared" si="29"/>
        <v>0</v>
      </c>
      <c r="AP38" s="5" t="s">
        <v>2230</v>
      </c>
      <c r="AQ38" s="5" t="s">
        <v>308</v>
      </c>
      <c r="AR38">
        <v>0</v>
      </c>
      <c r="AT38">
        <v>1</v>
      </c>
      <c r="AU38" s="105">
        <v>6</v>
      </c>
      <c r="AV38" s="107">
        <v>37</v>
      </c>
      <c r="AW38" s="111">
        <f t="shared" si="30"/>
        <v>6037</v>
      </c>
      <c r="AY38" s="6" t="s">
        <v>1243</v>
      </c>
    </row>
    <row r="39" spans="1:51" ht="12.75" hidden="1" customHeight="1" outlineLevel="1">
      <c r="A39" s="16" t="s">
        <v>2407</v>
      </c>
      <c r="B39" s="5" t="s">
        <v>308</v>
      </c>
      <c r="C39" s="1">
        <f t="shared" si="16"/>
        <v>38939</v>
      </c>
      <c r="D39" s="8">
        <f t="shared" si="17"/>
        <v>2</v>
      </c>
      <c r="E39" s="8">
        <f t="shared" si="18"/>
        <v>1</v>
      </c>
      <c r="F39" s="8">
        <f t="shared" si="19"/>
        <v>0</v>
      </c>
      <c r="G39" s="61">
        <f t="shared" si="20"/>
        <v>6945</v>
      </c>
      <c r="H39" s="66">
        <f t="shared" si="21"/>
        <v>0.17835588998176635</v>
      </c>
      <c r="I39" s="2"/>
      <c r="J39" s="2">
        <f t="shared" si="22"/>
        <v>0.41082205500911684</v>
      </c>
      <c r="K39" s="2">
        <f t="shared" si="23"/>
        <v>0.58917794499088316</v>
      </c>
      <c r="L39" s="2">
        <f t="shared" si="24"/>
        <v>0</v>
      </c>
      <c r="M39" s="2">
        <f t="shared" si="25"/>
        <v>0</v>
      </c>
      <c r="N39" s="119">
        <v>15997</v>
      </c>
      <c r="O39" s="119">
        <v>22942</v>
      </c>
      <c r="P39" s="119"/>
      <c r="Q39" s="119"/>
      <c r="R39" s="119"/>
      <c r="S39" s="119"/>
      <c r="T39" s="64"/>
      <c r="U39" s="119"/>
      <c r="V39" s="119"/>
      <c r="W39" s="64"/>
      <c r="X39" s="64"/>
      <c r="Y39" s="64"/>
      <c r="Z39" s="64"/>
      <c r="AA39" s="64"/>
      <c r="AB39" s="64"/>
      <c r="AC39" s="64"/>
      <c r="AD39" s="64"/>
      <c r="AE39" s="64"/>
      <c r="AG39" s="6">
        <f>IF(Q39&gt;0,RANK(Q39,(N39:P39,Q39:AE39)),0)</f>
        <v>0</v>
      </c>
      <c r="AH39" s="6">
        <f>IF(R39&gt;0,RANK(R39,(N39:P39,Q39:AE39)),0)</f>
        <v>0</v>
      </c>
      <c r="AI39" s="6">
        <f>IF(T39&gt;0,RANK(T39,(N39:P39,Q39:AE39)),0)</f>
        <v>0</v>
      </c>
      <c r="AJ39" s="6">
        <f>IF(S39&gt;0,RANK(S39,(N39:P39,Q39:AE39)),0)</f>
        <v>0</v>
      </c>
      <c r="AK39" s="2">
        <f t="shared" si="26"/>
        <v>0</v>
      </c>
      <c r="AL39" s="2">
        <f t="shared" si="27"/>
        <v>0</v>
      </c>
      <c r="AM39" s="2">
        <f t="shared" si="28"/>
        <v>0</v>
      </c>
      <c r="AN39" s="2">
        <f t="shared" si="29"/>
        <v>0</v>
      </c>
      <c r="AP39" s="5" t="s">
        <v>2407</v>
      </c>
      <c r="AQ39" s="5" t="s">
        <v>308</v>
      </c>
      <c r="AR39">
        <v>0</v>
      </c>
      <c r="AT39">
        <v>1</v>
      </c>
      <c r="AU39" s="105">
        <v>6</v>
      </c>
      <c r="AV39" s="107">
        <v>39</v>
      </c>
      <c r="AW39" s="111">
        <f t="shared" si="30"/>
        <v>6039</v>
      </c>
      <c r="AY39" s="6" t="s">
        <v>1243</v>
      </c>
    </row>
    <row r="40" spans="1:51" ht="12.75" hidden="1" customHeight="1" outlineLevel="1">
      <c r="A40" s="16" t="s">
        <v>1040</v>
      </c>
      <c r="B40" s="5" t="s">
        <v>308</v>
      </c>
      <c r="C40" s="1">
        <f t="shared" si="16"/>
        <v>131258</v>
      </c>
      <c r="D40" s="8">
        <f t="shared" si="17"/>
        <v>1</v>
      </c>
      <c r="E40" s="8">
        <f t="shared" si="18"/>
        <v>2</v>
      </c>
      <c r="F40" s="8">
        <f t="shared" si="19"/>
        <v>0</v>
      </c>
      <c r="G40" s="61">
        <f t="shared" si="20"/>
        <v>79048</v>
      </c>
      <c r="H40" s="66">
        <f t="shared" si="21"/>
        <v>0.60223376860838962</v>
      </c>
      <c r="I40" s="2"/>
      <c r="J40" s="2">
        <f t="shared" si="22"/>
        <v>0.80111688430419481</v>
      </c>
      <c r="K40" s="2">
        <f t="shared" si="23"/>
        <v>0.19888311569580522</v>
      </c>
      <c r="L40" s="2">
        <f t="shared" si="24"/>
        <v>0</v>
      </c>
      <c r="M40" s="2">
        <f t="shared" si="25"/>
        <v>-2.7755575615628914E-17</v>
      </c>
      <c r="N40" s="119">
        <v>105153</v>
      </c>
      <c r="O40" s="119">
        <v>26105</v>
      </c>
      <c r="P40" s="119"/>
      <c r="Q40" s="119"/>
      <c r="R40" s="119"/>
      <c r="S40" s="119"/>
      <c r="T40" s="64"/>
      <c r="U40" s="119"/>
      <c r="V40" s="119"/>
      <c r="W40" s="64"/>
      <c r="X40" s="64"/>
      <c r="Y40" s="64"/>
      <c r="Z40" s="64"/>
      <c r="AA40" s="64"/>
      <c r="AB40" s="64"/>
      <c r="AC40" s="64"/>
      <c r="AD40" s="64"/>
      <c r="AE40" s="64"/>
      <c r="AG40" s="6">
        <f>IF(Q40&gt;0,RANK(Q40,(N40:P40,Q40:AE40)),0)</f>
        <v>0</v>
      </c>
      <c r="AH40" s="6">
        <f>IF(R40&gt;0,RANK(R40,(N40:P40,Q40:AE40)),0)</f>
        <v>0</v>
      </c>
      <c r="AI40" s="6">
        <f>IF(T40&gt;0,RANK(T40,(N40:P40,Q40:AE40)),0)</f>
        <v>0</v>
      </c>
      <c r="AJ40" s="6">
        <f>IF(S40&gt;0,RANK(S40,(N40:P40,Q40:AE40)),0)</f>
        <v>0</v>
      </c>
      <c r="AK40" s="2">
        <f t="shared" si="26"/>
        <v>0</v>
      </c>
      <c r="AL40" s="2">
        <f t="shared" si="27"/>
        <v>0</v>
      </c>
      <c r="AM40" s="2">
        <f t="shared" si="28"/>
        <v>0</v>
      </c>
      <c r="AN40" s="2">
        <f t="shared" si="29"/>
        <v>0</v>
      </c>
      <c r="AP40" s="5" t="s">
        <v>1040</v>
      </c>
      <c r="AQ40" s="5" t="s">
        <v>308</v>
      </c>
      <c r="AR40">
        <v>6</v>
      </c>
      <c r="AT40">
        <v>1</v>
      </c>
      <c r="AU40" s="105">
        <v>6</v>
      </c>
      <c r="AV40" s="107">
        <v>41</v>
      </c>
      <c r="AW40" s="111">
        <f t="shared" si="30"/>
        <v>6041</v>
      </c>
      <c r="AY40" s="6" t="s">
        <v>1243</v>
      </c>
    </row>
    <row r="41" spans="1:51" ht="12.75" hidden="1" customHeight="1" outlineLevel="1">
      <c r="A41" s="16" t="s">
        <v>2390</v>
      </c>
      <c r="B41" s="5" t="s">
        <v>308</v>
      </c>
      <c r="C41" s="1">
        <f t="shared" si="16"/>
        <v>8819</v>
      </c>
      <c r="D41" s="8">
        <f t="shared" si="17"/>
        <v>2</v>
      </c>
      <c r="E41" s="8">
        <f t="shared" si="18"/>
        <v>1</v>
      </c>
      <c r="F41" s="8">
        <f t="shared" si="19"/>
        <v>0</v>
      </c>
      <c r="G41" s="61">
        <f t="shared" si="20"/>
        <v>1717</v>
      </c>
      <c r="H41" s="66">
        <f t="shared" si="21"/>
        <v>0.19469327588161922</v>
      </c>
      <c r="I41" s="2"/>
      <c r="J41" s="2">
        <f t="shared" si="22"/>
        <v>0.40265336205919039</v>
      </c>
      <c r="K41" s="2">
        <f t="shared" si="23"/>
        <v>0.59734663794080967</v>
      </c>
      <c r="L41" s="2">
        <f t="shared" si="24"/>
        <v>0</v>
      </c>
      <c r="M41" s="2">
        <f t="shared" si="25"/>
        <v>0</v>
      </c>
      <c r="N41" s="119">
        <v>3551</v>
      </c>
      <c r="O41" s="119">
        <v>5268</v>
      </c>
      <c r="P41" s="119"/>
      <c r="Q41" s="119"/>
      <c r="R41" s="119"/>
      <c r="S41" s="119"/>
      <c r="T41" s="64"/>
      <c r="U41" s="119"/>
      <c r="V41" s="119"/>
      <c r="W41" s="64"/>
      <c r="X41" s="64"/>
      <c r="Y41" s="64"/>
      <c r="Z41" s="64"/>
      <c r="AA41" s="64"/>
      <c r="AB41" s="64"/>
      <c r="AC41" s="64"/>
      <c r="AD41" s="64"/>
      <c r="AE41" s="64"/>
      <c r="AG41" s="6">
        <f>IF(Q41&gt;0,RANK(Q41,(N41:P41,Q41:AE41)),0)</f>
        <v>0</v>
      </c>
      <c r="AH41" s="6">
        <f>IF(R41&gt;0,RANK(R41,(N41:P41,Q41:AE41)),0)</f>
        <v>0</v>
      </c>
      <c r="AI41" s="6">
        <f>IF(T41&gt;0,RANK(T41,(N41:P41,Q41:AE41)),0)</f>
        <v>0</v>
      </c>
      <c r="AJ41" s="6">
        <f>IF(S41&gt;0,RANK(S41,(N41:P41,Q41:AE41)),0)</f>
        <v>0</v>
      </c>
      <c r="AK41" s="2">
        <f t="shared" si="26"/>
        <v>0</v>
      </c>
      <c r="AL41" s="2">
        <f t="shared" si="27"/>
        <v>0</v>
      </c>
      <c r="AM41" s="2">
        <f t="shared" si="28"/>
        <v>0</v>
      </c>
      <c r="AN41" s="2">
        <f t="shared" si="29"/>
        <v>0</v>
      </c>
      <c r="AP41" s="5" t="s">
        <v>2390</v>
      </c>
      <c r="AQ41" s="5" t="s">
        <v>308</v>
      </c>
      <c r="AR41">
        <v>19</v>
      </c>
      <c r="AT41">
        <v>1</v>
      </c>
      <c r="AU41" s="105">
        <v>6</v>
      </c>
      <c r="AV41" s="107">
        <v>43</v>
      </c>
      <c r="AW41" s="111">
        <f t="shared" si="30"/>
        <v>6043</v>
      </c>
      <c r="AY41" s="6" t="s">
        <v>1243</v>
      </c>
    </row>
    <row r="42" spans="1:51" ht="12.75" hidden="1" customHeight="1" outlineLevel="1">
      <c r="A42" s="16" t="s">
        <v>1170</v>
      </c>
      <c r="B42" s="5" t="s">
        <v>308</v>
      </c>
      <c r="C42" s="1">
        <f t="shared" si="16"/>
        <v>34478</v>
      </c>
      <c r="D42" s="8">
        <f t="shared" si="17"/>
        <v>1</v>
      </c>
      <c r="E42" s="8">
        <f t="shared" si="18"/>
        <v>2</v>
      </c>
      <c r="F42" s="8">
        <f t="shared" si="19"/>
        <v>0</v>
      </c>
      <c r="G42" s="61">
        <f t="shared" si="20"/>
        <v>14030</v>
      </c>
      <c r="H42" s="66">
        <f t="shared" si="21"/>
        <v>0.4069261558095017</v>
      </c>
      <c r="I42" s="2"/>
      <c r="J42" s="2">
        <f t="shared" si="22"/>
        <v>0.70346307790475082</v>
      </c>
      <c r="K42" s="2">
        <f t="shared" si="23"/>
        <v>0.29653692209524912</v>
      </c>
      <c r="L42" s="2">
        <f t="shared" si="24"/>
        <v>0</v>
      </c>
      <c r="M42" s="2">
        <f t="shared" si="25"/>
        <v>5.5511151231257827E-17</v>
      </c>
      <c r="N42" s="119">
        <v>24254</v>
      </c>
      <c r="O42" s="119">
        <v>10224</v>
      </c>
      <c r="P42" s="119"/>
      <c r="Q42" s="119"/>
      <c r="R42" s="119"/>
      <c r="S42" s="119"/>
      <c r="T42" s="64"/>
      <c r="U42" s="119"/>
      <c r="V42" s="119"/>
      <c r="W42" s="64"/>
      <c r="X42" s="64"/>
      <c r="Y42" s="64"/>
      <c r="Z42" s="64"/>
      <c r="AA42" s="64"/>
      <c r="AB42" s="64"/>
      <c r="AC42" s="64"/>
      <c r="AD42" s="64"/>
      <c r="AE42" s="64"/>
      <c r="AG42" s="6">
        <f>IF(Q42&gt;0,RANK(Q42,(N42:P42,Q42:AE42)),0)</f>
        <v>0</v>
      </c>
      <c r="AH42" s="6">
        <f>IF(R42&gt;0,RANK(R42,(N42:P42,Q42:AE42)),0)</f>
        <v>0</v>
      </c>
      <c r="AI42" s="6">
        <f>IF(T42&gt;0,RANK(T42,(N42:P42,Q42:AE42)),0)</f>
        <v>0</v>
      </c>
      <c r="AJ42" s="6">
        <f>IF(S42&gt;0,RANK(S42,(N42:P42,Q42:AE42)),0)</f>
        <v>0</v>
      </c>
      <c r="AK42" s="2">
        <f t="shared" si="26"/>
        <v>0</v>
      </c>
      <c r="AL42" s="2">
        <f t="shared" si="27"/>
        <v>0</v>
      </c>
      <c r="AM42" s="2">
        <f t="shared" si="28"/>
        <v>0</v>
      </c>
      <c r="AN42" s="2">
        <f t="shared" si="29"/>
        <v>0</v>
      </c>
      <c r="AP42" s="5" t="s">
        <v>1170</v>
      </c>
      <c r="AQ42" s="5" t="s">
        <v>308</v>
      </c>
      <c r="AR42">
        <v>1</v>
      </c>
      <c r="AT42">
        <v>1</v>
      </c>
      <c r="AU42" s="105">
        <v>6</v>
      </c>
      <c r="AV42" s="107">
        <v>45</v>
      </c>
      <c r="AW42" s="111">
        <f t="shared" si="30"/>
        <v>6045</v>
      </c>
      <c r="AY42" s="6" t="s">
        <v>1243</v>
      </c>
    </row>
    <row r="43" spans="1:51" ht="12.75" hidden="1" customHeight="1" outlineLevel="1">
      <c r="A43" s="16" t="s">
        <v>857</v>
      </c>
      <c r="B43" s="5" t="s">
        <v>308</v>
      </c>
      <c r="C43" s="1">
        <f t="shared" si="16"/>
        <v>59955</v>
      </c>
      <c r="D43" s="8">
        <f t="shared" si="17"/>
        <v>1</v>
      </c>
      <c r="E43" s="8">
        <f t="shared" si="18"/>
        <v>2</v>
      </c>
      <c r="F43" s="8">
        <f t="shared" si="19"/>
        <v>0</v>
      </c>
      <c r="G43" s="61">
        <f t="shared" si="20"/>
        <v>5955</v>
      </c>
      <c r="H43" s="66">
        <f t="shared" si="21"/>
        <v>9.9324493370027522E-2</v>
      </c>
      <c r="I43" s="2"/>
      <c r="J43" s="2">
        <f t="shared" si="22"/>
        <v>0.54966224668501373</v>
      </c>
      <c r="K43" s="2">
        <f t="shared" si="23"/>
        <v>0.45033775331498627</v>
      </c>
      <c r="L43" s="2">
        <f t="shared" si="24"/>
        <v>0</v>
      </c>
      <c r="M43" s="2">
        <f t="shared" si="25"/>
        <v>0</v>
      </c>
      <c r="N43" s="119">
        <v>32955</v>
      </c>
      <c r="O43" s="119">
        <v>27000</v>
      </c>
      <c r="P43" s="119"/>
      <c r="Q43" s="119"/>
      <c r="R43" s="119"/>
      <c r="S43" s="119"/>
      <c r="T43" s="64"/>
      <c r="U43" s="119"/>
      <c r="V43" s="119"/>
      <c r="W43" s="64"/>
      <c r="X43" s="64"/>
      <c r="Y43" s="64"/>
      <c r="Z43" s="64"/>
      <c r="AA43" s="64"/>
      <c r="AB43" s="64"/>
      <c r="AC43" s="64"/>
      <c r="AD43" s="64"/>
      <c r="AE43" s="64"/>
      <c r="AG43" s="6">
        <f>IF(Q43&gt;0,RANK(Q43,(N43:P43,Q43:AE43)),0)</f>
        <v>0</v>
      </c>
      <c r="AH43" s="6">
        <f>IF(R43&gt;0,RANK(R43,(N43:P43,Q43:AE43)),0)</f>
        <v>0</v>
      </c>
      <c r="AI43" s="6">
        <f>IF(T43&gt;0,RANK(T43,(N43:P43,Q43:AE43)),0)</f>
        <v>0</v>
      </c>
      <c r="AJ43" s="6">
        <f>IF(S43&gt;0,RANK(S43,(N43:P43,Q43:AE43)),0)</f>
        <v>0</v>
      </c>
      <c r="AK43" s="2">
        <f t="shared" si="26"/>
        <v>0</v>
      </c>
      <c r="AL43" s="2">
        <f t="shared" si="27"/>
        <v>0</v>
      </c>
      <c r="AM43" s="2">
        <f t="shared" si="28"/>
        <v>0</v>
      </c>
      <c r="AN43" s="2">
        <f t="shared" si="29"/>
        <v>0</v>
      </c>
      <c r="AP43" s="5" t="s">
        <v>857</v>
      </c>
      <c r="AQ43" s="5" t="s">
        <v>308</v>
      </c>
      <c r="AR43">
        <v>18</v>
      </c>
      <c r="AT43">
        <v>1</v>
      </c>
      <c r="AU43" s="105">
        <v>6</v>
      </c>
      <c r="AV43" s="107">
        <v>47</v>
      </c>
      <c r="AW43" s="111">
        <f t="shared" si="30"/>
        <v>6047</v>
      </c>
      <c r="AY43" s="6" t="s">
        <v>1243</v>
      </c>
    </row>
    <row r="44" spans="1:51" ht="12.75" hidden="1" customHeight="1" outlineLevel="1">
      <c r="A44" s="16" t="s">
        <v>1083</v>
      </c>
      <c r="B44" s="5" t="s">
        <v>308</v>
      </c>
      <c r="C44" s="1">
        <f t="shared" si="16"/>
        <v>3949</v>
      </c>
      <c r="D44" s="8">
        <f t="shared" si="17"/>
        <v>2</v>
      </c>
      <c r="E44" s="8">
        <f t="shared" si="18"/>
        <v>1</v>
      </c>
      <c r="F44" s="8">
        <f t="shared" si="19"/>
        <v>0</v>
      </c>
      <c r="G44" s="61">
        <f t="shared" si="20"/>
        <v>1573</v>
      </c>
      <c r="H44" s="66">
        <f t="shared" si="21"/>
        <v>0.39832869080779942</v>
      </c>
      <c r="I44" s="2"/>
      <c r="J44" s="2">
        <f t="shared" si="22"/>
        <v>0.30083565459610029</v>
      </c>
      <c r="K44" s="2">
        <f t="shared" si="23"/>
        <v>0.69916434540389971</v>
      </c>
      <c r="L44" s="2">
        <f t="shared" si="24"/>
        <v>0</v>
      </c>
      <c r="M44" s="2">
        <f t="shared" si="25"/>
        <v>0</v>
      </c>
      <c r="N44" s="119">
        <v>1188</v>
      </c>
      <c r="O44" s="119">
        <v>2761</v>
      </c>
      <c r="P44" s="119"/>
      <c r="Q44" s="119"/>
      <c r="R44" s="119"/>
      <c r="S44" s="119"/>
      <c r="T44" s="64"/>
      <c r="U44" s="119"/>
      <c r="V44" s="119"/>
      <c r="W44" s="64"/>
      <c r="X44" s="64"/>
      <c r="Y44" s="64"/>
      <c r="Z44" s="64"/>
      <c r="AA44" s="64"/>
      <c r="AB44" s="64"/>
      <c r="AC44" s="64"/>
      <c r="AD44" s="64"/>
      <c r="AE44" s="64"/>
      <c r="AG44" s="6">
        <f>IF(Q44&gt;0,RANK(Q44,(N44:P44,Q44:AE44)),0)</f>
        <v>0</v>
      </c>
      <c r="AH44" s="6">
        <f>IF(R44&gt;0,RANK(R44,(N44:P44,Q44:AE44)),0)</f>
        <v>0</v>
      </c>
      <c r="AI44" s="6">
        <f>IF(T44&gt;0,RANK(T44,(N44:P44,Q44:AE44)),0)</f>
        <v>0</v>
      </c>
      <c r="AJ44" s="6">
        <f>IF(S44&gt;0,RANK(S44,(N44:P44,Q44:AE44)),0)</f>
        <v>0</v>
      </c>
      <c r="AK44" s="2">
        <f t="shared" si="26"/>
        <v>0</v>
      </c>
      <c r="AL44" s="2">
        <f t="shared" si="27"/>
        <v>0</v>
      </c>
      <c r="AM44" s="2">
        <f t="shared" si="28"/>
        <v>0</v>
      </c>
      <c r="AN44" s="2">
        <f t="shared" si="29"/>
        <v>0</v>
      </c>
      <c r="AP44" s="5" t="s">
        <v>1083</v>
      </c>
      <c r="AQ44" s="5" t="s">
        <v>308</v>
      </c>
      <c r="AR44">
        <v>4</v>
      </c>
      <c r="AT44">
        <v>1</v>
      </c>
      <c r="AU44" s="105">
        <v>6</v>
      </c>
      <c r="AV44" s="107">
        <v>49</v>
      </c>
      <c r="AW44" s="111">
        <f t="shared" ref="AW44:AW77" si="31">1000*AU44+AV44</f>
        <v>6049</v>
      </c>
      <c r="AY44" s="6" t="s">
        <v>1243</v>
      </c>
    </row>
    <row r="45" spans="1:51" ht="12.75" hidden="1" customHeight="1" outlineLevel="1">
      <c r="A45" s="16" t="s">
        <v>618</v>
      </c>
      <c r="B45" s="5" t="s">
        <v>308</v>
      </c>
      <c r="C45" s="1">
        <f t="shared" si="16"/>
        <v>5004</v>
      </c>
      <c r="D45" s="8">
        <f t="shared" si="17"/>
        <v>1</v>
      </c>
      <c r="E45" s="8">
        <f t="shared" si="18"/>
        <v>2</v>
      </c>
      <c r="F45" s="8">
        <f t="shared" si="19"/>
        <v>0</v>
      </c>
      <c r="G45" s="61">
        <f t="shared" si="20"/>
        <v>196</v>
      </c>
      <c r="H45" s="66">
        <f t="shared" si="21"/>
        <v>3.9168665067945641E-2</v>
      </c>
      <c r="I45" s="2"/>
      <c r="J45" s="2">
        <f t="shared" si="22"/>
        <v>0.51958433253397285</v>
      </c>
      <c r="K45" s="2">
        <f t="shared" si="23"/>
        <v>0.48041566746602715</v>
      </c>
      <c r="L45" s="2">
        <f t="shared" si="24"/>
        <v>0</v>
      </c>
      <c r="M45" s="2">
        <f t="shared" si="25"/>
        <v>0</v>
      </c>
      <c r="N45" s="119">
        <v>2600</v>
      </c>
      <c r="O45" s="119">
        <v>2404</v>
      </c>
      <c r="P45" s="119"/>
      <c r="Q45" s="119"/>
      <c r="R45" s="119"/>
      <c r="S45" s="119"/>
      <c r="T45" s="64"/>
      <c r="U45" s="119"/>
      <c r="V45" s="119"/>
      <c r="W45" s="64"/>
      <c r="X45" s="64"/>
      <c r="Y45" s="64"/>
      <c r="Z45" s="64"/>
      <c r="AA45" s="64"/>
      <c r="AB45" s="64"/>
      <c r="AC45" s="64"/>
      <c r="AD45" s="64"/>
      <c r="AE45" s="64"/>
      <c r="AG45" s="6">
        <f>IF(Q45&gt;0,RANK(Q45,(N45:P45,Q45:AE45)),0)</f>
        <v>0</v>
      </c>
      <c r="AH45" s="6">
        <f>IF(R45&gt;0,RANK(R45,(N45:P45,Q45:AE45)),0)</f>
        <v>0</v>
      </c>
      <c r="AI45" s="6">
        <f>IF(T45&gt;0,RANK(T45,(N45:P45,Q45:AE45)),0)</f>
        <v>0</v>
      </c>
      <c r="AJ45" s="6">
        <f>IF(S45&gt;0,RANK(S45,(N45:P45,Q45:AE45)),0)</f>
        <v>0</v>
      </c>
      <c r="AK45" s="2">
        <f t="shared" si="26"/>
        <v>0</v>
      </c>
      <c r="AL45" s="2">
        <f t="shared" si="27"/>
        <v>0</v>
      </c>
      <c r="AM45" s="2">
        <f t="shared" si="28"/>
        <v>0</v>
      </c>
      <c r="AN45" s="2">
        <f t="shared" si="29"/>
        <v>0</v>
      </c>
      <c r="AP45" s="5" t="s">
        <v>618</v>
      </c>
      <c r="AQ45" s="5" t="s">
        <v>308</v>
      </c>
      <c r="AR45">
        <v>25</v>
      </c>
      <c r="AT45">
        <v>1</v>
      </c>
      <c r="AU45" s="105">
        <v>6</v>
      </c>
      <c r="AV45" s="107">
        <v>51</v>
      </c>
      <c r="AW45" s="111">
        <f t="shared" si="31"/>
        <v>6051</v>
      </c>
      <c r="AY45" s="6" t="s">
        <v>1243</v>
      </c>
    </row>
    <row r="46" spans="1:51" ht="12.75" hidden="1" customHeight="1" outlineLevel="1">
      <c r="A46" s="16" t="s">
        <v>620</v>
      </c>
      <c r="B46" s="5" t="s">
        <v>308</v>
      </c>
      <c r="C46" s="1">
        <f t="shared" si="16"/>
        <v>121515</v>
      </c>
      <c r="D46" s="8">
        <f t="shared" si="17"/>
        <v>1</v>
      </c>
      <c r="E46" s="8">
        <f t="shared" si="18"/>
        <v>2</v>
      </c>
      <c r="F46" s="8">
        <f t="shared" si="19"/>
        <v>0</v>
      </c>
      <c r="G46" s="61">
        <f t="shared" si="20"/>
        <v>47655</v>
      </c>
      <c r="H46" s="66">
        <f t="shared" si="21"/>
        <v>0.39217380570299964</v>
      </c>
      <c r="I46" s="2"/>
      <c r="J46" s="2">
        <f t="shared" si="22"/>
        <v>0.69608690285149977</v>
      </c>
      <c r="K46" s="2">
        <f t="shared" si="23"/>
        <v>0.30391309714850018</v>
      </c>
      <c r="L46" s="2">
        <f t="shared" si="24"/>
        <v>0</v>
      </c>
      <c r="M46" s="2">
        <f t="shared" si="25"/>
        <v>5.5511151231257827E-17</v>
      </c>
      <c r="N46" s="119">
        <v>84585</v>
      </c>
      <c r="O46" s="119">
        <v>36930</v>
      </c>
      <c r="P46" s="119"/>
      <c r="Q46" s="119"/>
      <c r="R46" s="119"/>
      <c r="S46" s="119"/>
      <c r="T46" s="64"/>
      <c r="U46" s="119"/>
      <c r="V46" s="119"/>
      <c r="W46" s="64"/>
      <c r="X46" s="64"/>
      <c r="Y46" s="64"/>
      <c r="Z46" s="64"/>
      <c r="AA46" s="64"/>
      <c r="AB46" s="64"/>
      <c r="AC46" s="64"/>
      <c r="AD46" s="64"/>
      <c r="AE46" s="64"/>
      <c r="AG46" s="6">
        <f>IF(Q46&gt;0,RANK(Q46,(N46:P46,Q46:AE46)),0)</f>
        <v>0</v>
      </c>
      <c r="AH46" s="6">
        <f>IF(R46&gt;0,RANK(R46,(N46:P46,Q46:AE46)),0)</f>
        <v>0</v>
      </c>
      <c r="AI46" s="6">
        <f>IF(T46&gt;0,RANK(T46,(N46:P46,Q46:AE46)),0)</f>
        <v>0</v>
      </c>
      <c r="AJ46" s="6">
        <f>IF(S46&gt;0,RANK(S46,(N46:P46,Q46:AE46)),0)</f>
        <v>0</v>
      </c>
      <c r="AK46" s="2">
        <f t="shared" si="26"/>
        <v>0</v>
      </c>
      <c r="AL46" s="2">
        <f t="shared" si="27"/>
        <v>0</v>
      </c>
      <c r="AM46" s="2">
        <f t="shared" si="28"/>
        <v>0</v>
      </c>
      <c r="AN46" s="2">
        <f t="shared" si="29"/>
        <v>0</v>
      </c>
      <c r="AP46" s="5" t="s">
        <v>620</v>
      </c>
      <c r="AQ46" s="5" t="s">
        <v>308</v>
      </c>
      <c r="AR46">
        <v>17</v>
      </c>
      <c r="AT46">
        <v>1</v>
      </c>
      <c r="AU46" s="105">
        <v>6</v>
      </c>
      <c r="AV46" s="107">
        <v>53</v>
      </c>
      <c r="AW46" s="111">
        <f t="shared" si="31"/>
        <v>6053</v>
      </c>
      <c r="AY46" s="6" t="s">
        <v>1243</v>
      </c>
    </row>
    <row r="47" spans="1:51" ht="12.75" hidden="1" customHeight="1" outlineLevel="1">
      <c r="A47" s="16" t="s">
        <v>727</v>
      </c>
      <c r="B47" s="5" t="s">
        <v>308</v>
      </c>
      <c r="C47" s="1">
        <f t="shared" si="16"/>
        <v>55804</v>
      </c>
      <c r="D47" s="8">
        <f t="shared" si="17"/>
        <v>1</v>
      </c>
      <c r="E47" s="8">
        <f t="shared" si="18"/>
        <v>2</v>
      </c>
      <c r="F47" s="8">
        <f t="shared" si="19"/>
        <v>0</v>
      </c>
      <c r="G47" s="61">
        <f t="shared" si="20"/>
        <v>18440</v>
      </c>
      <c r="H47" s="66">
        <f t="shared" si="21"/>
        <v>0.33044226220342626</v>
      </c>
      <c r="I47" s="2"/>
      <c r="J47" s="2">
        <f t="shared" si="22"/>
        <v>0.6652211311017131</v>
      </c>
      <c r="K47" s="2">
        <f t="shared" si="23"/>
        <v>0.33477886889828684</v>
      </c>
      <c r="L47" s="2">
        <f t="shared" si="24"/>
        <v>0</v>
      </c>
      <c r="M47" s="2">
        <f t="shared" si="25"/>
        <v>5.5511151231257827E-17</v>
      </c>
      <c r="N47" s="119">
        <v>37122</v>
      </c>
      <c r="O47" s="119">
        <v>18682</v>
      </c>
      <c r="P47" s="119"/>
      <c r="Q47" s="119"/>
      <c r="R47" s="119"/>
      <c r="S47" s="119"/>
      <c r="T47" s="64"/>
      <c r="U47" s="119"/>
      <c r="V47" s="119"/>
      <c r="W47" s="64"/>
      <c r="X47" s="64"/>
      <c r="Y47" s="64"/>
      <c r="Z47" s="64"/>
      <c r="AA47" s="64"/>
      <c r="AB47" s="64"/>
      <c r="AC47" s="64"/>
      <c r="AD47" s="64"/>
      <c r="AE47" s="64"/>
      <c r="AG47" s="6">
        <f>IF(Q47&gt;0,RANK(Q47,(N47:P47,Q47:AE47)),0)</f>
        <v>0</v>
      </c>
      <c r="AH47" s="6">
        <f>IF(R47&gt;0,RANK(R47,(N47:P47,Q47:AE47)),0)</f>
        <v>0</v>
      </c>
      <c r="AI47" s="6">
        <f>IF(T47&gt;0,RANK(T47,(N47:P47,Q47:AE47)),0)</f>
        <v>0</v>
      </c>
      <c r="AJ47" s="6">
        <f>IF(S47&gt;0,RANK(S47,(N47:P47,Q47:AE47)),0)</f>
        <v>0</v>
      </c>
      <c r="AK47" s="2">
        <f t="shared" si="26"/>
        <v>0</v>
      </c>
      <c r="AL47" s="2">
        <f t="shared" si="27"/>
        <v>0</v>
      </c>
      <c r="AM47" s="2">
        <f t="shared" si="28"/>
        <v>0</v>
      </c>
      <c r="AN47" s="2">
        <f t="shared" si="29"/>
        <v>0</v>
      </c>
      <c r="AP47" s="5" t="s">
        <v>727</v>
      </c>
      <c r="AQ47" s="5" t="s">
        <v>308</v>
      </c>
      <c r="AR47">
        <v>1</v>
      </c>
      <c r="AT47">
        <v>1</v>
      </c>
      <c r="AU47" s="105">
        <v>6</v>
      </c>
      <c r="AV47" s="107">
        <v>55</v>
      </c>
      <c r="AW47" s="111">
        <f t="shared" si="31"/>
        <v>6055</v>
      </c>
      <c r="AY47" s="6" t="s">
        <v>1243</v>
      </c>
    </row>
    <row r="48" spans="1:51" ht="12.75" hidden="1" customHeight="1" outlineLevel="1">
      <c r="A48" s="16" t="s">
        <v>801</v>
      </c>
      <c r="B48" s="5" t="s">
        <v>308</v>
      </c>
      <c r="C48" s="1">
        <f t="shared" si="16"/>
        <v>50573</v>
      </c>
      <c r="D48" s="8">
        <f t="shared" si="17"/>
        <v>1</v>
      </c>
      <c r="E48" s="8">
        <f t="shared" si="18"/>
        <v>2</v>
      </c>
      <c r="F48" s="8">
        <f t="shared" si="19"/>
        <v>0</v>
      </c>
      <c r="G48" s="61">
        <f t="shared" si="20"/>
        <v>417</v>
      </c>
      <c r="H48" s="66">
        <f t="shared" si="21"/>
        <v>8.2455064955608733E-3</v>
      </c>
      <c r="I48" s="2"/>
      <c r="J48" s="2">
        <f t="shared" si="22"/>
        <v>0.50412275324778044</v>
      </c>
      <c r="K48" s="2">
        <f t="shared" si="23"/>
        <v>0.49587724675221956</v>
      </c>
      <c r="L48" s="2">
        <f t="shared" si="24"/>
        <v>0</v>
      </c>
      <c r="M48" s="2">
        <f t="shared" si="25"/>
        <v>0</v>
      </c>
      <c r="N48" s="119">
        <v>25495</v>
      </c>
      <c r="O48" s="119">
        <v>25078</v>
      </c>
      <c r="P48" s="119"/>
      <c r="Q48" s="119"/>
      <c r="R48" s="119"/>
      <c r="S48" s="119"/>
      <c r="T48" s="64"/>
      <c r="U48" s="119"/>
      <c r="V48" s="119"/>
      <c r="W48" s="64"/>
      <c r="X48" s="64"/>
      <c r="Y48" s="64"/>
      <c r="Z48" s="64"/>
      <c r="AA48" s="64"/>
      <c r="AB48" s="64"/>
      <c r="AC48" s="64"/>
      <c r="AD48" s="64"/>
      <c r="AE48" s="64"/>
      <c r="AG48" s="6">
        <f>IF(Q48&gt;0,RANK(Q48,(N48:P48,Q48:AE48)),0)</f>
        <v>0</v>
      </c>
      <c r="AH48" s="6">
        <f>IF(R48&gt;0,RANK(R48,(N48:P48,Q48:AE48)),0)</f>
        <v>0</v>
      </c>
      <c r="AI48" s="6">
        <f>IF(T48&gt;0,RANK(T48,(N48:P48,Q48:AE48)),0)</f>
        <v>0</v>
      </c>
      <c r="AJ48" s="6">
        <f>IF(S48&gt;0,RANK(S48,(N48:P48,Q48:AE48)),0)</f>
        <v>0</v>
      </c>
      <c r="AK48" s="2">
        <f t="shared" si="26"/>
        <v>0</v>
      </c>
      <c r="AL48" s="2">
        <f t="shared" si="27"/>
        <v>0</v>
      </c>
      <c r="AM48" s="2">
        <f t="shared" si="28"/>
        <v>0</v>
      </c>
      <c r="AN48" s="2">
        <f t="shared" si="29"/>
        <v>0</v>
      </c>
      <c r="AP48" s="5" t="s">
        <v>801</v>
      </c>
      <c r="AQ48" s="5" t="s">
        <v>308</v>
      </c>
      <c r="AR48">
        <v>4</v>
      </c>
      <c r="AT48">
        <v>1</v>
      </c>
      <c r="AU48" s="105">
        <v>6</v>
      </c>
      <c r="AV48" s="107">
        <v>57</v>
      </c>
      <c r="AW48" s="111">
        <f t="shared" si="31"/>
        <v>6057</v>
      </c>
      <c r="AY48" s="6" t="s">
        <v>1243</v>
      </c>
    </row>
    <row r="49" spans="1:51" ht="12.75" hidden="1" customHeight="1" outlineLevel="1">
      <c r="A49" s="16" t="s">
        <v>796</v>
      </c>
      <c r="B49" s="5" t="s">
        <v>308</v>
      </c>
      <c r="C49" s="1">
        <f t="shared" si="16"/>
        <v>1086476</v>
      </c>
      <c r="D49" s="8">
        <f t="shared" si="17"/>
        <v>2</v>
      </c>
      <c r="E49" s="8">
        <f t="shared" si="18"/>
        <v>1</v>
      </c>
      <c r="F49" s="8">
        <f t="shared" si="19"/>
        <v>0</v>
      </c>
      <c r="G49" s="61">
        <f t="shared" si="20"/>
        <v>54672</v>
      </c>
      <c r="H49" s="66">
        <f t="shared" si="21"/>
        <v>5.032048568030955E-2</v>
      </c>
      <c r="I49" s="2"/>
      <c r="J49" s="2">
        <f t="shared" si="22"/>
        <v>0.47483975715984522</v>
      </c>
      <c r="K49" s="2">
        <f t="shared" si="23"/>
        <v>0.52516024284015472</v>
      </c>
      <c r="L49" s="2">
        <f t="shared" si="24"/>
        <v>0</v>
      </c>
      <c r="M49" s="2">
        <f t="shared" si="25"/>
        <v>0</v>
      </c>
      <c r="N49" s="119">
        <v>515902</v>
      </c>
      <c r="O49" s="119">
        <v>570574</v>
      </c>
      <c r="P49" s="119"/>
      <c r="Q49" s="119"/>
      <c r="R49" s="119"/>
      <c r="S49" s="119"/>
      <c r="T49" s="64"/>
      <c r="U49" s="119"/>
      <c r="V49" s="119"/>
      <c r="W49" s="64"/>
      <c r="X49" s="64"/>
      <c r="Y49" s="64"/>
      <c r="Z49" s="64"/>
      <c r="AA49" s="64"/>
      <c r="AB49" s="64"/>
      <c r="AC49" s="64"/>
      <c r="AD49" s="64"/>
      <c r="AE49" s="64"/>
      <c r="AG49" s="6">
        <f>IF(Q49&gt;0,RANK(Q49,(N49:P49,Q49:AE49)),0)</f>
        <v>0</v>
      </c>
      <c r="AH49" s="6">
        <f>IF(R49&gt;0,RANK(R49,(N49:P49,Q49:AE49)),0)</f>
        <v>0</v>
      </c>
      <c r="AI49" s="6">
        <f>IF(T49&gt;0,RANK(T49,(N49:P49,Q49:AE49)),0)</f>
        <v>0</v>
      </c>
      <c r="AJ49" s="6">
        <f>IF(S49&gt;0,RANK(S49,(N49:P49,Q49:AE49)),0)</f>
        <v>0</v>
      </c>
      <c r="AK49" s="2">
        <f t="shared" si="26"/>
        <v>0</v>
      </c>
      <c r="AL49" s="2">
        <f t="shared" si="27"/>
        <v>0</v>
      </c>
      <c r="AM49" s="2">
        <f t="shared" si="28"/>
        <v>0</v>
      </c>
      <c r="AN49" s="2">
        <f t="shared" si="29"/>
        <v>0</v>
      </c>
      <c r="AP49" s="5" t="s">
        <v>796</v>
      </c>
      <c r="AQ49" s="5" t="s">
        <v>308</v>
      </c>
      <c r="AR49">
        <v>0</v>
      </c>
      <c r="AT49">
        <v>1</v>
      </c>
      <c r="AU49" s="105">
        <v>6</v>
      </c>
      <c r="AV49" s="107">
        <v>59</v>
      </c>
      <c r="AW49" s="111">
        <f t="shared" si="31"/>
        <v>6059</v>
      </c>
      <c r="AY49" s="6" t="s">
        <v>1243</v>
      </c>
    </row>
    <row r="50" spans="1:51" ht="12.75" hidden="1" customHeight="1" outlineLevel="1">
      <c r="A50" s="16" t="s">
        <v>797</v>
      </c>
      <c r="B50" s="5" t="s">
        <v>308</v>
      </c>
      <c r="C50" s="1">
        <f t="shared" si="16"/>
        <v>165738</v>
      </c>
      <c r="D50" s="8">
        <f t="shared" si="17"/>
        <v>2</v>
      </c>
      <c r="E50" s="8">
        <f t="shared" si="18"/>
        <v>1</v>
      </c>
      <c r="F50" s="8">
        <f t="shared" si="19"/>
        <v>0</v>
      </c>
      <c r="G50" s="61">
        <f t="shared" si="20"/>
        <v>28540</v>
      </c>
      <c r="H50" s="66">
        <f t="shared" si="21"/>
        <v>0.17219949558942427</v>
      </c>
      <c r="I50" s="2"/>
      <c r="J50" s="2">
        <f t="shared" si="22"/>
        <v>0.41390025220528787</v>
      </c>
      <c r="K50" s="2">
        <f t="shared" si="23"/>
        <v>0.58609974779471219</v>
      </c>
      <c r="L50" s="2">
        <f t="shared" si="24"/>
        <v>0</v>
      </c>
      <c r="M50" s="2">
        <f t="shared" si="25"/>
        <v>-1.1102230246251565E-16</v>
      </c>
      <c r="N50" s="119">
        <v>68599</v>
      </c>
      <c r="O50" s="119">
        <v>97139</v>
      </c>
      <c r="P50" s="119"/>
      <c r="Q50" s="119"/>
      <c r="R50" s="119"/>
      <c r="S50" s="119"/>
      <c r="T50" s="64"/>
      <c r="U50" s="119"/>
      <c r="V50" s="119"/>
      <c r="W50" s="64"/>
      <c r="X50" s="64"/>
      <c r="Y50" s="64"/>
      <c r="Z50" s="64"/>
      <c r="AA50" s="64"/>
      <c r="AB50" s="64"/>
      <c r="AC50" s="64"/>
      <c r="AD50" s="64"/>
      <c r="AE50" s="64"/>
      <c r="AG50" s="6">
        <f>IF(Q50&gt;0,RANK(Q50,(N50:P50,Q50:AE50)),0)</f>
        <v>0</v>
      </c>
      <c r="AH50" s="6">
        <f>IF(R50&gt;0,RANK(R50,(N50:P50,Q50:AE50)),0)</f>
        <v>0</v>
      </c>
      <c r="AI50" s="6">
        <f>IF(T50&gt;0,RANK(T50,(N50:P50,Q50:AE50)),0)</f>
        <v>0</v>
      </c>
      <c r="AJ50" s="6">
        <f>IF(S50&gt;0,RANK(S50,(N50:P50,Q50:AE50)),0)</f>
        <v>0</v>
      </c>
      <c r="AK50" s="2">
        <f t="shared" si="26"/>
        <v>0</v>
      </c>
      <c r="AL50" s="2">
        <f t="shared" si="27"/>
        <v>0</v>
      </c>
      <c r="AM50" s="2">
        <f t="shared" si="28"/>
        <v>0</v>
      </c>
      <c r="AN50" s="2">
        <f t="shared" si="29"/>
        <v>0</v>
      </c>
      <c r="AP50" s="5" t="s">
        <v>797</v>
      </c>
      <c r="AQ50" s="5" t="s">
        <v>308</v>
      </c>
      <c r="AR50">
        <v>4</v>
      </c>
      <c r="AT50">
        <v>1</v>
      </c>
      <c r="AU50" s="105">
        <v>6</v>
      </c>
      <c r="AV50" s="107">
        <v>61</v>
      </c>
      <c r="AW50" s="111">
        <f t="shared" si="31"/>
        <v>6061</v>
      </c>
      <c r="AY50" s="6" t="s">
        <v>1243</v>
      </c>
    </row>
    <row r="51" spans="1:51" ht="12.75" hidden="1" customHeight="1" outlineLevel="1">
      <c r="A51" s="16" t="s">
        <v>658</v>
      </c>
      <c r="B51" s="5" t="s">
        <v>308</v>
      </c>
      <c r="C51" s="1">
        <f t="shared" si="16"/>
        <v>9722</v>
      </c>
      <c r="D51" s="8">
        <f t="shared" si="17"/>
        <v>2</v>
      </c>
      <c r="E51" s="8">
        <f t="shared" si="18"/>
        <v>1</v>
      </c>
      <c r="F51" s="8">
        <f t="shared" si="19"/>
        <v>0</v>
      </c>
      <c r="G51" s="61">
        <f t="shared" si="20"/>
        <v>1398</v>
      </c>
      <c r="H51" s="66">
        <f t="shared" si="21"/>
        <v>0.14379757251594322</v>
      </c>
      <c r="I51" s="2"/>
      <c r="J51" s="2">
        <f t="shared" si="22"/>
        <v>0.42810121374202836</v>
      </c>
      <c r="K51" s="2">
        <f t="shared" si="23"/>
        <v>0.57189878625797164</v>
      </c>
      <c r="L51" s="2">
        <f t="shared" si="24"/>
        <v>0</v>
      </c>
      <c r="M51" s="2">
        <f t="shared" si="25"/>
        <v>0</v>
      </c>
      <c r="N51" s="119">
        <v>4162</v>
      </c>
      <c r="O51" s="119">
        <v>5560</v>
      </c>
      <c r="P51" s="119"/>
      <c r="Q51" s="119"/>
      <c r="R51" s="119"/>
      <c r="S51" s="119"/>
      <c r="T51" s="64"/>
      <c r="U51" s="119"/>
      <c r="V51" s="119"/>
      <c r="W51" s="64"/>
      <c r="X51" s="64"/>
      <c r="Y51" s="64"/>
      <c r="Z51" s="64"/>
      <c r="AA51" s="64"/>
      <c r="AB51" s="64"/>
      <c r="AC51" s="64"/>
      <c r="AD51" s="64"/>
      <c r="AE51" s="64"/>
      <c r="AG51" s="6">
        <f>IF(Q51&gt;0,RANK(Q51,(N51:P51,Q51:AE51)),0)</f>
        <v>0</v>
      </c>
      <c r="AH51" s="6">
        <f>IF(R51&gt;0,RANK(R51,(N51:P51,Q51:AE51)),0)</f>
        <v>0</v>
      </c>
      <c r="AI51" s="6">
        <f>IF(T51&gt;0,RANK(T51,(N51:P51,Q51:AE51)),0)</f>
        <v>0</v>
      </c>
      <c r="AJ51" s="6">
        <f>IF(S51&gt;0,RANK(S51,(N51:P51,Q51:AE51)),0)</f>
        <v>0</v>
      </c>
      <c r="AK51" s="2">
        <f t="shared" si="26"/>
        <v>0</v>
      </c>
      <c r="AL51" s="2">
        <f t="shared" si="27"/>
        <v>0</v>
      </c>
      <c r="AM51" s="2">
        <f t="shared" si="28"/>
        <v>0</v>
      </c>
      <c r="AN51" s="2">
        <f t="shared" si="29"/>
        <v>0</v>
      </c>
      <c r="AP51" s="5" t="s">
        <v>658</v>
      </c>
      <c r="AQ51" s="5" t="s">
        <v>308</v>
      </c>
      <c r="AR51">
        <v>4</v>
      </c>
      <c r="AT51">
        <v>1</v>
      </c>
      <c r="AU51" s="105">
        <v>6</v>
      </c>
      <c r="AV51" s="107">
        <v>63</v>
      </c>
      <c r="AW51" s="111">
        <f t="shared" si="31"/>
        <v>6063</v>
      </c>
      <c r="AY51" s="6" t="s">
        <v>1243</v>
      </c>
    </row>
    <row r="52" spans="1:51" ht="12.75" hidden="1" customHeight="1" outlineLevel="1">
      <c r="A52" s="16" t="s">
        <v>2064</v>
      </c>
      <c r="B52" s="5" t="s">
        <v>308</v>
      </c>
      <c r="C52" s="1">
        <f t="shared" ref="C52:C78" si="32">SUM(N52:AE52)</f>
        <v>631349</v>
      </c>
      <c r="D52" s="8">
        <f t="shared" ref="D52:D78" si="33">IF(N52&gt;0, RANK(N52,(N52:AE52)),0)</f>
        <v>1</v>
      </c>
      <c r="E52" s="8">
        <f t="shared" ref="E52:E78" si="34">IF(O52&gt;0,RANK(O52,(N52:AE52)),0)</f>
        <v>2</v>
      </c>
      <c r="F52" s="8">
        <f t="shared" ref="F52:F78" si="35">IF(P52&gt;0,RANK(P52,(N52:AE52)),0)</f>
        <v>0</v>
      </c>
      <c r="G52" s="61">
        <f t="shared" ref="G52:G78" si="36">IF(C52&gt;0,MAX(N52:S52)-LARGE(N52:S52,2),0)</f>
        <v>24047</v>
      </c>
      <c r="H52" s="66">
        <f t="shared" si="21"/>
        <v>3.8088283976057617E-2</v>
      </c>
      <c r="I52" s="2"/>
      <c r="J52" s="2">
        <f t="shared" ref="J52:J78" si="37">IF($C52=0,"-",N52/$C52)</f>
        <v>0.51904414198802884</v>
      </c>
      <c r="K52" s="2">
        <f t="shared" ref="K52:K78" si="38">IF($C52=0,"-",O52/$C52)</f>
        <v>0.48095585801197122</v>
      </c>
      <c r="L52" s="2">
        <f t="shared" ref="L52:L78" si="39">IF($C52=0,"-",P52/$C52)</f>
        <v>0</v>
      </c>
      <c r="M52" s="2">
        <f t="shared" ref="M52:M78" si="40">IF(C52=0,"-",(1-J52-K52-L52))</f>
        <v>-5.5511151231257827E-17</v>
      </c>
      <c r="N52" s="119">
        <v>327698</v>
      </c>
      <c r="O52" s="119">
        <v>303651</v>
      </c>
      <c r="P52" s="119"/>
      <c r="Q52" s="119"/>
      <c r="R52" s="119"/>
      <c r="S52" s="119"/>
      <c r="T52" s="64"/>
      <c r="U52" s="119"/>
      <c r="V52" s="119"/>
      <c r="W52" s="64"/>
      <c r="X52" s="64"/>
      <c r="Y52" s="64"/>
      <c r="Z52" s="64"/>
      <c r="AA52" s="64"/>
      <c r="AB52" s="64"/>
      <c r="AC52" s="64"/>
      <c r="AD52" s="64"/>
      <c r="AE52" s="64"/>
      <c r="AG52" s="6">
        <f>IF(Q52&gt;0,RANK(Q52,(N52:P52,Q52:AE52)),0)</f>
        <v>0</v>
      </c>
      <c r="AH52" s="6">
        <f>IF(R52&gt;0,RANK(R52,(N52:P52,Q52:AE52)),0)</f>
        <v>0</v>
      </c>
      <c r="AI52" s="6">
        <f>IF(T52&gt;0,RANK(T52,(N52:P52,Q52:AE52)),0)</f>
        <v>0</v>
      </c>
      <c r="AJ52" s="6">
        <f>IF(S52&gt;0,RANK(S52,(N52:P52,Q52:AE52)),0)</f>
        <v>0</v>
      </c>
      <c r="AK52" s="2">
        <f t="shared" ref="AK52:AK78" si="41">IF($C52=0,"-",Q52/$C52)</f>
        <v>0</v>
      </c>
      <c r="AL52" s="2">
        <f t="shared" ref="AL52:AL78" si="42">IF($C52=0,"-",R52/$C52)</f>
        <v>0</v>
      </c>
      <c r="AM52" s="2">
        <f t="shared" ref="AM52:AM78" si="43">IF($C52=0,"-",T52/$C52)</f>
        <v>0</v>
      </c>
      <c r="AN52" s="2">
        <f t="shared" ref="AN52:AN78" si="44">IF($C52=0,"-",S52/$C52)</f>
        <v>0</v>
      </c>
      <c r="AP52" s="5" t="s">
        <v>2064</v>
      </c>
      <c r="AQ52" s="5" t="s">
        <v>308</v>
      </c>
      <c r="AR52">
        <v>0</v>
      </c>
      <c r="AT52">
        <v>1</v>
      </c>
      <c r="AU52" s="105">
        <v>6</v>
      </c>
      <c r="AV52" s="107">
        <v>65</v>
      </c>
      <c r="AW52" s="111">
        <f t="shared" si="31"/>
        <v>6065</v>
      </c>
      <c r="AY52" s="6" t="s">
        <v>1243</v>
      </c>
    </row>
    <row r="53" spans="1:51" ht="12.75" hidden="1" customHeight="1" outlineLevel="1">
      <c r="A53" s="16" t="s">
        <v>133</v>
      </c>
      <c r="B53" s="5" t="s">
        <v>308</v>
      </c>
      <c r="C53" s="1">
        <f t="shared" si="32"/>
        <v>497490</v>
      </c>
      <c r="D53" s="8">
        <f t="shared" si="33"/>
        <v>1</v>
      </c>
      <c r="E53" s="8">
        <f t="shared" si="34"/>
        <v>2</v>
      </c>
      <c r="F53" s="8">
        <f t="shared" si="35"/>
        <v>0</v>
      </c>
      <c r="G53" s="61">
        <f t="shared" si="36"/>
        <v>106666</v>
      </c>
      <c r="H53" s="66">
        <f t="shared" si="21"/>
        <v>0.21440832981567468</v>
      </c>
      <c r="I53" s="2"/>
      <c r="J53" s="2">
        <f t="shared" si="37"/>
        <v>0.60720416490783735</v>
      </c>
      <c r="K53" s="2">
        <f t="shared" si="38"/>
        <v>0.39279583509216265</v>
      </c>
      <c r="L53" s="2">
        <f t="shared" si="39"/>
        <v>0</v>
      </c>
      <c r="M53" s="2">
        <f t="shared" si="40"/>
        <v>0</v>
      </c>
      <c r="N53" s="119">
        <v>302078</v>
      </c>
      <c r="O53" s="119">
        <v>195412</v>
      </c>
      <c r="P53" s="119"/>
      <c r="Q53" s="119"/>
      <c r="R53" s="119"/>
      <c r="S53" s="119"/>
      <c r="T53" s="64"/>
      <c r="U53" s="119"/>
      <c r="V53" s="119"/>
      <c r="W53" s="64"/>
      <c r="X53" s="64"/>
      <c r="Y53" s="64"/>
      <c r="Z53" s="64"/>
      <c r="AA53" s="64"/>
      <c r="AB53" s="64"/>
      <c r="AC53" s="64"/>
      <c r="AD53" s="64"/>
      <c r="AE53" s="64"/>
      <c r="AG53" s="6">
        <f>IF(Q53&gt;0,RANK(Q53,(N53:P53,Q53:AE53)),0)</f>
        <v>0</v>
      </c>
      <c r="AH53" s="6">
        <f>IF(R53&gt;0,RANK(R53,(N53:P53,Q53:AE53)),0)</f>
        <v>0</v>
      </c>
      <c r="AI53" s="6">
        <f>IF(T53&gt;0,RANK(T53,(N53:P53,Q53:AE53)),0)</f>
        <v>0</v>
      </c>
      <c r="AJ53" s="6">
        <f>IF(S53&gt;0,RANK(S53,(N53:P53,Q53:AE53)),0)</f>
        <v>0</v>
      </c>
      <c r="AK53" s="2">
        <f t="shared" si="41"/>
        <v>0</v>
      </c>
      <c r="AL53" s="2">
        <f t="shared" si="42"/>
        <v>0</v>
      </c>
      <c r="AM53" s="2">
        <f t="shared" si="43"/>
        <v>0</v>
      </c>
      <c r="AN53" s="2">
        <f t="shared" si="44"/>
        <v>0</v>
      </c>
      <c r="AP53" s="5" t="s">
        <v>133</v>
      </c>
      <c r="AQ53" s="5" t="s">
        <v>308</v>
      </c>
      <c r="AR53">
        <v>0</v>
      </c>
      <c r="AT53">
        <v>1</v>
      </c>
      <c r="AU53" s="105">
        <v>6</v>
      </c>
      <c r="AV53" s="107">
        <v>67</v>
      </c>
      <c r="AW53" s="111">
        <f t="shared" si="31"/>
        <v>6067</v>
      </c>
      <c r="AY53" s="6" t="s">
        <v>1243</v>
      </c>
    </row>
    <row r="54" spans="1:51" ht="12.75" hidden="1" customHeight="1" outlineLevel="1">
      <c r="A54" s="16" t="s">
        <v>2488</v>
      </c>
      <c r="B54" s="5" t="s">
        <v>308</v>
      </c>
      <c r="C54" s="1">
        <f t="shared" si="32"/>
        <v>18644</v>
      </c>
      <c r="D54" s="8">
        <f t="shared" si="33"/>
        <v>1</v>
      </c>
      <c r="E54" s="8">
        <f t="shared" si="34"/>
        <v>2</v>
      </c>
      <c r="F54" s="8">
        <f t="shared" si="35"/>
        <v>0</v>
      </c>
      <c r="G54" s="61">
        <f t="shared" si="36"/>
        <v>4134</v>
      </c>
      <c r="H54" s="66">
        <f t="shared" si="21"/>
        <v>0.22173353357648573</v>
      </c>
      <c r="I54" s="2"/>
      <c r="J54" s="2">
        <f t="shared" si="37"/>
        <v>0.61086676678824292</v>
      </c>
      <c r="K54" s="2">
        <f t="shared" si="38"/>
        <v>0.38913323321175713</v>
      </c>
      <c r="L54" s="2">
        <f t="shared" si="39"/>
        <v>0</v>
      </c>
      <c r="M54" s="2">
        <f t="shared" si="40"/>
        <v>-5.5511151231257827E-17</v>
      </c>
      <c r="N54" s="119">
        <v>11389</v>
      </c>
      <c r="O54" s="119">
        <v>7255</v>
      </c>
      <c r="P54" s="119"/>
      <c r="Q54" s="119"/>
      <c r="R54" s="119"/>
      <c r="S54" s="119"/>
      <c r="T54" s="64"/>
      <c r="U54" s="119"/>
      <c r="V54" s="119"/>
      <c r="W54" s="64"/>
      <c r="X54" s="64"/>
      <c r="Y54" s="64"/>
      <c r="Z54" s="64"/>
      <c r="AA54" s="64"/>
      <c r="AB54" s="64"/>
      <c r="AC54" s="64"/>
      <c r="AD54" s="64"/>
      <c r="AE54" s="64"/>
      <c r="AG54" s="6">
        <f>IF(Q54&gt;0,RANK(Q54,(N54:P54,Q54:AE54)),0)</f>
        <v>0</v>
      </c>
      <c r="AH54" s="6">
        <f>IF(R54&gt;0,RANK(R54,(N54:P54,Q54:AE54)),0)</f>
        <v>0</v>
      </c>
      <c r="AI54" s="6">
        <f>IF(T54&gt;0,RANK(T54,(N54:P54,Q54:AE54)),0)</f>
        <v>0</v>
      </c>
      <c r="AJ54" s="6">
        <f>IF(S54&gt;0,RANK(S54,(N54:P54,Q54:AE54)),0)</f>
        <v>0</v>
      </c>
      <c r="AK54" s="2">
        <f t="shared" si="41"/>
        <v>0</v>
      </c>
      <c r="AL54" s="2">
        <f t="shared" si="42"/>
        <v>0</v>
      </c>
      <c r="AM54" s="2">
        <f t="shared" si="43"/>
        <v>0</v>
      </c>
      <c r="AN54" s="2">
        <f t="shared" si="44"/>
        <v>0</v>
      </c>
      <c r="AP54" s="5" t="s">
        <v>2488</v>
      </c>
      <c r="AQ54" s="5" t="s">
        <v>308</v>
      </c>
      <c r="AR54">
        <v>17</v>
      </c>
      <c r="AT54">
        <v>1</v>
      </c>
      <c r="AU54" s="105">
        <v>6</v>
      </c>
      <c r="AV54" s="107">
        <v>69</v>
      </c>
      <c r="AW54" s="111">
        <f t="shared" si="31"/>
        <v>6069</v>
      </c>
      <c r="AY54" s="6" t="s">
        <v>1243</v>
      </c>
    </row>
    <row r="55" spans="1:51" ht="12.75" hidden="1" customHeight="1" outlineLevel="1">
      <c r="A55" s="16" t="s">
        <v>2201</v>
      </c>
      <c r="B55" s="5" t="s">
        <v>308</v>
      </c>
      <c r="C55" s="1">
        <f t="shared" si="32"/>
        <v>551500</v>
      </c>
      <c r="D55" s="8">
        <f t="shared" si="33"/>
        <v>1</v>
      </c>
      <c r="E55" s="8">
        <f t="shared" si="34"/>
        <v>2</v>
      </c>
      <c r="F55" s="8">
        <f t="shared" si="35"/>
        <v>0</v>
      </c>
      <c r="G55" s="61">
        <f t="shared" si="36"/>
        <v>44634</v>
      </c>
      <c r="H55" s="66">
        <f t="shared" si="21"/>
        <v>8.0932003626473251E-2</v>
      </c>
      <c r="I55" s="2"/>
      <c r="J55" s="2">
        <f t="shared" si="37"/>
        <v>0.54046600181323667</v>
      </c>
      <c r="K55" s="2">
        <f t="shared" si="38"/>
        <v>0.45953399818676338</v>
      </c>
      <c r="L55" s="2">
        <f t="shared" si="39"/>
        <v>0</v>
      </c>
      <c r="M55" s="2">
        <f t="shared" si="40"/>
        <v>-5.5511151231257827E-17</v>
      </c>
      <c r="N55" s="119">
        <v>298067</v>
      </c>
      <c r="O55" s="119">
        <v>253433</v>
      </c>
      <c r="P55" s="119"/>
      <c r="Q55" s="119"/>
      <c r="R55" s="119"/>
      <c r="S55" s="119"/>
      <c r="T55" s="64"/>
      <c r="U55" s="119"/>
      <c r="V55" s="119"/>
      <c r="W55" s="64"/>
      <c r="X55" s="64"/>
      <c r="Y55" s="64"/>
      <c r="Z55" s="64"/>
      <c r="AA55" s="64"/>
      <c r="AB55" s="64"/>
      <c r="AC55" s="64"/>
      <c r="AD55" s="64"/>
      <c r="AE55" s="64"/>
      <c r="AG55" s="6">
        <f>IF(Q55&gt;0,RANK(Q55,(N55:P55,Q55:AE55)),0)</f>
        <v>0</v>
      </c>
      <c r="AH55" s="6">
        <f>IF(R55&gt;0,RANK(R55,(N55:P55,Q55:AE55)),0)</f>
        <v>0</v>
      </c>
      <c r="AI55" s="6">
        <f>IF(T55&gt;0,RANK(T55,(N55:P55,Q55:AE55)),0)</f>
        <v>0</v>
      </c>
      <c r="AJ55" s="6">
        <f>IF(S55&gt;0,RANK(S55,(N55:P55,Q55:AE55)),0)</f>
        <v>0</v>
      </c>
      <c r="AK55" s="2">
        <f t="shared" si="41"/>
        <v>0</v>
      </c>
      <c r="AL55" s="2">
        <f t="shared" si="42"/>
        <v>0</v>
      </c>
      <c r="AM55" s="2">
        <f t="shared" si="43"/>
        <v>0</v>
      </c>
      <c r="AN55" s="2">
        <f t="shared" si="44"/>
        <v>0</v>
      </c>
      <c r="AP55" s="5" t="s">
        <v>2201</v>
      </c>
      <c r="AQ55" s="5" t="s">
        <v>308</v>
      </c>
      <c r="AR55">
        <v>0</v>
      </c>
      <c r="AT55">
        <v>1</v>
      </c>
      <c r="AU55" s="105">
        <v>6</v>
      </c>
      <c r="AV55" s="107">
        <v>71</v>
      </c>
      <c r="AW55" s="111">
        <f t="shared" si="31"/>
        <v>6071</v>
      </c>
      <c r="AY55" s="6" t="s">
        <v>1243</v>
      </c>
    </row>
    <row r="56" spans="1:51" ht="12.75" hidden="1" customHeight="1" outlineLevel="1">
      <c r="A56" s="16" t="s">
        <v>2382</v>
      </c>
      <c r="B56" s="5" t="s">
        <v>308</v>
      </c>
      <c r="C56" s="1">
        <f t="shared" si="32"/>
        <v>1144665</v>
      </c>
      <c r="D56" s="8">
        <f t="shared" si="33"/>
        <v>1</v>
      </c>
      <c r="E56" s="8">
        <f t="shared" si="34"/>
        <v>2</v>
      </c>
      <c r="F56" s="8">
        <f t="shared" si="35"/>
        <v>0</v>
      </c>
      <c r="G56" s="61">
        <f t="shared" si="36"/>
        <v>100897</v>
      </c>
      <c r="H56" s="66">
        <f t="shared" si="21"/>
        <v>8.8145439932207234E-2</v>
      </c>
      <c r="I56" s="2"/>
      <c r="J56" s="2">
        <f t="shared" si="37"/>
        <v>0.54407271996610362</v>
      </c>
      <c r="K56" s="2">
        <f t="shared" si="38"/>
        <v>0.45592728003389638</v>
      </c>
      <c r="L56" s="2">
        <f t="shared" si="39"/>
        <v>0</v>
      </c>
      <c r="M56" s="2">
        <f t="shared" si="40"/>
        <v>0</v>
      </c>
      <c r="N56" s="119">
        <v>622781</v>
      </c>
      <c r="O56" s="119">
        <v>521884</v>
      </c>
      <c r="P56" s="119"/>
      <c r="Q56" s="119"/>
      <c r="R56" s="119"/>
      <c r="S56" s="119"/>
      <c r="T56" s="64"/>
      <c r="U56" s="119"/>
      <c r="V56" s="119"/>
      <c r="W56" s="64"/>
      <c r="X56" s="64"/>
      <c r="Y56" s="64"/>
      <c r="Z56" s="64"/>
      <c r="AA56" s="64"/>
      <c r="AB56" s="64"/>
      <c r="AC56" s="64"/>
      <c r="AD56" s="64"/>
      <c r="AE56" s="64"/>
      <c r="AG56" s="6">
        <f>IF(Q56&gt;0,RANK(Q56,(N56:P56,Q56:AE56)),0)</f>
        <v>0</v>
      </c>
      <c r="AH56" s="6">
        <f>IF(R56&gt;0,RANK(R56,(N56:P56,Q56:AE56)),0)</f>
        <v>0</v>
      </c>
      <c r="AI56" s="6">
        <f>IF(T56&gt;0,RANK(T56,(N56:P56,Q56:AE56)),0)</f>
        <v>0</v>
      </c>
      <c r="AJ56" s="6">
        <f>IF(S56&gt;0,RANK(S56,(N56:P56,Q56:AE56)),0)</f>
        <v>0</v>
      </c>
      <c r="AK56" s="2">
        <f t="shared" si="41"/>
        <v>0</v>
      </c>
      <c r="AL56" s="2">
        <f t="shared" si="42"/>
        <v>0</v>
      </c>
      <c r="AM56" s="2">
        <f t="shared" si="43"/>
        <v>0</v>
      </c>
      <c r="AN56" s="2">
        <f t="shared" si="44"/>
        <v>0</v>
      </c>
      <c r="AP56" s="5" t="s">
        <v>2382</v>
      </c>
      <c r="AQ56" s="5" t="s">
        <v>308</v>
      </c>
      <c r="AR56">
        <v>0</v>
      </c>
      <c r="AT56">
        <v>1</v>
      </c>
      <c r="AU56" s="105">
        <v>6</v>
      </c>
      <c r="AV56" s="107">
        <v>73</v>
      </c>
      <c r="AW56" s="111">
        <f t="shared" si="31"/>
        <v>6073</v>
      </c>
      <c r="AY56" s="6" t="s">
        <v>1243</v>
      </c>
    </row>
    <row r="57" spans="1:51" ht="12.75" hidden="1" customHeight="1" outlineLevel="1">
      <c r="A57" s="16" t="s">
        <v>2383</v>
      </c>
      <c r="B57" s="5" t="s">
        <v>308</v>
      </c>
      <c r="C57" s="1">
        <f t="shared" si="32"/>
        <v>344715</v>
      </c>
      <c r="D57" s="8">
        <f t="shared" si="33"/>
        <v>1</v>
      </c>
      <c r="E57" s="8">
        <f t="shared" si="34"/>
        <v>2</v>
      </c>
      <c r="F57" s="8">
        <f t="shared" si="35"/>
        <v>0</v>
      </c>
      <c r="G57" s="61">
        <f t="shared" si="36"/>
        <v>265537</v>
      </c>
      <c r="H57" s="66">
        <f t="shared" si="21"/>
        <v>0.77030880582510186</v>
      </c>
      <c r="I57" s="2"/>
      <c r="J57" s="2">
        <f t="shared" si="37"/>
        <v>0.88515440291255099</v>
      </c>
      <c r="K57" s="2">
        <f t="shared" si="38"/>
        <v>0.11484559708744906</v>
      </c>
      <c r="L57" s="2">
        <f t="shared" si="39"/>
        <v>0</v>
      </c>
      <c r="M57" s="2">
        <f t="shared" si="40"/>
        <v>-4.163336342344337E-17</v>
      </c>
      <c r="N57" s="119">
        <v>305126</v>
      </c>
      <c r="O57" s="119">
        <v>39589</v>
      </c>
      <c r="P57" s="119"/>
      <c r="Q57" s="119"/>
      <c r="R57" s="119"/>
      <c r="S57" s="119"/>
      <c r="T57" s="64"/>
      <c r="U57" s="119"/>
      <c r="V57" s="119"/>
      <c r="W57" s="64"/>
      <c r="X57" s="64"/>
      <c r="Y57" s="64"/>
      <c r="Z57" s="64"/>
      <c r="AA57" s="64"/>
      <c r="AB57" s="64"/>
      <c r="AC57" s="64"/>
      <c r="AD57" s="64"/>
      <c r="AE57" s="64"/>
      <c r="AG57" s="6">
        <f>IF(Q57&gt;0,RANK(Q57,(N57:P57,Q57:AE57)),0)</f>
        <v>0</v>
      </c>
      <c r="AH57" s="6">
        <f>IF(R57&gt;0,RANK(R57,(N57:P57,Q57:AE57)),0)</f>
        <v>0</v>
      </c>
      <c r="AI57" s="6">
        <f>IF(T57&gt;0,RANK(T57,(N57:P57,Q57:AE57)),0)</f>
        <v>0</v>
      </c>
      <c r="AJ57" s="6">
        <f>IF(S57&gt;0,RANK(S57,(N57:P57,Q57:AE57)),0)</f>
        <v>0</v>
      </c>
      <c r="AK57" s="2">
        <f t="shared" si="41"/>
        <v>0</v>
      </c>
      <c r="AL57" s="2">
        <f t="shared" si="42"/>
        <v>0</v>
      </c>
      <c r="AM57" s="2">
        <f t="shared" si="43"/>
        <v>0</v>
      </c>
      <c r="AN57" s="2">
        <f t="shared" si="44"/>
        <v>0</v>
      </c>
      <c r="AP57" s="5" t="s">
        <v>2383</v>
      </c>
      <c r="AQ57" s="5" t="s">
        <v>308</v>
      </c>
      <c r="AR57">
        <v>0</v>
      </c>
      <c r="AT57">
        <v>1</v>
      </c>
      <c r="AU57" s="105">
        <v>6</v>
      </c>
      <c r="AV57" s="107">
        <v>75</v>
      </c>
      <c r="AW57" s="111">
        <f t="shared" si="31"/>
        <v>6075</v>
      </c>
      <c r="AY57" s="6" t="s">
        <v>1243</v>
      </c>
    </row>
    <row r="58" spans="1:51" ht="12.75" hidden="1" customHeight="1" outlineLevel="1">
      <c r="A58" s="16" t="s">
        <v>1932</v>
      </c>
      <c r="B58" s="5" t="s">
        <v>308</v>
      </c>
      <c r="C58" s="1">
        <f t="shared" si="32"/>
        <v>199493</v>
      </c>
      <c r="D58" s="8">
        <f t="shared" si="33"/>
        <v>1</v>
      </c>
      <c r="E58" s="8">
        <f t="shared" si="34"/>
        <v>2</v>
      </c>
      <c r="F58" s="8">
        <f t="shared" si="35"/>
        <v>0</v>
      </c>
      <c r="G58" s="61">
        <f t="shared" si="36"/>
        <v>27919</v>
      </c>
      <c r="H58" s="66">
        <f t="shared" si="21"/>
        <v>0.13994977267372791</v>
      </c>
      <c r="I58" s="2"/>
      <c r="J58" s="2">
        <f t="shared" si="37"/>
        <v>0.569974886336864</v>
      </c>
      <c r="K58" s="2">
        <f t="shared" si="38"/>
        <v>0.43002511366313606</v>
      </c>
      <c r="L58" s="2">
        <f t="shared" si="39"/>
        <v>0</v>
      </c>
      <c r="M58" s="2">
        <f t="shared" si="40"/>
        <v>-5.5511151231257827E-17</v>
      </c>
      <c r="N58" s="119">
        <v>113706</v>
      </c>
      <c r="O58" s="119">
        <v>85787</v>
      </c>
      <c r="P58" s="119"/>
      <c r="Q58" s="119"/>
      <c r="R58" s="119"/>
      <c r="S58" s="119"/>
      <c r="T58" s="64"/>
      <c r="U58" s="119"/>
      <c r="V58" s="119"/>
      <c r="W58" s="64"/>
      <c r="X58" s="64"/>
      <c r="Y58" s="64"/>
      <c r="Z58" s="64"/>
      <c r="AA58" s="64"/>
      <c r="AB58" s="64"/>
      <c r="AC58" s="64"/>
      <c r="AD58" s="64"/>
      <c r="AE58" s="64"/>
      <c r="AG58" s="6">
        <f>IF(Q58&gt;0,RANK(Q58,(N58:P58,Q58:AE58)),0)</f>
        <v>0</v>
      </c>
      <c r="AH58" s="6">
        <f>IF(R58&gt;0,RANK(R58,(N58:P58,Q58:AE58)),0)</f>
        <v>0</v>
      </c>
      <c r="AI58" s="6">
        <f>IF(T58&gt;0,RANK(T58,(N58:P58,Q58:AE58)),0)</f>
        <v>0</v>
      </c>
      <c r="AJ58" s="6">
        <f>IF(S58&gt;0,RANK(S58,(N58:P58,Q58:AE58)),0)</f>
        <v>0</v>
      </c>
      <c r="AK58" s="2">
        <f t="shared" si="41"/>
        <v>0</v>
      </c>
      <c r="AL58" s="2">
        <f t="shared" si="42"/>
        <v>0</v>
      </c>
      <c r="AM58" s="2">
        <f t="shared" si="43"/>
        <v>0</v>
      </c>
      <c r="AN58" s="2">
        <f t="shared" si="44"/>
        <v>0</v>
      </c>
      <c r="AP58" s="5" t="s">
        <v>1932</v>
      </c>
      <c r="AQ58" s="5" t="s">
        <v>308</v>
      </c>
      <c r="AR58">
        <v>0</v>
      </c>
      <c r="AT58">
        <v>1</v>
      </c>
      <c r="AU58" s="105">
        <v>6</v>
      </c>
      <c r="AV58" s="107">
        <v>77</v>
      </c>
      <c r="AW58" s="111">
        <f t="shared" si="31"/>
        <v>6077</v>
      </c>
      <c r="AY58" s="6" t="s">
        <v>1243</v>
      </c>
    </row>
    <row r="59" spans="1:51" ht="12.75" hidden="1" customHeight="1" outlineLevel="1">
      <c r="A59" s="16" t="s">
        <v>881</v>
      </c>
      <c r="B59" s="5" t="s">
        <v>308</v>
      </c>
      <c r="C59" s="1">
        <f t="shared" si="32"/>
        <v>122478</v>
      </c>
      <c r="D59" s="8">
        <f t="shared" si="33"/>
        <v>1</v>
      </c>
      <c r="E59" s="8">
        <f t="shared" si="34"/>
        <v>2</v>
      </c>
      <c r="F59" s="8">
        <f t="shared" si="35"/>
        <v>0</v>
      </c>
      <c r="G59" s="61">
        <f t="shared" si="36"/>
        <v>1954</v>
      </c>
      <c r="H59" s="66">
        <f t="shared" si="21"/>
        <v>1.5953885595780468E-2</v>
      </c>
      <c r="I59" s="2"/>
      <c r="J59" s="2">
        <f t="shared" si="37"/>
        <v>0.50797694279789019</v>
      </c>
      <c r="K59" s="2">
        <f t="shared" si="38"/>
        <v>0.49202305720210976</v>
      </c>
      <c r="L59" s="2">
        <f t="shared" si="39"/>
        <v>0</v>
      </c>
      <c r="M59" s="2">
        <f t="shared" si="40"/>
        <v>5.5511151231257827E-17</v>
      </c>
      <c r="N59" s="119">
        <v>62216</v>
      </c>
      <c r="O59" s="119">
        <v>60262</v>
      </c>
      <c r="P59" s="119"/>
      <c r="Q59" s="119"/>
      <c r="R59" s="119"/>
      <c r="S59" s="119"/>
      <c r="T59" s="64"/>
      <c r="U59" s="119"/>
      <c r="V59" s="119"/>
      <c r="W59" s="64"/>
      <c r="X59" s="64"/>
      <c r="Y59" s="64"/>
      <c r="Z59" s="64"/>
      <c r="AA59" s="64"/>
      <c r="AB59" s="64"/>
      <c r="AC59" s="64"/>
      <c r="AD59" s="64"/>
      <c r="AE59" s="64"/>
      <c r="AG59" s="6">
        <f>IF(Q59&gt;0,RANK(Q59,(N59:P59,Q59:AE59)),0)</f>
        <v>0</v>
      </c>
      <c r="AH59" s="6">
        <f>IF(R59&gt;0,RANK(R59,(N59:P59,Q59:AE59)),0)</f>
        <v>0</v>
      </c>
      <c r="AI59" s="6">
        <f>IF(T59&gt;0,RANK(T59,(N59:P59,Q59:AE59)),0)</f>
        <v>0</v>
      </c>
      <c r="AJ59" s="6">
        <f>IF(S59&gt;0,RANK(S59,(N59:P59,Q59:AE59)),0)</f>
        <v>0</v>
      </c>
      <c r="AK59" s="2">
        <f t="shared" si="41"/>
        <v>0</v>
      </c>
      <c r="AL59" s="2">
        <f t="shared" si="42"/>
        <v>0</v>
      </c>
      <c r="AM59" s="2">
        <f t="shared" si="43"/>
        <v>0</v>
      </c>
      <c r="AN59" s="2">
        <f t="shared" si="44"/>
        <v>0</v>
      </c>
      <c r="AP59" s="5" t="s">
        <v>881</v>
      </c>
      <c r="AQ59" s="5" t="s">
        <v>308</v>
      </c>
      <c r="AR59">
        <v>0</v>
      </c>
      <c r="AT59">
        <v>1</v>
      </c>
      <c r="AU59" s="105">
        <v>6</v>
      </c>
      <c r="AV59" s="107">
        <v>79</v>
      </c>
      <c r="AW59" s="111">
        <f t="shared" si="31"/>
        <v>6079</v>
      </c>
      <c r="AY59" s="6" t="s">
        <v>1243</v>
      </c>
    </row>
    <row r="60" spans="1:51" ht="12.75" hidden="1" customHeight="1" outlineLevel="1">
      <c r="A60" s="16" t="s">
        <v>715</v>
      </c>
      <c r="B60" s="5" t="s">
        <v>308</v>
      </c>
      <c r="C60" s="1">
        <f t="shared" si="32"/>
        <v>276482</v>
      </c>
      <c r="D60" s="8">
        <f t="shared" si="33"/>
        <v>1</v>
      </c>
      <c r="E60" s="8">
        <f t="shared" si="34"/>
        <v>2</v>
      </c>
      <c r="F60" s="8">
        <f t="shared" si="35"/>
        <v>0</v>
      </c>
      <c r="G60" s="61">
        <f t="shared" si="36"/>
        <v>150524</v>
      </c>
      <c r="H60" s="66">
        <f t="shared" si="21"/>
        <v>0.54442603858479033</v>
      </c>
      <c r="I60" s="2"/>
      <c r="J60" s="2">
        <f t="shared" si="37"/>
        <v>0.77221301929239516</v>
      </c>
      <c r="K60" s="2">
        <f t="shared" si="38"/>
        <v>0.22778698070760484</v>
      </c>
      <c r="L60" s="2">
        <f t="shared" si="39"/>
        <v>0</v>
      </c>
      <c r="M60" s="2">
        <f t="shared" si="40"/>
        <v>0</v>
      </c>
      <c r="N60" s="119">
        <v>213503</v>
      </c>
      <c r="O60" s="119">
        <v>62979</v>
      </c>
      <c r="P60" s="119"/>
      <c r="Q60" s="119"/>
      <c r="R60" s="119"/>
      <c r="S60" s="119"/>
      <c r="T60" s="64"/>
      <c r="U60" s="119"/>
      <c r="V60" s="119"/>
      <c r="W60" s="64"/>
      <c r="X60" s="64"/>
      <c r="Y60" s="64"/>
      <c r="Z60" s="64"/>
      <c r="AA60" s="64"/>
      <c r="AB60" s="64"/>
      <c r="AC60" s="64"/>
      <c r="AD60" s="64"/>
      <c r="AE60" s="64"/>
      <c r="AG60" s="6">
        <f>IF(Q60&gt;0,RANK(Q60,(N60:P60,Q60:AE60)),0)</f>
        <v>0</v>
      </c>
      <c r="AH60" s="6">
        <f>IF(R60&gt;0,RANK(R60,(N60:P60,Q60:AE60)),0)</f>
        <v>0</v>
      </c>
      <c r="AI60" s="6">
        <f>IF(T60&gt;0,RANK(T60,(N60:P60,Q60:AE60)),0)</f>
        <v>0</v>
      </c>
      <c r="AJ60" s="6">
        <f>IF(S60&gt;0,RANK(S60,(N60:P60,Q60:AE60)),0)</f>
        <v>0</v>
      </c>
      <c r="AK60" s="2">
        <f t="shared" si="41"/>
        <v>0</v>
      </c>
      <c r="AL60" s="2">
        <f t="shared" si="42"/>
        <v>0</v>
      </c>
      <c r="AM60" s="2">
        <f t="shared" si="43"/>
        <v>0</v>
      </c>
      <c r="AN60" s="2">
        <f t="shared" si="44"/>
        <v>0</v>
      </c>
      <c r="AP60" s="5" t="s">
        <v>715</v>
      </c>
      <c r="AQ60" s="5" t="s">
        <v>308</v>
      </c>
      <c r="AR60">
        <v>0</v>
      </c>
      <c r="AT60">
        <v>1</v>
      </c>
      <c r="AU60" s="105">
        <v>6</v>
      </c>
      <c r="AV60" s="107">
        <v>81</v>
      </c>
      <c r="AW60" s="111">
        <f t="shared" si="31"/>
        <v>6081</v>
      </c>
      <c r="AY60" s="6" t="s">
        <v>1243</v>
      </c>
    </row>
    <row r="61" spans="1:51" ht="12.75" hidden="1" customHeight="1" outlineLevel="1">
      <c r="A61" s="16" t="s">
        <v>1151</v>
      </c>
      <c r="B61" s="5" t="s">
        <v>308</v>
      </c>
      <c r="C61" s="1">
        <f t="shared" si="32"/>
        <v>157520</v>
      </c>
      <c r="D61" s="8">
        <f t="shared" si="33"/>
        <v>1</v>
      </c>
      <c r="E61" s="8">
        <f t="shared" si="34"/>
        <v>2</v>
      </c>
      <c r="F61" s="8">
        <f t="shared" si="35"/>
        <v>0</v>
      </c>
      <c r="G61" s="61">
        <f t="shared" si="36"/>
        <v>30322</v>
      </c>
      <c r="H61" s="66">
        <f t="shared" si="21"/>
        <v>0.19249619095987811</v>
      </c>
      <c r="I61" s="2"/>
      <c r="J61" s="2">
        <f t="shared" si="37"/>
        <v>0.59624809547993907</v>
      </c>
      <c r="K61" s="2">
        <f t="shared" si="38"/>
        <v>0.40375190452006093</v>
      </c>
      <c r="L61" s="2">
        <f t="shared" si="39"/>
        <v>0</v>
      </c>
      <c r="M61" s="2">
        <f t="shared" si="40"/>
        <v>0</v>
      </c>
      <c r="N61" s="119">
        <v>93921</v>
      </c>
      <c r="O61" s="119">
        <v>63599</v>
      </c>
      <c r="P61" s="119"/>
      <c r="Q61" s="119"/>
      <c r="R61" s="119"/>
      <c r="S61" s="119"/>
      <c r="T61" s="64"/>
      <c r="U61" s="119"/>
      <c r="V61" s="119"/>
      <c r="W61" s="64"/>
      <c r="X61" s="64"/>
      <c r="Y61" s="64"/>
      <c r="Z61" s="64"/>
      <c r="AA61" s="64"/>
      <c r="AB61" s="64"/>
      <c r="AC61" s="64"/>
      <c r="AD61" s="64"/>
      <c r="AE61" s="64"/>
      <c r="AG61" s="6">
        <f>IF(Q61&gt;0,RANK(Q61,(N61:P61,Q61:AE61)),0)</f>
        <v>0</v>
      </c>
      <c r="AH61" s="6">
        <f>IF(R61&gt;0,RANK(R61,(N61:P61,Q61:AE61)),0)</f>
        <v>0</v>
      </c>
      <c r="AI61" s="6">
        <f>IF(T61&gt;0,RANK(T61,(N61:P61,Q61:AE61)),0)</f>
        <v>0</v>
      </c>
      <c r="AJ61" s="6">
        <f>IF(S61&gt;0,RANK(S61,(N61:P61,Q61:AE61)),0)</f>
        <v>0</v>
      </c>
      <c r="AK61" s="2">
        <f t="shared" si="41"/>
        <v>0</v>
      </c>
      <c r="AL61" s="2">
        <f t="shared" si="42"/>
        <v>0</v>
      </c>
      <c r="AM61" s="2">
        <f t="shared" si="43"/>
        <v>0</v>
      </c>
      <c r="AN61" s="2">
        <f t="shared" si="44"/>
        <v>0</v>
      </c>
      <c r="AP61" s="5" t="s">
        <v>1151</v>
      </c>
      <c r="AQ61" s="5" t="s">
        <v>308</v>
      </c>
      <c r="AR61">
        <v>0</v>
      </c>
      <c r="AT61">
        <v>1</v>
      </c>
      <c r="AU61" s="105">
        <v>6</v>
      </c>
      <c r="AV61" s="107">
        <v>83</v>
      </c>
      <c r="AW61" s="111">
        <f t="shared" si="31"/>
        <v>6083</v>
      </c>
      <c r="AY61" s="6" t="s">
        <v>1243</v>
      </c>
    </row>
    <row r="62" spans="1:51" ht="12.75" hidden="1" customHeight="1" outlineLevel="1">
      <c r="A62" s="16" t="s">
        <v>409</v>
      </c>
      <c r="B62" s="5" t="s">
        <v>308</v>
      </c>
      <c r="C62" s="1">
        <f t="shared" si="32"/>
        <v>623369</v>
      </c>
      <c r="D62" s="8">
        <f t="shared" si="33"/>
        <v>1</v>
      </c>
      <c r="E62" s="8">
        <f t="shared" si="34"/>
        <v>2</v>
      </c>
      <c r="F62" s="8">
        <f t="shared" si="35"/>
        <v>0</v>
      </c>
      <c r="G62" s="61">
        <f t="shared" si="36"/>
        <v>285925</v>
      </c>
      <c r="H62" s="66">
        <f t="shared" si="21"/>
        <v>0.45867696340369829</v>
      </c>
      <c r="I62" s="2"/>
      <c r="J62" s="2">
        <f t="shared" si="37"/>
        <v>0.72933848170184912</v>
      </c>
      <c r="K62" s="2">
        <f t="shared" si="38"/>
        <v>0.27066151829815083</v>
      </c>
      <c r="L62" s="2">
        <f t="shared" si="39"/>
        <v>0</v>
      </c>
      <c r="M62" s="2">
        <f t="shared" si="40"/>
        <v>5.5511151231257827E-17</v>
      </c>
      <c r="N62" s="119">
        <v>454647</v>
      </c>
      <c r="O62" s="119">
        <v>168722</v>
      </c>
      <c r="P62" s="119"/>
      <c r="Q62" s="119"/>
      <c r="R62" s="119"/>
      <c r="S62" s="119"/>
      <c r="T62" s="64"/>
      <c r="U62" s="119"/>
      <c r="V62" s="119"/>
      <c r="W62" s="64"/>
      <c r="X62" s="64"/>
      <c r="Y62" s="64"/>
      <c r="Z62" s="64"/>
      <c r="AA62" s="64"/>
      <c r="AB62" s="64"/>
      <c r="AC62" s="64"/>
      <c r="AD62" s="64"/>
      <c r="AE62" s="64"/>
      <c r="AG62" s="6">
        <f>IF(Q62&gt;0,RANK(Q62,(N62:P62,Q62:AE62)),0)</f>
        <v>0</v>
      </c>
      <c r="AH62" s="6">
        <f>IF(R62&gt;0,RANK(R62,(N62:P62,Q62:AE62)),0)</f>
        <v>0</v>
      </c>
      <c r="AI62" s="6">
        <f>IF(T62&gt;0,RANK(T62,(N62:P62,Q62:AE62)),0)</f>
        <v>0</v>
      </c>
      <c r="AJ62" s="6">
        <f>IF(S62&gt;0,RANK(S62,(N62:P62,Q62:AE62)),0)</f>
        <v>0</v>
      </c>
      <c r="AK62" s="2">
        <f t="shared" si="41"/>
        <v>0</v>
      </c>
      <c r="AL62" s="2">
        <f t="shared" si="42"/>
        <v>0</v>
      </c>
      <c r="AM62" s="2">
        <f t="shared" si="43"/>
        <v>0</v>
      </c>
      <c r="AN62" s="2">
        <f t="shared" si="44"/>
        <v>0</v>
      </c>
      <c r="AP62" s="5" t="s">
        <v>409</v>
      </c>
      <c r="AQ62" s="5" t="s">
        <v>308</v>
      </c>
      <c r="AR62">
        <v>0</v>
      </c>
      <c r="AT62">
        <v>1</v>
      </c>
      <c r="AU62" s="105">
        <v>6</v>
      </c>
      <c r="AV62" s="107">
        <v>85</v>
      </c>
      <c r="AW62" s="111">
        <f t="shared" si="31"/>
        <v>6085</v>
      </c>
      <c r="AY62" s="6" t="s">
        <v>1243</v>
      </c>
    </row>
    <row r="63" spans="1:51" ht="12.75" hidden="1" customHeight="1" outlineLevel="1">
      <c r="A63" s="16" t="s">
        <v>1085</v>
      </c>
      <c r="B63" s="5" t="s">
        <v>308</v>
      </c>
      <c r="C63" s="1">
        <f t="shared" si="32"/>
        <v>116572</v>
      </c>
      <c r="D63" s="8">
        <f t="shared" si="33"/>
        <v>1</v>
      </c>
      <c r="E63" s="8">
        <f t="shared" si="34"/>
        <v>2</v>
      </c>
      <c r="F63" s="8">
        <f t="shared" si="35"/>
        <v>0</v>
      </c>
      <c r="G63" s="61">
        <f t="shared" si="36"/>
        <v>65646</v>
      </c>
      <c r="H63" s="66">
        <f t="shared" si="21"/>
        <v>0.56313694540713033</v>
      </c>
      <c r="I63" s="2"/>
      <c r="J63" s="2">
        <f t="shared" si="37"/>
        <v>0.78156847270356522</v>
      </c>
      <c r="K63" s="2">
        <f t="shared" si="38"/>
        <v>0.21843152729643481</v>
      </c>
      <c r="L63" s="2">
        <f t="shared" si="39"/>
        <v>0</v>
      </c>
      <c r="M63" s="2">
        <f t="shared" si="40"/>
        <v>-2.7755575615628914E-17</v>
      </c>
      <c r="N63" s="119">
        <v>91109</v>
      </c>
      <c r="O63" s="119">
        <v>25463</v>
      </c>
      <c r="P63" s="119"/>
      <c r="Q63" s="119"/>
      <c r="R63" s="119"/>
      <c r="S63" s="119"/>
      <c r="T63" s="64"/>
      <c r="U63" s="119"/>
      <c r="V63" s="119"/>
      <c r="W63" s="64"/>
      <c r="X63" s="64"/>
      <c r="Y63" s="64"/>
      <c r="Z63" s="64"/>
      <c r="AA63" s="64"/>
      <c r="AB63" s="64"/>
      <c r="AC63" s="64"/>
      <c r="AD63" s="64"/>
      <c r="AE63" s="64"/>
      <c r="AG63" s="6">
        <f>IF(Q63&gt;0,RANK(Q63,(N63:P63,Q63:AE63)),0)</f>
        <v>0</v>
      </c>
      <c r="AH63" s="6">
        <f>IF(R63&gt;0,RANK(R63,(N63:P63,Q63:AE63)),0)</f>
        <v>0</v>
      </c>
      <c r="AI63" s="6">
        <f>IF(T63&gt;0,RANK(T63,(N63:P63,Q63:AE63)),0)</f>
        <v>0</v>
      </c>
      <c r="AJ63" s="6">
        <f>IF(S63&gt;0,RANK(S63,(N63:P63,Q63:AE63)),0)</f>
        <v>0</v>
      </c>
      <c r="AK63" s="2">
        <f t="shared" si="41"/>
        <v>0</v>
      </c>
      <c r="AL63" s="2">
        <f t="shared" si="42"/>
        <v>0</v>
      </c>
      <c r="AM63" s="2">
        <f t="shared" si="43"/>
        <v>0</v>
      </c>
      <c r="AN63" s="2">
        <f t="shared" si="44"/>
        <v>0</v>
      </c>
      <c r="AP63" s="5" t="s">
        <v>1085</v>
      </c>
      <c r="AQ63" s="5" t="s">
        <v>308</v>
      </c>
      <c r="AR63">
        <v>0</v>
      </c>
      <c r="AT63">
        <v>1</v>
      </c>
      <c r="AU63" s="105">
        <v>6</v>
      </c>
      <c r="AV63" s="107">
        <v>87</v>
      </c>
      <c r="AW63" s="111">
        <f t="shared" si="31"/>
        <v>6087</v>
      </c>
      <c r="AY63" s="6" t="s">
        <v>1243</v>
      </c>
    </row>
    <row r="64" spans="1:51" ht="12.75" hidden="1" customHeight="1" outlineLevel="1">
      <c r="A64" s="16" t="s">
        <v>1025</v>
      </c>
      <c r="B64" s="5" t="s">
        <v>308</v>
      </c>
      <c r="C64" s="1">
        <f t="shared" si="32"/>
        <v>74339</v>
      </c>
      <c r="D64" s="8">
        <f t="shared" si="33"/>
        <v>2</v>
      </c>
      <c r="E64" s="8">
        <f t="shared" si="34"/>
        <v>1</v>
      </c>
      <c r="F64" s="8">
        <f t="shared" si="35"/>
        <v>0</v>
      </c>
      <c r="G64" s="61">
        <f t="shared" si="36"/>
        <v>20029</v>
      </c>
      <c r="H64" s="66">
        <f t="shared" si="21"/>
        <v>0.26942789114731164</v>
      </c>
      <c r="I64" s="2"/>
      <c r="J64" s="2">
        <f t="shared" si="37"/>
        <v>0.36528605442634415</v>
      </c>
      <c r="K64" s="2">
        <f t="shared" si="38"/>
        <v>0.63471394557365579</v>
      </c>
      <c r="L64" s="2">
        <f t="shared" si="39"/>
        <v>0</v>
      </c>
      <c r="M64" s="2">
        <f t="shared" si="40"/>
        <v>1.1102230246251565E-16</v>
      </c>
      <c r="N64" s="119">
        <v>27155</v>
      </c>
      <c r="O64" s="119">
        <v>47184</v>
      </c>
      <c r="P64" s="119"/>
      <c r="Q64" s="119"/>
      <c r="R64" s="119"/>
      <c r="S64" s="119"/>
      <c r="T64" s="64"/>
      <c r="U64" s="119"/>
      <c r="V64" s="119"/>
      <c r="W64" s="64"/>
      <c r="X64" s="64"/>
      <c r="Y64" s="64"/>
      <c r="Z64" s="64"/>
      <c r="AA64" s="64"/>
      <c r="AB64" s="64"/>
      <c r="AC64" s="64"/>
      <c r="AD64" s="64"/>
      <c r="AE64" s="64"/>
      <c r="AG64" s="6">
        <f>IF(Q64&gt;0,RANK(Q64,(N64:P64,Q64:AE64)),0)</f>
        <v>0</v>
      </c>
      <c r="AH64" s="6">
        <f>IF(R64&gt;0,RANK(R64,(N64:P64,Q64:AE64)),0)</f>
        <v>0</v>
      </c>
      <c r="AI64" s="6">
        <f>IF(T64&gt;0,RANK(T64,(N64:P64,Q64:AE64)),0)</f>
        <v>0</v>
      </c>
      <c r="AJ64" s="6">
        <f>IF(S64&gt;0,RANK(S64,(N64:P64,Q64:AE64)),0)</f>
        <v>0</v>
      </c>
      <c r="AK64" s="2">
        <f t="shared" si="41"/>
        <v>0</v>
      </c>
      <c r="AL64" s="2">
        <f t="shared" si="42"/>
        <v>0</v>
      </c>
      <c r="AM64" s="2">
        <f t="shared" si="43"/>
        <v>0</v>
      </c>
      <c r="AN64" s="2">
        <f t="shared" si="44"/>
        <v>0</v>
      </c>
      <c r="AP64" s="5" t="s">
        <v>1025</v>
      </c>
      <c r="AQ64" s="5" t="s">
        <v>308</v>
      </c>
      <c r="AR64">
        <v>2</v>
      </c>
      <c r="AT64">
        <v>1</v>
      </c>
      <c r="AU64" s="105">
        <v>6</v>
      </c>
      <c r="AV64" s="107">
        <v>89</v>
      </c>
      <c r="AW64" s="111">
        <f t="shared" si="31"/>
        <v>6089</v>
      </c>
      <c r="AY64" s="6" t="s">
        <v>1243</v>
      </c>
    </row>
    <row r="65" spans="1:51" ht="12.75" hidden="1" customHeight="1" outlineLevel="1">
      <c r="A65" s="16" t="s">
        <v>2218</v>
      </c>
      <c r="B65" s="5" t="s">
        <v>308</v>
      </c>
      <c r="C65" s="1">
        <f t="shared" si="32"/>
        <v>1755</v>
      </c>
      <c r="D65" s="8">
        <f t="shared" si="33"/>
        <v>2</v>
      </c>
      <c r="E65" s="8">
        <f t="shared" si="34"/>
        <v>1</v>
      </c>
      <c r="F65" s="8">
        <f t="shared" si="35"/>
        <v>0</v>
      </c>
      <c r="G65" s="61">
        <f t="shared" si="36"/>
        <v>401</v>
      </c>
      <c r="H65" s="66">
        <f t="shared" si="21"/>
        <v>0.2284900284900285</v>
      </c>
      <c r="I65" s="2"/>
      <c r="J65" s="2">
        <f t="shared" si="37"/>
        <v>0.38575498575498574</v>
      </c>
      <c r="K65" s="2">
        <f t="shared" si="38"/>
        <v>0.61424501424501421</v>
      </c>
      <c r="L65" s="2">
        <f t="shared" si="39"/>
        <v>0</v>
      </c>
      <c r="M65" s="2">
        <f t="shared" si="40"/>
        <v>0</v>
      </c>
      <c r="N65" s="119">
        <v>677</v>
      </c>
      <c r="O65" s="119">
        <v>1078</v>
      </c>
      <c r="P65" s="119"/>
      <c r="Q65" s="119"/>
      <c r="R65" s="119"/>
      <c r="S65" s="119"/>
      <c r="T65" s="64"/>
      <c r="U65" s="119"/>
      <c r="V65" s="119"/>
      <c r="W65" s="64"/>
      <c r="X65" s="64"/>
      <c r="Y65" s="64"/>
      <c r="Z65" s="64"/>
      <c r="AA65" s="64"/>
      <c r="AB65" s="64"/>
      <c r="AC65" s="64"/>
      <c r="AD65" s="64"/>
      <c r="AE65" s="64"/>
      <c r="AG65" s="6">
        <f>IF(Q65&gt;0,RANK(Q65,(N65:P65,Q65:AE65)),0)</f>
        <v>0</v>
      </c>
      <c r="AH65" s="6">
        <f>IF(R65&gt;0,RANK(R65,(N65:P65,Q65:AE65)),0)</f>
        <v>0</v>
      </c>
      <c r="AI65" s="6">
        <f>IF(T65&gt;0,RANK(T65,(N65:P65,Q65:AE65)),0)</f>
        <v>0</v>
      </c>
      <c r="AJ65" s="6">
        <f>IF(S65&gt;0,RANK(S65,(N65:P65,Q65:AE65)),0)</f>
        <v>0</v>
      </c>
      <c r="AK65" s="2">
        <f t="shared" si="41"/>
        <v>0</v>
      </c>
      <c r="AL65" s="2">
        <f t="shared" si="42"/>
        <v>0</v>
      </c>
      <c r="AM65" s="2">
        <f t="shared" si="43"/>
        <v>0</v>
      </c>
      <c r="AN65" s="2">
        <f t="shared" si="44"/>
        <v>0</v>
      </c>
      <c r="AP65" s="5" t="s">
        <v>2218</v>
      </c>
      <c r="AQ65" s="5" t="s">
        <v>308</v>
      </c>
      <c r="AR65">
        <v>4</v>
      </c>
      <c r="AT65">
        <v>1</v>
      </c>
      <c r="AU65" s="105">
        <v>6</v>
      </c>
      <c r="AV65" s="107">
        <v>91</v>
      </c>
      <c r="AW65" s="111">
        <f t="shared" si="31"/>
        <v>6091</v>
      </c>
      <c r="AY65" s="6" t="s">
        <v>1243</v>
      </c>
    </row>
    <row r="66" spans="1:51" ht="12.75" hidden="1" customHeight="1" outlineLevel="1">
      <c r="A66" s="16" t="s">
        <v>2219</v>
      </c>
      <c r="B66" s="5" t="s">
        <v>308</v>
      </c>
      <c r="C66" s="1">
        <f t="shared" si="32"/>
        <v>19530</v>
      </c>
      <c r="D66" s="8">
        <f t="shared" si="33"/>
        <v>2</v>
      </c>
      <c r="E66" s="8">
        <f t="shared" si="34"/>
        <v>1</v>
      </c>
      <c r="F66" s="8">
        <f t="shared" si="35"/>
        <v>0</v>
      </c>
      <c r="G66" s="61">
        <f t="shared" si="36"/>
        <v>3138</v>
      </c>
      <c r="H66" s="66">
        <f t="shared" si="21"/>
        <v>0.16067588325652843</v>
      </c>
      <c r="I66" s="2"/>
      <c r="J66" s="2">
        <f t="shared" si="37"/>
        <v>0.41966205837173581</v>
      </c>
      <c r="K66" s="2">
        <f t="shared" si="38"/>
        <v>0.58033794162826424</v>
      </c>
      <c r="L66" s="2">
        <f t="shared" si="39"/>
        <v>0</v>
      </c>
      <c r="M66" s="2">
        <f t="shared" si="40"/>
        <v>-1.1102230246251565E-16</v>
      </c>
      <c r="N66" s="119">
        <v>8196</v>
      </c>
      <c r="O66" s="119">
        <v>11334</v>
      </c>
      <c r="P66" s="119"/>
      <c r="Q66" s="119"/>
      <c r="R66" s="119"/>
      <c r="S66" s="119"/>
      <c r="T66" s="64"/>
      <c r="U66" s="119"/>
      <c r="V66" s="119"/>
      <c r="W66" s="64"/>
      <c r="X66" s="64"/>
      <c r="Y66" s="64"/>
      <c r="Z66" s="64"/>
      <c r="AA66" s="64"/>
      <c r="AB66" s="64"/>
      <c r="AC66" s="64"/>
      <c r="AD66" s="64"/>
      <c r="AE66" s="64"/>
      <c r="AG66" s="6">
        <f>IF(Q66&gt;0,RANK(Q66,(N66:P66,Q66:AE66)),0)</f>
        <v>0</v>
      </c>
      <c r="AH66" s="6">
        <f>IF(R66&gt;0,RANK(R66,(N66:P66,Q66:AE66)),0)</f>
        <v>0</v>
      </c>
      <c r="AI66" s="6">
        <f>IF(T66&gt;0,RANK(T66,(N66:P66,Q66:AE66)),0)</f>
        <v>0</v>
      </c>
      <c r="AJ66" s="6">
        <f>IF(S66&gt;0,RANK(S66,(N66:P66,Q66:AE66)),0)</f>
        <v>0</v>
      </c>
      <c r="AK66" s="2">
        <f t="shared" si="41"/>
        <v>0</v>
      </c>
      <c r="AL66" s="2">
        <f t="shared" si="42"/>
        <v>0</v>
      </c>
      <c r="AM66" s="2">
        <f t="shared" si="43"/>
        <v>0</v>
      </c>
      <c r="AN66" s="2">
        <f t="shared" si="44"/>
        <v>0</v>
      </c>
      <c r="AP66" s="5" t="s">
        <v>2219</v>
      </c>
      <c r="AQ66" s="5" t="s">
        <v>308</v>
      </c>
      <c r="AR66">
        <v>2</v>
      </c>
      <c r="AT66">
        <v>1</v>
      </c>
      <c r="AU66" s="105">
        <v>6</v>
      </c>
      <c r="AV66" s="107">
        <v>93</v>
      </c>
      <c r="AW66" s="111">
        <f t="shared" si="31"/>
        <v>6093</v>
      </c>
      <c r="AY66" s="6" t="s">
        <v>1243</v>
      </c>
    </row>
    <row r="67" spans="1:51" ht="12.75" hidden="1" customHeight="1" outlineLevel="1">
      <c r="A67" s="16" t="s">
        <v>663</v>
      </c>
      <c r="B67" s="5" t="s">
        <v>308</v>
      </c>
      <c r="C67" s="1">
        <f t="shared" si="32"/>
        <v>148885</v>
      </c>
      <c r="D67" s="8">
        <f t="shared" si="33"/>
        <v>1</v>
      </c>
      <c r="E67" s="8">
        <f t="shared" si="34"/>
        <v>2</v>
      </c>
      <c r="F67" s="8">
        <f t="shared" si="35"/>
        <v>0</v>
      </c>
      <c r="G67" s="61">
        <f t="shared" si="36"/>
        <v>47617</v>
      </c>
      <c r="H67" s="66">
        <f t="shared" si="21"/>
        <v>0.31982402525439096</v>
      </c>
      <c r="I67" s="2"/>
      <c r="J67" s="2">
        <f t="shared" si="37"/>
        <v>0.65991201262719545</v>
      </c>
      <c r="K67" s="2">
        <f t="shared" si="38"/>
        <v>0.34008798737280449</v>
      </c>
      <c r="L67" s="2">
        <f t="shared" si="39"/>
        <v>0</v>
      </c>
      <c r="M67" s="2">
        <f t="shared" si="40"/>
        <v>5.5511151231257827E-17</v>
      </c>
      <c r="N67" s="119">
        <v>98251</v>
      </c>
      <c r="O67" s="119">
        <v>50634</v>
      </c>
      <c r="P67" s="119"/>
      <c r="Q67" s="119"/>
      <c r="R67" s="119"/>
      <c r="S67" s="119"/>
      <c r="T67" s="64"/>
      <c r="U67" s="119"/>
      <c r="V67" s="119"/>
      <c r="W67" s="64"/>
      <c r="X67" s="64"/>
      <c r="Y67" s="64"/>
      <c r="Z67" s="64"/>
      <c r="AA67" s="64"/>
      <c r="AB67" s="64"/>
      <c r="AC67" s="64"/>
      <c r="AD67" s="64"/>
      <c r="AE67" s="64"/>
      <c r="AG67" s="6">
        <f>IF(Q67&gt;0,RANK(Q67,(N67:P67,Q67:AE67)),0)</f>
        <v>0</v>
      </c>
      <c r="AH67" s="6">
        <f>IF(R67&gt;0,RANK(R67,(N67:P67,Q67:AE67)),0)</f>
        <v>0</v>
      </c>
      <c r="AI67" s="6">
        <f>IF(T67&gt;0,RANK(T67,(N67:P67,Q67:AE67)),0)</f>
        <v>0</v>
      </c>
      <c r="AJ67" s="6">
        <f>IF(S67&gt;0,RANK(S67,(N67:P67,Q67:AE67)),0)</f>
        <v>0</v>
      </c>
      <c r="AK67" s="2">
        <f t="shared" si="41"/>
        <v>0</v>
      </c>
      <c r="AL67" s="2">
        <f t="shared" si="42"/>
        <v>0</v>
      </c>
      <c r="AM67" s="2">
        <f t="shared" si="43"/>
        <v>0</v>
      </c>
      <c r="AN67" s="2">
        <f t="shared" si="44"/>
        <v>0</v>
      </c>
      <c r="AP67" s="5" t="s">
        <v>663</v>
      </c>
      <c r="AQ67" s="5" t="s">
        <v>308</v>
      </c>
      <c r="AR67">
        <v>0</v>
      </c>
      <c r="AT67">
        <v>1</v>
      </c>
      <c r="AU67" s="105">
        <v>6</v>
      </c>
      <c r="AV67" s="107">
        <v>95</v>
      </c>
      <c r="AW67" s="111">
        <f t="shared" si="31"/>
        <v>6095</v>
      </c>
      <c r="AY67" s="6" t="s">
        <v>1243</v>
      </c>
    </row>
    <row r="68" spans="1:51" ht="12.75" hidden="1" customHeight="1" outlineLevel="1">
      <c r="A68" s="16" t="s">
        <v>1309</v>
      </c>
      <c r="B68" s="5" t="s">
        <v>308</v>
      </c>
      <c r="C68" s="1">
        <f t="shared" si="32"/>
        <v>210148</v>
      </c>
      <c r="D68" s="8">
        <f t="shared" si="33"/>
        <v>1</v>
      </c>
      <c r="E68" s="8">
        <f t="shared" si="34"/>
        <v>2</v>
      </c>
      <c r="F68" s="8">
        <f t="shared" si="35"/>
        <v>0</v>
      </c>
      <c r="G68" s="61">
        <f t="shared" si="36"/>
        <v>99636</v>
      </c>
      <c r="H68" s="66">
        <f t="shared" si="21"/>
        <v>0.47412299902925559</v>
      </c>
      <c r="I68" s="2"/>
      <c r="J68" s="2">
        <f t="shared" si="37"/>
        <v>0.73706149951462774</v>
      </c>
      <c r="K68" s="2">
        <f t="shared" si="38"/>
        <v>0.26293850048537221</v>
      </c>
      <c r="L68" s="2">
        <f t="shared" si="39"/>
        <v>0</v>
      </c>
      <c r="M68" s="2">
        <f t="shared" si="40"/>
        <v>5.5511151231257827E-17</v>
      </c>
      <c r="N68" s="119">
        <v>154892</v>
      </c>
      <c r="O68" s="119">
        <v>55256</v>
      </c>
      <c r="P68" s="119"/>
      <c r="Q68" s="119"/>
      <c r="R68" s="119"/>
      <c r="S68" s="119"/>
      <c r="T68" s="64"/>
      <c r="U68" s="119"/>
      <c r="V68" s="119"/>
      <c r="W68" s="64"/>
      <c r="X68" s="64"/>
      <c r="Y68" s="64"/>
      <c r="Z68" s="64"/>
      <c r="AA68" s="64"/>
      <c r="AB68" s="64"/>
      <c r="AC68" s="64"/>
      <c r="AD68" s="64"/>
      <c r="AE68" s="64"/>
      <c r="AG68" s="6">
        <f>IF(Q68&gt;0,RANK(Q68,(N68:P68,Q68:AE68)),0)</f>
        <v>0</v>
      </c>
      <c r="AH68" s="6">
        <f>IF(R68&gt;0,RANK(R68,(N68:P68,Q68:AE68)),0)</f>
        <v>0</v>
      </c>
      <c r="AI68" s="6">
        <f>IF(T68&gt;0,RANK(T68,(N68:P68,Q68:AE68)),0)</f>
        <v>0</v>
      </c>
      <c r="AJ68" s="6">
        <f>IF(S68&gt;0,RANK(S68,(N68:P68,Q68:AE68)),0)</f>
        <v>0</v>
      </c>
      <c r="AK68" s="2">
        <f t="shared" si="41"/>
        <v>0</v>
      </c>
      <c r="AL68" s="2">
        <f t="shared" si="42"/>
        <v>0</v>
      </c>
      <c r="AM68" s="2">
        <f t="shared" si="43"/>
        <v>0</v>
      </c>
      <c r="AN68" s="2">
        <f t="shared" si="44"/>
        <v>0</v>
      </c>
      <c r="AP68" s="5" t="s">
        <v>1309</v>
      </c>
      <c r="AQ68" s="5" t="s">
        <v>308</v>
      </c>
      <c r="AR68">
        <v>0</v>
      </c>
      <c r="AT68">
        <v>1</v>
      </c>
      <c r="AU68" s="105">
        <v>6</v>
      </c>
      <c r="AV68" s="107">
        <v>97</v>
      </c>
      <c r="AW68" s="111">
        <f t="shared" si="31"/>
        <v>6097</v>
      </c>
      <c r="AY68" s="6" t="s">
        <v>1243</v>
      </c>
    </row>
    <row r="69" spans="1:51" ht="12.75" hidden="1" customHeight="1" outlineLevel="1">
      <c r="A69" s="16" t="s">
        <v>2093</v>
      </c>
      <c r="B69" s="5" t="s">
        <v>308</v>
      </c>
      <c r="C69" s="1">
        <f t="shared" si="32"/>
        <v>151530</v>
      </c>
      <c r="D69" s="8">
        <f t="shared" si="33"/>
        <v>1</v>
      </c>
      <c r="E69" s="8">
        <f t="shared" si="34"/>
        <v>2</v>
      </c>
      <c r="F69" s="8">
        <f t="shared" si="35"/>
        <v>0</v>
      </c>
      <c r="G69" s="61">
        <f t="shared" si="36"/>
        <v>5410</v>
      </c>
      <c r="H69" s="66">
        <f t="shared" si="21"/>
        <v>3.5702501154886823E-2</v>
      </c>
      <c r="I69" s="2"/>
      <c r="J69" s="2">
        <f t="shared" si="37"/>
        <v>0.51785125057744341</v>
      </c>
      <c r="K69" s="2">
        <f t="shared" si="38"/>
        <v>0.48214874942255659</v>
      </c>
      <c r="L69" s="2">
        <f t="shared" si="39"/>
        <v>0</v>
      </c>
      <c r="M69" s="2">
        <f t="shared" si="40"/>
        <v>0</v>
      </c>
      <c r="N69" s="119">
        <v>78470</v>
      </c>
      <c r="O69" s="119">
        <v>73060</v>
      </c>
      <c r="P69" s="119"/>
      <c r="Q69" s="119"/>
      <c r="R69" s="119"/>
      <c r="S69" s="119"/>
      <c r="T69" s="64"/>
      <c r="U69" s="119"/>
      <c r="V69" s="119"/>
      <c r="W69" s="64"/>
      <c r="X69" s="64"/>
      <c r="Y69" s="64"/>
      <c r="Z69" s="64"/>
      <c r="AA69" s="64"/>
      <c r="AB69" s="64"/>
      <c r="AC69" s="64"/>
      <c r="AD69" s="64"/>
      <c r="AE69" s="64"/>
      <c r="AG69" s="6">
        <f>IF(Q69&gt;0,RANK(Q69,(N69:P69,Q69:AE69)),0)</f>
        <v>0</v>
      </c>
      <c r="AH69" s="6">
        <f>IF(R69&gt;0,RANK(R69,(N69:P69,Q69:AE69)),0)</f>
        <v>0</v>
      </c>
      <c r="AI69" s="6">
        <f>IF(T69&gt;0,RANK(T69,(N69:P69,Q69:AE69)),0)</f>
        <v>0</v>
      </c>
      <c r="AJ69" s="6">
        <f>IF(S69&gt;0,RANK(S69,(N69:P69,Q69:AE69)),0)</f>
        <v>0</v>
      </c>
      <c r="AK69" s="2">
        <f t="shared" si="41"/>
        <v>0</v>
      </c>
      <c r="AL69" s="2">
        <f t="shared" si="42"/>
        <v>0</v>
      </c>
      <c r="AM69" s="2">
        <f t="shared" si="43"/>
        <v>0</v>
      </c>
      <c r="AN69" s="2">
        <f t="shared" si="44"/>
        <v>0</v>
      </c>
      <c r="AP69" s="5" t="s">
        <v>2093</v>
      </c>
      <c r="AQ69" s="5" t="s">
        <v>308</v>
      </c>
      <c r="AR69">
        <v>0</v>
      </c>
      <c r="AT69">
        <v>1</v>
      </c>
      <c r="AU69" s="105">
        <v>6</v>
      </c>
      <c r="AV69" s="107">
        <v>99</v>
      </c>
      <c r="AW69" s="111">
        <f t="shared" si="31"/>
        <v>6099</v>
      </c>
      <c r="AY69" s="6" t="s">
        <v>1243</v>
      </c>
    </row>
    <row r="70" spans="1:51" ht="12.75" hidden="1" customHeight="1" outlineLevel="1">
      <c r="A70" s="16" t="s">
        <v>1052</v>
      </c>
      <c r="B70" s="5" t="s">
        <v>308</v>
      </c>
      <c r="C70" s="1">
        <f t="shared" si="32"/>
        <v>30110</v>
      </c>
      <c r="D70" s="8">
        <f t="shared" si="33"/>
        <v>2</v>
      </c>
      <c r="E70" s="8">
        <f t="shared" si="34"/>
        <v>1</v>
      </c>
      <c r="F70" s="8">
        <f t="shared" si="35"/>
        <v>0</v>
      </c>
      <c r="G70" s="61">
        <f t="shared" si="36"/>
        <v>5320</v>
      </c>
      <c r="H70" s="66">
        <f t="shared" si="21"/>
        <v>0.17668548654931918</v>
      </c>
      <c r="I70" s="2"/>
      <c r="J70" s="2">
        <f t="shared" si="37"/>
        <v>0.41165725672534043</v>
      </c>
      <c r="K70" s="2">
        <f t="shared" si="38"/>
        <v>0.58834274327465963</v>
      </c>
      <c r="L70" s="2">
        <f t="shared" si="39"/>
        <v>0</v>
      </c>
      <c r="M70" s="2">
        <f t="shared" si="40"/>
        <v>-1.1102230246251565E-16</v>
      </c>
      <c r="N70" s="119">
        <v>12395</v>
      </c>
      <c r="O70" s="119">
        <v>17715</v>
      </c>
      <c r="P70" s="119"/>
      <c r="Q70" s="119"/>
      <c r="R70" s="119"/>
      <c r="S70" s="119"/>
      <c r="T70" s="64"/>
      <c r="U70" s="119"/>
      <c r="V70" s="119"/>
      <c r="W70" s="64"/>
      <c r="X70" s="64"/>
      <c r="Y70" s="64"/>
      <c r="Z70" s="64"/>
      <c r="AA70" s="64"/>
      <c r="AB70" s="64"/>
      <c r="AC70" s="64"/>
      <c r="AD70" s="64"/>
      <c r="AE70" s="64"/>
      <c r="AG70" s="6">
        <f>IF(Q70&gt;0,RANK(Q70,(N70:P70,Q70:AE70)),0)</f>
        <v>0</v>
      </c>
      <c r="AH70" s="6">
        <f>IF(R70&gt;0,RANK(R70,(N70:P70,Q70:AE70)),0)</f>
        <v>0</v>
      </c>
      <c r="AI70" s="6">
        <f>IF(T70&gt;0,RANK(T70,(N70:P70,Q70:AE70)),0)</f>
        <v>0</v>
      </c>
      <c r="AJ70" s="6">
        <f>IF(S70&gt;0,RANK(S70,(N70:P70,Q70:AE70)),0)</f>
        <v>0</v>
      </c>
      <c r="AK70" s="2">
        <f t="shared" si="41"/>
        <v>0</v>
      </c>
      <c r="AL70" s="2">
        <f t="shared" si="42"/>
        <v>0</v>
      </c>
      <c r="AM70" s="2">
        <f t="shared" si="43"/>
        <v>0</v>
      </c>
      <c r="AN70" s="2">
        <f t="shared" si="44"/>
        <v>0</v>
      </c>
      <c r="AP70" s="5" t="s">
        <v>1052</v>
      </c>
      <c r="AQ70" s="5" t="s">
        <v>308</v>
      </c>
      <c r="AR70">
        <v>2</v>
      </c>
      <c r="AT70">
        <v>1</v>
      </c>
      <c r="AU70" s="105">
        <v>6</v>
      </c>
      <c r="AV70" s="107">
        <v>101</v>
      </c>
      <c r="AW70" s="111">
        <f t="shared" si="31"/>
        <v>6101</v>
      </c>
      <c r="AY70" s="6" t="s">
        <v>1243</v>
      </c>
    </row>
    <row r="71" spans="1:51" ht="12.75" hidden="1" customHeight="1" outlineLevel="1">
      <c r="A71" s="16" t="s">
        <v>507</v>
      </c>
      <c r="B71" s="5" t="s">
        <v>308</v>
      </c>
      <c r="C71" s="1">
        <f t="shared" si="32"/>
        <v>22590</v>
      </c>
      <c r="D71" s="8">
        <f t="shared" si="33"/>
        <v>2</v>
      </c>
      <c r="E71" s="8">
        <f t="shared" si="34"/>
        <v>1</v>
      </c>
      <c r="F71" s="8">
        <f t="shared" si="35"/>
        <v>0</v>
      </c>
      <c r="G71" s="61">
        <f t="shared" si="36"/>
        <v>5892</v>
      </c>
      <c r="H71" s="66">
        <f t="shared" si="21"/>
        <v>0.26082337317397081</v>
      </c>
      <c r="I71" s="2"/>
      <c r="J71" s="2">
        <f t="shared" si="37"/>
        <v>0.36958831341301462</v>
      </c>
      <c r="K71" s="2">
        <f t="shared" si="38"/>
        <v>0.63041168658698543</v>
      </c>
      <c r="L71" s="2">
        <f t="shared" si="39"/>
        <v>0</v>
      </c>
      <c r="M71" s="2">
        <f t="shared" si="40"/>
        <v>-1.1102230246251565E-16</v>
      </c>
      <c r="N71" s="119">
        <v>8349</v>
      </c>
      <c r="O71" s="119">
        <v>14241</v>
      </c>
      <c r="P71" s="119"/>
      <c r="Q71" s="119"/>
      <c r="R71" s="119"/>
      <c r="S71" s="119"/>
      <c r="T71" s="64"/>
      <c r="U71" s="119"/>
      <c r="V71" s="119"/>
      <c r="W71" s="64"/>
      <c r="X71" s="64"/>
      <c r="Y71" s="64"/>
      <c r="Z71" s="64"/>
      <c r="AA71" s="64"/>
      <c r="AB71" s="64"/>
      <c r="AC71" s="64"/>
      <c r="AD71" s="64"/>
      <c r="AE71" s="64"/>
      <c r="AG71" s="6">
        <f>IF(Q71&gt;0,RANK(Q71,(N71:P71,Q71:AE71)),0)</f>
        <v>0</v>
      </c>
      <c r="AH71" s="6">
        <f>IF(R71&gt;0,RANK(R71,(N71:P71,Q71:AE71)),0)</f>
        <v>0</v>
      </c>
      <c r="AI71" s="6">
        <f>IF(T71&gt;0,RANK(T71,(N71:P71,Q71:AE71)),0)</f>
        <v>0</v>
      </c>
      <c r="AJ71" s="6">
        <f>IF(S71&gt;0,RANK(S71,(N71:P71,Q71:AE71)),0)</f>
        <v>0</v>
      </c>
      <c r="AK71" s="2">
        <f t="shared" si="41"/>
        <v>0</v>
      </c>
      <c r="AL71" s="2">
        <f t="shared" si="42"/>
        <v>0</v>
      </c>
      <c r="AM71" s="2">
        <f t="shared" si="43"/>
        <v>0</v>
      </c>
      <c r="AN71" s="2">
        <f t="shared" si="44"/>
        <v>0</v>
      </c>
      <c r="AP71" s="5" t="s">
        <v>507</v>
      </c>
      <c r="AQ71" s="5" t="s">
        <v>308</v>
      </c>
      <c r="AR71">
        <v>2</v>
      </c>
      <c r="AT71">
        <v>1</v>
      </c>
      <c r="AU71" s="105">
        <v>6</v>
      </c>
      <c r="AV71" s="107">
        <v>103</v>
      </c>
      <c r="AW71" s="111">
        <f t="shared" si="31"/>
        <v>6103</v>
      </c>
      <c r="AY71" s="6" t="s">
        <v>1243</v>
      </c>
    </row>
    <row r="72" spans="1:51" ht="12.75" hidden="1" customHeight="1" outlineLevel="1">
      <c r="A72" s="5" t="s">
        <v>858</v>
      </c>
      <c r="B72" s="5" t="s">
        <v>308</v>
      </c>
      <c r="C72" s="1">
        <f t="shared" si="32"/>
        <v>5601</v>
      </c>
      <c r="D72" s="8">
        <f t="shared" si="33"/>
        <v>2</v>
      </c>
      <c r="E72" s="8">
        <f t="shared" si="34"/>
        <v>1</v>
      </c>
      <c r="F72" s="8">
        <f t="shared" si="35"/>
        <v>0</v>
      </c>
      <c r="G72" s="61">
        <f t="shared" si="36"/>
        <v>285</v>
      </c>
      <c r="H72" s="66">
        <f t="shared" si="21"/>
        <v>5.0883770755222282E-2</v>
      </c>
      <c r="I72" s="2"/>
      <c r="J72" s="2">
        <f t="shared" si="37"/>
        <v>0.47455811462238884</v>
      </c>
      <c r="K72" s="2">
        <f t="shared" si="38"/>
        <v>0.52544188537761116</v>
      </c>
      <c r="L72" s="2">
        <f t="shared" si="39"/>
        <v>0</v>
      </c>
      <c r="M72" s="2">
        <f t="shared" si="40"/>
        <v>0</v>
      </c>
      <c r="N72" s="119">
        <v>2658</v>
      </c>
      <c r="O72" s="119">
        <v>2943</v>
      </c>
      <c r="P72" s="119"/>
      <c r="Q72" s="119"/>
      <c r="R72" s="119"/>
      <c r="S72" s="119"/>
      <c r="T72" s="64"/>
      <c r="U72" s="119"/>
      <c r="V72" s="119"/>
      <c r="W72" s="64"/>
      <c r="X72" s="64"/>
      <c r="Y72" s="64"/>
      <c r="Z72" s="64"/>
      <c r="AA72" s="64"/>
      <c r="AB72" s="64"/>
      <c r="AC72" s="64"/>
      <c r="AD72" s="64"/>
      <c r="AE72" s="64"/>
      <c r="AG72" s="6">
        <f>IF(Q72&gt;0,RANK(Q72,(N72:P72,Q72:AE72)),0)</f>
        <v>0</v>
      </c>
      <c r="AH72" s="6">
        <f>IF(R72&gt;0,RANK(R72,(N72:P72,Q72:AE72)),0)</f>
        <v>0</v>
      </c>
      <c r="AI72" s="6">
        <f>IF(T72&gt;0,RANK(T72,(N72:P72,Q72:AE72)),0)</f>
        <v>0</v>
      </c>
      <c r="AJ72" s="6">
        <f>IF(S72&gt;0,RANK(S72,(N72:P72,Q72:AE72)),0)</f>
        <v>0</v>
      </c>
      <c r="AK72" s="2">
        <f t="shared" si="41"/>
        <v>0</v>
      </c>
      <c r="AL72" s="2">
        <f t="shared" si="42"/>
        <v>0</v>
      </c>
      <c r="AM72" s="2">
        <f t="shared" si="43"/>
        <v>0</v>
      </c>
      <c r="AN72" s="2">
        <f t="shared" si="44"/>
        <v>0</v>
      </c>
      <c r="AP72" s="5" t="s">
        <v>858</v>
      </c>
      <c r="AQ72" s="5" t="s">
        <v>308</v>
      </c>
      <c r="AR72">
        <v>2</v>
      </c>
      <c r="AT72">
        <v>1</v>
      </c>
      <c r="AU72" s="105">
        <v>6</v>
      </c>
      <c r="AV72" s="107">
        <v>105</v>
      </c>
      <c r="AW72" s="111">
        <f t="shared" si="31"/>
        <v>6105</v>
      </c>
      <c r="AY72" s="6" t="s">
        <v>1243</v>
      </c>
    </row>
    <row r="73" spans="1:51" ht="12.75" hidden="1" customHeight="1" outlineLevel="1">
      <c r="A73" s="5" t="s">
        <v>147</v>
      </c>
      <c r="B73" s="5" t="s">
        <v>308</v>
      </c>
      <c r="C73" s="1">
        <f t="shared" si="32"/>
        <v>98894</v>
      </c>
      <c r="D73" s="8">
        <f t="shared" si="33"/>
        <v>2</v>
      </c>
      <c r="E73" s="8">
        <f t="shared" si="34"/>
        <v>1</v>
      </c>
      <c r="F73" s="8">
        <f t="shared" si="35"/>
        <v>0</v>
      </c>
      <c r="G73" s="61">
        <f t="shared" si="36"/>
        <v>14104</v>
      </c>
      <c r="H73" s="66">
        <f t="shared" si="21"/>
        <v>0.14261734786741359</v>
      </c>
      <c r="I73" s="2"/>
      <c r="J73" s="2">
        <f t="shared" si="37"/>
        <v>0.42869132606629318</v>
      </c>
      <c r="K73" s="2">
        <f t="shared" si="38"/>
        <v>0.57130867393370677</v>
      </c>
      <c r="L73" s="2">
        <f t="shared" si="39"/>
        <v>0</v>
      </c>
      <c r="M73" s="2">
        <f t="shared" si="40"/>
        <v>0</v>
      </c>
      <c r="N73" s="119">
        <v>42395</v>
      </c>
      <c r="O73" s="119">
        <v>56499</v>
      </c>
      <c r="P73" s="119"/>
      <c r="Q73" s="119"/>
      <c r="R73" s="119"/>
      <c r="S73" s="119"/>
      <c r="T73" s="64"/>
      <c r="U73" s="119"/>
      <c r="V73" s="119"/>
      <c r="W73" s="64"/>
      <c r="X73" s="64"/>
      <c r="Y73" s="64"/>
      <c r="Z73" s="64"/>
      <c r="AA73" s="64"/>
      <c r="AB73" s="64"/>
      <c r="AC73" s="64"/>
      <c r="AD73" s="64"/>
      <c r="AE73" s="64"/>
      <c r="AG73" s="6">
        <f>IF(Q73&gt;0,RANK(Q73,(N73:P73,Q73:AE73)),0)</f>
        <v>0</v>
      </c>
      <c r="AH73" s="6">
        <f>IF(R73&gt;0,RANK(R73,(N73:P73,Q73:AE73)),0)</f>
        <v>0</v>
      </c>
      <c r="AI73" s="6">
        <f>IF(T73&gt;0,RANK(T73,(N73:P73,Q73:AE73)),0)</f>
        <v>0</v>
      </c>
      <c r="AJ73" s="6">
        <f>IF(S73&gt;0,RANK(S73,(N73:P73,Q73:AE73)),0)</f>
        <v>0</v>
      </c>
      <c r="AK73" s="2">
        <f t="shared" si="41"/>
        <v>0</v>
      </c>
      <c r="AL73" s="2">
        <f t="shared" si="42"/>
        <v>0</v>
      </c>
      <c r="AM73" s="2">
        <f t="shared" si="43"/>
        <v>0</v>
      </c>
      <c r="AN73" s="2">
        <f t="shared" si="44"/>
        <v>0</v>
      </c>
      <c r="AP73" s="5" t="s">
        <v>147</v>
      </c>
      <c r="AQ73" s="5" t="s">
        <v>308</v>
      </c>
      <c r="AR73">
        <v>21</v>
      </c>
      <c r="AT73">
        <v>1</v>
      </c>
      <c r="AU73" s="105">
        <v>6</v>
      </c>
      <c r="AV73" s="107">
        <v>107</v>
      </c>
      <c r="AW73" s="111">
        <f t="shared" si="31"/>
        <v>6107</v>
      </c>
      <c r="AY73" s="6" t="s">
        <v>1243</v>
      </c>
    </row>
    <row r="74" spans="1:51" ht="12.75" hidden="1" customHeight="1" outlineLevel="1">
      <c r="A74" s="5" t="s">
        <v>1301</v>
      </c>
      <c r="B74" s="5" t="s">
        <v>308</v>
      </c>
      <c r="C74" s="1">
        <f t="shared" si="32"/>
        <v>24159</v>
      </c>
      <c r="D74" s="8">
        <f t="shared" si="33"/>
        <v>2</v>
      </c>
      <c r="E74" s="8">
        <f t="shared" si="34"/>
        <v>1</v>
      </c>
      <c r="F74" s="8">
        <f t="shared" si="35"/>
        <v>0</v>
      </c>
      <c r="G74" s="61">
        <f t="shared" si="36"/>
        <v>3487</v>
      </c>
      <c r="H74" s="66">
        <f t="shared" si="21"/>
        <v>0.14433544434786208</v>
      </c>
      <c r="I74" s="2"/>
      <c r="J74" s="2">
        <f t="shared" si="37"/>
        <v>0.42783227782606897</v>
      </c>
      <c r="K74" s="2">
        <f t="shared" si="38"/>
        <v>0.57216772217393108</v>
      </c>
      <c r="L74" s="2">
        <f t="shared" si="39"/>
        <v>0</v>
      </c>
      <c r="M74" s="2">
        <f t="shared" si="40"/>
        <v>-1.1102230246251565E-16</v>
      </c>
      <c r="N74" s="119">
        <v>10336</v>
      </c>
      <c r="O74" s="119">
        <v>13823</v>
      </c>
      <c r="P74" s="119"/>
      <c r="Q74" s="119"/>
      <c r="R74" s="119"/>
      <c r="S74" s="119"/>
      <c r="T74" s="64"/>
      <c r="U74" s="119"/>
      <c r="V74" s="119"/>
      <c r="W74" s="64"/>
      <c r="X74" s="64"/>
      <c r="Y74" s="64"/>
      <c r="Z74" s="64"/>
      <c r="AA74" s="64"/>
      <c r="AB74" s="64"/>
      <c r="AC74" s="64"/>
      <c r="AD74" s="64"/>
      <c r="AE74" s="64"/>
      <c r="AG74" s="6">
        <f>IF(Q74&gt;0,RANK(Q74,(N74:P74,Q74:AE74)),0)</f>
        <v>0</v>
      </c>
      <c r="AH74" s="6">
        <f>IF(R74&gt;0,RANK(R74,(N74:P74,Q74:AE74)),0)</f>
        <v>0</v>
      </c>
      <c r="AI74" s="6">
        <f>IF(T74&gt;0,RANK(T74,(N74:P74,Q74:AE74)),0)</f>
        <v>0</v>
      </c>
      <c r="AJ74" s="6">
        <f>IF(S74&gt;0,RANK(S74,(N74:P74,Q74:AE74)),0)</f>
        <v>0</v>
      </c>
      <c r="AK74" s="2">
        <f t="shared" si="41"/>
        <v>0</v>
      </c>
      <c r="AL74" s="2">
        <f t="shared" si="42"/>
        <v>0</v>
      </c>
      <c r="AM74" s="2">
        <f t="shared" si="43"/>
        <v>0</v>
      </c>
      <c r="AN74" s="2">
        <f t="shared" si="44"/>
        <v>0</v>
      </c>
      <c r="AP74" s="5" t="s">
        <v>1301</v>
      </c>
      <c r="AQ74" s="5" t="s">
        <v>308</v>
      </c>
      <c r="AR74">
        <v>19</v>
      </c>
      <c r="AT74">
        <v>1</v>
      </c>
      <c r="AU74" s="105">
        <v>6</v>
      </c>
      <c r="AV74" s="107">
        <v>109</v>
      </c>
      <c r="AW74" s="111">
        <f t="shared" si="31"/>
        <v>6109</v>
      </c>
      <c r="AY74" s="6" t="s">
        <v>1243</v>
      </c>
    </row>
    <row r="75" spans="1:51" ht="12.75" hidden="1" customHeight="1" outlineLevel="1">
      <c r="A75" s="5" t="s">
        <v>1862</v>
      </c>
      <c r="B75" s="5" t="s">
        <v>308</v>
      </c>
      <c r="C75" s="1">
        <f t="shared" si="32"/>
        <v>315086</v>
      </c>
      <c r="D75" s="8">
        <f t="shared" si="33"/>
        <v>1</v>
      </c>
      <c r="E75" s="8">
        <f t="shared" si="34"/>
        <v>2</v>
      </c>
      <c r="F75" s="8">
        <f t="shared" si="35"/>
        <v>0</v>
      </c>
      <c r="G75" s="61">
        <f t="shared" si="36"/>
        <v>27880</v>
      </c>
      <c r="H75" s="66">
        <f>IF(C75&gt;0,G75/C75,0)</f>
        <v>8.8483779031756415E-2</v>
      </c>
      <c r="I75" s="2"/>
      <c r="J75" s="2">
        <f t="shared" si="37"/>
        <v>0.54424188951587815</v>
      </c>
      <c r="K75" s="2">
        <f t="shared" si="38"/>
        <v>0.45575811048412179</v>
      </c>
      <c r="L75" s="2">
        <f t="shared" si="39"/>
        <v>0</v>
      </c>
      <c r="M75" s="2">
        <f t="shared" si="40"/>
        <v>5.5511151231257827E-17</v>
      </c>
      <c r="N75" s="119">
        <v>171483</v>
      </c>
      <c r="O75" s="119">
        <v>143603</v>
      </c>
      <c r="P75" s="119"/>
      <c r="Q75" s="119"/>
      <c r="R75" s="119"/>
      <c r="S75" s="119"/>
      <c r="T75" s="64"/>
      <c r="U75" s="119"/>
      <c r="V75" s="119"/>
      <c r="W75" s="64"/>
      <c r="X75" s="64"/>
      <c r="Y75" s="64"/>
      <c r="Z75" s="64"/>
      <c r="AA75" s="64"/>
      <c r="AB75" s="64"/>
      <c r="AC75" s="64"/>
      <c r="AD75" s="64"/>
      <c r="AE75" s="64"/>
      <c r="AG75" s="6">
        <f>IF(Q75&gt;0,RANK(Q75,(N75:P75,Q75:AE75)),0)</f>
        <v>0</v>
      </c>
      <c r="AH75" s="6">
        <f>IF(R75&gt;0,RANK(R75,(N75:P75,Q75:AE75)),0)</f>
        <v>0</v>
      </c>
      <c r="AI75" s="6">
        <f>IF(T75&gt;0,RANK(T75,(N75:P75,Q75:AE75)),0)</f>
        <v>0</v>
      </c>
      <c r="AJ75" s="6">
        <f>IF(S75&gt;0,RANK(S75,(N75:P75,Q75:AE75)),0)</f>
        <v>0</v>
      </c>
      <c r="AK75" s="2">
        <f t="shared" si="41"/>
        <v>0</v>
      </c>
      <c r="AL75" s="2">
        <f t="shared" si="42"/>
        <v>0</v>
      </c>
      <c r="AM75" s="2">
        <f t="shared" si="43"/>
        <v>0</v>
      </c>
      <c r="AN75" s="2">
        <f t="shared" si="44"/>
        <v>0</v>
      </c>
      <c r="AP75" s="5" t="s">
        <v>1862</v>
      </c>
      <c r="AQ75" s="5" t="s">
        <v>308</v>
      </c>
      <c r="AR75">
        <v>0</v>
      </c>
      <c r="AT75">
        <v>1</v>
      </c>
      <c r="AU75" s="105">
        <v>6</v>
      </c>
      <c r="AV75" s="107">
        <v>111</v>
      </c>
      <c r="AW75" s="111">
        <f t="shared" si="31"/>
        <v>6111</v>
      </c>
      <c r="AY75" s="6" t="s">
        <v>1243</v>
      </c>
    </row>
    <row r="76" spans="1:51" ht="12.75" hidden="1" customHeight="1" outlineLevel="1">
      <c r="A76" s="5" t="s">
        <v>1715</v>
      </c>
      <c r="B76" s="5" t="s">
        <v>308</v>
      </c>
      <c r="C76" s="1">
        <f t="shared" si="32"/>
        <v>72616</v>
      </c>
      <c r="D76" s="8">
        <f t="shared" si="33"/>
        <v>1</v>
      </c>
      <c r="E76" s="8">
        <f t="shared" si="34"/>
        <v>2</v>
      </c>
      <c r="F76" s="8">
        <f t="shared" si="35"/>
        <v>0</v>
      </c>
      <c r="G76" s="61">
        <f t="shared" si="36"/>
        <v>25680</v>
      </c>
      <c r="H76" s="66">
        <f>IF(C76&gt;0,G76/C76,0)</f>
        <v>0.3536410708383827</v>
      </c>
      <c r="I76" s="2"/>
      <c r="J76" s="2">
        <f t="shared" si="37"/>
        <v>0.6768205354191914</v>
      </c>
      <c r="K76" s="2">
        <f t="shared" si="38"/>
        <v>0.32317946458080865</v>
      </c>
      <c r="L76" s="2">
        <f t="shared" si="39"/>
        <v>0</v>
      </c>
      <c r="M76" s="2">
        <f t="shared" si="40"/>
        <v>-5.5511151231257827E-17</v>
      </c>
      <c r="N76" s="119">
        <v>49148</v>
      </c>
      <c r="O76" s="119">
        <v>23468</v>
      </c>
      <c r="P76" s="119"/>
      <c r="Q76" s="119"/>
      <c r="R76" s="119"/>
      <c r="S76" s="119"/>
      <c r="T76" s="64"/>
      <c r="U76" s="119"/>
      <c r="V76" s="119"/>
      <c r="W76" s="64"/>
      <c r="X76" s="64"/>
      <c r="Y76" s="64"/>
      <c r="Z76" s="64"/>
      <c r="AA76" s="64"/>
      <c r="AB76" s="64"/>
      <c r="AC76" s="64"/>
      <c r="AD76" s="64"/>
      <c r="AE76" s="64"/>
      <c r="AG76" s="6">
        <f>IF(Q76&gt;0,RANK(Q76,(N76:P76,Q76:AE76)),0)</f>
        <v>0</v>
      </c>
      <c r="AH76" s="6">
        <f>IF(R76&gt;0,RANK(R76,(N76:P76,Q76:AE76)),0)</f>
        <v>0</v>
      </c>
      <c r="AI76" s="6">
        <f>IF(T76&gt;0,RANK(T76,(N76:P76,Q76:AE76)),0)</f>
        <v>0</v>
      </c>
      <c r="AJ76" s="6">
        <f>IF(S76&gt;0,RANK(S76,(N76:P76,Q76:AE76)),0)</f>
        <v>0</v>
      </c>
      <c r="AK76" s="2">
        <f t="shared" si="41"/>
        <v>0</v>
      </c>
      <c r="AL76" s="2">
        <f t="shared" si="42"/>
        <v>0</v>
      </c>
      <c r="AM76" s="2">
        <f t="shared" si="43"/>
        <v>0</v>
      </c>
      <c r="AN76" s="2">
        <f t="shared" si="44"/>
        <v>0</v>
      </c>
      <c r="AP76" s="5" t="s">
        <v>1715</v>
      </c>
      <c r="AQ76" s="5" t="s">
        <v>308</v>
      </c>
      <c r="AR76">
        <v>0</v>
      </c>
      <c r="AT76">
        <v>1</v>
      </c>
      <c r="AU76" s="105">
        <v>6</v>
      </c>
      <c r="AV76" s="107">
        <v>113</v>
      </c>
      <c r="AW76" s="111">
        <f t="shared" si="31"/>
        <v>6113</v>
      </c>
      <c r="AY76" s="6" t="s">
        <v>1243</v>
      </c>
    </row>
    <row r="77" spans="1:51" ht="12.75" hidden="1" customHeight="1" outlineLevel="1">
      <c r="A77" s="5" t="s">
        <v>426</v>
      </c>
      <c r="B77" s="5" t="s">
        <v>308</v>
      </c>
      <c r="C77" s="1">
        <f t="shared" si="32"/>
        <v>19272</v>
      </c>
      <c r="D77" s="8">
        <f t="shared" si="33"/>
        <v>2</v>
      </c>
      <c r="E77" s="8">
        <f t="shared" si="34"/>
        <v>1</v>
      </c>
      <c r="F77" s="8">
        <f t="shared" si="35"/>
        <v>0</v>
      </c>
      <c r="G77" s="61">
        <f t="shared" si="36"/>
        <v>3480</v>
      </c>
      <c r="H77" s="66">
        <f>IF(C77&gt;0,G77/C77,0)</f>
        <v>0.18057285180572852</v>
      </c>
      <c r="I77" s="2"/>
      <c r="J77" s="2">
        <f t="shared" si="37"/>
        <v>0.40971357409713577</v>
      </c>
      <c r="K77" s="2">
        <f t="shared" si="38"/>
        <v>0.59028642590286429</v>
      </c>
      <c r="L77" s="2">
        <f t="shared" si="39"/>
        <v>0</v>
      </c>
      <c r="M77" s="2">
        <f t="shared" si="40"/>
        <v>-1.1102230246251565E-16</v>
      </c>
      <c r="N77" s="119">
        <v>7896</v>
      </c>
      <c r="O77" s="119">
        <v>11376</v>
      </c>
      <c r="P77" s="119"/>
      <c r="Q77" s="119"/>
      <c r="R77" s="119"/>
      <c r="S77" s="119"/>
      <c r="T77" s="64"/>
      <c r="U77" s="119"/>
      <c r="V77" s="119"/>
      <c r="W77" s="64"/>
      <c r="X77" s="64"/>
      <c r="Y77" s="64"/>
      <c r="Z77" s="64"/>
      <c r="AA77" s="64"/>
      <c r="AB77" s="64"/>
      <c r="AC77" s="64"/>
      <c r="AD77" s="64"/>
      <c r="AE77" s="64"/>
      <c r="AG77" s="6">
        <f>IF(Q77&gt;0,RANK(Q77,(N77:P77,Q77:AE77)),0)</f>
        <v>0</v>
      </c>
      <c r="AH77" s="6">
        <f>IF(R77&gt;0,RANK(R77,(N77:P77,Q77:AE77)),0)</f>
        <v>0</v>
      </c>
      <c r="AI77" s="6">
        <f>IF(T77&gt;0,RANK(T77,(N77:P77,Q77:AE77)),0)</f>
        <v>0</v>
      </c>
      <c r="AJ77" s="6">
        <f>IF(S77&gt;0,RANK(S77,(N77:P77,Q77:AE77)),0)</f>
        <v>0</v>
      </c>
      <c r="AK77" s="2">
        <f t="shared" si="41"/>
        <v>0</v>
      </c>
      <c r="AL77" s="2">
        <f t="shared" si="42"/>
        <v>0</v>
      </c>
      <c r="AM77" s="2">
        <f t="shared" si="43"/>
        <v>0</v>
      </c>
      <c r="AN77" s="2">
        <f t="shared" si="44"/>
        <v>0</v>
      </c>
      <c r="AP77" s="5" t="s">
        <v>426</v>
      </c>
      <c r="AQ77" s="5" t="s">
        <v>308</v>
      </c>
      <c r="AR77">
        <v>2</v>
      </c>
      <c r="AT77">
        <v>1</v>
      </c>
      <c r="AU77" s="105">
        <v>6</v>
      </c>
      <c r="AV77" s="107">
        <v>115</v>
      </c>
      <c r="AW77" s="111">
        <f t="shared" si="31"/>
        <v>6115</v>
      </c>
      <c r="AY77" s="6" t="s">
        <v>1243</v>
      </c>
    </row>
    <row r="78" spans="1:51" collapsed="1">
      <c r="A78" s="5" t="s">
        <v>307</v>
      </c>
      <c r="B78" s="5" t="s">
        <v>179</v>
      </c>
      <c r="C78" s="1">
        <f t="shared" si="32"/>
        <v>12578511</v>
      </c>
      <c r="D78" s="8">
        <f t="shared" si="33"/>
        <v>1</v>
      </c>
      <c r="E78" s="8">
        <f t="shared" si="34"/>
        <v>2</v>
      </c>
      <c r="F78" s="8">
        <f t="shared" si="35"/>
        <v>0</v>
      </c>
      <c r="G78" s="61">
        <f t="shared" si="36"/>
        <v>3150737</v>
      </c>
      <c r="H78" s="66">
        <f>IF(C78&gt;0,G78/C78,0)</f>
        <v>0.2504856894428919</v>
      </c>
      <c r="I78" s="2"/>
      <c r="J78" s="2">
        <f t="shared" si="37"/>
        <v>0.62524284472144598</v>
      </c>
      <c r="K78" s="2">
        <f t="shared" si="38"/>
        <v>0.37475715527855402</v>
      </c>
      <c r="L78" s="2">
        <f t="shared" si="39"/>
        <v>0</v>
      </c>
      <c r="M78" s="2">
        <f t="shared" si="40"/>
        <v>0</v>
      </c>
      <c r="N78" s="61">
        <f t="shared" ref="N78:O78" si="45">SUM(N20:N77)</f>
        <v>7864624</v>
      </c>
      <c r="O78" s="61">
        <f t="shared" si="45"/>
        <v>4713887</v>
      </c>
      <c r="P78" s="64"/>
      <c r="Q78" s="64">
        <f t="shared" ref="Q78:V78" si="46">SUM(Q20:Q77)</f>
        <v>0</v>
      </c>
      <c r="R78" s="64">
        <f t="shared" si="46"/>
        <v>0</v>
      </c>
      <c r="S78" s="64">
        <f t="shared" si="46"/>
        <v>0</v>
      </c>
      <c r="T78" s="64">
        <f t="shared" si="46"/>
        <v>0</v>
      </c>
      <c r="U78" s="64"/>
      <c r="V78" s="64">
        <f t="shared" si="46"/>
        <v>0</v>
      </c>
      <c r="W78" s="64"/>
      <c r="X78" s="64"/>
      <c r="Y78" s="64">
        <f>SUM(Y20:Y77)</f>
        <v>0</v>
      </c>
      <c r="Z78" s="64">
        <f>SUM(Z20:Z77)</f>
        <v>0</v>
      </c>
      <c r="AA78" s="64">
        <f>SUM(AA20:AA77)</f>
        <v>0</v>
      </c>
      <c r="AB78" s="64"/>
      <c r="AC78" s="64"/>
      <c r="AD78" s="64"/>
      <c r="AE78" s="64"/>
      <c r="AG78" s="6">
        <f>IF(Q78&gt;0,RANK(Q78,(N78:P78,Q78:AE78)),0)</f>
        <v>0</v>
      </c>
      <c r="AH78" s="6">
        <f>IF(R78&gt;0,RANK(R78,(N78:P78,Q78:AE78)),0)</f>
        <v>0</v>
      </c>
      <c r="AI78" s="6">
        <f>IF(T78&gt;0,RANK(T78,(N78:P78,Q78:AE78)),0)</f>
        <v>0</v>
      </c>
      <c r="AJ78" s="6">
        <f>IF(S78&gt;0,RANK(S78,(N78:P78,Q78:AE78)),0)</f>
        <v>0</v>
      </c>
      <c r="AK78" s="2">
        <f t="shared" si="41"/>
        <v>0</v>
      </c>
      <c r="AL78" s="2">
        <f t="shared" si="42"/>
        <v>0</v>
      </c>
      <c r="AM78" s="2">
        <f t="shared" si="43"/>
        <v>0</v>
      </c>
      <c r="AN78" s="2">
        <f t="shared" si="44"/>
        <v>0</v>
      </c>
      <c r="AP78" s="5" t="s">
        <v>307</v>
      </c>
      <c r="AQ78" s="5" t="s">
        <v>179</v>
      </c>
      <c r="AT78">
        <v>1</v>
      </c>
      <c r="AU78" s="105">
        <v>6</v>
      </c>
      <c r="AV78" s="107"/>
      <c r="AW78" s="105">
        <v>6</v>
      </c>
      <c r="AY78" s="6" t="s">
        <v>71</v>
      </c>
    </row>
    <row r="79" spans="1:51">
      <c r="C79" s="1"/>
      <c r="D79" s="8"/>
      <c r="E79" s="8"/>
      <c r="F79" s="8"/>
      <c r="G79" s="61"/>
      <c r="H79" s="66"/>
      <c r="I79" s="2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G79" s="6"/>
      <c r="AH79" s="6"/>
      <c r="AI79" s="6"/>
      <c r="AJ79" s="6"/>
      <c r="AU79" s="105"/>
      <c r="AV79" s="107"/>
      <c r="AW79" s="111"/>
    </row>
    <row r="80" spans="1:51" hidden="1" outlineLevel="1">
      <c r="A80" t="s">
        <v>1187</v>
      </c>
      <c r="B80" t="s">
        <v>2282</v>
      </c>
      <c r="C80" s="1">
        <f t="shared" ref="C80:C88" si="47">SUM(N80:AE80)</f>
        <v>386963</v>
      </c>
      <c r="D80" s="8">
        <f t="shared" ref="D80:D88" si="48">IF(N80&gt;0, RANK(N80,(N80:AE80)),0)</f>
        <v>1</v>
      </c>
      <c r="E80" s="8">
        <f t="shared" ref="E80:E88" si="49">IF(O80&gt;0,RANK(O80,(N80:AE80)),0)</f>
        <v>2</v>
      </c>
      <c r="F80" s="8">
        <f t="shared" ref="F80:F88" si="50">IF(P80&gt;0,RANK(P80,(N80:AE80)),0)</f>
        <v>0</v>
      </c>
      <c r="G80" s="61">
        <f t="shared" ref="G80:G88" si="51">IF(C80&gt;0,MAX(N80:S80)-LARGE(N80:S80,2),0)</f>
        <v>23099</v>
      </c>
      <c r="H80" s="66">
        <f t="shared" ref="H80:H88" si="52">IF(C80&gt;0,G80/C80,0)</f>
        <v>5.9693045588337906E-2</v>
      </c>
      <c r="I80" s="2"/>
      <c r="J80" s="2">
        <f t="shared" ref="J80:J88" si="53">IF($C80=0,"-",N80/$C80)</f>
        <v>0.52340663060809434</v>
      </c>
      <c r="K80" s="2">
        <f t="shared" ref="K80:K88" si="54">IF($C80=0,"-",O80/$C80)</f>
        <v>0.4637135850197564</v>
      </c>
      <c r="L80" s="2">
        <f t="shared" ref="L80:L88" si="55">IF($C80=0,"-",P80/$C80)</f>
        <v>0</v>
      </c>
      <c r="M80" s="2">
        <f t="shared" ref="M80:M88" si="56">IF(C80=0,"-",(1-J80-K80-L80))</f>
        <v>1.2879784372149261E-2</v>
      </c>
      <c r="N80" s="64">
        <f>SUMIF(Town!$AP$3:$AP$171,$AW80,Town!N$3:N$171)</f>
        <v>202539</v>
      </c>
      <c r="O80" s="64">
        <f>SUMIF(Town!$AP$3:$AP$171,$AW80,Town!O$3:O$171)</f>
        <v>179440</v>
      </c>
      <c r="P80" s="64"/>
      <c r="Q80" s="64"/>
      <c r="R80" s="64">
        <f>SUMIF(Town!$AP$3:$AP$171,$AW80,Town!R$3:R$171)</f>
        <v>4984</v>
      </c>
      <c r="S80" s="64"/>
      <c r="T80" s="64"/>
      <c r="U80" s="64"/>
      <c r="V80" s="64"/>
      <c r="W80" s="64"/>
      <c r="X80" s="64">
        <f>SUMIF(Town!$AP$3:$AP$171,$AW80,Town!X$3:X$171)</f>
        <v>0</v>
      </c>
      <c r="Y80" s="64"/>
      <c r="Z80" s="64"/>
      <c r="AA80" s="64"/>
      <c r="AB80" s="64"/>
      <c r="AC80" s="64"/>
      <c r="AD80" s="64"/>
      <c r="AE80" s="64">
        <f>SUMIF(Town!$AP$3:$AP$171,$AW80,Town!AE$3:AE$171)</f>
        <v>0</v>
      </c>
      <c r="AG80" s="6">
        <f>IF(Q80&gt;0,RANK(Q80,(N80:P80,Q80:AE80)),0)</f>
        <v>0</v>
      </c>
      <c r="AH80" s="6">
        <f>IF(R80&gt;0,RANK(R80,(N80:P80,Q80:AE80)),0)</f>
        <v>3</v>
      </c>
      <c r="AI80" s="6">
        <f>IF(T80&gt;0,RANK(T80,(N80:P80,Q80:AE80)),0)</f>
        <v>0</v>
      </c>
      <c r="AJ80" s="6">
        <f>IF(S80&gt;0,RANK(S80,(N80:P80,Q80:AE80)),0)</f>
        <v>0</v>
      </c>
      <c r="AK80" s="2">
        <f t="shared" ref="AK80:AK88" si="57">IF($C80=0,"-",Q80/$C80)</f>
        <v>0</v>
      </c>
      <c r="AL80" s="2">
        <f t="shared" ref="AL80:AL88" si="58">IF($C80=0,"-",R80/$C80)</f>
        <v>1.2879784372149275E-2</v>
      </c>
      <c r="AM80" s="2">
        <f t="shared" ref="AM80:AM88" si="59">IF($C80=0,"-",T80/$C80)</f>
        <v>0</v>
      </c>
      <c r="AN80" s="2">
        <f t="shared" ref="AN80:AN88" si="60">IF($C80=0,"-",S80/$C80)</f>
        <v>0</v>
      </c>
      <c r="AP80" t="s">
        <v>1187</v>
      </c>
      <c r="AQ80" t="s">
        <v>2282</v>
      </c>
      <c r="AT80">
        <v>1</v>
      </c>
      <c r="AU80" s="105">
        <v>9</v>
      </c>
      <c r="AV80" s="107">
        <v>1</v>
      </c>
      <c r="AW80" s="111">
        <f t="shared" ref="AW80:AW102" si="61">1000*AU80+AV80</f>
        <v>9001</v>
      </c>
      <c r="AY80" s="6" t="s">
        <v>1243</v>
      </c>
    </row>
    <row r="81" spans="1:58" hidden="1" outlineLevel="1">
      <c r="A81" t="s">
        <v>329</v>
      </c>
      <c r="B81" t="s">
        <v>2282</v>
      </c>
      <c r="C81" s="1">
        <f t="shared" si="47"/>
        <v>378894</v>
      </c>
      <c r="D81" s="8">
        <f t="shared" si="48"/>
        <v>1</v>
      </c>
      <c r="E81" s="8">
        <f t="shared" si="49"/>
        <v>2</v>
      </c>
      <c r="F81" s="8">
        <f t="shared" si="50"/>
        <v>0</v>
      </c>
      <c r="G81" s="61">
        <f t="shared" si="51"/>
        <v>75433</v>
      </c>
      <c r="H81" s="66">
        <f t="shared" si="52"/>
        <v>0.19908734368979186</v>
      </c>
      <c r="I81" s="2"/>
      <c r="J81" s="2">
        <f t="shared" si="53"/>
        <v>0.59168791271437393</v>
      </c>
      <c r="K81" s="2">
        <f t="shared" si="54"/>
        <v>0.39260056902458207</v>
      </c>
      <c r="L81" s="2">
        <f t="shared" si="55"/>
        <v>0</v>
      </c>
      <c r="M81" s="2">
        <f t="shared" si="56"/>
        <v>1.5711518261044E-2</v>
      </c>
      <c r="N81" s="64">
        <f>SUMIF(Town!$AP$3:$AP$171,$AW81,Town!N$3:N$171)</f>
        <v>224187</v>
      </c>
      <c r="O81" s="64">
        <f>SUMIF(Town!$AP$3:$AP$171,$AW81,Town!O$3:O$171)</f>
        <v>148754</v>
      </c>
      <c r="P81" s="64"/>
      <c r="Q81" s="64"/>
      <c r="R81" s="64">
        <f>SUMIF(Town!$AP$3:$AP$171,$AW81,Town!R$3:R$171)</f>
        <v>5953</v>
      </c>
      <c r="S81" s="64"/>
      <c r="T81" s="64"/>
      <c r="U81" s="64"/>
      <c r="V81" s="64"/>
      <c r="W81" s="64"/>
      <c r="X81" s="64">
        <f>SUMIF(Town!$AP$3:$AP$171,$AW81,Town!X$3:X$171)</f>
        <v>0</v>
      </c>
      <c r="Y81" s="64"/>
      <c r="Z81" s="64"/>
      <c r="AA81" s="64"/>
      <c r="AB81" s="64"/>
      <c r="AC81" s="64"/>
      <c r="AD81" s="64"/>
      <c r="AE81" s="64">
        <f>SUMIF(Town!$AP$3:$AP$171,$AW81,Town!AE$3:AE$171)</f>
        <v>0</v>
      </c>
      <c r="AG81" s="6">
        <f>IF(Q81&gt;0,RANK(Q81,(N81:P81,Q81:AE81)),0)</f>
        <v>0</v>
      </c>
      <c r="AH81" s="6">
        <f>IF(R81&gt;0,RANK(R81,(N81:P81,Q81:AE81)),0)</f>
        <v>3</v>
      </c>
      <c r="AI81" s="6">
        <f>IF(T81&gt;0,RANK(T81,(N81:P81,Q81:AE81)),0)</f>
        <v>0</v>
      </c>
      <c r="AJ81" s="6">
        <f>IF(S81&gt;0,RANK(S81,(N81:P81,Q81:AE81)),0)</f>
        <v>0</v>
      </c>
      <c r="AK81" s="2">
        <f t="shared" si="57"/>
        <v>0</v>
      </c>
      <c r="AL81" s="2">
        <f t="shared" si="58"/>
        <v>1.5711518261043986E-2</v>
      </c>
      <c r="AM81" s="2">
        <f t="shared" si="59"/>
        <v>0</v>
      </c>
      <c r="AN81" s="2">
        <f t="shared" si="60"/>
        <v>0</v>
      </c>
      <c r="AP81" t="s">
        <v>329</v>
      </c>
      <c r="AQ81" t="s">
        <v>2282</v>
      </c>
      <c r="AT81">
        <v>1</v>
      </c>
      <c r="AU81" s="105">
        <v>9</v>
      </c>
      <c r="AV81" s="107">
        <v>3</v>
      </c>
      <c r="AW81" s="111">
        <f t="shared" si="61"/>
        <v>9003</v>
      </c>
      <c r="AY81" s="6" t="s">
        <v>1243</v>
      </c>
    </row>
    <row r="82" spans="1:58" hidden="1" outlineLevel="1">
      <c r="A82" t="s">
        <v>2101</v>
      </c>
      <c r="B82" t="s">
        <v>2282</v>
      </c>
      <c r="C82" s="1">
        <f t="shared" si="47"/>
        <v>89385</v>
      </c>
      <c r="D82" s="8">
        <f t="shared" si="48"/>
        <v>2</v>
      </c>
      <c r="E82" s="8">
        <f t="shared" si="49"/>
        <v>1</v>
      </c>
      <c r="F82" s="8">
        <f t="shared" si="50"/>
        <v>0</v>
      </c>
      <c r="G82" s="61">
        <f t="shared" si="51"/>
        <v>8739</v>
      </c>
      <c r="H82" s="66">
        <f t="shared" si="52"/>
        <v>9.7768081892935052E-2</v>
      </c>
      <c r="I82" s="2"/>
      <c r="J82" s="2">
        <f t="shared" si="53"/>
        <v>0.44277003971583601</v>
      </c>
      <c r="K82" s="2">
        <f t="shared" si="54"/>
        <v>0.54053812160877102</v>
      </c>
      <c r="L82" s="2">
        <f t="shared" si="55"/>
        <v>0</v>
      </c>
      <c r="M82" s="2">
        <f t="shared" si="56"/>
        <v>1.6691838675392923E-2</v>
      </c>
      <c r="N82" s="64">
        <f>SUMIF(Town!$AP$3:$AP$171,$AW82,Town!N$3:N$171)</f>
        <v>39577</v>
      </c>
      <c r="O82" s="64">
        <f>SUMIF(Town!$AP$3:$AP$171,$AW82,Town!O$3:O$171)</f>
        <v>48316</v>
      </c>
      <c r="P82" s="64"/>
      <c r="Q82" s="64"/>
      <c r="R82" s="64">
        <f>SUMIF(Town!$AP$3:$AP$171,$AW82,Town!R$3:R$171)</f>
        <v>1492</v>
      </c>
      <c r="S82" s="64"/>
      <c r="T82" s="64"/>
      <c r="U82" s="64"/>
      <c r="V82" s="64"/>
      <c r="W82" s="64"/>
      <c r="X82" s="64">
        <f>SUMIF(Town!$AP$3:$AP$171,$AW82,Town!X$3:X$171)</f>
        <v>0</v>
      </c>
      <c r="Y82" s="64"/>
      <c r="Z82" s="64"/>
      <c r="AA82" s="64"/>
      <c r="AB82" s="64"/>
      <c r="AC82" s="64"/>
      <c r="AD82" s="64"/>
      <c r="AE82" s="64">
        <f>SUMIF(Town!$AP$3:$AP$171,$AW82,Town!AE$3:AE$171)</f>
        <v>0</v>
      </c>
      <c r="AG82" s="6">
        <f>IF(Q82&gt;0,RANK(Q82,(N82:P82,Q82:AE82)),0)</f>
        <v>0</v>
      </c>
      <c r="AH82" s="6">
        <f>IF(R82&gt;0,RANK(R82,(N82:P82,Q82:AE82)),0)</f>
        <v>3</v>
      </c>
      <c r="AI82" s="6">
        <f>IF(T82&gt;0,RANK(T82,(N82:P82,Q82:AE82)),0)</f>
        <v>0</v>
      </c>
      <c r="AJ82" s="6">
        <f>IF(S82&gt;0,RANK(S82,(N82:P82,Q82:AE82)),0)</f>
        <v>0</v>
      </c>
      <c r="AK82" s="2">
        <f t="shared" si="57"/>
        <v>0</v>
      </c>
      <c r="AL82" s="2">
        <f t="shared" si="58"/>
        <v>1.6691838675392964E-2</v>
      </c>
      <c r="AM82" s="2">
        <f t="shared" si="59"/>
        <v>0</v>
      </c>
      <c r="AN82" s="2">
        <f t="shared" si="60"/>
        <v>0</v>
      </c>
      <c r="AP82" t="s">
        <v>2101</v>
      </c>
      <c r="AQ82" t="s">
        <v>2282</v>
      </c>
      <c r="AT82">
        <v>1</v>
      </c>
      <c r="AU82" s="105">
        <v>9</v>
      </c>
      <c r="AV82" s="107">
        <v>5</v>
      </c>
      <c r="AW82" s="111">
        <f t="shared" si="61"/>
        <v>9005</v>
      </c>
      <c r="AY82" s="6" t="s">
        <v>1243</v>
      </c>
    </row>
    <row r="83" spans="1:58" hidden="1" outlineLevel="1">
      <c r="A83" t="s">
        <v>1161</v>
      </c>
      <c r="B83" t="s">
        <v>2282</v>
      </c>
      <c r="C83" s="1">
        <f t="shared" si="47"/>
        <v>80781</v>
      </c>
      <c r="D83" s="8">
        <f t="shared" si="48"/>
        <v>1</v>
      </c>
      <c r="E83" s="8">
        <f t="shared" si="49"/>
        <v>2</v>
      </c>
      <c r="F83" s="8">
        <f t="shared" si="50"/>
        <v>0</v>
      </c>
      <c r="G83" s="61">
        <f t="shared" si="51"/>
        <v>8117</v>
      </c>
      <c r="H83" s="66">
        <f t="shared" si="52"/>
        <v>0.1004815488790681</v>
      </c>
      <c r="I83" s="2"/>
      <c r="J83" s="2">
        <f t="shared" si="53"/>
        <v>0.53961946497319913</v>
      </c>
      <c r="K83" s="2">
        <f t="shared" si="54"/>
        <v>0.43913791609413105</v>
      </c>
      <c r="L83" s="2">
        <f t="shared" si="55"/>
        <v>0</v>
      </c>
      <c r="M83" s="2">
        <f t="shared" si="56"/>
        <v>2.1242618932669821E-2</v>
      </c>
      <c r="N83" s="64">
        <f>SUMIF(Town!$AP$3:$AP$171,$AW83,Town!N$3:N$171)</f>
        <v>43591</v>
      </c>
      <c r="O83" s="64">
        <f>SUMIF(Town!$AP$3:$AP$171,$AW83,Town!O$3:O$171)</f>
        <v>35474</v>
      </c>
      <c r="P83" s="64"/>
      <c r="Q83" s="64"/>
      <c r="R83" s="64">
        <f>SUMIF(Town!$AP$3:$AP$171,$AW83,Town!R$3:R$171)</f>
        <v>1716</v>
      </c>
      <c r="S83" s="64"/>
      <c r="T83" s="64"/>
      <c r="U83" s="64"/>
      <c r="V83" s="64"/>
      <c r="W83" s="64"/>
      <c r="X83" s="64">
        <f>SUMIF(Town!$AP$3:$AP$171,$AW83,Town!X$3:X$171)</f>
        <v>0</v>
      </c>
      <c r="Y83" s="64"/>
      <c r="Z83" s="64"/>
      <c r="AA83" s="64"/>
      <c r="AB83" s="64"/>
      <c r="AC83" s="64"/>
      <c r="AD83" s="64"/>
      <c r="AE83" s="64">
        <f>SUMIF(Town!$AP$3:$AP$171,$AW83,Town!AE$3:AE$171)</f>
        <v>0</v>
      </c>
      <c r="AG83" s="6">
        <f>IF(Q83&gt;0,RANK(Q83,(N83:P83,Q83:AE83)),0)</f>
        <v>0</v>
      </c>
      <c r="AH83" s="6">
        <f>IF(R83&gt;0,RANK(R83,(N83:P83,Q83:AE83)),0)</f>
        <v>3</v>
      </c>
      <c r="AI83" s="6">
        <f>IF(T83&gt;0,RANK(T83,(N83:P83,Q83:AE83)),0)</f>
        <v>0</v>
      </c>
      <c r="AJ83" s="6">
        <f>IF(S83&gt;0,RANK(S83,(N83:P83,Q83:AE83)),0)</f>
        <v>0</v>
      </c>
      <c r="AK83" s="2">
        <f t="shared" si="57"/>
        <v>0</v>
      </c>
      <c r="AL83" s="2">
        <f t="shared" si="58"/>
        <v>2.1242618932669811E-2</v>
      </c>
      <c r="AM83" s="2">
        <f t="shared" si="59"/>
        <v>0</v>
      </c>
      <c r="AN83" s="2">
        <f t="shared" si="60"/>
        <v>0</v>
      </c>
      <c r="AP83" t="s">
        <v>1161</v>
      </c>
      <c r="AQ83" t="s">
        <v>2282</v>
      </c>
      <c r="AT83">
        <v>1</v>
      </c>
      <c r="AU83" s="105">
        <v>9</v>
      </c>
      <c r="AV83" s="107">
        <v>7</v>
      </c>
      <c r="AW83" s="111">
        <f t="shared" si="61"/>
        <v>9007</v>
      </c>
      <c r="AY83" s="6" t="s">
        <v>1243</v>
      </c>
    </row>
    <row r="84" spans="1:58" hidden="1" outlineLevel="1">
      <c r="A84" t="s">
        <v>2242</v>
      </c>
      <c r="B84" t="s">
        <v>2282</v>
      </c>
      <c r="C84" s="1">
        <f t="shared" si="47"/>
        <v>346717</v>
      </c>
      <c r="D84" s="8">
        <f t="shared" si="48"/>
        <v>1</v>
      </c>
      <c r="E84" s="8">
        <f t="shared" si="49"/>
        <v>2</v>
      </c>
      <c r="F84" s="8">
        <f t="shared" si="50"/>
        <v>0</v>
      </c>
      <c r="G84" s="61">
        <f t="shared" si="51"/>
        <v>58371</v>
      </c>
      <c r="H84" s="66">
        <f t="shared" si="52"/>
        <v>0.16835344099077923</v>
      </c>
      <c r="I84" s="2"/>
      <c r="J84" s="2">
        <f t="shared" si="53"/>
        <v>0.57620191683707467</v>
      </c>
      <c r="K84" s="2">
        <f t="shared" si="54"/>
        <v>0.40784847584629541</v>
      </c>
      <c r="L84" s="2">
        <f t="shared" si="55"/>
        <v>0</v>
      </c>
      <c r="M84" s="2">
        <f t="shared" si="56"/>
        <v>1.5949607316629921E-2</v>
      </c>
      <c r="N84" s="64">
        <f>SUMIF(Town!$AP$3:$AP$171,$AW84,Town!N$3:N$171)</f>
        <v>199779</v>
      </c>
      <c r="O84" s="64">
        <f>SUMIF(Town!$AP$3:$AP$171,$AW84,Town!O$3:O$171)</f>
        <v>141408</v>
      </c>
      <c r="P84" s="64"/>
      <c r="Q84" s="64"/>
      <c r="R84" s="64">
        <f>SUMIF(Town!$AP$3:$AP$171,$AW84,Town!R$3:R$171)</f>
        <v>5530</v>
      </c>
      <c r="S84" s="64"/>
      <c r="T84" s="64"/>
      <c r="U84" s="64"/>
      <c r="V84" s="64"/>
      <c r="W84" s="64"/>
      <c r="X84" s="64">
        <f>SUMIF(Town!$AP$3:$AP$171,$AW84,Town!X$3:X$171)</f>
        <v>0</v>
      </c>
      <c r="Y84" s="64"/>
      <c r="Z84" s="64"/>
      <c r="AA84" s="64"/>
      <c r="AB84" s="64"/>
      <c r="AC84" s="64"/>
      <c r="AD84" s="64"/>
      <c r="AE84" s="64">
        <f>SUMIF(Town!$AP$3:$AP$171,$AW84,Town!AE$3:AE$171)</f>
        <v>0</v>
      </c>
      <c r="AG84" s="6">
        <f>IF(Q84&gt;0,RANK(Q84,(N84:P84,Q84:AE84)),0)</f>
        <v>0</v>
      </c>
      <c r="AH84" s="6">
        <f>IF(R84&gt;0,RANK(R84,(N84:P84,Q84:AE84)),0)</f>
        <v>3</v>
      </c>
      <c r="AI84" s="6">
        <f>IF(T84&gt;0,RANK(T84,(N84:P84,Q84:AE84)),0)</f>
        <v>0</v>
      </c>
      <c r="AJ84" s="6">
        <f>IF(S84&gt;0,RANK(S84,(N84:P84,Q84:AE84)),0)</f>
        <v>0</v>
      </c>
      <c r="AK84" s="2">
        <f t="shared" si="57"/>
        <v>0</v>
      </c>
      <c r="AL84" s="2">
        <f t="shared" si="58"/>
        <v>1.5949607316629991E-2</v>
      </c>
      <c r="AM84" s="2">
        <f t="shared" si="59"/>
        <v>0</v>
      </c>
      <c r="AN84" s="2">
        <f t="shared" si="60"/>
        <v>0</v>
      </c>
      <c r="AP84" t="s">
        <v>2242</v>
      </c>
      <c r="AQ84" t="s">
        <v>2282</v>
      </c>
      <c r="AT84">
        <v>1</v>
      </c>
      <c r="AU84" s="105">
        <v>9</v>
      </c>
      <c r="AV84" s="107">
        <v>9</v>
      </c>
      <c r="AW84" s="111">
        <f t="shared" si="61"/>
        <v>9009</v>
      </c>
      <c r="AY84" s="6" t="s">
        <v>1243</v>
      </c>
    </row>
    <row r="85" spans="1:58" hidden="1" outlineLevel="1">
      <c r="A85" t="s">
        <v>422</v>
      </c>
      <c r="B85" t="s">
        <v>2282</v>
      </c>
      <c r="C85" s="1">
        <f t="shared" si="47"/>
        <v>109318</v>
      </c>
      <c r="D85" s="8">
        <f t="shared" si="48"/>
        <v>1</v>
      </c>
      <c r="E85" s="8">
        <f t="shared" si="49"/>
        <v>2</v>
      </c>
      <c r="F85" s="8">
        <f t="shared" si="50"/>
        <v>0</v>
      </c>
      <c r="G85" s="61">
        <f t="shared" si="51"/>
        <v>14539</v>
      </c>
      <c r="H85" s="66">
        <f t="shared" si="52"/>
        <v>0.13299731059843758</v>
      </c>
      <c r="I85" s="2"/>
      <c r="J85" s="2">
        <f t="shared" si="53"/>
        <v>0.55430029821255422</v>
      </c>
      <c r="K85" s="2">
        <f t="shared" si="54"/>
        <v>0.42130298761411661</v>
      </c>
      <c r="L85" s="2">
        <f t="shared" si="55"/>
        <v>0</v>
      </c>
      <c r="M85" s="2">
        <f t="shared" si="56"/>
        <v>2.439671417332917E-2</v>
      </c>
      <c r="N85" s="64">
        <f>SUMIF(Town!$AP$3:$AP$171,$AW85,Town!N$3:N$171)</f>
        <v>60595</v>
      </c>
      <c r="O85" s="64">
        <f>SUMIF(Town!$AP$3:$AP$171,$AW85,Town!O$3:O$171)</f>
        <v>46056</v>
      </c>
      <c r="P85" s="64"/>
      <c r="Q85" s="64"/>
      <c r="R85" s="64">
        <f>SUMIF(Town!$AP$3:$AP$171,$AW85,Town!R$3:R$171)</f>
        <v>2667</v>
      </c>
      <c r="S85" s="64"/>
      <c r="T85" s="64"/>
      <c r="U85" s="64"/>
      <c r="V85" s="64"/>
      <c r="W85" s="64"/>
      <c r="X85" s="64">
        <f>SUMIF(Town!$AP$3:$AP$171,$AW85,Town!X$3:X$171)</f>
        <v>0</v>
      </c>
      <c r="Y85" s="64"/>
      <c r="Z85" s="64"/>
      <c r="AA85" s="64"/>
      <c r="AB85" s="64"/>
      <c r="AC85" s="64"/>
      <c r="AD85" s="64"/>
      <c r="AE85" s="64">
        <f>SUMIF(Town!$AP$3:$AP$171,$AW85,Town!AE$3:AE$171)</f>
        <v>0</v>
      </c>
      <c r="AG85" s="6">
        <f>IF(Q85&gt;0,RANK(Q85,(N85:P85,Q85:AE85)),0)</f>
        <v>0</v>
      </c>
      <c r="AH85" s="6">
        <f>IF(R85&gt;0,RANK(R85,(N85:P85,Q85:AE85)),0)</f>
        <v>3</v>
      </c>
      <c r="AI85" s="6">
        <f>IF(T85&gt;0,RANK(T85,(N85:P85,Q85:AE85)),0)</f>
        <v>0</v>
      </c>
      <c r="AJ85" s="6">
        <f>IF(S85&gt;0,RANK(S85,(N85:P85,Q85:AE85)),0)</f>
        <v>0</v>
      </c>
      <c r="AK85" s="2">
        <f t="shared" si="57"/>
        <v>0</v>
      </c>
      <c r="AL85" s="2">
        <f t="shared" si="58"/>
        <v>2.4396714173329188E-2</v>
      </c>
      <c r="AM85" s="2">
        <f t="shared" si="59"/>
        <v>0</v>
      </c>
      <c r="AN85" s="2">
        <f t="shared" si="60"/>
        <v>0</v>
      </c>
      <c r="AP85" t="s">
        <v>422</v>
      </c>
      <c r="AQ85" t="s">
        <v>2282</v>
      </c>
      <c r="AR85">
        <v>2</v>
      </c>
      <c r="AT85">
        <v>1</v>
      </c>
      <c r="AU85" s="105">
        <v>9</v>
      </c>
      <c r="AV85" s="107">
        <v>11</v>
      </c>
      <c r="AW85" s="111">
        <f t="shared" si="61"/>
        <v>9011</v>
      </c>
      <c r="AY85" s="6" t="s">
        <v>1243</v>
      </c>
    </row>
    <row r="86" spans="1:58" hidden="1" outlineLevel="1">
      <c r="A86" t="s">
        <v>424</v>
      </c>
      <c r="B86" t="s">
        <v>2282</v>
      </c>
      <c r="C86" s="1">
        <f t="shared" si="47"/>
        <v>68279</v>
      </c>
      <c r="D86" s="8">
        <f t="shared" si="48"/>
        <v>1</v>
      </c>
      <c r="E86" s="8">
        <f t="shared" si="49"/>
        <v>2</v>
      </c>
      <c r="F86" s="8">
        <f t="shared" si="50"/>
        <v>0</v>
      </c>
      <c r="G86" s="61">
        <f t="shared" si="51"/>
        <v>4904</v>
      </c>
      <c r="H86" s="66">
        <f t="shared" si="52"/>
        <v>7.1822961671963559E-2</v>
      </c>
      <c r="I86" s="2"/>
      <c r="J86" s="2">
        <f t="shared" si="53"/>
        <v>0.52404106679945517</v>
      </c>
      <c r="K86" s="2">
        <f t="shared" si="54"/>
        <v>0.45221810512749161</v>
      </c>
      <c r="L86" s="2">
        <f t="shared" si="55"/>
        <v>0</v>
      </c>
      <c r="M86" s="2">
        <f t="shared" si="56"/>
        <v>2.3740828073053222E-2</v>
      </c>
      <c r="N86" s="64">
        <f>SUMIF(Town!$AP$3:$AP$171,$AW86,Town!N$3:N$171)</f>
        <v>35781</v>
      </c>
      <c r="O86" s="64">
        <f>SUMIF(Town!$AP$3:$AP$171,$AW86,Town!O$3:O$171)</f>
        <v>30877</v>
      </c>
      <c r="P86" s="64"/>
      <c r="Q86" s="64"/>
      <c r="R86" s="64">
        <f>SUMIF(Town!$AP$3:$AP$171,$AW86,Town!R$3:R$171)</f>
        <v>1621</v>
      </c>
      <c r="S86" s="64"/>
      <c r="T86" s="64"/>
      <c r="U86" s="64"/>
      <c r="V86" s="64"/>
      <c r="W86" s="64"/>
      <c r="X86" s="64">
        <f>SUMIF(Town!$AP$3:$AP$171,$AW86,Town!X$3:X$171)</f>
        <v>0</v>
      </c>
      <c r="Y86" s="64"/>
      <c r="Z86" s="64"/>
      <c r="AA86" s="64"/>
      <c r="AB86" s="64"/>
      <c r="AC86" s="64"/>
      <c r="AD86" s="64"/>
      <c r="AE86" s="64">
        <f>SUMIF(Town!$AP$3:$AP$171,$AW86,Town!AE$3:AE$171)</f>
        <v>0</v>
      </c>
      <c r="AG86" s="6">
        <f>IF(Q86&gt;0,RANK(Q86,(N86:P86,Q86:AE86)),0)</f>
        <v>0</v>
      </c>
      <c r="AH86" s="6">
        <f>IF(R86&gt;0,RANK(R86,(N86:P86,Q86:AE86)),0)</f>
        <v>3</v>
      </c>
      <c r="AI86" s="6">
        <f>IF(T86&gt;0,RANK(T86,(N86:P86,Q86:AE86)),0)</f>
        <v>0</v>
      </c>
      <c r="AJ86" s="6">
        <f>IF(S86&gt;0,RANK(S86,(N86:P86,Q86:AE86)),0)</f>
        <v>0</v>
      </c>
      <c r="AK86" s="2">
        <f t="shared" si="57"/>
        <v>0</v>
      </c>
      <c r="AL86" s="2">
        <f t="shared" si="58"/>
        <v>2.3740828073053208E-2</v>
      </c>
      <c r="AM86" s="2">
        <f t="shared" si="59"/>
        <v>0</v>
      </c>
      <c r="AN86" s="2">
        <f t="shared" si="60"/>
        <v>0</v>
      </c>
      <c r="AP86" t="s">
        <v>424</v>
      </c>
      <c r="AQ86" t="s">
        <v>2282</v>
      </c>
      <c r="AR86">
        <v>2</v>
      </c>
      <c r="AT86">
        <v>1</v>
      </c>
      <c r="AU86" s="105">
        <v>9</v>
      </c>
      <c r="AV86" s="107">
        <v>13</v>
      </c>
      <c r="AW86" s="111">
        <f t="shared" si="61"/>
        <v>9013</v>
      </c>
      <c r="AY86" s="6" t="s">
        <v>1243</v>
      </c>
    </row>
    <row r="87" spans="1:58" hidden="1" outlineLevel="1">
      <c r="A87" t="s">
        <v>1474</v>
      </c>
      <c r="B87" t="s">
        <v>2282</v>
      </c>
      <c r="C87" s="1">
        <f t="shared" si="47"/>
        <v>44558</v>
      </c>
      <c r="D87" s="8">
        <f t="shared" si="48"/>
        <v>1</v>
      </c>
      <c r="E87" s="8">
        <f t="shared" si="49"/>
        <v>2</v>
      </c>
      <c r="F87" s="8">
        <f t="shared" si="50"/>
        <v>0</v>
      </c>
      <c r="G87" s="61">
        <f t="shared" si="51"/>
        <v>1948</v>
      </c>
      <c r="H87" s="66">
        <f t="shared" si="52"/>
        <v>4.3718299744153685E-2</v>
      </c>
      <c r="I87" s="2"/>
      <c r="J87" s="2">
        <f t="shared" si="53"/>
        <v>0.50971767134970147</v>
      </c>
      <c r="K87" s="2">
        <f t="shared" si="54"/>
        <v>0.46599937160554783</v>
      </c>
      <c r="L87" s="2">
        <f t="shared" si="55"/>
        <v>0</v>
      </c>
      <c r="M87" s="2">
        <f t="shared" si="56"/>
        <v>2.4282957044750697E-2</v>
      </c>
      <c r="N87" s="64">
        <f>SUMIF(Town!$AP$3:$AP$171,$AW87,Town!N$3:N$171)</f>
        <v>22712</v>
      </c>
      <c r="O87" s="64">
        <f>SUMIF(Town!$AP$3:$AP$171,$AW87,Town!O$3:O$171)</f>
        <v>20764</v>
      </c>
      <c r="P87" s="64"/>
      <c r="Q87" s="64"/>
      <c r="R87" s="64">
        <f>SUMIF(Town!$AP$3:$AP$171,$AW87,Town!R$3:R$171)</f>
        <v>1082</v>
      </c>
      <c r="S87" s="64"/>
      <c r="T87" s="64"/>
      <c r="U87" s="64"/>
      <c r="V87" s="64"/>
      <c r="W87" s="64"/>
      <c r="X87" s="64">
        <f>SUMIF(Town!$AP$3:$AP$171,$AW87,Town!X$3:X$171)</f>
        <v>0</v>
      </c>
      <c r="Y87" s="64"/>
      <c r="Z87" s="64"/>
      <c r="AA87" s="64"/>
      <c r="AB87" s="64"/>
      <c r="AC87" s="64"/>
      <c r="AD87" s="64"/>
      <c r="AE87" s="64">
        <f>SUMIF(Town!$AP$3:$AP$171,$AW87,Town!AE$3:AE$171)</f>
        <v>0</v>
      </c>
      <c r="AG87" s="6">
        <f>IF(Q87&gt;0,RANK(Q87,(N87:P87,Q87:AE87)),0)</f>
        <v>0</v>
      </c>
      <c r="AH87" s="6">
        <f>IF(R87&gt;0,RANK(R87,(N87:P87,Q87:AE87)),0)</f>
        <v>3</v>
      </c>
      <c r="AI87" s="6">
        <f>IF(T87&gt;0,RANK(T87,(N87:P87,Q87:AE87)),0)</f>
        <v>0</v>
      </c>
      <c r="AJ87" s="6">
        <f>IF(S87&gt;0,RANK(S87,(N87:P87,Q87:AE87)),0)</f>
        <v>0</v>
      </c>
      <c r="AK87" s="2">
        <f t="shared" si="57"/>
        <v>0</v>
      </c>
      <c r="AL87" s="2">
        <f t="shared" si="58"/>
        <v>2.4282957044750662E-2</v>
      </c>
      <c r="AM87" s="2">
        <f t="shared" si="59"/>
        <v>0</v>
      </c>
      <c r="AN87" s="2">
        <f t="shared" si="60"/>
        <v>0</v>
      </c>
      <c r="AP87" t="s">
        <v>1474</v>
      </c>
      <c r="AQ87" t="s">
        <v>2282</v>
      </c>
      <c r="AR87">
        <v>2</v>
      </c>
      <c r="AT87">
        <v>1</v>
      </c>
      <c r="AU87" s="105">
        <v>9</v>
      </c>
      <c r="AV87" s="107">
        <v>15</v>
      </c>
      <c r="AW87" s="111">
        <f t="shared" si="61"/>
        <v>9015</v>
      </c>
      <c r="AY87" s="6" t="s">
        <v>1243</v>
      </c>
    </row>
    <row r="88" spans="1:58" collapsed="1">
      <c r="A88" t="s">
        <v>2279</v>
      </c>
      <c r="B88" t="s">
        <v>179</v>
      </c>
      <c r="C88" s="1">
        <f t="shared" si="47"/>
        <v>1511764</v>
      </c>
      <c r="D88" s="8">
        <f t="shared" si="48"/>
        <v>1</v>
      </c>
      <c r="E88" s="8">
        <f t="shared" si="49"/>
        <v>2</v>
      </c>
      <c r="F88" s="8">
        <f t="shared" si="50"/>
        <v>0</v>
      </c>
      <c r="G88" s="61">
        <f t="shared" si="51"/>
        <v>177672</v>
      </c>
      <c r="H88" s="66">
        <f t="shared" si="52"/>
        <v>0.11752628055701816</v>
      </c>
      <c r="I88" s="2"/>
      <c r="J88" s="2">
        <f t="shared" si="53"/>
        <v>0.54820792134222007</v>
      </c>
      <c r="K88" s="2">
        <f t="shared" si="54"/>
        <v>0.43068164078520194</v>
      </c>
      <c r="L88" s="2">
        <f t="shared" si="55"/>
        <v>0</v>
      </c>
      <c r="M88" s="2">
        <f t="shared" si="56"/>
        <v>2.1110437872577992E-2</v>
      </c>
      <c r="N88" s="64">
        <f t="shared" ref="N88:O88" si="62">SUM(N80:N87)</f>
        <v>828761</v>
      </c>
      <c r="O88" s="64">
        <f t="shared" si="62"/>
        <v>651089</v>
      </c>
      <c r="P88" s="64"/>
      <c r="Q88" s="136">
        <v>40</v>
      </c>
      <c r="R88" s="64">
        <f>SUM(R80:R87)</f>
        <v>25045</v>
      </c>
      <c r="S88" s="64"/>
      <c r="T88" s="64"/>
      <c r="U88" s="64"/>
      <c r="V88" s="64"/>
      <c r="W88" s="64"/>
      <c r="X88" s="64">
        <f>SUM(X80:X87)</f>
        <v>0</v>
      </c>
      <c r="Y88" s="136">
        <v>6414</v>
      </c>
      <c r="Z88" s="136">
        <v>388</v>
      </c>
      <c r="AA88" s="136">
        <v>19</v>
      </c>
      <c r="AB88" s="136">
        <v>8</v>
      </c>
      <c r="AC88" s="64"/>
      <c r="AD88" s="64"/>
      <c r="AE88" s="64">
        <f>SUM(AE80:AE87)</f>
        <v>0</v>
      </c>
      <c r="AG88" s="6">
        <f>IF(Q88&gt;0,RANK(Q88,(N88:P88,Q88:AE88)),0)</f>
        <v>6</v>
      </c>
      <c r="AH88" s="6">
        <f>IF(R88&gt;0,RANK(R88,(N88:P88,Q88:AE88)),0)</f>
        <v>3</v>
      </c>
      <c r="AI88" s="6">
        <f>IF(T88&gt;0,RANK(T88,(N88:P88,Q88:AE88)),0)</f>
        <v>0</v>
      </c>
      <c r="AJ88" s="6">
        <f>IF(S88&gt;0,RANK(S88,(N88:P88,Q88:AE88)),0)</f>
        <v>0</v>
      </c>
      <c r="AK88" s="2">
        <f t="shared" si="57"/>
        <v>2.6459156323341474E-5</v>
      </c>
      <c r="AL88" s="2">
        <f t="shared" si="58"/>
        <v>1.6566739252952181E-2</v>
      </c>
      <c r="AM88" s="2">
        <f t="shared" si="59"/>
        <v>0</v>
      </c>
      <c r="AN88" s="2">
        <f t="shared" si="60"/>
        <v>0</v>
      </c>
      <c r="AP88" t="s">
        <v>2279</v>
      </c>
      <c r="AQ88" t="s">
        <v>179</v>
      </c>
      <c r="AT88">
        <v>1</v>
      </c>
      <c r="AU88" s="105">
        <v>9</v>
      </c>
      <c r="AV88" s="107"/>
      <c r="AW88" s="105">
        <v>9</v>
      </c>
      <c r="AY88" s="6" t="s">
        <v>71</v>
      </c>
    </row>
    <row r="89" spans="1:58">
      <c r="C89" s="1"/>
      <c r="D89" s="8"/>
      <c r="E89" s="8"/>
      <c r="F89" s="8"/>
      <c r="G89" s="61"/>
      <c r="H89" s="66"/>
      <c r="I89" s="2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Z89" s="64"/>
      <c r="AA89" s="64"/>
      <c r="AB89" s="64"/>
      <c r="AC89" s="64"/>
      <c r="AD89" s="64"/>
      <c r="AE89" s="64"/>
      <c r="AG89" s="6"/>
      <c r="AH89" s="6"/>
      <c r="AI89" s="6"/>
      <c r="AJ89" s="6"/>
      <c r="AU89" s="105"/>
      <c r="AV89" s="107"/>
      <c r="AW89" s="111"/>
    </row>
    <row r="90" spans="1:58" hidden="1" outlineLevel="1">
      <c r="A90" t="s">
        <v>75</v>
      </c>
      <c r="B90" t="s">
        <v>1271</v>
      </c>
      <c r="C90" s="1">
        <f>SUM(N90:AE90)</f>
        <v>66290</v>
      </c>
      <c r="D90" s="8">
        <f>IF(N90&gt;0, RANK(N90,(N90:AE90)),0)</f>
        <v>1</v>
      </c>
      <c r="E90" s="8">
        <f>IF(O90&gt;0,RANK(O90,(N90:AE90)),0)</f>
        <v>2</v>
      </c>
      <c r="F90" s="8">
        <f>IF(P90&gt;0,RANK(P90,(N90:AE90)),0)</f>
        <v>3</v>
      </c>
      <c r="G90" s="61">
        <f>IF(C90&gt;0,MAX(N90:S90)-LARGE(N90:S90,2),0)</f>
        <v>18189</v>
      </c>
      <c r="H90" s="66">
        <f>IF(C90&gt;0,G90/C90,0)</f>
        <v>0.2743852768139991</v>
      </c>
      <c r="I90" s="2"/>
      <c r="J90" s="2">
        <f t="shared" ref="J90:L93" si="63">IF($C90=0,"-",N90/$C90)</f>
        <v>0.61472318600090514</v>
      </c>
      <c r="K90" s="2">
        <f t="shared" si="63"/>
        <v>0.34033790918690604</v>
      </c>
      <c r="L90" s="2">
        <f t="shared" si="63"/>
        <v>3.8044953990043748E-2</v>
      </c>
      <c r="M90" s="2">
        <f>IF(C90=0,"-",(1-J90-K90-L90))</f>
        <v>6.8939508221450702E-3</v>
      </c>
      <c r="N90" s="64">
        <v>40750</v>
      </c>
      <c r="O90" s="64">
        <v>22561</v>
      </c>
      <c r="P90" s="64">
        <v>2522</v>
      </c>
      <c r="Q90" s="64">
        <v>457</v>
      </c>
      <c r="R90" s="64"/>
      <c r="S90" s="64"/>
      <c r="T90" s="64"/>
      <c r="U90" s="64"/>
      <c r="V90" s="64"/>
      <c r="W90" s="64"/>
      <c r="X90" s="64"/>
      <c r="Y90" s="61">
        <v>0</v>
      </c>
      <c r="Z90" s="64"/>
      <c r="AA90" s="64"/>
      <c r="AB90" s="64"/>
      <c r="AC90" s="64"/>
      <c r="AD90" s="64"/>
      <c r="AE90" s="64"/>
      <c r="AG90" s="6">
        <f>IF(Q90&gt;0,RANK(Q90,(N90:P90,Q90:AE90)),0)</f>
        <v>4</v>
      </c>
      <c r="AH90" s="6">
        <f>IF(R90&gt;0,RANK(R90,(N90:P90,Q90:AE90)),0)</f>
        <v>0</v>
      </c>
      <c r="AI90" s="6">
        <f>IF(T90&gt;0,RANK(T90,(N90:P90,Q90:AE90)),0)</f>
        <v>0</v>
      </c>
      <c r="AJ90" s="6">
        <f>IF(S90&gt;0,RANK(S90,(N90:P90,Q90:AE90)),0)</f>
        <v>0</v>
      </c>
      <c r="AK90" s="2">
        <f t="shared" ref="AK90:AL93" si="64">IF($C90=0,"-",Q90/$C90)</f>
        <v>6.8939508221451196E-3</v>
      </c>
      <c r="AL90" s="2">
        <f t="shared" si="64"/>
        <v>0</v>
      </c>
      <c r="AM90" s="2">
        <f>IF($C90=0,"-",T90/$C90)</f>
        <v>0</v>
      </c>
      <c r="AN90" s="2">
        <f>IF($C90=0,"-",S90/$C90)</f>
        <v>0</v>
      </c>
      <c r="AP90" t="s">
        <v>75</v>
      </c>
      <c r="AQ90" t="s">
        <v>1271</v>
      </c>
      <c r="AR90">
        <v>1</v>
      </c>
      <c r="AT90">
        <v>1</v>
      </c>
      <c r="AU90" s="105">
        <v>10</v>
      </c>
      <c r="AV90" s="107">
        <v>1</v>
      </c>
      <c r="AW90" s="111">
        <f t="shared" si="61"/>
        <v>10001</v>
      </c>
      <c r="AY90" s="6" t="s">
        <v>1243</v>
      </c>
    </row>
    <row r="91" spans="1:58" hidden="1" outlineLevel="1">
      <c r="A91" t="s">
        <v>1088</v>
      </c>
      <c r="B91" t="s">
        <v>1271</v>
      </c>
      <c r="C91" s="1">
        <f>SUM(N91:AE91)</f>
        <v>242836</v>
      </c>
      <c r="D91" s="8">
        <f>IF(N91&gt;0, RANK(N91,(N91:AE91)),0)</f>
        <v>1</v>
      </c>
      <c r="E91" s="8">
        <f>IF(O91&gt;0,RANK(O91,(N91:AE91)),0)</f>
        <v>2</v>
      </c>
      <c r="F91" s="8">
        <f>IF(P91&gt;0,RANK(P91,(N91:AE91)),0)</f>
        <v>3</v>
      </c>
      <c r="G91" s="61">
        <f>IF(C91&gt;0,MAX(N91:S91)-LARGE(N91:S91,2),0)</f>
        <v>120578</v>
      </c>
      <c r="H91" s="66">
        <f>IF(C91&gt;0,G91/C91,0)</f>
        <v>0.49654087532326346</v>
      </c>
      <c r="I91" s="2"/>
      <c r="J91" s="2">
        <f t="shared" si="63"/>
        <v>0.72989177881368494</v>
      </c>
      <c r="K91" s="2">
        <f t="shared" si="63"/>
        <v>0.23335090349042151</v>
      </c>
      <c r="L91" s="2">
        <f t="shared" si="63"/>
        <v>2.8307170271294205E-2</v>
      </c>
      <c r="M91" s="2">
        <f>IF(C91=0,"-",(1-J91-K91-L91))</f>
        <v>8.4501474245993434E-3</v>
      </c>
      <c r="N91" s="64">
        <v>177244</v>
      </c>
      <c r="O91" s="64">
        <v>56666</v>
      </c>
      <c r="P91" s="64">
        <v>6874</v>
      </c>
      <c r="Q91" s="64">
        <v>2051</v>
      </c>
      <c r="R91" s="64"/>
      <c r="S91" s="64"/>
      <c r="T91" s="64"/>
      <c r="U91" s="64"/>
      <c r="V91" s="64"/>
      <c r="W91" s="64"/>
      <c r="X91" s="64"/>
      <c r="Y91" s="61">
        <v>1</v>
      </c>
      <c r="Z91" s="64"/>
      <c r="AA91" s="64"/>
      <c r="AB91" s="64"/>
      <c r="AC91" s="64"/>
      <c r="AD91" s="64"/>
      <c r="AE91" s="64"/>
      <c r="AG91" s="6">
        <f>IF(Q91&gt;0,RANK(Q91,(N91:P91,Q91:AE91)),0)</f>
        <v>4</v>
      </c>
      <c r="AH91" s="6">
        <f>IF(R91&gt;0,RANK(R91,(N91:P91,Q91:AE91)),0)</f>
        <v>0</v>
      </c>
      <c r="AI91" s="6">
        <f>IF(T91&gt;0,RANK(T91,(N91:P91,Q91:AE91)),0)</f>
        <v>0</v>
      </c>
      <c r="AJ91" s="6">
        <f>IF(S91&gt;0,RANK(S91,(N91:P91,Q91:AE91)),0)</f>
        <v>0</v>
      </c>
      <c r="AK91" s="2">
        <f t="shared" si="64"/>
        <v>8.4460294190317753E-3</v>
      </c>
      <c r="AL91" s="2">
        <f t="shared" si="64"/>
        <v>0</v>
      </c>
      <c r="AM91" s="2">
        <f>IF($C91=0,"-",T91/$C91)</f>
        <v>0</v>
      </c>
      <c r="AN91" s="2">
        <f>IF($C91=0,"-",S91/$C91)</f>
        <v>0</v>
      </c>
      <c r="AP91" t="s">
        <v>1088</v>
      </c>
      <c r="AQ91" t="s">
        <v>1271</v>
      </c>
      <c r="AR91">
        <v>1</v>
      </c>
      <c r="AT91">
        <v>1</v>
      </c>
      <c r="AU91" s="105">
        <v>10</v>
      </c>
      <c r="AV91" s="107">
        <v>3</v>
      </c>
      <c r="AW91" s="111">
        <f t="shared" si="61"/>
        <v>10003</v>
      </c>
      <c r="AY91" s="6" t="s">
        <v>1243</v>
      </c>
    </row>
    <row r="92" spans="1:58" hidden="1" outlineLevel="1">
      <c r="A92" t="s">
        <v>219</v>
      </c>
      <c r="B92" t="s">
        <v>1271</v>
      </c>
      <c r="C92" s="1">
        <f>SUM(N92:AE92)</f>
        <v>90481</v>
      </c>
      <c r="D92" s="8">
        <f>IF(N92&gt;0, RANK(N92,(N92:AE92)),0)</f>
        <v>1</v>
      </c>
      <c r="E92" s="8">
        <f>IF(O92&gt;0,RANK(O92,(N92:AE92)),0)</f>
        <v>2</v>
      </c>
      <c r="F92" s="8">
        <f>IF(P92&gt;0,RANK(P92,(N92:AE92)),0)</f>
        <v>3</v>
      </c>
      <c r="G92" s="61">
        <f>IF(C92&gt;0,MAX(N92:S92)-LARGE(N92:S92,2),0)</f>
        <v>10948</v>
      </c>
      <c r="H92" s="66">
        <f>IF(C92&gt;0,G92/C92,0)</f>
        <v>0.12099777853914082</v>
      </c>
      <c r="I92" s="2"/>
      <c r="J92" s="2">
        <f t="shared" si="63"/>
        <v>0.52409898210674066</v>
      </c>
      <c r="K92" s="2">
        <f t="shared" si="63"/>
        <v>0.40310120356759982</v>
      </c>
      <c r="L92" s="2">
        <f t="shared" si="63"/>
        <v>6.5251268222057665E-2</v>
      </c>
      <c r="M92" s="2">
        <f>IF(C92=0,"-",(1-J92-K92-L92))</f>
        <v>7.5485461036018525E-3</v>
      </c>
      <c r="N92" s="64">
        <v>47421</v>
      </c>
      <c r="O92" s="64">
        <v>36473</v>
      </c>
      <c r="P92" s="64">
        <v>5904</v>
      </c>
      <c r="Q92" s="64">
        <v>683</v>
      </c>
      <c r="R92" s="64"/>
      <c r="S92" s="64"/>
      <c r="T92" s="64"/>
      <c r="U92" s="64"/>
      <c r="V92" s="64"/>
      <c r="W92" s="64"/>
      <c r="X92" s="64"/>
      <c r="Y92" s="61">
        <v>0</v>
      </c>
      <c r="Z92" s="64"/>
      <c r="AA92" s="64"/>
      <c r="AB92" s="64"/>
      <c r="AC92" s="64"/>
      <c r="AD92" s="64"/>
      <c r="AE92" s="64"/>
      <c r="AG92" s="6">
        <f>IF(Q92&gt;0,RANK(Q92,(N92:P92,Q92:AE92)),0)</f>
        <v>4</v>
      </c>
      <c r="AH92" s="6">
        <f>IF(R92&gt;0,RANK(R92,(N92:P92,Q92:AE92)),0)</f>
        <v>0</v>
      </c>
      <c r="AI92" s="6">
        <f>IF(T92&gt;0,RANK(T92,(N92:P92,Q92:AE92)),0)</f>
        <v>0</v>
      </c>
      <c r="AJ92" s="6">
        <f>IF(S92&gt;0,RANK(S92,(N92:P92,Q92:AE92)),0)</f>
        <v>0</v>
      </c>
      <c r="AK92" s="2">
        <f t="shared" si="64"/>
        <v>7.5485461036018612E-3</v>
      </c>
      <c r="AL92" s="2">
        <f t="shared" si="64"/>
        <v>0</v>
      </c>
      <c r="AM92" s="2">
        <f>IF($C92=0,"-",T92/$C92)</f>
        <v>0</v>
      </c>
      <c r="AN92" s="2">
        <f>IF($C92=0,"-",S92/$C92)</f>
        <v>0</v>
      </c>
      <c r="AP92" t="s">
        <v>219</v>
      </c>
      <c r="AQ92" t="s">
        <v>1271</v>
      </c>
      <c r="AR92">
        <v>1</v>
      </c>
      <c r="AT92">
        <v>1</v>
      </c>
      <c r="AU92" s="105">
        <v>10</v>
      </c>
      <c r="AV92" s="107">
        <v>5</v>
      </c>
      <c r="AW92" s="111">
        <f t="shared" si="61"/>
        <v>10005</v>
      </c>
      <c r="AY92" s="6" t="s">
        <v>1243</v>
      </c>
    </row>
    <row r="93" spans="1:58" collapsed="1">
      <c r="A93" t="s">
        <v>1270</v>
      </c>
      <c r="B93" t="s">
        <v>179</v>
      </c>
      <c r="C93" s="1">
        <f>SUM(N93:AE93)</f>
        <v>399607</v>
      </c>
      <c r="D93" s="8">
        <f>IF(N93&gt;0, RANK(N93,(N93:AE93)),0)</f>
        <v>1</v>
      </c>
      <c r="E93" s="8">
        <f>IF(O93&gt;0,RANK(O93,(N93:AE93)),0)</f>
        <v>2</v>
      </c>
      <c r="F93" s="8">
        <f>IF(P93&gt;0,RANK(P93,(N93:AE93)),0)</f>
        <v>3</v>
      </c>
      <c r="G93" s="61">
        <f>IF(C93&gt;0,MAX(N93:S93)-LARGE(N93:S93,2),0)</f>
        <v>149715</v>
      </c>
      <c r="H93" s="66">
        <f>IF(C93&gt;0,G93/C93,0)</f>
        <v>0.37465559912614144</v>
      </c>
      <c r="I93" s="2"/>
      <c r="J93" s="2">
        <f t="shared" si="63"/>
        <v>0.66419006674057257</v>
      </c>
      <c r="K93" s="2">
        <f t="shared" si="63"/>
        <v>0.28953446761443119</v>
      </c>
      <c r="L93" s="2">
        <f t="shared" si="63"/>
        <v>3.8287617584276554E-2</v>
      </c>
      <c r="M93" s="2">
        <f>IF(C93=0,"-",(1-J93-K93-L93))</f>
        <v>7.987848060719685E-3</v>
      </c>
      <c r="N93" s="64">
        <f>SUM(N90:N92)</f>
        <v>265415</v>
      </c>
      <c r="O93" s="64">
        <f>SUM(O90:O92)</f>
        <v>115700</v>
      </c>
      <c r="P93" s="64">
        <f>SUM(P90:P92)</f>
        <v>15300</v>
      </c>
      <c r="Q93" s="64">
        <f>SUM(Q90:Q92)</f>
        <v>3191</v>
      </c>
      <c r="R93" s="64"/>
      <c r="S93" s="64"/>
      <c r="T93" s="64"/>
      <c r="U93" s="64"/>
      <c r="V93" s="3"/>
      <c r="W93" s="120"/>
      <c r="X93" s="64">
        <f>SUM(X90:X92)</f>
        <v>0</v>
      </c>
      <c r="Y93" s="61">
        <f>SUM(Y90:Y92)</f>
        <v>1</v>
      </c>
      <c r="Z93" s="120"/>
      <c r="AA93" s="120"/>
      <c r="AB93" s="120"/>
      <c r="AC93" s="120"/>
      <c r="AD93" s="120"/>
      <c r="AE93" s="120"/>
      <c r="AG93" s="6">
        <f>IF(Q93&gt;0,RANK(Q93,(N93:P93,Q93:AE93)),0)</f>
        <v>4</v>
      </c>
      <c r="AH93" s="6">
        <f>IF(R93&gt;0,RANK(R93,(N93:P93,Q93:AE93)),0)</f>
        <v>0</v>
      </c>
      <c r="AI93" s="6">
        <f>IF(T93&gt;0,RANK(T93,(N93:P93,Q93:AE93)),0)</f>
        <v>0</v>
      </c>
      <c r="AJ93" s="6">
        <f>IF(S93&gt;0,RANK(S93,(N93:P93,Q93:AE93)),0)</f>
        <v>0</v>
      </c>
      <c r="AK93" s="2">
        <f t="shared" si="64"/>
        <v>7.9853456020540173E-3</v>
      </c>
      <c r="AL93" s="2">
        <f t="shared" si="64"/>
        <v>0</v>
      </c>
      <c r="AM93" s="2">
        <f>IF($C93=0,"-",T93/$C93)</f>
        <v>0</v>
      </c>
      <c r="AN93" s="2">
        <f>IF($C93=0,"-",S93/$C93)</f>
        <v>0</v>
      </c>
      <c r="AP93" t="s">
        <v>1270</v>
      </c>
      <c r="AQ93" t="s">
        <v>179</v>
      </c>
      <c r="AT93">
        <v>1</v>
      </c>
      <c r="AU93" s="105">
        <v>10</v>
      </c>
      <c r="AV93" s="107"/>
      <c r="AW93" s="105">
        <v>10</v>
      </c>
      <c r="AY93" s="6" t="s">
        <v>71</v>
      </c>
    </row>
    <row r="94" spans="1:58">
      <c r="C94" s="1"/>
      <c r="D94" s="8"/>
      <c r="E94" s="8"/>
      <c r="F94" s="8"/>
      <c r="G94" s="61"/>
      <c r="H94" s="66"/>
      <c r="I94" s="2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G94" s="6"/>
      <c r="AH94" s="6"/>
      <c r="AI94" s="6"/>
      <c r="AJ94" s="6"/>
      <c r="AU94" s="105"/>
      <c r="AV94" s="107"/>
      <c r="AW94" s="111"/>
    </row>
    <row r="95" spans="1:58" hidden="1" outlineLevel="1">
      <c r="A95" t="s">
        <v>1373</v>
      </c>
      <c r="B95" t="s">
        <v>597</v>
      </c>
      <c r="C95" s="1">
        <f t="shared" ref="C95:C126" si="65">SUM(N95:AE95)</f>
        <v>116728</v>
      </c>
      <c r="D95" s="8">
        <f t="shared" ref="D95:D126" si="66">IF(N95&gt;0, RANK(N95,(N95:AE95)),0)</f>
        <v>1</v>
      </c>
      <c r="E95" s="8">
        <f t="shared" ref="E95:E126" si="67">IF(O95&gt;0,RANK(O95,(N95:AE95)),0)</f>
        <v>2</v>
      </c>
      <c r="F95" s="8">
        <f t="shared" ref="F95:F126" si="68">IF(P95&gt;0,RANK(P95,(N95:AE95)),0)</f>
        <v>3</v>
      </c>
      <c r="G95" s="61">
        <f t="shared" ref="G95:G126" si="69">IF(C95&gt;0,MAX(N95:S95)-LARGE(N95:S95,2),0)</f>
        <v>30605</v>
      </c>
      <c r="H95" s="66">
        <f t="shared" ref="H95:H126" si="70">IF(C95&gt;0,G95/C95,0)</f>
        <v>0.2621907340141183</v>
      </c>
      <c r="I95" s="2"/>
      <c r="J95" s="2">
        <f t="shared" ref="J95:J126" si="71">IF($C95=0,"-",N95/$C95)</f>
        <v>0.62057946679459941</v>
      </c>
      <c r="K95" s="2">
        <f t="shared" ref="K95:K126" si="72">IF($C95=0,"-",O95/$C95)</f>
        <v>0.35838873278048111</v>
      </c>
      <c r="L95" s="2">
        <f t="shared" ref="L95:L126" si="73">IF($C95=0,"-",P95/$C95)</f>
        <v>1.1710986224384894E-2</v>
      </c>
      <c r="M95" s="2">
        <f t="shared" ref="M95:M126" si="74">IF(C95=0,"-",(1-J95-K95-L95))</f>
        <v>9.3208142005345839E-3</v>
      </c>
      <c r="N95" s="120">
        <v>72439</v>
      </c>
      <c r="O95" s="120">
        <v>41834</v>
      </c>
      <c r="P95" s="120">
        <v>1367</v>
      </c>
      <c r="Q95" s="120"/>
      <c r="R95" s="120"/>
      <c r="S95" s="120"/>
      <c r="T95" s="120"/>
      <c r="U95" s="120"/>
      <c r="V95" s="120"/>
      <c r="W95" s="120"/>
      <c r="X95" s="120"/>
      <c r="Y95" s="120">
        <v>1088</v>
      </c>
      <c r="Z95" s="120">
        <v>0</v>
      </c>
      <c r="AA95" s="120">
        <v>0</v>
      </c>
      <c r="AB95" s="120">
        <v>0</v>
      </c>
      <c r="AC95" s="120">
        <v>0</v>
      </c>
      <c r="AD95" s="120">
        <v>0</v>
      </c>
      <c r="AE95" s="120"/>
      <c r="AG95" s="6">
        <f>IF(Q95&gt;0,RANK(Q95,(N95:P95,Q95:AE95)),0)</f>
        <v>0</v>
      </c>
      <c r="AH95" s="6">
        <f>IF(R95&gt;0,RANK(R95,(N95:P95,Q95:AE95)),0)</f>
        <v>0</v>
      </c>
      <c r="AI95" s="6">
        <f>IF(T95&gt;0,RANK(T95,(N95:P95,Q95:AE95)),0)</f>
        <v>0</v>
      </c>
      <c r="AJ95" s="6">
        <f>IF(S95&gt;0,RANK(S95,(N95:P95,Q95:AE95)),0)</f>
        <v>0</v>
      </c>
      <c r="AK95" s="2">
        <f t="shared" ref="AK95:AK126" si="75">IF($C95=0,"-",Q95/$C95)</f>
        <v>0</v>
      </c>
      <c r="AL95" s="2">
        <f t="shared" ref="AL95:AL126" si="76">IF($C95=0,"-",R95/$C95)</f>
        <v>0</v>
      </c>
      <c r="AM95" s="2">
        <f t="shared" ref="AM95:AM126" si="77">IF($C95=0,"-",T95/$C95)</f>
        <v>0</v>
      </c>
      <c r="AN95" s="2">
        <f t="shared" ref="AN95:AN126" si="78">IF($C95=0,"-",S95/$C95)</f>
        <v>0</v>
      </c>
      <c r="AP95" t="s">
        <v>1373</v>
      </c>
      <c r="AQ95" t="s">
        <v>597</v>
      </c>
      <c r="AR95">
        <v>0</v>
      </c>
      <c r="AT95">
        <v>1</v>
      </c>
      <c r="AU95" s="105">
        <v>12</v>
      </c>
      <c r="AV95" s="107">
        <v>1</v>
      </c>
      <c r="AW95" s="111">
        <f t="shared" si="61"/>
        <v>12001</v>
      </c>
      <c r="AY95" s="6" t="s">
        <v>1243</v>
      </c>
      <c r="BF95" t="s">
        <v>1295</v>
      </c>
    </row>
    <row r="96" spans="1:58" hidden="1" outlineLevel="1">
      <c r="A96" t="s">
        <v>1787</v>
      </c>
      <c r="B96" t="s">
        <v>597</v>
      </c>
      <c r="C96" s="1">
        <f t="shared" si="65"/>
        <v>11139</v>
      </c>
      <c r="D96" s="8">
        <f t="shared" si="66"/>
        <v>2</v>
      </c>
      <c r="E96" s="8">
        <f t="shared" si="67"/>
        <v>1</v>
      </c>
      <c r="F96" s="8">
        <f t="shared" si="68"/>
        <v>3</v>
      </c>
      <c r="G96" s="61">
        <f t="shared" si="69"/>
        <v>3056</v>
      </c>
      <c r="H96" s="66">
        <f t="shared" si="70"/>
        <v>0.27435137804111681</v>
      </c>
      <c r="I96" s="2"/>
      <c r="J96" s="2">
        <f t="shared" si="71"/>
        <v>0.34868480114911571</v>
      </c>
      <c r="K96" s="2">
        <f t="shared" si="72"/>
        <v>0.62303617919023246</v>
      </c>
      <c r="L96" s="2">
        <f t="shared" si="73"/>
        <v>1.9391327767304067E-2</v>
      </c>
      <c r="M96" s="2">
        <f t="shared" si="74"/>
        <v>8.88769189334776E-3</v>
      </c>
      <c r="N96" s="120">
        <v>3884</v>
      </c>
      <c r="O96" s="120">
        <v>6940</v>
      </c>
      <c r="P96" s="120">
        <v>216</v>
      </c>
      <c r="Q96" s="120"/>
      <c r="R96" s="120"/>
      <c r="S96" s="120"/>
      <c r="T96" s="120"/>
      <c r="U96" s="120"/>
      <c r="V96" s="120"/>
      <c r="W96" s="120"/>
      <c r="X96" s="120"/>
      <c r="Y96" s="120">
        <v>99</v>
      </c>
      <c r="Z96" s="120">
        <v>0</v>
      </c>
      <c r="AA96" s="120">
        <v>0</v>
      </c>
      <c r="AB96" s="120">
        <v>0</v>
      </c>
      <c r="AC96" s="120">
        <v>0</v>
      </c>
      <c r="AD96" s="120">
        <v>0</v>
      </c>
      <c r="AE96" s="120"/>
      <c r="AG96" s="6">
        <f>IF(Q96&gt;0,RANK(Q96,(N96:P96,Q96:AE96)),0)</f>
        <v>0</v>
      </c>
      <c r="AH96" s="6">
        <f>IF(R96&gt;0,RANK(R96,(N96:P96,Q96:AE96)),0)</f>
        <v>0</v>
      </c>
      <c r="AI96" s="6">
        <f>IF(T96&gt;0,RANK(T96,(N96:P96,Q96:AE96)),0)</f>
        <v>0</v>
      </c>
      <c r="AJ96" s="6">
        <f>IF(S96&gt;0,RANK(S96,(N96:P96,Q96:AE96)),0)</f>
        <v>0</v>
      </c>
      <c r="AK96" s="2">
        <f t="shared" si="75"/>
        <v>0</v>
      </c>
      <c r="AL96" s="2">
        <f t="shared" si="76"/>
        <v>0</v>
      </c>
      <c r="AM96" s="2">
        <f t="shared" si="77"/>
        <v>0</v>
      </c>
      <c r="AN96" s="2">
        <f t="shared" si="78"/>
        <v>0</v>
      </c>
      <c r="AP96" t="s">
        <v>1787</v>
      </c>
      <c r="AQ96" t="s">
        <v>597</v>
      </c>
      <c r="AR96">
        <v>4</v>
      </c>
      <c r="AT96">
        <v>1</v>
      </c>
      <c r="AU96" s="105">
        <v>12</v>
      </c>
      <c r="AV96" s="107">
        <v>3</v>
      </c>
      <c r="AW96" s="111">
        <f t="shared" si="61"/>
        <v>12003</v>
      </c>
      <c r="AY96" s="6" t="s">
        <v>1243</v>
      </c>
      <c r="BF96" t="s">
        <v>1295</v>
      </c>
    </row>
    <row r="97" spans="1:58" hidden="1" outlineLevel="1">
      <c r="A97" t="s">
        <v>2035</v>
      </c>
      <c r="B97" t="s">
        <v>597</v>
      </c>
      <c r="C97" s="1">
        <f t="shared" si="65"/>
        <v>78495</v>
      </c>
      <c r="D97" s="8">
        <f t="shared" si="66"/>
        <v>2</v>
      </c>
      <c r="E97" s="8">
        <f t="shared" si="67"/>
        <v>1</v>
      </c>
      <c r="F97" s="8">
        <f t="shared" si="68"/>
        <v>3</v>
      </c>
      <c r="G97" s="61">
        <f t="shared" si="69"/>
        <v>19050</v>
      </c>
      <c r="H97" s="66">
        <f t="shared" si="70"/>
        <v>0.24269061723676666</v>
      </c>
      <c r="I97" s="2"/>
      <c r="J97" s="2">
        <f t="shared" si="71"/>
        <v>0.36282565768520286</v>
      </c>
      <c r="K97" s="2">
        <f t="shared" si="72"/>
        <v>0.60551627492196958</v>
      </c>
      <c r="L97" s="2">
        <f t="shared" si="73"/>
        <v>2.0383463914899039E-2</v>
      </c>
      <c r="M97" s="2">
        <f t="shared" si="74"/>
        <v>1.1274603477928465E-2</v>
      </c>
      <c r="N97" s="120">
        <v>28480</v>
      </c>
      <c r="O97" s="120">
        <v>47530</v>
      </c>
      <c r="P97" s="120">
        <v>1600</v>
      </c>
      <c r="Q97" s="120"/>
      <c r="R97" s="120"/>
      <c r="S97" s="120"/>
      <c r="T97" s="120"/>
      <c r="U97" s="120"/>
      <c r="V97" s="120"/>
      <c r="W97" s="120"/>
      <c r="X97" s="120"/>
      <c r="Y97" s="120">
        <v>883</v>
      </c>
      <c r="Z97" s="120">
        <v>0</v>
      </c>
      <c r="AA97" s="120">
        <v>0</v>
      </c>
      <c r="AB97" s="120">
        <v>0</v>
      </c>
      <c r="AC97" s="120">
        <v>0</v>
      </c>
      <c r="AD97" s="120">
        <v>2</v>
      </c>
      <c r="AE97" s="120"/>
      <c r="AG97" s="6">
        <f>IF(Q97&gt;0,RANK(Q97,(N97:P97,Q97:AE97)),0)</f>
        <v>0</v>
      </c>
      <c r="AH97" s="6">
        <f>IF(R97&gt;0,RANK(R97,(N97:P97,Q97:AE97)),0)</f>
        <v>0</v>
      </c>
      <c r="AI97" s="6">
        <f>IF(T97&gt;0,RANK(T97,(N97:P97,Q97:AE97)),0)</f>
        <v>0</v>
      </c>
      <c r="AJ97" s="6">
        <f>IF(S97&gt;0,RANK(S97,(N97:P97,Q97:AE97)),0)</f>
        <v>0</v>
      </c>
      <c r="AK97" s="2">
        <f t="shared" si="75"/>
        <v>0</v>
      </c>
      <c r="AL97" s="2">
        <f t="shared" si="76"/>
        <v>0</v>
      </c>
      <c r="AM97" s="2">
        <f t="shared" si="77"/>
        <v>0</v>
      </c>
      <c r="AN97" s="2">
        <f t="shared" si="78"/>
        <v>0</v>
      </c>
      <c r="AP97" t="s">
        <v>2035</v>
      </c>
      <c r="AQ97" t="s">
        <v>597</v>
      </c>
      <c r="AR97">
        <v>2</v>
      </c>
      <c r="AT97">
        <v>1</v>
      </c>
      <c r="AU97" s="105">
        <v>12</v>
      </c>
      <c r="AV97" s="107">
        <v>5</v>
      </c>
      <c r="AW97" s="111">
        <f t="shared" si="61"/>
        <v>12005</v>
      </c>
      <c r="AY97" s="6" t="s">
        <v>1243</v>
      </c>
      <c r="BF97" t="s">
        <v>1295</v>
      </c>
    </row>
    <row r="98" spans="1:58" hidden="1" outlineLevel="1">
      <c r="A98" t="s">
        <v>2036</v>
      </c>
      <c r="B98" t="s">
        <v>597</v>
      </c>
      <c r="C98" s="1">
        <f t="shared" si="65"/>
        <v>11460</v>
      </c>
      <c r="D98" s="8">
        <f t="shared" si="66"/>
        <v>2</v>
      </c>
      <c r="E98" s="8">
        <f t="shared" si="67"/>
        <v>1</v>
      </c>
      <c r="F98" s="8">
        <f t="shared" si="68"/>
        <v>3</v>
      </c>
      <c r="G98" s="61">
        <f t="shared" si="69"/>
        <v>2076</v>
      </c>
      <c r="H98" s="66">
        <f t="shared" si="70"/>
        <v>0.18115183246073299</v>
      </c>
      <c r="I98" s="2"/>
      <c r="J98" s="2">
        <f t="shared" si="71"/>
        <v>0.39520069808027924</v>
      </c>
      <c r="K98" s="2">
        <f t="shared" si="72"/>
        <v>0.57635253054101221</v>
      </c>
      <c r="L98" s="2">
        <f t="shared" si="73"/>
        <v>2.0331588132635255E-2</v>
      </c>
      <c r="M98" s="2">
        <f t="shared" si="74"/>
        <v>8.1151832460732917E-3</v>
      </c>
      <c r="N98" s="120">
        <v>4529</v>
      </c>
      <c r="O98" s="120">
        <v>6605</v>
      </c>
      <c r="P98" s="120">
        <v>233</v>
      </c>
      <c r="Q98" s="120"/>
      <c r="R98" s="120"/>
      <c r="S98" s="120"/>
      <c r="T98" s="120"/>
      <c r="U98" s="120"/>
      <c r="V98" s="120"/>
      <c r="W98" s="120"/>
      <c r="X98" s="120"/>
      <c r="Y98" s="120">
        <v>93</v>
      </c>
      <c r="Z98" s="120">
        <v>0</v>
      </c>
      <c r="AA98" s="120">
        <v>0</v>
      </c>
      <c r="AB98" s="120">
        <v>0</v>
      </c>
      <c r="AC98" s="120">
        <v>0</v>
      </c>
      <c r="AD98" s="120">
        <v>0</v>
      </c>
      <c r="AE98" s="120"/>
      <c r="AG98" s="6">
        <f>IF(Q98&gt;0,RANK(Q98,(N98:P98,Q98:AE98)),0)</f>
        <v>0</v>
      </c>
      <c r="AH98" s="6">
        <f>IF(R98&gt;0,RANK(R98,(N98:P98,Q98:AE98)),0)</f>
        <v>0</v>
      </c>
      <c r="AI98" s="6">
        <f>IF(T98&gt;0,RANK(T98,(N98:P98,Q98:AE98)),0)</f>
        <v>0</v>
      </c>
      <c r="AJ98" s="6">
        <f>IF(S98&gt;0,RANK(S98,(N98:P98,Q98:AE98)),0)</f>
        <v>0</v>
      </c>
      <c r="AK98" s="2">
        <f t="shared" si="75"/>
        <v>0</v>
      </c>
      <c r="AL98" s="2">
        <f t="shared" si="76"/>
        <v>0</v>
      </c>
      <c r="AM98" s="2">
        <f t="shared" si="77"/>
        <v>0</v>
      </c>
      <c r="AN98" s="2">
        <f t="shared" si="78"/>
        <v>0</v>
      </c>
      <c r="AP98" t="s">
        <v>2036</v>
      </c>
      <c r="AQ98" t="s">
        <v>597</v>
      </c>
      <c r="AR98">
        <v>6</v>
      </c>
      <c r="AT98">
        <v>1</v>
      </c>
      <c r="AU98" s="105">
        <v>12</v>
      </c>
      <c r="AV98" s="107">
        <v>7</v>
      </c>
      <c r="AW98" s="111">
        <f t="shared" si="61"/>
        <v>12007</v>
      </c>
      <c r="AY98" s="6" t="s">
        <v>1243</v>
      </c>
      <c r="BF98" t="s">
        <v>1295</v>
      </c>
    </row>
    <row r="99" spans="1:58" hidden="1" outlineLevel="1">
      <c r="A99" t="s">
        <v>1680</v>
      </c>
      <c r="B99" t="s">
        <v>597</v>
      </c>
      <c r="C99" s="1">
        <f t="shared" si="65"/>
        <v>278873</v>
      </c>
      <c r="D99" s="8">
        <f t="shared" si="66"/>
        <v>1</v>
      </c>
      <c r="E99" s="8">
        <f t="shared" si="67"/>
        <v>2</v>
      </c>
      <c r="F99" s="8">
        <f t="shared" si="68"/>
        <v>3</v>
      </c>
      <c r="G99" s="61">
        <f t="shared" si="69"/>
        <v>14895</v>
      </c>
      <c r="H99" s="66">
        <f t="shared" si="70"/>
        <v>5.3411409494644513E-2</v>
      </c>
      <c r="I99" s="2"/>
      <c r="J99" s="2">
        <f t="shared" si="71"/>
        <v>0.50945053841712895</v>
      </c>
      <c r="K99" s="2">
        <f t="shared" si="72"/>
        <v>0.45603912892248444</v>
      </c>
      <c r="L99" s="2">
        <f t="shared" si="73"/>
        <v>2.3053504641897926E-2</v>
      </c>
      <c r="M99" s="2">
        <f t="shared" si="74"/>
        <v>1.1456828018488685E-2</v>
      </c>
      <c r="N99" s="120">
        <v>142072</v>
      </c>
      <c r="O99" s="120">
        <v>127177</v>
      </c>
      <c r="P99" s="120">
        <v>6429</v>
      </c>
      <c r="Q99" s="120"/>
      <c r="R99" s="120"/>
      <c r="S99" s="120"/>
      <c r="T99" s="120"/>
      <c r="U99" s="120"/>
      <c r="V99" s="120"/>
      <c r="W99" s="120"/>
      <c r="X99" s="120"/>
      <c r="Y99" s="120">
        <v>3195</v>
      </c>
      <c r="Z99" s="120">
        <v>0</v>
      </c>
      <c r="AA99" s="120">
        <v>0</v>
      </c>
      <c r="AB99" s="120">
        <v>0</v>
      </c>
      <c r="AC99" s="120">
        <v>0</v>
      </c>
      <c r="AD99" s="120">
        <v>0</v>
      </c>
      <c r="AE99" s="120"/>
      <c r="AG99" s="6">
        <f>IF(Q99&gt;0,RANK(Q99,(N99:P99,Q99:AE99)),0)</f>
        <v>0</v>
      </c>
      <c r="AH99" s="6">
        <f>IF(R99&gt;0,RANK(R99,(N99:P99,Q99:AE99)),0)</f>
        <v>0</v>
      </c>
      <c r="AI99" s="6">
        <f>IF(T99&gt;0,RANK(T99,(N99:P99,Q99:AE99)),0)</f>
        <v>0</v>
      </c>
      <c r="AJ99" s="6">
        <f>IF(S99&gt;0,RANK(S99,(N99:P99,Q99:AE99)),0)</f>
        <v>0</v>
      </c>
      <c r="AK99" s="2">
        <f t="shared" si="75"/>
        <v>0</v>
      </c>
      <c r="AL99" s="2">
        <f t="shared" si="76"/>
        <v>0</v>
      </c>
      <c r="AM99" s="2">
        <f t="shared" si="77"/>
        <v>0</v>
      </c>
      <c r="AN99" s="2">
        <f t="shared" si="78"/>
        <v>0</v>
      </c>
      <c r="AP99" t="s">
        <v>1680</v>
      </c>
      <c r="AQ99" t="s">
        <v>597</v>
      </c>
      <c r="AR99">
        <v>0</v>
      </c>
      <c r="AT99">
        <v>1</v>
      </c>
      <c r="AU99" s="105">
        <v>12</v>
      </c>
      <c r="AV99" s="107">
        <v>9</v>
      </c>
      <c r="AW99" s="111">
        <f t="shared" si="61"/>
        <v>12009</v>
      </c>
      <c r="AY99" s="6" t="s">
        <v>1243</v>
      </c>
      <c r="BF99" t="s">
        <v>1295</v>
      </c>
    </row>
    <row r="100" spans="1:58" hidden="1" outlineLevel="1">
      <c r="A100" t="s">
        <v>1594</v>
      </c>
      <c r="B100" t="s">
        <v>597</v>
      </c>
      <c r="C100" s="1">
        <f t="shared" si="65"/>
        <v>733961</v>
      </c>
      <c r="D100" s="8">
        <f t="shared" si="66"/>
        <v>1</v>
      </c>
      <c r="E100" s="8">
        <f t="shared" si="67"/>
        <v>2</v>
      </c>
      <c r="F100" s="8">
        <f t="shared" si="68"/>
        <v>3</v>
      </c>
      <c r="G100" s="61">
        <f t="shared" si="69"/>
        <v>298184</v>
      </c>
      <c r="H100" s="66">
        <f t="shared" si="70"/>
        <v>0.40626681799169168</v>
      </c>
      <c r="I100" s="2"/>
      <c r="J100" s="2">
        <f t="shared" si="71"/>
        <v>0.69620456672765996</v>
      </c>
      <c r="K100" s="2">
        <f t="shared" si="72"/>
        <v>0.28993774873596828</v>
      </c>
      <c r="L100" s="2">
        <f t="shared" si="73"/>
        <v>7.3328146863389197E-3</v>
      </c>
      <c r="M100" s="2">
        <f t="shared" si="74"/>
        <v>6.5248698500328418E-3</v>
      </c>
      <c r="N100" s="120">
        <v>510987</v>
      </c>
      <c r="O100" s="120">
        <v>212803</v>
      </c>
      <c r="P100" s="120">
        <v>5382</v>
      </c>
      <c r="Q100" s="120"/>
      <c r="R100" s="120"/>
      <c r="S100" s="120"/>
      <c r="T100" s="120"/>
      <c r="U100" s="120"/>
      <c r="V100" s="120"/>
      <c r="W100" s="120"/>
      <c r="X100" s="120"/>
      <c r="Y100" s="120">
        <v>4789</v>
      </c>
      <c r="Z100" s="120">
        <v>0</v>
      </c>
      <c r="AA100" s="120">
        <v>0</v>
      </c>
      <c r="AB100" s="120">
        <v>0</v>
      </c>
      <c r="AC100" s="120">
        <v>0</v>
      </c>
      <c r="AD100" s="120">
        <v>0</v>
      </c>
      <c r="AE100" s="120"/>
      <c r="AG100" s="6">
        <f>IF(Q100&gt;0,RANK(Q100,(N100:P100,Q100:AE100)),0)</f>
        <v>0</v>
      </c>
      <c r="AH100" s="6">
        <f>IF(R100&gt;0,RANK(R100,(N100:P100,Q100:AE100)),0)</f>
        <v>0</v>
      </c>
      <c r="AI100" s="6">
        <f>IF(T100&gt;0,RANK(T100,(N100:P100,Q100:AE100)),0)</f>
        <v>0</v>
      </c>
      <c r="AJ100" s="6">
        <f>IF(S100&gt;0,RANK(S100,(N100:P100,Q100:AE100)),0)</f>
        <v>0</v>
      </c>
      <c r="AK100" s="2">
        <f t="shared" si="75"/>
        <v>0</v>
      </c>
      <c r="AL100" s="2">
        <f t="shared" si="76"/>
        <v>0</v>
      </c>
      <c r="AM100" s="2">
        <f t="shared" si="77"/>
        <v>0</v>
      </c>
      <c r="AN100" s="2">
        <f t="shared" si="78"/>
        <v>0</v>
      </c>
      <c r="AP100" t="s">
        <v>1594</v>
      </c>
      <c r="AQ100" t="s">
        <v>597</v>
      </c>
      <c r="AR100">
        <v>0</v>
      </c>
      <c r="AT100">
        <v>1</v>
      </c>
      <c r="AU100" s="105">
        <v>12</v>
      </c>
      <c r="AV100" s="107">
        <v>11</v>
      </c>
      <c r="AW100" s="111">
        <f t="shared" si="61"/>
        <v>12011</v>
      </c>
      <c r="AY100" s="6" t="s">
        <v>1243</v>
      </c>
      <c r="BF100" t="s">
        <v>1296</v>
      </c>
    </row>
    <row r="101" spans="1:58" hidden="1" outlineLevel="1">
      <c r="A101" t="s">
        <v>1340</v>
      </c>
      <c r="B101" t="s">
        <v>597</v>
      </c>
      <c r="C101" s="1">
        <f t="shared" si="65"/>
        <v>6032</v>
      </c>
      <c r="D101" s="8">
        <f t="shared" si="66"/>
        <v>2</v>
      </c>
      <c r="E101" s="8">
        <f t="shared" si="67"/>
        <v>1</v>
      </c>
      <c r="F101" s="8">
        <f t="shared" si="68"/>
        <v>3</v>
      </c>
      <c r="G101" s="61">
        <f t="shared" si="69"/>
        <v>298</v>
      </c>
      <c r="H101" s="66">
        <f t="shared" si="70"/>
        <v>4.9403183023872678E-2</v>
      </c>
      <c r="I101" s="2"/>
      <c r="J101" s="2">
        <f t="shared" si="71"/>
        <v>0.4537466843501326</v>
      </c>
      <c r="K101" s="2">
        <f t="shared" si="72"/>
        <v>0.50314986737400536</v>
      </c>
      <c r="L101" s="2">
        <f t="shared" si="73"/>
        <v>2.9675066312997347E-2</v>
      </c>
      <c r="M101" s="2">
        <f t="shared" si="74"/>
        <v>1.3428381962864753E-2</v>
      </c>
      <c r="N101" s="120">
        <v>2737</v>
      </c>
      <c r="O101" s="120">
        <v>3035</v>
      </c>
      <c r="P101" s="120">
        <v>179</v>
      </c>
      <c r="Q101" s="120"/>
      <c r="R101" s="120"/>
      <c r="S101" s="120"/>
      <c r="T101" s="120"/>
      <c r="U101" s="120"/>
      <c r="V101" s="120"/>
      <c r="W101" s="120"/>
      <c r="X101" s="120"/>
      <c r="Y101" s="120">
        <v>81</v>
      </c>
      <c r="Z101" s="120">
        <v>0</v>
      </c>
      <c r="AA101" s="120">
        <v>0</v>
      </c>
      <c r="AB101" s="120">
        <v>0</v>
      </c>
      <c r="AC101" s="120">
        <v>0</v>
      </c>
      <c r="AD101" s="120">
        <v>0</v>
      </c>
      <c r="AE101" s="120"/>
      <c r="AG101" s="6">
        <f>IF(Q101&gt;0,RANK(Q101,(N101:P101,Q101:AE101)),0)</f>
        <v>0</v>
      </c>
      <c r="AH101" s="6">
        <f>IF(R101&gt;0,RANK(R101,(N101:P101,Q101:AE101)),0)</f>
        <v>0</v>
      </c>
      <c r="AI101" s="6">
        <f>IF(T101&gt;0,RANK(T101,(N101:P101,Q101:AE101)),0)</f>
        <v>0</v>
      </c>
      <c r="AJ101" s="6">
        <f>IF(S101&gt;0,RANK(S101,(N101:P101,Q101:AE101)),0)</f>
        <v>0</v>
      </c>
      <c r="AK101" s="2">
        <f t="shared" si="75"/>
        <v>0</v>
      </c>
      <c r="AL101" s="2">
        <f t="shared" si="76"/>
        <v>0</v>
      </c>
      <c r="AM101" s="2">
        <f t="shared" si="77"/>
        <v>0</v>
      </c>
      <c r="AN101" s="2">
        <f t="shared" si="78"/>
        <v>0</v>
      </c>
      <c r="AP101" t="s">
        <v>1340</v>
      </c>
      <c r="AQ101" t="s">
        <v>597</v>
      </c>
      <c r="AR101">
        <v>2</v>
      </c>
      <c r="AT101">
        <v>1</v>
      </c>
      <c r="AU101" s="105">
        <v>12</v>
      </c>
      <c r="AV101" s="107">
        <v>13</v>
      </c>
      <c r="AW101" s="111">
        <f t="shared" si="61"/>
        <v>12013</v>
      </c>
      <c r="AY101" s="6" t="s">
        <v>1243</v>
      </c>
      <c r="BF101" t="s">
        <v>1295</v>
      </c>
    </row>
    <row r="102" spans="1:58" hidden="1" outlineLevel="1">
      <c r="A102" t="s">
        <v>1124</v>
      </c>
      <c r="B102" t="s">
        <v>597</v>
      </c>
      <c r="C102" s="1">
        <f t="shared" si="65"/>
        <v>82993</v>
      </c>
      <c r="D102" s="8">
        <f t="shared" si="66"/>
        <v>2</v>
      </c>
      <c r="E102" s="8">
        <f t="shared" si="67"/>
        <v>1</v>
      </c>
      <c r="F102" s="8">
        <f t="shared" si="68"/>
        <v>3</v>
      </c>
      <c r="G102" s="61">
        <f t="shared" si="69"/>
        <v>4551</v>
      </c>
      <c r="H102" s="66">
        <f t="shared" si="70"/>
        <v>5.4835950019881195E-2</v>
      </c>
      <c r="I102" s="2"/>
      <c r="J102" s="2">
        <f t="shared" si="71"/>
        <v>0.45325509380309181</v>
      </c>
      <c r="K102" s="2">
        <f t="shared" si="72"/>
        <v>0.50809104382297299</v>
      </c>
      <c r="L102" s="2">
        <f t="shared" si="73"/>
        <v>2.6327521598207077E-2</v>
      </c>
      <c r="M102" s="2">
        <f t="shared" si="74"/>
        <v>1.2326340775728122E-2</v>
      </c>
      <c r="N102" s="120">
        <v>37617</v>
      </c>
      <c r="O102" s="120">
        <v>42168</v>
      </c>
      <c r="P102" s="120">
        <v>2185</v>
      </c>
      <c r="Q102" s="120"/>
      <c r="R102" s="120"/>
      <c r="S102" s="120"/>
      <c r="T102" s="120"/>
      <c r="U102" s="120"/>
      <c r="V102" s="120"/>
      <c r="W102" s="120"/>
      <c r="X102" s="120"/>
      <c r="Y102" s="120">
        <v>1023</v>
      </c>
      <c r="Z102" s="120">
        <v>0</v>
      </c>
      <c r="AA102" s="120">
        <v>0</v>
      </c>
      <c r="AB102" s="120">
        <v>0</v>
      </c>
      <c r="AC102" s="120">
        <v>0</v>
      </c>
      <c r="AD102" s="120">
        <v>0</v>
      </c>
      <c r="AE102" s="120"/>
      <c r="AG102" s="6">
        <f>IF(Q102&gt;0,RANK(Q102,(N102:P102,Q102:AE102)),0)</f>
        <v>0</v>
      </c>
      <c r="AH102" s="6">
        <f>IF(R102&gt;0,RANK(R102,(N102:P102,Q102:AE102)),0)</f>
        <v>0</v>
      </c>
      <c r="AI102" s="6">
        <f>IF(T102&gt;0,RANK(T102,(N102:P102,Q102:AE102)),0)</f>
        <v>0</v>
      </c>
      <c r="AJ102" s="6">
        <f>IF(S102&gt;0,RANK(S102,(N102:P102,Q102:AE102)),0)</f>
        <v>0</v>
      </c>
      <c r="AK102" s="2">
        <f t="shared" si="75"/>
        <v>0</v>
      </c>
      <c r="AL102" s="2">
        <f t="shared" si="76"/>
        <v>0</v>
      </c>
      <c r="AM102" s="2">
        <f t="shared" si="77"/>
        <v>0</v>
      </c>
      <c r="AN102" s="2">
        <f t="shared" si="78"/>
        <v>0</v>
      </c>
      <c r="AP102" t="s">
        <v>1124</v>
      </c>
      <c r="AQ102" t="s">
        <v>597</v>
      </c>
      <c r="AR102">
        <v>0</v>
      </c>
      <c r="AT102">
        <v>1</v>
      </c>
      <c r="AU102" s="105">
        <v>12</v>
      </c>
      <c r="AV102" s="107">
        <v>15</v>
      </c>
      <c r="AW102" s="111">
        <f t="shared" si="61"/>
        <v>12015</v>
      </c>
      <c r="AY102" s="6" t="s">
        <v>1243</v>
      </c>
      <c r="BF102" t="s">
        <v>1296</v>
      </c>
    </row>
    <row r="103" spans="1:58" hidden="1" outlineLevel="1">
      <c r="A103" t="s">
        <v>1257</v>
      </c>
      <c r="B103" t="s">
        <v>597</v>
      </c>
      <c r="C103" s="1">
        <f t="shared" si="65"/>
        <v>72631</v>
      </c>
      <c r="D103" s="8">
        <f t="shared" si="66"/>
        <v>2</v>
      </c>
      <c r="E103" s="8">
        <f t="shared" si="67"/>
        <v>1</v>
      </c>
      <c r="F103" s="8">
        <f t="shared" si="68"/>
        <v>3</v>
      </c>
      <c r="G103" s="61">
        <f t="shared" si="69"/>
        <v>538</v>
      </c>
      <c r="H103" s="66">
        <f t="shared" si="70"/>
        <v>7.4073054205504533E-3</v>
      </c>
      <c r="I103" s="2"/>
      <c r="J103" s="2">
        <f t="shared" si="71"/>
        <v>0.47602263496303232</v>
      </c>
      <c r="K103" s="2">
        <f t="shared" si="72"/>
        <v>0.48342994038358278</v>
      </c>
      <c r="L103" s="2">
        <f t="shared" si="73"/>
        <v>2.5071938979223746E-2</v>
      </c>
      <c r="M103" s="2">
        <f t="shared" si="74"/>
        <v>1.5475485674161155E-2</v>
      </c>
      <c r="N103" s="120">
        <v>34574</v>
      </c>
      <c r="O103" s="120">
        <v>35112</v>
      </c>
      <c r="P103" s="120">
        <v>1821</v>
      </c>
      <c r="Q103" s="120"/>
      <c r="R103" s="120"/>
      <c r="S103" s="120"/>
      <c r="T103" s="120"/>
      <c r="U103" s="120"/>
      <c r="V103" s="120"/>
      <c r="W103" s="120"/>
      <c r="X103" s="120"/>
      <c r="Y103" s="120">
        <v>1124</v>
      </c>
      <c r="Z103" s="120">
        <v>0</v>
      </c>
      <c r="AA103" s="120">
        <v>0</v>
      </c>
      <c r="AB103" s="120">
        <v>0</v>
      </c>
      <c r="AC103" s="120">
        <v>0</v>
      </c>
      <c r="AD103" s="120">
        <v>0</v>
      </c>
      <c r="AE103" s="120"/>
      <c r="AG103" s="6">
        <f>IF(Q103&gt;0,RANK(Q103,(N103:P103,Q103:AE103)),0)</f>
        <v>0</v>
      </c>
      <c r="AH103" s="6">
        <f>IF(R103&gt;0,RANK(R103,(N103:P103,Q103:AE103)),0)</f>
        <v>0</v>
      </c>
      <c r="AI103" s="6">
        <f>IF(T103&gt;0,RANK(T103,(N103:P103,Q103:AE103)),0)</f>
        <v>0</v>
      </c>
      <c r="AJ103" s="6">
        <f>IF(S103&gt;0,RANK(S103,(N103:P103,Q103:AE103)),0)</f>
        <v>0</v>
      </c>
      <c r="AK103" s="2">
        <f t="shared" si="75"/>
        <v>0</v>
      </c>
      <c r="AL103" s="2">
        <f t="shared" si="76"/>
        <v>0</v>
      </c>
      <c r="AM103" s="2">
        <f t="shared" si="77"/>
        <v>0</v>
      </c>
      <c r="AN103" s="2">
        <f t="shared" si="78"/>
        <v>0</v>
      </c>
      <c r="AP103" t="s">
        <v>1257</v>
      </c>
      <c r="AQ103" t="s">
        <v>597</v>
      </c>
      <c r="AR103">
        <v>5</v>
      </c>
      <c r="AT103">
        <v>1</v>
      </c>
      <c r="AU103" s="105">
        <v>12</v>
      </c>
      <c r="AV103" s="107">
        <v>17</v>
      </c>
      <c r="AW103" s="111">
        <f t="shared" ref="AW103:AW161" si="79">1000*AU103+AV103</f>
        <v>12017</v>
      </c>
      <c r="AY103" s="6" t="s">
        <v>1243</v>
      </c>
      <c r="BF103" t="s">
        <v>1295</v>
      </c>
    </row>
    <row r="104" spans="1:58" hidden="1" outlineLevel="1">
      <c r="A104" t="s">
        <v>976</v>
      </c>
      <c r="B104" t="s">
        <v>597</v>
      </c>
      <c r="C104" s="1">
        <f t="shared" si="65"/>
        <v>93725</v>
      </c>
      <c r="D104" s="8">
        <f t="shared" si="66"/>
        <v>2</v>
      </c>
      <c r="E104" s="8">
        <f t="shared" si="67"/>
        <v>1</v>
      </c>
      <c r="F104" s="8">
        <f t="shared" si="68"/>
        <v>3</v>
      </c>
      <c r="G104" s="61">
        <f t="shared" si="69"/>
        <v>28585</v>
      </c>
      <c r="H104" s="66">
        <f t="shared" si="70"/>
        <v>0.30498799679914645</v>
      </c>
      <c r="I104" s="2"/>
      <c r="J104" s="2">
        <f t="shared" si="71"/>
        <v>0.3307441984529208</v>
      </c>
      <c r="K104" s="2">
        <f t="shared" si="72"/>
        <v>0.63573219525206726</v>
      </c>
      <c r="L104" s="2">
        <f t="shared" si="73"/>
        <v>2.1296345692184582E-2</v>
      </c>
      <c r="M104" s="2">
        <f t="shared" si="74"/>
        <v>1.2227260602827361E-2</v>
      </c>
      <c r="N104" s="120">
        <v>30999</v>
      </c>
      <c r="O104" s="120">
        <v>59584</v>
      </c>
      <c r="P104" s="120">
        <v>1996</v>
      </c>
      <c r="Q104" s="120"/>
      <c r="R104" s="120"/>
      <c r="S104" s="120"/>
      <c r="T104" s="120"/>
      <c r="U104" s="120"/>
      <c r="V104" s="120"/>
      <c r="W104" s="120"/>
      <c r="X104" s="120"/>
      <c r="Y104" s="120">
        <v>1146</v>
      </c>
      <c r="Z104" s="120">
        <v>0</v>
      </c>
      <c r="AA104" s="120">
        <v>0</v>
      </c>
      <c r="AB104" s="120">
        <v>0</v>
      </c>
      <c r="AC104" s="120">
        <v>0</v>
      </c>
      <c r="AD104" s="120">
        <v>0</v>
      </c>
      <c r="AE104" s="120"/>
      <c r="AG104" s="6">
        <f>IF(Q104&gt;0,RANK(Q104,(N104:P104,Q104:AE104)),0)</f>
        <v>0</v>
      </c>
      <c r="AH104" s="6">
        <f>IF(R104&gt;0,RANK(R104,(N104:P104,Q104:AE104)),0)</f>
        <v>0</v>
      </c>
      <c r="AI104" s="6">
        <f>IF(T104&gt;0,RANK(T104,(N104:P104,Q104:AE104)),0)</f>
        <v>0</v>
      </c>
      <c r="AJ104" s="6">
        <f>IF(S104&gt;0,RANK(S104,(N104:P104,Q104:AE104)),0)</f>
        <v>0</v>
      </c>
      <c r="AK104" s="2">
        <f t="shared" si="75"/>
        <v>0</v>
      </c>
      <c r="AL104" s="2">
        <f t="shared" si="76"/>
        <v>0</v>
      </c>
      <c r="AM104" s="2">
        <f t="shared" si="77"/>
        <v>0</v>
      </c>
      <c r="AN104" s="2">
        <f t="shared" si="78"/>
        <v>0</v>
      </c>
      <c r="AP104" t="s">
        <v>976</v>
      </c>
      <c r="AQ104" t="s">
        <v>597</v>
      </c>
      <c r="AR104">
        <v>0</v>
      </c>
      <c r="AT104">
        <v>1</v>
      </c>
      <c r="AU104" s="105">
        <v>12</v>
      </c>
      <c r="AV104" s="107">
        <v>19</v>
      </c>
      <c r="AW104" s="111">
        <f t="shared" si="79"/>
        <v>12019</v>
      </c>
      <c r="AY104" s="6" t="s">
        <v>1243</v>
      </c>
      <c r="BF104" t="s">
        <v>1295</v>
      </c>
    </row>
    <row r="105" spans="1:58" hidden="1" outlineLevel="1">
      <c r="A105" t="s">
        <v>845</v>
      </c>
      <c r="B105" t="s">
        <v>597</v>
      </c>
      <c r="C105" s="1">
        <f t="shared" si="65"/>
        <v>143514</v>
      </c>
      <c r="D105" s="8">
        <f t="shared" si="66"/>
        <v>2</v>
      </c>
      <c r="E105" s="8">
        <f t="shared" si="67"/>
        <v>1</v>
      </c>
      <c r="F105" s="8">
        <f t="shared" si="68"/>
        <v>3</v>
      </c>
      <c r="G105" s="61">
        <f t="shared" si="69"/>
        <v>30410</v>
      </c>
      <c r="H105" s="66">
        <f t="shared" si="70"/>
        <v>0.21189570355505385</v>
      </c>
      <c r="I105" s="2"/>
      <c r="J105" s="2">
        <f t="shared" si="71"/>
        <v>0.38173279261953535</v>
      </c>
      <c r="K105" s="2">
        <f t="shared" si="72"/>
        <v>0.59362849617458924</v>
      </c>
      <c r="L105" s="2">
        <f t="shared" si="73"/>
        <v>1.5406162464985995E-2</v>
      </c>
      <c r="M105" s="2">
        <f t="shared" si="74"/>
        <v>9.232548740889468E-3</v>
      </c>
      <c r="N105" s="120">
        <v>54784</v>
      </c>
      <c r="O105" s="120">
        <v>85194</v>
      </c>
      <c r="P105" s="120">
        <v>2211</v>
      </c>
      <c r="Q105" s="120"/>
      <c r="R105" s="120"/>
      <c r="S105" s="120"/>
      <c r="T105" s="120"/>
      <c r="U105" s="120"/>
      <c r="V105" s="120"/>
      <c r="W105" s="120"/>
      <c r="X105" s="120"/>
      <c r="Y105" s="120">
        <v>1325</v>
      </c>
      <c r="Z105" s="120">
        <v>0</v>
      </c>
      <c r="AA105" s="120">
        <v>0</v>
      </c>
      <c r="AB105" s="120">
        <v>0</v>
      </c>
      <c r="AC105" s="120">
        <v>0</v>
      </c>
      <c r="AD105" s="120">
        <v>0</v>
      </c>
      <c r="AE105" s="120"/>
      <c r="AG105" s="6">
        <f>IF(Q105&gt;0,RANK(Q105,(N105:P105,Q105:AE105)),0)</f>
        <v>0</v>
      </c>
      <c r="AH105" s="6">
        <f>IF(R105&gt;0,RANK(R105,(N105:P105,Q105:AE105)),0)</f>
        <v>0</v>
      </c>
      <c r="AI105" s="6">
        <f>IF(T105&gt;0,RANK(T105,(N105:P105,Q105:AE105)),0)</f>
        <v>0</v>
      </c>
      <c r="AJ105" s="6">
        <f>IF(S105&gt;0,RANK(S105,(N105:P105,Q105:AE105)),0)</f>
        <v>0</v>
      </c>
      <c r="AK105" s="2">
        <f t="shared" si="75"/>
        <v>0</v>
      </c>
      <c r="AL105" s="2">
        <f t="shared" si="76"/>
        <v>0</v>
      </c>
      <c r="AM105" s="2">
        <f t="shared" si="77"/>
        <v>0</v>
      </c>
      <c r="AN105" s="2">
        <f t="shared" si="78"/>
        <v>0</v>
      </c>
      <c r="AP105" t="s">
        <v>845</v>
      </c>
      <c r="AQ105" t="s">
        <v>597</v>
      </c>
      <c r="AR105">
        <v>0</v>
      </c>
      <c r="AT105">
        <v>1</v>
      </c>
      <c r="AU105" s="105">
        <v>12</v>
      </c>
      <c r="AV105" s="107">
        <v>21</v>
      </c>
      <c r="AW105" s="111">
        <f t="shared" si="79"/>
        <v>12021</v>
      </c>
      <c r="AY105" s="6" t="s">
        <v>1243</v>
      </c>
      <c r="BF105" t="s">
        <v>1296</v>
      </c>
    </row>
    <row r="106" spans="1:58" hidden="1" outlineLevel="1">
      <c r="A106" t="s">
        <v>1214</v>
      </c>
      <c r="B106" t="s">
        <v>597</v>
      </c>
      <c r="C106" s="1">
        <f t="shared" si="65"/>
        <v>26599</v>
      </c>
      <c r="D106" s="8">
        <f t="shared" si="66"/>
        <v>2</v>
      </c>
      <c r="E106" s="8">
        <f t="shared" si="67"/>
        <v>1</v>
      </c>
      <c r="F106" s="8">
        <f t="shared" si="68"/>
        <v>3</v>
      </c>
      <c r="G106" s="61">
        <f t="shared" si="69"/>
        <v>4330</v>
      </c>
      <c r="H106" s="66">
        <f t="shared" si="70"/>
        <v>0.16278807473965187</v>
      </c>
      <c r="I106" s="2"/>
      <c r="J106" s="2">
        <f t="shared" si="71"/>
        <v>0.40321064701680515</v>
      </c>
      <c r="K106" s="2">
        <f t="shared" si="72"/>
        <v>0.56599872175645705</v>
      </c>
      <c r="L106" s="2">
        <f t="shared" si="73"/>
        <v>2.1918117222451971E-2</v>
      </c>
      <c r="M106" s="2">
        <f t="shared" si="74"/>
        <v>8.8725140042858926E-3</v>
      </c>
      <c r="N106" s="120">
        <v>10725</v>
      </c>
      <c r="O106" s="120">
        <v>15055</v>
      </c>
      <c r="P106" s="120">
        <v>583</v>
      </c>
      <c r="Q106" s="120"/>
      <c r="R106" s="120"/>
      <c r="S106" s="120"/>
      <c r="T106" s="120"/>
      <c r="U106" s="120"/>
      <c r="V106" s="120"/>
      <c r="W106" s="120"/>
      <c r="X106" s="120"/>
      <c r="Y106" s="120">
        <v>236</v>
      </c>
      <c r="Z106" s="120">
        <v>0</v>
      </c>
      <c r="AA106" s="120">
        <v>0</v>
      </c>
      <c r="AB106" s="120">
        <v>0</v>
      </c>
      <c r="AC106" s="120">
        <v>0</v>
      </c>
      <c r="AD106" s="120">
        <v>0</v>
      </c>
      <c r="AE106" s="120"/>
      <c r="AG106" s="6">
        <f>IF(Q106&gt;0,RANK(Q106,(N106:P106,Q106:AE106)),0)</f>
        <v>0</v>
      </c>
      <c r="AH106" s="6">
        <f>IF(R106&gt;0,RANK(R106,(N106:P106,Q106:AE106)),0)</f>
        <v>0</v>
      </c>
      <c r="AI106" s="6">
        <f>IF(T106&gt;0,RANK(T106,(N106:P106,Q106:AE106)),0)</f>
        <v>0</v>
      </c>
      <c r="AJ106" s="6">
        <f>IF(S106&gt;0,RANK(S106,(N106:P106,Q106:AE106)),0)</f>
        <v>0</v>
      </c>
      <c r="AK106" s="2">
        <f t="shared" si="75"/>
        <v>0</v>
      </c>
      <c r="AL106" s="2">
        <f t="shared" si="76"/>
        <v>0</v>
      </c>
      <c r="AM106" s="2">
        <f t="shared" si="77"/>
        <v>0</v>
      </c>
      <c r="AN106" s="2">
        <f t="shared" si="78"/>
        <v>0</v>
      </c>
      <c r="AP106" t="s">
        <v>1214</v>
      </c>
      <c r="AQ106" t="s">
        <v>597</v>
      </c>
      <c r="AR106">
        <v>4</v>
      </c>
      <c r="AT106">
        <v>1</v>
      </c>
      <c r="AU106" s="105">
        <v>12</v>
      </c>
      <c r="AV106" s="107">
        <v>23</v>
      </c>
      <c r="AW106" s="111">
        <f t="shared" si="79"/>
        <v>12023</v>
      </c>
      <c r="AY106" s="6" t="s">
        <v>1243</v>
      </c>
      <c r="BF106" t="s">
        <v>1295</v>
      </c>
    </row>
    <row r="107" spans="1:58" hidden="1" outlineLevel="1">
      <c r="A107" t="s">
        <v>880</v>
      </c>
      <c r="B107" t="s">
        <v>597</v>
      </c>
      <c r="C107" s="1">
        <f t="shared" si="65"/>
        <v>9646</v>
      </c>
      <c r="D107" s="8">
        <f t="shared" si="66"/>
        <v>2</v>
      </c>
      <c r="E107" s="8">
        <f t="shared" si="67"/>
        <v>1</v>
      </c>
      <c r="F107" s="8">
        <f t="shared" si="68"/>
        <v>3</v>
      </c>
      <c r="G107" s="61">
        <f t="shared" si="69"/>
        <v>24</v>
      </c>
      <c r="H107" s="66">
        <f t="shared" si="70"/>
        <v>2.4880779597760729E-3</v>
      </c>
      <c r="I107" s="2"/>
      <c r="J107" s="2">
        <f t="shared" si="71"/>
        <v>0.48071739581173545</v>
      </c>
      <c r="K107" s="2">
        <f t="shared" si="72"/>
        <v>0.48320547377151152</v>
      </c>
      <c r="L107" s="2">
        <f t="shared" si="73"/>
        <v>2.508811942774207E-2</v>
      </c>
      <c r="M107" s="2">
        <f t="shared" si="74"/>
        <v>1.0989010989010964E-2</v>
      </c>
      <c r="N107" s="120">
        <v>4637</v>
      </c>
      <c r="O107" s="120">
        <v>4661</v>
      </c>
      <c r="P107" s="120">
        <v>242</v>
      </c>
      <c r="Q107" s="120"/>
      <c r="R107" s="120"/>
      <c r="S107" s="120"/>
      <c r="T107" s="120"/>
      <c r="U107" s="120"/>
      <c r="V107" s="120"/>
      <c r="W107" s="120"/>
      <c r="X107" s="120"/>
      <c r="Y107" s="120">
        <v>106</v>
      </c>
      <c r="Z107" s="120">
        <v>0</v>
      </c>
      <c r="AA107" s="120">
        <v>0</v>
      </c>
      <c r="AB107" s="120">
        <v>0</v>
      </c>
      <c r="AC107" s="120">
        <v>0</v>
      </c>
      <c r="AD107" s="120">
        <v>0</v>
      </c>
      <c r="AE107" s="120"/>
      <c r="AG107" s="6">
        <f>IF(Q107&gt;0,RANK(Q107,(N107:P107,Q107:AE107)),0)</f>
        <v>0</v>
      </c>
      <c r="AH107" s="6">
        <f>IF(R107&gt;0,RANK(R107,(N107:P107,Q107:AE107)),0)</f>
        <v>0</v>
      </c>
      <c r="AI107" s="6">
        <f>IF(T107&gt;0,RANK(T107,(N107:P107,Q107:AE107)),0)</f>
        <v>0</v>
      </c>
      <c r="AJ107" s="6">
        <f>IF(S107&gt;0,RANK(S107,(N107:P107,Q107:AE107)),0)</f>
        <v>0</v>
      </c>
      <c r="AK107" s="2">
        <f t="shared" si="75"/>
        <v>0</v>
      </c>
      <c r="AL107" s="2">
        <f t="shared" si="76"/>
        <v>0</v>
      </c>
      <c r="AM107" s="2">
        <f t="shared" si="77"/>
        <v>0</v>
      </c>
      <c r="AN107" s="2">
        <f t="shared" si="78"/>
        <v>0</v>
      </c>
      <c r="AP107" t="s">
        <v>1544</v>
      </c>
      <c r="AQ107" t="s">
        <v>597</v>
      </c>
      <c r="AR107">
        <v>13</v>
      </c>
      <c r="AT107">
        <v>1</v>
      </c>
      <c r="AU107" s="105">
        <v>12</v>
      </c>
      <c r="AV107" s="107">
        <v>27</v>
      </c>
      <c r="AW107" s="111">
        <f t="shared" si="79"/>
        <v>12027</v>
      </c>
      <c r="AY107" s="6" t="s">
        <v>1243</v>
      </c>
      <c r="BF107" t="s">
        <v>1295</v>
      </c>
    </row>
    <row r="108" spans="1:58" hidden="1" outlineLevel="1">
      <c r="A108" t="s">
        <v>1731</v>
      </c>
      <c r="B108" t="s">
        <v>597</v>
      </c>
      <c r="C108" s="1">
        <f t="shared" si="65"/>
        <v>6737</v>
      </c>
      <c r="D108" s="8">
        <f t="shared" si="66"/>
        <v>2</v>
      </c>
      <c r="E108" s="8">
        <f t="shared" si="67"/>
        <v>1</v>
      </c>
      <c r="F108" s="8">
        <f t="shared" si="68"/>
        <v>3</v>
      </c>
      <c r="G108" s="61">
        <f t="shared" si="69"/>
        <v>1031</v>
      </c>
      <c r="H108" s="66">
        <f t="shared" si="70"/>
        <v>0.15303547573103754</v>
      </c>
      <c r="I108" s="2"/>
      <c r="J108" s="2">
        <f t="shared" si="71"/>
        <v>0.40433427341546685</v>
      </c>
      <c r="K108" s="2">
        <f t="shared" si="72"/>
        <v>0.55736974914650439</v>
      </c>
      <c r="L108" s="2">
        <f t="shared" si="73"/>
        <v>2.5827519667507792E-2</v>
      </c>
      <c r="M108" s="2">
        <f t="shared" si="74"/>
        <v>1.2468457770520913E-2</v>
      </c>
      <c r="N108" s="120">
        <v>2724</v>
      </c>
      <c r="O108" s="120">
        <v>3755</v>
      </c>
      <c r="P108" s="120">
        <v>174</v>
      </c>
      <c r="Q108" s="120"/>
      <c r="R108" s="120"/>
      <c r="S108" s="120"/>
      <c r="T108" s="120"/>
      <c r="U108" s="120"/>
      <c r="V108" s="120"/>
      <c r="W108" s="120"/>
      <c r="X108" s="120"/>
      <c r="Y108" s="120">
        <v>84</v>
      </c>
      <c r="Z108" s="120">
        <v>0</v>
      </c>
      <c r="AA108" s="120">
        <v>0</v>
      </c>
      <c r="AB108" s="120">
        <v>0</v>
      </c>
      <c r="AC108" s="120">
        <v>0</v>
      </c>
      <c r="AD108" s="120">
        <v>0</v>
      </c>
      <c r="AE108" s="120"/>
      <c r="AG108" s="6">
        <f>IF(Q108&gt;0,RANK(Q108,(N108:P108,Q108:AE108)),0)</f>
        <v>0</v>
      </c>
      <c r="AH108" s="6">
        <f>IF(R108&gt;0,RANK(R108,(N108:P108,Q108:AE108)),0)</f>
        <v>0</v>
      </c>
      <c r="AI108" s="6">
        <f>IF(T108&gt;0,RANK(T108,(N108:P108,Q108:AE108)),0)</f>
        <v>0</v>
      </c>
      <c r="AJ108" s="6">
        <f>IF(S108&gt;0,RANK(S108,(N108:P108,Q108:AE108)),0)</f>
        <v>0</v>
      </c>
      <c r="AK108" s="2">
        <f t="shared" si="75"/>
        <v>0</v>
      </c>
      <c r="AL108" s="2">
        <f t="shared" si="76"/>
        <v>0</v>
      </c>
      <c r="AM108" s="2">
        <f t="shared" si="77"/>
        <v>0</v>
      </c>
      <c r="AN108" s="2">
        <f t="shared" si="78"/>
        <v>0</v>
      </c>
      <c r="AP108" t="s">
        <v>1731</v>
      </c>
      <c r="AQ108" t="s">
        <v>597</v>
      </c>
      <c r="AR108">
        <v>2</v>
      </c>
      <c r="AT108">
        <v>1</v>
      </c>
      <c r="AU108" s="105">
        <v>12</v>
      </c>
      <c r="AV108" s="107">
        <v>29</v>
      </c>
      <c r="AW108" s="111">
        <f t="shared" si="79"/>
        <v>12029</v>
      </c>
      <c r="AY108" s="6" t="s">
        <v>1243</v>
      </c>
      <c r="BF108" t="s">
        <v>1295</v>
      </c>
    </row>
    <row r="109" spans="1:58" hidden="1" outlineLevel="1">
      <c r="A109" t="s">
        <v>2213</v>
      </c>
      <c r="B109" t="s">
        <v>597</v>
      </c>
      <c r="C109" s="1">
        <f t="shared" si="65"/>
        <v>401233</v>
      </c>
      <c r="D109" s="8">
        <f t="shared" si="66"/>
        <v>1</v>
      </c>
      <c r="E109" s="8">
        <f t="shared" si="67"/>
        <v>2</v>
      </c>
      <c r="F109" s="8">
        <f t="shared" si="68"/>
        <v>3</v>
      </c>
      <c r="G109" s="61">
        <f t="shared" si="69"/>
        <v>33535</v>
      </c>
      <c r="H109" s="66">
        <f t="shared" si="70"/>
        <v>8.3579865065934261E-2</v>
      </c>
      <c r="I109" s="2"/>
      <c r="J109" s="2">
        <f t="shared" si="71"/>
        <v>0.52710769054389839</v>
      </c>
      <c r="K109" s="2">
        <f t="shared" si="72"/>
        <v>0.44352782547796415</v>
      </c>
      <c r="L109" s="2">
        <f t="shared" si="73"/>
        <v>1.7393883354559572E-2</v>
      </c>
      <c r="M109" s="2">
        <f t="shared" si="74"/>
        <v>1.1970600623577885E-2</v>
      </c>
      <c r="N109" s="120">
        <v>211493</v>
      </c>
      <c r="O109" s="120">
        <v>177958</v>
      </c>
      <c r="P109" s="120">
        <v>6979</v>
      </c>
      <c r="Q109" s="120"/>
      <c r="R109" s="120"/>
      <c r="S109" s="120"/>
      <c r="T109" s="120"/>
      <c r="U109" s="120"/>
      <c r="V109" s="120"/>
      <c r="W109" s="120"/>
      <c r="X109" s="120"/>
      <c r="Y109" s="120">
        <v>4801</v>
      </c>
      <c r="Z109" s="120">
        <v>1</v>
      </c>
      <c r="AA109" s="120">
        <v>0</v>
      </c>
      <c r="AB109" s="120">
        <v>0</v>
      </c>
      <c r="AC109" s="120">
        <v>0</v>
      </c>
      <c r="AD109" s="120">
        <v>1</v>
      </c>
      <c r="AE109" s="120"/>
      <c r="AG109" s="6">
        <f>IF(Q109&gt;0,RANK(Q109,(N109:P109,Q109:AE109)),0)</f>
        <v>0</v>
      </c>
      <c r="AH109" s="6">
        <f>IF(R109&gt;0,RANK(R109,(N109:P109,Q109:AE109)),0)</f>
        <v>0</v>
      </c>
      <c r="AI109" s="6">
        <f>IF(T109&gt;0,RANK(T109,(N109:P109,Q109:AE109)),0)</f>
        <v>0</v>
      </c>
      <c r="AJ109" s="6">
        <f>IF(S109&gt;0,RANK(S109,(N109:P109,Q109:AE109)),0)</f>
        <v>0</v>
      </c>
      <c r="AK109" s="2">
        <f t="shared" si="75"/>
        <v>0</v>
      </c>
      <c r="AL109" s="2">
        <f t="shared" si="76"/>
        <v>0</v>
      </c>
      <c r="AM109" s="2">
        <f t="shared" si="77"/>
        <v>0</v>
      </c>
      <c r="AN109" s="2">
        <f t="shared" si="78"/>
        <v>0</v>
      </c>
      <c r="AP109" t="s">
        <v>2213</v>
      </c>
      <c r="AQ109" t="s">
        <v>597</v>
      </c>
      <c r="AR109">
        <v>0</v>
      </c>
      <c r="AT109">
        <v>1</v>
      </c>
      <c r="AU109" s="105">
        <v>12</v>
      </c>
      <c r="AV109" s="107">
        <v>31</v>
      </c>
      <c r="AW109" s="111">
        <f t="shared" si="79"/>
        <v>12031</v>
      </c>
      <c r="AY109" s="6" t="s">
        <v>1243</v>
      </c>
      <c r="BF109" t="s">
        <v>1295</v>
      </c>
    </row>
    <row r="110" spans="1:58" hidden="1" outlineLevel="1">
      <c r="A110" t="s">
        <v>390</v>
      </c>
      <c r="B110" t="s">
        <v>597</v>
      </c>
      <c r="C110" s="1">
        <f t="shared" si="65"/>
        <v>144852</v>
      </c>
      <c r="D110" s="8">
        <f t="shared" si="66"/>
        <v>2</v>
      </c>
      <c r="E110" s="8">
        <f t="shared" si="67"/>
        <v>1</v>
      </c>
      <c r="F110" s="8">
        <f t="shared" si="68"/>
        <v>3</v>
      </c>
      <c r="G110" s="61">
        <f t="shared" si="69"/>
        <v>12100</v>
      </c>
      <c r="H110" s="66">
        <f t="shared" si="70"/>
        <v>8.3533537679838732E-2</v>
      </c>
      <c r="I110" s="2"/>
      <c r="J110" s="2">
        <f t="shared" si="71"/>
        <v>0.44730483528014803</v>
      </c>
      <c r="K110" s="2">
        <f t="shared" si="72"/>
        <v>0.5308383729599867</v>
      </c>
      <c r="L110" s="2">
        <f t="shared" si="73"/>
        <v>1.3323944439842045E-2</v>
      </c>
      <c r="M110" s="2">
        <f t="shared" si="74"/>
        <v>8.5328473200231673E-3</v>
      </c>
      <c r="N110" s="120">
        <v>64793</v>
      </c>
      <c r="O110" s="120">
        <v>76893</v>
      </c>
      <c r="P110" s="120">
        <v>1930</v>
      </c>
      <c r="Q110" s="120"/>
      <c r="R110" s="120"/>
      <c r="S110" s="120"/>
      <c r="T110" s="120"/>
      <c r="U110" s="120"/>
      <c r="V110" s="120"/>
      <c r="W110" s="120"/>
      <c r="X110" s="120"/>
      <c r="Y110" s="120">
        <v>1236</v>
      </c>
      <c r="Z110" s="120">
        <v>0</v>
      </c>
      <c r="AA110" s="120">
        <v>0</v>
      </c>
      <c r="AB110" s="120">
        <v>0</v>
      </c>
      <c r="AC110" s="120">
        <v>0</v>
      </c>
      <c r="AD110" s="120">
        <v>0</v>
      </c>
      <c r="AE110" s="120"/>
      <c r="AG110" s="6">
        <f>IF(Q110&gt;0,RANK(Q110,(N110:P110,Q110:AE110)),0)</f>
        <v>0</v>
      </c>
      <c r="AH110" s="6">
        <f>IF(R110&gt;0,RANK(R110,(N110:P110,Q110:AE110)),0)</f>
        <v>0</v>
      </c>
      <c r="AI110" s="6">
        <f>IF(T110&gt;0,RANK(T110,(N110:P110,Q110:AE110)),0)</f>
        <v>0</v>
      </c>
      <c r="AJ110" s="6">
        <f>IF(S110&gt;0,RANK(S110,(N110:P110,Q110:AE110)),0)</f>
        <v>0</v>
      </c>
      <c r="AK110" s="2">
        <f t="shared" si="75"/>
        <v>0</v>
      </c>
      <c r="AL110" s="2">
        <f t="shared" si="76"/>
        <v>0</v>
      </c>
      <c r="AM110" s="2">
        <f t="shared" si="77"/>
        <v>0</v>
      </c>
      <c r="AN110" s="2">
        <f t="shared" si="78"/>
        <v>0</v>
      </c>
      <c r="AP110" t="s">
        <v>390</v>
      </c>
      <c r="AQ110" t="s">
        <v>597</v>
      </c>
      <c r="AR110">
        <v>1</v>
      </c>
      <c r="AT110">
        <v>1</v>
      </c>
      <c r="AU110" s="105">
        <v>12</v>
      </c>
      <c r="AV110" s="107">
        <v>33</v>
      </c>
      <c r="AW110" s="111">
        <f t="shared" si="79"/>
        <v>12033</v>
      </c>
      <c r="AY110" s="6" t="s">
        <v>1243</v>
      </c>
      <c r="BF110" t="s">
        <v>1295</v>
      </c>
    </row>
    <row r="111" spans="1:58" hidden="1" outlineLevel="1">
      <c r="A111" t="s">
        <v>1106</v>
      </c>
      <c r="B111" t="s">
        <v>597</v>
      </c>
      <c r="C111" s="1">
        <f t="shared" si="65"/>
        <v>48918</v>
      </c>
      <c r="D111" s="8">
        <f t="shared" si="66"/>
        <v>1</v>
      </c>
      <c r="E111" s="8">
        <f t="shared" si="67"/>
        <v>2</v>
      </c>
      <c r="F111" s="8">
        <f t="shared" si="68"/>
        <v>3</v>
      </c>
      <c r="G111" s="61">
        <f t="shared" si="69"/>
        <v>3401</v>
      </c>
      <c r="H111" s="66">
        <f t="shared" si="70"/>
        <v>6.9524510405167828E-2</v>
      </c>
      <c r="I111" s="2"/>
      <c r="J111" s="2">
        <f t="shared" si="71"/>
        <v>0.51984954413508322</v>
      </c>
      <c r="K111" s="2">
        <f t="shared" si="72"/>
        <v>0.45032503372991539</v>
      </c>
      <c r="L111" s="2">
        <f t="shared" si="73"/>
        <v>1.8479905147389508E-2</v>
      </c>
      <c r="M111" s="2">
        <f t="shared" si="74"/>
        <v>1.1345516987611881E-2</v>
      </c>
      <c r="N111" s="120">
        <v>25430</v>
      </c>
      <c r="O111" s="120">
        <v>22029</v>
      </c>
      <c r="P111" s="120">
        <v>904</v>
      </c>
      <c r="Q111" s="120"/>
      <c r="R111" s="120"/>
      <c r="S111" s="120"/>
      <c r="T111" s="120"/>
      <c r="U111" s="120"/>
      <c r="V111" s="120"/>
      <c r="W111" s="120"/>
      <c r="X111" s="120"/>
      <c r="Y111" s="120">
        <v>555</v>
      </c>
      <c r="Z111" s="120">
        <v>0</v>
      </c>
      <c r="AA111" s="120">
        <v>0</v>
      </c>
      <c r="AB111" s="120">
        <v>0</v>
      </c>
      <c r="AC111" s="120">
        <v>0</v>
      </c>
      <c r="AD111" s="120">
        <v>0</v>
      </c>
      <c r="AE111" s="120"/>
      <c r="AG111" s="6">
        <f>IF(Q111&gt;0,RANK(Q111,(N111:P111,Q111:AE111)),0)</f>
        <v>0</v>
      </c>
      <c r="AH111" s="6">
        <f>IF(R111&gt;0,RANK(R111,(N111:P111,Q111:AE111)),0)</f>
        <v>0</v>
      </c>
      <c r="AI111" s="6">
        <f>IF(T111&gt;0,RANK(T111,(N111:P111,Q111:AE111)),0)</f>
        <v>0</v>
      </c>
      <c r="AJ111" s="6">
        <f>IF(S111&gt;0,RANK(S111,(N111:P111,Q111:AE111)),0)</f>
        <v>0</v>
      </c>
      <c r="AK111" s="2">
        <f t="shared" si="75"/>
        <v>0</v>
      </c>
      <c r="AL111" s="2">
        <f t="shared" si="76"/>
        <v>0</v>
      </c>
      <c r="AM111" s="2">
        <f t="shared" si="77"/>
        <v>0</v>
      </c>
      <c r="AN111" s="2">
        <f t="shared" si="78"/>
        <v>0</v>
      </c>
      <c r="AP111" t="s">
        <v>1106</v>
      </c>
      <c r="AQ111" t="s">
        <v>597</v>
      </c>
      <c r="AR111">
        <v>7</v>
      </c>
      <c r="AT111">
        <v>1</v>
      </c>
      <c r="AU111" s="105">
        <v>12</v>
      </c>
      <c r="AV111" s="107">
        <v>35</v>
      </c>
      <c r="AW111" s="111">
        <f t="shared" si="79"/>
        <v>12035</v>
      </c>
      <c r="AY111" s="6" t="s">
        <v>1243</v>
      </c>
      <c r="BF111" t="s">
        <v>1295</v>
      </c>
    </row>
    <row r="112" spans="1:58" hidden="1" outlineLevel="1">
      <c r="A112" t="s">
        <v>501</v>
      </c>
      <c r="B112" t="s">
        <v>597</v>
      </c>
      <c r="C112" s="1">
        <f t="shared" si="65"/>
        <v>5376</v>
      </c>
      <c r="D112" s="8">
        <f t="shared" si="66"/>
        <v>1</v>
      </c>
      <c r="E112" s="8">
        <f t="shared" si="67"/>
        <v>2</v>
      </c>
      <c r="F112" s="8">
        <f t="shared" si="68"/>
        <v>3</v>
      </c>
      <c r="G112" s="61">
        <f t="shared" si="69"/>
        <v>1</v>
      </c>
      <c r="H112" s="66">
        <f t="shared" si="70"/>
        <v>1.8601190476190475E-4</v>
      </c>
      <c r="I112" s="2"/>
      <c r="J112" s="2">
        <f t="shared" si="71"/>
        <v>0.4877232142857143</v>
      </c>
      <c r="K112" s="2">
        <f t="shared" si="72"/>
        <v>0.48753720238095238</v>
      </c>
      <c r="L112" s="2">
        <f t="shared" si="73"/>
        <v>1.525297619047619E-2</v>
      </c>
      <c r="M112" s="2">
        <f t="shared" si="74"/>
        <v>9.4866071428571248E-3</v>
      </c>
      <c r="N112" s="120">
        <v>2622</v>
      </c>
      <c r="O112" s="120">
        <v>2621</v>
      </c>
      <c r="P112" s="120">
        <v>82</v>
      </c>
      <c r="Q112" s="120"/>
      <c r="R112" s="120"/>
      <c r="S112" s="120"/>
      <c r="T112" s="120"/>
      <c r="U112" s="120"/>
      <c r="V112" s="120"/>
      <c r="W112" s="120"/>
      <c r="X112" s="120"/>
      <c r="Y112" s="120">
        <v>51</v>
      </c>
      <c r="Z112" s="120">
        <v>0</v>
      </c>
      <c r="AA112" s="120">
        <v>0</v>
      </c>
      <c r="AB112" s="120">
        <v>0</v>
      </c>
      <c r="AC112" s="120">
        <v>0</v>
      </c>
      <c r="AD112" s="120">
        <v>0</v>
      </c>
      <c r="AE112" s="120"/>
      <c r="AG112" s="6">
        <f>IF(Q112&gt;0,RANK(Q112,(N112:P112,Q112:AE112)),0)</f>
        <v>0</v>
      </c>
      <c r="AH112" s="6">
        <f>IF(R112&gt;0,RANK(R112,(N112:P112,Q112:AE112)),0)</f>
        <v>0</v>
      </c>
      <c r="AI112" s="6">
        <f>IF(T112&gt;0,RANK(T112,(N112:P112,Q112:AE112)),0)</f>
        <v>0</v>
      </c>
      <c r="AJ112" s="6">
        <f>IF(S112&gt;0,RANK(S112,(N112:P112,Q112:AE112)),0)</f>
        <v>0</v>
      </c>
      <c r="AK112" s="2">
        <f t="shared" si="75"/>
        <v>0</v>
      </c>
      <c r="AL112" s="2">
        <f t="shared" si="76"/>
        <v>0</v>
      </c>
      <c r="AM112" s="2">
        <f t="shared" si="77"/>
        <v>0</v>
      </c>
      <c r="AN112" s="2">
        <f t="shared" si="78"/>
        <v>0</v>
      </c>
      <c r="AP112" t="s">
        <v>501</v>
      </c>
      <c r="AQ112" t="s">
        <v>597</v>
      </c>
      <c r="AR112">
        <v>2</v>
      </c>
      <c r="AT112">
        <v>1</v>
      </c>
      <c r="AU112" s="105">
        <v>12</v>
      </c>
      <c r="AV112" s="107">
        <v>37</v>
      </c>
      <c r="AW112" s="111">
        <f t="shared" si="79"/>
        <v>12037</v>
      </c>
      <c r="AY112" s="6" t="s">
        <v>1243</v>
      </c>
      <c r="BF112" t="s">
        <v>1295</v>
      </c>
    </row>
    <row r="113" spans="1:58" hidden="1" outlineLevel="1">
      <c r="A113" t="s">
        <v>2456</v>
      </c>
      <c r="B113" t="s">
        <v>597</v>
      </c>
      <c r="C113" s="1">
        <f t="shared" si="65"/>
        <v>22185</v>
      </c>
      <c r="D113" s="8">
        <f t="shared" si="66"/>
        <v>1</v>
      </c>
      <c r="E113" s="8">
        <f t="shared" si="67"/>
        <v>2</v>
      </c>
      <c r="F113" s="8">
        <f t="shared" si="68"/>
        <v>3</v>
      </c>
      <c r="G113" s="61">
        <f t="shared" si="69"/>
        <v>11013</v>
      </c>
      <c r="H113" s="66">
        <f t="shared" si="70"/>
        <v>0.49641649763353618</v>
      </c>
      <c r="I113" s="2"/>
      <c r="J113" s="2">
        <f t="shared" si="71"/>
        <v>0.74113139508677039</v>
      </c>
      <c r="K113" s="2">
        <f t="shared" si="72"/>
        <v>0.24471489745323416</v>
      </c>
      <c r="L113" s="2">
        <f t="shared" si="73"/>
        <v>9.0601757944557132E-3</v>
      </c>
      <c r="M113" s="2">
        <f t="shared" si="74"/>
        <v>5.0935316655397328E-3</v>
      </c>
      <c r="N113" s="120">
        <v>16442</v>
      </c>
      <c r="O113" s="120">
        <v>5429</v>
      </c>
      <c r="P113" s="120">
        <v>201</v>
      </c>
      <c r="Q113" s="120"/>
      <c r="R113" s="120"/>
      <c r="S113" s="120"/>
      <c r="T113" s="120"/>
      <c r="U113" s="120"/>
      <c r="V113" s="120"/>
      <c r="W113" s="120"/>
      <c r="X113" s="120"/>
      <c r="Y113" s="120">
        <v>113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/>
      <c r="AG113" s="6">
        <f>IF(Q113&gt;0,RANK(Q113,(N113:P113,Q113:AE113)),0)</f>
        <v>0</v>
      </c>
      <c r="AH113" s="6">
        <f>IF(R113&gt;0,RANK(R113,(N113:P113,Q113:AE113)),0)</f>
        <v>0</v>
      </c>
      <c r="AI113" s="6">
        <f>IF(T113&gt;0,RANK(T113,(N113:P113,Q113:AE113)),0)</f>
        <v>0</v>
      </c>
      <c r="AJ113" s="6">
        <f>IF(S113&gt;0,RANK(S113,(N113:P113,Q113:AE113)),0)</f>
        <v>0</v>
      </c>
      <c r="AK113" s="2">
        <f t="shared" si="75"/>
        <v>0</v>
      </c>
      <c r="AL113" s="2">
        <f t="shared" si="76"/>
        <v>0</v>
      </c>
      <c r="AM113" s="2">
        <f t="shared" si="77"/>
        <v>0</v>
      </c>
      <c r="AN113" s="2">
        <f t="shared" si="78"/>
        <v>0</v>
      </c>
      <c r="AP113" t="s">
        <v>2456</v>
      </c>
      <c r="AQ113" t="s">
        <v>597</v>
      </c>
      <c r="AR113">
        <v>2</v>
      </c>
      <c r="AT113">
        <v>1</v>
      </c>
      <c r="AU113" s="105">
        <v>12</v>
      </c>
      <c r="AV113" s="107">
        <v>39</v>
      </c>
      <c r="AW113" s="111">
        <f t="shared" si="79"/>
        <v>12039</v>
      </c>
      <c r="AY113" s="6" t="s">
        <v>1243</v>
      </c>
      <c r="BF113" t="s">
        <v>1295</v>
      </c>
    </row>
    <row r="114" spans="1:58" hidden="1" outlineLevel="1">
      <c r="A114" t="s">
        <v>281</v>
      </c>
      <c r="B114" t="s">
        <v>597</v>
      </c>
      <c r="C114" s="1">
        <f t="shared" si="65"/>
        <v>7713</v>
      </c>
      <c r="D114" s="8">
        <f t="shared" si="66"/>
        <v>2</v>
      </c>
      <c r="E114" s="8">
        <f t="shared" si="67"/>
        <v>1</v>
      </c>
      <c r="F114" s="8">
        <f t="shared" si="68"/>
        <v>3</v>
      </c>
      <c r="G114" s="61">
        <f t="shared" si="69"/>
        <v>1909</v>
      </c>
      <c r="H114" s="66">
        <f t="shared" si="70"/>
        <v>0.2475042136652405</v>
      </c>
      <c r="I114" s="2"/>
      <c r="J114" s="2">
        <f t="shared" si="71"/>
        <v>0.36081939582523015</v>
      </c>
      <c r="K114" s="2">
        <f t="shared" si="72"/>
        <v>0.6083236094904706</v>
      </c>
      <c r="L114" s="2">
        <f t="shared" si="73"/>
        <v>2.0484895630753272E-2</v>
      </c>
      <c r="M114" s="2">
        <f t="shared" si="74"/>
        <v>1.0372099053545983E-2</v>
      </c>
      <c r="N114" s="120">
        <v>2783</v>
      </c>
      <c r="O114" s="120">
        <v>4692</v>
      </c>
      <c r="P114" s="120">
        <v>158</v>
      </c>
      <c r="Q114" s="120"/>
      <c r="R114" s="120"/>
      <c r="S114" s="120"/>
      <c r="T114" s="120"/>
      <c r="U114" s="120"/>
      <c r="V114" s="120"/>
      <c r="W114" s="120"/>
      <c r="X114" s="120"/>
      <c r="Y114" s="120">
        <v>80</v>
      </c>
      <c r="Z114" s="120">
        <v>0</v>
      </c>
      <c r="AA114" s="120">
        <v>0</v>
      </c>
      <c r="AB114" s="120">
        <v>0</v>
      </c>
      <c r="AC114" s="120">
        <v>0</v>
      </c>
      <c r="AD114" s="120">
        <v>0</v>
      </c>
      <c r="AE114" s="120"/>
      <c r="AG114" s="6">
        <f>IF(Q114&gt;0,RANK(Q114,(N114:P114,Q114:AE114)),0)</f>
        <v>0</v>
      </c>
      <c r="AH114" s="6">
        <f>IF(R114&gt;0,RANK(R114,(N114:P114,Q114:AE114)),0)</f>
        <v>0</v>
      </c>
      <c r="AI114" s="6">
        <f>IF(T114&gt;0,RANK(T114,(N114:P114,Q114:AE114)),0)</f>
        <v>0</v>
      </c>
      <c r="AJ114" s="6">
        <f>IF(S114&gt;0,RANK(S114,(N114:P114,Q114:AE114)),0)</f>
        <v>0</v>
      </c>
      <c r="AK114" s="2">
        <f t="shared" si="75"/>
        <v>0</v>
      </c>
      <c r="AL114" s="2">
        <f t="shared" si="76"/>
        <v>0</v>
      </c>
      <c r="AM114" s="2">
        <f t="shared" si="77"/>
        <v>0</v>
      </c>
      <c r="AN114" s="2">
        <f t="shared" si="78"/>
        <v>0</v>
      </c>
      <c r="AP114" t="s">
        <v>281</v>
      </c>
      <c r="AQ114" t="s">
        <v>597</v>
      </c>
      <c r="AR114">
        <v>6</v>
      </c>
      <c r="AT114">
        <v>1</v>
      </c>
      <c r="AU114" s="105">
        <v>12</v>
      </c>
      <c r="AV114" s="107">
        <v>41</v>
      </c>
      <c r="AW114" s="111">
        <f t="shared" si="79"/>
        <v>12041</v>
      </c>
      <c r="AY114" s="6" t="s">
        <v>1243</v>
      </c>
      <c r="BF114" t="s">
        <v>1295</v>
      </c>
    </row>
    <row r="115" spans="1:58" hidden="1" outlineLevel="1">
      <c r="A115" t="s">
        <v>1929</v>
      </c>
      <c r="B115" t="s">
        <v>597</v>
      </c>
      <c r="C115" s="1">
        <f t="shared" si="65"/>
        <v>3866</v>
      </c>
      <c r="D115" s="8">
        <f t="shared" si="66"/>
        <v>2</v>
      </c>
      <c r="E115" s="8">
        <f t="shared" si="67"/>
        <v>1</v>
      </c>
      <c r="F115" s="8">
        <f t="shared" si="68"/>
        <v>3</v>
      </c>
      <c r="G115" s="61">
        <f t="shared" si="69"/>
        <v>80</v>
      </c>
      <c r="H115" s="66">
        <f t="shared" si="70"/>
        <v>2.0693222969477496E-2</v>
      </c>
      <c r="I115" s="2"/>
      <c r="J115" s="2">
        <f t="shared" si="71"/>
        <v>0.47154681841696844</v>
      </c>
      <c r="K115" s="2">
        <f t="shared" si="72"/>
        <v>0.49224004138644595</v>
      </c>
      <c r="L115" s="2">
        <f t="shared" si="73"/>
        <v>2.4055871702017589E-2</v>
      </c>
      <c r="M115" s="2">
        <f t="shared" si="74"/>
        <v>1.2157268494568024E-2</v>
      </c>
      <c r="N115" s="120">
        <v>1823</v>
      </c>
      <c r="O115" s="120">
        <v>1903</v>
      </c>
      <c r="P115" s="120">
        <v>93</v>
      </c>
      <c r="Q115" s="120"/>
      <c r="R115" s="120"/>
      <c r="S115" s="120"/>
      <c r="T115" s="120"/>
      <c r="U115" s="120"/>
      <c r="V115" s="120"/>
      <c r="W115" s="120"/>
      <c r="X115" s="120"/>
      <c r="Y115" s="120">
        <v>47</v>
      </c>
      <c r="Z115" s="120">
        <v>0</v>
      </c>
      <c r="AA115" s="120">
        <v>0</v>
      </c>
      <c r="AB115" s="120">
        <v>0</v>
      </c>
      <c r="AC115" s="120">
        <v>0</v>
      </c>
      <c r="AD115" s="120">
        <v>0</v>
      </c>
      <c r="AE115" s="120"/>
      <c r="AG115" s="6">
        <f>IF(Q115&gt;0,RANK(Q115,(N115:P115,Q115:AE115)),0)</f>
        <v>0</v>
      </c>
      <c r="AH115" s="6">
        <f>IF(R115&gt;0,RANK(R115,(N115:P115,Q115:AE115)),0)</f>
        <v>0</v>
      </c>
      <c r="AI115" s="6">
        <f>IF(T115&gt;0,RANK(T115,(N115:P115,Q115:AE115)),0)</f>
        <v>0</v>
      </c>
      <c r="AJ115" s="6">
        <f>IF(S115&gt;0,RANK(S115,(N115:P115,Q115:AE115)),0)</f>
        <v>0</v>
      </c>
      <c r="AK115" s="2">
        <f t="shared" si="75"/>
        <v>0</v>
      </c>
      <c r="AL115" s="2">
        <f t="shared" si="76"/>
        <v>0</v>
      </c>
      <c r="AM115" s="2">
        <f t="shared" si="77"/>
        <v>0</v>
      </c>
      <c r="AN115" s="2">
        <f t="shared" si="78"/>
        <v>0</v>
      </c>
      <c r="AP115" t="s">
        <v>1929</v>
      </c>
      <c r="AQ115" t="s">
        <v>597</v>
      </c>
      <c r="AR115">
        <v>16</v>
      </c>
      <c r="AT115">
        <v>1</v>
      </c>
      <c r="AU115" s="105">
        <v>12</v>
      </c>
      <c r="AV115" s="107">
        <v>43</v>
      </c>
      <c r="AW115" s="111">
        <f t="shared" si="79"/>
        <v>12043</v>
      </c>
      <c r="AY115" s="6" t="s">
        <v>1243</v>
      </c>
      <c r="BF115" t="s">
        <v>1295</v>
      </c>
    </row>
    <row r="116" spans="1:58" hidden="1" outlineLevel="1">
      <c r="A116" t="s">
        <v>371</v>
      </c>
      <c r="B116" t="s">
        <v>597</v>
      </c>
      <c r="C116" s="1">
        <f t="shared" si="65"/>
        <v>7027</v>
      </c>
      <c r="D116" s="8">
        <f t="shared" si="66"/>
        <v>2</v>
      </c>
      <c r="E116" s="8">
        <f t="shared" si="67"/>
        <v>1</v>
      </c>
      <c r="F116" s="8">
        <f t="shared" si="68"/>
        <v>3</v>
      </c>
      <c r="G116" s="61">
        <f t="shared" si="69"/>
        <v>552</v>
      </c>
      <c r="H116" s="66">
        <f t="shared" si="70"/>
        <v>7.8554148285185713E-2</v>
      </c>
      <c r="I116" s="2"/>
      <c r="J116" s="2">
        <f t="shared" si="71"/>
        <v>0.44442863241781699</v>
      </c>
      <c r="K116" s="2">
        <f t="shared" si="72"/>
        <v>0.52298278070300275</v>
      </c>
      <c r="L116" s="2">
        <f t="shared" si="73"/>
        <v>2.3623167781414545E-2</v>
      </c>
      <c r="M116" s="2">
        <f t="shared" si="74"/>
        <v>8.9654190977656589E-3</v>
      </c>
      <c r="N116" s="120">
        <v>3123</v>
      </c>
      <c r="O116" s="120">
        <v>3675</v>
      </c>
      <c r="P116" s="120">
        <v>166</v>
      </c>
      <c r="Q116" s="120"/>
      <c r="R116" s="120"/>
      <c r="S116" s="120"/>
      <c r="T116" s="120"/>
      <c r="U116" s="120"/>
      <c r="V116" s="120"/>
      <c r="W116" s="120"/>
      <c r="X116" s="120"/>
      <c r="Y116" s="120">
        <v>63</v>
      </c>
      <c r="Z116" s="120">
        <v>0</v>
      </c>
      <c r="AA116" s="120">
        <v>0</v>
      </c>
      <c r="AB116" s="120">
        <v>0</v>
      </c>
      <c r="AC116" s="120">
        <v>0</v>
      </c>
      <c r="AD116" s="120">
        <v>0</v>
      </c>
      <c r="AE116" s="120"/>
      <c r="AG116" s="6">
        <f>IF(Q116&gt;0,RANK(Q116,(N116:P116,Q116:AE116)),0)</f>
        <v>0</v>
      </c>
      <c r="AH116" s="6">
        <f>IF(R116&gt;0,RANK(R116,(N116:P116,Q116:AE116)),0)</f>
        <v>0</v>
      </c>
      <c r="AI116" s="6">
        <f>IF(T116&gt;0,RANK(T116,(N116:P116,Q116:AE116)),0)</f>
        <v>0</v>
      </c>
      <c r="AJ116" s="6">
        <f>IF(S116&gt;0,RANK(S116,(N116:P116,Q116:AE116)),0)</f>
        <v>0</v>
      </c>
      <c r="AK116" s="2">
        <f t="shared" si="75"/>
        <v>0</v>
      </c>
      <c r="AL116" s="2">
        <f t="shared" si="76"/>
        <v>0</v>
      </c>
      <c r="AM116" s="2">
        <f t="shared" si="77"/>
        <v>0</v>
      </c>
      <c r="AN116" s="2">
        <f t="shared" si="78"/>
        <v>0</v>
      </c>
      <c r="AP116" t="s">
        <v>371</v>
      </c>
      <c r="AQ116" t="s">
        <v>597</v>
      </c>
      <c r="AR116">
        <v>2</v>
      </c>
      <c r="AT116">
        <v>1</v>
      </c>
      <c r="AU116" s="105">
        <v>12</v>
      </c>
      <c r="AV116" s="107">
        <v>45</v>
      </c>
      <c r="AW116" s="111">
        <f t="shared" si="79"/>
        <v>12045</v>
      </c>
      <c r="AY116" s="6" t="s">
        <v>1243</v>
      </c>
      <c r="BF116" t="s">
        <v>1295</v>
      </c>
    </row>
    <row r="117" spans="1:58" hidden="1" outlineLevel="1">
      <c r="A117" t="s">
        <v>1034</v>
      </c>
      <c r="B117" t="s">
        <v>597</v>
      </c>
      <c r="C117" s="1">
        <f t="shared" si="65"/>
        <v>5260</v>
      </c>
      <c r="D117" s="8">
        <f t="shared" si="66"/>
        <v>1</v>
      </c>
      <c r="E117" s="8">
        <f t="shared" si="67"/>
        <v>2</v>
      </c>
      <c r="F117" s="8">
        <f t="shared" si="68"/>
        <v>3</v>
      </c>
      <c r="G117" s="61">
        <f t="shared" si="69"/>
        <v>7</v>
      </c>
      <c r="H117" s="66">
        <f t="shared" si="70"/>
        <v>1.3307984790874524E-3</v>
      </c>
      <c r="I117" s="2"/>
      <c r="J117" s="2">
        <f t="shared" si="71"/>
        <v>0.48688212927756652</v>
      </c>
      <c r="K117" s="2">
        <f t="shared" si="72"/>
        <v>0.48555133079847906</v>
      </c>
      <c r="L117" s="2">
        <f t="shared" si="73"/>
        <v>1.88212927756654E-2</v>
      </c>
      <c r="M117" s="2">
        <f t="shared" si="74"/>
        <v>8.7452471482890697E-3</v>
      </c>
      <c r="N117" s="120">
        <v>2561</v>
      </c>
      <c r="O117" s="120">
        <v>2554</v>
      </c>
      <c r="P117" s="120">
        <v>99</v>
      </c>
      <c r="Q117" s="120"/>
      <c r="R117" s="120"/>
      <c r="S117" s="120"/>
      <c r="T117" s="120"/>
      <c r="U117" s="120"/>
      <c r="V117" s="120"/>
      <c r="W117" s="120"/>
      <c r="X117" s="120"/>
      <c r="Y117" s="120">
        <v>46</v>
      </c>
      <c r="Z117" s="120">
        <v>0</v>
      </c>
      <c r="AA117" s="120">
        <v>0</v>
      </c>
      <c r="AB117" s="120">
        <v>0</v>
      </c>
      <c r="AC117" s="120">
        <v>0</v>
      </c>
      <c r="AD117" s="120">
        <v>0</v>
      </c>
      <c r="AE117" s="120"/>
      <c r="AG117" s="6">
        <f>IF(Q117&gt;0,RANK(Q117,(N117:P117,Q117:AE117)),0)</f>
        <v>0</v>
      </c>
      <c r="AH117" s="6">
        <f>IF(R117&gt;0,RANK(R117,(N117:P117,Q117:AE117)),0)</f>
        <v>0</v>
      </c>
      <c r="AI117" s="6">
        <f>IF(T117&gt;0,RANK(T117,(N117:P117,Q117:AE117)),0)</f>
        <v>0</v>
      </c>
      <c r="AJ117" s="6">
        <f>IF(S117&gt;0,RANK(S117,(N117:P117,Q117:AE117)),0)</f>
        <v>0</v>
      </c>
      <c r="AK117" s="2">
        <f t="shared" si="75"/>
        <v>0</v>
      </c>
      <c r="AL117" s="2">
        <f t="shared" si="76"/>
        <v>0</v>
      </c>
      <c r="AM117" s="2">
        <f t="shared" si="77"/>
        <v>0</v>
      </c>
      <c r="AN117" s="2">
        <f t="shared" si="78"/>
        <v>0</v>
      </c>
      <c r="AP117" t="s">
        <v>1034</v>
      </c>
      <c r="AQ117" t="s">
        <v>597</v>
      </c>
      <c r="AR117">
        <v>4</v>
      </c>
      <c r="AT117">
        <v>1</v>
      </c>
      <c r="AU117" s="105">
        <v>12</v>
      </c>
      <c r="AV117" s="107">
        <v>47</v>
      </c>
      <c r="AW117" s="111">
        <f t="shared" si="79"/>
        <v>12047</v>
      </c>
      <c r="AY117" s="6" t="s">
        <v>1243</v>
      </c>
      <c r="BF117" t="s">
        <v>1295</v>
      </c>
    </row>
    <row r="118" spans="1:58" hidden="1" outlineLevel="1">
      <c r="A118" t="s">
        <v>1840</v>
      </c>
      <c r="B118" t="s">
        <v>597</v>
      </c>
      <c r="C118" s="1">
        <f t="shared" si="65"/>
        <v>7037</v>
      </c>
      <c r="D118" s="8">
        <f t="shared" si="66"/>
        <v>2</v>
      </c>
      <c r="E118" s="8">
        <f t="shared" si="67"/>
        <v>1</v>
      </c>
      <c r="F118" s="8">
        <f t="shared" si="68"/>
        <v>3</v>
      </c>
      <c r="G118" s="61">
        <f t="shared" si="69"/>
        <v>510</v>
      </c>
      <c r="H118" s="66">
        <f t="shared" si="70"/>
        <v>7.2474065652977121E-2</v>
      </c>
      <c r="I118" s="2"/>
      <c r="J118" s="2">
        <f t="shared" si="71"/>
        <v>0.44067074037231774</v>
      </c>
      <c r="K118" s="2">
        <f t="shared" si="72"/>
        <v>0.51314480602529489</v>
      </c>
      <c r="L118" s="2">
        <f t="shared" si="73"/>
        <v>3.1689640471791958E-2</v>
      </c>
      <c r="M118" s="2">
        <f t="shared" si="74"/>
        <v>1.4494813130595363E-2</v>
      </c>
      <c r="N118" s="120">
        <v>3101</v>
      </c>
      <c r="O118" s="120">
        <v>3611</v>
      </c>
      <c r="P118" s="120">
        <v>223</v>
      </c>
      <c r="Q118" s="120"/>
      <c r="R118" s="120"/>
      <c r="S118" s="120"/>
      <c r="T118" s="120"/>
      <c r="U118" s="120"/>
      <c r="V118" s="120"/>
      <c r="W118" s="120"/>
      <c r="X118" s="120"/>
      <c r="Y118" s="120">
        <v>102</v>
      </c>
      <c r="Z118" s="120">
        <v>0</v>
      </c>
      <c r="AA118" s="120">
        <v>0</v>
      </c>
      <c r="AB118" s="120">
        <v>0</v>
      </c>
      <c r="AC118" s="120">
        <v>0</v>
      </c>
      <c r="AD118" s="120">
        <v>0</v>
      </c>
      <c r="AE118" s="120"/>
      <c r="AG118" s="6">
        <f>IF(Q118&gt;0,RANK(Q118,(N118:P118,Q118:AE118)),0)</f>
        <v>0</v>
      </c>
      <c r="AH118" s="6">
        <f>IF(R118&gt;0,RANK(R118,(N118:P118,Q118:AE118)),0)</f>
        <v>0</v>
      </c>
      <c r="AI118" s="6">
        <f>IF(T118&gt;0,RANK(T118,(N118:P118,Q118:AE118)),0)</f>
        <v>0</v>
      </c>
      <c r="AJ118" s="6">
        <f>IF(S118&gt;0,RANK(S118,(N118:P118,Q118:AE118)),0)</f>
        <v>0</v>
      </c>
      <c r="AK118" s="2">
        <f t="shared" si="75"/>
        <v>0</v>
      </c>
      <c r="AL118" s="2">
        <f t="shared" si="76"/>
        <v>0</v>
      </c>
      <c r="AM118" s="2">
        <f t="shared" si="77"/>
        <v>0</v>
      </c>
      <c r="AN118" s="2">
        <f t="shared" si="78"/>
        <v>0</v>
      </c>
      <c r="AP118" t="s">
        <v>1840</v>
      </c>
      <c r="AQ118" t="s">
        <v>597</v>
      </c>
      <c r="AR118">
        <v>13</v>
      </c>
      <c r="AT118">
        <v>1</v>
      </c>
      <c r="AU118" s="105">
        <v>12</v>
      </c>
      <c r="AV118" s="107">
        <v>49</v>
      </c>
      <c r="AW118" s="111">
        <f t="shared" si="79"/>
        <v>12049</v>
      </c>
      <c r="AY118" s="6" t="s">
        <v>1243</v>
      </c>
      <c r="BF118" t="s">
        <v>1295</v>
      </c>
    </row>
    <row r="119" spans="1:58" hidden="1" outlineLevel="1">
      <c r="A119" t="s">
        <v>594</v>
      </c>
      <c r="B119" t="s">
        <v>597</v>
      </c>
      <c r="C119" s="1">
        <f t="shared" si="65"/>
        <v>9967</v>
      </c>
      <c r="D119" s="8">
        <f t="shared" si="66"/>
        <v>1</v>
      </c>
      <c r="E119" s="8">
        <f t="shared" si="67"/>
        <v>2</v>
      </c>
      <c r="F119" s="8">
        <f t="shared" si="68"/>
        <v>3</v>
      </c>
      <c r="G119" s="61">
        <f t="shared" si="69"/>
        <v>370</v>
      </c>
      <c r="H119" s="66">
        <f t="shared" si="70"/>
        <v>3.7122504264071439E-2</v>
      </c>
      <c r="I119" s="2"/>
      <c r="J119" s="2">
        <f t="shared" si="71"/>
        <v>0.50185612521320355</v>
      </c>
      <c r="K119" s="2">
        <f t="shared" si="72"/>
        <v>0.46473362094913212</v>
      </c>
      <c r="L119" s="2">
        <f t="shared" si="73"/>
        <v>2.0467542891542088E-2</v>
      </c>
      <c r="M119" s="2">
        <f t="shared" si="74"/>
        <v>1.2942710946122239E-2</v>
      </c>
      <c r="N119" s="120">
        <v>5002</v>
      </c>
      <c r="O119" s="120">
        <v>4632</v>
      </c>
      <c r="P119" s="120">
        <v>204</v>
      </c>
      <c r="Q119" s="120"/>
      <c r="R119" s="120"/>
      <c r="S119" s="120"/>
      <c r="T119" s="120"/>
      <c r="U119" s="120"/>
      <c r="V119" s="120"/>
      <c r="W119" s="120"/>
      <c r="X119" s="120"/>
      <c r="Y119" s="120">
        <v>129</v>
      </c>
      <c r="Z119" s="120">
        <v>0</v>
      </c>
      <c r="AA119" s="120">
        <v>0</v>
      </c>
      <c r="AB119" s="120">
        <v>0</v>
      </c>
      <c r="AC119" s="120">
        <v>0</v>
      </c>
      <c r="AD119" s="120">
        <v>0</v>
      </c>
      <c r="AE119" s="120"/>
      <c r="AG119" s="6">
        <f>IF(Q119&gt;0,RANK(Q119,(N119:P119,Q119:AE119)),0)</f>
        <v>0</v>
      </c>
      <c r="AH119" s="6">
        <f>IF(R119&gt;0,RANK(R119,(N119:P119,Q119:AE119)),0)</f>
        <v>0</v>
      </c>
      <c r="AI119" s="6">
        <f>IF(T119&gt;0,RANK(T119,(N119:P119,Q119:AE119)),0)</f>
        <v>0</v>
      </c>
      <c r="AJ119" s="6">
        <f>IF(S119&gt;0,RANK(S119,(N119:P119,Q119:AE119)),0)</f>
        <v>0</v>
      </c>
      <c r="AK119" s="2">
        <f t="shared" si="75"/>
        <v>0</v>
      </c>
      <c r="AL119" s="2">
        <f t="shared" si="76"/>
        <v>0</v>
      </c>
      <c r="AM119" s="2">
        <f t="shared" si="77"/>
        <v>0</v>
      </c>
      <c r="AN119" s="2">
        <f t="shared" si="78"/>
        <v>0</v>
      </c>
      <c r="AP119" t="s">
        <v>594</v>
      </c>
      <c r="AQ119" t="s">
        <v>597</v>
      </c>
      <c r="AR119">
        <v>0</v>
      </c>
      <c r="AT119">
        <v>1</v>
      </c>
      <c r="AU119" s="105">
        <v>12</v>
      </c>
      <c r="AV119" s="107">
        <v>51</v>
      </c>
      <c r="AW119" s="111">
        <f t="shared" si="79"/>
        <v>12051</v>
      </c>
      <c r="AY119" s="6" t="s">
        <v>1243</v>
      </c>
      <c r="BF119" t="s">
        <v>1295</v>
      </c>
    </row>
    <row r="120" spans="1:58" hidden="1" outlineLevel="1">
      <c r="A120" t="s">
        <v>2444</v>
      </c>
      <c r="B120" t="s">
        <v>597</v>
      </c>
      <c r="C120" s="1">
        <f t="shared" si="65"/>
        <v>81764</v>
      </c>
      <c r="D120" s="8">
        <f t="shared" si="66"/>
        <v>1</v>
      </c>
      <c r="E120" s="8">
        <f t="shared" si="67"/>
        <v>2</v>
      </c>
      <c r="F120" s="8">
        <f t="shared" si="68"/>
        <v>3</v>
      </c>
      <c r="G120" s="61">
        <f t="shared" si="69"/>
        <v>8789</v>
      </c>
      <c r="H120" s="66">
        <f t="shared" si="70"/>
        <v>0.1074922948975099</v>
      </c>
      <c r="I120" s="2"/>
      <c r="J120" s="2">
        <f t="shared" si="71"/>
        <v>0.53435497284868649</v>
      </c>
      <c r="K120" s="2">
        <f t="shared" si="72"/>
        <v>0.42686267795117655</v>
      </c>
      <c r="L120" s="2">
        <f t="shared" si="73"/>
        <v>2.4277188004500759E-2</v>
      </c>
      <c r="M120" s="2">
        <f t="shared" si="74"/>
        <v>1.4505161195636197E-2</v>
      </c>
      <c r="N120" s="120">
        <v>43691</v>
      </c>
      <c r="O120" s="120">
        <v>34902</v>
      </c>
      <c r="P120" s="120">
        <v>1985</v>
      </c>
      <c r="Q120" s="120"/>
      <c r="R120" s="120"/>
      <c r="S120" s="120"/>
      <c r="T120" s="120"/>
      <c r="U120" s="120"/>
      <c r="V120" s="120"/>
      <c r="W120" s="120"/>
      <c r="X120" s="120"/>
      <c r="Y120" s="120">
        <v>1183</v>
      </c>
      <c r="Z120" s="120">
        <v>1</v>
      </c>
      <c r="AA120" s="120">
        <v>1</v>
      </c>
      <c r="AB120" s="120">
        <v>0</v>
      </c>
      <c r="AC120" s="120">
        <v>0</v>
      </c>
      <c r="AD120" s="120">
        <v>1</v>
      </c>
      <c r="AE120" s="120"/>
      <c r="AG120" s="6">
        <f>IF(Q120&gt;0,RANK(Q120,(N120:P120,Q120:AE120)),0)</f>
        <v>0</v>
      </c>
      <c r="AH120" s="6">
        <f>IF(R120&gt;0,RANK(R120,(N120:P120,Q120:AE120)),0)</f>
        <v>0</v>
      </c>
      <c r="AI120" s="6">
        <f>IF(T120&gt;0,RANK(T120,(N120:P120,Q120:AE120)),0)</f>
        <v>0</v>
      </c>
      <c r="AJ120" s="6">
        <f>IF(S120&gt;0,RANK(S120,(N120:P120,Q120:AE120)),0)</f>
        <v>0</v>
      </c>
      <c r="AK120" s="2">
        <f t="shared" si="75"/>
        <v>0</v>
      </c>
      <c r="AL120" s="2">
        <f t="shared" si="76"/>
        <v>0</v>
      </c>
      <c r="AM120" s="2">
        <f t="shared" si="77"/>
        <v>0</v>
      </c>
      <c r="AN120" s="2">
        <f t="shared" si="78"/>
        <v>0</v>
      </c>
      <c r="AP120" t="s">
        <v>2444</v>
      </c>
      <c r="AQ120" t="s">
        <v>597</v>
      </c>
      <c r="AR120">
        <v>5</v>
      </c>
      <c r="AT120">
        <v>1</v>
      </c>
      <c r="AU120" s="105">
        <v>12</v>
      </c>
      <c r="AV120" s="107">
        <v>53</v>
      </c>
      <c r="AW120" s="111">
        <f t="shared" si="79"/>
        <v>12053</v>
      </c>
      <c r="AY120" s="6" t="s">
        <v>1243</v>
      </c>
      <c r="BF120" t="s">
        <v>1295</v>
      </c>
    </row>
    <row r="121" spans="1:58" hidden="1" outlineLevel="1">
      <c r="A121" t="s">
        <v>367</v>
      </c>
      <c r="B121" t="s">
        <v>597</v>
      </c>
      <c r="C121" s="1">
        <f t="shared" si="65"/>
        <v>40972</v>
      </c>
      <c r="D121" s="8">
        <f t="shared" si="66"/>
        <v>2</v>
      </c>
      <c r="E121" s="8">
        <f t="shared" si="67"/>
        <v>1</v>
      </c>
      <c r="F121" s="8">
        <f t="shared" si="68"/>
        <v>3</v>
      </c>
      <c r="G121" s="61">
        <f t="shared" si="69"/>
        <v>1244</v>
      </c>
      <c r="H121" s="66">
        <f t="shared" si="70"/>
        <v>3.0362198574636338E-2</v>
      </c>
      <c r="I121" s="2"/>
      <c r="J121" s="2">
        <f t="shared" si="71"/>
        <v>0.46641608903641513</v>
      </c>
      <c r="K121" s="2">
        <f t="shared" si="72"/>
        <v>0.49677828761105147</v>
      </c>
      <c r="L121" s="2">
        <f t="shared" si="73"/>
        <v>2.4602167333788928E-2</v>
      </c>
      <c r="M121" s="2">
        <f t="shared" si="74"/>
        <v>1.2203456018744528E-2</v>
      </c>
      <c r="N121" s="120">
        <v>19110</v>
      </c>
      <c r="O121" s="120">
        <v>20354</v>
      </c>
      <c r="P121" s="120">
        <v>1008</v>
      </c>
      <c r="Q121" s="120"/>
      <c r="R121" s="120"/>
      <c r="S121" s="120"/>
      <c r="T121" s="120"/>
      <c r="U121" s="120"/>
      <c r="V121" s="120"/>
      <c r="W121" s="120"/>
      <c r="X121" s="120"/>
      <c r="Y121" s="120">
        <v>500</v>
      </c>
      <c r="Z121" s="120">
        <v>0</v>
      </c>
      <c r="AA121" s="120">
        <v>0</v>
      </c>
      <c r="AB121" s="120">
        <v>0</v>
      </c>
      <c r="AC121" s="120">
        <v>0</v>
      </c>
      <c r="AD121" s="120">
        <v>0</v>
      </c>
      <c r="AE121" s="120"/>
      <c r="AG121" s="6">
        <f>IF(Q121&gt;0,RANK(Q121,(N121:P121,Q121:AE121)),0)</f>
        <v>0</v>
      </c>
      <c r="AH121" s="6">
        <f>IF(R121&gt;0,RANK(R121,(N121:P121,Q121:AE121)),0)</f>
        <v>0</v>
      </c>
      <c r="AI121" s="6">
        <f>IF(T121&gt;0,RANK(T121,(N121:P121,Q121:AE121)),0)</f>
        <v>0</v>
      </c>
      <c r="AJ121" s="6">
        <f>IF(S121&gt;0,RANK(S121,(N121:P121,Q121:AE121)),0)</f>
        <v>0</v>
      </c>
      <c r="AK121" s="2">
        <f t="shared" si="75"/>
        <v>0</v>
      </c>
      <c r="AL121" s="2">
        <f t="shared" si="76"/>
        <v>0</v>
      </c>
      <c r="AM121" s="2">
        <f t="shared" si="77"/>
        <v>0</v>
      </c>
      <c r="AN121" s="2">
        <f t="shared" si="78"/>
        <v>0</v>
      </c>
      <c r="AP121" t="s">
        <v>367</v>
      </c>
      <c r="AQ121" t="s">
        <v>597</v>
      </c>
      <c r="AR121">
        <v>16</v>
      </c>
      <c r="AT121">
        <v>1</v>
      </c>
      <c r="AU121" s="105">
        <v>12</v>
      </c>
      <c r="AV121" s="107">
        <v>55</v>
      </c>
      <c r="AW121" s="111">
        <f t="shared" si="79"/>
        <v>12055</v>
      </c>
      <c r="AY121" s="6" t="s">
        <v>1243</v>
      </c>
      <c r="BF121" t="s">
        <v>1295</v>
      </c>
    </row>
    <row r="122" spans="1:58" hidden="1" outlineLevel="1">
      <c r="A122" t="s">
        <v>1876</v>
      </c>
      <c r="B122" t="s">
        <v>597</v>
      </c>
      <c r="C122" s="1">
        <f t="shared" si="65"/>
        <v>525862</v>
      </c>
      <c r="D122" s="8">
        <f t="shared" si="66"/>
        <v>1</v>
      </c>
      <c r="E122" s="8">
        <f t="shared" si="67"/>
        <v>2</v>
      </c>
      <c r="F122" s="8">
        <f t="shared" si="68"/>
        <v>3</v>
      </c>
      <c r="G122" s="61">
        <f t="shared" si="69"/>
        <v>105315</v>
      </c>
      <c r="H122" s="66">
        <f t="shared" si="70"/>
        <v>0.20027117380605558</v>
      </c>
      <c r="I122" s="2"/>
      <c r="J122" s="2">
        <f t="shared" si="71"/>
        <v>0.58743548687678515</v>
      </c>
      <c r="K122" s="2">
        <f t="shared" si="72"/>
        <v>0.38716431307072957</v>
      </c>
      <c r="L122" s="2">
        <f t="shared" si="73"/>
        <v>1.4720592094503882E-2</v>
      </c>
      <c r="M122" s="2">
        <f t="shared" si="74"/>
        <v>1.0679607957981396E-2</v>
      </c>
      <c r="N122" s="120">
        <v>308910</v>
      </c>
      <c r="O122" s="120">
        <v>203595</v>
      </c>
      <c r="P122" s="120">
        <v>7741</v>
      </c>
      <c r="Q122" s="120"/>
      <c r="R122" s="120"/>
      <c r="S122" s="120"/>
      <c r="T122" s="120"/>
      <c r="U122" s="120"/>
      <c r="V122" s="120"/>
      <c r="W122" s="120"/>
      <c r="X122" s="120"/>
      <c r="Y122" s="120">
        <v>5614</v>
      </c>
      <c r="Z122" s="120">
        <v>1</v>
      </c>
      <c r="AA122" s="120">
        <v>1</v>
      </c>
      <c r="AB122" s="120">
        <v>0</v>
      </c>
      <c r="AC122" s="120">
        <v>0</v>
      </c>
      <c r="AD122" s="120">
        <v>0</v>
      </c>
      <c r="AE122" s="120"/>
      <c r="AG122" s="6">
        <f>IF(Q122&gt;0,RANK(Q122,(N122:P122,Q122:AE122)),0)</f>
        <v>0</v>
      </c>
      <c r="AH122" s="6">
        <f>IF(R122&gt;0,RANK(R122,(N122:P122,Q122:AE122)),0)</f>
        <v>0</v>
      </c>
      <c r="AI122" s="6">
        <f>IF(T122&gt;0,RANK(T122,(N122:P122,Q122:AE122)),0)</f>
        <v>0</v>
      </c>
      <c r="AJ122" s="6">
        <f>IF(S122&gt;0,RANK(S122,(N122:P122,Q122:AE122)),0)</f>
        <v>0</v>
      </c>
      <c r="AK122" s="2">
        <f t="shared" si="75"/>
        <v>0</v>
      </c>
      <c r="AL122" s="2">
        <f t="shared" si="76"/>
        <v>0</v>
      </c>
      <c r="AM122" s="2">
        <f t="shared" si="77"/>
        <v>0</v>
      </c>
      <c r="AN122" s="2">
        <f t="shared" si="78"/>
        <v>0</v>
      </c>
      <c r="AP122" t="s">
        <v>1876</v>
      </c>
      <c r="AQ122" t="s">
        <v>597</v>
      </c>
      <c r="AR122">
        <v>0</v>
      </c>
      <c r="AT122">
        <v>1</v>
      </c>
      <c r="AU122" s="105">
        <v>12</v>
      </c>
      <c r="AV122" s="107">
        <v>57</v>
      </c>
      <c r="AW122" s="111">
        <f t="shared" si="79"/>
        <v>12057</v>
      </c>
      <c r="AY122" s="6" t="s">
        <v>1243</v>
      </c>
      <c r="BF122" t="s">
        <v>1296</v>
      </c>
    </row>
    <row r="123" spans="1:58" hidden="1" outlineLevel="1">
      <c r="A123" t="s">
        <v>1589</v>
      </c>
      <c r="B123" t="s">
        <v>597</v>
      </c>
      <c r="C123" s="1">
        <f t="shared" si="65"/>
        <v>8140</v>
      </c>
      <c r="D123" s="8">
        <f t="shared" si="66"/>
        <v>2</v>
      </c>
      <c r="E123" s="8">
        <f t="shared" si="67"/>
        <v>1</v>
      </c>
      <c r="F123" s="8">
        <f t="shared" si="68"/>
        <v>3</v>
      </c>
      <c r="G123" s="61">
        <f t="shared" si="69"/>
        <v>3353</v>
      </c>
      <c r="H123" s="66">
        <f t="shared" si="70"/>
        <v>0.41191646191646192</v>
      </c>
      <c r="I123" s="2"/>
      <c r="J123" s="2">
        <f t="shared" si="71"/>
        <v>0.27469287469287468</v>
      </c>
      <c r="K123" s="2">
        <f t="shared" si="72"/>
        <v>0.68660933660933665</v>
      </c>
      <c r="L123" s="2">
        <f t="shared" si="73"/>
        <v>2.5675675675675677E-2</v>
      </c>
      <c r="M123" s="2">
        <f t="shared" si="74"/>
        <v>1.3022113022112938E-2</v>
      </c>
      <c r="N123" s="120">
        <v>2236</v>
      </c>
      <c r="O123" s="120">
        <v>5589</v>
      </c>
      <c r="P123" s="120">
        <v>209</v>
      </c>
      <c r="Q123" s="120"/>
      <c r="R123" s="120"/>
      <c r="S123" s="120"/>
      <c r="T123" s="120"/>
      <c r="U123" s="120"/>
      <c r="V123" s="120"/>
      <c r="W123" s="120"/>
      <c r="X123" s="120"/>
      <c r="Y123" s="120">
        <v>106</v>
      </c>
      <c r="Z123" s="120">
        <v>0</v>
      </c>
      <c r="AA123" s="120">
        <v>0</v>
      </c>
      <c r="AB123" s="120">
        <v>0</v>
      </c>
      <c r="AC123" s="120">
        <v>0</v>
      </c>
      <c r="AD123" s="120">
        <v>0</v>
      </c>
      <c r="AE123" s="120"/>
      <c r="AG123" s="6">
        <f>IF(Q123&gt;0,RANK(Q123,(N123:P123,Q123:AE123)),0)</f>
        <v>0</v>
      </c>
      <c r="AH123" s="6">
        <f>IF(R123&gt;0,RANK(R123,(N123:P123,Q123:AE123)),0)</f>
        <v>0</v>
      </c>
      <c r="AI123" s="6">
        <f>IF(T123&gt;0,RANK(T123,(N123:P123,Q123:AE123)),0)</f>
        <v>0</v>
      </c>
      <c r="AJ123" s="6">
        <f>IF(S123&gt;0,RANK(S123,(N123:P123,Q123:AE123)),0)</f>
        <v>0</v>
      </c>
      <c r="AK123" s="2">
        <f t="shared" si="75"/>
        <v>0</v>
      </c>
      <c r="AL123" s="2">
        <f t="shared" si="76"/>
        <v>0</v>
      </c>
      <c r="AM123" s="2">
        <f t="shared" si="77"/>
        <v>0</v>
      </c>
      <c r="AN123" s="2">
        <f t="shared" si="78"/>
        <v>0</v>
      </c>
      <c r="AP123" t="s">
        <v>1589</v>
      </c>
      <c r="AQ123" t="s">
        <v>597</v>
      </c>
      <c r="AR123">
        <v>1</v>
      </c>
      <c r="AT123">
        <v>1</v>
      </c>
      <c r="AU123" s="105">
        <v>12</v>
      </c>
      <c r="AV123" s="107">
        <v>59</v>
      </c>
      <c r="AW123" s="111">
        <f t="shared" si="79"/>
        <v>12059</v>
      </c>
      <c r="AY123" s="6" t="s">
        <v>1243</v>
      </c>
      <c r="BF123" t="s">
        <v>1295</v>
      </c>
    </row>
    <row r="124" spans="1:58" hidden="1" outlineLevel="1">
      <c r="A124" t="s">
        <v>593</v>
      </c>
      <c r="B124" t="s">
        <v>597</v>
      </c>
      <c r="C124" s="1">
        <f t="shared" si="65"/>
        <v>68259</v>
      </c>
      <c r="D124" s="8">
        <f t="shared" si="66"/>
        <v>2</v>
      </c>
      <c r="E124" s="8">
        <f t="shared" si="67"/>
        <v>1</v>
      </c>
      <c r="F124" s="8">
        <f t="shared" si="68"/>
        <v>3</v>
      </c>
      <c r="G124" s="61">
        <f t="shared" si="69"/>
        <v>6988</v>
      </c>
      <c r="H124" s="66">
        <f t="shared" si="70"/>
        <v>0.10237477841749806</v>
      </c>
      <c r="I124" s="2"/>
      <c r="J124" s="2">
        <f t="shared" si="71"/>
        <v>0.43310039701724312</v>
      </c>
      <c r="K124" s="2">
        <f t="shared" si="72"/>
        <v>0.53547517543474121</v>
      </c>
      <c r="L124" s="2">
        <f t="shared" si="73"/>
        <v>1.8532354707804097E-2</v>
      </c>
      <c r="M124" s="2">
        <f t="shared" si="74"/>
        <v>1.2892072840211568E-2</v>
      </c>
      <c r="N124" s="120">
        <v>29563</v>
      </c>
      <c r="O124" s="120">
        <v>36551</v>
      </c>
      <c r="P124" s="120">
        <v>1265</v>
      </c>
      <c r="Q124" s="120"/>
      <c r="R124" s="120"/>
      <c r="S124" s="120"/>
      <c r="T124" s="120"/>
      <c r="U124" s="120"/>
      <c r="V124" s="120"/>
      <c r="W124" s="120"/>
      <c r="X124" s="120"/>
      <c r="Y124" s="120">
        <v>879</v>
      </c>
      <c r="Z124" s="120">
        <v>0</v>
      </c>
      <c r="AA124" s="120">
        <v>0</v>
      </c>
      <c r="AB124" s="120">
        <v>0</v>
      </c>
      <c r="AC124" s="120">
        <v>0</v>
      </c>
      <c r="AD124" s="120">
        <v>1</v>
      </c>
      <c r="AE124" s="120"/>
      <c r="AG124" s="6">
        <f>IF(Q124&gt;0,RANK(Q124,(N124:P124,Q124:AE124)),0)</f>
        <v>0</v>
      </c>
      <c r="AH124" s="6">
        <f>IF(R124&gt;0,RANK(R124,(N124:P124,Q124:AE124)),0)</f>
        <v>0</v>
      </c>
      <c r="AI124" s="6">
        <f>IF(T124&gt;0,RANK(T124,(N124:P124,Q124:AE124)),0)</f>
        <v>0</v>
      </c>
      <c r="AJ124" s="6">
        <f>IF(S124&gt;0,RANK(S124,(N124:P124,Q124:AE124)),0)</f>
        <v>0</v>
      </c>
      <c r="AK124" s="2">
        <f t="shared" si="75"/>
        <v>0</v>
      </c>
      <c r="AL124" s="2">
        <f t="shared" si="76"/>
        <v>0</v>
      </c>
      <c r="AM124" s="2">
        <f t="shared" si="77"/>
        <v>0</v>
      </c>
      <c r="AN124" s="2">
        <f t="shared" si="78"/>
        <v>0</v>
      </c>
      <c r="AP124" t="s">
        <v>593</v>
      </c>
      <c r="AQ124" t="s">
        <v>597</v>
      </c>
      <c r="AR124">
        <v>15</v>
      </c>
      <c r="AT124">
        <v>1</v>
      </c>
      <c r="AU124" s="105">
        <v>12</v>
      </c>
      <c r="AV124" s="107">
        <v>61</v>
      </c>
      <c r="AW124" s="111">
        <f t="shared" si="79"/>
        <v>12061</v>
      </c>
      <c r="AY124" s="6" t="s">
        <v>1243</v>
      </c>
      <c r="BF124" t="s">
        <v>1296</v>
      </c>
    </row>
    <row r="125" spans="1:58" hidden="1" outlineLevel="1">
      <c r="A125" t="s">
        <v>806</v>
      </c>
      <c r="B125" t="s">
        <v>597</v>
      </c>
      <c r="C125" s="1">
        <f t="shared" si="65"/>
        <v>20682</v>
      </c>
      <c r="D125" s="8">
        <f t="shared" si="66"/>
        <v>2</v>
      </c>
      <c r="E125" s="8">
        <f t="shared" si="67"/>
        <v>1</v>
      </c>
      <c r="F125" s="8">
        <f t="shared" si="68"/>
        <v>3</v>
      </c>
      <c r="G125" s="61">
        <f t="shared" si="69"/>
        <v>1050</v>
      </c>
      <c r="H125" s="66">
        <f t="shared" si="70"/>
        <v>5.0768784450246594E-2</v>
      </c>
      <c r="I125" s="2"/>
      <c r="J125" s="2">
        <f t="shared" si="71"/>
        <v>0.46291461173967702</v>
      </c>
      <c r="K125" s="2">
        <f t="shared" si="72"/>
        <v>0.51368339618992365</v>
      </c>
      <c r="L125" s="2">
        <f t="shared" si="73"/>
        <v>1.5278986558359927E-2</v>
      </c>
      <c r="M125" s="2">
        <f t="shared" si="74"/>
        <v>8.1230055120394638E-3</v>
      </c>
      <c r="N125" s="120">
        <v>9574</v>
      </c>
      <c r="O125" s="120">
        <v>10624</v>
      </c>
      <c r="P125" s="120">
        <v>316</v>
      </c>
      <c r="Q125" s="120"/>
      <c r="R125" s="120"/>
      <c r="S125" s="120"/>
      <c r="T125" s="120"/>
      <c r="U125" s="120"/>
      <c r="V125" s="120"/>
      <c r="W125" s="120"/>
      <c r="X125" s="120"/>
      <c r="Y125" s="120">
        <v>168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/>
      <c r="AG125" s="6">
        <f>IF(Q125&gt;0,RANK(Q125,(N125:P125,Q125:AE125)),0)</f>
        <v>0</v>
      </c>
      <c r="AH125" s="6">
        <f>IF(R125&gt;0,RANK(R125,(N125:P125,Q125:AE125)),0)</f>
        <v>0</v>
      </c>
      <c r="AI125" s="6">
        <f>IF(T125&gt;0,RANK(T125,(N125:P125,Q125:AE125)),0)</f>
        <v>0</v>
      </c>
      <c r="AJ125" s="6">
        <f>IF(S125&gt;0,RANK(S125,(N125:P125,Q125:AE125)),0)</f>
        <v>0</v>
      </c>
      <c r="AK125" s="2">
        <f t="shared" si="75"/>
        <v>0</v>
      </c>
      <c r="AL125" s="2">
        <f t="shared" si="76"/>
        <v>0</v>
      </c>
      <c r="AM125" s="2">
        <f t="shared" si="77"/>
        <v>0</v>
      </c>
      <c r="AN125" s="2">
        <f t="shared" si="78"/>
        <v>0</v>
      </c>
      <c r="AP125" t="s">
        <v>806</v>
      </c>
      <c r="AQ125" t="s">
        <v>597</v>
      </c>
      <c r="AR125">
        <v>2</v>
      </c>
      <c r="AT125">
        <v>1</v>
      </c>
      <c r="AU125" s="105">
        <v>12</v>
      </c>
      <c r="AV125" s="107">
        <v>63</v>
      </c>
      <c r="AW125" s="111">
        <f t="shared" si="79"/>
        <v>12063</v>
      </c>
      <c r="AY125" s="6" t="s">
        <v>1243</v>
      </c>
      <c r="BF125" t="s">
        <v>1295</v>
      </c>
    </row>
    <row r="126" spans="1:58" hidden="1" outlineLevel="1">
      <c r="A126" t="s">
        <v>1951</v>
      </c>
      <c r="B126" t="s">
        <v>597</v>
      </c>
      <c r="C126" s="1">
        <f t="shared" si="65"/>
        <v>7641</v>
      </c>
      <c r="D126" s="8">
        <f t="shared" si="66"/>
        <v>1</v>
      </c>
      <c r="E126" s="8">
        <f t="shared" si="67"/>
        <v>2</v>
      </c>
      <c r="F126" s="8">
        <f t="shared" si="68"/>
        <v>3</v>
      </c>
      <c r="G126" s="61">
        <f t="shared" si="69"/>
        <v>1608</v>
      </c>
      <c r="H126" s="66">
        <f t="shared" si="70"/>
        <v>0.21044365920691008</v>
      </c>
      <c r="I126" s="2"/>
      <c r="J126" s="2">
        <f t="shared" si="71"/>
        <v>0.59534092396283211</v>
      </c>
      <c r="K126" s="2">
        <f t="shared" si="72"/>
        <v>0.38489726475592201</v>
      </c>
      <c r="L126" s="2">
        <f t="shared" si="73"/>
        <v>1.2825546394450988E-2</v>
      </c>
      <c r="M126" s="2">
        <f t="shared" si="74"/>
        <v>6.9362648867948903E-3</v>
      </c>
      <c r="N126" s="120">
        <v>4549</v>
      </c>
      <c r="O126" s="120">
        <v>2941</v>
      </c>
      <c r="P126" s="120">
        <v>98</v>
      </c>
      <c r="Q126" s="120"/>
      <c r="R126" s="120"/>
      <c r="S126" s="120"/>
      <c r="T126" s="120"/>
      <c r="U126" s="120"/>
      <c r="V126" s="120"/>
      <c r="W126" s="120"/>
      <c r="X126" s="120"/>
      <c r="Y126" s="120">
        <v>53</v>
      </c>
      <c r="Z126" s="120">
        <v>0</v>
      </c>
      <c r="AA126" s="120">
        <v>0</v>
      </c>
      <c r="AB126" s="120">
        <v>0</v>
      </c>
      <c r="AC126" s="120">
        <v>0</v>
      </c>
      <c r="AD126" s="120">
        <v>0</v>
      </c>
      <c r="AE126" s="120"/>
      <c r="AG126" s="6">
        <f>IF(Q126&gt;0,RANK(Q126,(N126:P126,Q126:AE126)),0)</f>
        <v>0</v>
      </c>
      <c r="AH126" s="6">
        <f>IF(R126&gt;0,RANK(R126,(N126:P126,Q126:AE126)),0)</f>
        <v>0</v>
      </c>
      <c r="AI126" s="6">
        <f>IF(T126&gt;0,RANK(T126,(N126:P126,Q126:AE126)),0)</f>
        <v>0</v>
      </c>
      <c r="AJ126" s="6">
        <f>IF(S126&gt;0,RANK(S126,(N126:P126,Q126:AE126)),0)</f>
        <v>0</v>
      </c>
      <c r="AK126" s="2">
        <f t="shared" si="75"/>
        <v>0</v>
      </c>
      <c r="AL126" s="2">
        <f t="shared" si="76"/>
        <v>0</v>
      </c>
      <c r="AM126" s="2">
        <f t="shared" si="77"/>
        <v>0</v>
      </c>
      <c r="AN126" s="2">
        <f t="shared" si="78"/>
        <v>0</v>
      </c>
      <c r="AP126" t="s">
        <v>1951</v>
      </c>
      <c r="AQ126" t="s">
        <v>597</v>
      </c>
      <c r="AR126">
        <v>0</v>
      </c>
      <c r="AT126">
        <v>1</v>
      </c>
      <c r="AU126" s="105">
        <v>12</v>
      </c>
      <c r="AV126" s="107">
        <v>65</v>
      </c>
      <c r="AW126" s="111">
        <f t="shared" si="79"/>
        <v>12065</v>
      </c>
      <c r="AY126" s="6" t="s">
        <v>1243</v>
      </c>
      <c r="BF126" t="s">
        <v>1295</v>
      </c>
    </row>
    <row r="127" spans="1:58" hidden="1" outlineLevel="1">
      <c r="A127" t="s">
        <v>1164</v>
      </c>
      <c r="B127" t="s">
        <v>597</v>
      </c>
      <c r="C127" s="1">
        <f t="shared" ref="C127:C162" si="80">SUM(N127:AE127)</f>
        <v>3345</v>
      </c>
      <c r="D127" s="8">
        <f t="shared" ref="D127:D162" si="81">IF(N127&gt;0, RANK(N127,(N127:AE127)),0)</f>
        <v>2</v>
      </c>
      <c r="E127" s="8">
        <f t="shared" ref="E127:E162" si="82">IF(O127&gt;0,RANK(O127,(N127:AE127)),0)</f>
        <v>1</v>
      </c>
      <c r="F127" s="8">
        <f t="shared" ref="F127:F162" si="83">IF(P127&gt;0,RANK(P127,(N127:AE127)),0)</f>
        <v>3</v>
      </c>
      <c r="G127" s="61">
        <f t="shared" ref="G127:G162" si="84">IF(C127&gt;0,MAX(N127:S127)-LARGE(N127:S127,2),0)</f>
        <v>1011</v>
      </c>
      <c r="H127" s="66">
        <f t="shared" ref="H127:H158" si="85">IF(C127&gt;0,G127/C127,0)</f>
        <v>0.30224215246636771</v>
      </c>
      <c r="I127" s="2"/>
      <c r="J127" s="2">
        <f t="shared" ref="J127:J162" si="86">IF($C127=0,"-",N127/$C127)</f>
        <v>0.33452914798206279</v>
      </c>
      <c r="K127" s="2">
        <f t="shared" ref="K127:K162" si="87">IF($C127=0,"-",O127/$C127)</f>
        <v>0.63677130044843044</v>
      </c>
      <c r="L127" s="2">
        <f t="shared" ref="L127:L162" si="88">IF($C127=0,"-",P127/$C127)</f>
        <v>1.7040358744394617E-2</v>
      </c>
      <c r="M127" s="2">
        <f t="shared" ref="M127:M158" si="89">IF(C127=0,"-",(1-J127-K127-L127))</f>
        <v>1.1659192825112148E-2</v>
      </c>
      <c r="N127" s="120">
        <v>1119</v>
      </c>
      <c r="O127" s="120">
        <v>2130</v>
      </c>
      <c r="P127" s="120">
        <v>57</v>
      </c>
      <c r="Q127" s="120"/>
      <c r="R127" s="120"/>
      <c r="S127" s="120"/>
      <c r="T127" s="120"/>
      <c r="U127" s="120"/>
      <c r="V127" s="120"/>
      <c r="W127" s="120"/>
      <c r="X127" s="120"/>
      <c r="Y127" s="120">
        <v>39</v>
      </c>
      <c r="Z127" s="120">
        <v>0</v>
      </c>
      <c r="AA127" s="120">
        <v>0</v>
      </c>
      <c r="AB127" s="120">
        <v>0</v>
      </c>
      <c r="AC127" s="120">
        <v>0</v>
      </c>
      <c r="AD127" s="120">
        <v>0</v>
      </c>
      <c r="AE127" s="120"/>
      <c r="AG127" s="6">
        <f>IF(Q127&gt;0,RANK(Q127,(N127:P127,Q127:AE127)),0)</f>
        <v>0</v>
      </c>
      <c r="AH127" s="6">
        <f>IF(R127&gt;0,RANK(R127,(N127:P127,Q127:AE127)),0)</f>
        <v>0</v>
      </c>
      <c r="AI127" s="6">
        <f>IF(T127&gt;0,RANK(T127,(N127:P127,Q127:AE127)),0)</f>
        <v>0</v>
      </c>
      <c r="AJ127" s="6">
        <f>IF(S127&gt;0,RANK(S127,(N127:P127,Q127:AE127)),0)</f>
        <v>0</v>
      </c>
      <c r="AK127" s="2">
        <f t="shared" ref="AK127:AK162" si="90">IF($C127=0,"-",Q127/$C127)</f>
        <v>0</v>
      </c>
      <c r="AL127" s="2">
        <f t="shared" ref="AL127:AL162" si="91">IF($C127=0,"-",R127/$C127)</f>
        <v>0</v>
      </c>
      <c r="AM127" s="2">
        <f t="shared" ref="AM127:AM162" si="92">IF($C127=0,"-",T127/$C127)</f>
        <v>0</v>
      </c>
      <c r="AN127" s="2">
        <f t="shared" ref="AN127:AN162" si="93">IF($C127=0,"-",S127/$C127)</f>
        <v>0</v>
      </c>
      <c r="AP127" t="s">
        <v>1164</v>
      </c>
      <c r="AQ127" t="s">
        <v>597</v>
      </c>
      <c r="AR127">
        <v>2</v>
      </c>
      <c r="AT127">
        <v>1</v>
      </c>
      <c r="AU127" s="105">
        <v>12</v>
      </c>
      <c r="AV127" s="107">
        <v>67</v>
      </c>
      <c r="AW127" s="111">
        <f t="shared" si="79"/>
        <v>12067</v>
      </c>
      <c r="AY127" s="6" t="s">
        <v>1243</v>
      </c>
      <c r="BF127" t="s">
        <v>1295</v>
      </c>
    </row>
    <row r="128" spans="1:58" hidden="1" outlineLevel="1">
      <c r="A128" t="s">
        <v>2169</v>
      </c>
      <c r="B128" t="s">
        <v>597</v>
      </c>
      <c r="C128" s="1">
        <f t="shared" si="80"/>
        <v>146275</v>
      </c>
      <c r="D128" s="8">
        <f t="shared" si="81"/>
        <v>2</v>
      </c>
      <c r="E128" s="8">
        <f t="shared" si="82"/>
        <v>1</v>
      </c>
      <c r="F128" s="8">
        <f t="shared" si="83"/>
        <v>3</v>
      </c>
      <c r="G128" s="61">
        <f t="shared" si="84"/>
        <v>1672</v>
      </c>
      <c r="H128" s="66">
        <f t="shared" si="85"/>
        <v>1.1430524696633054E-2</v>
      </c>
      <c r="I128" s="2"/>
      <c r="J128" s="2">
        <f t="shared" si="86"/>
        <v>0.47712185951119468</v>
      </c>
      <c r="K128" s="2">
        <f t="shared" si="87"/>
        <v>0.48855238420782771</v>
      </c>
      <c r="L128" s="2">
        <f t="shared" si="88"/>
        <v>2.3366945821227142E-2</v>
      </c>
      <c r="M128" s="2">
        <f t="shared" si="89"/>
        <v>1.0958810459750473E-2</v>
      </c>
      <c r="N128" s="120">
        <v>69791</v>
      </c>
      <c r="O128" s="120">
        <v>71463</v>
      </c>
      <c r="P128" s="120">
        <v>3418</v>
      </c>
      <c r="Q128" s="120"/>
      <c r="R128" s="120"/>
      <c r="S128" s="120"/>
      <c r="T128" s="120"/>
      <c r="U128" s="120"/>
      <c r="V128" s="120"/>
      <c r="W128" s="120"/>
      <c r="X128" s="120"/>
      <c r="Y128" s="120">
        <v>1602</v>
      </c>
      <c r="Z128" s="120">
        <v>0</v>
      </c>
      <c r="AA128" s="120">
        <v>0</v>
      </c>
      <c r="AB128" s="120">
        <v>0</v>
      </c>
      <c r="AC128" s="120">
        <v>1</v>
      </c>
      <c r="AD128" s="120">
        <v>0</v>
      </c>
      <c r="AE128" s="120"/>
      <c r="AG128" s="6">
        <f>IF(Q128&gt;0,RANK(Q128,(N128:P128,Q128:AE128)),0)</f>
        <v>0</v>
      </c>
      <c r="AH128" s="6">
        <f>IF(R128&gt;0,RANK(R128,(N128:P128,Q128:AE128)),0)</f>
        <v>0</v>
      </c>
      <c r="AI128" s="6">
        <f>IF(T128&gt;0,RANK(T128,(N128:P128,Q128:AE128)),0)</f>
        <v>0</v>
      </c>
      <c r="AJ128" s="6">
        <f>IF(S128&gt;0,RANK(S128,(N128:P128,Q128:AE128)),0)</f>
        <v>0</v>
      </c>
      <c r="AK128" s="2">
        <f t="shared" si="90"/>
        <v>0</v>
      </c>
      <c r="AL128" s="2">
        <f t="shared" si="91"/>
        <v>0</v>
      </c>
      <c r="AM128" s="2">
        <f t="shared" si="92"/>
        <v>0</v>
      </c>
      <c r="AN128" s="2">
        <f t="shared" si="93"/>
        <v>0</v>
      </c>
      <c r="AP128" t="s">
        <v>2169</v>
      </c>
      <c r="AQ128" t="s">
        <v>597</v>
      </c>
      <c r="AR128">
        <v>0</v>
      </c>
      <c r="AT128">
        <v>1</v>
      </c>
      <c r="AU128" s="105">
        <v>12</v>
      </c>
      <c r="AV128" s="107">
        <v>69</v>
      </c>
      <c r="AW128" s="111">
        <f t="shared" si="79"/>
        <v>12069</v>
      </c>
      <c r="AY128" s="6" t="s">
        <v>1243</v>
      </c>
      <c r="BF128" t="s">
        <v>1296</v>
      </c>
    </row>
    <row r="129" spans="1:58" hidden="1" outlineLevel="1">
      <c r="A129" t="s">
        <v>1845</v>
      </c>
      <c r="B129" t="s">
        <v>597</v>
      </c>
      <c r="C129" s="1">
        <f t="shared" si="80"/>
        <v>259792</v>
      </c>
      <c r="D129" s="8">
        <f t="shared" si="81"/>
        <v>2</v>
      </c>
      <c r="E129" s="8">
        <f t="shared" si="82"/>
        <v>1</v>
      </c>
      <c r="F129" s="8">
        <f t="shared" si="83"/>
        <v>3</v>
      </c>
      <c r="G129" s="61">
        <f t="shared" si="84"/>
        <v>15973</v>
      </c>
      <c r="H129" s="66">
        <f t="shared" si="85"/>
        <v>6.1483802426556627E-2</v>
      </c>
      <c r="I129" s="2"/>
      <c r="J129" s="2">
        <f t="shared" si="86"/>
        <v>0.45333574551949252</v>
      </c>
      <c r="K129" s="2">
        <f t="shared" si="87"/>
        <v>0.51481954794604912</v>
      </c>
      <c r="L129" s="2">
        <f t="shared" si="88"/>
        <v>2.0658834760115784E-2</v>
      </c>
      <c r="M129" s="2">
        <f t="shared" si="89"/>
        <v>1.1185871774342583E-2</v>
      </c>
      <c r="N129" s="120">
        <v>117773</v>
      </c>
      <c r="O129" s="120">
        <v>133746</v>
      </c>
      <c r="P129" s="120">
        <v>5367</v>
      </c>
      <c r="Q129" s="120"/>
      <c r="R129" s="120"/>
      <c r="S129" s="120"/>
      <c r="T129" s="120"/>
      <c r="U129" s="120"/>
      <c r="V129" s="120"/>
      <c r="W129" s="120"/>
      <c r="X129" s="120"/>
      <c r="Y129" s="120">
        <v>2902</v>
      </c>
      <c r="Z129" s="120">
        <v>1</v>
      </c>
      <c r="AA129" s="120">
        <v>0</v>
      </c>
      <c r="AB129" s="120">
        <v>0</v>
      </c>
      <c r="AC129" s="120">
        <v>1</v>
      </c>
      <c r="AD129" s="120">
        <v>2</v>
      </c>
      <c r="AE129" s="120"/>
      <c r="AG129" s="6">
        <f>IF(Q129&gt;0,RANK(Q129,(N129:P129,Q129:AE129)),0)</f>
        <v>0</v>
      </c>
      <c r="AH129" s="6">
        <f>IF(R129&gt;0,RANK(R129,(N129:P129,Q129:AE129)),0)</f>
        <v>0</v>
      </c>
      <c r="AI129" s="6">
        <f>IF(T129&gt;0,RANK(T129,(N129:P129,Q129:AE129)),0)</f>
        <v>0</v>
      </c>
      <c r="AJ129" s="6">
        <f>IF(S129&gt;0,RANK(S129,(N129:P129,Q129:AE129)),0)</f>
        <v>0</v>
      </c>
      <c r="AK129" s="2">
        <f t="shared" si="90"/>
        <v>0</v>
      </c>
      <c r="AL129" s="2">
        <f t="shared" si="91"/>
        <v>0</v>
      </c>
      <c r="AM129" s="2">
        <f t="shared" si="92"/>
        <v>0</v>
      </c>
      <c r="AN129" s="2">
        <f t="shared" si="93"/>
        <v>0</v>
      </c>
      <c r="AP129" t="s">
        <v>1845</v>
      </c>
      <c r="AQ129" t="s">
        <v>597</v>
      </c>
      <c r="AR129">
        <v>14</v>
      </c>
      <c r="AT129">
        <v>1</v>
      </c>
      <c r="AU129" s="105">
        <v>12</v>
      </c>
      <c r="AV129" s="107">
        <v>71</v>
      </c>
      <c r="AW129" s="111">
        <f t="shared" si="79"/>
        <v>12071</v>
      </c>
      <c r="AY129" s="6" t="s">
        <v>1243</v>
      </c>
      <c r="BF129" t="s">
        <v>1296</v>
      </c>
    </row>
    <row r="130" spans="1:58" hidden="1" outlineLevel="1">
      <c r="A130" t="s">
        <v>1165</v>
      </c>
      <c r="B130" t="s">
        <v>597</v>
      </c>
      <c r="C130" s="1">
        <f t="shared" si="80"/>
        <v>143543</v>
      </c>
      <c r="D130" s="8">
        <f t="shared" si="81"/>
        <v>1</v>
      </c>
      <c r="E130" s="8">
        <f t="shared" si="82"/>
        <v>2</v>
      </c>
      <c r="F130" s="8">
        <f t="shared" si="83"/>
        <v>3</v>
      </c>
      <c r="G130" s="61">
        <f t="shared" si="84"/>
        <v>47944</v>
      </c>
      <c r="H130" s="66">
        <f t="shared" si="85"/>
        <v>0.33400444466118168</v>
      </c>
      <c r="I130" s="2"/>
      <c r="J130" s="2">
        <f t="shared" si="86"/>
        <v>0.65710623297548465</v>
      </c>
      <c r="K130" s="2">
        <f t="shared" si="87"/>
        <v>0.32310178831430303</v>
      </c>
      <c r="L130" s="2">
        <f t="shared" si="88"/>
        <v>1.126491713284521E-2</v>
      </c>
      <c r="M130" s="2">
        <f t="shared" si="89"/>
        <v>8.5270615773671114E-3</v>
      </c>
      <c r="N130" s="120">
        <v>94323</v>
      </c>
      <c r="O130" s="120">
        <v>46379</v>
      </c>
      <c r="P130" s="120">
        <v>1617</v>
      </c>
      <c r="Q130" s="120"/>
      <c r="R130" s="120"/>
      <c r="S130" s="120"/>
      <c r="T130" s="120"/>
      <c r="U130" s="120"/>
      <c r="V130" s="120"/>
      <c r="W130" s="120"/>
      <c r="X130" s="120"/>
      <c r="Y130" s="120">
        <v>1215</v>
      </c>
      <c r="Z130" s="120">
        <v>1</v>
      </c>
      <c r="AA130" s="120">
        <v>5</v>
      </c>
      <c r="AB130" s="120">
        <v>0</v>
      </c>
      <c r="AC130" s="120">
        <v>1</v>
      </c>
      <c r="AD130" s="120">
        <v>2</v>
      </c>
      <c r="AE130" s="120"/>
      <c r="AG130" s="6">
        <f>IF(Q130&gt;0,RANK(Q130,(N130:P130,Q130:AE130)),0)</f>
        <v>0</v>
      </c>
      <c r="AH130" s="6">
        <f>IF(R130&gt;0,RANK(R130,(N130:P130,Q130:AE130)),0)</f>
        <v>0</v>
      </c>
      <c r="AI130" s="6">
        <f>IF(T130&gt;0,RANK(T130,(N130:P130,Q130:AE130)),0)</f>
        <v>0</v>
      </c>
      <c r="AJ130" s="6">
        <f>IF(S130&gt;0,RANK(S130,(N130:P130,Q130:AE130)),0)</f>
        <v>0</v>
      </c>
      <c r="AK130" s="2">
        <f t="shared" si="90"/>
        <v>0</v>
      </c>
      <c r="AL130" s="2">
        <f t="shared" si="91"/>
        <v>0</v>
      </c>
      <c r="AM130" s="2">
        <f t="shared" si="92"/>
        <v>0</v>
      </c>
      <c r="AN130" s="2">
        <f t="shared" si="93"/>
        <v>0</v>
      </c>
      <c r="AP130" t="s">
        <v>1165</v>
      </c>
      <c r="AQ130" t="s">
        <v>597</v>
      </c>
      <c r="AR130">
        <v>0</v>
      </c>
      <c r="AT130">
        <v>1</v>
      </c>
      <c r="AU130" s="105">
        <v>12</v>
      </c>
      <c r="AV130" s="107">
        <v>73</v>
      </c>
      <c r="AW130" s="111">
        <f t="shared" si="79"/>
        <v>12073</v>
      </c>
      <c r="AY130" s="6" t="s">
        <v>1243</v>
      </c>
      <c r="BF130" t="s">
        <v>1295</v>
      </c>
    </row>
    <row r="131" spans="1:58" hidden="1" outlineLevel="1">
      <c r="A131" t="s">
        <v>253</v>
      </c>
      <c r="B131" t="s">
        <v>597</v>
      </c>
      <c r="C131" s="1">
        <f t="shared" si="80"/>
        <v>17999</v>
      </c>
      <c r="D131" s="8">
        <f t="shared" si="81"/>
        <v>2</v>
      </c>
      <c r="E131" s="8">
        <f t="shared" si="82"/>
        <v>1</v>
      </c>
      <c r="F131" s="8">
        <f t="shared" si="83"/>
        <v>3</v>
      </c>
      <c r="G131" s="61">
        <f t="shared" si="84"/>
        <v>1724</v>
      </c>
      <c r="H131" s="66">
        <f t="shared" si="85"/>
        <v>9.5783099061058946E-2</v>
      </c>
      <c r="I131" s="2"/>
      <c r="J131" s="2">
        <f t="shared" si="86"/>
        <v>0.43519084393577423</v>
      </c>
      <c r="K131" s="2">
        <f t="shared" si="87"/>
        <v>0.5309739429968332</v>
      </c>
      <c r="L131" s="2">
        <f t="shared" si="88"/>
        <v>2.4056892049558309E-2</v>
      </c>
      <c r="M131" s="2">
        <f t="shared" si="89"/>
        <v>9.7783210178342579E-3</v>
      </c>
      <c r="N131" s="120">
        <v>7833</v>
      </c>
      <c r="O131" s="120">
        <v>9557</v>
      </c>
      <c r="P131" s="120">
        <v>433</v>
      </c>
      <c r="Q131" s="120"/>
      <c r="R131" s="120"/>
      <c r="S131" s="120"/>
      <c r="T131" s="120"/>
      <c r="U131" s="120"/>
      <c r="V131" s="120"/>
      <c r="W131" s="120"/>
      <c r="X131" s="120"/>
      <c r="Y131" s="120">
        <v>176</v>
      </c>
      <c r="Z131" s="120">
        <v>0</v>
      </c>
      <c r="AA131" s="120">
        <v>0</v>
      </c>
      <c r="AB131" s="120">
        <v>0</v>
      </c>
      <c r="AC131" s="120">
        <v>0</v>
      </c>
      <c r="AD131" s="120">
        <v>0</v>
      </c>
      <c r="AE131" s="120"/>
      <c r="AG131" s="6">
        <f>IF(Q131&gt;0,RANK(Q131,(N131:P131,Q131:AE131)),0)</f>
        <v>0</v>
      </c>
      <c r="AH131" s="6">
        <f>IF(R131&gt;0,RANK(R131,(N131:P131,Q131:AE131)),0)</f>
        <v>0</v>
      </c>
      <c r="AI131" s="6">
        <f>IF(T131&gt;0,RANK(T131,(N131:P131,Q131:AE131)),0)</f>
        <v>0</v>
      </c>
      <c r="AJ131" s="6">
        <f>IF(S131&gt;0,RANK(S131,(N131:P131,Q131:AE131)),0)</f>
        <v>0</v>
      </c>
      <c r="AK131" s="2">
        <f t="shared" si="90"/>
        <v>0</v>
      </c>
      <c r="AL131" s="2">
        <f t="shared" si="91"/>
        <v>0</v>
      </c>
      <c r="AM131" s="2">
        <f t="shared" si="92"/>
        <v>0</v>
      </c>
      <c r="AN131" s="2">
        <f t="shared" si="93"/>
        <v>0</v>
      </c>
      <c r="AP131" t="s">
        <v>253</v>
      </c>
      <c r="AQ131" t="s">
        <v>597</v>
      </c>
      <c r="AR131">
        <v>0</v>
      </c>
      <c r="AT131">
        <v>1</v>
      </c>
      <c r="AU131" s="105">
        <v>12</v>
      </c>
      <c r="AV131" s="107">
        <v>75</v>
      </c>
      <c r="AW131" s="111">
        <f t="shared" si="79"/>
        <v>12075</v>
      </c>
      <c r="AY131" s="6" t="s">
        <v>1243</v>
      </c>
      <c r="BF131" t="s">
        <v>1295</v>
      </c>
    </row>
    <row r="132" spans="1:58" hidden="1" outlineLevel="1">
      <c r="A132" t="s">
        <v>1154</v>
      </c>
      <c r="B132" t="s">
        <v>597</v>
      </c>
      <c r="C132" s="1">
        <f t="shared" si="80"/>
        <v>3237</v>
      </c>
      <c r="D132" s="8">
        <f t="shared" si="81"/>
        <v>1</v>
      </c>
      <c r="E132" s="8">
        <f t="shared" si="82"/>
        <v>2</v>
      </c>
      <c r="F132" s="8">
        <f t="shared" si="83"/>
        <v>3</v>
      </c>
      <c r="G132" s="61">
        <f t="shared" si="84"/>
        <v>48</v>
      </c>
      <c r="H132" s="66">
        <f t="shared" si="85"/>
        <v>1.4828544949026877E-2</v>
      </c>
      <c r="I132" s="2"/>
      <c r="J132" s="2">
        <f t="shared" si="86"/>
        <v>0.4902687673772011</v>
      </c>
      <c r="K132" s="2">
        <f t="shared" si="87"/>
        <v>0.47544022242817424</v>
      </c>
      <c r="L132" s="2">
        <f t="shared" si="88"/>
        <v>2.1316033364226137E-2</v>
      </c>
      <c r="M132" s="2">
        <f t="shared" si="89"/>
        <v>1.2974976830398579E-2</v>
      </c>
      <c r="N132" s="120">
        <v>1587</v>
      </c>
      <c r="O132" s="120">
        <v>1539</v>
      </c>
      <c r="P132" s="120">
        <v>69</v>
      </c>
      <c r="Q132" s="120"/>
      <c r="R132" s="120"/>
      <c r="S132" s="120"/>
      <c r="T132" s="120"/>
      <c r="U132" s="120"/>
      <c r="V132" s="120"/>
      <c r="W132" s="120"/>
      <c r="X132" s="120"/>
      <c r="Y132" s="120">
        <v>42</v>
      </c>
      <c r="Z132" s="120">
        <v>0</v>
      </c>
      <c r="AA132" s="120">
        <v>0</v>
      </c>
      <c r="AB132" s="120">
        <v>0</v>
      </c>
      <c r="AC132" s="120">
        <v>0</v>
      </c>
      <c r="AD132" s="120">
        <v>0</v>
      </c>
      <c r="AE132" s="120"/>
      <c r="AG132" s="6">
        <f>IF(Q132&gt;0,RANK(Q132,(N132:P132,Q132:AE132)),0)</f>
        <v>0</v>
      </c>
      <c r="AH132" s="6">
        <f>IF(R132&gt;0,RANK(R132,(N132:P132,Q132:AE132)),0)</f>
        <v>0</v>
      </c>
      <c r="AI132" s="6">
        <f>IF(T132&gt;0,RANK(T132,(N132:P132,Q132:AE132)),0)</f>
        <v>0</v>
      </c>
      <c r="AJ132" s="6">
        <f>IF(S132&gt;0,RANK(S132,(N132:P132,Q132:AE132)),0)</f>
        <v>0</v>
      </c>
      <c r="AK132" s="2">
        <f t="shared" si="90"/>
        <v>0</v>
      </c>
      <c r="AL132" s="2">
        <f t="shared" si="91"/>
        <v>0</v>
      </c>
      <c r="AM132" s="2">
        <f t="shared" si="92"/>
        <v>0</v>
      </c>
      <c r="AN132" s="2">
        <f t="shared" si="93"/>
        <v>0</v>
      </c>
      <c r="AP132" t="s">
        <v>1154</v>
      </c>
      <c r="AQ132" t="s">
        <v>597</v>
      </c>
      <c r="AR132">
        <v>2</v>
      </c>
      <c r="AT132">
        <v>1</v>
      </c>
      <c r="AU132" s="105">
        <v>12</v>
      </c>
      <c r="AV132" s="107">
        <v>77</v>
      </c>
      <c r="AW132" s="111">
        <f t="shared" si="79"/>
        <v>12077</v>
      </c>
      <c r="AY132" s="6" t="s">
        <v>1243</v>
      </c>
      <c r="BF132" t="s">
        <v>1295</v>
      </c>
    </row>
    <row r="133" spans="1:58" hidden="1" outlineLevel="1">
      <c r="A133" t="s">
        <v>2498</v>
      </c>
      <c r="B133" t="s">
        <v>597</v>
      </c>
      <c r="C133" s="1">
        <f t="shared" si="80"/>
        <v>8520</v>
      </c>
      <c r="D133" s="8">
        <f t="shared" si="81"/>
        <v>1</v>
      </c>
      <c r="E133" s="8">
        <f t="shared" si="82"/>
        <v>2</v>
      </c>
      <c r="F133" s="8">
        <f t="shared" si="83"/>
        <v>3</v>
      </c>
      <c r="G133" s="61">
        <f t="shared" si="84"/>
        <v>1218</v>
      </c>
      <c r="H133" s="66">
        <f t="shared" si="85"/>
        <v>0.14295774647887324</v>
      </c>
      <c r="I133" s="2"/>
      <c r="J133" s="2">
        <f t="shared" si="86"/>
        <v>0.55903755868544602</v>
      </c>
      <c r="K133" s="2">
        <f t="shared" si="87"/>
        <v>0.41607981220657275</v>
      </c>
      <c r="L133" s="2">
        <f t="shared" si="88"/>
        <v>1.5727699530516431E-2</v>
      </c>
      <c r="M133" s="2">
        <f t="shared" si="89"/>
        <v>9.1549295774647939E-3</v>
      </c>
      <c r="N133" s="120">
        <v>4763</v>
      </c>
      <c r="O133" s="120">
        <v>3545</v>
      </c>
      <c r="P133" s="120">
        <v>134</v>
      </c>
      <c r="Q133" s="120"/>
      <c r="R133" s="120"/>
      <c r="S133" s="120"/>
      <c r="T133" s="120"/>
      <c r="U133" s="120"/>
      <c r="V133" s="120"/>
      <c r="W133" s="120"/>
      <c r="X133" s="120"/>
      <c r="Y133" s="120">
        <v>78</v>
      </c>
      <c r="Z133" s="120">
        <v>0</v>
      </c>
      <c r="AA133" s="120">
        <v>0</v>
      </c>
      <c r="AB133" s="120">
        <v>0</v>
      </c>
      <c r="AC133" s="120">
        <v>0</v>
      </c>
      <c r="AD133" s="120">
        <v>0</v>
      </c>
      <c r="AE133" s="120"/>
      <c r="AG133" s="6">
        <f>IF(Q133&gt;0,RANK(Q133,(N133:P133,Q133:AE133)),0)</f>
        <v>0</v>
      </c>
      <c r="AH133" s="6">
        <f>IF(R133&gt;0,RANK(R133,(N133:P133,Q133:AE133)),0)</f>
        <v>0</v>
      </c>
      <c r="AI133" s="6">
        <f>IF(T133&gt;0,RANK(T133,(N133:P133,Q133:AE133)),0)</f>
        <v>0</v>
      </c>
      <c r="AJ133" s="6">
        <f>IF(S133&gt;0,RANK(S133,(N133:P133,Q133:AE133)),0)</f>
        <v>0</v>
      </c>
      <c r="AK133" s="2">
        <f t="shared" si="90"/>
        <v>0</v>
      </c>
      <c r="AL133" s="2">
        <f t="shared" si="91"/>
        <v>0</v>
      </c>
      <c r="AM133" s="2">
        <f t="shared" si="92"/>
        <v>0</v>
      </c>
      <c r="AN133" s="2">
        <f t="shared" si="93"/>
        <v>0</v>
      </c>
      <c r="AP133" t="s">
        <v>2498</v>
      </c>
      <c r="AQ133" t="s">
        <v>597</v>
      </c>
      <c r="AR133">
        <v>4</v>
      </c>
      <c r="AT133">
        <v>1</v>
      </c>
      <c r="AU133" s="105">
        <v>12</v>
      </c>
      <c r="AV133" s="107">
        <v>79</v>
      </c>
      <c r="AW133" s="111">
        <f t="shared" si="79"/>
        <v>12079</v>
      </c>
      <c r="AY133" s="6" t="s">
        <v>1243</v>
      </c>
      <c r="BF133" t="s">
        <v>1295</v>
      </c>
    </row>
    <row r="134" spans="1:58" hidden="1" outlineLevel="1">
      <c r="A134" t="s">
        <v>200</v>
      </c>
      <c r="B134" t="s">
        <v>597</v>
      </c>
      <c r="C134" s="1">
        <f t="shared" si="80"/>
        <v>149652</v>
      </c>
      <c r="D134" s="8">
        <f t="shared" si="81"/>
        <v>1</v>
      </c>
      <c r="E134" s="8">
        <f t="shared" si="82"/>
        <v>2</v>
      </c>
      <c r="F134" s="8">
        <f t="shared" si="83"/>
        <v>3</v>
      </c>
      <c r="G134" s="61">
        <f t="shared" si="84"/>
        <v>3264</v>
      </c>
      <c r="H134" s="66">
        <f t="shared" si="85"/>
        <v>2.1810600593376635E-2</v>
      </c>
      <c r="I134" s="2"/>
      <c r="J134" s="2">
        <f t="shared" si="86"/>
        <v>0.4943802956191698</v>
      </c>
      <c r="K134" s="2">
        <f t="shared" si="87"/>
        <v>0.47256969502579316</v>
      </c>
      <c r="L134" s="2">
        <f t="shared" si="88"/>
        <v>2.1777189746879425E-2</v>
      </c>
      <c r="M134" s="2">
        <f t="shared" si="89"/>
        <v>1.1272819608157566E-2</v>
      </c>
      <c r="N134" s="120">
        <v>73985</v>
      </c>
      <c r="O134" s="120">
        <v>70721</v>
      </c>
      <c r="P134" s="120">
        <v>3259</v>
      </c>
      <c r="Q134" s="120"/>
      <c r="R134" s="120"/>
      <c r="S134" s="120"/>
      <c r="T134" s="120"/>
      <c r="U134" s="120"/>
      <c r="V134" s="120"/>
      <c r="W134" s="120"/>
      <c r="X134" s="120"/>
      <c r="Y134" s="120">
        <v>1687</v>
      </c>
      <c r="Z134" s="120">
        <v>0</v>
      </c>
      <c r="AA134" s="120">
        <v>0</v>
      </c>
      <c r="AB134" s="120">
        <v>0</v>
      </c>
      <c r="AC134" s="120">
        <v>0</v>
      </c>
      <c r="AD134" s="120">
        <v>0</v>
      </c>
      <c r="AE134" s="120"/>
      <c r="AG134" s="6">
        <f>IF(Q134&gt;0,RANK(Q134,(N134:P134,Q134:AE134)),0)</f>
        <v>0</v>
      </c>
      <c r="AH134" s="6">
        <f>IF(R134&gt;0,RANK(R134,(N134:P134,Q134:AE134)),0)</f>
        <v>0</v>
      </c>
      <c r="AI134" s="6">
        <f>IF(T134&gt;0,RANK(T134,(N134:P134,Q134:AE134)),0)</f>
        <v>0</v>
      </c>
      <c r="AJ134" s="6">
        <f>IF(S134&gt;0,RANK(S134,(N134:P134,Q134:AE134)),0)</f>
        <v>0</v>
      </c>
      <c r="AK134" s="2">
        <f t="shared" si="90"/>
        <v>0</v>
      </c>
      <c r="AL134" s="2">
        <f t="shared" si="91"/>
        <v>0</v>
      </c>
      <c r="AM134" s="2">
        <f t="shared" si="92"/>
        <v>0</v>
      </c>
      <c r="AN134" s="2">
        <f t="shared" si="93"/>
        <v>0</v>
      </c>
      <c r="AP134" t="s">
        <v>200</v>
      </c>
      <c r="AQ134" t="s">
        <v>597</v>
      </c>
      <c r="AR134">
        <v>0</v>
      </c>
      <c r="AT134">
        <v>1</v>
      </c>
      <c r="AU134" s="105">
        <v>12</v>
      </c>
      <c r="AV134" s="107">
        <v>81</v>
      </c>
      <c r="AW134" s="111">
        <f t="shared" si="79"/>
        <v>12081</v>
      </c>
      <c r="AY134" s="6" t="s">
        <v>1243</v>
      </c>
      <c r="BF134" t="s">
        <v>1295</v>
      </c>
    </row>
    <row r="135" spans="1:58" hidden="1" outlineLevel="1">
      <c r="A135" t="s">
        <v>1755</v>
      </c>
      <c r="B135" t="s">
        <v>597</v>
      </c>
      <c r="C135" s="1">
        <f t="shared" si="80"/>
        <v>158123</v>
      </c>
      <c r="D135" s="8">
        <f t="shared" si="81"/>
        <v>1</v>
      </c>
      <c r="E135" s="8">
        <f t="shared" si="82"/>
        <v>2</v>
      </c>
      <c r="F135" s="8">
        <f t="shared" si="83"/>
        <v>3</v>
      </c>
      <c r="G135" s="61">
        <f t="shared" si="84"/>
        <v>963</v>
      </c>
      <c r="H135" s="66">
        <f t="shared" si="85"/>
        <v>6.0901956072171668E-3</v>
      </c>
      <c r="I135" s="2"/>
      <c r="J135" s="2">
        <f t="shared" si="86"/>
        <v>0.48651998760458631</v>
      </c>
      <c r="K135" s="2">
        <f t="shared" si="87"/>
        <v>0.48042979199736913</v>
      </c>
      <c r="L135" s="2">
        <f t="shared" si="88"/>
        <v>2.1831106164188638E-2</v>
      </c>
      <c r="M135" s="2">
        <f t="shared" si="89"/>
        <v>1.1219114233855979E-2</v>
      </c>
      <c r="N135" s="120">
        <v>76930</v>
      </c>
      <c r="O135" s="120">
        <v>75967</v>
      </c>
      <c r="P135" s="120">
        <v>3452</v>
      </c>
      <c r="Q135" s="120"/>
      <c r="R135" s="120"/>
      <c r="S135" s="120"/>
      <c r="T135" s="120"/>
      <c r="U135" s="120"/>
      <c r="V135" s="120"/>
      <c r="W135" s="120"/>
      <c r="X135" s="120"/>
      <c r="Y135" s="120">
        <v>1774</v>
      </c>
      <c r="Z135" s="120">
        <v>0</v>
      </c>
      <c r="AA135" s="120">
        <v>0</v>
      </c>
      <c r="AB135" s="120">
        <v>0</v>
      </c>
      <c r="AC135" s="120">
        <v>0</v>
      </c>
      <c r="AD135" s="120">
        <v>0</v>
      </c>
      <c r="AE135" s="120"/>
      <c r="AG135" s="6">
        <f>IF(Q135&gt;0,RANK(Q135,(N135:P135,Q135:AE135)),0)</f>
        <v>0</v>
      </c>
      <c r="AH135" s="6">
        <f>IF(R135&gt;0,RANK(R135,(N135:P135,Q135:AE135)),0)</f>
        <v>0</v>
      </c>
      <c r="AI135" s="6">
        <f>IF(T135&gt;0,RANK(T135,(N135:P135,Q135:AE135)),0)</f>
        <v>0</v>
      </c>
      <c r="AJ135" s="6">
        <f>IF(S135&gt;0,RANK(S135,(N135:P135,Q135:AE135)),0)</f>
        <v>0</v>
      </c>
      <c r="AK135" s="2">
        <f t="shared" si="90"/>
        <v>0</v>
      </c>
      <c r="AL135" s="2">
        <f t="shared" si="91"/>
        <v>0</v>
      </c>
      <c r="AM135" s="2">
        <f t="shared" si="92"/>
        <v>0</v>
      </c>
      <c r="AN135" s="2">
        <f t="shared" si="93"/>
        <v>0</v>
      </c>
      <c r="AP135" t="s">
        <v>1755</v>
      </c>
      <c r="AQ135" t="s">
        <v>597</v>
      </c>
      <c r="AR135">
        <v>0</v>
      </c>
      <c r="AT135">
        <v>1</v>
      </c>
      <c r="AU135" s="105">
        <v>12</v>
      </c>
      <c r="AV135" s="107">
        <v>83</v>
      </c>
      <c r="AW135" s="111">
        <f t="shared" si="79"/>
        <v>12083</v>
      </c>
      <c r="AY135" s="6" t="s">
        <v>1243</v>
      </c>
      <c r="BF135" t="s">
        <v>1295</v>
      </c>
    </row>
    <row r="136" spans="1:58" hidden="1" outlineLevel="1">
      <c r="A136" t="s">
        <v>2486</v>
      </c>
      <c r="B136" t="s">
        <v>597</v>
      </c>
      <c r="C136" s="1">
        <f t="shared" si="80"/>
        <v>76220</v>
      </c>
      <c r="D136" s="8">
        <f t="shared" si="81"/>
        <v>2</v>
      </c>
      <c r="E136" s="8">
        <f t="shared" si="82"/>
        <v>1</v>
      </c>
      <c r="F136" s="8">
        <f t="shared" si="83"/>
        <v>3</v>
      </c>
      <c r="G136" s="61">
        <f t="shared" si="84"/>
        <v>7134</v>
      </c>
      <c r="H136" s="66">
        <f t="shared" si="85"/>
        <v>9.359748097612175E-2</v>
      </c>
      <c r="I136" s="2"/>
      <c r="J136" s="2">
        <f t="shared" si="86"/>
        <v>0.44302020467069009</v>
      </c>
      <c r="K136" s="2">
        <f t="shared" si="87"/>
        <v>0.53661768564681189</v>
      </c>
      <c r="L136" s="2">
        <f t="shared" si="88"/>
        <v>1.2883757543951718E-2</v>
      </c>
      <c r="M136" s="2">
        <f t="shared" si="89"/>
        <v>7.4783521385462463E-3</v>
      </c>
      <c r="N136" s="120">
        <v>33767</v>
      </c>
      <c r="O136" s="120">
        <v>40901</v>
      </c>
      <c r="P136" s="120">
        <v>982</v>
      </c>
      <c r="Q136" s="120"/>
      <c r="R136" s="120"/>
      <c r="S136" s="120"/>
      <c r="T136" s="120"/>
      <c r="U136" s="120"/>
      <c r="V136" s="120"/>
      <c r="W136" s="120"/>
      <c r="X136" s="120"/>
      <c r="Y136" s="120">
        <v>568</v>
      </c>
      <c r="Z136" s="120">
        <v>0</v>
      </c>
      <c r="AA136" s="120">
        <v>0</v>
      </c>
      <c r="AB136" s="120">
        <v>0</v>
      </c>
      <c r="AC136" s="120">
        <v>2</v>
      </c>
      <c r="AD136" s="120">
        <v>0</v>
      </c>
      <c r="AE136" s="120"/>
      <c r="AG136" s="6">
        <f>IF(Q136&gt;0,RANK(Q136,(N136:P136,Q136:AE136)),0)</f>
        <v>0</v>
      </c>
      <c r="AH136" s="6">
        <f>IF(R136&gt;0,RANK(R136,(N136:P136,Q136:AE136)),0)</f>
        <v>0</v>
      </c>
      <c r="AI136" s="6">
        <f>IF(T136&gt;0,RANK(T136,(N136:P136,Q136:AE136)),0)</f>
        <v>0</v>
      </c>
      <c r="AJ136" s="6">
        <f>IF(S136&gt;0,RANK(S136,(N136:P136,Q136:AE136)),0)</f>
        <v>0</v>
      </c>
      <c r="AK136" s="2">
        <f t="shared" si="90"/>
        <v>0</v>
      </c>
      <c r="AL136" s="2">
        <f t="shared" si="91"/>
        <v>0</v>
      </c>
      <c r="AM136" s="2">
        <f t="shared" si="92"/>
        <v>0</v>
      </c>
      <c r="AN136" s="2">
        <f t="shared" si="93"/>
        <v>0</v>
      </c>
      <c r="AP136" t="s">
        <v>2486</v>
      </c>
      <c r="AQ136" t="s">
        <v>597</v>
      </c>
      <c r="AR136">
        <v>0</v>
      </c>
      <c r="AT136">
        <v>1</v>
      </c>
      <c r="AU136" s="105">
        <v>12</v>
      </c>
      <c r="AV136" s="107">
        <v>85</v>
      </c>
      <c r="AW136" s="111">
        <f t="shared" si="79"/>
        <v>12085</v>
      </c>
      <c r="AY136" s="6" t="s">
        <v>1243</v>
      </c>
      <c r="BF136" t="s">
        <v>1296</v>
      </c>
    </row>
    <row r="137" spans="1:58" hidden="1" outlineLevel="1">
      <c r="A137" t="s">
        <v>721</v>
      </c>
      <c r="B137" t="s">
        <v>597</v>
      </c>
      <c r="C137" s="1">
        <f t="shared" si="80"/>
        <v>827969</v>
      </c>
      <c r="D137" s="8">
        <f t="shared" si="81"/>
        <v>1</v>
      </c>
      <c r="E137" s="8">
        <f t="shared" si="82"/>
        <v>2</v>
      </c>
      <c r="F137" s="8">
        <f t="shared" si="83"/>
        <v>4</v>
      </c>
      <c r="G137" s="61">
        <f t="shared" si="84"/>
        <v>230704</v>
      </c>
      <c r="H137" s="66">
        <f t="shared" si="85"/>
        <v>0.27863845143960703</v>
      </c>
      <c r="I137" s="2"/>
      <c r="J137" s="2">
        <f t="shared" si="86"/>
        <v>0.63222294554506264</v>
      </c>
      <c r="K137" s="2">
        <f t="shared" si="87"/>
        <v>0.35358449410545562</v>
      </c>
      <c r="L137" s="2">
        <f t="shared" si="88"/>
        <v>6.7152272609240201E-3</v>
      </c>
      <c r="M137" s="2">
        <f t="shared" si="89"/>
        <v>7.477333088557722E-3</v>
      </c>
      <c r="N137" s="120">
        <v>523461</v>
      </c>
      <c r="O137" s="120">
        <v>292757</v>
      </c>
      <c r="P137" s="120">
        <v>5560</v>
      </c>
      <c r="Q137" s="120"/>
      <c r="R137" s="120"/>
      <c r="S137" s="120"/>
      <c r="T137" s="120"/>
      <c r="U137" s="120"/>
      <c r="V137" s="120"/>
      <c r="W137" s="120"/>
      <c r="X137" s="120"/>
      <c r="Y137" s="120">
        <v>6180</v>
      </c>
      <c r="Z137" s="120">
        <v>2</v>
      </c>
      <c r="AA137" s="120">
        <v>2</v>
      </c>
      <c r="AB137" s="120">
        <v>0</v>
      </c>
      <c r="AC137" s="120">
        <v>7</v>
      </c>
      <c r="AD137" s="120">
        <v>0</v>
      </c>
      <c r="AE137" s="120"/>
      <c r="AG137" s="6">
        <f>IF(Q137&gt;0,RANK(Q137,(N137:P137,Q137:AE137)),0)</f>
        <v>0</v>
      </c>
      <c r="AH137" s="6">
        <f>IF(R137&gt;0,RANK(R137,(N137:P137,Q137:AE137)),0)</f>
        <v>0</v>
      </c>
      <c r="AI137" s="6">
        <f>IF(T137&gt;0,RANK(T137,(N137:P137,Q137:AE137)),0)</f>
        <v>0</v>
      </c>
      <c r="AJ137" s="6">
        <f>IF(S137&gt;0,RANK(S137,(N137:P137,Q137:AE137)),0)</f>
        <v>0</v>
      </c>
      <c r="AK137" s="2">
        <f t="shared" si="90"/>
        <v>0</v>
      </c>
      <c r="AL137" s="2">
        <f t="shared" si="91"/>
        <v>0</v>
      </c>
      <c r="AM137" s="2">
        <f t="shared" si="92"/>
        <v>0</v>
      </c>
      <c r="AN137" s="2">
        <f t="shared" si="93"/>
        <v>0</v>
      </c>
      <c r="AP137" t="s">
        <v>721</v>
      </c>
      <c r="AQ137" t="s">
        <v>597</v>
      </c>
      <c r="AR137">
        <v>0</v>
      </c>
      <c r="AT137">
        <v>1</v>
      </c>
      <c r="AU137" s="105">
        <v>12</v>
      </c>
      <c r="AV137" s="107">
        <v>86</v>
      </c>
      <c r="AW137" s="111">
        <f t="shared" si="79"/>
        <v>12086</v>
      </c>
      <c r="AY137" s="6" t="s">
        <v>1243</v>
      </c>
      <c r="BF137" t="s">
        <v>1296</v>
      </c>
    </row>
    <row r="138" spans="1:58" hidden="1" outlineLevel="1">
      <c r="A138" t="s">
        <v>122</v>
      </c>
      <c r="B138" t="s">
        <v>597</v>
      </c>
      <c r="C138" s="1">
        <f t="shared" si="80"/>
        <v>37286</v>
      </c>
      <c r="D138" s="8">
        <f t="shared" si="81"/>
        <v>1</v>
      </c>
      <c r="E138" s="8">
        <f t="shared" si="82"/>
        <v>2</v>
      </c>
      <c r="F138" s="8">
        <f t="shared" si="83"/>
        <v>3</v>
      </c>
      <c r="G138" s="61">
        <f t="shared" si="84"/>
        <v>2493</v>
      </c>
      <c r="H138" s="66">
        <f t="shared" si="85"/>
        <v>6.68615566164244E-2</v>
      </c>
      <c r="I138" s="2"/>
      <c r="J138" s="2">
        <f t="shared" si="86"/>
        <v>0.52314541651021829</v>
      </c>
      <c r="K138" s="2">
        <f t="shared" si="87"/>
        <v>0.45628385989379394</v>
      </c>
      <c r="L138" s="2">
        <f t="shared" si="88"/>
        <v>1.2524808239017325E-2</v>
      </c>
      <c r="M138" s="2">
        <f t="shared" si="89"/>
        <v>8.045915356970447E-3</v>
      </c>
      <c r="N138" s="120">
        <v>19506</v>
      </c>
      <c r="O138" s="120">
        <v>17013</v>
      </c>
      <c r="P138" s="120">
        <v>467</v>
      </c>
      <c r="Q138" s="120"/>
      <c r="R138" s="120"/>
      <c r="S138" s="120"/>
      <c r="T138" s="120"/>
      <c r="U138" s="120"/>
      <c r="V138" s="120"/>
      <c r="W138" s="120"/>
      <c r="X138" s="120"/>
      <c r="Y138" s="120">
        <v>300</v>
      </c>
      <c r="Z138" s="120">
        <v>0</v>
      </c>
      <c r="AA138" s="120">
        <v>0</v>
      </c>
      <c r="AB138" s="120">
        <v>0</v>
      </c>
      <c r="AC138" s="120">
        <v>0</v>
      </c>
      <c r="AD138" s="120">
        <v>0</v>
      </c>
      <c r="AE138" s="120"/>
      <c r="AG138" s="6">
        <f>IF(Q138&gt;0,RANK(Q138,(N138:P138,Q138:AE138)),0)</f>
        <v>0</v>
      </c>
      <c r="AH138" s="6">
        <f>IF(R138&gt;0,RANK(R138,(N138:P138,Q138:AE138)),0)</f>
        <v>0</v>
      </c>
      <c r="AI138" s="6">
        <f>IF(T138&gt;0,RANK(T138,(N138:P138,Q138:AE138)),0)</f>
        <v>0</v>
      </c>
      <c r="AJ138" s="6">
        <f>IF(S138&gt;0,RANK(S138,(N138:P138,Q138:AE138)),0)</f>
        <v>0</v>
      </c>
      <c r="AK138" s="2">
        <f t="shared" si="90"/>
        <v>0</v>
      </c>
      <c r="AL138" s="2">
        <f t="shared" si="91"/>
        <v>0</v>
      </c>
      <c r="AM138" s="2">
        <f t="shared" si="92"/>
        <v>0</v>
      </c>
      <c r="AN138" s="2">
        <f t="shared" si="93"/>
        <v>0</v>
      </c>
      <c r="AP138" t="s">
        <v>122</v>
      </c>
      <c r="AQ138" t="s">
        <v>597</v>
      </c>
      <c r="AR138">
        <v>0</v>
      </c>
      <c r="AT138">
        <v>1</v>
      </c>
      <c r="AU138" s="105">
        <v>12</v>
      </c>
      <c r="AV138" s="107">
        <v>87</v>
      </c>
      <c r="AW138" s="111">
        <f t="shared" si="79"/>
        <v>12087</v>
      </c>
      <c r="AY138" s="6" t="s">
        <v>1243</v>
      </c>
      <c r="BF138" t="s">
        <v>1295</v>
      </c>
    </row>
    <row r="139" spans="1:58" hidden="1" outlineLevel="1">
      <c r="A139" t="s">
        <v>510</v>
      </c>
      <c r="B139" t="s">
        <v>597</v>
      </c>
      <c r="C139" s="1">
        <f t="shared" si="80"/>
        <v>39341</v>
      </c>
      <c r="D139" s="8">
        <f t="shared" si="81"/>
        <v>2</v>
      </c>
      <c r="E139" s="8">
        <f t="shared" si="82"/>
        <v>1</v>
      </c>
      <c r="F139" s="8">
        <f t="shared" si="83"/>
        <v>3</v>
      </c>
      <c r="G139" s="61">
        <f t="shared" si="84"/>
        <v>11460</v>
      </c>
      <c r="H139" s="66">
        <f t="shared" si="85"/>
        <v>0.29129915355481556</v>
      </c>
      <c r="I139" s="2"/>
      <c r="J139" s="2">
        <f t="shared" si="86"/>
        <v>0.3384001423451361</v>
      </c>
      <c r="K139" s="2">
        <f t="shared" si="87"/>
        <v>0.62969929589995166</v>
      </c>
      <c r="L139" s="2">
        <f t="shared" si="88"/>
        <v>1.9826643959228285E-2</v>
      </c>
      <c r="M139" s="2">
        <f t="shared" si="89"/>
        <v>1.2073917795683897E-2</v>
      </c>
      <c r="N139" s="120">
        <v>13313</v>
      </c>
      <c r="O139" s="120">
        <v>24773</v>
      </c>
      <c r="P139" s="120">
        <v>780</v>
      </c>
      <c r="Q139" s="120"/>
      <c r="R139" s="120"/>
      <c r="S139" s="120"/>
      <c r="T139" s="120"/>
      <c r="U139" s="120"/>
      <c r="V139" s="120"/>
      <c r="W139" s="120"/>
      <c r="X139" s="120"/>
      <c r="Y139" s="120">
        <v>475</v>
      </c>
      <c r="Z139" s="120">
        <v>0</v>
      </c>
      <c r="AA139" s="120">
        <v>0</v>
      </c>
      <c r="AB139" s="120">
        <v>0</v>
      </c>
      <c r="AC139" s="120">
        <v>0</v>
      </c>
      <c r="AD139" s="120">
        <v>0</v>
      </c>
      <c r="AE139" s="120"/>
      <c r="AG139" s="6">
        <f>IF(Q139&gt;0,RANK(Q139,(N139:P139,Q139:AE139)),0)</f>
        <v>0</v>
      </c>
      <c r="AH139" s="6">
        <f>IF(R139&gt;0,RANK(R139,(N139:P139,Q139:AE139)),0)</f>
        <v>0</v>
      </c>
      <c r="AI139" s="6">
        <f>IF(T139&gt;0,RANK(T139,(N139:P139,Q139:AE139)),0)</f>
        <v>0</v>
      </c>
      <c r="AJ139" s="6">
        <f>IF(S139&gt;0,RANK(S139,(N139:P139,Q139:AE139)),0)</f>
        <v>0</v>
      </c>
      <c r="AK139" s="2">
        <f t="shared" si="90"/>
        <v>0</v>
      </c>
      <c r="AL139" s="2">
        <f t="shared" si="91"/>
        <v>0</v>
      </c>
      <c r="AM139" s="2">
        <f t="shared" si="92"/>
        <v>0</v>
      </c>
      <c r="AN139" s="2">
        <f t="shared" si="93"/>
        <v>0</v>
      </c>
      <c r="AP139" t="s">
        <v>510</v>
      </c>
      <c r="AQ139" t="s">
        <v>597</v>
      </c>
      <c r="AR139">
        <v>4</v>
      </c>
      <c r="AT139">
        <v>1</v>
      </c>
      <c r="AU139" s="105">
        <v>12</v>
      </c>
      <c r="AV139" s="107">
        <v>89</v>
      </c>
      <c r="AW139" s="111">
        <f t="shared" si="79"/>
        <v>12089</v>
      </c>
      <c r="AY139" s="6" t="s">
        <v>1243</v>
      </c>
      <c r="BF139" t="s">
        <v>1296</v>
      </c>
    </row>
    <row r="140" spans="1:58" hidden="1" outlineLevel="1">
      <c r="A140" t="s">
        <v>672</v>
      </c>
      <c r="B140" t="s">
        <v>597</v>
      </c>
      <c r="C140" s="1">
        <f t="shared" si="80"/>
        <v>92177</v>
      </c>
      <c r="D140" s="8">
        <f t="shared" si="81"/>
        <v>2</v>
      </c>
      <c r="E140" s="8">
        <f t="shared" si="82"/>
        <v>1</v>
      </c>
      <c r="F140" s="8">
        <f t="shared" si="83"/>
        <v>3</v>
      </c>
      <c r="G140" s="61">
        <f t="shared" si="84"/>
        <v>34698</v>
      </c>
      <c r="H140" s="66">
        <f t="shared" si="85"/>
        <v>0.37642795925230804</v>
      </c>
      <c r="I140" s="2"/>
      <c r="J140" s="2">
        <f t="shared" si="86"/>
        <v>0.29397789036310579</v>
      </c>
      <c r="K140" s="2">
        <f t="shared" si="87"/>
        <v>0.67040584961541383</v>
      </c>
      <c r="L140" s="2">
        <f t="shared" si="88"/>
        <v>2.3064321902426854E-2</v>
      </c>
      <c r="M140" s="2">
        <f t="shared" si="89"/>
        <v>1.2551938119053474E-2</v>
      </c>
      <c r="N140" s="120">
        <v>27098</v>
      </c>
      <c r="O140" s="120">
        <v>61796</v>
      </c>
      <c r="P140" s="120">
        <v>2126</v>
      </c>
      <c r="Q140" s="120"/>
      <c r="R140" s="120"/>
      <c r="S140" s="120"/>
      <c r="T140" s="120"/>
      <c r="U140" s="120"/>
      <c r="V140" s="120"/>
      <c r="W140" s="120"/>
      <c r="X140" s="120"/>
      <c r="Y140" s="120">
        <v>1155</v>
      </c>
      <c r="Z140" s="120">
        <v>0</v>
      </c>
      <c r="AA140" s="120">
        <v>0</v>
      </c>
      <c r="AB140" s="120">
        <v>0</v>
      </c>
      <c r="AC140" s="120">
        <v>0</v>
      </c>
      <c r="AD140" s="120">
        <v>2</v>
      </c>
      <c r="AE140" s="120"/>
      <c r="AG140" s="6">
        <f>IF(Q140&gt;0,RANK(Q140,(N140:P140,Q140:AE140)),0)</f>
        <v>0</v>
      </c>
      <c r="AH140" s="6">
        <f>IF(R140&gt;0,RANK(R140,(N140:P140,Q140:AE140)),0)</f>
        <v>0</v>
      </c>
      <c r="AI140" s="6">
        <f>IF(T140&gt;0,RANK(T140,(N140:P140,Q140:AE140)),0)</f>
        <v>0</v>
      </c>
      <c r="AJ140" s="6">
        <f>IF(S140&gt;0,RANK(S140,(N140:P140,Q140:AE140)),0)</f>
        <v>0</v>
      </c>
      <c r="AK140" s="2">
        <f t="shared" si="90"/>
        <v>0</v>
      </c>
      <c r="AL140" s="2">
        <f t="shared" si="91"/>
        <v>0</v>
      </c>
      <c r="AM140" s="2">
        <f t="shared" si="92"/>
        <v>0</v>
      </c>
      <c r="AN140" s="2">
        <f t="shared" si="93"/>
        <v>0</v>
      </c>
      <c r="AP140" t="s">
        <v>672</v>
      </c>
      <c r="AQ140" t="s">
        <v>597</v>
      </c>
      <c r="AR140">
        <v>0</v>
      </c>
      <c r="AT140">
        <v>1</v>
      </c>
      <c r="AU140" s="105">
        <v>12</v>
      </c>
      <c r="AV140" s="107">
        <v>91</v>
      </c>
      <c r="AW140" s="111">
        <f t="shared" si="79"/>
        <v>12091</v>
      </c>
      <c r="AY140" s="6" t="s">
        <v>1243</v>
      </c>
      <c r="BF140" t="s">
        <v>1295</v>
      </c>
    </row>
    <row r="141" spans="1:58" hidden="1" outlineLevel="1">
      <c r="A141" t="s">
        <v>638</v>
      </c>
      <c r="B141" t="s">
        <v>597</v>
      </c>
      <c r="C141" s="1">
        <f t="shared" si="80"/>
        <v>11941</v>
      </c>
      <c r="D141" s="8">
        <f t="shared" si="81"/>
        <v>1</v>
      </c>
      <c r="E141" s="8">
        <f t="shared" si="82"/>
        <v>2</v>
      </c>
      <c r="F141" s="8">
        <f t="shared" si="83"/>
        <v>3</v>
      </c>
      <c r="G141" s="61">
        <f t="shared" si="84"/>
        <v>418</v>
      </c>
      <c r="H141" s="66">
        <f t="shared" si="85"/>
        <v>3.5005443430198478E-2</v>
      </c>
      <c r="I141" s="2"/>
      <c r="J141" s="2">
        <f t="shared" si="86"/>
        <v>0.50012561761996488</v>
      </c>
      <c r="K141" s="2">
        <f t="shared" si="87"/>
        <v>0.46512017418976637</v>
      </c>
      <c r="L141" s="2">
        <f t="shared" si="88"/>
        <v>2.127125031404405E-2</v>
      </c>
      <c r="M141" s="2">
        <f t="shared" si="89"/>
        <v>1.3482957876224704E-2</v>
      </c>
      <c r="N141" s="120">
        <v>5972</v>
      </c>
      <c r="O141" s="120">
        <v>5554</v>
      </c>
      <c r="P141" s="120">
        <v>254</v>
      </c>
      <c r="Q141" s="120"/>
      <c r="R141" s="120"/>
      <c r="S141" s="120"/>
      <c r="T141" s="120"/>
      <c r="U141" s="120"/>
      <c r="V141" s="120"/>
      <c r="W141" s="120"/>
      <c r="X141" s="120"/>
      <c r="Y141" s="120">
        <v>160</v>
      </c>
      <c r="Z141" s="120">
        <v>0</v>
      </c>
      <c r="AA141" s="120">
        <v>1</v>
      </c>
      <c r="AB141" s="120">
        <v>0</v>
      </c>
      <c r="AC141" s="120">
        <v>0</v>
      </c>
      <c r="AD141" s="120">
        <v>0</v>
      </c>
      <c r="AE141" s="120"/>
      <c r="AG141" s="6">
        <f>IF(Q141&gt;0,RANK(Q141,(N141:P141,Q141:AE141)),0)</f>
        <v>0</v>
      </c>
      <c r="AH141" s="6">
        <f>IF(R141&gt;0,RANK(R141,(N141:P141,Q141:AE141)),0)</f>
        <v>0</v>
      </c>
      <c r="AI141" s="6">
        <f>IF(T141&gt;0,RANK(T141,(N141:P141,Q141:AE141)),0)</f>
        <v>0</v>
      </c>
      <c r="AJ141" s="6">
        <f>IF(S141&gt;0,RANK(S141,(N141:P141,Q141:AE141)),0)</f>
        <v>0</v>
      </c>
      <c r="AK141" s="2">
        <f t="shared" si="90"/>
        <v>0</v>
      </c>
      <c r="AL141" s="2">
        <f t="shared" si="91"/>
        <v>0</v>
      </c>
      <c r="AM141" s="2">
        <f t="shared" si="92"/>
        <v>0</v>
      </c>
      <c r="AN141" s="2">
        <f t="shared" si="93"/>
        <v>0</v>
      </c>
      <c r="AP141" t="s">
        <v>638</v>
      </c>
      <c r="AQ141" t="s">
        <v>597</v>
      </c>
      <c r="AR141">
        <v>16</v>
      </c>
      <c r="AT141">
        <v>1</v>
      </c>
      <c r="AU141" s="105">
        <v>12</v>
      </c>
      <c r="AV141" s="107">
        <v>93</v>
      </c>
      <c r="AW141" s="111">
        <f t="shared" si="79"/>
        <v>12093</v>
      </c>
      <c r="AY141" s="6" t="s">
        <v>1243</v>
      </c>
      <c r="BF141" t="s">
        <v>1295</v>
      </c>
    </row>
    <row r="142" spans="1:58" hidden="1" outlineLevel="1">
      <c r="A142" t="s">
        <v>796</v>
      </c>
      <c r="B142" t="s">
        <v>597</v>
      </c>
      <c r="C142" s="1">
        <f t="shared" si="80"/>
        <v>444293</v>
      </c>
      <c r="D142" s="8">
        <f t="shared" si="81"/>
        <v>1</v>
      </c>
      <c r="E142" s="8">
        <f t="shared" si="82"/>
        <v>2</v>
      </c>
      <c r="F142" s="8">
        <f t="shared" si="83"/>
        <v>3</v>
      </c>
      <c r="G142" s="61">
        <f t="shared" si="84"/>
        <v>128849</v>
      </c>
      <c r="H142" s="66">
        <f t="shared" si="85"/>
        <v>0.29000907059080383</v>
      </c>
      <c r="I142" s="2"/>
      <c r="J142" s="2">
        <f t="shared" si="86"/>
        <v>0.63491884859765968</v>
      </c>
      <c r="K142" s="2">
        <f t="shared" si="87"/>
        <v>0.34490977800685585</v>
      </c>
      <c r="L142" s="2">
        <f t="shared" si="88"/>
        <v>1.255477804061734E-2</v>
      </c>
      <c r="M142" s="2">
        <f t="shared" si="89"/>
        <v>7.6165953548671308E-3</v>
      </c>
      <c r="N142" s="120">
        <v>282090</v>
      </c>
      <c r="O142" s="120">
        <v>153241</v>
      </c>
      <c r="P142" s="120">
        <v>5578</v>
      </c>
      <c r="Q142" s="120"/>
      <c r="R142" s="120"/>
      <c r="S142" s="120"/>
      <c r="T142" s="120"/>
      <c r="U142" s="120"/>
      <c r="V142" s="120"/>
      <c r="W142" s="120"/>
      <c r="X142" s="120"/>
      <c r="Y142" s="120">
        <v>3384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/>
      <c r="AG142" s="6">
        <f>IF(Q142&gt;0,RANK(Q142,(N142:P142,Q142:AE142)),0)</f>
        <v>0</v>
      </c>
      <c r="AH142" s="6">
        <f>IF(R142&gt;0,RANK(R142,(N142:P142,Q142:AE142)),0)</f>
        <v>0</v>
      </c>
      <c r="AI142" s="6">
        <f>IF(T142&gt;0,RANK(T142,(N142:P142,Q142:AE142)),0)</f>
        <v>0</v>
      </c>
      <c r="AJ142" s="6">
        <f>IF(S142&gt;0,RANK(S142,(N142:P142,Q142:AE142)),0)</f>
        <v>0</v>
      </c>
      <c r="AK142" s="2">
        <f t="shared" si="90"/>
        <v>0</v>
      </c>
      <c r="AL142" s="2">
        <f t="shared" si="91"/>
        <v>0</v>
      </c>
      <c r="AM142" s="2">
        <f t="shared" si="92"/>
        <v>0</v>
      </c>
      <c r="AN142" s="2">
        <f t="shared" si="93"/>
        <v>0</v>
      </c>
      <c r="AP142" t="s">
        <v>796</v>
      </c>
      <c r="AQ142" t="s">
        <v>597</v>
      </c>
      <c r="AR142">
        <v>0</v>
      </c>
      <c r="AT142">
        <v>1</v>
      </c>
      <c r="AU142" s="105">
        <v>12</v>
      </c>
      <c r="AV142" s="107">
        <v>95</v>
      </c>
      <c r="AW142" s="111">
        <f t="shared" si="79"/>
        <v>12095</v>
      </c>
      <c r="AY142" s="6" t="s">
        <v>1243</v>
      </c>
      <c r="BF142" t="s">
        <v>1295</v>
      </c>
    </row>
    <row r="143" spans="1:58" hidden="1" outlineLevel="1">
      <c r="A143" t="s">
        <v>2119</v>
      </c>
      <c r="B143" t="s">
        <v>597</v>
      </c>
      <c r="C143" s="1">
        <f t="shared" si="80"/>
        <v>104886</v>
      </c>
      <c r="D143" s="8">
        <f t="shared" si="81"/>
        <v>1</v>
      </c>
      <c r="E143" s="8">
        <f t="shared" si="82"/>
        <v>2</v>
      </c>
      <c r="F143" s="8">
        <f t="shared" si="83"/>
        <v>3</v>
      </c>
      <c r="G143" s="61">
        <f t="shared" si="84"/>
        <v>37359</v>
      </c>
      <c r="H143" s="66">
        <f t="shared" si="85"/>
        <v>0.35618671700703619</v>
      </c>
      <c r="I143" s="2"/>
      <c r="J143" s="2">
        <f t="shared" si="86"/>
        <v>0.66443567301641782</v>
      </c>
      <c r="K143" s="2">
        <f t="shared" si="87"/>
        <v>0.30824895600938162</v>
      </c>
      <c r="L143" s="2">
        <f t="shared" si="88"/>
        <v>1.6684781572373814E-2</v>
      </c>
      <c r="M143" s="2">
        <f t="shared" si="89"/>
        <v>1.0630589401826745E-2</v>
      </c>
      <c r="N143" s="120">
        <v>69690</v>
      </c>
      <c r="O143" s="120">
        <v>32331</v>
      </c>
      <c r="P143" s="120">
        <v>1750</v>
      </c>
      <c r="Q143" s="120"/>
      <c r="R143" s="120"/>
      <c r="S143" s="120"/>
      <c r="T143" s="120"/>
      <c r="U143" s="120"/>
      <c r="V143" s="120"/>
      <c r="W143" s="120"/>
      <c r="X143" s="120"/>
      <c r="Y143" s="120">
        <v>1114</v>
      </c>
      <c r="Z143" s="120">
        <v>0</v>
      </c>
      <c r="AA143" s="120">
        <v>1</v>
      </c>
      <c r="AB143" s="120">
        <v>0</v>
      </c>
      <c r="AC143" s="120">
        <v>0</v>
      </c>
      <c r="AD143" s="120">
        <v>0</v>
      </c>
      <c r="AE143" s="120"/>
      <c r="AG143" s="6">
        <f>IF(Q143&gt;0,RANK(Q143,(N143:P143,Q143:AE143)),0)</f>
        <v>0</v>
      </c>
      <c r="AH143" s="6">
        <f>IF(R143&gt;0,RANK(R143,(N143:P143,Q143:AE143)),0)</f>
        <v>0</v>
      </c>
      <c r="AI143" s="6">
        <f>IF(T143&gt;0,RANK(T143,(N143:P143,Q143:AE143)),0)</f>
        <v>0</v>
      </c>
      <c r="AJ143" s="6">
        <f>IF(S143&gt;0,RANK(S143,(N143:P143,Q143:AE143)),0)</f>
        <v>0</v>
      </c>
      <c r="AK143" s="2">
        <f t="shared" si="90"/>
        <v>0</v>
      </c>
      <c r="AL143" s="2">
        <f t="shared" si="91"/>
        <v>0</v>
      </c>
      <c r="AM143" s="2">
        <f t="shared" si="92"/>
        <v>0</v>
      </c>
      <c r="AN143" s="2">
        <f t="shared" si="93"/>
        <v>0</v>
      </c>
      <c r="AP143" t="s">
        <v>2119</v>
      </c>
      <c r="AQ143" t="s">
        <v>597</v>
      </c>
      <c r="AR143">
        <v>0</v>
      </c>
      <c r="AT143">
        <v>1</v>
      </c>
      <c r="AU143" s="105">
        <v>12</v>
      </c>
      <c r="AV143" s="107">
        <v>97</v>
      </c>
      <c r="AW143" s="111">
        <f t="shared" si="79"/>
        <v>12097</v>
      </c>
      <c r="AY143" s="6" t="s">
        <v>1243</v>
      </c>
      <c r="BF143" t="s">
        <v>1295</v>
      </c>
    </row>
    <row r="144" spans="1:58" hidden="1" outlineLevel="1">
      <c r="A144" t="s">
        <v>941</v>
      </c>
      <c r="B144" t="s">
        <v>597</v>
      </c>
      <c r="C144" s="1">
        <f t="shared" si="80"/>
        <v>569067</v>
      </c>
      <c r="D144" s="8">
        <f t="shared" si="81"/>
        <v>1</v>
      </c>
      <c r="E144" s="8">
        <f t="shared" si="82"/>
        <v>2</v>
      </c>
      <c r="F144" s="8">
        <f t="shared" si="83"/>
        <v>3</v>
      </c>
      <c r="G144" s="61">
        <f t="shared" si="84"/>
        <v>164261</v>
      </c>
      <c r="H144" s="66">
        <f t="shared" si="85"/>
        <v>0.28864966691092614</v>
      </c>
      <c r="I144" s="2"/>
      <c r="J144" s="2">
        <f t="shared" si="86"/>
        <v>0.63700583586818427</v>
      </c>
      <c r="K144" s="2">
        <f t="shared" si="87"/>
        <v>0.34835616895725813</v>
      </c>
      <c r="L144" s="2">
        <f t="shared" si="88"/>
        <v>8.3013072274442205E-3</v>
      </c>
      <c r="M144" s="2">
        <f t="shared" si="89"/>
        <v>6.3366879471133848E-3</v>
      </c>
      <c r="N144" s="120">
        <v>362499</v>
      </c>
      <c r="O144" s="120">
        <v>198238</v>
      </c>
      <c r="P144" s="120">
        <v>4724</v>
      </c>
      <c r="Q144" s="120"/>
      <c r="R144" s="120"/>
      <c r="S144" s="120"/>
      <c r="T144" s="120"/>
      <c r="U144" s="120"/>
      <c r="V144" s="120"/>
      <c r="W144" s="120"/>
      <c r="X144" s="120"/>
      <c r="Y144" s="120">
        <v>3603</v>
      </c>
      <c r="Z144" s="120">
        <v>2</v>
      </c>
      <c r="AA144" s="120">
        <v>1</v>
      </c>
      <c r="AB144" s="120">
        <v>0</v>
      </c>
      <c r="AC144" s="120">
        <v>0</v>
      </c>
      <c r="AD144" s="120">
        <v>0</v>
      </c>
      <c r="AE144" s="120"/>
      <c r="AG144" s="6">
        <f>IF(Q144&gt;0,RANK(Q144,(N144:P144,Q144:AE144)),0)</f>
        <v>0</v>
      </c>
      <c r="AH144" s="6">
        <f>IF(R144&gt;0,RANK(R144,(N144:P144,Q144:AE144)),0)</f>
        <v>0</v>
      </c>
      <c r="AI144" s="6">
        <f>IF(T144&gt;0,RANK(T144,(N144:P144,Q144:AE144)),0)</f>
        <v>0</v>
      </c>
      <c r="AJ144" s="6">
        <f>IF(S144&gt;0,RANK(S144,(N144:P144,Q144:AE144)),0)</f>
        <v>0</v>
      </c>
      <c r="AK144" s="2">
        <f t="shared" si="90"/>
        <v>0</v>
      </c>
      <c r="AL144" s="2">
        <f t="shared" si="91"/>
        <v>0</v>
      </c>
      <c r="AM144" s="2">
        <f t="shared" si="92"/>
        <v>0</v>
      </c>
      <c r="AN144" s="2">
        <f t="shared" si="93"/>
        <v>0</v>
      </c>
      <c r="AP144" t="s">
        <v>941</v>
      </c>
      <c r="AQ144" t="s">
        <v>597</v>
      </c>
      <c r="AR144">
        <v>0</v>
      </c>
      <c r="AT144">
        <v>1</v>
      </c>
      <c r="AU144" s="105">
        <v>12</v>
      </c>
      <c r="AV144" s="107">
        <v>99</v>
      </c>
      <c r="AW144" s="111">
        <f t="shared" si="79"/>
        <v>12099</v>
      </c>
      <c r="AY144" s="6" t="s">
        <v>1243</v>
      </c>
      <c r="BF144" t="s">
        <v>1296</v>
      </c>
    </row>
    <row r="145" spans="1:58" hidden="1" outlineLevel="1">
      <c r="A145" t="s">
        <v>942</v>
      </c>
      <c r="B145" t="s">
        <v>597</v>
      </c>
      <c r="C145" s="1">
        <f t="shared" si="80"/>
        <v>207786</v>
      </c>
      <c r="D145" s="8">
        <f t="shared" si="81"/>
        <v>1</v>
      </c>
      <c r="E145" s="8">
        <f t="shared" si="82"/>
        <v>2</v>
      </c>
      <c r="F145" s="8">
        <f t="shared" si="83"/>
        <v>3</v>
      </c>
      <c r="G145" s="61">
        <f t="shared" si="84"/>
        <v>24144</v>
      </c>
      <c r="H145" s="66">
        <f t="shared" si="85"/>
        <v>0.11619647136958217</v>
      </c>
      <c r="I145" s="2"/>
      <c r="J145" s="2">
        <f t="shared" si="86"/>
        <v>0.53788031917453538</v>
      </c>
      <c r="K145" s="2">
        <f t="shared" si="87"/>
        <v>0.42168384780495316</v>
      </c>
      <c r="L145" s="2">
        <f t="shared" si="88"/>
        <v>2.3726333824222998E-2</v>
      </c>
      <c r="M145" s="2">
        <f t="shared" si="89"/>
        <v>1.670949919628846E-2</v>
      </c>
      <c r="N145" s="120">
        <v>111764</v>
      </c>
      <c r="O145" s="120">
        <v>87620</v>
      </c>
      <c r="P145" s="120">
        <v>4930</v>
      </c>
      <c r="Q145" s="120"/>
      <c r="R145" s="120"/>
      <c r="S145" s="120"/>
      <c r="T145" s="120"/>
      <c r="U145" s="120"/>
      <c r="V145" s="120"/>
      <c r="W145" s="120"/>
      <c r="X145" s="120"/>
      <c r="Y145" s="120">
        <v>3467</v>
      </c>
      <c r="Z145" s="120">
        <v>0</v>
      </c>
      <c r="AA145" s="120">
        <v>2</v>
      </c>
      <c r="AB145" s="120">
        <v>0</v>
      </c>
      <c r="AC145" s="120">
        <v>0</v>
      </c>
      <c r="AD145" s="120">
        <v>3</v>
      </c>
      <c r="AE145" s="120"/>
      <c r="AG145" s="6">
        <f>IF(Q145&gt;0,RANK(Q145,(N145:P145,Q145:AE145)),0)</f>
        <v>0</v>
      </c>
      <c r="AH145" s="6">
        <f>IF(R145&gt;0,RANK(R145,(N145:P145,Q145:AE145)),0)</f>
        <v>0</v>
      </c>
      <c r="AI145" s="6">
        <f>IF(T145&gt;0,RANK(T145,(N145:P145,Q145:AE145)),0)</f>
        <v>0</v>
      </c>
      <c r="AJ145" s="6">
        <f>IF(S145&gt;0,RANK(S145,(N145:P145,Q145:AE145)),0)</f>
        <v>0</v>
      </c>
      <c r="AK145" s="2">
        <f t="shared" si="90"/>
        <v>0</v>
      </c>
      <c r="AL145" s="2">
        <f t="shared" si="91"/>
        <v>0</v>
      </c>
      <c r="AM145" s="2">
        <f t="shared" si="92"/>
        <v>0</v>
      </c>
      <c r="AN145" s="2">
        <f t="shared" si="93"/>
        <v>0</v>
      </c>
      <c r="AP145" t="s">
        <v>942</v>
      </c>
      <c r="AQ145" t="s">
        <v>597</v>
      </c>
      <c r="AR145">
        <v>0</v>
      </c>
      <c r="AT145">
        <v>1</v>
      </c>
      <c r="AU145" s="105">
        <v>12</v>
      </c>
      <c r="AV145" s="107">
        <v>101</v>
      </c>
      <c r="AW145" s="111">
        <f t="shared" si="79"/>
        <v>12101</v>
      </c>
      <c r="AY145" s="6" t="s">
        <v>1243</v>
      </c>
      <c r="BF145" t="s">
        <v>1296</v>
      </c>
    </row>
    <row r="146" spans="1:58" hidden="1" outlineLevel="1">
      <c r="A146" t="s">
        <v>12</v>
      </c>
      <c r="B146" t="s">
        <v>597</v>
      </c>
      <c r="C146" s="1">
        <f t="shared" si="80"/>
        <v>445436</v>
      </c>
      <c r="D146" s="8">
        <f t="shared" si="81"/>
        <v>1</v>
      </c>
      <c r="E146" s="8">
        <f t="shared" si="82"/>
        <v>2</v>
      </c>
      <c r="F146" s="8">
        <f t="shared" si="83"/>
        <v>3</v>
      </c>
      <c r="G146" s="61">
        <f t="shared" si="84"/>
        <v>96047</v>
      </c>
      <c r="H146" s="66">
        <f t="shared" si="85"/>
        <v>0.21562469131367917</v>
      </c>
      <c r="I146" s="2"/>
      <c r="J146" s="2">
        <f t="shared" si="86"/>
        <v>0.59139135588502056</v>
      </c>
      <c r="K146" s="2">
        <f t="shared" si="87"/>
        <v>0.37576666457134134</v>
      </c>
      <c r="L146" s="2">
        <f t="shared" si="88"/>
        <v>1.8644653777422571E-2</v>
      </c>
      <c r="M146" s="2">
        <f t="shared" si="89"/>
        <v>1.4197325766215529E-2</v>
      </c>
      <c r="N146" s="120">
        <v>263427</v>
      </c>
      <c r="O146" s="120">
        <v>167380</v>
      </c>
      <c r="P146" s="120">
        <v>8305</v>
      </c>
      <c r="Q146" s="120"/>
      <c r="R146" s="120"/>
      <c r="S146" s="120"/>
      <c r="T146" s="120"/>
      <c r="U146" s="120"/>
      <c r="V146" s="120"/>
      <c r="W146" s="120"/>
      <c r="X146" s="120"/>
      <c r="Y146" s="120">
        <v>6318</v>
      </c>
      <c r="Z146" s="120">
        <v>0</v>
      </c>
      <c r="AA146" s="120">
        <v>2</v>
      </c>
      <c r="AB146" s="120">
        <v>1</v>
      </c>
      <c r="AC146" s="120">
        <v>0</v>
      </c>
      <c r="AD146" s="120">
        <v>3</v>
      </c>
      <c r="AE146" s="120"/>
      <c r="AG146" s="6">
        <f>IF(Q146&gt;0,RANK(Q146,(N146:P146,Q146:AE146)),0)</f>
        <v>0</v>
      </c>
      <c r="AH146" s="6">
        <f>IF(R146&gt;0,RANK(R146,(N146:P146,Q146:AE146)),0)</f>
        <v>0</v>
      </c>
      <c r="AI146" s="6">
        <f>IF(T146&gt;0,RANK(T146,(N146:P146,Q146:AE146)),0)</f>
        <v>0</v>
      </c>
      <c r="AJ146" s="6">
        <f>IF(S146&gt;0,RANK(S146,(N146:P146,Q146:AE146)),0)</f>
        <v>0</v>
      </c>
      <c r="AK146" s="2">
        <f t="shared" si="90"/>
        <v>0</v>
      </c>
      <c r="AL146" s="2">
        <f t="shared" si="91"/>
        <v>0</v>
      </c>
      <c r="AM146" s="2">
        <f t="shared" si="92"/>
        <v>0</v>
      </c>
      <c r="AN146" s="2">
        <f t="shared" si="93"/>
        <v>0</v>
      </c>
      <c r="AP146" t="s">
        <v>12</v>
      </c>
      <c r="AQ146" t="s">
        <v>597</v>
      </c>
      <c r="AR146">
        <v>0</v>
      </c>
      <c r="AT146">
        <v>1</v>
      </c>
      <c r="AU146" s="105">
        <v>12</v>
      </c>
      <c r="AV146" s="107">
        <v>103</v>
      </c>
      <c r="AW146" s="111">
        <f t="shared" si="79"/>
        <v>12103</v>
      </c>
      <c r="AY146" s="6" t="s">
        <v>1243</v>
      </c>
      <c r="BF146" t="s">
        <v>1296</v>
      </c>
    </row>
    <row r="147" spans="1:58" hidden="1" outlineLevel="1">
      <c r="A147" t="s">
        <v>879</v>
      </c>
      <c r="B147" t="s">
        <v>597</v>
      </c>
      <c r="C147" s="1">
        <f t="shared" si="80"/>
        <v>241667</v>
      </c>
      <c r="D147" s="8">
        <f t="shared" si="81"/>
        <v>1</v>
      </c>
      <c r="E147" s="8">
        <f t="shared" si="82"/>
        <v>2</v>
      </c>
      <c r="F147" s="8">
        <f t="shared" si="83"/>
        <v>3</v>
      </c>
      <c r="G147" s="61">
        <f t="shared" si="84"/>
        <v>19329</v>
      </c>
      <c r="H147" s="66">
        <f t="shared" si="85"/>
        <v>7.998195864557428E-2</v>
      </c>
      <c r="I147" s="2"/>
      <c r="J147" s="2">
        <f t="shared" si="86"/>
        <v>0.52436617328803681</v>
      </c>
      <c r="K147" s="2">
        <f t="shared" si="87"/>
        <v>0.44438421464246258</v>
      </c>
      <c r="L147" s="2">
        <f t="shared" si="88"/>
        <v>2.0110317089217809E-2</v>
      </c>
      <c r="M147" s="2">
        <f t="shared" si="89"/>
        <v>1.11392949802828E-2</v>
      </c>
      <c r="N147" s="120">
        <v>126722</v>
      </c>
      <c r="O147" s="120">
        <v>107393</v>
      </c>
      <c r="P147" s="120">
        <v>4860</v>
      </c>
      <c r="Q147" s="120"/>
      <c r="R147" s="120"/>
      <c r="S147" s="120"/>
      <c r="T147" s="120"/>
      <c r="U147" s="120"/>
      <c r="V147" s="120"/>
      <c r="W147" s="120"/>
      <c r="X147" s="120"/>
      <c r="Y147" s="120">
        <v>2690</v>
      </c>
      <c r="Z147" s="120">
        <v>0</v>
      </c>
      <c r="AA147" s="120">
        <v>1</v>
      </c>
      <c r="AB147" s="120">
        <v>1</v>
      </c>
      <c r="AC147" s="120">
        <v>0</v>
      </c>
      <c r="AD147" s="120">
        <v>0</v>
      </c>
      <c r="AE147" s="120"/>
      <c r="AG147" s="6">
        <f>IF(Q147&gt;0,RANK(Q147,(N147:P147,Q147:AE147)),0)</f>
        <v>0</v>
      </c>
      <c r="AH147" s="6">
        <f>IF(R147&gt;0,RANK(R147,(N147:P147,Q147:AE147)),0)</f>
        <v>0</v>
      </c>
      <c r="AI147" s="6">
        <f>IF(T147&gt;0,RANK(T147,(N147:P147,Q147:AE147)),0)</f>
        <v>0</v>
      </c>
      <c r="AJ147" s="6">
        <f>IF(S147&gt;0,RANK(S147,(N147:P147,Q147:AE147)),0)</f>
        <v>0</v>
      </c>
      <c r="AK147" s="2">
        <f t="shared" si="90"/>
        <v>0</v>
      </c>
      <c r="AL147" s="2">
        <f t="shared" si="91"/>
        <v>0</v>
      </c>
      <c r="AM147" s="2">
        <f t="shared" si="92"/>
        <v>0</v>
      </c>
      <c r="AN147" s="2">
        <f t="shared" si="93"/>
        <v>0</v>
      </c>
      <c r="AP147" t="s">
        <v>879</v>
      </c>
      <c r="AQ147" t="s">
        <v>597</v>
      </c>
      <c r="AR147">
        <v>0</v>
      </c>
      <c r="AT147">
        <v>1</v>
      </c>
      <c r="AU147" s="105">
        <v>12</v>
      </c>
      <c r="AV147" s="107">
        <v>105</v>
      </c>
      <c r="AW147" s="111">
        <f t="shared" si="79"/>
        <v>12105</v>
      </c>
      <c r="AY147" s="6" t="s">
        <v>1243</v>
      </c>
      <c r="BF147" t="s">
        <v>1295</v>
      </c>
    </row>
    <row r="148" spans="1:58" hidden="1" outlineLevel="1">
      <c r="A148" t="s">
        <v>359</v>
      </c>
      <c r="B148" t="s">
        <v>597</v>
      </c>
      <c r="C148" s="1">
        <f t="shared" si="80"/>
        <v>30729</v>
      </c>
      <c r="D148" s="8">
        <f t="shared" si="81"/>
        <v>2</v>
      </c>
      <c r="E148" s="8">
        <f t="shared" si="82"/>
        <v>1</v>
      </c>
      <c r="F148" s="8">
        <f t="shared" si="83"/>
        <v>3</v>
      </c>
      <c r="G148" s="61">
        <f t="shared" si="84"/>
        <v>382</v>
      </c>
      <c r="H148" s="66">
        <f t="shared" si="85"/>
        <v>1.2431253864427739E-2</v>
      </c>
      <c r="I148" s="2"/>
      <c r="J148" s="2">
        <f t="shared" si="86"/>
        <v>0.47381951902112013</v>
      </c>
      <c r="K148" s="2">
        <f t="shared" si="87"/>
        <v>0.48625077288554786</v>
      </c>
      <c r="L148" s="2">
        <f t="shared" si="88"/>
        <v>2.6294379901721499E-2</v>
      </c>
      <c r="M148" s="2">
        <f t="shared" si="89"/>
        <v>1.3635328191610573E-2</v>
      </c>
      <c r="N148" s="120">
        <v>14560</v>
      </c>
      <c r="O148" s="120">
        <v>14942</v>
      </c>
      <c r="P148" s="120">
        <v>808</v>
      </c>
      <c r="Q148" s="120"/>
      <c r="R148" s="120"/>
      <c r="S148" s="120"/>
      <c r="T148" s="120"/>
      <c r="U148" s="120"/>
      <c r="V148" s="120"/>
      <c r="W148" s="120"/>
      <c r="X148" s="120"/>
      <c r="Y148" s="120">
        <v>419</v>
      </c>
      <c r="Z148" s="120">
        <v>0</v>
      </c>
      <c r="AA148" s="120">
        <v>0</v>
      </c>
      <c r="AB148" s="120">
        <v>0</v>
      </c>
      <c r="AC148" s="120">
        <v>0</v>
      </c>
      <c r="AD148" s="120">
        <v>0</v>
      </c>
      <c r="AE148" s="120"/>
      <c r="AG148" s="6">
        <f>IF(Q148&gt;0,RANK(Q148,(N148:P148,Q148:AE148)),0)</f>
        <v>0</v>
      </c>
      <c r="AH148" s="6">
        <f>IF(R148&gt;0,RANK(R148,(N148:P148,Q148:AE148)),0)</f>
        <v>0</v>
      </c>
      <c r="AI148" s="6">
        <f>IF(T148&gt;0,RANK(T148,(N148:P148,Q148:AE148)),0)</f>
        <v>0</v>
      </c>
      <c r="AJ148" s="6">
        <f>IF(S148&gt;0,RANK(S148,(N148:P148,Q148:AE148)),0)</f>
        <v>0</v>
      </c>
      <c r="AK148" s="2">
        <f t="shared" si="90"/>
        <v>0</v>
      </c>
      <c r="AL148" s="2">
        <f t="shared" si="91"/>
        <v>0</v>
      </c>
      <c r="AM148" s="2">
        <f t="shared" si="92"/>
        <v>0</v>
      </c>
      <c r="AN148" s="2">
        <f t="shared" si="93"/>
        <v>0</v>
      </c>
      <c r="AP148" t="s">
        <v>359</v>
      </c>
      <c r="AQ148" t="s">
        <v>597</v>
      </c>
      <c r="AR148">
        <v>0</v>
      </c>
      <c r="AT148">
        <v>1</v>
      </c>
      <c r="AU148" s="105">
        <v>12</v>
      </c>
      <c r="AV148" s="107">
        <v>107</v>
      </c>
      <c r="AW148" s="111">
        <f t="shared" si="79"/>
        <v>12107</v>
      </c>
      <c r="AY148" s="6" t="s">
        <v>1243</v>
      </c>
      <c r="BF148" t="s">
        <v>1295</v>
      </c>
    </row>
    <row r="149" spans="1:58" hidden="1" outlineLevel="1">
      <c r="A149" t="s">
        <v>671</v>
      </c>
      <c r="B149" t="s">
        <v>597</v>
      </c>
      <c r="C149" s="1">
        <f t="shared" si="80"/>
        <v>111515</v>
      </c>
      <c r="D149" s="8">
        <f t="shared" si="81"/>
        <v>2</v>
      </c>
      <c r="E149" s="8">
        <f t="shared" si="82"/>
        <v>1</v>
      </c>
      <c r="F149" s="8">
        <f t="shared" si="83"/>
        <v>3</v>
      </c>
      <c r="G149" s="61">
        <f t="shared" si="84"/>
        <v>25455</v>
      </c>
      <c r="H149" s="66">
        <f t="shared" si="85"/>
        <v>0.2282652557951845</v>
      </c>
      <c r="I149" s="2"/>
      <c r="J149" s="2">
        <f t="shared" si="86"/>
        <v>0.36919696901762095</v>
      </c>
      <c r="K149" s="2">
        <f t="shared" si="87"/>
        <v>0.59746222481280542</v>
      </c>
      <c r="L149" s="2">
        <f t="shared" si="88"/>
        <v>1.9889700937093663E-2</v>
      </c>
      <c r="M149" s="2">
        <f t="shared" si="89"/>
        <v>1.3451105232480026E-2</v>
      </c>
      <c r="N149" s="120">
        <v>41171</v>
      </c>
      <c r="O149" s="120">
        <v>66626</v>
      </c>
      <c r="P149" s="120">
        <v>2218</v>
      </c>
      <c r="Q149" s="120"/>
      <c r="R149" s="120"/>
      <c r="S149" s="120"/>
      <c r="T149" s="120"/>
      <c r="U149" s="120"/>
      <c r="V149" s="120"/>
      <c r="W149" s="120"/>
      <c r="X149" s="120"/>
      <c r="Y149" s="120">
        <v>1498</v>
      </c>
      <c r="Z149" s="120">
        <v>0</v>
      </c>
      <c r="AA149" s="120">
        <v>2</v>
      </c>
      <c r="AB149" s="120">
        <v>0</v>
      </c>
      <c r="AC149" s="120">
        <v>0</v>
      </c>
      <c r="AD149" s="120">
        <v>0</v>
      </c>
      <c r="AE149" s="120"/>
      <c r="AG149" s="6">
        <f>IF(Q149&gt;0,RANK(Q149,(N149:P149,Q149:AE149)),0)</f>
        <v>0</v>
      </c>
      <c r="AH149" s="6">
        <f>IF(R149&gt;0,RANK(R149,(N149:P149,Q149:AE149)),0)</f>
        <v>0</v>
      </c>
      <c r="AI149" s="6">
        <f>IF(T149&gt;0,RANK(T149,(N149:P149,Q149:AE149)),0)</f>
        <v>0</v>
      </c>
      <c r="AJ149" s="6">
        <f>IF(S149&gt;0,RANK(S149,(N149:P149,Q149:AE149)),0)</f>
        <v>0</v>
      </c>
      <c r="AK149" s="2">
        <f t="shared" si="90"/>
        <v>0</v>
      </c>
      <c r="AL149" s="2">
        <f t="shared" si="91"/>
        <v>0</v>
      </c>
      <c r="AM149" s="2">
        <f t="shared" si="92"/>
        <v>0</v>
      </c>
      <c r="AN149" s="2">
        <f t="shared" si="93"/>
        <v>0</v>
      </c>
      <c r="AP149" t="s">
        <v>671</v>
      </c>
      <c r="AQ149" t="s">
        <v>597</v>
      </c>
      <c r="AR149">
        <v>7</v>
      </c>
      <c r="AT149">
        <v>1</v>
      </c>
      <c r="AU149" s="105">
        <v>12</v>
      </c>
      <c r="AV149" s="107">
        <v>109</v>
      </c>
      <c r="AW149" s="111">
        <f t="shared" si="79"/>
        <v>12109</v>
      </c>
      <c r="AY149" s="6" t="s">
        <v>1243</v>
      </c>
      <c r="BF149" t="s">
        <v>1295</v>
      </c>
    </row>
    <row r="150" spans="1:58" hidden="1" outlineLevel="1">
      <c r="A150" t="s">
        <v>370</v>
      </c>
      <c r="B150" t="s">
        <v>597</v>
      </c>
      <c r="C150" s="1">
        <f t="shared" si="80"/>
        <v>118943</v>
      </c>
      <c r="D150" s="8">
        <f t="shared" si="81"/>
        <v>1</v>
      </c>
      <c r="E150" s="8">
        <f t="shared" si="82"/>
        <v>2</v>
      </c>
      <c r="F150" s="8">
        <f t="shared" si="83"/>
        <v>3</v>
      </c>
      <c r="G150" s="61">
        <f t="shared" si="84"/>
        <v>24190</v>
      </c>
      <c r="H150" s="66">
        <f t="shared" si="85"/>
        <v>0.20337472570895304</v>
      </c>
      <c r="I150" s="2"/>
      <c r="J150" s="2">
        <f t="shared" si="86"/>
        <v>0.59002211143152605</v>
      </c>
      <c r="K150" s="2">
        <f t="shared" si="87"/>
        <v>0.38664738572257301</v>
      </c>
      <c r="L150" s="2">
        <f t="shared" si="88"/>
        <v>1.3090303758943359E-2</v>
      </c>
      <c r="M150" s="2">
        <f t="shared" si="89"/>
        <v>1.0240199086957577E-2</v>
      </c>
      <c r="N150" s="120">
        <v>70179</v>
      </c>
      <c r="O150" s="120">
        <v>45989</v>
      </c>
      <c r="P150" s="120">
        <v>1557</v>
      </c>
      <c r="Q150" s="120"/>
      <c r="R150" s="120"/>
      <c r="S150" s="120"/>
      <c r="T150" s="120"/>
      <c r="U150" s="120"/>
      <c r="V150" s="120"/>
      <c r="W150" s="120"/>
      <c r="X150" s="120"/>
      <c r="Y150" s="120">
        <v>1218</v>
      </c>
      <c r="Z150" s="120">
        <v>0</v>
      </c>
      <c r="AA150" s="120">
        <v>0</v>
      </c>
      <c r="AB150" s="120">
        <v>0</v>
      </c>
      <c r="AC150" s="120">
        <v>0</v>
      </c>
      <c r="AD150" s="120">
        <v>0</v>
      </c>
      <c r="AE150" s="120"/>
      <c r="AG150" s="6">
        <f>IF(Q150&gt;0,RANK(Q150,(N150:P150,Q150:AE150)),0)</f>
        <v>0</v>
      </c>
      <c r="AH150" s="6">
        <f>IF(R150&gt;0,RANK(R150,(N150:P150,Q150:AE150)),0)</f>
        <v>0</v>
      </c>
      <c r="AI150" s="6">
        <f>IF(T150&gt;0,RANK(T150,(N150:P150,Q150:AE150)),0)</f>
        <v>0</v>
      </c>
      <c r="AJ150" s="6">
        <f>IF(S150&gt;0,RANK(S150,(N150:P150,Q150:AE150)),0)</f>
        <v>0</v>
      </c>
      <c r="AK150" s="2">
        <f t="shared" si="90"/>
        <v>0</v>
      </c>
      <c r="AL150" s="2">
        <f t="shared" si="91"/>
        <v>0</v>
      </c>
      <c r="AM150" s="2">
        <f t="shared" si="92"/>
        <v>0</v>
      </c>
      <c r="AN150" s="2">
        <f t="shared" si="93"/>
        <v>0</v>
      </c>
      <c r="AP150" t="s">
        <v>370</v>
      </c>
      <c r="AQ150" t="s">
        <v>597</v>
      </c>
      <c r="AR150">
        <v>0</v>
      </c>
      <c r="AT150">
        <v>1</v>
      </c>
      <c r="AU150" s="105">
        <v>12</v>
      </c>
      <c r="AV150" s="107">
        <v>111</v>
      </c>
      <c r="AW150" s="111">
        <f t="shared" si="79"/>
        <v>12111</v>
      </c>
      <c r="AY150" s="6" t="s">
        <v>1243</v>
      </c>
      <c r="BF150" t="s">
        <v>1295</v>
      </c>
    </row>
    <row r="151" spans="1:58" hidden="1" outlineLevel="1">
      <c r="A151" t="s">
        <v>2394</v>
      </c>
      <c r="B151" t="s">
        <v>597</v>
      </c>
      <c r="C151" s="1">
        <f t="shared" si="80"/>
        <v>75065</v>
      </c>
      <c r="D151" s="8">
        <f t="shared" si="81"/>
        <v>2</v>
      </c>
      <c r="E151" s="8">
        <f t="shared" si="82"/>
        <v>1</v>
      </c>
      <c r="F151" s="8">
        <f t="shared" si="83"/>
        <v>3</v>
      </c>
      <c r="G151" s="61">
        <f t="shared" si="84"/>
        <v>28879</v>
      </c>
      <c r="H151" s="66">
        <f t="shared" si="85"/>
        <v>0.38471990941184309</v>
      </c>
      <c r="I151" s="2"/>
      <c r="J151" s="2">
        <f t="shared" si="86"/>
        <v>0.29165389995337376</v>
      </c>
      <c r="K151" s="2">
        <f t="shared" si="87"/>
        <v>0.67637380936521685</v>
      </c>
      <c r="L151" s="2">
        <f t="shared" si="88"/>
        <v>2.0195830280423634E-2</v>
      </c>
      <c r="M151" s="2">
        <f t="shared" si="89"/>
        <v>1.1776460400985754E-2</v>
      </c>
      <c r="N151" s="120">
        <v>21893</v>
      </c>
      <c r="O151" s="120">
        <v>50772</v>
      </c>
      <c r="P151" s="120">
        <v>1516</v>
      </c>
      <c r="Q151" s="120"/>
      <c r="R151" s="120"/>
      <c r="S151" s="120"/>
      <c r="T151" s="120"/>
      <c r="U151" s="120"/>
      <c r="V151" s="120"/>
      <c r="W151" s="120"/>
      <c r="X151" s="120"/>
      <c r="Y151" s="120">
        <v>884</v>
      </c>
      <c r="Z151" s="120">
        <v>0</v>
      </c>
      <c r="AA151" s="120">
        <v>0</v>
      </c>
      <c r="AB151" s="120">
        <v>0</v>
      </c>
      <c r="AC151" s="120">
        <v>0</v>
      </c>
      <c r="AD151" s="120">
        <v>0</v>
      </c>
      <c r="AE151" s="120"/>
      <c r="AG151" s="6">
        <f>IF(Q151&gt;0,RANK(Q151,(N151:P151,Q151:AE151)),0)</f>
        <v>0</v>
      </c>
      <c r="AH151" s="6">
        <f>IF(R151&gt;0,RANK(R151,(N151:P151,Q151:AE151)),0)</f>
        <v>0</v>
      </c>
      <c r="AI151" s="6">
        <f>IF(T151&gt;0,RANK(T151,(N151:P151,Q151:AE151)),0)</f>
        <v>0</v>
      </c>
      <c r="AJ151" s="6">
        <f>IF(S151&gt;0,RANK(S151,(N151:P151,Q151:AE151)),0)</f>
        <v>0</v>
      </c>
      <c r="AK151" s="2">
        <f t="shared" si="90"/>
        <v>0</v>
      </c>
      <c r="AL151" s="2">
        <f t="shared" si="91"/>
        <v>0</v>
      </c>
      <c r="AM151" s="2">
        <f t="shared" si="92"/>
        <v>0</v>
      </c>
      <c r="AN151" s="2">
        <f t="shared" si="93"/>
        <v>0</v>
      </c>
      <c r="AP151" t="s">
        <v>2394</v>
      </c>
      <c r="AQ151" t="s">
        <v>597</v>
      </c>
      <c r="AR151">
        <v>1</v>
      </c>
      <c r="AT151">
        <v>1</v>
      </c>
      <c r="AU151" s="105">
        <v>12</v>
      </c>
      <c r="AV151" s="107">
        <v>113</v>
      </c>
      <c r="AW151" s="111">
        <f t="shared" si="79"/>
        <v>12113</v>
      </c>
      <c r="AY151" s="6" t="s">
        <v>1243</v>
      </c>
      <c r="BF151" t="s">
        <v>1295</v>
      </c>
    </row>
    <row r="152" spans="1:58" hidden="1" outlineLevel="1">
      <c r="A152" t="s">
        <v>921</v>
      </c>
      <c r="B152" t="s">
        <v>597</v>
      </c>
      <c r="C152" s="1">
        <f t="shared" si="80"/>
        <v>201365</v>
      </c>
      <c r="D152" s="8">
        <f t="shared" si="81"/>
        <v>1</v>
      </c>
      <c r="E152" s="8">
        <f t="shared" si="82"/>
        <v>2</v>
      </c>
      <c r="F152" s="8">
        <f t="shared" si="83"/>
        <v>3</v>
      </c>
      <c r="G152" s="61">
        <f t="shared" si="84"/>
        <v>9067</v>
      </c>
      <c r="H152" s="66">
        <f t="shared" si="85"/>
        <v>4.5027686042758176E-2</v>
      </c>
      <c r="I152" s="2"/>
      <c r="J152" s="2">
        <f t="shared" si="86"/>
        <v>0.50936855958086058</v>
      </c>
      <c r="K152" s="2">
        <f t="shared" si="87"/>
        <v>0.46434087353810244</v>
      </c>
      <c r="L152" s="2">
        <f t="shared" si="88"/>
        <v>1.6442778039877835E-2</v>
      </c>
      <c r="M152" s="2">
        <f t="shared" si="89"/>
        <v>9.8477888411591455E-3</v>
      </c>
      <c r="N152" s="120">
        <v>102569</v>
      </c>
      <c r="O152" s="120">
        <v>93502</v>
      </c>
      <c r="P152" s="120">
        <v>3311</v>
      </c>
      <c r="Q152" s="120"/>
      <c r="R152" s="120"/>
      <c r="S152" s="120"/>
      <c r="T152" s="120"/>
      <c r="U152" s="120"/>
      <c r="V152" s="120"/>
      <c r="W152" s="120"/>
      <c r="X152" s="120"/>
      <c r="Y152" s="120">
        <v>1983</v>
      </c>
      <c r="Z152" s="120">
        <v>0</v>
      </c>
      <c r="AA152" s="120">
        <v>0</v>
      </c>
      <c r="AB152" s="120">
        <v>0</v>
      </c>
      <c r="AC152" s="120">
        <v>0</v>
      </c>
      <c r="AD152" s="120">
        <v>0</v>
      </c>
      <c r="AE152" s="120"/>
      <c r="AG152" s="6">
        <f>IF(Q152&gt;0,RANK(Q152,(N152:P152,Q152:AE152)),0)</f>
        <v>0</v>
      </c>
      <c r="AH152" s="6">
        <f>IF(R152&gt;0,RANK(R152,(N152:P152,Q152:AE152)),0)</f>
        <v>0</v>
      </c>
      <c r="AI152" s="6">
        <f>IF(T152&gt;0,RANK(T152,(N152:P152,Q152:AE152)),0)</f>
        <v>0</v>
      </c>
      <c r="AJ152" s="6">
        <f>IF(S152&gt;0,RANK(S152,(N152:P152,Q152:AE152)),0)</f>
        <v>0</v>
      </c>
      <c r="AK152" s="2">
        <f t="shared" si="90"/>
        <v>0</v>
      </c>
      <c r="AL152" s="2">
        <f t="shared" si="91"/>
        <v>0</v>
      </c>
      <c r="AM152" s="2">
        <f t="shared" si="92"/>
        <v>0</v>
      </c>
      <c r="AN152" s="2">
        <f t="shared" si="93"/>
        <v>0</v>
      </c>
      <c r="AP152" t="s">
        <v>921</v>
      </c>
      <c r="AQ152" t="s">
        <v>597</v>
      </c>
      <c r="AR152">
        <v>13</v>
      </c>
      <c r="AT152">
        <v>1</v>
      </c>
      <c r="AU152" s="105">
        <v>12</v>
      </c>
      <c r="AV152" s="107">
        <v>115</v>
      </c>
      <c r="AW152" s="111">
        <f t="shared" si="79"/>
        <v>12115</v>
      </c>
      <c r="AY152" s="6" t="s">
        <v>1243</v>
      </c>
      <c r="BF152" t="s">
        <v>1296</v>
      </c>
    </row>
    <row r="153" spans="1:58" hidden="1" outlineLevel="1">
      <c r="A153" t="s">
        <v>2059</v>
      </c>
      <c r="B153" t="s">
        <v>597</v>
      </c>
      <c r="C153" s="1">
        <f t="shared" si="80"/>
        <v>201645</v>
      </c>
      <c r="D153" s="8">
        <f t="shared" si="81"/>
        <v>1</v>
      </c>
      <c r="E153" s="8">
        <f t="shared" si="82"/>
        <v>2</v>
      </c>
      <c r="F153" s="8">
        <f t="shared" si="83"/>
        <v>3</v>
      </c>
      <c r="G153" s="61">
        <f t="shared" si="84"/>
        <v>16192</v>
      </c>
      <c r="H153" s="66">
        <f t="shared" si="85"/>
        <v>8.0299536313818837E-2</v>
      </c>
      <c r="I153" s="2"/>
      <c r="J153" s="2">
        <f t="shared" si="86"/>
        <v>0.52751617942423568</v>
      </c>
      <c r="K153" s="2">
        <f t="shared" si="87"/>
        <v>0.44721664311041681</v>
      </c>
      <c r="L153" s="2">
        <f t="shared" si="88"/>
        <v>1.4198219643432765E-2</v>
      </c>
      <c r="M153" s="2">
        <f t="shared" si="89"/>
        <v>1.1068957821914747E-2</v>
      </c>
      <c r="N153" s="120">
        <v>106371</v>
      </c>
      <c r="O153" s="120">
        <v>90179</v>
      </c>
      <c r="P153" s="120">
        <v>2863</v>
      </c>
      <c r="Q153" s="120"/>
      <c r="R153" s="120"/>
      <c r="S153" s="120"/>
      <c r="T153" s="120"/>
      <c r="U153" s="120"/>
      <c r="V153" s="120"/>
      <c r="W153" s="120"/>
      <c r="X153" s="120"/>
      <c r="Y153" s="120">
        <v>2232</v>
      </c>
      <c r="Z153" s="120">
        <v>0</v>
      </c>
      <c r="AA153" s="120">
        <v>0</v>
      </c>
      <c r="AB153" s="120">
        <v>0</v>
      </c>
      <c r="AC153" s="120">
        <v>0</v>
      </c>
      <c r="AD153" s="120">
        <v>0</v>
      </c>
      <c r="AE153" s="120"/>
      <c r="AG153" s="6">
        <f>IF(Q153&gt;0,RANK(Q153,(N153:P153,Q153:AE153)),0)</f>
        <v>0</v>
      </c>
      <c r="AH153" s="6">
        <f>IF(R153&gt;0,RANK(R153,(N153:P153,Q153:AE153)),0)</f>
        <v>0</v>
      </c>
      <c r="AI153" s="6">
        <f>IF(T153&gt;0,RANK(T153,(N153:P153,Q153:AE153)),0)</f>
        <v>0</v>
      </c>
      <c r="AJ153" s="6">
        <f>IF(S153&gt;0,RANK(S153,(N153:P153,Q153:AE153)),0)</f>
        <v>0</v>
      </c>
      <c r="AK153" s="2">
        <f t="shared" si="90"/>
        <v>0</v>
      </c>
      <c r="AL153" s="2">
        <f t="shared" si="91"/>
        <v>0</v>
      </c>
      <c r="AM153" s="2">
        <f t="shared" si="92"/>
        <v>0</v>
      </c>
      <c r="AN153" s="2">
        <f t="shared" si="93"/>
        <v>0</v>
      </c>
      <c r="AP153" t="s">
        <v>2059</v>
      </c>
      <c r="AQ153" t="s">
        <v>597</v>
      </c>
      <c r="AR153">
        <v>0</v>
      </c>
      <c r="AT153">
        <v>1</v>
      </c>
      <c r="AU153" s="105">
        <v>12</v>
      </c>
      <c r="AV153" s="107">
        <v>117</v>
      </c>
      <c r="AW153" s="111">
        <f t="shared" si="79"/>
        <v>12117</v>
      </c>
      <c r="AY153" s="6" t="s">
        <v>1243</v>
      </c>
      <c r="BF153" t="s">
        <v>1295</v>
      </c>
    </row>
    <row r="154" spans="1:58" hidden="1" outlineLevel="1">
      <c r="A154" t="s">
        <v>1776</v>
      </c>
      <c r="B154" t="s">
        <v>597</v>
      </c>
      <c r="C154" s="1">
        <f t="shared" si="80"/>
        <v>59210</v>
      </c>
      <c r="D154" s="8">
        <f t="shared" si="81"/>
        <v>2</v>
      </c>
      <c r="E154" s="8">
        <f t="shared" si="82"/>
        <v>1</v>
      </c>
      <c r="F154" s="8">
        <f t="shared" si="83"/>
        <v>3</v>
      </c>
      <c r="G154" s="61">
        <f t="shared" si="84"/>
        <v>10648</v>
      </c>
      <c r="H154" s="66">
        <f t="shared" si="85"/>
        <v>0.17983448741766594</v>
      </c>
      <c r="I154" s="2"/>
      <c r="J154" s="2">
        <f t="shared" si="86"/>
        <v>0.39537240331025164</v>
      </c>
      <c r="K154" s="2">
        <f t="shared" si="87"/>
        <v>0.57520689072791753</v>
      </c>
      <c r="L154" s="2">
        <f t="shared" si="88"/>
        <v>1.9979733153183583E-2</v>
      </c>
      <c r="M154" s="2">
        <f t="shared" si="89"/>
        <v>9.4409728086471897E-3</v>
      </c>
      <c r="N154" s="120">
        <v>23410</v>
      </c>
      <c r="O154" s="120">
        <v>34058</v>
      </c>
      <c r="P154" s="120">
        <v>1183</v>
      </c>
      <c r="Q154" s="120"/>
      <c r="R154" s="120"/>
      <c r="S154" s="120"/>
      <c r="T154" s="120"/>
      <c r="U154" s="120"/>
      <c r="V154" s="120"/>
      <c r="W154" s="120"/>
      <c r="X154" s="120"/>
      <c r="Y154" s="120">
        <v>559</v>
      </c>
      <c r="Z154" s="120">
        <v>0</v>
      </c>
      <c r="AA154" s="120">
        <v>0</v>
      </c>
      <c r="AB154" s="120">
        <v>0</v>
      </c>
      <c r="AC154" s="120">
        <v>0</v>
      </c>
      <c r="AD154" s="120">
        <v>0</v>
      </c>
      <c r="AE154" s="120"/>
      <c r="AG154" s="6">
        <f>IF(Q154&gt;0,RANK(Q154,(N154:P154,Q154:AE154)),0)</f>
        <v>0</v>
      </c>
      <c r="AH154" s="6">
        <f>IF(R154&gt;0,RANK(R154,(N154:P154,Q154:AE154)),0)</f>
        <v>0</v>
      </c>
      <c r="AI154" s="6">
        <f>IF(T154&gt;0,RANK(T154,(N154:P154,Q154:AE154)),0)</f>
        <v>0</v>
      </c>
      <c r="AJ154" s="6">
        <f>IF(S154&gt;0,RANK(S154,(N154:P154,Q154:AE154)),0)</f>
        <v>0</v>
      </c>
      <c r="AK154" s="2">
        <f t="shared" si="90"/>
        <v>0</v>
      </c>
      <c r="AL154" s="2">
        <f t="shared" si="91"/>
        <v>0</v>
      </c>
      <c r="AM154" s="2">
        <f t="shared" si="92"/>
        <v>0</v>
      </c>
      <c r="AN154" s="2">
        <f t="shared" si="93"/>
        <v>0</v>
      </c>
      <c r="AP154" t="s">
        <v>1776</v>
      </c>
      <c r="AQ154" t="s">
        <v>597</v>
      </c>
      <c r="AR154">
        <v>5</v>
      </c>
      <c r="AT154">
        <v>1</v>
      </c>
      <c r="AU154" s="105">
        <v>12</v>
      </c>
      <c r="AV154" s="107">
        <v>119</v>
      </c>
      <c r="AW154" s="111">
        <f t="shared" si="79"/>
        <v>12119</v>
      </c>
      <c r="AY154" s="6" t="s">
        <v>1243</v>
      </c>
      <c r="BF154" t="s">
        <v>1296</v>
      </c>
    </row>
    <row r="155" spans="1:58" hidden="1" outlineLevel="1">
      <c r="A155" t="s">
        <v>1349</v>
      </c>
      <c r="B155" t="s">
        <v>597</v>
      </c>
      <c r="C155" s="1">
        <f t="shared" si="80"/>
        <v>17356</v>
      </c>
      <c r="D155" s="8">
        <f t="shared" si="81"/>
        <v>2</v>
      </c>
      <c r="E155" s="8">
        <f t="shared" si="82"/>
        <v>1</v>
      </c>
      <c r="F155" s="8">
        <f t="shared" si="83"/>
        <v>3</v>
      </c>
      <c r="G155" s="61">
        <f t="shared" si="84"/>
        <v>4203</v>
      </c>
      <c r="H155" s="66">
        <f t="shared" si="85"/>
        <v>0.2421640931090113</v>
      </c>
      <c r="I155" s="2"/>
      <c r="J155" s="2">
        <f t="shared" si="86"/>
        <v>0.3616616731965891</v>
      </c>
      <c r="K155" s="2">
        <f t="shared" si="87"/>
        <v>0.60382576630560036</v>
      </c>
      <c r="L155" s="2">
        <f t="shared" si="88"/>
        <v>2.4775293846508412E-2</v>
      </c>
      <c r="M155" s="2">
        <f t="shared" si="89"/>
        <v>9.7372666513020727E-3</v>
      </c>
      <c r="N155" s="120">
        <v>6277</v>
      </c>
      <c r="O155" s="120">
        <v>10480</v>
      </c>
      <c r="P155" s="120">
        <v>430</v>
      </c>
      <c r="Q155" s="120"/>
      <c r="R155" s="120"/>
      <c r="S155" s="120"/>
      <c r="T155" s="120"/>
      <c r="U155" s="120"/>
      <c r="V155" s="120"/>
      <c r="W155" s="120"/>
      <c r="X155" s="120"/>
      <c r="Y155" s="120">
        <v>169</v>
      </c>
      <c r="Z155" s="120">
        <v>0</v>
      </c>
      <c r="AA155" s="120">
        <v>0</v>
      </c>
      <c r="AB155" s="120">
        <v>0</v>
      </c>
      <c r="AC155" s="120">
        <v>0</v>
      </c>
      <c r="AD155" s="120">
        <v>0</v>
      </c>
      <c r="AE155" s="120"/>
      <c r="AG155" s="6">
        <f>IF(Q155&gt;0,RANK(Q155,(N155:P155,Q155:AE155)),0)</f>
        <v>0</v>
      </c>
      <c r="AH155" s="6">
        <f>IF(R155&gt;0,RANK(R155,(N155:P155,Q155:AE155)),0)</f>
        <v>0</v>
      </c>
      <c r="AI155" s="6">
        <f>IF(T155&gt;0,RANK(T155,(N155:P155,Q155:AE155)),0)</f>
        <v>0</v>
      </c>
      <c r="AJ155" s="6">
        <f>IF(S155&gt;0,RANK(S155,(N155:P155,Q155:AE155)),0)</f>
        <v>0</v>
      </c>
      <c r="AK155" s="2">
        <f t="shared" si="90"/>
        <v>0</v>
      </c>
      <c r="AL155" s="2">
        <f t="shared" si="91"/>
        <v>0</v>
      </c>
      <c r="AM155" s="2">
        <f t="shared" si="92"/>
        <v>0</v>
      </c>
      <c r="AN155" s="2">
        <f t="shared" si="93"/>
        <v>0</v>
      </c>
      <c r="AP155" t="s">
        <v>1349</v>
      </c>
      <c r="AQ155" t="s">
        <v>597</v>
      </c>
      <c r="AR155">
        <v>2</v>
      </c>
      <c r="AT155">
        <v>1</v>
      </c>
      <c r="AU155" s="105">
        <v>12</v>
      </c>
      <c r="AV155" s="107">
        <v>121</v>
      </c>
      <c r="AW155" s="111">
        <f t="shared" si="79"/>
        <v>12121</v>
      </c>
      <c r="AY155" s="6" t="s">
        <v>1243</v>
      </c>
      <c r="BF155" t="s">
        <v>1295</v>
      </c>
    </row>
    <row r="156" spans="1:58" hidden="1" outlineLevel="1">
      <c r="A156" t="s">
        <v>945</v>
      </c>
      <c r="B156" t="s">
        <v>597</v>
      </c>
      <c r="C156" s="1">
        <f t="shared" si="80"/>
        <v>8972</v>
      </c>
      <c r="D156" s="8">
        <f t="shared" si="81"/>
        <v>2</v>
      </c>
      <c r="E156" s="8">
        <f t="shared" si="82"/>
        <v>1</v>
      </c>
      <c r="F156" s="8">
        <f t="shared" si="83"/>
        <v>3</v>
      </c>
      <c r="G156" s="61">
        <f t="shared" si="84"/>
        <v>888</v>
      </c>
      <c r="H156" s="66">
        <f t="shared" si="85"/>
        <v>9.897458760588497E-2</v>
      </c>
      <c r="I156" s="2"/>
      <c r="J156" s="2">
        <f t="shared" si="86"/>
        <v>0.4362460989745876</v>
      </c>
      <c r="K156" s="2">
        <f t="shared" si="87"/>
        <v>0.53522068658047262</v>
      </c>
      <c r="L156" s="2">
        <f t="shared" si="88"/>
        <v>1.9505127061970575E-2</v>
      </c>
      <c r="M156" s="2">
        <f t="shared" si="89"/>
        <v>9.0280873829692611E-3</v>
      </c>
      <c r="N156" s="120">
        <v>3914</v>
      </c>
      <c r="O156" s="120">
        <v>4802</v>
      </c>
      <c r="P156" s="120">
        <v>175</v>
      </c>
      <c r="Q156" s="120"/>
      <c r="R156" s="120"/>
      <c r="S156" s="120"/>
      <c r="T156" s="120"/>
      <c r="U156" s="120"/>
      <c r="V156" s="120"/>
      <c r="W156" s="120"/>
      <c r="X156" s="120"/>
      <c r="Y156" s="120">
        <v>81</v>
      </c>
      <c r="Z156" s="120">
        <v>0</v>
      </c>
      <c r="AA156" s="120">
        <v>0</v>
      </c>
      <c r="AB156" s="120">
        <v>0</v>
      </c>
      <c r="AC156" s="120">
        <v>0</v>
      </c>
      <c r="AD156" s="120">
        <v>0</v>
      </c>
      <c r="AE156" s="120"/>
      <c r="AG156" s="6">
        <f>IF(Q156&gt;0,RANK(Q156,(N156:P156,Q156:AE156)),0)</f>
        <v>0</v>
      </c>
      <c r="AH156" s="6">
        <f>IF(R156&gt;0,RANK(R156,(N156:P156,Q156:AE156)),0)</f>
        <v>0</v>
      </c>
      <c r="AI156" s="6">
        <f>IF(T156&gt;0,RANK(T156,(N156:P156,Q156:AE156)),0)</f>
        <v>0</v>
      </c>
      <c r="AJ156" s="6">
        <f>IF(S156&gt;0,RANK(S156,(N156:P156,Q156:AE156)),0)</f>
        <v>0</v>
      </c>
      <c r="AK156" s="2">
        <f t="shared" si="90"/>
        <v>0</v>
      </c>
      <c r="AL156" s="2">
        <f t="shared" si="91"/>
        <v>0</v>
      </c>
      <c r="AM156" s="2">
        <f t="shared" si="92"/>
        <v>0</v>
      </c>
      <c r="AN156" s="2">
        <f t="shared" si="93"/>
        <v>0</v>
      </c>
      <c r="AP156" t="s">
        <v>945</v>
      </c>
      <c r="AQ156" t="s">
        <v>597</v>
      </c>
      <c r="AR156">
        <v>2</v>
      </c>
      <c r="AT156">
        <v>1</v>
      </c>
      <c r="AU156" s="105">
        <v>12</v>
      </c>
      <c r="AV156" s="107">
        <v>123</v>
      </c>
      <c r="AW156" s="111">
        <f t="shared" si="79"/>
        <v>12123</v>
      </c>
      <c r="AY156" s="6" t="s">
        <v>1243</v>
      </c>
      <c r="BF156" t="s">
        <v>1295</v>
      </c>
    </row>
    <row r="157" spans="1:58" hidden="1" outlineLevel="1">
      <c r="A157" t="s">
        <v>1070</v>
      </c>
      <c r="B157" t="s">
        <v>597</v>
      </c>
      <c r="C157" s="1">
        <f t="shared" si="80"/>
        <v>5272</v>
      </c>
      <c r="D157" s="8">
        <f t="shared" si="81"/>
        <v>2</v>
      </c>
      <c r="E157" s="8">
        <f t="shared" si="82"/>
        <v>1</v>
      </c>
      <c r="F157" s="8">
        <f t="shared" si="83"/>
        <v>3</v>
      </c>
      <c r="G157" s="61">
        <f t="shared" si="84"/>
        <v>1013</v>
      </c>
      <c r="H157" s="66">
        <f t="shared" si="85"/>
        <v>0.19214719271623673</v>
      </c>
      <c r="I157" s="2"/>
      <c r="J157" s="2">
        <f t="shared" si="86"/>
        <v>0.39017450682852806</v>
      </c>
      <c r="K157" s="2">
        <f t="shared" si="87"/>
        <v>0.58232169954476476</v>
      </c>
      <c r="L157" s="2">
        <f t="shared" si="88"/>
        <v>1.7640364188163886E-2</v>
      </c>
      <c r="M157" s="2">
        <f t="shared" si="89"/>
        <v>9.8634294385432988E-3</v>
      </c>
      <c r="N157" s="120">
        <v>2057</v>
      </c>
      <c r="O157" s="120">
        <v>3070</v>
      </c>
      <c r="P157" s="120">
        <v>93</v>
      </c>
      <c r="Q157" s="120"/>
      <c r="R157" s="120"/>
      <c r="S157" s="120"/>
      <c r="T157" s="120"/>
      <c r="U157" s="120"/>
      <c r="V157" s="120"/>
      <c r="W157" s="120"/>
      <c r="X157" s="120"/>
      <c r="Y157" s="120">
        <v>52</v>
      </c>
      <c r="Z157" s="120">
        <v>0</v>
      </c>
      <c r="AA157" s="120">
        <v>0</v>
      </c>
      <c r="AB157" s="120">
        <v>0</v>
      </c>
      <c r="AC157" s="120">
        <v>0</v>
      </c>
      <c r="AD157" s="120">
        <v>0</v>
      </c>
      <c r="AE157" s="120"/>
      <c r="AG157" s="6">
        <f>IF(Q157&gt;0,RANK(Q157,(N157:P157,Q157:AE157)),0)</f>
        <v>0</v>
      </c>
      <c r="AH157" s="6">
        <f>IF(R157&gt;0,RANK(R157,(N157:P157,Q157:AE157)),0)</f>
        <v>0</v>
      </c>
      <c r="AI157" s="6">
        <f>IF(T157&gt;0,RANK(T157,(N157:P157,Q157:AE157)),0)</f>
        <v>0</v>
      </c>
      <c r="AJ157" s="6">
        <f>IF(S157&gt;0,RANK(S157,(N157:P157,Q157:AE157)),0)</f>
        <v>0</v>
      </c>
      <c r="AK157" s="2">
        <f t="shared" si="90"/>
        <v>0</v>
      </c>
      <c r="AL157" s="2">
        <f t="shared" si="91"/>
        <v>0</v>
      </c>
      <c r="AM157" s="2">
        <f t="shared" si="92"/>
        <v>0</v>
      </c>
      <c r="AN157" s="2">
        <f t="shared" si="93"/>
        <v>0</v>
      </c>
      <c r="AP157" t="s">
        <v>1070</v>
      </c>
      <c r="AQ157" t="s">
        <v>597</v>
      </c>
      <c r="AR157">
        <v>4</v>
      </c>
      <c r="AT157">
        <v>1</v>
      </c>
      <c r="AU157" s="105">
        <v>12</v>
      </c>
      <c r="AV157" s="107">
        <v>125</v>
      </c>
      <c r="AW157" s="111">
        <f t="shared" si="79"/>
        <v>12125</v>
      </c>
      <c r="AY157" s="6" t="s">
        <v>1243</v>
      </c>
      <c r="BF157" t="s">
        <v>1295</v>
      </c>
    </row>
    <row r="158" spans="1:58" hidden="1" outlineLevel="1">
      <c r="A158" t="s">
        <v>401</v>
      </c>
      <c r="B158" t="s">
        <v>597</v>
      </c>
      <c r="C158" s="1">
        <f t="shared" si="80"/>
        <v>228992</v>
      </c>
      <c r="D158" s="8">
        <f t="shared" si="81"/>
        <v>1</v>
      </c>
      <c r="E158" s="8">
        <f t="shared" si="82"/>
        <v>2</v>
      </c>
      <c r="F158" s="8">
        <f t="shared" si="83"/>
        <v>3</v>
      </c>
      <c r="G158" s="61">
        <f t="shared" si="84"/>
        <v>30375</v>
      </c>
      <c r="H158" s="66">
        <f t="shared" si="85"/>
        <v>0.13264655533817776</v>
      </c>
      <c r="I158" s="2"/>
      <c r="J158" s="2">
        <f t="shared" si="86"/>
        <v>0.55155638624930126</v>
      </c>
      <c r="K158" s="2">
        <f t="shared" si="87"/>
        <v>0.41890983091112355</v>
      </c>
      <c r="L158" s="2">
        <f t="shared" si="88"/>
        <v>1.8668774455002795E-2</v>
      </c>
      <c r="M158" s="2">
        <f t="shared" si="89"/>
        <v>1.0865008384572401E-2</v>
      </c>
      <c r="N158" s="120">
        <v>126302</v>
      </c>
      <c r="O158" s="120">
        <v>95927</v>
      </c>
      <c r="P158" s="120">
        <v>4275</v>
      </c>
      <c r="Q158" s="120"/>
      <c r="R158" s="120"/>
      <c r="S158" s="120"/>
      <c r="T158" s="120"/>
      <c r="U158" s="120"/>
      <c r="V158" s="120"/>
      <c r="W158" s="120"/>
      <c r="X158" s="120"/>
      <c r="Y158" s="120">
        <v>2487</v>
      </c>
      <c r="Z158" s="120">
        <v>0</v>
      </c>
      <c r="AA158" s="120">
        <v>0</v>
      </c>
      <c r="AB158" s="120">
        <v>0</v>
      </c>
      <c r="AC158" s="120">
        <v>0</v>
      </c>
      <c r="AD158" s="120">
        <v>1</v>
      </c>
      <c r="AE158" s="120"/>
      <c r="AG158" s="6">
        <f>IF(Q158&gt;0,RANK(Q158,(N158:P158,Q158:AE158)),0)</f>
        <v>0</v>
      </c>
      <c r="AH158" s="6">
        <f>IF(R158&gt;0,RANK(R158,(N158:P158,Q158:AE158)),0)</f>
        <v>0</v>
      </c>
      <c r="AI158" s="6">
        <f>IF(T158&gt;0,RANK(T158,(N158:P158,Q158:AE158)),0)</f>
        <v>0</v>
      </c>
      <c r="AJ158" s="6">
        <f>IF(S158&gt;0,RANK(S158,(N158:P158,Q158:AE158)),0)</f>
        <v>0</v>
      </c>
      <c r="AK158" s="2">
        <f t="shared" si="90"/>
        <v>0</v>
      </c>
      <c r="AL158" s="2">
        <f t="shared" si="91"/>
        <v>0</v>
      </c>
      <c r="AM158" s="2">
        <f t="shared" si="92"/>
        <v>0</v>
      </c>
      <c r="AN158" s="2">
        <f t="shared" si="93"/>
        <v>0</v>
      </c>
      <c r="AP158" t="s">
        <v>401</v>
      </c>
      <c r="AQ158" t="s">
        <v>597</v>
      </c>
      <c r="AR158">
        <v>0</v>
      </c>
      <c r="AT158">
        <v>1</v>
      </c>
      <c r="AU158" s="105">
        <v>12</v>
      </c>
      <c r="AV158" s="107">
        <v>127</v>
      </c>
      <c r="AW158" s="111">
        <f t="shared" si="79"/>
        <v>12127</v>
      </c>
      <c r="AY158" s="6" t="s">
        <v>1243</v>
      </c>
      <c r="BF158" t="s">
        <v>1295</v>
      </c>
    </row>
    <row r="159" spans="1:58" hidden="1" outlineLevel="1">
      <c r="A159" t="s">
        <v>1600</v>
      </c>
      <c r="B159" t="s">
        <v>597</v>
      </c>
      <c r="C159" s="1">
        <f t="shared" si="80"/>
        <v>14337</v>
      </c>
      <c r="D159" s="8">
        <f t="shared" si="81"/>
        <v>2</v>
      </c>
      <c r="E159" s="8">
        <f t="shared" si="82"/>
        <v>1</v>
      </c>
      <c r="F159" s="8">
        <f t="shared" si="83"/>
        <v>3</v>
      </c>
      <c r="G159" s="61">
        <f t="shared" si="84"/>
        <v>398</v>
      </c>
      <c r="H159" s="66">
        <f>IF(C159&gt;0,G159/C159,0)</f>
        <v>2.7760340378042828E-2</v>
      </c>
      <c r="I159" s="2"/>
      <c r="J159" s="2">
        <f t="shared" si="86"/>
        <v>0.46732231289670084</v>
      </c>
      <c r="K159" s="2">
        <f t="shared" si="87"/>
        <v>0.49508265327474366</v>
      </c>
      <c r="L159" s="2">
        <f t="shared" si="88"/>
        <v>2.4551858826811747E-2</v>
      </c>
      <c r="M159" s="2">
        <f>IF(C159=0,"-",(1-J159-K159-L159))</f>
        <v>1.3043175001743811E-2</v>
      </c>
      <c r="N159" s="120">
        <v>6700</v>
      </c>
      <c r="O159" s="120">
        <v>7098</v>
      </c>
      <c r="P159" s="120">
        <v>352</v>
      </c>
      <c r="Q159" s="120"/>
      <c r="R159" s="120"/>
      <c r="S159" s="120"/>
      <c r="T159" s="120"/>
      <c r="U159" s="120"/>
      <c r="V159" s="120"/>
      <c r="W159" s="120"/>
      <c r="X159" s="120"/>
      <c r="Y159" s="120">
        <v>187</v>
      </c>
      <c r="Z159" s="120">
        <v>0</v>
      </c>
      <c r="AA159" s="120">
        <v>0</v>
      </c>
      <c r="AB159" s="120">
        <v>0</v>
      </c>
      <c r="AC159" s="120">
        <v>0</v>
      </c>
      <c r="AD159" s="120">
        <v>0</v>
      </c>
      <c r="AE159" s="120"/>
      <c r="AG159" s="6">
        <f>IF(Q159&gt;0,RANK(Q159,(N159:P159,Q159:AE159)),0)</f>
        <v>0</v>
      </c>
      <c r="AH159" s="6">
        <f>IF(R159&gt;0,RANK(R159,(N159:P159,Q159:AE159)),0)</f>
        <v>0</v>
      </c>
      <c r="AI159" s="6">
        <f>IF(T159&gt;0,RANK(T159,(N159:P159,Q159:AE159)),0)</f>
        <v>0</v>
      </c>
      <c r="AJ159" s="6">
        <f>IF(S159&gt;0,RANK(S159,(N159:P159,Q159:AE159)),0)</f>
        <v>0</v>
      </c>
      <c r="AK159" s="2">
        <f t="shared" si="90"/>
        <v>0</v>
      </c>
      <c r="AL159" s="2">
        <f t="shared" si="91"/>
        <v>0</v>
      </c>
      <c r="AM159" s="2">
        <f t="shared" si="92"/>
        <v>0</v>
      </c>
      <c r="AN159" s="2">
        <f t="shared" si="93"/>
        <v>0</v>
      </c>
      <c r="AP159" t="s">
        <v>1600</v>
      </c>
      <c r="AQ159" t="s">
        <v>597</v>
      </c>
      <c r="AR159">
        <v>2</v>
      </c>
      <c r="AT159">
        <v>1</v>
      </c>
      <c r="AU159" s="105">
        <v>12</v>
      </c>
      <c r="AV159" s="107">
        <v>129</v>
      </c>
      <c r="AW159" s="111">
        <f t="shared" si="79"/>
        <v>12129</v>
      </c>
      <c r="AY159" s="6" t="s">
        <v>1243</v>
      </c>
      <c r="BF159" t="s">
        <v>1295</v>
      </c>
    </row>
    <row r="160" spans="1:58" hidden="1" outlineLevel="1">
      <c r="A160" t="s">
        <v>341</v>
      </c>
      <c r="B160" t="s">
        <v>597</v>
      </c>
      <c r="C160" s="1">
        <f t="shared" si="80"/>
        <v>27829</v>
      </c>
      <c r="D160" s="8">
        <f t="shared" si="81"/>
        <v>2</v>
      </c>
      <c r="E160" s="8">
        <f t="shared" si="82"/>
        <v>1</v>
      </c>
      <c r="F160" s="8">
        <f t="shared" si="83"/>
        <v>3</v>
      </c>
      <c r="G160" s="61">
        <f t="shared" si="84"/>
        <v>9953</v>
      </c>
      <c r="H160" s="66">
        <f>IF(C160&gt;0,G160/C160,0)</f>
        <v>0.35764849617305688</v>
      </c>
      <c r="I160" s="2"/>
      <c r="J160" s="2">
        <f t="shared" si="86"/>
        <v>0.30471809982392467</v>
      </c>
      <c r="K160" s="2">
        <f t="shared" si="87"/>
        <v>0.66236659599698156</v>
      </c>
      <c r="L160" s="2">
        <f t="shared" si="88"/>
        <v>2.285385748679435E-2</v>
      </c>
      <c r="M160" s="2">
        <f>IF(C160=0,"-",(1-J160-K160-L160))</f>
        <v>1.0061446692299369E-2</v>
      </c>
      <c r="N160" s="120">
        <v>8480</v>
      </c>
      <c r="O160" s="120">
        <v>18433</v>
      </c>
      <c r="P160" s="120">
        <v>636</v>
      </c>
      <c r="Q160" s="120"/>
      <c r="R160" s="120"/>
      <c r="S160" s="120"/>
      <c r="T160" s="120"/>
      <c r="U160" s="120"/>
      <c r="V160" s="120"/>
      <c r="W160" s="120"/>
      <c r="X160" s="120"/>
      <c r="Y160" s="120">
        <v>280</v>
      </c>
      <c r="Z160" s="120">
        <v>0</v>
      </c>
      <c r="AA160" s="120">
        <v>0</v>
      </c>
      <c r="AB160" s="120">
        <v>0</v>
      </c>
      <c r="AC160" s="120">
        <v>0</v>
      </c>
      <c r="AD160" s="120">
        <v>0</v>
      </c>
      <c r="AE160" s="120"/>
      <c r="AG160" s="6">
        <f>IF(Q160&gt;0,RANK(Q160,(N160:P160,Q160:AE160)),0)</f>
        <v>0</v>
      </c>
      <c r="AH160" s="6">
        <f>IF(R160&gt;0,RANK(R160,(N160:P160,Q160:AE160)),0)</f>
        <v>0</v>
      </c>
      <c r="AI160" s="6">
        <f>IF(T160&gt;0,RANK(T160,(N160:P160,Q160:AE160)),0)</f>
        <v>0</v>
      </c>
      <c r="AJ160" s="6">
        <f>IF(S160&gt;0,RANK(S160,(N160:P160,Q160:AE160)),0)</f>
        <v>0</v>
      </c>
      <c r="AK160" s="2">
        <f t="shared" si="90"/>
        <v>0</v>
      </c>
      <c r="AL160" s="2">
        <f t="shared" si="91"/>
        <v>0</v>
      </c>
      <c r="AM160" s="2">
        <f t="shared" si="92"/>
        <v>0</v>
      </c>
      <c r="AN160" s="2">
        <f t="shared" si="93"/>
        <v>0</v>
      </c>
      <c r="AP160" t="s">
        <v>341</v>
      </c>
      <c r="AQ160" t="s">
        <v>597</v>
      </c>
      <c r="AR160">
        <v>0</v>
      </c>
      <c r="AT160">
        <v>1</v>
      </c>
      <c r="AU160" s="105">
        <v>12</v>
      </c>
      <c r="AV160" s="107">
        <v>131</v>
      </c>
      <c r="AW160" s="111">
        <f t="shared" si="79"/>
        <v>12131</v>
      </c>
      <c r="AY160" s="6" t="s">
        <v>1243</v>
      </c>
      <c r="BF160" t="s">
        <v>1295</v>
      </c>
    </row>
    <row r="161" spans="1:58" hidden="1" outlineLevel="1">
      <c r="A161" t="s">
        <v>342</v>
      </c>
      <c r="B161" t="s">
        <v>597</v>
      </c>
      <c r="C161" s="1">
        <f t="shared" si="80"/>
        <v>10874</v>
      </c>
      <c r="D161" s="8">
        <f t="shared" si="81"/>
        <v>2</v>
      </c>
      <c r="E161" s="8">
        <f t="shared" si="82"/>
        <v>1</v>
      </c>
      <c r="F161" s="8">
        <f t="shared" si="83"/>
        <v>3</v>
      </c>
      <c r="G161" s="61">
        <f t="shared" si="84"/>
        <v>2178</v>
      </c>
      <c r="H161" s="66">
        <f>IF(C161&gt;0,G161/C161,0)</f>
        <v>0.20029427993378701</v>
      </c>
      <c r="I161" s="2"/>
      <c r="J161" s="2">
        <f t="shared" si="86"/>
        <v>0.38265587640242782</v>
      </c>
      <c r="K161" s="2">
        <f t="shared" si="87"/>
        <v>0.58295015633621483</v>
      </c>
      <c r="L161" s="2">
        <f t="shared" si="88"/>
        <v>2.4002207099503403E-2</v>
      </c>
      <c r="M161" s="2">
        <f>IF(C161=0,"-",(1-J161-K161-L161))</f>
        <v>1.0391760161853947E-2</v>
      </c>
      <c r="N161" s="120">
        <v>4161</v>
      </c>
      <c r="O161" s="120">
        <v>6339</v>
      </c>
      <c r="P161" s="120">
        <v>261</v>
      </c>
      <c r="Q161" s="120"/>
      <c r="R161" s="120"/>
      <c r="S161" s="120"/>
      <c r="T161" s="120"/>
      <c r="U161" s="120"/>
      <c r="V161" s="120"/>
      <c r="W161" s="120"/>
      <c r="X161" s="120"/>
      <c r="Y161" s="120">
        <v>113</v>
      </c>
      <c r="Z161" s="120">
        <v>0</v>
      </c>
      <c r="AA161" s="120">
        <v>0</v>
      </c>
      <c r="AB161" s="120">
        <v>0</v>
      </c>
      <c r="AC161" s="120">
        <v>0</v>
      </c>
      <c r="AD161" s="120">
        <v>0</v>
      </c>
      <c r="AE161" s="120"/>
      <c r="AG161" s="6">
        <f>IF(Q161&gt;0,RANK(Q161,(N161:P161,Q161:AE161)),0)</f>
        <v>0</v>
      </c>
      <c r="AH161" s="6">
        <f>IF(R161&gt;0,RANK(R161,(N161:P161,Q161:AE161)),0)</f>
        <v>0</v>
      </c>
      <c r="AI161" s="6">
        <f>IF(T161&gt;0,RANK(T161,(N161:P161,Q161:AE161)),0)</f>
        <v>0</v>
      </c>
      <c r="AJ161" s="6">
        <f>IF(S161&gt;0,RANK(S161,(N161:P161,Q161:AE161)),0)</f>
        <v>0</v>
      </c>
      <c r="AK161" s="2">
        <f t="shared" si="90"/>
        <v>0</v>
      </c>
      <c r="AL161" s="2">
        <f t="shared" si="91"/>
        <v>0</v>
      </c>
      <c r="AM161" s="2">
        <f t="shared" si="92"/>
        <v>0</v>
      </c>
      <c r="AN161" s="2">
        <f t="shared" si="93"/>
        <v>0</v>
      </c>
      <c r="AP161" t="s">
        <v>342</v>
      </c>
      <c r="AQ161" t="s">
        <v>597</v>
      </c>
      <c r="AR161">
        <v>1</v>
      </c>
      <c r="AT161">
        <v>1</v>
      </c>
      <c r="AU161" s="105">
        <v>12</v>
      </c>
      <c r="AV161" s="107">
        <v>133</v>
      </c>
      <c r="AW161" s="111">
        <f t="shared" si="79"/>
        <v>12133</v>
      </c>
      <c r="AY161" s="6" t="s">
        <v>1243</v>
      </c>
      <c r="BF161" t="s">
        <v>1295</v>
      </c>
    </row>
    <row r="162" spans="1:58" collapsed="1">
      <c r="A162" t="s">
        <v>2209</v>
      </c>
      <c r="B162" t="s">
        <v>179</v>
      </c>
      <c r="C162" s="1">
        <f t="shared" si="80"/>
        <v>8189946</v>
      </c>
      <c r="D162" s="8">
        <f t="shared" si="81"/>
        <v>1</v>
      </c>
      <c r="E162" s="8">
        <f t="shared" si="82"/>
        <v>2</v>
      </c>
      <c r="F162" s="8">
        <f t="shared" si="83"/>
        <v>3</v>
      </c>
      <c r="G162" s="61">
        <f t="shared" si="84"/>
        <v>1065184</v>
      </c>
      <c r="H162" s="66">
        <f>IF(C162&gt;0,G162/C162,0)</f>
        <v>0.13005995399725467</v>
      </c>
      <c r="I162" s="2"/>
      <c r="J162" s="2">
        <f t="shared" si="86"/>
        <v>0.55231756106816821</v>
      </c>
      <c r="K162" s="2">
        <f t="shared" si="87"/>
        <v>0.42225760707091353</v>
      </c>
      <c r="L162" s="2">
        <f t="shared" si="88"/>
        <v>1.5394362795554452E-2</v>
      </c>
      <c r="M162" s="2">
        <f>IF(C162=0,"-",(1-J162-K162-L162))</f>
        <v>1.003046906536381E-2</v>
      </c>
      <c r="N162" s="120">
        <f>SUM(N95:N161)</f>
        <v>4523451</v>
      </c>
      <c r="O162" s="120">
        <f>SUM(O95:O161)</f>
        <v>3458267</v>
      </c>
      <c r="P162" s="120">
        <f>SUM(P95:P161)</f>
        <v>126079</v>
      </c>
      <c r="Q162" s="120"/>
      <c r="R162" s="120"/>
      <c r="S162" s="120"/>
      <c r="T162" s="120"/>
      <c r="U162" s="120"/>
      <c r="V162" s="120"/>
      <c r="W162" s="120"/>
      <c r="X162" s="120"/>
      <c r="Y162" s="120">
        <f>SUM(Y95:Y161)</f>
        <v>82089</v>
      </c>
      <c r="Z162" s="120">
        <f t="shared" ref="Z162:AD162" si="94">SUM(Z95:Z161)</f>
        <v>9</v>
      </c>
      <c r="AA162" s="120">
        <f t="shared" si="94"/>
        <v>19</v>
      </c>
      <c r="AB162" s="120">
        <f t="shared" si="94"/>
        <v>2</v>
      </c>
      <c r="AC162" s="120">
        <f t="shared" si="94"/>
        <v>12</v>
      </c>
      <c r="AD162" s="120">
        <f t="shared" si="94"/>
        <v>18</v>
      </c>
      <c r="AE162" s="120"/>
      <c r="AG162" s="6">
        <f>IF(Q162&gt;0,RANK(Q162,(N162:P162,Q162:AE162)),0)</f>
        <v>0</v>
      </c>
      <c r="AH162" s="6">
        <f>IF(R162&gt;0,RANK(R162,(N162:P162,Q162:AE162)),0)</f>
        <v>0</v>
      </c>
      <c r="AI162" s="6">
        <f>IF(T162&gt;0,RANK(T162,(N162:P162,Q162:AE162)),0)</f>
        <v>0</v>
      </c>
      <c r="AJ162" s="6">
        <f>IF(S162&gt;0,RANK(S162,(N162:P162,Q162:AE162)),0)</f>
        <v>0</v>
      </c>
      <c r="AK162" s="2">
        <f t="shared" si="90"/>
        <v>0</v>
      </c>
      <c r="AL162" s="2">
        <f t="shared" si="91"/>
        <v>0</v>
      </c>
      <c r="AM162" s="2">
        <f t="shared" si="92"/>
        <v>0</v>
      </c>
      <c r="AN162" s="2">
        <f t="shared" si="93"/>
        <v>0</v>
      </c>
      <c r="AP162" t="s">
        <v>2209</v>
      </c>
      <c r="AQ162" t="s">
        <v>179</v>
      </c>
      <c r="AT162">
        <v>1</v>
      </c>
      <c r="AU162" s="105">
        <v>12</v>
      </c>
      <c r="AV162" s="107"/>
      <c r="AW162" s="105">
        <v>12</v>
      </c>
      <c r="AY162" s="6" t="s">
        <v>71</v>
      </c>
    </row>
    <row r="163" spans="1:58">
      <c r="C163" s="1"/>
      <c r="D163" s="8"/>
      <c r="E163" s="8"/>
      <c r="F163" s="8"/>
      <c r="G163" s="61"/>
      <c r="H163" s="66"/>
      <c r="I163" s="2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G163" s="6"/>
      <c r="AH163" s="6"/>
      <c r="AI163" s="6"/>
      <c r="AJ163" s="6"/>
      <c r="AU163" s="105"/>
      <c r="AV163" s="107"/>
      <c r="AW163" s="111"/>
    </row>
    <row r="164" spans="1:58" hidden="1" outlineLevel="1">
      <c r="A164" t="s">
        <v>346</v>
      </c>
      <c r="B164" t="s">
        <v>217</v>
      </c>
      <c r="C164" s="1">
        <f t="shared" ref="C164:C169" si="95">SUM(N164:AE164)</f>
        <v>62874</v>
      </c>
      <c r="D164" s="8">
        <f t="shared" ref="D164:D169" si="96">IF(N164&gt;0, RANK(N164,(N164:AE164)),0)</f>
        <v>1</v>
      </c>
      <c r="E164" s="8">
        <f t="shared" ref="E164:E169" si="97">IF(O164&gt;0,RANK(O164,(N164:AE164)),0)</f>
        <v>2</v>
      </c>
      <c r="F164" s="8">
        <f t="shared" ref="F164:F169" si="98">IF(P164&gt;0,RANK(P164,(N164:AE164)),0)</f>
        <v>0</v>
      </c>
      <c r="G164" s="61">
        <f t="shared" ref="G164:G169" si="99">IF(C164&gt;0,MAX(N164:S164)-LARGE(N164:S164,2),0)</f>
        <v>23892</v>
      </c>
      <c r="H164" s="66">
        <f t="shared" ref="H164:H169" si="100">IF(C164&gt;0,G164/C164,0)</f>
        <v>0.3799980914209371</v>
      </c>
      <c r="I164" s="2"/>
      <c r="J164" s="2">
        <f t="shared" ref="J164:L169" si="101">IF($C164=0,"-",N164/$C164)</f>
        <v>0.68999904571046855</v>
      </c>
      <c r="K164" s="2">
        <f t="shared" si="101"/>
        <v>0.31000095428953145</v>
      </c>
      <c r="L164" s="2">
        <f t="shared" si="101"/>
        <v>0</v>
      </c>
      <c r="M164" s="2">
        <f t="shared" ref="M164:M169" si="102">IF(C164=0,"-",(1-J164-K164-L164))</f>
        <v>0</v>
      </c>
      <c r="N164" s="120">
        <v>43383</v>
      </c>
      <c r="O164" s="120">
        <v>19491</v>
      </c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G164" s="6">
        <f>IF(Q164&gt;0,RANK(Q164,(N164:P164,Q164:AE164)),0)</f>
        <v>0</v>
      </c>
      <c r="AH164" s="6">
        <f>IF(R164&gt;0,RANK(R164,(N164:P164,Q164:AE164)),0)</f>
        <v>0</v>
      </c>
      <c r="AI164" s="6">
        <f>IF(T164&gt;0,RANK(T164,(N164:P164,Q164:AE164)),0)</f>
        <v>0</v>
      </c>
      <c r="AJ164" s="6">
        <f>IF(S164&gt;0,RANK(S164,(N164:P164,Q164:AE164)),0)</f>
        <v>0</v>
      </c>
      <c r="AK164" s="2">
        <f t="shared" ref="AK164:AL167" si="103">IF($C164=0,"-",Q164/$C164)</f>
        <v>0</v>
      </c>
      <c r="AL164" s="2">
        <f t="shared" si="103"/>
        <v>0</v>
      </c>
      <c r="AM164" s="2">
        <f>IF($C164=0,"-",T164/$C164)</f>
        <v>0</v>
      </c>
      <c r="AN164" s="2">
        <f t="shared" ref="AN164:AN169" si="104">IF($C164=0,"-",S164/$C164)</f>
        <v>0</v>
      </c>
      <c r="AP164" t="s">
        <v>346</v>
      </c>
      <c r="AQ164" t="s">
        <v>217</v>
      </c>
      <c r="AR164">
        <v>2</v>
      </c>
      <c r="AT164">
        <v>1</v>
      </c>
      <c r="AU164" s="105">
        <v>15</v>
      </c>
      <c r="AV164" s="107">
        <v>1</v>
      </c>
      <c r="AW164" s="111">
        <f>1000*AU164+AV164</f>
        <v>15001</v>
      </c>
      <c r="AY164" s="6" t="s">
        <v>1243</v>
      </c>
      <c r="AZ164" s="1">
        <v>922</v>
      </c>
      <c r="BA164" s="1">
        <v>16</v>
      </c>
      <c r="BC164" s="1"/>
      <c r="BD164" s="1"/>
    </row>
    <row r="165" spans="1:58" hidden="1" outlineLevel="1">
      <c r="A165" t="s">
        <v>1459</v>
      </c>
      <c r="B165" t="s">
        <v>217</v>
      </c>
      <c r="C165" s="1">
        <f t="shared" si="95"/>
        <v>293810</v>
      </c>
      <c r="D165" s="8">
        <f t="shared" si="96"/>
        <v>1</v>
      </c>
      <c r="E165" s="8">
        <f t="shared" si="97"/>
        <v>2</v>
      </c>
      <c r="F165" s="8">
        <f t="shared" si="98"/>
        <v>0</v>
      </c>
      <c r="G165" s="61">
        <f t="shared" si="99"/>
        <v>55458</v>
      </c>
      <c r="H165" s="66">
        <f t="shared" si="100"/>
        <v>0.1887546373506688</v>
      </c>
      <c r="I165" s="2"/>
      <c r="J165" s="2">
        <f t="shared" si="101"/>
        <v>0.59437731867533439</v>
      </c>
      <c r="K165" s="2">
        <f t="shared" si="101"/>
        <v>0.40562268132466561</v>
      </c>
      <c r="L165" s="2">
        <f t="shared" si="101"/>
        <v>0</v>
      </c>
      <c r="M165" s="2">
        <f t="shared" si="102"/>
        <v>0</v>
      </c>
      <c r="N165" s="120">
        <v>174634</v>
      </c>
      <c r="O165" s="120">
        <v>119176</v>
      </c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G165" s="6">
        <f>IF(Q165&gt;0,RANK(Q165,(N165:P165,Q165:AE165)),0)</f>
        <v>0</v>
      </c>
      <c r="AH165" s="6">
        <f>IF(R165&gt;0,RANK(R165,(N165:P165,Q165:AE165)),0)</f>
        <v>0</v>
      </c>
      <c r="AI165" s="6">
        <f>IF(T165&gt;0,RANK(T165,(N165:P165,Q165:AE165)),0)</f>
        <v>0</v>
      </c>
      <c r="AJ165" s="6">
        <f>IF(S165&gt;0,RANK(S165,(N165:P165,Q165:AE165)),0)</f>
        <v>0</v>
      </c>
      <c r="AK165" s="2">
        <f t="shared" si="103"/>
        <v>0</v>
      </c>
      <c r="AL165" s="2">
        <f t="shared" si="103"/>
        <v>0</v>
      </c>
      <c r="AM165" s="2">
        <f>IF($C165=0,"-",T165/$C165)</f>
        <v>0</v>
      </c>
      <c r="AN165" s="2">
        <f t="shared" si="104"/>
        <v>0</v>
      </c>
      <c r="AP165" t="s">
        <v>1459</v>
      </c>
      <c r="AQ165" t="s">
        <v>217</v>
      </c>
      <c r="AT165">
        <v>1</v>
      </c>
      <c r="AU165" s="105">
        <v>15</v>
      </c>
      <c r="AV165" s="107">
        <v>3</v>
      </c>
      <c r="AW165" s="111">
        <f>1000*AU165+AV165</f>
        <v>15003</v>
      </c>
      <c r="AY165" s="6" t="s">
        <v>1243</v>
      </c>
      <c r="AZ165" s="1">
        <v>4491</v>
      </c>
      <c r="BA165" s="1">
        <v>38</v>
      </c>
      <c r="BC165" s="1"/>
      <c r="BD165" s="1"/>
    </row>
    <row r="166" spans="1:58" hidden="1" outlineLevel="1">
      <c r="A166" t="s">
        <v>1023</v>
      </c>
      <c r="B166" t="s">
        <v>217</v>
      </c>
      <c r="C166" s="1">
        <f t="shared" si="95"/>
        <v>25107</v>
      </c>
      <c r="D166" s="8">
        <f t="shared" si="96"/>
        <v>1</v>
      </c>
      <c r="E166" s="8">
        <f t="shared" si="97"/>
        <v>2</v>
      </c>
      <c r="F166" s="8">
        <f t="shared" si="98"/>
        <v>0</v>
      </c>
      <c r="G166" s="61">
        <f t="shared" si="99"/>
        <v>10839</v>
      </c>
      <c r="H166" s="66">
        <f t="shared" si="100"/>
        <v>0.43171227147807384</v>
      </c>
      <c r="I166" s="2"/>
      <c r="J166" s="2">
        <f t="shared" si="101"/>
        <v>0.71585613573903695</v>
      </c>
      <c r="K166" s="2">
        <f t="shared" si="101"/>
        <v>0.28414386426096305</v>
      </c>
      <c r="L166" s="2">
        <f t="shared" si="101"/>
        <v>0</v>
      </c>
      <c r="M166" s="2">
        <f t="shared" si="102"/>
        <v>0</v>
      </c>
      <c r="N166" s="120">
        <v>17973</v>
      </c>
      <c r="O166" s="120">
        <v>7134</v>
      </c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G166" s="6">
        <f>IF(Q166&gt;0,RANK(Q166,(N166:P166,Q166:AE166)),0)</f>
        <v>0</v>
      </c>
      <c r="AH166" s="6">
        <f>IF(R166&gt;0,RANK(R166,(N166:P166,Q166:AE166)),0)</f>
        <v>0</v>
      </c>
      <c r="AI166" s="6">
        <f>IF(T166&gt;0,RANK(T166,(N166:P166,Q166:AE166)),0)</f>
        <v>0</v>
      </c>
      <c r="AJ166" s="6">
        <f>IF(S166&gt;0,RANK(S166,(N166:P166,Q166:AE166)),0)</f>
        <v>0</v>
      </c>
      <c r="AK166" s="2">
        <f t="shared" si="103"/>
        <v>0</v>
      </c>
      <c r="AL166" s="2">
        <f t="shared" si="103"/>
        <v>0</v>
      </c>
      <c r="AM166" s="2">
        <f>IF($C166=0,"-",T166/$C166)</f>
        <v>0</v>
      </c>
      <c r="AN166" s="2">
        <f t="shared" si="104"/>
        <v>0</v>
      </c>
      <c r="AP166" t="s">
        <v>1023</v>
      </c>
      <c r="AQ166" t="s">
        <v>217</v>
      </c>
      <c r="AR166">
        <v>2</v>
      </c>
      <c r="AT166">
        <v>1</v>
      </c>
      <c r="AU166" s="105">
        <v>15</v>
      </c>
      <c r="AV166" s="107">
        <v>7</v>
      </c>
      <c r="AW166" s="111">
        <f>1000*AU166+AV166</f>
        <v>15007</v>
      </c>
      <c r="AY166" s="6" t="s">
        <v>1243</v>
      </c>
      <c r="AZ166" s="1">
        <v>506</v>
      </c>
      <c r="BA166" s="1">
        <v>4</v>
      </c>
      <c r="BC166" s="1"/>
      <c r="BD166" s="1"/>
      <c r="BE166" s="1"/>
    </row>
    <row r="167" spans="1:58" hidden="1" outlineLevel="1">
      <c r="A167" t="s">
        <v>1985</v>
      </c>
      <c r="B167" t="s">
        <v>217</v>
      </c>
      <c r="C167" s="1">
        <f t="shared" si="95"/>
        <v>48265</v>
      </c>
      <c r="D167" s="8">
        <f t="shared" si="96"/>
        <v>1</v>
      </c>
      <c r="E167" s="8">
        <f t="shared" si="97"/>
        <v>2</v>
      </c>
      <c r="F167" s="8">
        <f t="shared" si="98"/>
        <v>0</v>
      </c>
      <c r="G167" s="61">
        <f t="shared" si="99"/>
        <v>18073</v>
      </c>
      <c r="H167" s="66">
        <f t="shared" si="100"/>
        <v>0.37445353776028178</v>
      </c>
      <c r="I167" s="2"/>
      <c r="J167" s="2">
        <f t="shared" si="101"/>
        <v>0.68722676888014089</v>
      </c>
      <c r="K167" s="2">
        <f t="shared" si="101"/>
        <v>0.31277323111985911</v>
      </c>
      <c r="L167" s="2">
        <f t="shared" si="101"/>
        <v>0</v>
      </c>
      <c r="M167" s="2">
        <f t="shared" si="102"/>
        <v>0</v>
      </c>
      <c r="N167" s="120">
        <v>33169</v>
      </c>
      <c r="O167" s="120">
        <v>15096</v>
      </c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G167" s="6">
        <f>IF(Q167&gt;0,RANK(Q167,(N167:P167,Q167:AE167)),0)</f>
        <v>0</v>
      </c>
      <c r="AH167" s="6">
        <f>IF(R167&gt;0,RANK(R167,(N167:P167,Q167:AE167)),0)</f>
        <v>0</v>
      </c>
      <c r="AI167" s="6">
        <f>IF(T167&gt;0,RANK(T167,(N167:P167,Q167:AE167)),0)</f>
        <v>0</v>
      </c>
      <c r="AJ167" s="6">
        <f>IF(S167&gt;0,RANK(S167,(N167:P167,Q167:AE167)),0)</f>
        <v>0</v>
      </c>
      <c r="AK167" s="2">
        <f t="shared" si="103"/>
        <v>0</v>
      </c>
      <c r="AL167" s="2">
        <f t="shared" si="103"/>
        <v>0</v>
      </c>
      <c r="AM167" s="2">
        <f>IF($C167=0,"-",T167/$C167)</f>
        <v>0</v>
      </c>
      <c r="AN167" s="2">
        <f t="shared" si="104"/>
        <v>0</v>
      </c>
      <c r="AP167" t="s">
        <v>1985</v>
      </c>
      <c r="AQ167" t="s">
        <v>217</v>
      </c>
      <c r="AR167">
        <v>2</v>
      </c>
      <c r="AT167">
        <v>1</v>
      </c>
      <c r="AU167" s="105">
        <v>15</v>
      </c>
      <c r="AV167" s="107">
        <v>9</v>
      </c>
      <c r="AW167" s="111">
        <f>1000*AU167+AV167</f>
        <v>15009</v>
      </c>
      <c r="AY167" s="6" t="s">
        <v>1243</v>
      </c>
      <c r="AZ167" s="1">
        <v>631</v>
      </c>
      <c r="BA167" s="1">
        <v>19</v>
      </c>
      <c r="BC167" s="1"/>
      <c r="BD167" s="1"/>
    </row>
    <row r="168" spans="1:58" hidden="1" outlineLevel="1">
      <c r="A168" t="s">
        <v>2431</v>
      </c>
      <c r="C168" s="1">
        <f t="shared" si="95"/>
        <v>427</v>
      </c>
      <c r="D168" s="8">
        <f t="shared" si="96"/>
        <v>1</v>
      </c>
      <c r="E168" s="8">
        <f t="shared" si="97"/>
        <v>2</v>
      </c>
      <c r="F168" s="132">
        <f t="shared" si="98"/>
        <v>0</v>
      </c>
      <c r="G168" s="61">
        <f t="shared" si="99"/>
        <v>233</v>
      </c>
      <c r="H168" s="66">
        <f t="shared" si="100"/>
        <v>0.54566744730679162</v>
      </c>
      <c r="I168" s="2"/>
      <c r="J168" s="2">
        <f t="shared" si="101"/>
        <v>0.77283372365339575</v>
      </c>
      <c r="K168" s="2">
        <f t="shared" si="101"/>
        <v>0.22716627634660422</v>
      </c>
      <c r="L168" s="2">
        <f t="shared" si="101"/>
        <v>0</v>
      </c>
      <c r="M168" s="2">
        <f t="shared" si="102"/>
        <v>2.7755575615628914E-17</v>
      </c>
      <c r="N168" s="120">
        <f>136+194</f>
        <v>330</v>
      </c>
      <c r="O168" s="120">
        <f>39+58</f>
        <v>97</v>
      </c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G168" s="6"/>
      <c r="AH168" s="6"/>
      <c r="AI168" s="6"/>
      <c r="AJ168" s="6"/>
      <c r="AK168" s="2">
        <f>IF($C168=0,"-",Q168/$C168)</f>
        <v>0</v>
      </c>
      <c r="AN168" s="2">
        <f t="shared" si="104"/>
        <v>0</v>
      </c>
      <c r="AR168">
        <v>99</v>
      </c>
      <c r="AT168">
        <v>1</v>
      </c>
      <c r="AU168" s="105">
        <v>15</v>
      </c>
      <c r="AV168" s="107">
        <v>99</v>
      </c>
      <c r="AW168" s="111">
        <f>1000*AU168+AV168</f>
        <v>15099</v>
      </c>
      <c r="AY168" s="6" t="s">
        <v>2431</v>
      </c>
      <c r="AZ168" s="1">
        <f>26+23</f>
        <v>49</v>
      </c>
      <c r="BA168" s="1">
        <v>0</v>
      </c>
      <c r="BC168" s="1"/>
      <c r="BD168" s="1"/>
    </row>
    <row r="169" spans="1:58" collapsed="1">
      <c r="A169" t="s">
        <v>346</v>
      </c>
      <c r="B169" t="s">
        <v>179</v>
      </c>
      <c r="C169" s="1">
        <f t="shared" si="95"/>
        <v>430483</v>
      </c>
      <c r="D169" s="8">
        <f t="shared" si="96"/>
        <v>1</v>
      </c>
      <c r="E169" s="8">
        <f t="shared" si="97"/>
        <v>2</v>
      </c>
      <c r="F169" s="8">
        <f t="shared" si="98"/>
        <v>0</v>
      </c>
      <c r="G169" s="61">
        <f t="shared" si="99"/>
        <v>108495</v>
      </c>
      <c r="H169" s="66">
        <f t="shared" si="100"/>
        <v>0.25203085836142192</v>
      </c>
      <c r="I169" s="2"/>
      <c r="J169" s="2">
        <f t="shared" si="101"/>
        <v>0.62601542918071096</v>
      </c>
      <c r="K169" s="2">
        <f t="shared" si="101"/>
        <v>0.37398457081928904</v>
      </c>
      <c r="L169" s="2">
        <f t="shared" si="101"/>
        <v>0</v>
      </c>
      <c r="M169" s="2">
        <f t="shared" si="102"/>
        <v>0</v>
      </c>
      <c r="N169" s="120">
        <f>SUM(N164:N168)</f>
        <v>269489</v>
      </c>
      <c r="O169" s="120">
        <f>SUM(O164:O168)</f>
        <v>160994</v>
      </c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G169" s="6">
        <f>IF(Q169&gt;0,RANK(Q169,(N169:P169,Q169:AE169)),0)</f>
        <v>0</v>
      </c>
      <c r="AH169" s="6">
        <f>IF(R169&gt;0,RANK(R169,(N169:P169,Q169:AE169)),0)</f>
        <v>0</v>
      </c>
      <c r="AI169" s="6">
        <f>IF(T169&gt;0,RANK(T169,(N169:P169,Q169:AE169)),0)</f>
        <v>0</v>
      </c>
      <c r="AJ169" s="6">
        <f>IF(S169&gt;0,RANK(S169,(N169:P169,Q169:AE169)),0)</f>
        <v>0</v>
      </c>
      <c r="AK169" s="2">
        <f>IF($C169=0,"-",Q169/$C169)</f>
        <v>0</v>
      </c>
      <c r="AL169" s="2">
        <f>IF($C169=0,"-",R169/$C169)</f>
        <v>0</v>
      </c>
      <c r="AM169" s="2">
        <f>IF($C169=0,"-",T169/$C169)</f>
        <v>0</v>
      </c>
      <c r="AN169" s="2">
        <f t="shared" si="104"/>
        <v>0</v>
      </c>
      <c r="AP169" t="s">
        <v>346</v>
      </c>
      <c r="AQ169" t="s">
        <v>179</v>
      </c>
      <c r="AT169">
        <v>1</v>
      </c>
      <c r="AU169" s="105">
        <v>15</v>
      </c>
      <c r="AV169" s="107"/>
      <c r="AW169" s="105">
        <v>15</v>
      </c>
      <c r="AY169" s="6" t="s">
        <v>71</v>
      </c>
      <c r="BD169" s="1"/>
    </row>
    <row r="170" spans="1:58">
      <c r="C170" s="1"/>
      <c r="D170" s="8"/>
      <c r="E170" s="8"/>
      <c r="F170" s="8"/>
      <c r="G170" s="61"/>
      <c r="H170" s="66"/>
      <c r="I170" s="2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G170" s="6"/>
      <c r="AH170" s="6"/>
      <c r="AI170" s="6"/>
      <c r="AJ170" s="6"/>
      <c r="AU170" s="105"/>
      <c r="AV170" s="107"/>
      <c r="AW170" s="111"/>
    </row>
    <row r="171" spans="1:58" hidden="1" outlineLevel="1">
      <c r="A171" t="s">
        <v>1341</v>
      </c>
      <c r="B171" t="s">
        <v>928</v>
      </c>
      <c r="C171" s="1">
        <f t="shared" ref="C171:C202" si="105">SUM(N171:AE171)</f>
        <v>12823</v>
      </c>
      <c r="D171" s="8">
        <f t="shared" ref="D171:D202" si="106">IF(N171&gt;0, RANK(N171,(N171:AE171)),0)</f>
        <v>2</v>
      </c>
      <c r="E171" s="8">
        <f t="shared" ref="E171:E202" si="107">IF(O171&gt;0,RANK(O171,(N171:AE171)),0)</f>
        <v>1</v>
      </c>
      <c r="F171" s="8">
        <f t="shared" ref="F171:F202" si="108">IF(P171&gt;0,RANK(P171,(N171:AE171)),0)</f>
        <v>0</v>
      </c>
      <c r="G171" s="61">
        <f t="shared" ref="G171:G202" si="109">IF(C171&gt;0,MAX(N171:S171)-LARGE(N171:S171,2),0)</f>
        <v>2813</v>
      </c>
      <c r="H171" s="66">
        <f t="shared" ref="H171:H202" si="110">IF(C171&gt;0,G171/C171,0)</f>
        <v>0.21937144194026359</v>
      </c>
      <c r="I171" s="2"/>
      <c r="J171" s="2">
        <f t="shared" ref="J171:J202" si="111">IF($C171=0,"-",N171/$C171)</f>
        <v>0.35974420962333309</v>
      </c>
      <c r="K171" s="2">
        <f t="shared" ref="K171:K202" si="112">IF($C171=0,"-",O171/$C171)</f>
        <v>0.57911565156359668</v>
      </c>
      <c r="L171" s="2">
        <f t="shared" ref="L171:L202" si="113">IF($C171=0,"-",P171/$C171)</f>
        <v>0</v>
      </c>
      <c r="M171" s="2">
        <f t="shared" ref="M171:M202" si="114">IF(C171=0,"-",(1-J171-K171-L171))</f>
        <v>6.1140138813070233E-2</v>
      </c>
      <c r="N171" s="61">
        <v>4613</v>
      </c>
      <c r="O171" s="61">
        <v>7426</v>
      </c>
      <c r="R171" s="61">
        <v>784</v>
      </c>
      <c r="S171" s="120"/>
      <c r="T171" s="120"/>
      <c r="U171" s="120"/>
      <c r="V171" s="120"/>
      <c r="W171" s="120"/>
      <c r="X171" s="120"/>
      <c r="Y171" s="120">
        <v>0</v>
      </c>
      <c r="Z171" s="120">
        <v>0</v>
      </c>
      <c r="AA171" s="120"/>
      <c r="AB171" s="120"/>
      <c r="AC171" s="120"/>
      <c r="AD171" s="120"/>
      <c r="AE171" s="120"/>
      <c r="AG171" s="6">
        <f>IF(Q171&gt;0,RANK(Q171,(N171:P171,Q171:AE171)),0)</f>
        <v>0</v>
      </c>
      <c r="AH171" s="6">
        <f>IF(R171&gt;0,RANK(R171,(N171:P171,Q171:AE171)),0)</f>
        <v>3</v>
      </c>
      <c r="AI171" s="6">
        <f>IF(T171&gt;0,RANK(T171,(N171:P171,Q171:AE171)),0)</f>
        <v>0</v>
      </c>
      <c r="AJ171" s="6">
        <f>IF(S171&gt;0,RANK(S171,(N171:P171,Q171:AE171)),0)</f>
        <v>0</v>
      </c>
      <c r="AK171" s="2">
        <f t="shared" ref="AK171:AK202" si="115">IF($C171=0,"-",Q171/$C171)</f>
        <v>0</v>
      </c>
      <c r="AL171" s="2">
        <f t="shared" ref="AL171:AL202" si="116">IF($C171=0,"-",R171/$C171)</f>
        <v>6.1140138813070267E-2</v>
      </c>
      <c r="AM171" s="2">
        <f t="shared" ref="AM171:AM202" si="117">IF($C171=0,"-",T171/$C171)</f>
        <v>0</v>
      </c>
      <c r="AN171" s="2">
        <f t="shared" ref="AN171:AN202" si="118">IF($C171=0,"-",S171/$C171)</f>
        <v>0</v>
      </c>
      <c r="AP171" t="s">
        <v>1341</v>
      </c>
      <c r="AQ171" t="s">
        <v>928</v>
      </c>
      <c r="AR171">
        <v>3</v>
      </c>
      <c r="AT171">
        <v>1</v>
      </c>
      <c r="AU171" s="105">
        <v>18</v>
      </c>
      <c r="AV171" s="107">
        <v>1</v>
      </c>
      <c r="AW171" s="111">
        <f>1000*AU171+AV171</f>
        <v>18001</v>
      </c>
      <c r="AY171" s="6" t="s">
        <v>1243</v>
      </c>
    </row>
    <row r="172" spans="1:58" hidden="1" outlineLevel="1">
      <c r="A172" t="s">
        <v>259</v>
      </c>
      <c r="B172" t="s">
        <v>928</v>
      </c>
      <c r="C172" s="1">
        <f t="shared" si="105"/>
        <v>143726</v>
      </c>
      <c r="D172" s="8">
        <f t="shared" si="106"/>
        <v>2</v>
      </c>
      <c r="E172" s="8">
        <f t="shared" si="107"/>
        <v>1</v>
      </c>
      <c r="F172" s="8">
        <f t="shared" si="108"/>
        <v>0</v>
      </c>
      <c r="G172" s="61">
        <f t="shared" si="109"/>
        <v>6681</v>
      </c>
      <c r="H172" s="66">
        <f t="shared" si="110"/>
        <v>4.6484282593267742E-2</v>
      </c>
      <c r="I172" s="2"/>
      <c r="J172" s="2">
        <f t="shared" si="111"/>
        <v>0.4526181762520351</v>
      </c>
      <c r="K172" s="2">
        <f t="shared" si="112"/>
        <v>0.49910245884530285</v>
      </c>
      <c r="L172" s="2">
        <f t="shared" si="113"/>
        <v>0</v>
      </c>
      <c r="M172" s="2">
        <f t="shared" si="114"/>
        <v>4.8279364902661992E-2</v>
      </c>
      <c r="N172" s="61">
        <v>65053</v>
      </c>
      <c r="O172" s="61">
        <v>71734</v>
      </c>
      <c r="R172" s="61">
        <v>6936</v>
      </c>
      <c r="S172" s="120"/>
      <c r="T172" s="120"/>
      <c r="U172" s="120"/>
      <c r="V172" s="120"/>
      <c r="W172" s="120"/>
      <c r="X172" s="120"/>
      <c r="Y172" s="120">
        <v>3</v>
      </c>
      <c r="Z172" s="120">
        <v>0</v>
      </c>
      <c r="AA172" s="120"/>
      <c r="AB172" s="120"/>
      <c r="AC172" s="120"/>
      <c r="AD172" s="120"/>
      <c r="AE172" s="120"/>
      <c r="AG172" s="6">
        <f>IF(Q172&gt;0,RANK(Q172,(N172:P172,Q172:AE172)),0)</f>
        <v>0</v>
      </c>
      <c r="AH172" s="6">
        <f>IF(R172&gt;0,RANK(R172,(N172:P172,Q172:AE172)),0)</f>
        <v>3</v>
      </c>
      <c r="AI172" s="6">
        <f>IF(T172&gt;0,RANK(T172,(N172:P172,Q172:AE172)),0)</f>
        <v>0</v>
      </c>
      <c r="AJ172" s="6">
        <f>IF(S172&gt;0,RANK(S172,(N172:P172,Q172:AE172)),0)</f>
        <v>0</v>
      </c>
      <c r="AK172" s="2">
        <f t="shared" si="115"/>
        <v>0</v>
      </c>
      <c r="AL172" s="2">
        <f t="shared" si="116"/>
        <v>4.8258491852552772E-2</v>
      </c>
      <c r="AM172" s="2">
        <f t="shared" si="117"/>
        <v>0</v>
      </c>
      <c r="AN172" s="2">
        <f t="shared" si="118"/>
        <v>0</v>
      </c>
      <c r="AP172" t="s">
        <v>259</v>
      </c>
      <c r="AQ172" t="s">
        <v>928</v>
      </c>
      <c r="AR172">
        <v>3</v>
      </c>
      <c r="AT172">
        <v>1</v>
      </c>
      <c r="AU172" s="105">
        <v>18</v>
      </c>
      <c r="AV172" s="107">
        <v>3</v>
      </c>
      <c r="AW172" s="111">
        <f>1000*AU172+AV172</f>
        <v>18003</v>
      </c>
      <c r="AY172" s="6" t="s">
        <v>1243</v>
      </c>
    </row>
    <row r="173" spans="1:58" hidden="1" outlineLevel="1">
      <c r="A173" t="s">
        <v>1603</v>
      </c>
      <c r="B173" t="s">
        <v>928</v>
      </c>
      <c r="C173" s="1">
        <f t="shared" si="105"/>
        <v>28719</v>
      </c>
      <c r="D173" s="8">
        <f t="shared" si="106"/>
        <v>2</v>
      </c>
      <c r="E173" s="8">
        <f t="shared" si="107"/>
        <v>1</v>
      </c>
      <c r="F173" s="8">
        <f t="shared" si="108"/>
        <v>0</v>
      </c>
      <c r="G173" s="61">
        <f t="shared" si="109"/>
        <v>2216</v>
      </c>
      <c r="H173" s="66">
        <f t="shared" si="110"/>
        <v>7.7161461053657857E-2</v>
      </c>
      <c r="I173" s="2"/>
      <c r="J173" s="2">
        <f t="shared" si="111"/>
        <v>0.42529335979665028</v>
      </c>
      <c r="K173" s="2">
        <f t="shared" si="112"/>
        <v>0.50245482085030813</v>
      </c>
      <c r="L173" s="2">
        <f t="shared" si="113"/>
        <v>0</v>
      </c>
      <c r="M173" s="2">
        <f t="shared" si="114"/>
        <v>7.2251819353041591E-2</v>
      </c>
      <c r="N173" s="61">
        <v>12214</v>
      </c>
      <c r="O173" s="61">
        <v>14430</v>
      </c>
      <c r="R173" s="61">
        <v>2075</v>
      </c>
      <c r="S173" s="120"/>
      <c r="T173" s="120"/>
      <c r="U173" s="120"/>
      <c r="V173" s="120"/>
      <c r="W173" s="120"/>
      <c r="X173" s="120"/>
      <c r="Y173" s="120">
        <v>0</v>
      </c>
      <c r="Z173" s="120">
        <v>0</v>
      </c>
      <c r="AA173" s="120"/>
      <c r="AB173" s="120"/>
      <c r="AC173" s="120"/>
      <c r="AD173" s="120"/>
      <c r="AE173" s="120"/>
      <c r="AG173" s="6">
        <f>IF(Q173&gt;0,RANK(Q173,(N173:P173,Q173:AE173)),0)</f>
        <v>0</v>
      </c>
      <c r="AH173" s="6">
        <f>IF(R173&gt;0,RANK(R173,(N173:P173,Q173:AE173)),0)</f>
        <v>3</v>
      </c>
      <c r="AI173" s="6">
        <f>IF(T173&gt;0,RANK(T173,(N173:P173,Q173:AE173)),0)</f>
        <v>0</v>
      </c>
      <c r="AJ173" s="6">
        <f>IF(S173&gt;0,RANK(S173,(N173:P173,Q173:AE173)),0)</f>
        <v>0</v>
      </c>
      <c r="AK173" s="2">
        <f t="shared" si="115"/>
        <v>0</v>
      </c>
      <c r="AL173" s="2">
        <f t="shared" si="116"/>
        <v>7.2251819353041535E-2</v>
      </c>
      <c r="AM173" s="2">
        <f t="shared" si="117"/>
        <v>0</v>
      </c>
      <c r="AN173" s="2">
        <f t="shared" si="118"/>
        <v>0</v>
      </c>
      <c r="AP173" t="s">
        <v>1603</v>
      </c>
      <c r="AQ173" t="s">
        <v>928</v>
      </c>
      <c r="AR173">
        <v>6</v>
      </c>
      <c r="AT173">
        <v>1</v>
      </c>
      <c r="AU173" s="105">
        <v>18</v>
      </c>
      <c r="AV173" s="107">
        <v>5</v>
      </c>
      <c r="AW173" s="111">
        <f>1000*AU173+AV173</f>
        <v>18005</v>
      </c>
      <c r="AY173" s="6" t="s">
        <v>1243</v>
      </c>
    </row>
    <row r="174" spans="1:58" hidden="1" outlineLevel="1">
      <c r="A174" t="s">
        <v>2505</v>
      </c>
      <c r="B174" t="s">
        <v>928</v>
      </c>
      <c r="C174" s="1">
        <f t="shared" si="105"/>
        <v>3517</v>
      </c>
      <c r="D174" s="8">
        <f t="shared" si="106"/>
        <v>2</v>
      </c>
      <c r="E174" s="8">
        <f t="shared" si="107"/>
        <v>1</v>
      </c>
      <c r="F174" s="8">
        <f t="shared" si="108"/>
        <v>0</v>
      </c>
      <c r="G174" s="61">
        <f t="shared" si="109"/>
        <v>382</v>
      </c>
      <c r="H174" s="66">
        <f t="shared" si="110"/>
        <v>0.10861529712823428</v>
      </c>
      <c r="I174" s="2"/>
      <c r="J174" s="2">
        <f t="shared" si="111"/>
        <v>0.40261586579471142</v>
      </c>
      <c r="K174" s="2">
        <f t="shared" si="112"/>
        <v>0.51123116292294568</v>
      </c>
      <c r="L174" s="2">
        <f t="shared" si="113"/>
        <v>0</v>
      </c>
      <c r="M174" s="2">
        <f t="shared" si="114"/>
        <v>8.6152971282342894E-2</v>
      </c>
      <c r="N174" s="61">
        <v>1416</v>
      </c>
      <c r="O174" s="61">
        <v>1798</v>
      </c>
      <c r="R174" s="61">
        <v>303</v>
      </c>
      <c r="S174" s="120"/>
      <c r="T174" s="120"/>
      <c r="U174" s="120"/>
      <c r="V174" s="120"/>
      <c r="W174" s="120"/>
      <c r="X174" s="120"/>
      <c r="Y174" s="120">
        <v>0</v>
      </c>
      <c r="Z174" s="120">
        <v>0</v>
      </c>
      <c r="AA174" s="120"/>
      <c r="AB174" s="120"/>
      <c r="AC174" s="120"/>
      <c r="AD174" s="120"/>
      <c r="AE174" s="120"/>
      <c r="AG174" s="6">
        <f>IF(Q174&gt;0,RANK(Q174,(N174:P174,Q174:AE174)),0)</f>
        <v>0</v>
      </c>
      <c r="AH174" s="6">
        <f>IF(R174&gt;0,RANK(R174,(N174:P174,Q174:AE174)),0)</f>
        <v>3</v>
      </c>
      <c r="AI174" s="6">
        <f>IF(T174&gt;0,RANK(T174,(N174:P174,Q174:AE174)),0)</f>
        <v>0</v>
      </c>
      <c r="AJ174" s="6">
        <f>IF(S174&gt;0,RANK(S174,(N174:P174,Q174:AE174)),0)</f>
        <v>0</v>
      </c>
      <c r="AK174" s="2">
        <f t="shared" si="115"/>
        <v>0</v>
      </c>
      <c r="AL174" s="2">
        <f t="shared" si="116"/>
        <v>8.6152971282342908E-2</v>
      </c>
      <c r="AM174" s="2">
        <f t="shared" si="117"/>
        <v>0</v>
      </c>
      <c r="AN174" s="2">
        <f t="shared" si="118"/>
        <v>0</v>
      </c>
      <c r="AP174" t="s">
        <v>2505</v>
      </c>
      <c r="AQ174" t="s">
        <v>928</v>
      </c>
      <c r="AR174">
        <v>4</v>
      </c>
      <c r="AT174">
        <v>1</v>
      </c>
      <c r="AU174" s="105">
        <v>18</v>
      </c>
      <c r="AV174" s="107">
        <v>7</v>
      </c>
      <c r="AW174" s="111">
        <f>1000*AU174+AV174</f>
        <v>18007</v>
      </c>
      <c r="AY174" s="6" t="s">
        <v>1243</v>
      </c>
    </row>
    <row r="175" spans="1:58" hidden="1" outlineLevel="1">
      <c r="A175" t="s">
        <v>947</v>
      </c>
      <c r="B175" t="s">
        <v>928</v>
      </c>
      <c r="C175" s="1">
        <f t="shared" si="105"/>
        <v>4666</v>
      </c>
      <c r="D175" s="8">
        <f t="shared" si="106"/>
        <v>1</v>
      </c>
      <c r="E175" s="8">
        <f t="shared" si="107"/>
        <v>2</v>
      </c>
      <c r="F175" s="8">
        <f t="shared" si="108"/>
        <v>0</v>
      </c>
      <c r="G175" s="61">
        <f t="shared" si="109"/>
        <v>169</v>
      </c>
      <c r="H175" s="66">
        <f t="shared" si="110"/>
        <v>3.6219459922846121E-2</v>
      </c>
      <c r="I175" s="2"/>
      <c r="J175" s="2">
        <f t="shared" si="111"/>
        <v>0.47749678525503642</v>
      </c>
      <c r="K175" s="2">
        <f t="shared" si="112"/>
        <v>0.44127732533219033</v>
      </c>
      <c r="L175" s="2">
        <f t="shared" si="113"/>
        <v>0</v>
      </c>
      <c r="M175" s="2">
        <f t="shared" si="114"/>
        <v>8.12258894127732E-2</v>
      </c>
      <c r="N175" s="61">
        <v>2228</v>
      </c>
      <c r="O175" s="61">
        <v>2059</v>
      </c>
      <c r="R175" s="61">
        <v>379</v>
      </c>
      <c r="S175" s="120"/>
      <c r="T175" s="120"/>
      <c r="U175" s="120"/>
      <c r="V175" s="120"/>
      <c r="W175" s="120"/>
      <c r="X175" s="120"/>
      <c r="Y175" s="120">
        <v>0</v>
      </c>
      <c r="Z175" s="120">
        <v>0</v>
      </c>
      <c r="AA175" s="120"/>
      <c r="AB175" s="120"/>
      <c r="AC175" s="120"/>
      <c r="AD175" s="120"/>
      <c r="AE175" s="120"/>
      <c r="AG175" s="6">
        <f>IF(Q175&gt;0,RANK(Q175,(N175:P175,Q175:AE175)),0)</f>
        <v>0</v>
      </c>
      <c r="AH175" s="6">
        <f>IF(R175&gt;0,RANK(R175,(N175:P175,Q175:AE175)),0)</f>
        <v>3</v>
      </c>
      <c r="AI175" s="6">
        <f>IF(T175&gt;0,RANK(T175,(N175:P175,Q175:AE175)),0)</f>
        <v>0</v>
      </c>
      <c r="AJ175" s="6">
        <f>IF(S175&gt;0,RANK(S175,(N175:P175,Q175:AE175)),0)</f>
        <v>0</v>
      </c>
      <c r="AK175" s="2">
        <f t="shared" si="115"/>
        <v>0</v>
      </c>
      <c r="AL175" s="2">
        <f t="shared" si="116"/>
        <v>8.1225889412773256E-2</v>
      </c>
      <c r="AM175" s="2">
        <f t="shared" si="117"/>
        <v>0</v>
      </c>
      <c r="AN175" s="2">
        <f t="shared" si="118"/>
        <v>0</v>
      </c>
      <c r="AP175" t="s">
        <v>947</v>
      </c>
      <c r="AQ175" t="s">
        <v>928</v>
      </c>
      <c r="AT175">
        <v>1</v>
      </c>
      <c r="AU175" s="105">
        <v>18</v>
      </c>
      <c r="AV175" s="107">
        <v>9</v>
      </c>
      <c r="AW175" s="111">
        <f>1000*AU175+AV175</f>
        <v>18009</v>
      </c>
      <c r="AY175" s="6" t="s">
        <v>1243</v>
      </c>
    </row>
    <row r="176" spans="1:58" hidden="1" outlineLevel="1">
      <c r="A176" t="s">
        <v>586</v>
      </c>
      <c r="B176" t="s">
        <v>928</v>
      </c>
      <c r="C176" s="1">
        <f t="shared" si="105"/>
        <v>27324</v>
      </c>
      <c r="D176" s="8">
        <f t="shared" si="106"/>
        <v>2</v>
      </c>
      <c r="E176" s="8">
        <f t="shared" si="107"/>
        <v>1</v>
      </c>
      <c r="F176" s="8">
        <f t="shared" si="108"/>
        <v>0</v>
      </c>
      <c r="G176" s="61">
        <f t="shared" si="109"/>
        <v>4756</v>
      </c>
      <c r="H176" s="66">
        <f t="shared" si="110"/>
        <v>0.17405943492900014</v>
      </c>
      <c r="I176" s="2"/>
      <c r="J176" s="2">
        <f t="shared" si="111"/>
        <v>0.37516469038208167</v>
      </c>
      <c r="K176" s="2">
        <f t="shared" si="112"/>
        <v>0.54922412531108178</v>
      </c>
      <c r="L176" s="2">
        <f t="shared" si="113"/>
        <v>0</v>
      </c>
      <c r="M176" s="2">
        <f t="shared" si="114"/>
        <v>7.5611184306836554E-2</v>
      </c>
      <c r="N176" s="61">
        <v>10251</v>
      </c>
      <c r="O176" s="61">
        <v>15007</v>
      </c>
      <c r="R176" s="61">
        <v>2066</v>
      </c>
      <c r="S176" s="120"/>
      <c r="T176" s="120"/>
      <c r="U176" s="120"/>
      <c r="V176" s="120"/>
      <c r="W176" s="120"/>
      <c r="X176" s="120"/>
      <c r="Y176" s="120">
        <v>0</v>
      </c>
      <c r="Z176" s="120">
        <v>0</v>
      </c>
      <c r="AA176" s="120"/>
      <c r="AB176" s="120"/>
      <c r="AC176" s="120"/>
      <c r="AD176" s="120"/>
      <c r="AE176" s="120"/>
      <c r="AG176" s="6">
        <f>IF(Q176&gt;0,RANK(Q176,(N176:P176,Q176:AE176)),0)</f>
        <v>0</v>
      </c>
      <c r="AH176" s="6">
        <f>IF(R176&gt;0,RANK(R176,(N176:P176,Q176:AE176)),0)</f>
        <v>3</v>
      </c>
      <c r="AI176" s="6">
        <f>IF(T176&gt;0,RANK(T176,(N176:P176,Q176:AE176)),0)</f>
        <v>0</v>
      </c>
      <c r="AJ176" s="6">
        <f>IF(S176&gt;0,RANK(S176,(N176:P176,Q176:AE176)),0)</f>
        <v>0</v>
      </c>
      <c r="AK176" s="2">
        <f t="shared" si="115"/>
        <v>0</v>
      </c>
      <c r="AL176" s="2">
        <f t="shared" si="116"/>
        <v>7.5611184306836485E-2</v>
      </c>
      <c r="AM176" s="2">
        <f t="shared" si="117"/>
        <v>0</v>
      </c>
      <c r="AN176" s="2">
        <f t="shared" si="118"/>
        <v>0</v>
      </c>
      <c r="AP176" t="s">
        <v>586</v>
      </c>
      <c r="AQ176" t="s">
        <v>928</v>
      </c>
      <c r="AT176">
        <v>1</v>
      </c>
      <c r="AU176" s="105">
        <v>18</v>
      </c>
      <c r="AV176" s="107">
        <v>11</v>
      </c>
      <c r="AW176" s="111">
        <f t="shared" ref="AW176:AW239" si="119">1000*AU176+AV176</f>
        <v>18011</v>
      </c>
      <c r="AY176" s="6" t="s">
        <v>1243</v>
      </c>
    </row>
    <row r="177" spans="1:51" hidden="1" outlineLevel="1">
      <c r="A177" t="s">
        <v>2096</v>
      </c>
      <c r="B177" t="s">
        <v>928</v>
      </c>
      <c r="C177" s="1">
        <f t="shared" si="105"/>
        <v>7569</v>
      </c>
      <c r="D177" s="8">
        <f t="shared" si="106"/>
        <v>2</v>
      </c>
      <c r="E177" s="8">
        <f t="shared" si="107"/>
        <v>1</v>
      </c>
      <c r="F177" s="8">
        <f t="shared" si="108"/>
        <v>0</v>
      </c>
      <c r="G177" s="61">
        <f t="shared" si="109"/>
        <v>68</v>
      </c>
      <c r="H177" s="66">
        <f t="shared" si="110"/>
        <v>8.9840137402563084E-3</v>
      </c>
      <c r="I177" s="2"/>
      <c r="J177" s="2">
        <f t="shared" si="111"/>
        <v>0.45924164354604308</v>
      </c>
      <c r="K177" s="2">
        <f t="shared" si="112"/>
        <v>0.46822565728629939</v>
      </c>
      <c r="L177" s="2">
        <f t="shared" si="113"/>
        <v>0</v>
      </c>
      <c r="M177" s="2">
        <f t="shared" si="114"/>
        <v>7.2532699167657477E-2</v>
      </c>
      <c r="N177" s="61">
        <v>3476</v>
      </c>
      <c r="O177" s="61">
        <v>3544</v>
      </c>
      <c r="R177" s="61">
        <v>549</v>
      </c>
      <c r="S177" s="120"/>
      <c r="T177" s="120"/>
      <c r="U177" s="120"/>
      <c r="V177" s="120"/>
      <c r="W177" s="120"/>
      <c r="X177" s="120"/>
      <c r="Y177" s="120">
        <v>0</v>
      </c>
      <c r="Z177" s="120">
        <v>0</v>
      </c>
      <c r="AA177" s="120"/>
      <c r="AB177" s="120"/>
      <c r="AC177" s="120"/>
      <c r="AD177" s="120"/>
      <c r="AE177" s="120"/>
      <c r="AG177" s="6">
        <f>IF(Q177&gt;0,RANK(Q177,(N177:P177,Q177:AE177)),0)</f>
        <v>0</v>
      </c>
      <c r="AH177" s="6">
        <f>IF(R177&gt;0,RANK(R177,(N177:P177,Q177:AE177)),0)</f>
        <v>3</v>
      </c>
      <c r="AI177" s="6">
        <f>IF(T177&gt;0,RANK(T177,(N177:P177,Q177:AE177)),0)</f>
        <v>0</v>
      </c>
      <c r="AJ177" s="6">
        <f>IF(S177&gt;0,RANK(S177,(N177:P177,Q177:AE177)),0)</f>
        <v>0</v>
      </c>
      <c r="AK177" s="2">
        <f t="shared" si="115"/>
        <v>0</v>
      </c>
      <c r="AL177" s="2">
        <f t="shared" si="116"/>
        <v>7.2532699167657547E-2</v>
      </c>
      <c r="AM177" s="2">
        <f t="shared" si="117"/>
        <v>0</v>
      </c>
      <c r="AN177" s="2">
        <f t="shared" si="118"/>
        <v>0</v>
      </c>
      <c r="AP177" t="s">
        <v>2096</v>
      </c>
      <c r="AQ177" t="s">
        <v>928</v>
      </c>
      <c r="AR177">
        <v>9</v>
      </c>
      <c r="AT177">
        <v>1</v>
      </c>
      <c r="AU177" s="105">
        <v>18</v>
      </c>
      <c r="AV177" s="107">
        <v>13</v>
      </c>
      <c r="AW177" s="111">
        <f t="shared" si="119"/>
        <v>18013</v>
      </c>
      <c r="AY177" s="6" t="s">
        <v>1243</v>
      </c>
    </row>
    <row r="178" spans="1:51" hidden="1" outlineLevel="1">
      <c r="A178" t="s">
        <v>1606</v>
      </c>
      <c r="B178" t="s">
        <v>928</v>
      </c>
      <c r="C178" s="1">
        <f t="shared" si="105"/>
        <v>7747</v>
      </c>
      <c r="D178" s="8">
        <f t="shared" si="106"/>
        <v>2</v>
      </c>
      <c r="E178" s="8">
        <f t="shared" si="107"/>
        <v>1</v>
      </c>
      <c r="F178" s="8">
        <f t="shared" si="108"/>
        <v>0</v>
      </c>
      <c r="G178" s="61">
        <f t="shared" si="109"/>
        <v>722</v>
      </c>
      <c r="H178" s="66">
        <f t="shared" si="110"/>
        <v>9.3197366722602301E-2</v>
      </c>
      <c r="I178" s="2"/>
      <c r="J178" s="2">
        <f t="shared" si="111"/>
        <v>0.41228862785594422</v>
      </c>
      <c r="K178" s="2">
        <f t="shared" si="112"/>
        <v>0.50548599457854648</v>
      </c>
      <c r="L178" s="2">
        <f t="shared" si="113"/>
        <v>0</v>
      </c>
      <c r="M178" s="2">
        <f t="shared" si="114"/>
        <v>8.2225377565509294E-2</v>
      </c>
      <c r="N178" s="61">
        <v>3194</v>
      </c>
      <c r="O178" s="61">
        <v>3916</v>
      </c>
      <c r="R178" s="61">
        <v>637</v>
      </c>
      <c r="S178" s="120"/>
      <c r="T178" s="120"/>
      <c r="U178" s="120"/>
      <c r="V178" s="120"/>
      <c r="W178" s="120"/>
      <c r="X178" s="120"/>
      <c r="Y178" s="120">
        <v>0</v>
      </c>
      <c r="Z178" s="120">
        <v>0</v>
      </c>
      <c r="AA178" s="120"/>
      <c r="AB178" s="120"/>
      <c r="AC178" s="120"/>
      <c r="AD178" s="120"/>
      <c r="AE178" s="120"/>
      <c r="AG178" s="6">
        <f>IF(Q178&gt;0,RANK(Q178,(N178:P178,Q178:AE178)),0)</f>
        <v>0</v>
      </c>
      <c r="AH178" s="6">
        <f>IF(R178&gt;0,RANK(R178,(N178:P178,Q178:AE178)),0)</f>
        <v>3</v>
      </c>
      <c r="AI178" s="6">
        <f>IF(T178&gt;0,RANK(T178,(N178:P178,Q178:AE178)),0)</f>
        <v>0</v>
      </c>
      <c r="AJ178" s="6">
        <f>IF(S178&gt;0,RANK(S178,(N178:P178,Q178:AE178)),0)</f>
        <v>0</v>
      </c>
      <c r="AK178" s="2">
        <f t="shared" si="115"/>
        <v>0</v>
      </c>
      <c r="AL178" s="2">
        <f t="shared" si="116"/>
        <v>8.2225377565509225E-2</v>
      </c>
      <c r="AM178" s="2">
        <f t="shared" si="117"/>
        <v>0</v>
      </c>
      <c r="AN178" s="2">
        <f t="shared" si="118"/>
        <v>0</v>
      </c>
      <c r="AP178" t="s">
        <v>1606</v>
      </c>
      <c r="AQ178" t="s">
        <v>928</v>
      </c>
      <c r="AR178">
        <v>4</v>
      </c>
      <c r="AT178">
        <v>1</v>
      </c>
      <c r="AU178" s="105">
        <v>18</v>
      </c>
      <c r="AV178" s="107">
        <v>15</v>
      </c>
      <c r="AW178" s="111">
        <f t="shared" si="119"/>
        <v>18015</v>
      </c>
      <c r="AY178" s="6" t="s">
        <v>1243</v>
      </c>
    </row>
    <row r="179" spans="1:51" hidden="1" outlineLevel="1">
      <c r="A179" t="s">
        <v>295</v>
      </c>
      <c r="B179" t="s">
        <v>928</v>
      </c>
      <c r="C179" s="1">
        <f t="shared" si="105"/>
        <v>14080</v>
      </c>
      <c r="D179" s="8">
        <f t="shared" si="106"/>
        <v>2</v>
      </c>
      <c r="E179" s="8">
        <f t="shared" si="107"/>
        <v>1</v>
      </c>
      <c r="F179" s="8">
        <f t="shared" si="108"/>
        <v>0</v>
      </c>
      <c r="G179" s="61">
        <f t="shared" si="109"/>
        <v>299</v>
      </c>
      <c r="H179" s="66">
        <f t="shared" si="110"/>
        <v>2.1235795454545455E-2</v>
      </c>
      <c r="I179" s="2"/>
      <c r="J179" s="2">
        <f t="shared" si="111"/>
        <v>0.44907670454545456</v>
      </c>
      <c r="K179" s="2">
        <f t="shared" si="112"/>
        <v>0.47031250000000002</v>
      </c>
      <c r="L179" s="2">
        <f t="shared" si="113"/>
        <v>0</v>
      </c>
      <c r="M179" s="2">
        <f t="shared" si="114"/>
        <v>8.0610795454545414E-2</v>
      </c>
      <c r="N179" s="61">
        <v>6323</v>
      </c>
      <c r="O179" s="61">
        <v>6622</v>
      </c>
      <c r="R179" s="61">
        <v>1135</v>
      </c>
      <c r="S179" s="120"/>
      <c r="T179" s="120"/>
      <c r="U179" s="120"/>
      <c r="V179" s="120"/>
      <c r="W179" s="120"/>
      <c r="X179" s="120"/>
      <c r="Y179" s="120">
        <v>0</v>
      </c>
      <c r="Z179" s="120">
        <v>0</v>
      </c>
      <c r="AA179" s="120"/>
      <c r="AB179" s="120"/>
      <c r="AC179" s="120"/>
      <c r="AD179" s="120"/>
      <c r="AE179" s="120"/>
      <c r="AG179" s="6">
        <f>IF(Q179&gt;0,RANK(Q179,(N179:P179,Q179:AE179)),0)</f>
        <v>0</v>
      </c>
      <c r="AH179" s="6">
        <f>IF(R179&gt;0,RANK(R179,(N179:P179,Q179:AE179)),0)</f>
        <v>3</v>
      </c>
      <c r="AI179" s="6">
        <f>IF(T179&gt;0,RANK(T179,(N179:P179,Q179:AE179)),0)</f>
        <v>0</v>
      </c>
      <c r="AJ179" s="6">
        <f>IF(S179&gt;0,RANK(S179,(N179:P179,Q179:AE179)),0)</f>
        <v>0</v>
      </c>
      <c r="AK179" s="2">
        <f t="shared" si="115"/>
        <v>0</v>
      </c>
      <c r="AL179" s="2">
        <f t="shared" si="116"/>
        <v>8.0610795454545456E-2</v>
      </c>
      <c r="AM179" s="2">
        <f t="shared" si="117"/>
        <v>0</v>
      </c>
      <c r="AN179" s="2">
        <f t="shared" si="118"/>
        <v>0</v>
      </c>
      <c r="AP179" t="s">
        <v>295</v>
      </c>
      <c r="AQ179" t="s">
        <v>928</v>
      </c>
      <c r="AR179">
        <v>4</v>
      </c>
      <c r="AT179">
        <v>1</v>
      </c>
      <c r="AU179" s="105">
        <v>18</v>
      </c>
      <c r="AV179" s="107">
        <v>17</v>
      </c>
      <c r="AW179" s="111">
        <f t="shared" si="119"/>
        <v>18017</v>
      </c>
      <c r="AY179" s="6" t="s">
        <v>1243</v>
      </c>
    </row>
    <row r="180" spans="1:51" hidden="1" outlineLevel="1">
      <c r="A180" t="s">
        <v>2061</v>
      </c>
      <c r="B180" t="s">
        <v>928</v>
      </c>
      <c r="C180" s="1">
        <f t="shared" si="105"/>
        <v>46158</v>
      </c>
      <c r="D180" s="8">
        <f t="shared" si="106"/>
        <v>1</v>
      </c>
      <c r="E180" s="8">
        <f t="shared" si="107"/>
        <v>2</v>
      </c>
      <c r="F180" s="8">
        <f t="shared" si="108"/>
        <v>0</v>
      </c>
      <c r="G180" s="61">
        <f t="shared" si="109"/>
        <v>1656</v>
      </c>
      <c r="H180" s="66">
        <f t="shared" si="110"/>
        <v>3.5876771090601847E-2</v>
      </c>
      <c r="I180" s="2"/>
      <c r="J180" s="2">
        <f t="shared" si="111"/>
        <v>0.49343559079682831</v>
      </c>
      <c r="K180" s="2">
        <f t="shared" si="112"/>
        <v>0.45755881970622642</v>
      </c>
      <c r="L180" s="2">
        <f t="shared" si="113"/>
        <v>0</v>
      </c>
      <c r="M180" s="2">
        <f t="shared" si="114"/>
        <v>4.9005589496945279E-2</v>
      </c>
      <c r="N180" s="61">
        <v>22776</v>
      </c>
      <c r="O180" s="61">
        <v>21120</v>
      </c>
      <c r="R180" s="61">
        <v>2262</v>
      </c>
      <c r="S180" s="120"/>
      <c r="T180" s="120"/>
      <c r="U180" s="120"/>
      <c r="V180" s="120"/>
      <c r="W180" s="120"/>
      <c r="X180" s="120"/>
      <c r="Y180" s="120">
        <v>0</v>
      </c>
      <c r="Z180" s="120">
        <v>0</v>
      </c>
      <c r="AA180" s="120"/>
      <c r="AB180" s="120"/>
      <c r="AC180" s="120"/>
      <c r="AD180" s="120"/>
      <c r="AE180" s="120"/>
      <c r="AG180" s="6">
        <f>IF(Q180&gt;0,RANK(Q180,(N180:P180,Q180:AE180)),0)</f>
        <v>0</v>
      </c>
      <c r="AH180" s="6">
        <f>IF(R180&gt;0,RANK(R180,(N180:P180,Q180:AE180)),0)</f>
        <v>3</v>
      </c>
      <c r="AI180" s="6">
        <f>IF(T180&gt;0,RANK(T180,(N180:P180,Q180:AE180)),0)</f>
        <v>0</v>
      </c>
      <c r="AJ180" s="6">
        <f>IF(S180&gt;0,RANK(S180,(N180:P180,Q180:AE180)),0)</f>
        <v>0</v>
      </c>
      <c r="AK180" s="2">
        <f t="shared" si="115"/>
        <v>0</v>
      </c>
      <c r="AL180" s="2">
        <f t="shared" si="116"/>
        <v>4.9005589496945272E-2</v>
      </c>
      <c r="AM180" s="2">
        <f t="shared" si="117"/>
        <v>0</v>
      </c>
      <c r="AN180" s="2">
        <f t="shared" si="118"/>
        <v>0</v>
      </c>
      <c r="AP180" t="s">
        <v>2061</v>
      </c>
      <c r="AQ180" t="s">
        <v>928</v>
      </c>
      <c r="AR180">
        <v>9</v>
      </c>
      <c r="AT180">
        <v>1</v>
      </c>
      <c r="AU180" s="105">
        <v>18</v>
      </c>
      <c r="AV180" s="107">
        <v>19</v>
      </c>
      <c r="AW180" s="111">
        <f t="shared" si="119"/>
        <v>18019</v>
      </c>
      <c r="AY180" s="6" t="s">
        <v>1243</v>
      </c>
    </row>
    <row r="181" spans="1:51" hidden="1" outlineLevel="1">
      <c r="A181" t="s">
        <v>976</v>
      </c>
      <c r="B181" t="s">
        <v>928</v>
      </c>
      <c r="C181" s="1">
        <f t="shared" si="105"/>
        <v>10285</v>
      </c>
      <c r="D181" s="8">
        <f t="shared" si="106"/>
        <v>2</v>
      </c>
      <c r="E181" s="8">
        <f t="shared" si="107"/>
        <v>1</v>
      </c>
      <c r="F181" s="8">
        <f t="shared" si="108"/>
        <v>0</v>
      </c>
      <c r="G181" s="61">
        <f t="shared" si="109"/>
        <v>833</v>
      </c>
      <c r="H181" s="66">
        <f t="shared" si="110"/>
        <v>8.0991735537190079E-2</v>
      </c>
      <c r="I181" s="2"/>
      <c r="J181" s="2">
        <f t="shared" si="111"/>
        <v>0.42382109868740886</v>
      </c>
      <c r="K181" s="2">
        <f t="shared" si="112"/>
        <v>0.50481283422459888</v>
      </c>
      <c r="L181" s="2">
        <f t="shared" si="113"/>
        <v>0</v>
      </c>
      <c r="M181" s="2">
        <f t="shared" si="114"/>
        <v>7.1366067087992202E-2</v>
      </c>
      <c r="N181" s="61">
        <v>4359</v>
      </c>
      <c r="O181" s="61">
        <v>5192</v>
      </c>
      <c r="R181" s="61">
        <v>733</v>
      </c>
      <c r="S181" s="120"/>
      <c r="T181" s="120"/>
      <c r="U181" s="120"/>
      <c r="V181" s="120"/>
      <c r="W181" s="120"/>
      <c r="X181" s="120"/>
      <c r="Y181" s="120">
        <v>0</v>
      </c>
      <c r="Z181" s="120">
        <v>1</v>
      </c>
      <c r="AA181" s="120"/>
      <c r="AB181" s="120"/>
      <c r="AC181" s="120"/>
      <c r="AD181" s="120"/>
      <c r="AE181" s="120"/>
      <c r="AG181" s="6">
        <f>IF(Q181&gt;0,RANK(Q181,(N181:P181,Q181:AE181)),0)</f>
        <v>0</v>
      </c>
      <c r="AH181" s="6">
        <f>IF(R181&gt;0,RANK(R181,(N181:P181,Q181:AE181)),0)</f>
        <v>3</v>
      </c>
      <c r="AI181" s="6">
        <f>IF(T181&gt;0,RANK(T181,(N181:P181,Q181:AE181)),0)</f>
        <v>0</v>
      </c>
      <c r="AJ181" s="6">
        <f>IF(S181&gt;0,RANK(S181,(N181:P181,Q181:AE181)),0)</f>
        <v>0</v>
      </c>
      <c r="AK181" s="2">
        <f t="shared" si="115"/>
        <v>0</v>
      </c>
      <c r="AL181" s="2">
        <f t="shared" si="116"/>
        <v>7.1268838113757893E-2</v>
      </c>
      <c r="AM181" s="2">
        <f t="shared" si="117"/>
        <v>0</v>
      </c>
      <c r="AN181" s="2">
        <f t="shared" si="118"/>
        <v>0</v>
      </c>
      <c r="AP181" t="s">
        <v>976</v>
      </c>
      <c r="AQ181" t="s">
        <v>928</v>
      </c>
      <c r="AR181">
        <v>8</v>
      </c>
      <c r="AT181">
        <v>1</v>
      </c>
      <c r="AU181" s="105">
        <v>18</v>
      </c>
      <c r="AV181" s="107">
        <v>21</v>
      </c>
      <c r="AW181" s="111">
        <f t="shared" si="119"/>
        <v>18021</v>
      </c>
      <c r="AY181" s="6" t="s">
        <v>1243</v>
      </c>
    </row>
    <row r="182" spans="1:51" hidden="1" outlineLevel="1">
      <c r="A182" t="s">
        <v>2076</v>
      </c>
      <c r="B182" t="s">
        <v>928</v>
      </c>
      <c r="C182" s="1">
        <f t="shared" si="105"/>
        <v>9701</v>
      </c>
      <c r="D182" s="8">
        <f t="shared" si="106"/>
        <v>2</v>
      </c>
      <c r="E182" s="8">
        <f t="shared" si="107"/>
        <v>1</v>
      </c>
      <c r="F182" s="8">
        <f t="shared" si="108"/>
        <v>0</v>
      </c>
      <c r="G182" s="61">
        <f t="shared" si="109"/>
        <v>1007</v>
      </c>
      <c r="H182" s="66">
        <f t="shared" si="110"/>
        <v>0.10380373157406453</v>
      </c>
      <c r="I182" s="2"/>
      <c r="J182" s="2">
        <f t="shared" si="111"/>
        <v>0.40521595711782288</v>
      </c>
      <c r="K182" s="2">
        <f t="shared" si="112"/>
        <v>0.50901968869188741</v>
      </c>
      <c r="L182" s="2">
        <f t="shared" si="113"/>
        <v>0</v>
      </c>
      <c r="M182" s="2">
        <f t="shared" si="114"/>
        <v>8.5764354190289716E-2</v>
      </c>
      <c r="N182" s="61">
        <v>3931</v>
      </c>
      <c r="O182" s="61">
        <v>4938</v>
      </c>
      <c r="R182" s="61">
        <v>832</v>
      </c>
      <c r="S182" s="120"/>
      <c r="T182" s="120"/>
      <c r="U182" s="120"/>
      <c r="V182" s="120"/>
      <c r="W182" s="120"/>
      <c r="X182" s="120"/>
      <c r="Y182" s="120">
        <v>0</v>
      </c>
      <c r="Z182" s="120">
        <v>0</v>
      </c>
      <c r="AA182" s="120"/>
      <c r="AB182" s="120"/>
      <c r="AC182" s="120"/>
      <c r="AD182" s="120"/>
      <c r="AE182" s="120"/>
      <c r="AG182" s="6">
        <f>IF(Q182&gt;0,RANK(Q182,(N182:P182,Q182:AE182)),0)</f>
        <v>0</v>
      </c>
      <c r="AH182" s="6">
        <f>IF(R182&gt;0,RANK(R182,(N182:P182,Q182:AE182)),0)</f>
        <v>3</v>
      </c>
      <c r="AI182" s="6">
        <f>IF(T182&gt;0,RANK(T182,(N182:P182,Q182:AE182)),0)</f>
        <v>0</v>
      </c>
      <c r="AJ182" s="6">
        <f>IF(S182&gt;0,RANK(S182,(N182:P182,Q182:AE182)),0)</f>
        <v>0</v>
      </c>
      <c r="AK182" s="2">
        <f t="shared" si="115"/>
        <v>0</v>
      </c>
      <c r="AL182" s="2">
        <f t="shared" si="116"/>
        <v>8.576435419028966E-2</v>
      </c>
      <c r="AM182" s="2">
        <f t="shared" si="117"/>
        <v>0</v>
      </c>
      <c r="AN182" s="2">
        <f t="shared" si="118"/>
        <v>0</v>
      </c>
      <c r="AP182" t="s">
        <v>2076</v>
      </c>
      <c r="AQ182" t="s">
        <v>928</v>
      </c>
      <c r="AR182">
        <v>4</v>
      </c>
      <c r="AT182">
        <v>1</v>
      </c>
      <c r="AU182" s="105">
        <v>18</v>
      </c>
      <c r="AV182" s="107">
        <v>23</v>
      </c>
      <c r="AW182" s="111">
        <f t="shared" si="119"/>
        <v>18023</v>
      </c>
      <c r="AY182" s="6" t="s">
        <v>1243</v>
      </c>
    </row>
    <row r="183" spans="1:51" hidden="1" outlineLevel="1">
      <c r="A183" t="s">
        <v>1977</v>
      </c>
      <c r="B183" t="s">
        <v>928</v>
      </c>
      <c r="C183" s="1">
        <f t="shared" si="105"/>
        <v>4468</v>
      </c>
      <c r="D183" s="8">
        <f t="shared" si="106"/>
        <v>1</v>
      </c>
      <c r="E183" s="8">
        <f t="shared" si="107"/>
        <v>2</v>
      </c>
      <c r="F183" s="8">
        <f t="shared" si="108"/>
        <v>0</v>
      </c>
      <c r="G183" s="61">
        <f t="shared" si="109"/>
        <v>256</v>
      </c>
      <c r="H183" s="66">
        <f t="shared" si="110"/>
        <v>5.729632945389436E-2</v>
      </c>
      <c r="I183" s="2"/>
      <c r="J183" s="2">
        <f t="shared" si="111"/>
        <v>0.50492390331244408</v>
      </c>
      <c r="K183" s="2">
        <f t="shared" si="112"/>
        <v>0.44762757385854968</v>
      </c>
      <c r="L183" s="2">
        <f t="shared" si="113"/>
        <v>0</v>
      </c>
      <c r="M183" s="2">
        <f t="shared" si="114"/>
        <v>4.7448522829006246E-2</v>
      </c>
      <c r="N183" s="61">
        <v>2256</v>
      </c>
      <c r="O183" s="61">
        <v>2000</v>
      </c>
      <c r="R183" s="61">
        <v>212</v>
      </c>
      <c r="S183" s="120"/>
      <c r="T183" s="120"/>
      <c r="U183" s="120"/>
      <c r="V183" s="120"/>
      <c r="W183" s="120"/>
      <c r="X183" s="120"/>
      <c r="Y183" s="120">
        <v>0</v>
      </c>
      <c r="Z183" s="120">
        <v>0</v>
      </c>
      <c r="AA183" s="120"/>
      <c r="AB183" s="120"/>
      <c r="AC183" s="120"/>
      <c r="AD183" s="120"/>
      <c r="AE183" s="120"/>
      <c r="AG183" s="6">
        <f>IF(Q183&gt;0,RANK(Q183,(N183:P183,Q183:AE183)),0)</f>
        <v>0</v>
      </c>
      <c r="AH183" s="6">
        <f>IF(R183&gt;0,RANK(R183,(N183:P183,Q183:AE183)),0)</f>
        <v>3</v>
      </c>
      <c r="AI183" s="6">
        <f>IF(T183&gt;0,RANK(T183,(N183:P183,Q183:AE183)),0)</f>
        <v>0</v>
      </c>
      <c r="AJ183" s="6">
        <f>IF(S183&gt;0,RANK(S183,(N183:P183,Q183:AE183)),0)</f>
        <v>0</v>
      </c>
      <c r="AK183" s="2">
        <f t="shared" si="115"/>
        <v>0</v>
      </c>
      <c r="AL183" s="2">
        <f t="shared" si="116"/>
        <v>4.7448522829006266E-2</v>
      </c>
      <c r="AM183" s="2">
        <f t="shared" si="117"/>
        <v>0</v>
      </c>
      <c r="AN183" s="2">
        <f t="shared" si="118"/>
        <v>0</v>
      </c>
      <c r="AP183" t="s">
        <v>1977</v>
      </c>
      <c r="AQ183" t="s">
        <v>928</v>
      </c>
      <c r="AT183">
        <v>1</v>
      </c>
      <c r="AU183" s="105">
        <v>18</v>
      </c>
      <c r="AV183" s="107">
        <v>25</v>
      </c>
      <c r="AW183" s="111">
        <f t="shared" si="119"/>
        <v>18025</v>
      </c>
      <c r="AY183" s="6" t="s">
        <v>1243</v>
      </c>
    </row>
    <row r="184" spans="1:51" hidden="1" outlineLevel="1">
      <c r="A184" t="s">
        <v>1826</v>
      </c>
      <c r="B184" t="s">
        <v>928</v>
      </c>
      <c r="C184" s="1">
        <f t="shared" si="105"/>
        <v>9846</v>
      </c>
      <c r="D184" s="8">
        <f t="shared" si="106"/>
        <v>2</v>
      </c>
      <c r="E184" s="8">
        <f t="shared" si="107"/>
        <v>1</v>
      </c>
      <c r="F184" s="8">
        <f t="shared" si="108"/>
        <v>0</v>
      </c>
      <c r="G184" s="61">
        <f t="shared" si="109"/>
        <v>2793</v>
      </c>
      <c r="H184" s="66">
        <f t="shared" si="110"/>
        <v>0.28366849482023154</v>
      </c>
      <c r="I184" s="2"/>
      <c r="J184" s="2">
        <f t="shared" si="111"/>
        <v>0.3346536664635385</v>
      </c>
      <c r="K184" s="2">
        <f t="shared" si="112"/>
        <v>0.61832216128377004</v>
      </c>
      <c r="L184" s="2">
        <f t="shared" si="113"/>
        <v>0</v>
      </c>
      <c r="M184" s="2">
        <f t="shared" si="114"/>
        <v>4.702417225269151E-2</v>
      </c>
      <c r="N184" s="61">
        <v>3295</v>
      </c>
      <c r="O184" s="61">
        <v>6088</v>
      </c>
      <c r="R184" s="61">
        <v>463</v>
      </c>
      <c r="S184" s="120"/>
      <c r="T184" s="120"/>
      <c r="U184" s="120"/>
      <c r="V184" s="120"/>
      <c r="W184" s="120"/>
      <c r="X184" s="120"/>
      <c r="Y184" s="120">
        <v>0</v>
      </c>
      <c r="Z184" s="120">
        <v>0</v>
      </c>
      <c r="AA184" s="120"/>
      <c r="AB184" s="120"/>
      <c r="AC184" s="120"/>
      <c r="AD184" s="120"/>
      <c r="AE184" s="120"/>
      <c r="AG184" s="6">
        <f>IF(Q184&gt;0,RANK(Q184,(N184:P184,Q184:AE184)),0)</f>
        <v>0</v>
      </c>
      <c r="AH184" s="6">
        <f>IF(R184&gt;0,RANK(R184,(N184:P184,Q184:AE184)),0)</f>
        <v>3</v>
      </c>
      <c r="AI184" s="6">
        <f>IF(T184&gt;0,RANK(T184,(N184:P184,Q184:AE184)),0)</f>
        <v>0</v>
      </c>
      <c r="AJ184" s="6">
        <f>IF(S184&gt;0,RANK(S184,(N184:P184,Q184:AE184)),0)</f>
        <v>0</v>
      </c>
      <c r="AK184" s="2">
        <f t="shared" si="115"/>
        <v>0</v>
      </c>
      <c r="AL184" s="2">
        <f t="shared" si="116"/>
        <v>4.7024172252691447E-2</v>
      </c>
      <c r="AM184" s="2">
        <f t="shared" si="117"/>
        <v>0</v>
      </c>
      <c r="AN184" s="2">
        <f t="shared" si="118"/>
        <v>0</v>
      </c>
      <c r="AP184" t="s">
        <v>1826</v>
      </c>
      <c r="AQ184" t="s">
        <v>928</v>
      </c>
      <c r="AR184">
        <v>8</v>
      </c>
      <c r="AT184">
        <v>1</v>
      </c>
      <c r="AU184" s="105">
        <v>18</v>
      </c>
      <c r="AV184" s="107">
        <v>27</v>
      </c>
      <c r="AW184" s="111">
        <f t="shared" si="119"/>
        <v>18027</v>
      </c>
      <c r="AY184" s="6" t="s">
        <v>1243</v>
      </c>
    </row>
    <row r="185" spans="1:51" hidden="1" outlineLevel="1">
      <c r="A185" t="s">
        <v>1835</v>
      </c>
      <c r="B185" t="s">
        <v>928</v>
      </c>
      <c r="C185" s="1">
        <f t="shared" si="105"/>
        <v>21691</v>
      </c>
      <c r="D185" s="8">
        <f t="shared" si="106"/>
        <v>2</v>
      </c>
      <c r="E185" s="8">
        <f t="shared" si="107"/>
        <v>1</v>
      </c>
      <c r="F185" s="8">
        <f t="shared" si="108"/>
        <v>0</v>
      </c>
      <c r="G185" s="61">
        <f t="shared" si="109"/>
        <v>6109</v>
      </c>
      <c r="H185" s="66">
        <f t="shared" si="110"/>
        <v>0.28163754552579412</v>
      </c>
      <c r="I185" s="2"/>
      <c r="J185" s="2">
        <f t="shared" si="111"/>
        <v>0.33714443778525655</v>
      </c>
      <c r="K185" s="2">
        <f t="shared" si="112"/>
        <v>0.61878198331105072</v>
      </c>
      <c r="L185" s="2">
        <f t="shared" si="113"/>
        <v>0</v>
      </c>
      <c r="M185" s="2">
        <f t="shared" si="114"/>
        <v>4.4073578903692678E-2</v>
      </c>
      <c r="N185" s="61">
        <v>7313</v>
      </c>
      <c r="O185" s="61">
        <v>13422</v>
      </c>
      <c r="R185" s="61">
        <v>956</v>
      </c>
      <c r="S185" s="120"/>
      <c r="T185" s="120"/>
      <c r="U185" s="120"/>
      <c r="V185" s="120"/>
      <c r="W185" s="120"/>
      <c r="X185" s="120"/>
      <c r="Y185" s="120">
        <v>0</v>
      </c>
      <c r="Z185" s="120">
        <v>0</v>
      </c>
      <c r="AA185" s="120"/>
      <c r="AB185" s="120"/>
      <c r="AC185" s="120"/>
      <c r="AD185" s="120"/>
      <c r="AE185" s="120"/>
      <c r="AG185" s="6">
        <f>IF(Q185&gt;0,RANK(Q185,(N185:P185,Q185:AE185)),0)</f>
        <v>0</v>
      </c>
      <c r="AH185" s="6">
        <f>IF(R185&gt;0,RANK(R185,(N185:P185,Q185:AE185)),0)</f>
        <v>3</v>
      </c>
      <c r="AI185" s="6">
        <f>IF(T185&gt;0,RANK(T185,(N185:P185,Q185:AE185)),0)</f>
        <v>0</v>
      </c>
      <c r="AJ185" s="6">
        <f>IF(S185&gt;0,RANK(S185,(N185:P185,Q185:AE185)),0)</f>
        <v>0</v>
      </c>
      <c r="AK185" s="2">
        <f t="shared" si="115"/>
        <v>0</v>
      </c>
      <c r="AL185" s="2">
        <f t="shared" si="116"/>
        <v>4.4073578903692776E-2</v>
      </c>
      <c r="AM185" s="2">
        <f t="shared" si="117"/>
        <v>0</v>
      </c>
      <c r="AN185" s="2">
        <f t="shared" si="118"/>
        <v>0</v>
      </c>
      <c r="AP185" t="s">
        <v>1835</v>
      </c>
      <c r="AQ185" t="s">
        <v>928</v>
      </c>
      <c r="AR185">
        <v>6</v>
      </c>
      <c r="AT185">
        <v>1</v>
      </c>
      <c r="AU185" s="105">
        <v>18</v>
      </c>
      <c r="AV185" s="107">
        <v>29</v>
      </c>
      <c r="AW185" s="111">
        <f t="shared" si="119"/>
        <v>18029</v>
      </c>
      <c r="AY185" s="6" t="s">
        <v>1243</v>
      </c>
    </row>
    <row r="186" spans="1:51" hidden="1" outlineLevel="1">
      <c r="A186" t="s">
        <v>27</v>
      </c>
      <c r="B186" t="s">
        <v>928</v>
      </c>
      <c r="C186" s="1">
        <f t="shared" si="105"/>
        <v>9620</v>
      </c>
      <c r="D186" s="8">
        <f t="shared" si="106"/>
        <v>2</v>
      </c>
      <c r="E186" s="8">
        <f t="shared" si="107"/>
        <v>1</v>
      </c>
      <c r="F186" s="8">
        <f t="shared" si="108"/>
        <v>0</v>
      </c>
      <c r="G186" s="61">
        <f t="shared" si="109"/>
        <v>1824</v>
      </c>
      <c r="H186" s="66">
        <f t="shared" si="110"/>
        <v>0.18960498960498962</v>
      </c>
      <c r="I186" s="2"/>
      <c r="J186" s="2">
        <f t="shared" si="111"/>
        <v>0.36153846153846153</v>
      </c>
      <c r="K186" s="2">
        <f t="shared" si="112"/>
        <v>0.55114345114345109</v>
      </c>
      <c r="L186" s="2">
        <f t="shared" si="113"/>
        <v>0</v>
      </c>
      <c r="M186" s="2">
        <f t="shared" si="114"/>
        <v>8.7318087318087323E-2</v>
      </c>
      <c r="N186" s="61">
        <v>3478</v>
      </c>
      <c r="O186" s="61">
        <v>5302</v>
      </c>
      <c r="R186" s="61">
        <v>840</v>
      </c>
      <c r="S186" s="120"/>
      <c r="T186" s="120"/>
      <c r="U186" s="120"/>
      <c r="V186" s="120"/>
      <c r="W186" s="120"/>
      <c r="X186" s="120"/>
      <c r="Y186" s="120">
        <v>0</v>
      </c>
      <c r="Z186" s="120">
        <v>0</v>
      </c>
      <c r="AA186" s="120"/>
      <c r="AB186" s="120"/>
      <c r="AC186" s="120"/>
      <c r="AD186" s="120"/>
      <c r="AE186" s="120"/>
      <c r="AG186" s="6">
        <f>IF(Q186&gt;0,RANK(Q186,(N186:P186,Q186:AE186)),0)</f>
        <v>0</v>
      </c>
      <c r="AH186" s="6">
        <f>IF(R186&gt;0,RANK(R186,(N186:P186,Q186:AE186)),0)</f>
        <v>3</v>
      </c>
      <c r="AI186" s="6">
        <f>IF(T186&gt;0,RANK(T186,(N186:P186,Q186:AE186)),0)</f>
        <v>0</v>
      </c>
      <c r="AJ186" s="6">
        <f>IF(S186&gt;0,RANK(S186,(N186:P186,Q186:AE186)),0)</f>
        <v>0</v>
      </c>
      <c r="AK186" s="2">
        <f t="shared" si="115"/>
        <v>0</v>
      </c>
      <c r="AL186" s="2">
        <f t="shared" si="116"/>
        <v>8.7318087318087323E-2</v>
      </c>
      <c r="AM186" s="2">
        <f t="shared" si="117"/>
        <v>0</v>
      </c>
      <c r="AN186" s="2">
        <f t="shared" si="118"/>
        <v>0</v>
      </c>
      <c r="AP186" t="s">
        <v>27</v>
      </c>
      <c r="AQ186" t="s">
        <v>928</v>
      </c>
      <c r="AR186">
        <v>6</v>
      </c>
      <c r="AT186">
        <v>1</v>
      </c>
      <c r="AU186" s="105">
        <v>18</v>
      </c>
      <c r="AV186" s="107">
        <v>31</v>
      </c>
      <c r="AW186" s="111">
        <f t="shared" si="119"/>
        <v>18031</v>
      </c>
      <c r="AY186" s="6" t="s">
        <v>1243</v>
      </c>
    </row>
    <row r="187" spans="1:51" hidden="1" outlineLevel="1">
      <c r="A187" t="s">
        <v>375</v>
      </c>
      <c r="B187" t="s">
        <v>928</v>
      </c>
      <c r="C187" s="1">
        <f t="shared" si="105"/>
        <v>15885</v>
      </c>
      <c r="D187" s="8">
        <f t="shared" si="106"/>
        <v>2</v>
      </c>
      <c r="E187" s="8">
        <f t="shared" si="107"/>
        <v>1</v>
      </c>
      <c r="F187" s="8">
        <f t="shared" si="108"/>
        <v>0</v>
      </c>
      <c r="G187" s="61">
        <f t="shared" si="109"/>
        <v>2734</v>
      </c>
      <c r="H187" s="66">
        <f t="shared" si="110"/>
        <v>0.17211205539817437</v>
      </c>
      <c r="I187" s="2"/>
      <c r="J187" s="2">
        <f t="shared" si="111"/>
        <v>0.38142902108907772</v>
      </c>
      <c r="K187" s="2">
        <f t="shared" si="112"/>
        <v>0.55354107648725215</v>
      </c>
      <c r="L187" s="2">
        <f t="shared" si="113"/>
        <v>0</v>
      </c>
      <c r="M187" s="2">
        <f t="shared" si="114"/>
        <v>6.5029902423670127E-2</v>
      </c>
      <c r="N187" s="61">
        <v>6059</v>
      </c>
      <c r="O187" s="61">
        <v>8793</v>
      </c>
      <c r="R187" s="61">
        <v>1033</v>
      </c>
      <c r="S187" s="120"/>
      <c r="T187" s="120"/>
      <c r="U187" s="120"/>
      <c r="V187" s="120"/>
      <c r="W187" s="120"/>
      <c r="X187" s="120"/>
      <c r="Y187" s="120">
        <v>0</v>
      </c>
      <c r="Z187" s="120">
        <v>0</v>
      </c>
      <c r="AA187" s="120"/>
      <c r="AB187" s="120"/>
      <c r="AC187" s="120"/>
      <c r="AD187" s="120"/>
      <c r="AE187" s="120"/>
      <c r="AG187" s="6">
        <f>IF(Q187&gt;0,RANK(Q187,(N187:P187,Q187:AE187)),0)</f>
        <v>0</v>
      </c>
      <c r="AH187" s="6">
        <f>IF(R187&gt;0,RANK(R187,(N187:P187,Q187:AE187)),0)</f>
        <v>3</v>
      </c>
      <c r="AI187" s="6">
        <f>IF(T187&gt;0,RANK(T187,(N187:P187,Q187:AE187)),0)</f>
        <v>0</v>
      </c>
      <c r="AJ187" s="6">
        <f>IF(S187&gt;0,RANK(S187,(N187:P187,Q187:AE187)),0)</f>
        <v>0</v>
      </c>
      <c r="AK187" s="2">
        <f t="shared" si="115"/>
        <v>0</v>
      </c>
      <c r="AL187" s="2">
        <f t="shared" si="116"/>
        <v>6.5029902423670127E-2</v>
      </c>
      <c r="AM187" s="2">
        <f t="shared" si="117"/>
        <v>0</v>
      </c>
      <c r="AN187" s="2">
        <f t="shared" si="118"/>
        <v>0</v>
      </c>
      <c r="AP187" t="s">
        <v>375</v>
      </c>
      <c r="AQ187" t="s">
        <v>928</v>
      </c>
      <c r="AR187">
        <v>3</v>
      </c>
      <c r="AT187">
        <v>1</v>
      </c>
      <c r="AU187" s="105">
        <v>18</v>
      </c>
      <c r="AV187" s="107">
        <v>33</v>
      </c>
      <c r="AW187" s="111">
        <f t="shared" si="119"/>
        <v>18033</v>
      </c>
      <c r="AY187" s="6" t="s">
        <v>1243</v>
      </c>
    </row>
    <row r="188" spans="1:51" hidden="1" outlineLevel="1">
      <c r="A188" t="s">
        <v>1270</v>
      </c>
      <c r="B188" t="s">
        <v>928</v>
      </c>
      <c r="C188" s="1">
        <f t="shared" si="105"/>
        <v>43374</v>
      </c>
      <c r="D188" s="8">
        <f t="shared" si="106"/>
        <v>1</v>
      </c>
      <c r="E188" s="8">
        <f t="shared" si="107"/>
        <v>2</v>
      </c>
      <c r="F188" s="8">
        <f t="shared" si="108"/>
        <v>0</v>
      </c>
      <c r="G188" s="61">
        <f t="shared" si="109"/>
        <v>8728</v>
      </c>
      <c r="H188" s="66">
        <f t="shared" si="110"/>
        <v>0.20122654124590769</v>
      </c>
      <c r="I188" s="2"/>
      <c r="J188" s="2">
        <f t="shared" si="111"/>
        <v>0.56543090330612811</v>
      </c>
      <c r="K188" s="2">
        <f t="shared" si="112"/>
        <v>0.36420436206022039</v>
      </c>
      <c r="L188" s="2">
        <f t="shared" si="113"/>
        <v>0</v>
      </c>
      <c r="M188" s="2">
        <f t="shared" si="114"/>
        <v>7.0364734633651504E-2</v>
      </c>
      <c r="N188" s="61">
        <v>24525</v>
      </c>
      <c r="O188" s="61">
        <v>15797</v>
      </c>
      <c r="R188" s="61">
        <v>3052</v>
      </c>
      <c r="S188" s="120"/>
      <c r="T188" s="120"/>
      <c r="U188" s="120"/>
      <c r="V188" s="120"/>
      <c r="W188" s="120"/>
      <c r="X188" s="120"/>
      <c r="Y188" s="120">
        <v>0</v>
      </c>
      <c r="Z188" s="120">
        <v>0</v>
      </c>
      <c r="AA188" s="120"/>
      <c r="AB188" s="120"/>
      <c r="AC188" s="120"/>
      <c r="AD188" s="120"/>
      <c r="AE188" s="120"/>
      <c r="AG188" s="6">
        <f>IF(Q188&gt;0,RANK(Q188,(N188:P188,Q188:AE188)),0)</f>
        <v>0</v>
      </c>
      <c r="AH188" s="6">
        <f>IF(R188&gt;0,RANK(R188,(N188:P188,Q188:AE188)),0)</f>
        <v>3</v>
      </c>
      <c r="AI188" s="6">
        <f>IF(T188&gt;0,RANK(T188,(N188:P188,Q188:AE188)),0)</f>
        <v>0</v>
      </c>
      <c r="AJ188" s="6">
        <f>IF(S188&gt;0,RANK(S188,(N188:P188,Q188:AE188)),0)</f>
        <v>0</v>
      </c>
      <c r="AK188" s="2">
        <f t="shared" si="115"/>
        <v>0</v>
      </c>
      <c r="AL188" s="2">
        <f t="shared" si="116"/>
        <v>7.0364734633651491E-2</v>
      </c>
      <c r="AM188" s="2">
        <f t="shared" si="117"/>
        <v>0</v>
      </c>
      <c r="AN188" s="2">
        <f t="shared" si="118"/>
        <v>0</v>
      </c>
      <c r="AP188" t="s">
        <v>1270</v>
      </c>
      <c r="AQ188" t="s">
        <v>928</v>
      </c>
      <c r="AR188">
        <v>6</v>
      </c>
      <c r="AT188">
        <v>1</v>
      </c>
      <c r="AU188" s="105">
        <v>18</v>
      </c>
      <c r="AV188" s="107">
        <v>35</v>
      </c>
      <c r="AW188" s="111">
        <f t="shared" si="119"/>
        <v>18035</v>
      </c>
      <c r="AY188" s="6" t="s">
        <v>1243</v>
      </c>
    </row>
    <row r="189" spans="1:51" hidden="1" outlineLevel="1">
      <c r="A189" t="s">
        <v>283</v>
      </c>
      <c r="B189" t="s">
        <v>928</v>
      </c>
      <c r="C189" s="1">
        <f t="shared" si="105"/>
        <v>18058</v>
      </c>
      <c r="D189" s="8">
        <f t="shared" si="106"/>
        <v>2</v>
      </c>
      <c r="E189" s="8">
        <f t="shared" si="107"/>
        <v>1</v>
      </c>
      <c r="F189" s="8">
        <f t="shared" si="108"/>
        <v>0</v>
      </c>
      <c r="G189" s="61">
        <f t="shared" si="109"/>
        <v>1089</v>
      </c>
      <c r="H189" s="66">
        <f t="shared" si="110"/>
        <v>6.0305681692324732E-2</v>
      </c>
      <c r="I189" s="2"/>
      <c r="J189" s="2">
        <f t="shared" si="111"/>
        <v>0.44600730977959907</v>
      </c>
      <c r="K189" s="2">
        <f t="shared" si="112"/>
        <v>0.50631299147192377</v>
      </c>
      <c r="L189" s="2">
        <f t="shared" si="113"/>
        <v>0</v>
      </c>
      <c r="M189" s="2">
        <f t="shared" si="114"/>
        <v>4.7679698748477106E-2</v>
      </c>
      <c r="N189" s="61">
        <v>8054</v>
      </c>
      <c r="O189" s="61">
        <v>9143</v>
      </c>
      <c r="R189" s="61">
        <v>861</v>
      </c>
      <c r="S189" s="120"/>
      <c r="T189" s="120"/>
      <c r="U189" s="120"/>
      <c r="V189" s="120"/>
      <c r="W189" s="120"/>
      <c r="X189" s="120"/>
      <c r="Y189" s="120">
        <v>0</v>
      </c>
      <c r="Z189" s="120">
        <v>0</v>
      </c>
      <c r="AA189" s="120"/>
      <c r="AB189" s="120"/>
      <c r="AC189" s="120"/>
      <c r="AD189" s="120"/>
      <c r="AE189" s="120"/>
      <c r="AG189" s="6">
        <f>IF(Q189&gt;0,RANK(Q189,(N189:P189,Q189:AE189)),0)</f>
        <v>0</v>
      </c>
      <c r="AH189" s="6">
        <f>IF(R189&gt;0,RANK(R189,(N189:P189,Q189:AE189)),0)</f>
        <v>3</v>
      </c>
      <c r="AI189" s="6">
        <f>IF(T189&gt;0,RANK(T189,(N189:P189,Q189:AE189)),0)</f>
        <v>0</v>
      </c>
      <c r="AJ189" s="6">
        <f>IF(S189&gt;0,RANK(S189,(N189:P189,Q189:AE189)),0)</f>
        <v>0</v>
      </c>
      <c r="AK189" s="2">
        <f t="shared" si="115"/>
        <v>0</v>
      </c>
      <c r="AL189" s="2">
        <f t="shared" si="116"/>
        <v>4.7679698748477127E-2</v>
      </c>
      <c r="AM189" s="2">
        <f t="shared" si="117"/>
        <v>0</v>
      </c>
      <c r="AN189" s="2">
        <f t="shared" si="118"/>
        <v>0</v>
      </c>
      <c r="AP189" t="s">
        <v>283</v>
      </c>
      <c r="AQ189" t="s">
        <v>928</v>
      </c>
      <c r="AR189">
        <v>8</v>
      </c>
      <c r="AT189">
        <v>1</v>
      </c>
      <c r="AU189" s="105">
        <v>18</v>
      </c>
      <c r="AV189" s="107">
        <v>37</v>
      </c>
      <c r="AW189" s="111">
        <f t="shared" si="119"/>
        <v>18037</v>
      </c>
      <c r="AY189" s="6" t="s">
        <v>1243</v>
      </c>
    </row>
    <row r="190" spans="1:51" hidden="1" outlineLevel="1">
      <c r="A190" t="s">
        <v>2245</v>
      </c>
      <c r="B190" t="s">
        <v>928</v>
      </c>
      <c r="C190" s="1">
        <f t="shared" si="105"/>
        <v>67188</v>
      </c>
      <c r="D190" s="8">
        <f t="shared" si="106"/>
        <v>2</v>
      </c>
      <c r="E190" s="8">
        <f t="shared" si="107"/>
        <v>1</v>
      </c>
      <c r="F190" s="8">
        <f t="shared" si="108"/>
        <v>0</v>
      </c>
      <c r="G190" s="61">
        <f t="shared" si="109"/>
        <v>7628</v>
      </c>
      <c r="H190" s="66">
        <f t="shared" si="110"/>
        <v>0.11353217836518426</v>
      </c>
      <c r="I190" s="2"/>
      <c r="J190" s="2">
        <f t="shared" si="111"/>
        <v>0.42016431505626006</v>
      </c>
      <c r="K190" s="2">
        <f t="shared" si="112"/>
        <v>0.53369649342144432</v>
      </c>
      <c r="L190" s="2">
        <f t="shared" si="113"/>
        <v>0</v>
      </c>
      <c r="M190" s="2">
        <f t="shared" si="114"/>
        <v>4.6139191522295619E-2</v>
      </c>
      <c r="N190" s="61">
        <v>28230</v>
      </c>
      <c r="O190" s="61">
        <v>35858</v>
      </c>
      <c r="R190" s="61">
        <v>3100</v>
      </c>
      <c r="S190" s="120"/>
      <c r="T190" s="120"/>
      <c r="U190" s="120"/>
      <c r="V190" s="120"/>
      <c r="W190" s="120"/>
      <c r="X190" s="120"/>
      <c r="Y190" s="120">
        <v>0</v>
      </c>
      <c r="Z190" s="120">
        <v>0</v>
      </c>
      <c r="AA190" s="120"/>
      <c r="AB190" s="120"/>
      <c r="AC190" s="120"/>
      <c r="AD190" s="120"/>
      <c r="AE190" s="120"/>
      <c r="AG190" s="6">
        <f>IF(Q190&gt;0,RANK(Q190,(N190:P190,Q190:AE190)),0)</f>
        <v>0</v>
      </c>
      <c r="AH190" s="6">
        <f>IF(R190&gt;0,RANK(R190,(N190:P190,Q190:AE190)),0)</f>
        <v>3</v>
      </c>
      <c r="AI190" s="6">
        <f>IF(T190&gt;0,RANK(T190,(N190:P190,Q190:AE190)),0)</f>
        <v>0</v>
      </c>
      <c r="AJ190" s="6">
        <f>IF(S190&gt;0,RANK(S190,(N190:P190,Q190:AE190)),0)</f>
        <v>0</v>
      </c>
      <c r="AK190" s="2">
        <f t="shared" si="115"/>
        <v>0</v>
      </c>
      <c r="AL190" s="2">
        <f t="shared" si="116"/>
        <v>4.6139191522295647E-2</v>
      </c>
      <c r="AM190" s="2">
        <f t="shared" si="117"/>
        <v>0</v>
      </c>
      <c r="AN190" s="2">
        <f t="shared" si="118"/>
        <v>0</v>
      </c>
      <c r="AP190" t="s">
        <v>2245</v>
      </c>
      <c r="AQ190" t="s">
        <v>928</v>
      </c>
      <c r="AR190">
        <v>2</v>
      </c>
      <c r="AT190">
        <v>1</v>
      </c>
      <c r="AU190" s="105">
        <v>18</v>
      </c>
      <c r="AV190" s="107">
        <v>39</v>
      </c>
      <c r="AW190" s="111">
        <f t="shared" si="119"/>
        <v>18039</v>
      </c>
      <c r="AY190" s="6" t="s">
        <v>1243</v>
      </c>
    </row>
    <row r="191" spans="1:51" hidden="1" outlineLevel="1">
      <c r="A191" t="s">
        <v>204</v>
      </c>
      <c r="B191" t="s">
        <v>928</v>
      </c>
      <c r="C191" s="1">
        <f t="shared" si="105"/>
        <v>8053</v>
      </c>
      <c r="D191" s="8">
        <f t="shared" si="106"/>
        <v>1</v>
      </c>
      <c r="E191" s="8">
        <f t="shared" si="107"/>
        <v>2</v>
      </c>
      <c r="F191" s="8">
        <f t="shared" si="108"/>
        <v>0</v>
      </c>
      <c r="G191" s="61">
        <f t="shared" si="109"/>
        <v>358</v>
      </c>
      <c r="H191" s="66">
        <f t="shared" si="110"/>
        <v>4.4455482428908483E-2</v>
      </c>
      <c r="I191" s="2"/>
      <c r="J191" s="2">
        <f t="shared" si="111"/>
        <v>0.47882776604991928</v>
      </c>
      <c r="K191" s="2">
        <f t="shared" si="112"/>
        <v>0.43437228362101082</v>
      </c>
      <c r="L191" s="2">
        <f t="shared" si="113"/>
        <v>0</v>
      </c>
      <c r="M191" s="2">
        <f t="shared" si="114"/>
        <v>8.6799950329069897E-2</v>
      </c>
      <c r="N191" s="61">
        <v>3856</v>
      </c>
      <c r="O191" s="61">
        <v>3498</v>
      </c>
      <c r="R191" s="61">
        <v>694</v>
      </c>
      <c r="S191" s="120"/>
      <c r="T191" s="120"/>
      <c r="U191" s="120"/>
      <c r="V191" s="120"/>
      <c r="W191" s="120"/>
      <c r="X191" s="120"/>
      <c r="Y191" s="120">
        <v>5</v>
      </c>
      <c r="Z191" s="120">
        <v>0</v>
      </c>
      <c r="AA191" s="120"/>
      <c r="AB191" s="120"/>
      <c r="AC191" s="120"/>
      <c r="AD191" s="120"/>
      <c r="AE191" s="120"/>
      <c r="AG191" s="6">
        <f>IF(Q191&gt;0,RANK(Q191,(N191:P191,Q191:AE191)),0)</f>
        <v>0</v>
      </c>
      <c r="AH191" s="6">
        <f>IF(R191&gt;0,RANK(R191,(N191:P191,Q191:AE191)),0)</f>
        <v>3</v>
      </c>
      <c r="AI191" s="6">
        <f>IF(T191&gt;0,RANK(T191,(N191:P191,Q191:AE191)),0)</f>
        <v>0</v>
      </c>
      <c r="AJ191" s="6">
        <f>IF(S191&gt;0,RANK(S191,(N191:P191,Q191:AE191)),0)</f>
        <v>0</v>
      </c>
      <c r="AK191" s="2">
        <f t="shared" si="115"/>
        <v>0</v>
      </c>
      <c r="AL191" s="2">
        <f t="shared" si="116"/>
        <v>8.6179063702967837E-2</v>
      </c>
      <c r="AM191" s="2">
        <f t="shared" si="117"/>
        <v>0</v>
      </c>
      <c r="AN191" s="2">
        <f t="shared" si="118"/>
        <v>0</v>
      </c>
      <c r="AP191" t="s">
        <v>204</v>
      </c>
      <c r="AQ191" t="s">
        <v>928</v>
      </c>
      <c r="AR191">
        <v>6</v>
      </c>
      <c r="AT191">
        <v>1</v>
      </c>
      <c r="AU191" s="105">
        <v>18</v>
      </c>
      <c r="AV191" s="107">
        <v>41</v>
      </c>
      <c r="AW191" s="111">
        <f t="shared" si="119"/>
        <v>18041</v>
      </c>
      <c r="AY191" s="6" t="s">
        <v>1243</v>
      </c>
    </row>
    <row r="192" spans="1:51" hidden="1" outlineLevel="1">
      <c r="A192" t="s">
        <v>599</v>
      </c>
      <c r="B192" t="s">
        <v>928</v>
      </c>
      <c r="C192" s="1">
        <f t="shared" si="105"/>
        <v>34724</v>
      </c>
      <c r="D192" s="8">
        <f t="shared" si="106"/>
        <v>1</v>
      </c>
      <c r="E192" s="8">
        <f t="shared" si="107"/>
        <v>2</v>
      </c>
      <c r="F192" s="8">
        <f t="shared" si="108"/>
        <v>0</v>
      </c>
      <c r="G192" s="61">
        <f t="shared" si="109"/>
        <v>34</v>
      </c>
      <c r="H192" s="66">
        <f t="shared" si="110"/>
        <v>9.7914986752678252E-4</v>
      </c>
      <c r="I192" s="2"/>
      <c r="J192" s="2">
        <f t="shared" si="111"/>
        <v>0.47811312060822486</v>
      </c>
      <c r="K192" s="2">
        <f t="shared" si="112"/>
        <v>0.47713397074069808</v>
      </c>
      <c r="L192" s="2">
        <f t="shared" si="113"/>
        <v>0</v>
      </c>
      <c r="M192" s="2">
        <f t="shared" si="114"/>
        <v>4.4752908651077061E-2</v>
      </c>
      <c r="N192" s="61">
        <v>16602</v>
      </c>
      <c r="O192" s="61">
        <v>16568</v>
      </c>
      <c r="R192" s="61">
        <v>1553</v>
      </c>
      <c r="S192" s="120"/>
      <c r="T192" s="120"/>
      <c r="U192" s="120"/>
      <c r="V192" s="120"/>
      <c r="W192" s="120"/>
      <c r="X192" s="120"/>
      <c r="Y192" s="120">
        <v>1</v>
      </c>
      <c r="Z192" s="120">
        <v>0</v>
      </c>
      <c r="AA192" s="120"/>
      <c r="AB192" s="120"/>
      <c r="AC192" s="120"/>
      <c r="AD192" s="120"/>
      <c r="AE192" s="120"/>
      <c r="AG192" s="6">
        <f>IF(Q192&gt;0,RANK(Q192,(N192:P192,Q192:AE192)),0)</f>
        <v>0</v>
      </c>
      <c r="AH192" s="6">
        <f>IF(R192&gt;0,RANK(R192,(N192:P192,Q192:AE192)),0)</f>
        <v>3</v>
      </c>
      <c r="AI192" s="6">
        <f>IF(T192&gt;0,RANK(T192,(N192:P192,Q192:AE192)),0)</f>
        <v>0</v>
      </c>
      <c r="AJ192" s="6">
        <f>IF(S192&gt;0,RANK(S192,(N192:P192,Q192:AE192)),0)</f>
        <v>0</v>
      </c>
      <c r="AK192" s="2">
        <f t="shared" si="115"/>
        <v>0</v>
      </c>
      <c r="AL192" s="2">
        <f t="shared" si="116"/>
        <v>4.4724110125561573E-2</v>
      </c>
      <c r="AM192" s="2">
        <f t="shared" si="117"/>
        <v>0</v>
      </c>
      <c r="AN192" s="2">
        <f t="shared" si="118"/>
        <v>0</v>
      </c>
      <c r="AP192" t="s">
        <v>599</v>
      </c>
      <c r="AQ192" t="s">
        <v>928</v>
      </c>
      <c r="AR192">
        <v>9</v>
      </c>
      <c r="AT192">
        <v>1</v>
      </c>
      <c r="AU192" s="105">
        <v>18</v>
      </c>
      <c r="AV192" s="107">
        <v>43</v>
      </c>
      <c r="AW192" s="111">
        <f t="shared" si="119"/>
        <v>18043</v>
      </c>
      <c r="AY192" s="6" t="s">
        <v>1243</v>
      </c>
    </row>
    <row r="193" spans="1:51" hidden="1" outlineLevel="1">
      <c r="A193" t="s">
        <v>2414</v>
      </c>
      <c r="B193" t="s">
        <v>928</v>
      </c>
      <c r="C193" s="1">
        <f t="shared" si="105"/>
        <v>6951</v>
      </c>
      <c r="D193" s="8">
        <f t="shared" si="106"/>
        <v>2</v>
      </c>
      <c r="E193" s="8">
        <f t="shared" si="107"/>
        <v>1</v>
      </c>
      <c r="F193" s="8">
        <f t="shared" si="108"/>
        <v>0</v>
      </c>
      <c r="G193" s="61">
        <f t="shared" si="109"/>
        <v>803</v>
      </c>
      <c r="H193" s="66">
        <f t="shared" si="110"/>
        <v>0.11552294633865631</v>
      </c>
      <c r="I193" s="2"/>
      <c r="J193" s="2">
        <f t="shared" si="111"/>
        <v>0.39390015825061142</v>
      </c>
      <c r="K193" s="2">
        <f t="shared" si="112"/>
        <v>0.50942310458926776</v>
      </c>
      <c r="L193" s="2">
        <f t="shared" si="113"/>
        <v>0</v>
      </c>
      <c r="M193" s="2">
        <f t="shared" si="114"/>
        <v>9.6676737160120818E-2</v>
      </c>
      <c r="N193" s="61">
        <v>2738</v>
      </c>
      <c r="O193" s="61">
        <v>3541</v>
      </c>
      <c r="R193" s="61">
        <v>672</v>
      </c>
      <c r="S193" s="120"/>
      <c r="T193" s="120"/>
      <c r="U193" s="120"/>
      <c r="V193" s="120"/>
      <c r="W193" s="120"/>
      <c r="X193" s="120"/>
      <c r="Y193" s="120">
        <v>0</v>
      </c>
      <c r="Z193" s="120">
        <v>0</v>
      </c>
      <c r="AA193" s="120"/>
      <c r="AB193" s="120"/>
      <c r="AC193" s="120"/>
      <c r="AD193" s="120"/>
      <c r="AE193" s="120"/>
      <c r="AG193" s="6">
        <f>IF(Q193&gt;0,RANK(Q193,(N193:P193,Q193:AE193)),0)</f>
        <v>0</v>
      </c>
      <c r="AH193" s="6">
        <f>IF(R193&gt;0,RANK(R193,(N193:P193,Q193:AE193)),0)</f>
        <v>3</v>
      </c>
      <c r="AI193" s="6">
        <f>IF(T193&gt;0,RANK(T193,(N193:P193,Q193:AE193)),0)</f>
        <v>0</v>
      </c>
      <c r="AJ193" s="6">
        <f>IF(S193&gt;0,RANK(S193,(N193:P193,Q193:AE193)),0)</f>
        <v>0</v>
      </c>
      <c r="AK193" s="2">
        <f t="shared" si="115"/>
        <v>0</v>
      </c>
      <c r="AL193" s="2">
        <f t="shared" si="116"/>
        <v>9.6676737160120846E-2</v>
      </c>
      <c r="AM193" s="2">
        <f t="shared" si="117"/>
        <v>0</v>
      </c>
      <c r="AN193" s="2">
        <f t="shared" si="118"/>
        <v>0</v>
      </c>
      <c r="AP193" t="s">
        <v>2414</v>
      </c>
      <c r="AQ193" t="s">
        <v>928</v>
      </c>
      <c r="AR193">
        <v>4</v>
      </c>
      <c r="AT193">
        <v>1</v>
      </c>
      <c r="AU193" s="105">
        <v>18</v>
      </c>
      <c r="AV193" s="107">
        <v>45</v>
      </c>
      <c r="AW193" s="111">
        <f t="shared" si="119"/>
        <v>18045</v>
      </c>
      <c r="AY193" s="6" t="s">
        <v>1243</v>
      </c>
    </row>
    <row r="194" spans="1:51" hidden="1" outlineLevel="1">
      <c r="A194" t="s">
        <v>501</v>
      </c>
      <c r="B194" t="s">
        <v>928</v>
      </c>
      <c r="C194" s="1">
        <f t="shared" si="105"/>
        <v>10213</v>
      </c>
      <c r="D194" s="8">
        <f t="shared" si="106"/>
        <v>2</v>
      </c>
      <c r="E194" s="8">
        <f t="shared" si="107"/>
        <v>1</v>
      </c>
      <c r="F194" s="8">
        <f t="shared" si="108"/>
        <v>0</v>
      </c>
      <c r="G194" s="61">
        <f t="shared" si="109"/>
        <v>2680</v>
      </c>
      <c r="H194" s="66">
        <f t="shared" si="110"/>
        <v>0.26241065308920003</v>
      </c>
      <c r="I194" s="2"/>
      <c r="J194" s="2">
        <f t="shared" si="111"/>
        <v>0.3438754528542054</v>
      </c>
      <c r="K194" s="2">
        <f t="shared" si="112"/>
        <v>0.60628610594340548</v>
      </c>
      <c r="L194" s="2">
        <f t="shared" si="113"/>
        <v>0</v>
      </c>
      <c r="M194" s="2">
        <f t="shared" si="114"/>
        <v>4.9838441202389117E-2</v>
      </c>
      <c r="N194" s="61">
        <v>3512</v>
      </c>
      <c r="O194" s="61">
        <v>6192</v>
      </c>
      <c r="R194" s="61">
        <v>509</v>
      </c>
      <c r="S194" s="120"/>
      <c r="T194" s="120"/>
      <c r="U194" s="120"/>
      <c r="V194" s="120"/>
      <c r="W194" s="120"/>
      <c r="X194" s="120"/>
      <c r="Y194" s="120">
        <v>0</v>
      </c>
      <c r="Z194" s="120">
        <v>0</v>
      </c>
      <c r="AA194" s="120"/>
      <c r="AB194" s="120"/>
      <c r="AC194" s="120"/>
      <c r="AD194" s="120"/>
      <c r="AE194" s="120"/>
      <c r="AG194" s="6">
        <f>IF(Q194&gt;0,RANK(Q194,(N194:P194,Q194:AE194)),0)</f>
        <v>0</v>
      </c>
      <c r="AH194" s="6">
        <f>IF(R194&gt;0,RANK(R194,(N194:P194,Q194:AE194)),0)</f>
        <v>3</v>
      </c>
      <c r="AI194" s="6">
        <f>IF(T194&gt;0,RANK(T194,(N194:P194,Q194:AE194)),0)</f>
        <v>0</v>
      </c>
      <c r="AJ194" s="6">
        <f>IF(S194&gt;0,RANK(S194,(N194:P194,Q194:AE194)),0)</f>
        <v>0</v>
      </c>
      <c r="AK194" s="2">
        <f t="shared" si="115"/>
        <v>0</v>
      </c>
      <c r="AL194" s="2">
        <f t="shared" si="116"/>
        <v>4.983844120238911E-2</v>
      </c>
      <c r="AM194" s="2">
        <f t="shared" si="117"/>
        <v>0</v>
      </c>
      <c r="AN194" s="2">
        <f t="shared" si="118"/>
        <v>0</v>
      </c>
      <c r="AP194" t="s">
        <v>501</v>
      </c>
      <c r="AQ194" t="s">
        <v>928</v>
      </c>
      <c r="AR194">
        <v>6</v>
      </c>
      <c r="AT194">
        <v>1</v>
      </c>
      <c r="AU194" s="105">
        <v>18</v>
      </c>
      <c r="AV194" s="107">
        <v>47</v>
      </c>
      <c r="AW194" s="111">
        <f t="shared" si="119"/>
        <v>18047</v>
      </c>
      <c r="AY194" s="6" t="s">
        <v>1243</v>
      </c>
    </row>
    <row r="195" spans="1:51" hidden="1" outlineLevel="1">
      <c r="A195" t="s">
        <v>994</v>
      </c>
      <c r="B195" t="s">
        <v>928</v>
      </c>
      <c r="C195" s="1">
        <f t="shared" si="105"/>
        <v>8108</v>
      </c>
      <c r="D195" s="8">
        <f t="shared" si="106"/>
        <v>2</v>
      </c>
      <c r="E195" s="8">
        <f t="shared" si="107"/>
        <v>1</v>
      </c>
      <c r="F195" s="8">
        <f t="shared" si="108"/>
        <v>0</v>
      </c>
      <c r="G195" s="61">
        <f t="shared" si="109"/>
        <v>568</v>
      </c>
      <c r="H195" s="66">
        <f t="shared" si="110"/>
        <v>7.0054267390231864E-2</v>
      </c>
      <c r="I195" s="2"/>
      <c r="J195" s="2">
        <f t="shared" si="111"/>
        <v>0.43845584607794769</v>
      </c>
      <c r="K195" s="2">
        <f t="shared" si="112"/>
        <v>0.50851011346817954</v>
      </c>
      <c r="L195" s="2">
        <f t="shared" si="113"/>
        <v>0</v>
      </c>
      <c r="M195" s="2">
        <f t="shared" si="114"/>
        <v>5.3034040453872722E-2</v>
      </c>
      <c r="N195" s="61">
        <v>3555</v>
      </c>
      <c r="O195" s="61">
        <v>4123</v>
      </c>
      <c r="R195" s="61">
        <v>430</v>
      </c>
      <c r="S195" s="120"/>
      <c r="T195" s="120"/>
      <c r="U195" s="120"/>
      <c r="V195" s="120"/>
      <c r="W195" s="120"/>
      <c r="X195" s="120"/>
      <c r="Y195" s="120">
        <v>0</v>
      </c>
      <c r="Z195" s="120">
        <v>0</v>
      </c>
      <c r="AA195" s="120"/>
      <c r="AB195" s="120"/>
      <c r="AC195" s="120"/>
      <c r="AD195" s="120"/>
      <c r="AE195" s="120"/>
      <c r="AG195" s="6">
        <f>IF(Q195&gt;0,RANK(Q195,(N195:P195,Q195:AE195)),0)</f>
        <v>0</v>
      </c>
      <c r="AH195" s="6">
        <f>IF(R195&gt;0,RANK(R195,(N195:P195,Q195:AE195)),0)</f>
        <v>3</v>
      </c>
      <c r="AI195" s="6">
        <f>IF(T195&gt;0,RANK(T195,(N195:P195,Q195:AE195)),0)</f>
        <v>0</v>
      </c>
      <c r="AJ195" s="6">
        <f>IF(S195&gt;0,RANK(S195,(N195:P195,Q195:AE195)),0)</f>
        <v>0</v>
      </c>
      <c r="AK195" s="2">
        <f t="shared" si="115"/>
        <v>0</v>
      </c>
      <c r="AL195" s="2">
        <f t="shared" si="116"/>
        <v>5.3034040453872722E-2</v>
      </c>
      <c r="AM195" s="2">
        <f t="shared" si="117"/>
        <v>0</v>
      </c>
      <c r="AN195" s="2">
        <f t="shared" si="118"/>
        <v>0</v>
      </c>
      <c r="AP195" t="s">
        <v>994</v>
      </c>
      <c r="AQ195" t="s">
        <v>928</v>
      </c>
      <c r="AR195">
        <v>2</v>
      </c>
      <c r="AT195">
        <v>1</v>
      </c>
      <c r="AU195" s="105">
        <v>18</v>
      </c>
      <c r="AV195" s="107">
        <v>49</v>
      </c>
      <c r="AW195" s="111">
        <f t="shared" si="119"/>
        <v>18049</v>
      </c>
      <c r="AY195" s="6" t="s">
        <v>1243</v>
      </c>
    </row>
    <row r="196" spans="1:51" hidden="1" outlineLevel="1">
      <c r="A196" t="s">
        <v>1765</v>
      </c>
      <c r="B196" t="s">
        <v>928</v>
      </c>
      <c r="C196" s="1">
        <f t="shared" si="105"/>
        <v>14629</v>
      </c>
      <c r="D196" s="8">
        <f t="shared" si="106"/>
        <v>2</v>
      </c>
      <c r="E196" s="8">
        <f t="shared" si="107"/>
        <v>1</v>
      </c>
      <c r="F196" s="8">
        <f t="shared" si="108"/>
        <v>0</v>
      </c>
      <c r="G196" s="61">
        <f t="shared" si="109"/>
        <v>1223</v>
      </c>
      <c r="H196" s="66">
        <f t="shared" si="110"/>
        <v>8.360106637500854E-2</v>
      </c>
      <c r="I196" s="2"/>
      <c r="J196" s="2">
        <f t="shared" si="111"/>
        <v>0.43331738327978675</v>
      </c>
      <c r="K196" s="2">
        <f t="shared" si="112"/>
        <v>0.51691844965479528</v>
      </c>
      <c r="L196" s="2">
        <f t="shared" si="113"/>
        <v>0</v>
      </c>
      <c r="M196" s="2">
        <f t="shared" si="114"/>
        <v>4.9764167065417975E-2</v>
      </c>
      <c r="N196" s="61">
        <v>6339</v>
      </c>
      <c r="O196" s="61">
        <v>7562</v>
      </c>
      <c r="R196" s="61">
        <v>728</v>
      </c>
      <c r="S196" s="120"/>
      <c r="T196" s="120"/>
      <c r="U196" s="120"/>
      <c r="V196" s="120"/>
      <c r="W196" s="120"/>
      <c r="X196" s="120"/>
      <c r="Y196" s="120">
        <v>0</v>
      </c>
      <c r="Z196" s="120">
        <v>0</v>
      </c>
      <c r="AA196" s="120"/>
      <c r="AB196" s="120"/>
      <c r="AC196" s="120"/>
      <c r="AD196" s="120"/>
      <c r="AE196" s="120"/>
      <c r="AG196" s="6">
        <f>IF(Q196&gt;0,RANK(Q196,(N196:P196,Q196:AE196)),0)</f>
        <v>0</v>
      </c>
      <c r="AH196" s="6">
        <f>IF(R196&gt;0,RANK(R196,(N196:P196,Q196:AE196)),0)</f>
        <v>3</v>
      </c>
      <c r="AI196" s="6">
        <f>IF(T196&gt;0,RANK(T196,(N196:P196,Q196:AE196)),0)</f>
        <v>0</v>
      </c>
      <c r="AJ196" s="6">
        <f>IF(S196&gt;0,RANK(S196,(N196:P196,Q196:AE196)),0)</f>
        <v>0</v>
      </c>
      <c r="AK196" s="2">
        <f t="shared" si="115"/>
        <v>0</v>
      </c>
      <c r="AL196" s="2">
        <f t="shared" si="116"/>
        <v>4.9764167065418002E-2</v>
      </c>
      <c r="AM196" s="2">
        <f t="shared" si="117"/>
        <v>0</v>
      </c>
      <c r="AN196" s="2">
        <f t="shared" si="118"/>
        <v>0</v>
      </c>
      <c r="AP196" t="s">
        <v>1765</v>
      </c>
      <c r="AQ196" t="s">
        <v>928</v>
      </c>
      <c r="AR196">
        <v>8</v>
      </c>
      <c r="AT196">
        <v>1</v>
      </c>
      <c r="AU196" s="105">
        <v>18</v>
      </c>
      <c r="AV196" s="107">
        <v>51</v>
      </c>
      <c r="AW196" s="111">
        <f t="shared" si="119"/>
        <v>18051</v>
      </c>
      <c r="AY196" s="6" t="s">
        <v>1243</v>
      </c>
    </row>
    <row r="197" spans="1:51" hidden="1" outlineLevel="1">
      <c r="A197" t="s">
        <v>2094</v>
      </c>
      <c r="B197" t="s">
        <v>928</v>
      </c>
      <c r="C197" s="1">
        <f t="shared" si="105"/>
        <v>24883</v>
      </c>
      <c r="D197" s="8">
        <f t="shared" si="106"/>
        <v>2</v>
      </c>
      <c r="E197" s="8">
        <f t="shared" si="107"/>
        <v>1</v>
      </c>
      <c r="F197" s="8">
        <f t="shared" si="108"/>
        <v>0</v>
      </c>
      <c r="G197" s="61">
        <f t="shared" si="109"/>
        <v>1760</v>
      </c>
      <c r="H197" s="66">
        <f t="shared" si="110"/>
        <v>7.0731021179118267E-2</v>
      </c>
      <c r="I197" s="2"/>
      <c r="J197" s="2">
        <f t="shared" si="111"/>
        <v>0.43358919744403812</v>
      </c>
      <c r="K197" s="2">
        <f t="shared" si="112"/>
        <v>0.50432021862315635</v>
      </c>
      <c r="L197" s="2">
        <f t="shared" si="113"/>
        <v>0</v>
      </c>
      <c r="M197" s="2">
        <f t="shared" si="114"/>
        <v>6.2090583932805532E-2</v>
      </c>
      <c r="N197" s="61">
        <v>10789</v>
      </c>
      <c r="O197" s="61">
        <v>12549</v>
      </c>
      <c r="R197" s="61">
        <v>1545</v>
      </c>
      <c r="S197" s="120"/>
      <c r="T197" s="120"/>
      <c r="U197" s="120"/>
      <c r="V197" s="120"/>
      <c r="W197" s="120"/>
      <c r="X197" s="120"/>
      <c r="Y197" s="120">
        <v>0</v>
      </c>
      <c r="Z197" s="120">
        <v>0</v>
      </c>
      <c r="AA197" s="120"/>
      <c r="AB197" s="120"/>
      <c r="AC197" s="120"/>
      <c r="AD197" s="120"/>
      <c r="AE197" s="120"/>
      <c r="AG197" s="6">
        <f>IF(Q197&gt;0,RANK(Q197,(N197:P197,Q197:AE197)),0)</f>
        <v>0</v>
      </c>
      <c r="AH197" s="6">
        <f>IF(R197&gt;0,RANK(R197,(N197:P197,Q197:AE197)),0)</f>
        <v>3</v>
      </c>
      <c r="AI197" s="6">
        <f>IF(T197&gt;0,RANK(T197,(N197:P197,Q197:AE197)),0)</f>
        <v>0</v>
      </c>
      <c r="AJ197" s="6">
        <f>IF(S197&gt;0,RANK(S197,(N197:P197,Q197:AE197)),0)</f>
        <v>0</v>
      </c>
      <c r="AK197" s="2">
        <f t="shared" si="115"/>
        <v>0</v>
      </c>
      <c r="AL197" s="2">
        <f t="shared" si="116"/>
        <v>6.2090583932805532E-2</v>
      </c>
      <c r="AM197" s="2">
        <f t="shared" si="117"/>
        <v>0</v>
      </c>
      <c r="AN197" s="2">
        <f t="shared" si="118"/>
        <v>0</v>
      </c>
      <c r="AP197" t="s">
        <v>2094</v>
      </c>
      <c r="AQ197" t="s">
        <v>928</v>
      </c>
      <c r="AR197">
        <v>5</v>
      </c>
      <c r="AT197">
        <v>1</v>
      </c>
      <c r="AU197" s="105">
        <v>18</v>
      </c>
      <c r="AV197" s="107">
        <v>53</v>
      </c>
      <c r="AW197" s="111">
        <f t="shared" si="119"/>
        <v>18053</v>
      </c>
      <c r="AY197" s="6" t="s">
        <v>1243</v>
      </c>
    </row>
    <row r="198" spans="1:51" hidden="1" outlineLevel="1">
      <c r="A198" t="s">
        <v>1000</v>
      </c>
      <c r="B198" t="s">
        <v>928</v>
      </c>
      <c r="C198" s="1">
        <f t="shared" si="105"/>
        <v>12819</v>
      </c>
      <c r="D198" s="8">
        <f t="shared" si="106"/>
        <v>2</v>
      </c>
      <c r="E198" s="8">
        <f t="shared" si="107"/>
        <v>1</v>
      </c>
      <c r="F198" s="8">
        <f t="shared" si="108"/>
        <v>0</v>
      </c>
      <c r="G198" s="61">
        <f t="shared" si="109"/>
        <v>1014</v>
      </c>
      <c r="H198" s="66">
        <f t="shared" si="110"/>
        <v>7.9101333957406969E-2</v>
      </c>
      <c r="I198" s="2"/>
      <c r="J198" s="2">
        <f t="shared" si="111"/>
        <v>0.42749044387237695</v>
      </c>
      <c r="K198" s="2">
        <f t="shared" si="112"/>
        <v>0.50659177782978393</v>
      </c>
      <c r="L198" s="2">
        <f t="shared" si="113"/>
        <v>0</v>
      </c>
      <c r="M198" s="2">
        <f t="shared" si="114"/>
        <v>6.5917778297839069E-2</v>
      </c>
      <c r="N198" s="61">
        <v>5480</v>
      </c>
      <c r="O198" s="61">
        <v>6494</v>
      </c>
      <c r="R198" s="61">
        <v>845</v>
      </c>
      <c r="S198" s="120"/>
      <c r="T198" s="120"/>
      <c r="U198" s="120"/>
      <c r="V198" s="120"/>
      <c r="W198" s="120"/>
      <c r="X198" s="120"/>
      <c r="Y198" s="120">
        <v>0</v>
      </c>
      <c r="Z198" s="120">
        <v>0</v>
      </c>
      <c r="AA198" s="120"/>
      <c r="AB198" s="120"/>
      <c r="AC198" s="120"/>
      <c r="AD198" s="120"/>
      <c r="AE198" s="120"/>
      <c r="AG198" s="6">
        <f>IF(Q198&gt;0,RANK(Q198,(N198:P198,Q198:AE198)),0)</f>
        <v>0</v>
      </c>
      <c r="AH198" s="6">
        <f>IF(R198&gt;0,RANK(R198,(N198:P198,Q198:AE198)),0)</f>
        <v>3</v>
      </c>
      <c r="AI198" s="6">
        <f>IF(T198&gt;0,RANK(T198,(N198:P198,Q198:AE198)),0)</f>
        <v>0</v>
      </c>
      <c r="AJ198" s="6">
        <f>IF(S198&gt;0,RANK(S198,(N198:P198,Q198:AE198)),0)</f>
        <v>0</v>
      </c>
      <c r="AK198" s="2">
        <f t="shared" si="115"/>
        <v>0</v>
      </c>
      <c r="AL198" s="2">
        <f t="shared" si="116"/>
        <v>6.5917778297839139E-2</v>
      </c>
      <c r="AM198" s="2">
        <f t="shared" si="117"/>
        <v>0</v>
      </c>
      <c r="AN198" s="2">
        <f t="shared" si="118"/>
        <v>0</v>
      </c>
      <c r="AP198" t="s">
        <v>1000</v>
      </c>
      <c r="AQ198" t="s">
        <v>928</v>
      </c>
      <c r="AR198">
        <v>8</v>
      </c>
      <c r="AT198">
        <v>1</v>
      </c>
      <c r="AU198" s="105">
        <v>18</v>
      </c>
      <c r="AV198" s="107">
        <v>55</v>
      </c>
      <c r="AW198" s="111">
        <f t="shared" si="119"/>
        <v>18055</v>
      </c>
      <c r="AY198" s="6" t="s">
        <v>1243</v>
      </c>
    </row>
    <row r="199" spans="1:51" hidden="1" outlineLevel="1">
      <c r="A199" t="s">
        <v>1034</v>
      </c>
      <c r="B199" t="s">
        <v>928</v>
      </c>
      <c r="C199" s="1">
        <f t="shared" si="105"/>
        <v>134092</v>
      </c>
      <c r="D199" s="8">
        <f t="shared" si="106"/>
        <v>2</v>
      </c>
      <c r="E199" s="8">
        <f t="shared" si="107"/>
        <v>1</v>
      </c>
      <c r="F199" s="8">
        <f t="shared" si="108"/>
        <v>0</v>
      </c>
      <c r="G199" s="61">
        <f t="shared" si="109"/>
        <v>19662</v>
      </c>
      <c r="H199" s="66">
        <f t="shared" si="110"/>
        <v>0.14663067147928288</v>
      </c>
      <c r="I199" s="2"/>
      <c r="J199" s="2">
        <f t="shared" si="111"/>
        <v>0.39469170420308447</v>
      </c>
      <c r="K199" s="2">
        <f t="shared" si="112"/>
        <v>0.5413223756823673</v>
      </c>
      <c r="L199" s="2">
        <f t="shared" si="113"/>
        <v>0</v>
      </c>
      <c r="M199" s="2">
        <f t="shared" si="114"/>
        <v>6.3985920114548289E-2</v>
      </c>
      <c r="N199" s="61">
        <v>52925</v>
      </c>
      <c r="O199" s="61">
        <v>72587</v>
      </c>
      <c r="R199" s="61">
        <v>8580</v>
      </c>
      <c r="S199" s="120"/>
      <c r="T199" s="120"/>
      <c r="U199" s="120"/>
      <c r="V199" s="120"/>
      <c r="W199" s="120"/>
      <c r="X199" s="120"/>
      <c r="Y199" s="120">
        <v>0</v>
      </c>
      <c r="Z199" s="120">
        <v>0</v>
      </c>
      <c r="AA199" s="120"/>
      <c r="AB199" s="120"/>
      <c r="AC199" s="120"/>
      <c r="AD199" s="120"/>
      <c r="AE199" s="120"/>
      <c r="AG199" s="6">
        <f>IF(Q199&gt;0,RANK(Q199,(N199:P199,Q199:AE199)),0)</f>
        <v>0</v>
      </c>
      <c r="AH199" s="6">
        <f>IF(R199&gt;0,RANK(R199,(N199:P199,Q199:AE199)),0)</f>
        <v>3</v>
      </c>
      <c r="AI199" s="6">
        <f>IF(T199&gt;0,RANK(T199,(N199:P199,Q199:AE199)),0)</f>
        <v>0</v>
      </c>
      <c r="AJ199" s="6">
        <f>IF(S199&gt;0,RANK(S199,(N199:P199,Q199:AE199)),0)</f>
        <v>0</v>
      </c>
      <c r="AK199" s="2">
        <f t="shared" si="115"/>
        <v>0</v>
      </c>
      <c r="AL199" s="2">
        <f t="shared" si="116"/>
        <v>6.398592011454822E-2</v>
      </c>
      <c r="AM199" s="2">
        <f t="shared" si="117"/>
        <v>0</v>
      </c>
      <c r="AN199" s="2">
        <f t="shared" si="118"/>
        <v>0</v>
      </c>
      <c r="AP199" t="s">
        <v>1034</v>
      </c>
      <c r="AQ199" t="s">
        <v>928</v>
      </c>
      <c r="AR199">
        <v>5</v>
      </c>
      <c r="AT199">
        <v>1</v>
      </c>
      <c r="AU199" s="105">
        <v>18</v>
      </c>
      <c r="AV199" s="107">
        <v>57</v>
      </c>
      <c r="AW199" s="111">
        <f t="shared" si="119"/>
        <v>18057</v>
      </c>
      <c r="AY199" s="6" t="s">
        <v>1243</v>
      </c>
    </row>
    <row r="200" spans="1:51" hidden="1" outlineLevel="1">
      <c r="A200" t="s">
        <v>1363</v>
      </c>
      <c r="B200" t="s">
        <v>928</v>
      </c>
      <c r="C200" s="1">
        <f t="shared" si="105"/>
        <v>32373</v>
      </c>
      <c r="D200" s="8">
        <f t="shared" si="106"/>
        <v>2</v>
      </c>
      <c r="E200" s="8">
        <f t="shared" si="107"/>
        <v>1</v>
      </c>
      <c r="F200" s="8">
        <f t="shared" si="108"/>
        <v>0</v>
      </c>
      <c r="G200" s="61">
        <f t="shared" si="109"/>
        <v>5958</v>
      </c>
      <c r="H200" s="66">
        <f t="shared" si="110"/>
        <v>0.18404225743675284</v>
      </c>
      <c r="I200" s="2"/>
      <c r="J200" s="2">
        <f t="shared" si="111"/>
        <v>0.36070181941741575</v>
      </c>
      <c r="K200" s="2">
        <f t="shared" si="112"/>
        <v>0.54474407685416859</v>
      </c>
      <c r="L200" s="2">
        <f t="shared" si="113"/>
        <v>0</v>
      </c>
      <c r="M200" s="2">
        <f t="shared" si="114"/>
        <v>9.4554103728415662E-2</v>
      </c>
      <c r="N200" s="61">
        <v>11677</v>
      </c>
      <c r="O200" s="61">
        <v>17635</v>
      </c>
      <c r="R200" s="61">
        <v>3061</v>
      </c>
      <c r="S200" s="120"/>
      <c r="T200" s="120"/>
      <c r="U200" s="120"/>
      <c r="V200" s="120"/>
      <c r="W200" s="120"/>
      <c r="X200" s="120"/>
      <c r="Y200" s="120">
        <v>0</v>
      </c>
      <c r="Z200" s="120">
        <v>0</v>
      </c>
      <c r="AA200" s="120"/>
      <c r="AB200" s="120"/>
      <c r="AC200" s="120"/>
      <c r="AD200" s="120"/>
      <c r="AE200" s="120"/>
      <c r="AG200" s="6">
        <f>IF(Q200&gt;0,RANK(Q200,(N200:P200,Q200:AE200)),0)</f>
        <v>0</v>
      </c>
      <c r="AH200" s="6">
        <f>IF(R200&gt;0,RANK(R200,(N200:P200,Q200:AE200)),0)</f>
        <v>3</v>
      </c>
      <c r="AI200" s="6">
        <f>IF(T200&gt;0,RANK(T200,(N200:P200,Q200:AE200)),0)</f>
        <v>0</v>
      </c>
      <c r="AJ200" s="6">
        <f>IF(S200&gt;0,RANK(S200,(N200:P200,Q200:AE200)),0)</f>
        <v>0</v>
      </c>
      <c r="AK200" s="2">
        <f t="shared" si="115"/>
        <v>0</v>
      </c>
      <c r="AL200" s="2">
        <f t="shared" si="116"/>
        <v>9.4554103728415662E-2</v>
      </c>
      <c r="AM200" s="2">
        <f t="shared" si="117"/>
        <v>0</v>
      </c>
      <c r="AN200" s="2">
        <f t="shared" si="118"/>
        <v>0</v>
      </c>
      <c r="AP200" t="s">
        <v>1363</v>
      </c>
      <c r="AQ200" t="s">
        <v>928</v>
      </c>
      <c r="AR200">
        <v>6</v>
      </c>
      <c r="AT200">
        <v>1</v>
      </c>
      <c r="AU200" s="105">
        <v>18</v>
      </c>
      <c r="AV200" s="107">
        <v>59</v>
      </c>
      <c r="AW200" s="111">
        <f t="shared" si="119"/>
        <v>18059</v>
      </c>
      <c r="AY200" s="6" t="s">
        <v>1243</v>
      </c>
    </row>
    <row r="201" spans="1:51" hidden="1" outlineLevel="1">
      <c r="A201" t="s">
        <v>2095</v>
      </c>
      <c r="B201" t="s">
        <v>928</v>
      </c>
      <c r="C201" s="1">
        <f t="shared" si="105"/>
        <v>17532</v>
      </c>
      <c r="D201" s="8">
        <f t="shared" si="106"/>
        <v>2</v>
      </c>
      <c r="E201" s="8">
        <f t="shared" si="107"/>
        <v>1</v>
      </c>
      <c r="F201" s="8">
        <f t="shared" si="108"/>
        <v>0</v>
      </c>
      <c r="G201" s="61">
        <f t="shared" si="109"/>
        <v>1237</v>
      </c>
      <c r="H201" s="66">
        <f t="shared" si="110"/>
        <v>7.0556696326716864E-2</v>
      </c>
      <c r="I201" s="2"/>
      <c r="J201" s="2">
        <f t="shared" si="111"/>
        <v>0.44307551905087839</v>
      </c>
      <c r="K201" s="2">
        <f t="shared" si="112"/>
        <v>0.51363221537759529</v>
      </c>
      <c r="L201" s="2">
        <f t="shared" si="113"/>
        <v>0</v>
      </c>
      <c r="M201" s="2">
        <f t="shared" si="114"/>
        <v>4.3292265571526323E-2</v>
      </c>
      <c r="N201" s="61">
        <v>7768</v>
      </c>
      <c r="O201" s="61">
        <v>9005</v>
      </c>
      <c r="R201" s="61">
        <v>759</v>
      </c>
      <c r="S201" s="120"/>
      <c r="T201" s="120"/>
      <c r="U201" s="120"/>
      <c r="V201" s="120"/>
      <c r="W201" s="120"/>
      <c r="X201" s="120"/>
      <c r="Y201" s="120">
        <v>0</v>
      </c>
      <c r="Z201" s="120">
        <v>0</v>
      </c>
      <c r="AA201" s="120"/>
      <c r="AB201" s="120"/>
      <c r="AC201" s="120"/>
      <c r="AD201" s="120"/>
      <c r="AE201" s="120"/>
      <c r="AG201" s="6">
        <f>IF(Q201&gt;0,RANK(Q201,(N201:P201,Q201:AE201)),0)</f>
        <v>0</v>
      </c>
      <c r="AH201" s="6">
        <f>IF(R201&gt;0,RANK(R201,(N201:P201,Q201:AE201)),0)</f>
        <v>3</v>
      </c>
      <c r="AI201" s="6">
        <f>IF(T201&gt;0,RANK(T201,(N201:P201,Q201:AE201)),0)</f>
        <v>0</v>
      </c>
      <c r="AJ201" s="6">
        <f>IF(S201&gt;0,RANK(S201,(N201:P201,Q201:AE201)),0)</f>
        <v>0</v>
      </c>
      <c r="AK201" s="2">
        <f t="shared" si="115"/>
        <v>0</v>
      </c>
      <c r="AL201" s="2">
        <f t="shared" si="116"/>
        <v>4.329226557152635E-2</v>
      </c>
      <c r="AM201" s="2">
        <f t="shared" si="117"/>
        <v>0</v>
      </c>
      <c r="AN201" s="2">
        <f t="shared" si="118"/>
        <v>0</v>
      </c>
      <c r="AP201" t="s">
        <v>2095</v>
      </c>
      <c r="AQ201" t="s">
        <v>928</v>
      </c>
      <c r="AR201">
        <v>9</v>
      </c>
      <c r="AT201">
        <v>1</v>
      </c>
      <c r="AU201" s="105">
        <v>18</v>
      </c>
      <c r="AV201" s="107">
        <v>61</v>
      </c>
      <c r="AW201" s="111">
        <f t="shared" si="119"/>
        <v>18061</v>
      </c>
      <c r="AY201" s="6" t="s">
        <v>1243</v>
      </c>
    </row>
    <row r="202" spans="1:51" hidden="1" outlineLevel="1">
      <c r="A202" t="s">
        <v>153</v>
      </c>
      <c r="B202" t="s">
        <v>928</v>
      </c>
      <c r="C202" s="1">
        <f t="shared" si="105"/>
        <v>65128</v>
      </c>
      <c r="D202" s="8">
        <f t="shared" si="106"/>
        <v>2</v>
      </c>
      <c r="E202" s="8">
        <f t="shared" si="107"/>
        <v>1</v>
      </c>
      <c r="F202" s="8">
        <f t="shared" si="108"/>
        <v>0</v>
      </c>
      <c r="G202" s="61">
        <f t="shared" si="109"/>
        <v>10333</v>
      </c>
      <c r="H202" s="66">
        <f t="shared" si="110"/>
        <v>0.15865679891905171</v>
      </c>
      <c r="I202" s="2"/>
      <c r="J202" s="2">
        <f t="shared" si="111"/>
        <v>0.38705318756909468</v>
      </c>
      <c r="K202" s="2">
        <f t="shared" si="112"/>
        <v>0.54570998648814639</v>
      </c>
      <c r="L202" s="2">
        <f t="shared" si="113"/>
        <v>0</v>
      </c>
      <c r="M202" s="2">
        <f t="shared" si="114"/>
        <v>6.7236825942758927E-2</v>
      </c>
      <c r="N202" s="61">
        <v>25208</v>
      </c>
      <c r="O202" s="61">
        <v>35541</v>
      </c>
      <c r="R202" s="61">
        <v>4379</v>
      </c>
      <c r="S202" s="120"/>
      <c r="T202" s="120"/>
      <c r="U202" s="120"/>
      <c r="V202" s="120"/>
      <c r="W202" s="120"/>
      <c r="X202" s="120"/>
      <c r="Y202" s="120">
        <v>0</v>
      </c>
      <c r="Z202" s="120">
        <v>0</v>
      </c>
      <c r="AA202" s="120"/>
      <c r="AB202" s="120"/>
      <c r="AC202" s="120"/>
      <c r="AD202" s="120"/>
      <c r="AE202" s="120"/>
      <c r="AG202" s="6">
        <f>IF(Q202&gt;0,RANK(Q202,(N202:P202,Q202:AE202)),0)</f>
        <v>0</v>
      </c>
      <c r="AH202" s="6">
        <f>IF(R202&gt;0,RANK(R202,(N202:P202,Q202:AE202)),0)</f>
        <v>3</v>
      </c>
      <c r="AI202" s="6">
        <f>IF(T202&gt;0,RANK(T202,(N202:P202,Q202:AE202)),0)</f>
        <v>0</v>
      </c>
      <c r="AJ202" s="6">
        <f>IF(S202&gt;0,RANK(S202,(N202:P202,Q202:AE202)),0)</f>
        <v>0</v>
      </c>
      <c r="AK202" s="2">
        <f t="shared" si="115"/>
        <v>0</v>
      </c>
      <c r="AL202" s="2">
        <f t="shared" si="116"/>
        <v>6.7236825942758871E-2</v>
      </c>
      <c r="AM202" s="2">
        <f t="shared" si="117"/>
        <v>0</v>
      </c>
      <c r="AN202" s="2">
        <f t="shared" si="118"/>
        <v>0</v>
      </c>
      <c r="AP202" t="s">
        <v>153</v>
      </c>
      <c r="AQ202" t="s">
        <v>928</v>
      </c>
      <c r="AR202">
        <v>4</v>
      </c>
      <c r="AT202">
        <v>1</v>
      </c>
      <c r="AU202" s="105">
        <v>18</v>
      </c>
      <c r="AV202" s="107">
        <v>63</v>
      </c>
      <c r="AW202" s="111">
        <f t="shared" si="119"/>
        <v>18063</v>
      </c>
      <c r="AY202" s="6" t="s">
        <v>1243</v>
      </c>
    </row>
    <row r="203" spans="1:51" hidden="1" outlineLevel="1">
      <c r="A203" t="s">
        <v>2357</v>
      </c>
      <c r="B203" t="s">
        <v>928</v>
      </c>
      <c r="C203" s="1">
        <f t="shared" ref="C203:C234" si="120">SUM(N203:AE203)</f>
        <v>18730</v>
      </c>
      <c r="D203" s="8">
        <f t="shared" ref="D203:D234" si="121">IF(N203&gt;0, RANK(N203,(N203:AE203)),0)</f>
        <v>1</v>
      </c>
      <c r="E203" s="8">
        <f t="shared" ref="E203:E234" si="122">IF(O203&gt;0,RANK(O203,(N203:AE203)),0)</f>
        <v>2</v>
      </c>
      <c r="F203" s="8">
        <f t="shared" ref="F203:F234" si="123">IF(P203&gt;0,RANK(P203,(N203:AE203)),0)</f>
        <v>0</v>
      </c>
      <c r="G203" s="61">
        <f t="shared" ref="G203:G234" si="124">IF(C203&gt;0,MAX(N203:S203)-LARGE(N203:S203,2),0)</f>
        <v>914</v>
      </c>
      <c r="H203" s="66">
        <f t="shared" ref="H203:H234" si="125">IF(C203&gt;0,G203/C203,0)</f>
        <v>4.8798718633208754E-2</v>
      </c>
      <c r="I203" s="2"/>
      <c r="J203" s="2">
        <f t="shared" ref="J203:J234" si="126">IF($C203=0,"-",N203/$C203)</f>
        <v>0.47592098238120661</v>
      </c>
      <c r="K203" s="2">
        <f t="shared" ref="K203:K234" si="127">IF($C203=0,"-",O203/$C203)</f>
        <v>0.42712226374799789</v>
      </c>
      <c r="L203" s="2">
        <f t="shared" ref="L203:L234" si="128">IF($C203=0,"-",P203/$C203)</f>
        <v>0</v>
      </c>
      <c r="M203" s="2">
        <f t="shared" ref="M203:M234" si="129">IF(C203=0,"-",(1-J203-K203-L203))</f>
        <v>9.6956753870795498E-2</v>
      </c>
      <c r="N203" s="61">
        <v>8914</v>
      </c>
      <c r="O203" s="61">
        <v>8000</v>
      </c>
      <c r="R203" s="61">
        <v>1816</v>
      </c>
      <c r="S203" s="120"/>
      <c r="T203" s="120"/>
      <c r="U203" s="120"/>
      <c r="V203" s="120"/>
      <c r="W203" s="120"/>
      <c r="X203" s="120"/>
      <c r="Y203" s="120">
        <v>0</v>
      </c>
      <c r="Z203" s="120">
        <v>0</v>
      </c>
      <c r="AA203" s="120"/>
      <c r="AB203" s="120"/>
      <c r="AC203" s="120"/>
      <c r="AD203" s="120"/>
      <c r="AE203" s="120"/>
      <c r="AG203" s="6">
        <f>IF(Q203&gt;0,RANK(Q203,(N203:P203,Q203:AE203)),0)</f>
        <v>0</v>
      </c>
      <c r="AH203" s="6">
        <f>IF(R203&gt;0,RANK(R203,(N203:P203,Q203:AE203)),0)</f>
        <v>3</v>
      </c>
      <c r="AI203" s="6">
        <f>IF(T203&gt;0,RANK(T203,(N203:P203,Q203:AE203)),0)</f>
        <v>0</v>
      </c>
      <c r="AJ203" s="6">
        <f>IF(S203&gt;0,RANK(S203,(N203:P203,Q203:AE203)),0)</f>
        <v>0</v>
      </c>
      <c r="AK203" s="2">
        <f t="shared" ref="AK203:AK234" si="130">IF($C203=0,"-",Q203/$C203)</f>
        <v>0</v>
      </c>
      <c r="AL203" s="2">
        <f t="shared" ref="AL203:AL234" si="131">IF($C203=0,"-",R203/$C203)</f>
        <v>9.6956753870795512E-2</v>
      </c>
      <c r="AM203" s="2">
        <f t="shared" ref="AM203:AM234" si="132">IF($C203=0,"-",T203/$C203)</f>
        <v>0</v>
      </c>
      <c r="AN203" s="2">
        <f t="shared" ref="AN203:AN234" si="133">IF($C203=0,"-",S203/$C203)</f>
        <v>0</v>
      </c>
      <c r="AP203" t="s">
        <v>2357</v>
      </c>
      <c r="AQ203" t="s">
        <v>928</v>
      </c>
      <c r="AR203">
        <v>6</v>
      </c>
      <c r="AT203">
        <v>1</v>
      </c>
      <c r="AU203" s="105">
        <v>18</v>
      </c>
      <c r="AV203" s="107">
        <v>65</v>
      </c>
      <c r="AW203" s="111">
        <f t="shared" si="119"/>
        <v>18065</v>
      </c>
      <c r="AY203" s="6" t="s">
        <v>1243</v>
      </c>
    </row>
    <row r="204" spans="1:51" hidden="1" outlineLevel="1">
      <c r="A204" t="s">
        <v>1314</v>
      </c>
      <c r="B204" t="s">
        <v>928</v>
      </c>
      <c r="C204" s="1">
        <f t="shared" si="120"/>
        <v>34083</v>
      </c>
      <c r="D204" s="8">
        <f t="shared" si="121"/>
        <v>1</v>
      </c>
      <c r="E204" s="8">
        <f t="shared" si="122"/>
        <v>2</v>
      </c>
      <c r="F204" s="8">
        <f t="shared" si="123"/>
        <v>0</v>
      </c>
      <c r="G204" s="61">
        <f t="shared" si="124"/>
        <v>1921</v>
      </c>
      <c r="H204" s="66">
        <f t="shared" si="125"/>
        <v>5.6362409412316988E-2</v>
      </c>
      <c r="I204" s="2"/>
      <c r="J204" s="2">
        <f t="shared" si="126"/>
        <v>0.51814687674207083</v>
      </c>
      <c r="K204" s="2">
        <f t="shared" si="127"/>
        <v>0.46178446732975381</v>
      </c>
      <c r="L204" s="2">
        <f t="shared" si="128"/>
        <v>0</v>
      </c>
      <c r="M204" s="2">
        <f t="shared" si="129"/>
        <v>2.0068655928175361E-2</v>
      </c>
      <c r="N204" s="61">
        <v>17660</v>
      </c>
      <c r="O204" s="61">
        <v>15739</v>
      </c>
      <c r="R204" s="61">
        <v>684</v>
      </c>
      <c r="S204" s="120"/>
      <c r="T204" s="120"/>
      <c r="U204" s="120"/>
      <c r="V204" s="120"/>
      <c r="W204" s="120"/>
      <c r="X204" s="120"/>
      <c r="Y204" s="120">
        <v>0</v>
      </c>
      <c r="Z204" s="120">
        <v>0</v>
      </c>
      <c r="AA204" s="120"/>
      <c r="AB204" s="120"/>
      <c r="AC204" s="120"/>
      <c r="AD204" s="120"/>
      <c r="AE204" s="120"/>
      <c r="AG204" s="6">
        <f>IF(Q204&gt;0,RANK(Q204,(N204:P204,Q204:AE204)),0)</f>
        <v>0</v>
      </c>
      <c r="AH204" s="6">
        <f>IF(R204&gt;0,RANK(R204,(N204:P204,Q204:AE204)),0)</f>
        <v>3</v>
      </c>
      <c r="AI204" s="6">
        <f>IF(T204&gt;0,RANK(T204,(N204:P204,Q204:AE204)),0)</f>
        <v>0</v>
      </c>
      <c r="AJ204" s="6">
        <f>IF(S204&gt;0,RANK(S204,(N204:P204,Q204:AE204)),0)</f>
        <v>0</v>
      </c>
      <c r="AK204" s="2">
        <f t="shared" si="130"/>
        <v>0</v>
      </c>
      <c r="AL204" s="2">
        <f t="shared" si="131"/>
        <v>2.0068655928175336E-2</v>
      </c>
      <c r="AM204" s="2">
        <f t="shared" si="132"/>
        <v>0</v>
      </c>
      <c r="AN204" s="2">
        <f t="shared" si="133"/>
        <v>0</v>
      </c>
      <c r="AP204" t="s">
        <v>1314</v>
      </c>
      <c r="AQ204" t="s">
        <v>928</v>
      </c>
      <c r="AT204">
        <v>1</v>
      </c>
      <c r="AU204" s="105">
        <v>18</v>
      </c>
      <c r="AV204" s="107">
        <v>67</v>
      </c>
      <c r="AW204" s="111">
        <f t="shared" si="119"/>
        <v>18067</v>
      </c>
      <c r="AY204" s="6" t="s">
        <v>1243</v>
      </c>
    </row>
    <row r="205" spans="1:51" hidden="1" outlineLevel="1">
      <c r="A205" t="s">
        <v>1224</v>
      </c>
      <c r="B205" t="s">
        <v>928</v>
      </c>
      <c r="C205" s="1">
        <f t="shared" si="120"/>
        <v>15206</v>
      </c>
      <c r="D205" s="8">
        <f t="shared" si="121"/>
        <v>2</v>
      </c>
      <c r="E205" s="8">
        <f t="shared" si="122"/>
        <v>1</v>
      </c>
      <c r="F205" s="8">
        <f t="shared" si="123"/>
        <v>0</v>
      </c>
      <c r="G205" s="61">
        <f t="shared" si="124"/>
        <v>3911</v>
      </c>
      <c r="H205" s="66">
        <f t="shared" si="125"/>
        <v>0.25720110482704195</v>
      </c>
      <c r="I205" s="2"/>
      <c r="J205" s="2">
        <f t="shared" si="126"/>
        <v>0.33973431540181509</v>
      </c>
      <c r="K205" s="2">
        <f t="shared" si="127"/>
        <v>0.59693542022885704</v>
      </c>
      <c r="L205" s="2">
        <f t="shared" si="128"/>
        <v>0</v>
      </c>
      <c r="M205" s="2">
        <f t="shared" si="129"/>
        <v>6.3330264369327871E-2</v>
      </c>
      <c r="N205" s="61">
        <v>5166</v>
      </c>
      <c r="O205" s="61">
        <v>9077</v>
      </c>
      <c r="R205" s="61">
        <v>963</v>
      </c>
      <c r="S205" s="120"/>
      <c r="T205" s="120"/>
      <c r="U205" s="120"/>
      <c r="V205" s="120"/>
      <c r="W205" s="120"/>
      <c r="X205" s="120"/>
      <c r="Y205" s="120">
        <v>0</v>
      </c>
      <c r="Z205" s="120">
        <v>0</v>
      </c>
      <c r="AA205" s="120"/>
      <c r="AB205" s="120"/>
      <c r="AC205" s="120"/>
      <c r="AD205" s="120"/>
      <c r="AE205" s="120"/>
      <c r="AG205" s="6">
        <f>IF(Q205&gt;0,RANK(Q205,(N205:P205,Q205:AE205)),0)</f>
        <v>0</v>
      </c>
      <c r="AH205" s="6">
        <f>IF(R205&gt;0,RANK(R205,(N205:P205,Q205:AE205)),0)</f>
        <v>3</v>
      </c>
      <c r="AI205" s="6">
        <f>IF(T205&gt;0,RANK(T205,(N205:P205,Q205:AE205)),0)</f>
        <v>0</v>
      </c>
      <c r="AJ205" s="6">
        <f>IF(S205&gt;0,RANK(S205,(N205:P205,Q205:AE205)),0)</f>
        <v>0</v>
      </c>
      <c r="AK205" s="2">
        <f t="shared" si="130"/>
        <v>0</v>
      </c>
      <c r="AL205" s="2">
        <f t="shared" si="131"/>
        <v>6.3330264369327899E-2</v>
      </c>
      <c r="AM205" s="2">
        <f t="shared" si="132"/>
        <v>0</v>
      </c>
      <c r="AN205" s="2">
        <f t="shared" si="133"/>
        <v>0</v>
      </c>
      <c r="AP205" t="s">
        <v>1224</v>
      </c>
      <c r="AQ205" t="s">
        <v>928</v>
      </c>
      <c r="AR205">
        <v>3</v>
      </c>
      <c r="AS205" s="1"/>
      <c r="AT205">
        <v>1</v>
      </c>
      <c r="AU205" s="105">
        <v>18</v>
      </c>
      <c r="AV205" s="107">
        <v>69</v>
      </c>
      <c r="AW205" s="111">
        <f t="shared" si="119"/>
        <v>18069</v>
      </c>
      <c r="AX205" s="1"/>
      <c r="AY205" s="6" t="s">
        <v>1243</v>
      </c>
    </row>
    <row r="206" spans="1:51" hidden="1" outlineLevel="1">
      <c r="A206" t="s">
        <v>806</v>
      </c>
      <c r="B206" t="s">
        <v>928</v>
      </c>
      <c r="C206" s="1">
        <f t="shared" si="120"/>
        <v>16445</v>
      </c>
      <c r="D206" s="8">
        <f t="shared" si="121"/>
        <v>2</v>
      </c>
      <c r="E206" s="8">
        <f t="shared" si="122"/>
        <v>1</v>
      </c>
      <c r="F206" s="8">
        <f t="shared" si="123"/>
        <v>0</v>
      </c>
      <c r="G206" s="61">
        <f t="shared" si="124"/>
        <v>1247</v>
      </c>
      <c r="H206" s="66">
        <f t="shared" si="125"/>
        <v>7.5828519306780182E-2</v>
      </c>
      <c r="I206" s="2"/>
      <c r="J206" s="2">
        <f t="shared" si="126"/>
        <v>0.42839768926725447</v>
      </c>
      <c r="K206" s="2">
        <f t="shared" si="127"/>
        <v>0.50422620857403466</v>
      </c>
      <c r="L206" s="2">
        <f t="shared" si="128"/>
        <v>0</v>
      </c>
      <c r="M206" s="2">
        <f t="shared" si="129"/>
        <v>6.7376102158710816E-2</v>
      </c>
      <c r="N206" s="61">
        <v>7045</v>
      </c>
      <c r="O206" s="61">
        <v>8292</v>
      </c>
      <c r="R206" s="61">
        <v>1108</v>
      </c>
      <c r="S206" s="120"/>
      <c r="T206" s="120"/>
      <c r="U206" s="120"/>
      <c r="V206" s="120"/>
      <c r="W206" s="120"/>
      <c r="X206" s="120"/>
      <c r="Y206" s="120">
        <v>0</v>
      </c>
      <c r="Z206" s="120">
        <v>0</v>
      </c>
      <c r="AA206" s="120"/>
      <c r="AB206" s="120"/>
      <c r="AC206" s="120"/>
      <c r="AD206" s="120"/>
      <c r="AE206" s="120"/>
      <c r="AG206" s="6">
        <f>IF(Q206&gt;0,RANK(Q206,(N206:P206,Q206:AE206)),0)</f>
        <v>0</v>
      </c>
      <c r="AH206" s="6">
        <f>IF(R206&gt;0,RANK(R206,(N206:P206,Q206:AE206)),0)</f>
        <v>3</v>
      </c>
      <c r="AI206" s="6">
        <f>IF(T206&gt;0,RANK(T206,(N206:P206,Q206:AE206)),0)</f>
        <v>0</v>
      </c>
      <c r="AJ206" s="6">
        <f>IF(S206&gt;0,RANK(S206,(N206:P206,Q206:AE206)),0)</f>
        <v>0</v>
      </c>
      <c r="AK206" s="2">
        <f t="shared" si="130"/>
        <v>0</v>
      </c>
      <c r="AL206" s="2">
        <f t="shared" si="131"/>
        <v>6.7376102158710857E-2</v>
      </c>
      <c r="AM206" s="2">
        <f t="shared" si="132"/>
        <v>0</v>
      </c>
      <c r="AN206" s="2">
        <f t="shared" si="133"/>
        <v>0</v>
      </c>
      <c r="AP206" t="s">
        <v>806</v>
      </c>
      <c r="AQ206" t="s">
        <v>928</v>
      </c>
      <c r="AR206">
        <v>9</v>
      </c>
      <c r="AS206" s="1"/>
      <c r="AT206">
        <v>1</v>
      </c>
      <c r="AU206" s="105">
        <v>18</v>
      </c>
      <c r="AV206" s="107">
        <v>71</v>
      </c>
      <c r="AW206" s="111">
        <f t="shared" si="119"/>
        <v>18071</v>
      </c>
      <c r="AX206" s="1"/>
      <c r="AY206" s="6" t="s">
        <v>1243</v>
      </c>
    </row>
    <row r="207" spans="1:51" hidden="1" outlineLevel="1">
      <c r="A207" t="s">
        <v>2344</v>
      </c>
      <c r="B207" t="s">
        <v>928</v>
      </c>
      <c r="C207" s="1">
        <f t="shared" si="120"/>
        <v>12488</v>
      </c>
      <c r="D207" s="8">
        <f t="shared" si="121"/>
        <v>2</v>
      </c>
      <c r="E207" s="8">
        <f t="shared" si="122"/>
        <v>1</v>
      </c>
      <c r="F207" s="8">
        <f t="shared" si="123"/>
        <v>0</v>
      </c>
      <c r="G207" s="61">
        <f t="shared" si="124"/>
        <v>1338</v>
      </c>
      <c r="H207" s="66">
        <f t="shared" si="125"/>
        <v>0.10714285714285714</v>
      </c>
      <c r="I207" s="2"/>
      <c r="J207" s="2">
        <f t="shared" si="126"/>
        <v>0.42721012171684819</v>
      </c>
      <c r="K207" s="2">
        <f t="shared" si="127"/>
        <v>0.53435297885970534</v>
      </c>
      <c r="L207" s="2">
        <f t="shared" si="128"/>
        <v>0</v>
      </c>
      <c r="M207" s="2">
        <f t="shared" si="129"/>
        <v>3.8436899423446413E-2</v>
      </c>
      <c r="N207" s="61">
        <v>5335</v>
      </c>
      <c r="O207" s="61">
        <v>6673</v>
      </c>
      <c r="R207" s="61">
        <v>480</v>
      </c>
      <c r="S207" s="120"/>
      <c r="T207" s="120"/>
      <c r="U207" s="120"/>
      <c r="V207" s="120"/>
      <c r="W207" s="120"/>
      <c r="X207" s="120"/>
      <c r="Y207" s="120">
        <v>0</v>
      </c>
      <c r="Z207" s="120">
        <v>0</v>
      </c>
      <c r="AA207" s="120"/>
      <c r="AB207" s="120"/>
      <c r="AC207" s="120"/>
      <c r="AD207" s="120"/>
      <c r="AE207" s="120"/>
      <c r="AG207" s="6">
        <f>IF(Q207&gt;0,RANK(Q207,(N207:P207,Q207:AE207)),0)</f>
        <v>0</v>
      </c>
      <c r="AH207" s="6">
        <f>IF(R207&gt;0,RANK(R207,(N207:P207,Q207:AE207)),0)</f>
        <v>3</v>
      </c>
      <c r="AI207" s="6">
        <f>IF(T207&gt;0,RANK(T207,(N207:P207,Q207:AE207)),0)</f>
        <v>0</v>
      </c>
      <c r="AJ207" s="6">
        <f>IF(S207&gt;0,RANK(S207,(N207:P207,Q207:AE207)),0)</f>
        <v>0</v>
      </c>
      <c r="AK207" s="2">
        <f t="shared" si="130"/>
        <v>0</v>
      </c>
      <c r="AL207" s="2">
        <f t="shared" si="131"/>
        <v>3.8436899423446511E-2</v>
      </c>
      <c r="AM207" s="2">
        <f t="shared" si="132"/>
        <v>0</v>
      </c>
      <c r="AN207" s="2">
        <f t="shared" si="133"/>
        <v>0</v>
      </c>
      <c r="AP207" t="s">
        <v>2344</v>
      </c>
      <c r="AQ207" t="s">
        <v>928</v>
      </c>
      <c r="AR207">
        <v>4</v>
      </c>
      <c r="AS207" s="1"/>
      <c r="AT207">
        <v>1</v>
      </c>
      <c r="AU207" s="105">
        <v>18</v>
      </c>
      <c r="AV207" s="107">
        <v>73</v>
      </c>
      <c r="AW207" s="111">
        <f t="shared" si="119"/>
        <v>18073</v>
      </c>
      <c r="AX207" s="1"/>
      <c r="AY207" s="6" t="s">
        <v>1243</v>
      </c>
    </row>
    <row r="208" spans="1:51" hidden="1" outlineLevel="1">
      <c r="A208" t="s">
        <v>1029</v>
      </c>
      <c r="B208" t="s">
        <v>928</v>
      </c>
      <c r="C208" s="1">
        <f t="shared" si="120"/>
        <v>7368</v>
      </c>
      <c r="D208" s="8">
        <f t="shared" si="121"/>
        <v>2</v>
      </c>
      <c r="E208" s="8">
        <f t="shared" si="122"/>
        <v>1</v>
      </c>
      <c r="F208" s="8">
        <f t="shared" si="123"/>
        <v>0</v>
      </c>
      <c r="G208" s="61">
        <f t="shared" si="124"/>
        <v>238</v>
      </c>
      <c r="H208" s="66">
        <f t="shared" si="125"/>
        <v>3.230184581976113E-2</v>
      </c>
      <c r="I208" s="2"/>
      <c r="J208" s="2">
        <f t="shared" si="126"/>
        <v>0.44720412595005427</v>
      </c>
      <c r="K208" s="2">
        <f t="shared" si="127"/>
        <v>0.47950597176981541</v>
      </c>
      <c r="L208" s="2">
        <f t="shared" si="128"/>
        <v>0</v>
      </c>
      <c r="M208" s="2">
        <f t="shared" si="129"/>
        <v>7.328990228013027E-2</v>
      </c>
      <c r="N208" s="61">
        <v>3295</v>
      </c>
      <c r="O208" s="61">
        <v>3533</v>
      </c>
      <c r="R208" s="61">
        <v>540</v>
      </c>
      <c r="S208" s="120"/>
      <c r="T208" s="120"/>
      <c r="U208" s="120"/>
      <c r="V208" s="120"/>
      <c r="W208" s="120"/>
      <c r="X208" s="120"/>
      <c r="Y208" s="120">
        <v>0</v>
      </c>
      <c r="Z208" s="120">
        <v>0</v>
      </c>
      <c r="AA208" s="120"/>
      <c r="AB208" s="120"/>
      <c r="AC208" s="120"/>
      <c r="AD208" s="120"/>
      <c r="AE208" s="120"/>
      <c r="AG208" s="6">
        <f>IF(Q208&gt;0,RANK(Q208,(N208:P208,Q208:AE208)),0)</f>
        <v>0</v>
      </c>
      <c r="AH208" s="6">
        <f>IF(R208&gt;0,RANK(R208,(N208:P208,Q208:AE208)),0)</f>
        <v>3</v>
      </c>
      <c r="AI208" s="6">
        <f>IF(T208&gt;0,RANK(T208,(N208:P208,Q208:AE208)),0)</f>
        <v>0</v>
      </c>
      <c r="AJ208" s="6">
        <f>IF(S208&gt;0,RANK(S208,(N208:P208,Q208:AE208)),0)</f>
        <v>0</v>
      </c>
      <c r="AK208" s="2">
        <f t="shared" si="130"/>
        <v>0</v>
      </c>
      <c r="AL208" s="2">
        <f t="shared" si="131"/>
        <v>7.3289902280130298E-2</v>
      </c>
      <c r="AM208" s="2">
        <f t="shared" si="132"/>
        <v>0</v>
      </c>
      <c r="AN208" s="2">
        <f t="shared" si="133"/>
        <v>0</v>
      </c>
      <c r="AP208" t="s">
        <v>1029</v>
      </c>
      <c r="AQ208" t="s">
        <v>928</v>
      </c>
      <c r="AR208">
        <v>3</v>
      </c>
      <c r="AS208" s="1"/>
      <c r="AT208">
        <v>1</v>
      </c>
      <c r="AU208" s="105">
        <v>18</v>
      </c>
      <c r="AV208" s="107">
        <v>75</v>
      </c>
      <c r="AW208" s="111">
        <f t="shared" si="119"/>
        <v>18075</v>
      </c>
      <c r="AX208" s="1"/>
      <c r="AY208" s="6" t="s">
        <v>1243</v>
      </c>
    </row>
    <row r="209" spans="1:51" hidden="1" outlineLevel="1">
      <c r="A209" t="s">
        <v>1951</v>
      </c>
      <c r="B209" t="s">
        <v>928</v>
      </c>
      <c r="C209" s="1">
        <f t="shared" si="120"/>
        <v>12338</v>
      </c>
      <c r="D209" s="8">
        <f t="shared" si="121"/>
        <v>1</v>
      </c>
      <c r="E209" s="8">
        <f t="shared" si="122"/>
        <v>2</v>
      </c>
      <c r="F209" s="8">
        <f t="shared" si="123"/>
        <v>0</v>
      </c>
      <c r="G209" s="61">
        <f t="shared" si="124"/>
        <v>480</v>
      </c>
      <c r="H209" s="66">
        <f t="shared" si="125"/>
        <v>3.8904198411411899E-2</v>
      </c>
      <c r="I209" s="2"/>
      <c r="J209" s="2">
        <f t="shared" si="126"/>
        <v>0.49473172313178798</v>
      </c>
      <c r="K209" s="2">
        <f t="shared" si="127"/>
        <v>0.45582752472037608</v>
      </c>
      <c r="L209" s="2">
        <f t="shared" si="128"/>
        <v>0</v>
      </c>
      <c r="M209" s="2">
        <f t="shared" si="129"/>
        <v>4.9440752147835887E-2</v>
      </c>
      <c r="N209" s="61">
        <v>6104</v>
      </c>
      <c r="O209" s="61">
        <v>5624</v>
      </c>
      <c r="R209" s="61">
        <v>610</v>
      </c>
      <c r="S209" s="120"/>
      <c r="T209" s="120"/>
      <c r="U209" s="120"/>
      <c r="V209" s="120"/>
      <c r="W209" s="120"/>
      <c r="X209" s="120"/>
      <c r="Y209" s="120">
        <v>0</v>
      </c>
      <c r="Z209" s="120">
        <v>0</v>
      </c>
      <c r="AA209" s="120"/>
      <c r="AB209" s="120"/>
      <c r="AC209" s="120"/>
      <c r="AD209" s="120"/>
      <c r="AE209" s="120"/>
      <c r="AG209" s="6">
        <f>IF(Q209&gt;0,RANK(Q209,(N209:P209,Q209:AE209)),0)</f>
        <v>0</v>
      </c>
      <c r="AH209" s="6">
        <f>IF(R209&gt;0,RANK(R209,(N209:P209,Q209:AE209)),0)</f>
        <v>3</v>
      </c>
      <c r="AI209" s="6">
        <f>IF(T209&gt;0,RANK(T209,(N209:P209,Q209:AE209)),0)</f>
        <v>0</v>
      </c>
      <c r="AJ209" s="6">
        <f>IF(S209&gt;0,RANK(S209,(N209:P209,Q209:AE209)),0)</f>
        <v>0</v>
      </c>
      <c r="AK209" s="2">
        <f t="shared" si="130"/>
        <v>0</v>
      </c>
      <c r="AL209" s="2">
        <f t="shared" si="131"/>
        <v>4.9440752147835956E-2</v>
      </c>
      <c r="AM209" s="2">
        <f t="shared" si="132"/>
        <v>0</v>
      </c>
      <c r="AN209" s="2">
        <f t="shared" si="133"/>
        <v>0</v>
      </c>
      <c r="AP209" t="s">
        <v>1951</v>
      </c>
      <c r="AQ209" t="s">
        <v>928</v>
      </c>
      <c r="AR209">
        <v>6</v>
      </c>
      <c r="AT209">
        <v>1</v>
      </c>
      <c r="AU209" s="105">
        <v>18</v>
      </c>
      <c r="AV209" s="107">
        <v>77</v>
      </c>
      <c r="AW209" s="111">
        <f t="shared" si="119"/>
        <v>18077</v>
      </c>
      <c r="AY209" s="6" t="s">
        <v>1243</v>
      </c>
    </row>
    <row r="210" spans="1:51" hidden="1" outlineLevel="1">
      <c r="A210" t="s">
        <v>532</v>
      </c>
      <c r="B210" t="s">
        <v>928</v>
      </c>
      <c r="C210" s="1">
        <f t="shared" si="120"/>
        <v>10075</v>
      </c>
      <c r="D210" s="8">
        <f t="shared" si="121"/>
        <v>2</v>
      </c>
      <c r="E210" s="8">
        <f t="shared" si="122"/>
        <v>1</v>
      </c>
      <c r="F210" s="8">
        <f t="shared" si="123"/>
        <v>0</v>
      </c>
      <c r="G210" s="61">
        <f t="shared" si="124"/>
        <v>496</v>
      </c>
      <c r="H210" s="66">
        <f t="shared" si="125"/>
        <v>4.9230769230769231E-2</v>
      </c>
      <c r="I210" s="2"/>
      <c r="J210" s="2">
        <f t="shared" si="126"/>
        <v>0.44079404466501243</v>
      </c>
      <c r="K210" s="2">
        <f t="shared" si="127"/>
        <v>0.49002481389578162</v>
      </c>
      <c r="L210" s="2">
        <f t="shared" si="128"/>
        <v>0</v>
      </c>
      <c r="M210" s="2">
        <f t="shared" si="129"/>
        <v>6.9181141439205895E-2</v>
      </c>
      <c r="N210" s="61">
        <v>4441</v>
      </c>
      <c r="O210" s="61">
        <v>4937</v>
      </c>
      <c r="R210" s="61">
        <v>697</v>
      </c>
      <c r="S210" s="120"/>
      <c r="T210" s="120"/>
      <c r="U210" s="120"/>
      <c r="V210" s="120"/>
      <c r="W210" s="120"/>
      <c r="X210" s="120"/>
      <c r="Y210" s="120">
        <v>0</v>
      </c>
      <c r="Z210" s="120">
        <v>0</v>
      </c>
      <c r="AA210" s="120"/>
      <c r="AB210" s="120"/>
      <c r="AC210" s="120"/>
      <c r="AD210" s="120"/>
      <c r="AE210" s="120"/>
      <c r="AG210" s="6">
        <f>IF(Q210&gt;0,RANK(Q210,(N210:P210,Q210:AE210)),0)</f>
        <v>0</v>
      </c>
      <c r="AH210" s="6">
        <f>IF(R210&gt;0,RANK(R210,(N210:P210,Q210:AE210)),0)</f>
        <v>3</v>
      </c>
      <c r="AI210" s="6">
        <f>IF(T210&gt;0,RANK(T210,(N210:P210,Q210:AE210)),0)</f>
        <v>0</v>
      </c>
      <c r="AJ210" s="6">
        <f>IF(S210&gt;0,RANK(S210,(N210:P210,Q210:AE210)),0)</f>
        <v>0</v>
      </c>
      <c r="AK210" s="2">
        <f t="shared" si="130"/>
        <v>0</v>
      </c>
      <c r="AL210" s="2">
        <f t="shared" si="131"/>
        <v>6.9181141439205951E-2</v>
      </c>
      <c r="AM210" s="2">
        <f t="shared" si="132"/>
        <v>0</v>
      </c>
      <c r="AN210" s="2">
        <f t="shared" si="133"/>
        <v>0</v>
      </c>
      <c r="AP210" t="s">
        <v>532</v>
      </c>
      <c r="AQ210" t="s">
        <v>928</v>
      </c>
      <c r="AR210">
        <v>6</v>
      </c>
      <c r="AT210">
        <v>1</v>
      </c>
      <c r="AU210" s="105">
        <v>18</v>
      </c>
      <c r="AV210" s="107">
        <v>79</v>
      </c>
      <c r="AW210" s="111">
        <f t="shared" si="119"/>
        <v>18079</v>
      </c>
      <c r="AY210" s="6" t="s">
        <v>1243</v>
      </c>
    </row>
    <row r="211" spans="1:51" hidden="1" outlineLevel="1">
      <c r="A211" t="s">
        <v>52</v>
      </c>
      <c r="B211" t="s">
        <v>928</v>
      </c>
      <c r="C211" s="1">
        <f t="shared" si="120"/>
        <v>57067</v>
      </c>
      <c r="D211" s="8">
        <f t="shared" si="121"/>
        <v>2</v>
      </c>
      <c r="E211" s="8">
        <f t="shared" si="122"/>
        <v>1</v>
      </c>
      <c r="F211" s="8">
        <f t="shared" si="123"/>
        <v>0</v>
      </c>
      <c r="G211" s="61">
        <f t="shared" si="124"/>
        <v>10273</v>
      </c>
      <c r="H211" s="66">
        <f t="shared" si="125"/>
        <v>0.18001647186640266</v>
      </c>
      <c r="I211" s="2"/>
      <c r="J211" s="2">
        <f t="shared" si="126"/>
        <v>0.37247445984544481</v>
      </c>
      <c r="K211" s="2">
        <f t="shared" si="127"/>
        <v>0.55249093171184749</v>
      </c>
      <c r="L211" s="2">
        <f t="shared" si="128"/>
        <v>0</v>
      </c>
      <c r="M211" s="2">
        <f t="shared" si="129"/>
        <v>7.5034608442707706E-2</v>
      </c>
      <c r="N211" s="61">
        <v>21256</v>
      </c>
      <c r="O211" s="61">
        <v>31529</v>
      </c>
      <c r="R211" s="61">
        <v>4282</v>
      </c>
      <c r="S211" s="120"/>
      <c r="T211" s="120"/>
      <c r="U211" s="120"/>
      <c r="V211" s="120"/>
      <c r="W211" s="120"/>
      <c r="X211" s="120"/>
      <c r="Y211" s="120">
        <v>0</v>
      </c>
      <c r="Z211" s="120">
        <v>0</v>
      </c>
      <c r="AA211" s="120"/>
      <c r="AB211" s="120"/>
      <c r="AC211" s="120"/>
      <c r="AD211" s="120"/>
      <c r="AE211" s="120"/>
      <c r="AG211" s="6">
        <f>IF(Q211&gt;0,RANK(Q211,(N211:P211,Q211:AE211)),0)</f>
        <v>0</v>
      </c>
      <c r="AH211" s="6">
        <f>IF(R211&gt;0,RANK(R211,(N211:P211,Q211:AE211)),0)</f>
        <v>3</v>
      </c>
      <c r="AI211" s="6">
        <f>IF(T211&gt;0,RANK(T211,(N211:P211,Q211:AE211)),0)</f>
        <v>0</v>
      </c>
      <c r="AJ211" s="6">
        <f>IF(S211&gt;0,RANK(S211,(N211:P211,Q211:AE211)),0)</f>
        <v>0</v>
      </c>
      <c r="AK211" s="2">
        <f t="shared" si="130"/>
        <v>0</v>
      </c>
      <c r="AL211" s="2">
        <f t="shared" si="131"/>
        <v>7.5034608442707693E-2</v>
      </c>
      <c r="AM211" s="2">
        <f t="shared" si="132"/>
        <v>0</v>
      </c>
      <c r="AN211" s="2">
        <f t="shared" si="133"/>
        <v>0</v>
      </c>
      <c r="AP211" t="s">
        <v>52</v>
      </c>
      <c r="AQ211" t="s">
        <v>928</v>
      </c>
      <c r="AR211">
        <v>9</v>
      </c>
      <c r="AT211">
        <v>1</v>
      </c>
      <c r="AU211" s="105">
        <v>18</v>
      </c>
      <c r="AV211" s="107">
        <v>81</v>
      </c>
      <c r="AW211" s="111">
        <f t="shared" si="119"/>
        <v>18081</v>
      </c>
      <c r="AY211" s="6" t="s">
        <v>1243</v>
      </c>
    </row>
    <row r="212" spans="1:51" hidden="1" outlineLevel="1">
      <c r="A212" t="s">
        <v>533</v>
      </c>
      <c r="B212" t="s">
        <v>928</v>
      </c>
      <c r="C212" s="1">
        <f t="shared" si="120"/>
        <v>14661</v>
      </c>
      <c r="D212" s="8">
        <f t="shared" si="121"/>
        <v>2</v>
      </c>
      <c r="E212" s="8">
        <f t="shared" si="122"/>
        <v>1</v>
      </c>
      <c r="F212" s="8">
        <f t="shared" si="123"/>
        <v>0</v>
      </c>
      <c r="G212" s="61">
        <f t="shared" si="124"/>
        <v>86</v>
      </c>
      <c r="H212" s="66">
        <f t="shared" si="125"/>
        <v>5.8659027351476703E-3</v>
      </c>
      <c r="I212" s="2"/>
      <c r="J212" s="2">
        <f t="shared" si="126"/>
        <v>0.46879476161244116</v>
      </c>
      <c r="K212" s="2">
        <f t="shared" si="127"/>
        <v>0.47466066434758886</v>
      </c>
      <c r="L212" s="2">
        <f t="shared" si="128"/>
        <v>0</v>
      </c>
      <c r="M212" s="2">
        <f t="shared" si="129"/>
        <v>5.6544574039969986E-2</v>
      </c>
      <c r="N212" s="61">
        <v>6873</v>
      </c>
      <c r="O212" s="61">
        <v>6959</v>
      </c>
      <c r="R212" s="61">
        <v>829</v>
      </c>
      <c r="S212" s="120"/>
      <c r="T212" s="120"/>
      <c r="U212" s="120"/>
      <c r="V212" s="120"/>
      <c r="W212" s="120"/>
      <c r="X212" s="120"/>
      <c r="Y212" s="120">
        <v>0</v>
      </c>
      <c r="Z212" s="120">
        <v>0</v>
      </c>
      <c r="AA212" s="120"/>
      <c r="AB212" s="120"/>
      <c r="AC212" s="120"/>
      <c r="AD212" s="120"/>
      <c r="AE212" s="120"/>
      <c r="AG212" s="6">
        <f>IF(Q212&gt;0,RANK(Q212,(N212:P212,Q212:AE212)),0)</f>
        <v>0</v>
      </c>
      <c r="AH212" s="6">
        <f>IF(R212&gt;0,RANK(R212,(N212:P212,Q212:AE212)),0)</f>
        <v>3</v>
      </c>
      <c r="AI212" s="6">
        <f>IF(T212&gt;0,RANK(T212,(N212:P212,Q212:AE212)),0)</f>
        <v>0</v>
      </c>
      <c r="AJ212" s="6">
        <f>IF(S212&gt;0,RANK(S212,(N212:P212,Q212:AE212)),0)</f>
        <v>0</v>
      </c>
      <c r="AK212" s="2">
        <f t="shared" si="130"/>
        <v>0</v>
      </c>
      <c r="AL212" s="2">
        <f t="shared" si="131"/>
        <v>5.6544574039969986E-2</v>
      </c>
      <c r="AM212" s="2">
        <f t="shared" si="132"/>
        <v>0</v>
      </c>
      <c r="AN212" s="2">
        <f t="shared" si="133"/>
        <v>0</v>
      </c>
      <c r="AP212" t="s">
        <v>533</v>
      </c>
      <c r="AQ212" t="s">
        <v>928</v>
      </c>
      <c r="AR212">
        <v>8</v>
      </c>
      <c r="AT212">
        <v>1</v>
      </c>
      <c r="AU212" s="105">
        <v>18</v>
      </c>
      <c r="AV212" s="107">
        <v>83</v>
      </c>
      <c r="AW212" s="111">
        <f t="shared" si="119"/>
        <v>18083</v>
      </c>
      <c r="AY212" s="6" t="s">
        <v>1243</v>
      </c>
    </row>
    <row r="213" spans="1:51" hidden="1" outlineLevel="1">
      <c r="A213" t="s">
        <v>636</v>
      </c>
      <c r="B213" t="s">
        <v>928</v>
      </c>
      <c r="C213" s="1">
        <f t="shared" si="120"/>
        <v>29745</v>
      </c>
      <c r="D213" s="8">
        <f t="shared" si="121"/>
        <v>2</v>
      </c>
      <c r="E213" s="8">
        <f t="shared" si="122"/>
        <v>1</v>
      </c>
      <c r="F213" s="8">
        <f t="shared" si="123"/>
        <v>0</v>
      </c>
      <c r="G213" s="61">
        <f t="shared" si="124"/>
        <v>11669</v>
      </c>
      <c r="H213" s="66">
        <f t="shared" si="125"/>
        <v>0.39230122709699111</v>
      </c>
      <c r="I213" s="2"/>
      <c r="J213" s="2">
        <f t="shared" si="126"/>
        <v>0.27698772903008911</v>
      </c>
      <c r="K213" s="2">
        <f t="shared" si="127"/>
        <v>0.66928895612708017</v>
      </c>
      <c r="L213" s="2">
        <f t="shared" si="128"/>
        <v>0</v>
      </c>
      <c r="M213" s="2">
        <f t="shared" si="129"/>
        <v>5.3723314842830772E-2</v>
      </c>
      <c r="N213" s="61">
        <v>8239</v>
      </c>
      <c r="O213" s="61">
        <v>19908</v>
      </c>
      <c r="R213" s="61">
        <v>1598</v>
      </c>
      <c r="S213" s="120"/>
      <c r="T213" s="120"/>
      <c r="U213" s="120"/>
      <c r="V213" s="120"/>
      <c r="W213" s="120"/>
      <c r="X213" s="120"/>
      <c r="Y213" s="120">
        <v>0</v>
      </c>
      <c r="Z213" s="120">
        <v>0</v>
      </c>
      <c r="AA213" s="120"/>
      <c r="AB213" s="120"/>
      <c r="AC213" s="120"/>
      <c r="AD213" s="120"/>
      <c r="AE213" s="120"/>
      <c r="AG213" s="6">
        <f>IF(Q213&gt;0,RANK(Q213,(N213:P213,Q213:AE213)),0)</f>
        <v>0</v>
      </c>
      <c r="AH213" s="6">
        <f>IF(R213&gt;0,RANK(R213,(N213:P213,Q213:AE213)),0)</f>
        <v>3</v>
      </c>
      <c r="AI213" s="6">
        <f>IF(T213&gt;0,RANK(T213,(N213:P213,Q213:AE213)),0)</f>
        <v>0</v>
      </c>
      <c r="AJ213" s="6">
        <f>IF(S213&gt;0,RANK(S213,(N213:P213,Q213:AE213)),0)</f>
        <v>0</v>
      </c>
      <c r="AK213" s="2">
        <f t="shared" si="130"/>
        <v>0</v>
      </c>
      <c r="AL213" s="2">
        <f t="shared" si="131"/>
        <v>5.372331484283073E-2</v>
      </c>
      <c r="AM213" s="2">
        <f t="shared" si="132"/>
        <v>0</v>
      </c>
      <c r="AN213" s="2">
        <f t="shared" si="133"/>
        <v>0</v>
      </c>
      <c r="AP213" t="s">
        <v>636</v>
      </c>
      <c r="AQ213" t="s">
        <v>928</v>
      </c>
      <c r="AT213">
        <v>1</v>
      </c>
      <c r="AU213" s="105">
        <v>18</v>
      </c>
      <c r="AV213" s="107">
        <v>85</v>
      </c>
      <c r="AW213" s="111">
        <f t="shared" si="119"/>
        <v>18085</v>
      </c>
      <c r="AY213" s="6" t="s">
        <v>1243</v>
      </c>
    </row>
    <row r="214" spans="1:51" hidden="1" outlineLevel="1">
      <c r="A214" t="s">
        <v>707</v>
      </c>
      <c r="B214" t="s">
        <v>928</v>
      </c>
      <c r="C214" s="1">
        <f t="shared" si="120"/>
        <v>9219</v>
      </c>
      <c r="D214" s="8">
        <f t="shared" si="121"/>
        <v>2</v>
      </c>
      <c r="E214" s="8">
        <f t="shared" si="122"/>
        <v>1</v>
      </c>
      <c r="F214" s="8">
        <f t="shared" si="123"/>
        <v>0</v>
      </c>
      <c r="G214" s="61">
        <f t="shared" si="124"/>
        <v>1993</v>
      </c>
      <c r="H214" s="66">
        <f t="shared" si="125"/>
        <v>0.21618396789239613</v>
      </c>
      <c r="I214" s="2"/>
      <c r="J214" s="2">
        <f t="shared" si="126"/>
        <v>0.35795639440286364</v>
      </c>
      <c r="K214" s="2">
        <f t="shared" si="127"/>
        <v>0.57414036229525978</v>
      </c>
      <c r="L214" s="2">
        <f t="shared" si="128"/>
        <v>0</v>
      </c>
      <c r="M214" s="2">
        <f t="shared" si="129"/>
        <v>6.7903243301876581E-2</v>
      </c>
      <c r="N214" s="61">
        <v>3300</v>
      </c>
      <c r="O214" s="61">
        <v>5293</v>
      </c>
      <c r="R214" s="61">
        <v>626</v>
      </c>
      <c r="S214" s="120"/>
      <c r="T214" s="120"/>
      <c r="U214" s="120"/>
      <c r="V214" s="120"/>
      <c r="W214" s="120"/>
      <c r="X214" s="120"/>
      <c r="Y214" s="120">
        <v>0</v>
      </c>
      <c r="Z214" s="120">
        <v>0</v>
      </c>
      <c r="AA214" s="120"/>
      <c r="AB214" s="120"/>
      <c r="AC214" s="120"/>
      <c r="AD214" s="120"/>
      <c r="AE214" s="120"/>
      <c r="AG214" s="6">
        <f>IF(Q214&gt;0,RANK(Q214,(N214:P214,Q214:AE214)),0)</f>
        <v>0</v>
      </c>
      <c r="AH214" s="6">
        <f>IF(R214&gt;0,RANK(R214,(N214:P214,Q214:AE214)),0)</f>
        <v>3</v>
      </c>
      <c r="AI214" s="6">
        <f>IF(T214&gt;0,RANK(T214,(N214:P214,Q214:AE214)),0)</f>
        <v>0</v>
      </c>
      <c r="AJ214" s="6">
        <f>IF(S214&gt;0,RANK(S214,(N214:P214,Q214:AE214)),0)</f>
        <v>0</v>
      </c>
      <c r="AK214" s="2">
        <f t="shared" si="130"/>
        <v>0</v>
      </c>
      <c r="AL214" s="2">
        <f t="shared" si="131"/>
        <v>6.7903243301876554E-2</v>
      </c>
      <c r="AM214" s="2">
        <f t="shared" si="132"/>
        <v>0</v>
      </c>
      <c r="AN214" s="2">
        <f t="shared" si="133"/>
        <v>0</v>
      </c>
      <c r="AP214" t="s">
        <v>707</v>
      </c>
      <c r="AQ214" t="s">
        <v>928</v>
      </c>
      <c r="AR214">
        <v>3</v>
      </c>
      <c r="AT214">
        <v>1</v>
      </c>
      <c r="AU214" s="105">
        <v>18</v>
      </c>
      <c r="AV214" s="107">
        <v>87</v>
      </c>
      <c r="AW214" s="111">
        <f t="shared" si="119"/>
        <v>18087</v>
      </c>
      <c r="AY214" s="6" t="s">
        <v>1243</v>
      </c>
    </row>
    <row r="215" spans="1:51" hidden="1" outlineLevel="1">
      <c r="A215" t="s">
        <v>2169</v>
      </c>
      <c r="B215" t="s">
        <v>928</v>
      </c>
      <c r="C215" s="1">
        <f t="shared" si="120"/>
        <v>182916</v>
      </c>
      <c r="D215" s="8">
        <f t="shared" si="121"/>
        <v>1</v>
      </c>
      <c r="E215" s="8">
        <f t="shared" si="122"/>
        <v>2</v>
      </c>
      <c r="F215" s="8">
        <f t="shared" si="123"/>
        <v>0</v>
      </c>
      <c r="G215" s="61">
        <f t="shared" si="124"/>
        <v>74664</v>
      </c>
      <c r="H215" s="66">
        <f t="shared" si="125"/>
        <v>0.40818736469198974</v>
      </c>
      <c r="I215" s="2"/>
      <c r="J215" s="2">
        <f t="shared" si="126"/>
        <v>0.69286448424413394</v>
      </c>
      <c r="K215" s="2">
        <f t="shared" si="127"/>
        <v>0.28467711955214414</v>
      </c>
      <c r="L215" s="2">
        <f t="shared" si="128"/>
        <v>0</v>
      </c>
      <c r="M215" s="2">
        <f t="shared" si="129"/>
        <v>2.245839620372192E-2</v>
      </c>
      <c r="N215" s="61">
        <v>126736</v>
      </c>
      <c r="O215" s="61">
        <v>52072</v>
      </c>
      <c r="R215" s="61">
        <v>4108</v>
      </c>
      <c r="S215" s="120"/>
      <c r="T215" s="120"/>
      <c r="U215" s="120"/>
      <c r="V215" s="120"/>
      <c r="W215" s="120"/>
      <c r="X215" s="120"/>
      <c r="Y215" s="120">
        <v>0</v>
      </c>
      <c r="Z215" s="120">
        <v>0</v>
      </c>
      <c r="AA215" s="120"/>
      <c r="AB215" s="120"/>
      <c r="AC215" s="120"/>
      <c r="AD215" s="120"/>
      <c r="AE215" s="120"/>
      <c r="AG215" s="6">
        <f>IF(Q215&gt;0,RANK(Q215,(N215:P215,Q215:AE215)),0)</f>
        <v>0</v>
      </c>
      <c r="AH215" s="6">
        <f>IF(R215&gt;0,RANK(R215,(N215:P215,Q215:AE215)),0)</f>
        <v>3</v>
      </c>
      <c r="AI215" s="6">
        <f>IF(T215&gt;0,RANK(T215,(N215:P215,Q215:AE215)),0)</f>
        <v>0</v>
      </c>
      <c r="AJ215" s="6">
        <f>IF(S215&gt;0,RANK(S215,(N215:P215,Q215:AE215)),0)</f>
        <v>0</v>
      </c>
      <c r="AK215" s="2">
        <f t="shared" si="130"/>
        <v>0</v>
      </c>
      <c r="AL215" s="2">
        <f t="shared" si="131"/>
        <v>2.2458396203721927E-2</v>
      </c>
      <c r="AM215" s="2">
        <f t="shared" si="132"/>
        <v>0</v>
      </c>
      <c r="AN215" s="2">
        <f t="shared" si="133"/>
        <v>0</v>
      </c>
      <c r="AP215" t="s">
        <v>2169</v>
      </c>
      <c r="AQ215" t="s">
        <v>928</v>
      </c>
      <c r="AR215">
        <v>1</v>
      </c>
      <c r="AT215">
        <v>1</v>
      </c>
      <c r="AU215" s="105">
        <v>18</v>
      </c>
      <c r="AV215" s="107">
        <v>89</v>
      </c>
      <c r="AW215" s="111">
        <f t="shared" si="119"/>
        <v>18089</v>
      </c>
      <c r="AY215" s="6" t="s">
        <v>1243</v>
      </c>
    </row>
    <row r="216" spans="1:51" hidden="1" outlineLevel="1">
      <c r="A216" t="s">
        <v>1196</v>
      </c>
      <c r="B216" t="s">
        <v>928</v>
      </c>
      <c r="C216" s="1">
        <f t="shared" si="120"/>
        <v>42627</v>
      </c>
      <c r="D216" s="8">
        <f t="shared" si="121"/>
        <v>1</v>
      </c>
      <c r="E216" s="8">
        <f t="shared" si="122"/>
        <v>2</v>
      </c>
      <c r="F216" s="8">
        <f t="shared" si="123"/>
        <v>0</v>
      </c>
      <c r="G216" s="61">
        <f t="shared" si="124"/>
        <v>12731</v>
      </c>
      <c r="H216" s="66">
        <f t="shared" si="125"/>
        <v>0.29866047340887231</v>
      </c>
      <c r="I216" s="2"/>
      <c r="J216" s="2">
        <f t="shared" si="126"/>
        <v>0.62786496821263515</v>
      </c>
      <c r="K216" s="2">
        <f t="shared" si="127"/>
        <v>0.32920449480376285</v>
      </c>
      <c r="L216" s="2">
        <f t="shared" si="128"/>
        <v>0</v>
      </c>
      <c r="M216" s="2">
        <f t="shared" si="129"/>
        <v>4.2930536983601997E-2</v>
      </c>
      <c r="N216" s="61">
        <v>26764</v>
      </c>
      <c r="O216" s="61">
        <v>14033</v>
      </c>
      <c r="R216" s="61">
        <v>1830</v>
      </c>
      <c r="S216" s="120"/>
      <c r="T216" s="120"/>
      <c r="U216" s="120"/>
      <c r="V216" s="120"/>
      <c r="W216" s="120"/>
      <c r="X216" s="120"/>
      <c r="Y216" s="120">
        <v>0</v>
      </c>
      <c r="Z216" s="120">
        <v>0</v>
      </c>
      <c r="AA216" s="120"/>
      <c r="AB216" s="120"/>
      <c r="AC216" s="120"/>
      <c r="AD216" s="120"/>
      <c r="AE216" s="120"/>
      <c r="AG216" s="6">
        <f>IF(Q216&gt;0,RANK(Q216,(N216:P216,Q216:AE216)),0)</f>
        <v>0</v>
      </c>
      <c r="AH216" s="6">
        <f>IF(R216&gt;0,RANK(R216,(N216:P216,Q216:AE216)),0)</f>
        <v>3</v>
      </c>
      <c r="AI216" s="6">
        <f>IF(T216&gt;0,RANK(T216,(N216:P216,Q216:AE216)),0)</f>
        <v>0</v>
      </c>
      <c r="AJ216" s="6">
        <f>IF(S216&gt;0,RANK(S216,(N216:P216,Q216:AE216)),0)</f>
        <v>0</v>
      </c>
      <c r="AK216" s="2">
        <f t="shared" si="130"/>
        <v>0</v>
      </c>
      <c r="AL216" s="2">
        <f t="shared" si="131"/>
        <v>4.2930536983601941E-2</v>
      </c>
      <c r="AM216" s="2">
        <f t="shared" si="132"/>
        <v>0</v>
      </c>
      <c r="AN216" s="2">
        <f t="shared" si="133"/>
        <v>0</v>
      </c>
      <c r="AP216" t="s">
        <v>1196</v>
      </c>
      <c r="AQ216" t="s">
        <v>928</v>
      </c>
      <c r="AT216">
        <v>1</v>
      </c>
      <c r="AU216" s="105">
        <v>18</v>
      </c>
      <c r="AV216" s="107">
        <v>91</v>
      </c>
      <c r="AW216" s="111">
        <f t="shared" si="119"/>
        <v>18091</v>
      </c>
      <c r="AY216" s="6" t="s">
        <v>1243</v>
      </c>
    </row>
    <row r="217" spans="1:51" hidden="1" outlineLevel="1">
      <c r="A217" t="s">
        <v>2236</v>
      </c>
      <c r="B217" t="s">
        <v>928</v>
      </c>
      <c r="C217" s="1">
        <f t="shared" si="120"/>
        <v>17525</v>
      </c>
      <c r="D217" s="8">
        <f t="shared" si="121"/>
        <v>2</v>
      </c>
      <c r="E217" s="8">
        <f t="shared" si="122"/>
        <v>1</v>
      </c>
      <c r="F217" s="8">
        <f t="shared" si="123"/>
        <v>0</v>
      </c>
      <c r="G217" s="61">
        <f t="shared" si="124"/>
        <v>2357</v>
      </c>
      <c r="H217" s="66">
        <f t="shared" si="125"/>
        <v>0.13449358059914407</v>
      </c>
      <c r="I217" s="2"/>
      <c r="J217" s="2">
        <f t="shared" si="126"/>
        <v>0.39988587731811698</v>
      </c>
      <c r="K217" s="2">
        <f t="shared" si="127"/>
        <v>0.53437945791726105</v>
      </c>
      <c r="L217" s="2">
        <f t="shared" si="128"/>
        <v>0</v>
      </c>
      <c r="M217" s="2">
        <f t="shared" si="129"/>
        <v>6.5734664764621975E-2</v>
      </c>
      <c r="N217" s="61">
        <v>7008</v>
      </c>
      <c r="O217" s="61">
        <v>9365</v>
      </c>
      <c r="R217" s="61">
        <v>1152</v>
      </c>
      <c r="S217" s="120"/>
      <c r="T217" s="120"/>
      <c r="U217" s="120"/>
      <c r="V217" s="120"/>
      <c r="W217" s="120"/>
      <c r="X217" s="120"/>
      <c r="Y217" s="120">
        <v>0</v>
      </c>
      <c r="Z217" s="120">
        <v>0</v>
      </c>
      <c r="AA217" s="120"/>
      <c r="AB217" s="120"/>
      <c r="AC217" s="120"/>
      <c r="AD217" s="120"/>
      <c r="AE217" s="120"/>
      <c r="AG217" s="6">
        <f>IF(Q217&gt;0,RANK(Q217,(N217:P217,Q217:AE217)),0)</f>
        <v>0</v>
      </c>
      <c r="AH217" s="6">
        <f>IF(R217&gt;0,RANK(R217,(N217:P217,Q217:AE217)),0)</f>
        <v>3</v>
      </c>
      <c r="AI217" s="6">
        <f>IF(T217&gt;0,RANK(T217,(N217:P217,Q217:AE217)),0)</f>
        <v>0</v>
      </c>
      <c r="AJ217" s="6">
        <f>IF(S217&gt;0,RANK(S217,(N217:P217,Q217:AE217)),0)</f>
        <v>0</v>
      </c>
      <c r="AK217" s="2">
        <f t="shared" si="130"/>
        <v>0</v>
      </c>
      <c r="AL217" s="2">
        <f t="shared" si="131"/>
        <v>6.5734664764621975E-2</v>
      </c>
      <c r="AM217" s="2">
        <f t="shared" si="132"/>
        <v>0</v>
      </c>
      <c r="AN217" s="2">
        <f t="shared" si="133"/>
        <v>0</v>
      </c>
      <c r="AP217" t="s">
        <v>2236</v>
      </c>
      <c r="AQ217" t="s">
        <v>928</v>
      </c>
      <c r="AR217">
        <v>9</v>
      </c>
      <c r="AT217">
        <v>1</v>
      </c>
      <c r="AU217" s="105">
        <v>18</v>
      </c>
      <c r="AV217" s="107">
        <v>93</v>
      </c>
      <c r="AW217" s="111">
        <f t="shared" si="119"/>
        <v>18093</v>
      </c>
      <c r="AY217" s="6" t="s">
        <v>1243</v>
      </c>
    </row>
    <row r="218" spans="1:51" hidden="1" outlineLevel="1">
      <c r="A218" t="s">
        <v>2498</v>
      </c>
      <c r="B218" t="s">
        <v>928</v>
      </c>
      <c r="C218" s="1">
        <f t="shared" si="120"/>
        <v>51767</v>
      </c>
      <c r="D218" s="8">
        <f t="shared" si="121"/>
        <v>1</v>
      </c>
      <c r="E218" s="8">
        <f t="shared" si="122"/>
        <v>2</v>
      </c>
      <c r="F218" s="8">
        <f t="shared" si="123"/>
        <v>0</v>
      </c>
      <c r="G218" s="61">
        <f t="shared" si="124"/>
        <v>6761</v>
      </c>
      <c r="H218" s="66">
        <f t="shared" si="125"/>
        <v>0.13060443912144803</v>
      </c>
      <c r="I218" s="2"/>
      <c r="J218" s="2">
        <f t="shared" si="126"/>
        <v>0.52510286475940271</v>
      </c>
      <c r="K218" s="2">
        <f t="shared" si="127"/>
        <v>0.39449842563795467</v>
      </c>
      <c r="L218" s="2">
        <f t="shared" si="128"/>
        <v>0</v>
      </c>
      <c r="M218" s="2">
        <f t="shared" si="129"/>
        <v>8.0398709602642615E-2</v>
      </c>
      <c r="N218" s="61">
        <v>27183</v>
      </c>
      <c r="O218" s="61">
        <v>20422</v>
      </c>
      <c r="R218" s="61">
        <v>4162</v>
      </c>
      <c r="S218" s="120"/>
      <c r="T218" s="120"/>
      <c r="U218" s="120"/>
      <c r="V218" s="120"/>
      <c r="W218" s="120"/>
      <c r="X218" s="120"/>
      <c r="Y218" s="120">
        <v>0</v>
      </c>
      <c r="Z218" s="120">
        <v>0</v>
      </c>
      <c r="AA218" s="120"/>
      <c r="AB218" s="120"/>
      <c r="AC218" s="120"/>
      <c r="AD218" s="120"/>
      <c r="AE218" s="120"/>
      <c r="AG218" s="6">
        <f>IF(Q218&gt;0,RANK(Q218,(N218:P218,Q218:AE218)),0)</f>
        <v>0</v>
      </c>
      <c r="AH218" s="6">
        <f>IF(R218&gt;0,RANK(R218,(N218:P218,Q218:AE218)),0)</f>
        <v>3</v>
      </c>
      <c r="AI218" s="6">
        <f>IF(T218&gt;0,RANK(T218,(N218:P218,Q218:AE218)),0)</f>
        <v>0</v>
      </c>
      <c r="AJ218" s="6">
        <f>IF(S218&gt;0,RANK(S218,(N218:P218,Q218:AE218)),0)</f>
        <v>0</v>
      </c>
      <c r="AK218" s="2">
        <f t="shared" si="130"/>
        <v>0</v>
      </c>
      <c r="AL218" s="2">
        <f t="shared" si="131"/>
        <v>8.0398709602642615E-2</v>
      </c>
      <c r="AM218" s="2">
        <f t="shared" si="132"/>
        <v>0</v>
      </c>
      <c r="AN218" s="2">
        <f t="shared" si="133"/>
        <v>0</v>
      </c>
      <c r="AP218" t="s">
        <v>2498</v>
      </c>
      <c r="AQ218" t="s">
        <v>928</v>
      </c>
      <c r="AR218">
        <v>5</v>
      </c>
      <c r="AT218">
        <v>1</v>
      </c>
      <c r="AU218" s="105">
        <v>18</v>
      </c>
      <c r="AV218" s="107">
        <v>95</v>
      </c>
      <c r="AW218" s="111">
        <f t="shared" si="119"/>
        <v>18095</v>
      </c>
      <c r="AY218" s="6" t="s">
        <v>1243</v>
      </c>
    </row>
    <row r="219" spans="1:51" hidden="1" outlineLevel="1">
      <c r="A219" t="s">
        <v>1755</v>
      </c>
      <c r="B219" t="s">
        <v>928</v>
      </c>
      <c r="C219" s="1">
        <f t="shared" si="120"/>
        <v>355579</v>
      </c>
      <c r="D219" s="8">
        <f t="shared" si="121"/>
        <v>1</v>
      </c>
      <c r="E219" s="8">
        <f t="shared" si="122"/>
        <v>2</v>
      </c>
      <c r="F219" s="8">
        <f t="shared" si="123"/>
        <v>0</v>
      </c>
      <c r="G219" s="61">
        <f t="shared" si="124"/>
        <v>120939</v>
      </c>
      <c r="H219" s="66">
        <f t="shared" si="125"/>
        <v>0.34011851093568518</v>
      </c>
      <c r="I219" s="2"/>
      <c r="J219" s="2">
        <f t="shared" si="126"/>
        <v>0.64080837169799121</v>
      </c>
      <c r="K219" s="2">
        <f t="shared" si="127"/>
        <v>0.30068986076230597</v>
      </c>
      <c r="L219" s="2">
        <f t="shared" si="128"/>
        <v>0</v>
      </c>
      <c r="M219" s="2">
        <f t="shared" si="129"/>
        <v>5.850176753970282E-2</v>
      </c>
      <c r="N219" s="61">
        <v>227858</v>
      </c>
      <c r="O219" s="61">
        <v>106919</v>
      </c>
      <c r="R219" s="61">
        <v>20802</v>
      </c>
      <c r="S219" s="120"/>
      <c r="T219" s="120"/>
      <c r="U219" s="120"/>
      <c r="V219" s="120"/>
      <c r="W219" s="120"/>
      <c r="X219" s="120"/>
      <c r="Y219" s="120">
        <v>0</v>
      </c>
      <c r="Z219" s="120">
        <v>0</v>
      </c>
      <c r="AA219" s="120"/>
      <c r="AB219" s="120"/>
      <c r="AC219" s="120"/>
      <c r="AD219" s="120"/>
      <c r="AE219" s="120"/>
      <c r="AG219" s="6">
        <f>IF(Q219&gt;0,RANK(Q219,(N219:P219,Q219:AE219)),0)</f>
        <v>0</v>
      </c>
      <c r="AH219" s="6">
        <f>IF(R219&gt;0,RANK(R219,(N219:P219,Q219:AE219)),0)</f>
        <v>3</v>
      </c>
      <c r="AI219" s="6">
        <f>IF(T219&gt;0,RANK(T219,(N219:P219,Q219:AE219)),0)</f>
        <v>0</v>
      </c>
      <c r="AJ219" s="6">
        <f>IF(S219&gt;0,RANK(S219,(N219:P219,Q219:AE219)),0)</f>
        <v>0</v>
      </c>
      <c r="AK219" s="2">
        <f t="shared" si="130"/>
        <v>0</v>
      </c>
      <c r="AL219" s="2">
        <f t="shared" si="131"/>
        <v>5.8501767539702848E-2</v>
      </c>
      <c r="AM219" s="2">
        <f t="shared" si="132"/>
        <v>0</v>
      </c>
      <c r="AN219" s="2">
        <f t="shared" si="133"/>
        <v>0</v>
      </c>
      <c r="AP219" t="s">
        <v>1755</v>
      </c>
      <c r="AQ219" t="s">
        <v>928</v>
      </c>
      <c r="AT219">
        <v>1</v>
      </c>
      <c r="AU219" s="105">
        <v>18</v>
      </c>
      <c r="AV219" s="107">
        <v>97</v>
      </c>
      <c r="AW219" s="111">
        <f t="shared" si="119"/>
        <v>18097</v>
      </c>
      <c r="AY219" s="6" t="s">
        <v>1243</v>
      </c>
    </row>
    <row r="220" spans="1:51" hidden="1" outlineLevel="1">
      <c r="A220" t="s">
        <v>344</v>
      </c>
      <c r="B220" t="s">
        <v>928</v>
      </c>
      <c r="C220" s="1">
        <f t="shared" si="120"/>
        <v>17633</v>
      </c>
      <c r="D220" s="8">
        <f t="shared" si="121"/>
        <v>2</v>
      </c>
      <c r="E220" s="8">
        <f t="shared" si="122"/>
        <v>1</v>
      </c>
      <c r="F220" s="8">
        <f t="shared" si="123"/>
        <v>0</v>
      </c>
      <c r="G220" s="61">
        <f t="shared" si="124"/>
        <v>1063</v>
      </c>
      <c r="H220" s="66">
        <f t="shared" si="125"/>
        <v>6.02846934724664E-2</v>
      </c>
      <c r="I220" s="2"/>
      <c r="J220" s="2">
        <f t="shared" si="126"/>
        <v>0.44615210117393522</v>
      </c>
      <c r="K220" s="2">
        <f t="shared" si="127"/>
        <v>0.50643679464640168</v>
      </c>
      <c r="L220" s="2">
        <f t="shared" si="128"/>
        <v>0</v>
      </c>
      <c r="M220" s="2">
        <f t="shared" si="129"/>
        <v>4.7411104179663099E-2</v>
      </c>
      <c r="N220" s="61">
        <v>7867</v>
      </c>
      <c r="O220" s="61">
        <v>8930</v>
      </c>
      <c r="R220" s="61">
        <v>836</v>
      </c>
      <c r="S220" s="120"/>
      <c r="T220" s="120"/>
      <c r="U220" s="120"/>
      <c r="V220" s="120"/>
      <c r="W220" s="120"/>
      <c r="X220" s="120"/>
      <c r="Y220" s="120">
        <v>0</v>
      </c>
      <c r="Z220" s="120">
        <v>0</v>
      </c>
      <c r="AA220" s="120"/>
      <c r="AB220" s="120"/>
      <c r="AC220" s="120"/>
      <c r="AD220" s="120"/>
      <c r="AE220" s="120"/>
      <c r="AG220" s="6">
        <f>IF(Q220&gt;0,RANK(Q220,(N220:P220,Q220:AE220)),0)</f>
        <v>0</v>
      </c>
      <c r="AH220" s="6">
        <f>IF(R220&gt;0,RANK(R220,(N220:P220,Q220:AE220)),0)</f>
        <v>3</v>
      </c>
      <c r="AI220" s="6">
        <f>IF(T220&gt;0,RANK(T220,(N220:P220,Q220:AE220)),0)</f>
        <v>0</v>
      </c>
      <c r="AJ220" s="6">
        <f>IF(S220&gt;0,RANK(S220,(N220:P220,Q220:AE220)),0)</f>
        <v>0</v>
      </c>
      <c r="AK220" s="2">
        <f t="shared" si="130"/>
        <v>0</v>
      </c>
      <c r="AL220" s="2">
        <f t="shared" si="131"/>
        <v>4.7411104179663134E-2</v>
      </c>
      <c r="AM220" s="2">
        <f t="shared" si="132"/>
        <v>0</v>
      </c>
      <c r="AN220" s="2">
        <f t="shared" si="133"/>
        <v>0</v>
      </c>
      <c r="AP220" t="s">
        <v>344</v>
      </c>
      <c r="AQ220" t="s">
        <v>928</v>
      </c>
      <c r="AR220">
        <v>2</v>
      </c>
      <c r="AT220">
        <v>1</v>
      </c>
      <c r="AU220" s="105">
        <v>18</v>
      </c>
      <c r="AV220" s="107">
        <v>99</v>
      </c>
      <c r="AW220" s="111">
        <f t="shared" si="119"/>
        <v>18099</v>
      </c>
      <c r="AY220" s="6" t="s">
        <v>1243</v>
      </c>
    </row>
    <row r="221" spans="1:51" hidden="1" outlineLevel="1">
      <c r="A221" t="s">
        <v>2486</v>
      </c>
      <c r="B221" t="s">
        <v>928</v>
      </c>
      <c r="C221" s="1">
        <f t="shared" si="120"/>
        <v>4662</v>
      </c>
      <c r="D221" s="8">
        <f t="shared" si="121"/>
        <v>2</v>
      </c>
      <c r="E221" s="8">
        <f t="shared" si="122"/>
        <v>1</v>
      </c>
      <c r="F221" s="8">
        <f t="shared" si="123"/>
        <v>0</v>
      </c>
      <c r="G221" s="61">
        <f t="shared" si="124"/>
        <v>810</v>
      </c>
      <c r="H221" s="66">
        <f t="shared" si="125"/>
        <v>0.17374517374517376</v>
      </c>
      <c r="I221" s="2"/>
      <c r="J221" s="2">
        <f t="shared" si="126"/>
        <v>0.38524238524238524</v>
      </c>
      <c r="K221" s="2">
        <f t="shared" si="127"/>
        <v>0.55898755898755903</v>
      </c>
      <c r="L221" s="2">
        <f t="shared" si="128"/>
        <v>0</v>
      </c>
      <c r="M221" s="2">
        <f t="shared" si="129"/>
        <v>5.5770055770055782E-2</v>
      </c>
      <c r="N221" s="61">
        <v>1796</v>
      </c>
      <c r="O221" s="61">
        <v>2606</v>
      </c>
      <c r="R221" s="61">
        <v>260</v>
      </c>
      <c r="S221" s="120"/>
      <c r="T221" s="120"/>
      <c r="U221" s="120"/>
      <c r="V221" s="120"/>
      <c r="W221" s="120"/>
      <c r="X221" s="120"/>
      <c r="Y221" s="120">
        <v>0</v>
      </c>
      <c r="Z221" s="120">
        <v>0</v>
      </c>
      <c r="AA221" s="120"/>
      <c r="AB221" s="120"/>
      <c r="AC221" s="120"/>
      <c r="AD221" s="120"/>
      <c r="AE221" s="120"/>
      <c r="AG221" s="6">
        <f>IF(Q221&gt;0,RANK(Q221,(N221:P221,Q221:AE221)),0)</f>
        <v>0</v>
      </c>
      <c r="AH221" s="6">
        <f>IF(R221&gt;0,RANK(R221,(N221:P221,Q221:AE221)),0)</f>
        <v>3</v>
      </c>
      <c r="AI221" s="6">
        <f>IF(T221&gt;0,RANK(T221,(N221:P221,Q221:AE221)),0)</f>
        <v>0</v>
      </c>
      <c r="AJ221" s="6">
        <f>IF(S221&gt;0,RANK(S221,(N221:P221,Q221:AE221)),0)</f>
        <v>0</v>
      </c>
      <c r="AK221" s="2">
        <f t="shared" si="130"/>
        <v>0</v>
      </c>
      <c r="AL221" s="2">
        <f t="shared" si="131"/>
        <v>5.5770055770055768E-2</v>
      </c>
      <c r="AM221" s="2">
        <f t="shared" si="132"/>
        <v>0</v>
      </c>
      <c r="AN221" s="2">
        <f t="shared" si="133"/>
        <v>0</v>
      </c>
      <c r="AP221" t="s">
        <v>2486</v>
      </c>
      <c r="AQ221" t="s">
        <v>928</v>
      </c>
      <c r="AR221">
        <v>8</v>
      </c>
      <c r="AT221">
        <v>1</v>
      </c>
      <c r="AU221" s="105">
        <v>18</v>
      </c>
      <c r="AV221" s="107">
        <v>101</v>
      </c>
      <c r="AW221" s="111">
        <f t="shared" si="119"/>
        <v>18101</v>
      </c>
      <c r="AY221" s="6" t="s">
        <v>1243</v>
      </c>
    </row>
    <row r="222" spans="1:51" hidden="1" outlineLevel="1">
      <c r="A222" t="s">
        <v>553</v>
      </c>
      <c r="B222" t="s">
        <v>928</v>
      </c>
      <c r="C222" s="1">
        <f t="shared" si="120"/>
        <v>12497</v>
      </c>
      <c r="D222" s="8">
        <f t="shared" si="121"/>
        <v>2</v>
      </c>
      <c r="E222" s="8">
        <f t="shared" si="122"/>
        <v>1</v>
      </c>
      <c r="F222" s="8">
        <f t="shared" si="123"/>
        <v>0</v>
      </c>
      <c r="G222" s="61">
        <f t="shared" si="124"/>
        <v>1438</v>
      </c>
      <c r="H222" s="66">
        <f t="shared" si="125"/>
        <v>0.1150676162278947</v>
      </c>
      <c r="I222" s="2"/>
      <c r="J222" s="2">
        <f t="shared" si="126"/>
        <v>0.39409458269984798</v>
      </c>
      <c r="K222" s="2">
        <f t="shared" si="127"/>
        <v>0.50916219892774262</v>
      </c>
      <c r="L222" s="2">
        <f t="shared" si="128"/>
        <v>0</v>
      </c>
      <c r="M222" s="2">
        <f t="shared" si="129"/>
        <v>9.6743218372409401E-2</v>
      </c>
      <c r="N222" s="61">
        <v>4925</v>
      </c>
      <c r="O222" s="61">
        <v>6363</v>
      </c>
      <c r="R222" s="61">
        <v>1209</v>
      </c>
      <c r="S222" s="120"/>
      <c r="T222" s="120"/>
      <c r="U222" s="120"/>
      <c r="V222" s="120"/>
      <c r="W222" s="120"/>
      <c r="X222" s="120"/>
      <c r="Y222" s="120">
        <v>0</v>
      </c>
      <c r="Z222" s="120">
        <v>0</v>
      </c>
      <c r="AA222" s="120"/>
      <c r="AB222" s="120"/>
      <c r="AC222" s="120"/>
      <c r="AD222" s="120"/>
      <c r="AE222" s="120"/>
      <c r="AG222" s="6">
        <f>IF(Q222&gt;0,RANK(Q222,(N222:P222,Q222:AE222)),0)</f>
        <v>0</v>
      </c>
      <c r="AH222" s="6">
        <f>IF(R222&gt;0,RANK(R222,(N222:P222,Q222:AE222)),0)</f>
        <v>3</v>
      </c>
      <c r="AI222" s="6">
        <f>IF(T222&gt;0,RANK(T222,(N222:P222,Q222:AE222)),0)</f>
        <v>0</v>
      </c>
      <c r="AJ222" s="6">
        <f>IF(S222&gt;0,RANK(S222,(N222:P222,Q222:AE222)),0)</f>
        <v>0</v>
      </c>
      <c r="AK222" s="2">
        <f t="shared" si="130"/>
        <v>0</v>
      </c>
      <c r="AL222" s="2">
        <f t="shared" si="131"/>
        <v>9.6743218372409373E-2</v>
      </c>
      <c r="AM222" s="2">
        <f t="shared" si="132"/>
        <v>0</v>
      </c>
      <c r="AN222" s="2">
        <f t="shared" si="133"/>
        <v>0</v>
      </c>
      <c r="AP222" t="s">
        <v>553</v>
      </c>
      <c r="AQ222" t="s">
        <v>928</v>
      </c>
      <c r="AR222">
        <v>2</v>
      </c>
      <c r="AT222">
        <v>1</v>
      </c>
      <c r="AU222" s="105">
        <v>18</v>
      </c>
      <c r="AV222" s="107">
        <v>103</v>
      </c>
      <c r="AW222" s="111">
        <f t="shared" si="119"/>
        <v>18103</v>
      </c>
      <c r="AY222" s="6" t="s">
        <v>1243</v>
      </c>
    </row>
    <row r="223" spans="1:51" hidden="1" outlineLevel="1">
      <c r="A223" t="s">
        <v>122</v>
      </c>
      <c r="B223" t="s">
        <v>928</v>
      </c>
      <c r="C223" s="1">
        <f t="shared" si="120"/>
        <v>56384</v>
      </c>
      <c r="D223" s="8">
        <f t="shared" si="121"/>
        <v>1</v>
      </c>
      <c r="E223" s="8">
        <f t="shared" si="122"/>
        <v>2</v>
      </c>
      <c r="F223" s="8">
        <f t="shared" si="123"/>
        <v>0</v>
      </c>
      <c r="G223" s="61">
        <f t="shared" si="124"/>
        <v>17788</v>
      </c>
      <c r="H223" s="66">
        <f t="shared" si="125"/>
        <v>0.31547956867196369</v>
      </c>
      <c r="I223" s="2"/>
      <c r="J223" s="2">
        <f t="shared" si="126"/>
        <v>0.62821013053348462</v>
      </c>
      <c r="K223" s="2">
        <f t="shared" si="127"/>
        <v>0.31273056186152098</v>
      </c>
      <c r="L223" s="2">
        <f t="shared" si="128"/>
        <v>0</v>
      </c>
      <c r="M223" s="2">
        <f t="shared" si="129"/>
        <v>5.9059307604994393E-2</v>
      </c>
      <c r="N223" s="61">
        <v>35421</v>
      </c>
      <c r="O223" s="61">
        <v>17633</v>
      </c>
      <c r="R223" s="61">
        <v>3330</v>
      </c>
      <c r="S223" s="120"/>
      <c r="T223" s="120"/>
      <c r="U223" s="120"/>
      <c r="V223" s="120"/>
      <c r="W223" s="120"/>
      <c r="X223" s="120"/>
      <c r="Y223" s="120">
        <v>0</v>
      </c>
      <c r="Z223" s="120">
        <v>0</v>
      </c>
      <c r="AA223" s="120"/>
      <c r="AB223" s="120"/>
      <c r="AC223" s="120"/>
      <c r="AD223" s="120"/>
      <c r="AE223" s="120"/>
      <c r="AG223" s="6">
        <f>IF(Q223&gt;0,RANK(Q223,(N223:P223,Q223:AE223)),0)</f>
        <v>0</v>
      </c>
      <c r="AH223" s="6">
        <f>IF(R223&gt;0,RANK(R223,(N223:P223,Q223:AE223)),0)</f>
        <v>3</v>
      </c>
      <c r="AI223" s="6">
        <f>IF(T223&gt;0,RANK(T223,(N223:P223,Q223:AE223)),0)</f>
        <v>0</v>
      </c>
      <c r="AJ223" s="6">
        <f>IF(S223&gt;0,RANK(S223,(N223:P223,Q223:AE223)),0)</f>
        <v>0</v>
      </c>
      <c r="AK223" s="2">
        <f t="shared" si="130"/>
        <v>0</v>
      </c>
      <c r="AL223" s="2">
        <f t="shared" si="131"/>
        <v>5.9059307604994324E-2</v>
      </c>
      <c r="AM223" s="2">
        <f t="shared" si="132"/>
        <v>0</v>
      </c>
      <c r="AN223" s="2">
        <f t="shared" si="133"/>
        <v>0</v>
      </c>
      <c r="AP223" t="s">
        <v>122</v>
      </c>
      <c r="AQ223" t="s">
        <v>928</v>
      </c>
      <c r="AR223">
        <v>9</v>
      </c>
      <c r="AT223">
        <v>1</v>
      </c>
      <c r="AU223" s="105">
        <v>18</v>
      </c>
      <c r="AV223" s="107">
        <v>105</v>
      </c>
      <c r="AW223" s="111">
        <f t="shared" si="119"/>
        <v>18105</v>
      </c>
      <c r="AY223" s="6" t="s">
        <v>1243</v>
      </c>
    </row>
    <row r="224" spans="1:51" hidden="1" outlineLevel="1">
      <c r="A224" t="s">
        <v>2319</v>
      </c>
      <c r="B224" t="s">
        <v>928</v>
      </c>
      <c r="C224" s="1">
        <f t="shared" si="120"/>
        <v>14314</v>
      </c>
      <c r="D224" s="8">
        <f t="shared" si="121"/>
        <v>2</v>
      </c>
      <c r="E224" s="8">
        <f t="shared" si="122"/>
        <v>1</v>
      </c>
      <c r="F224" s="8">
        <f t="shared" si="123"/>
        <v>0</v>
      </c>
      <c r="G224" s="61">
        <f t="shared" si="124"/>
        <v>2331</v>
      </c>
      <c r="H224" s="66">
        <f t="shared" si="125"/>
        <v>0.16284756182758139</v>
      </c>
      <c r="I224" s="2"/>
      <c r="J224" s="2">
        <f t="shared" si="126"/>
        <v>0.36963811652927203</v>
      </c>
      <c r="K224" s="2">
        <f t="shared" si="127"/>
        <v>0.53248567835685345</v>
      </c>
      <c r="L224" s="2">
        <f t="shared" si="128"/>
        <v>0</v>
      </c>
      <c r="M224" s="2">
        <f t="shared" si="129"/>
        <v>9.7876205113874515E-2</v>
      </c>
      <c r="N224" s="61">
        <v>5291</v>
      </c>
      <c r="O224" s="61">
        <v>7622</v>
      </c>
      <c r="R224" s="61">
        <v>1401</v>
      </c>
      <c r="S224" s="120"/>
      <c r="T224" s="120"/>
      <c r="U224" s="120"/>
      <c r="V224" s="120"/>
      <c r="W224" s="120"/>
      <c r="X224" s="120"/>
      <c r="Y224" s="120">
        <v>0</v>
      </c>
      <c r="Z224" s="120">
        <v>0</v>
      </c>
      <c r="AA224" s="120"/>
      <c r="AB224" s="120"/>
      <c r="AC224" s="120"/>
      <c r="AD224" s="120"/>
      <c r="AE224" s="120"/>
      <c r="AG224" s="6">
        <f>IF(Q224&gt;0,RANK(Q224,(N224:P224,Q224:AE224)),0)</f>
        <v>0</v>
      </c>
      <c r="AH224" s="6">
        <f>IF(R224&gt;0,RANK(R224,(N224:P224,Q224:AE224)),0)</f>
        <v>3</v>
      </c>
      <c r="AI224" s="6">
        <f>IF(T224&gt;0,RANK(T224,(N224:P224,Q224:AE224)),0)</f>
        <v>0</v>
      </c>
      <c r="AJ224" s="6">
        <f>IF(S224&gt;0,RANK(S224,(N224:P224,Q224:AE224)),0)</f>
        <v>0</v>
      </c>
      <c r="AK224" s="2">
        <f t="shared" si="130"/>
        <v>0</v>
      </c>
      <c r="AL224" s="2">
        <f t="shared" si="131"/>
        <v>9.7876205113874529E-2</v>
      </c>
      <c r="AM224" s="2">
        <f t="shared" si="132"/>
        <v>0</v>
      </c>
      <c r="AN224" s="2">
        <f t="shared" si="133"/>
        <v>0</v>
      </c>
      <c r="AP224" t="s">
        <v>2319</v>
      </c>
      <c r="AQ224" t="s">
        <v>928</v>
      </c>
      <c r="AR224">
        <v>4</v>
      </c>
      <c r="AT224">
        <v>1</v>
      </c>
      <c r="AU224" s="105">
        <v>18</v>
      </c>
      <c r="AV224" s="107">
        <v>107</v>
      </c>
      <c r="AW224" s="111">
        <f t="shared" si="119"/>
        <v>18107</v>
      </c>
      <c r="AY224" s="6" t="s">
        <v>1243</v>
      </c>
    </row>
    <row r="225" spans="1:51" hidden="1" outlineLevel="1">
      <c r="A225" t="s">
        <v>864</v>
      </c>
      <c r="B225" t="s">
        <v>928</v>
      </c>
      <c r="C225" s="1">
        <f t="shared" si="120"/>
        <v>27898</v>
      </c>
      <c r="D225" s="8">
        <f t="shared" si="121"/>
        <v>2</v>
      </c>
      <c r="E225" s="8">
        <f t="shared" si="122"/>
        <v>1</v>
      </c>
      <c r="F225" s="8">
        <f t="shared" si="123"/>
        <v>0</v>
      </c>
      <c r="G225" s="61">
        <f t="shared" si="124"/>
        <v>6090</v>
      </c>
      <c r="H225" s="66">
        <f t="shared" si="125"/>
        <v>0.21829521829521831</v>
      </c>
      <c r="I225" s="2"/>
      <c r="J225" s="2">
        <f t="shared" si="126"/>
        <v>0.35045522976557458</v>
      </c>
      <c r="K225" s="2">
        <f t="shared" si="127"/>
        <v>0.56875044806079289</v>
      </c>
      <c r="L225" s="2">
        <f t="shared" si="128"/>
        <v>0</v>
      </c>
      <c r="M225" s="2">
        <f t="shared" si="129"/>
        <v>8.0794322173632582E-2</v>
      </c>
      <c r="N225" s="61">
        <v>9777</v>
      </c>
      <c r="O225" s="61">
        <v>15867</v>
      </c>
      <c r="R225" s="61">
        <v>2254</v>
      </c>
      <c r="S225" s="120"/>
      <c r="T225" s="120"/>
      <c r="U225" s="120"/>
      <c r="V225" s="120"/>
      <c r="W225" s="120"/>
      <c r="X225" s="120"/>
      <c r="Y225" s="120">
        <v>0</v>
      </c>
      <c r="Z225" s="120">
        <v>0</v>
      </c>
      <c r="AA225" s="120"/>
      <c r="AB225" s="120"/>
      <c r="AC225" s="120"/>
      <c r="AD225" s="120"/>
      <c r="AE225" s="120"/>
      <c r="AG225" s="6">
        <f>IF(Q225&gt;0,RANK(Q225,(N225:P225,Q225:AE225)),0)</f>
        <v>0</v>
      </c>
      <c r="AH225" s="6">
        <f>IF(R225&gt;0,RANK(R225,(N225:P225,Q225:AE225)),0)</f>
        <v>3</v>
      </c>
      <c r="AI225" s="6">
        <f>IF(T225&gt;0,RANK(T225,(N225:P225,Q225:AE225)),0)</f>
        <v>0</v>
      </c>
      <c r="AJ225" s="6">
        <f>IF(S225&gt;0,RANK(S225,(N225:P225,Q225:AE225)),0)</f>
        <v>0</v>
      </c>
      <c r="AK225" s="2">
        <f t="shared" si="130"/>
        <v>0</v>
      </c>
      <c r="AL225" s="2">
        <f t="shared" si="131"/>
        <v>8.0794322173632513E-2</v>
      </c>
      <c r="AM225" s="2">
        <f t="shared" si="132"/>
        <v>0</v>
      </c>
      <c r="AN225" s="2">
        <f t="shared" si="133"/>
        <v>0</v>
      </c>
      <c r="AP225" t="s">
        <v>864</v>
      </c>
      <c r="AQ225" t="s">
        <v>928</v>
      </c>
      <c r="AT225">
        <v>1</v>
      </c>
      <c r="AU225" s="105">
        <v>18</v>
      </c>
      <c r="AV225" s="107">
        <v>109</v>
      </c>
      <c r="AW225" s="111">
        <f t="shared" si="119"/>
        <v>18109</v>
      </c>
      <c r="AY225" s="6" t="s">
        <v>1243</v>
      </c>
    </row>
    <row r="226" spans="1:51" hidden="1" outlineLevel="1">
      <c r="A226" t="s">
        <v>900</v>
      </c>
      <c r="B226" t="s">
        <v>928</v>
      </c>
      <c r="C226" s="1">
        <f t="shared" si="120"/>
        <v>5571</v>
      </c>
      <c r="D226" s="8">
        <f t="shared" si="121"/>
        <v>2</v>
      </c>
      <c r="E226" s="8">
        <f t="shared" si="122"/>
        <v>1</v>
      </c>
      <c r="F226" s="8">
        <f t="shared" si="123"/>
        <v>0</v>
      </c>
      <c r="G226" s="61">
        <f t="shared" si="124"/>
        <v>131</v>
      </c>
      <c r="H226" s="66">
        <f t="shared" si="125"/>
        <v>2.3514629330461317E-2</v>
      </c>
      <c r="I226" s="2"/>
      <c r="J226" s="2">
        <f t="shared" si="126"/>
        <v>0.46454855501705261</v>
      </c>
      <c r="K226" s="2">
        <f t="shared" si="127"/>
        <v>0.48806318434751389</v>
      </c>
      <c r="L226" s="2">
        <f t="shared" si="128"/>
        <v>0</v>
      </c>
      <c r="M226" s="2">
        <f t="shared" si="129"/>
        <v>4.7388260635433499E-2</v>
      </c>
      <c r="N226" s="61">
        <v>2588</v>
      </c>
      <c r="O226" s="61">
        <v>2719</v>
      </c>
      <c r="R226" s="61">
        <v>264</v>
      </c>
      <c r="S226" s="120"/>
      <c r="T226" s="120"/>
      <c r="U226" s="120"/>
      <c r="V226" s="120"/>
      <c r="W226" s="120"/>
      <c r="X226" s="120"/>
      <c r="Y226" s="120">
        <v>0</v>
      </c>
      <c r="Z226" s="120">
        <v>0</v>
      </c>
      <c r="AA226" s="120"/>
      <c r="AB226" s="120"/>
      <c r="AC226" s="120"/>
      <c r="AD226" s="120"/>
      <c r="AE226" s="120"/>
      <c r="AG226" s="6">
        <f>IF(Q226&gt;0,RANK(Q226,(N226:P226,Q226:AE226)),0)</f>
        <v>0</v>
      </c>
      <c r="AH226" s="6">
        <f>IF(R226&gt;0,RANK(R226,(N226:P226,Q226:AE226)),0)</f>
        <v>3</v>
      </c>
      <c r="AI226" s="6">
        <f>IF(T226&gt;0,RANK(T226,(N226:P226,Q226:AE226)),0)</f>
        <v>0</v>
      </c>
      <c r="AJ226" s="6">
        <f>IF(S226&gt;0,RANK(S226,(N226:P226,Q226:AE226)),0)</f>
        <v>0</v>
      </c>
      <c r="AK226" s="2">
        <f t="shared" si="130"/>
        <v>0</v>
      </c>
      <c r="AL226" s="2">
        <f t="shared" si="131"/>
        <v>4.7388260635433492E-2</v>
      </c>
      <c r="AM226" s="2">
        <f t="shared" si="132"/>
        <v>0</v>
      </c>
      <c r="AN226" s="2">
        <f t="shared" si="133"/>
        <v>0</v>
      </c>
      <c r="AP226" t="s">
        <v>900</v>
      </c>
      <c r="AQ226" t="s">
        <v>928</v>
      </c>
      <c r="AR226">
        <v>4</v>
      </c>
      <c r="AT226">
        <v>1</v>
      </c>
      <c r="AU226" s="105">
        <v>18</v>
      </c>
      <c r="AV226" s="107">
        <v>111</v>
      </c>
      <c r="AW226" s="111">
        <f t="shared" si="119"/>
        <v>18111</v>
      </c>
      <c r="AY226" s="6" t="s">
        <v>1243</v>
      </c>
    </row>
    <row r="227" spans="1:51" hidden="1" outlineLevel="1">
      <c r="A227" t="s">
        <v>530</v>
      </c>
      <c r="B227" t="s">
        <v>928</v>
      </c>
      <c r="C227" s="1">
        <f t="shared" si="120"/>
        <v>15891</v>
      </c>
      <c r="D227" s="8">
        <f t="shared" si="121"/>
        <v>2</v>
      </c>
      <c r="E227" s="8">
        <f t="shared" si="122"/>
        <v>1</v>
      </c>
      <c r="F227" s="8">
        <f t="shared" si="123"/>
        <v>0</v>
      </c>
      <c r="G227" s="61">
        <f t="shared" si="124"/>
        <v>3007</v>
      </c>
      <c r="H227" s="66">
        <f t="shared" si="125"/>
        <v>0.18922660625511295</v>
      </c>
      <c r="I227" s="2"/>
      <c r="J227" s="2">
        <f t="shared" si="126"/>
        <v>0.37373355987665974</v>
      </c>
      <c r="K227" s="2">
        <f t="shared" si="127"/>
        <v>0.56296016613177269</v>
      </c>
      <c r="L227" s="2">
        <f t="shared" si="128"/>
        <v>0</v>
      </c>
      <c r="M227" s="2">
        <f t="shared" si="129"/>
        <v>6.3306273991567519E-2</v>
      </c>
      <c r="N227" s="61">
        <v>5939</v>
      </c>
      <c r="O227" s="61">
        <v>8946</v>
      </c>
      <c r="R227" s="61">
        <v>1005</v>
      </c>
      <c r="S227" s="120"/>
      <c r="T227" s="120"/>
      <c r="U227" s="120"/>
      <c r="V227" s="120"/>
      <c r="W227" s="120"/>
      <c r="X227" s="120"/>
      <c r="Y227" s="120">
        <v>1</v>
      </c>
      <c r="Z227" s="120">
        <v>0</v>
      </c>
      <c r="AA227" s="120"/>
      <c r="AB227" s="120"/>
      <c r="AC227" s="120"/>
      <c r="AD227" s="120"/>
      <c r="AE227" s="120"/>
      <c r="AG227" s="6">
        <f>IF(Q227&gt;0,RANK(Q227,(N227:P227,Q227:AE227)),0)</f>
        <v>0</v>
      </c>
      <c r="AH227" s="6">
        <f>IF(R227&gt;0,RANK(R227,(N227:P227,Q227:AE227)),0)</f>
        <v>3</v>
      </c>
      <c r="AI227" s="6">
        <f>IF(T227&gt;0,RANK(T227,(N227:P227,Q227:AE227)),0)</f>
        <v>0</v>
      </c>
      <c r="AJ227" s="6">
        <f>IF(S227&gt;0,RANK(S227,(N227:P227,Q227:AE227)),0)</f>
        <v>0</v>
      </c>
      <c r="AK227" s="2">
        <f t="shared" si="130"/>
        <v>0</v>
      </c>
      <c r="AL227" s="2">
        <f t="shared" si="131"/>
        <v>6.3243345289786673E-2</v>
      </c>
      <c r="AM227" s="2">
        <f t="shared" si="132"/>
        <v>0</v>
      </c>
      <c r="AN227" s="2">
        <f t="shared" si="133"/>
        <v>0</v>
      </c>
      <c r="AP227" t="s">
        <v>530</v>
      </c>
      <c r="AQ227" t="s">
        <v>928</v>
      </c>
      <c r="AR227">
        <v>3</v>
      </c>
      <c r="AT227">
        <v>1</v>
      </c>
      <c r="AU227" s="105">
        <v>18</v>
      </c>
      <c r="AV227" s="107">
        <v>113</v>
      </c>
      <c r="AW227" s="111">
        <f t="shared" si="119"/>
        <v>18113</v>
      </c>
      <c r="AY227" s="6" t="s">
        <v>1243</v>
      </c>
    </row>
    <row r="228" spans="1:51" hidden="1" outlineLevel="1">
      <c r="A228" t="s">
        <v>280</v>
      </c>
      <c r="B228" t="s">
        <v>928</v>
      </c>
      <c r="C228" s="1">
        <f t="shared" si="120"/>
        <v>2761</v>
      </c>
      <c r="D228" s="8">
        <f t="shared" si="121"/>
        <v>2</v>
      </c>
      <c r="E228" s="8">
        <f t="shared" si="122"/>
        <v>1</v>
      </c>
      <c r="F228" s="8">
        <f t="shared" si="123"/>
        <v>0</v>
      </c>
      <c r="G228" s="61">
        <f t="shared" si="124"/>
        <v>420</v>
      </c>
      <c r="H228" s="66">
        <f t="shared" si="125"/>
        <v>0.15211879753712423</v>
      </c>
      <c r="I228" s="2"/>
      <c r="J228" s="2">
        <f t="shared" si="126"/>
        <v>0.40420137631293007</v>
      </c>
      <c r="K228" s="2">
        <f t="shared" si="127"/>
        <v>0.55632017385005428</v>
      </c>
      <c r="L228" s="2">
        <f t="shared" si="128"/>
        <v>0</v>
      </c>
      <c r="M228" s="2">
        <f t="shared" si="129"/>
        <v>3.947844983701565E-2</v>
      </c>
      <c r="N228" s="61">
        <v>1116</v>
      </c>
      <c r="O228" s="61">
        <v>1536</v>
      </c>
      <c r="R228" s="61">
        <v>108</v>
      </c>
      <c r="S228" s="120"/>
      <c r="T228" s="120"/>
      <c r="U228" s="120"/>
      <c r="V228" s="120"/>
      <c r="W228" s="120"/>
      <c r="X228" s="120"/>
      <c r="Y228" s="120">
        <v>0</v>
      </c>
      <c r="Z228" s="120">
        <v>1</v>
      </c>
      <c r="AA228" s="120"/>
      <c r="AB228" s="120"/>
      <c r="AC228" s="120"/>
      <c r="AD228" s="120"/>
      <c r="AE228" s="120"/>
      <c r="AG228" s="6">
        <f>IF(Q228&gt;0,RANK(Q228,(N228:P228,Q228:AE228)),0)</f>
        <v>0</v>
      </c>
      <c r="AH228" s="6">
        <f>IF(R228&gt;0,RANK(R228,(N228:P228,Q228:AE228)),0)</f>
        <v>3</v>
      </c>
      <c r="AI228" s="6">
        <f>IF(T228&gt;0,RANK(T228,(N228:P228,Q228:AE228)),0)</f>
        <v>0</v>
      </c>
      <c r="AJ228" s="6">
        <f>IF(S228&gt;0,RANK(S228,(N228:P228,Q228:AE228)),0)</f>
        <v>0</v>
      </c>
      <c r="AK228" s="2">
        <f t="shared" si="130"/>
        <v>0</v>
      </c>
      <c r="AL228" s="2">
        <f t="shared" si="131"/>
        <v>3.9116262223831945E-2</v>
      </c>
      <c r="AM228" s="2">
        <f t="shared" si="132"/>
        <v>0</v>
      </c>
      <c r="AN228" s="2">
        <f t="shared" si="133"/>
        <v>0</v>
      </c>
      <c r="AP228" t="s">
        <v>280</v>
      </c>
      <c r="AQ228" t="s">
        <v>928</v>
      </c>
      <c r="AR228">
        <v>6</v>
      </c>
      <c r="AT228">
        <v>1</v>
      </c>
      <c r="AU228" s="105">
        <v>18</v>
      </c>
      <c r="AV228" s="107">
        <v>115</v>
      </c>
      <c r="AW228" s="111">
        <f t="shared" si="119"/>
        <v>18115</v>
      </c>
      <c r="AY228" s="6" t="s">
        <v>1243</v>
      </c>
    </row>
    <row r="229" spans="1:51" hidden="1" outlineLevel="1">
      <c r="A229" t="s">
        <v>796</v>
      </c>
      <c r="B229" t="s">
        <v>928</v>
      </c>
      <c r="C229" s="1">
        <f t="shared" si="120"/>
        <v>7587</v>
      </c>
      <c r="D229" s="8">
        <f t="shared" si="121"/>
        <v>2</v>
      </c>
      <c r="E229" s="8">
        <f t="shared" si="122"/>
        <v>1</v>
      </c>
      <c r="F229" s="8">
        <f t="shared" si="123"/>
        <v>0</v>
      </c>
      <c r="G229" s="61">
        <f t="shared" si="124"/>
        <v>717</v>
      </c>
      <c r="H229" s="66">
        <f t="shared" si="125"/>
        <v>9.4503756425464616E-2</v>
      </c>
      <c r="I229" s="2"/>
      <c r="J229" s="2">
        <f t="shared" si="126"/>
        <v>0.42730987214972982</v>
      </c>
      <c r="K229" s="2">
        <f t="shared" si="127"/>
        <v>0.52181362857519442</v>
      </c>
      <c r="L229" s="2">
        <f t="shared" si="128"/>
        <v>0</v>
      </c>
      <c r="M229" s="2">
        <f t="shared" si="129"/>
        <v>5.0876499275075759E-2</v>
      </c>
      <c r="N229" s="61">
        <v>3242</v>
      </c>
      <c r="O229" s="61">
        <v>3959</v>
      </c>
      <c r="R229" s="61">
        <v>385</v>
      </c>
      <c r="S229" s="120"/>
      <c r="T229" s="120"/>
      <c r="U229" s="120"/>
      <c r="V229" s="120"/>
      <c r="W229" s="120"/>
      <c r="X229" s="120"/>
      <c r="Y229" s="120">
        <v>1</v>
      </c>
      <c r="Z229" s="120">
        <v>0</v>
      </c>
      <c r="AA229" s="120"/>
      <c r="AB229" s="120"/>
      <c r="AC229" s="120"/>
      <c r="AD229" s="120"/>
      <c r="AE229" s="120"/>
      <c r="AG229" s="6">
        <f>IF(Q229&gt;0,RANK(Q229,(N229:P229,Q229:AE229)),0)</f>
        <v>0</v>
      </c>
      <c r="AH229" s="6">
        <f>IF(R229&gt;0,RANK(R229,(N229:P229,Q229:AE229)),0)</f>
        <v>3</v>
      </c>
      <c r="AI229" s="6">
        <f>IF(T229&gt;0,RANK(T229,(N229:P229,Q229:AE229)),0)</f>
        <v>0</v>
      </c>
      <c r="AJ229" s="6">
        <f>IF(S229&gt;0,RANK(S229,(N229:P229,Q229:AE229)),0)</f>
        <v>0</v>
      </c>
      <c r="AK229" s="2">
        <f t="shared" si="130"/>
        <v>0</v>
      </c>
      <c r="AL229" s="2">
        <f t="shared" si="131"/>
        <v>5.0744694872808749E-2</v>
      </c>
      <c r="AM229" s="2">
        <f t="shared" si="132"/>
        <v>0</v>
      </c>
      <c r="AN229" s="2">
        <f t="shared" si="133"/>
        <v>0</v>
      </c>
      <c r="AP229" t="s">
        <v>796</v>
      </c>
      <c r="AQ229" t="s">
        <v>928</v>
      </c>
      <c r="AR229">
        <v>9</v>
      </c>
      <c r="AT229">
        <v>1</v>
      </c>
      <c r="AU229" s="105">
        <v>18</v>
      </c>
      <c r="AV229" s="107">
        <v>117</v>
      </c>
      <c r="AW229" s="111">
        <f t="shared" si="119"/>
        <v>18117</v>
      </c>
      <c r="AY229" s="6" t="s">
        <v>1243</v>
      </c>
    </row>
    <row r="230" spans="1:51" hidden="1" outlineLevel="1">
      <c r="A230" t="s">
        <v>1579</v>
      </c>
      <c r="B230" t="s">
        <v>928</v>
      </c>
      <c r="C230" s="1">
        <f t="shared" si="120"/>
        <v>7981</v>
      </c>
      <c r="D230" s="8">
        <f t="shared" si="121"/>
        <v>2</v>
      </c>
      <c r="E230" s="8">
        <f t="shared" si="122"/>
        <v>1</v>
      </c>
      <c r="F230" s="8">
        <f t="shared" si="123"/>
        <v>0</v>
      </c>
      <c r="G230" s="61">
        <f t="shared" si="124"/>
        <v>763</v>
      </c>
      <c r="H230" s="66">
        <f t="shared" si="125"/>
        <v>9.5602054880340806E-2</v>
      </c>
      <c r="I230" s="2"/>
      <c r="J230" s="2">
        <f t="shared" si="126"/>
        <v>0.40972309234431775</v>
      </c>
      <c r="K230" s="2">
        <f t="shared" si="127"/>
        <v>0.5053251472246586</v>
      </c>
      <c r="L230" s="2">
        <f t="shared" si="128"/>
        <v>0</v>
      </c>
      <c r="M230" s="2">
        <f t="shared" si="129"/>
        <v>8.4951760431023593E-2</v>
      </c>
      <c r="N230" s="61">
        <v>3270</v>
      </c>
      <c r="O230" s="61">
        <v>4033</v>
      </c>
      <c r="R230" s="61">
        <v>678</v>
      </c>
      <c r="S230" s="120"/>
      <c r="T230" s="120"/>
      <c r="U230" s="120"/>
      <c r="V230" s="120"/>
      <c r="W230" s="120"/>
      <c r="X230" s="120"/>
      <c r="Y230" s="120">
        <v>0</v>
      </c>
      <c r="Z230" s="120">
        <v>0</v>
      </c>
      <c r="AA230" s="120"/>
      <c r="AB230" s="120"/>
      <c r="AC230" s="120"/>
      <c r="AD230" s="120"/>
      <c r="AE230" s="120"/>
      <c r="AG230" s="6">
        <f>IF(Q230&gt;0,RANK(Q230,(N230:P230,Q230:AE230)),0)</f>
        <v>0</v>
      </c>
      <c r="AH230" s="6">
        <f>IF(R230&gt;0,RANK(R230,(N230:P230,Q230:AE230)),0)</f>
        <v>3</v>
      </c>
      <c r="AI230" s="6">
        <f>IF(T230&gt;0,RANK(T230,(N230:P230,Q230:AE230)),0)</f>
        <v>0</v>
      </c>
      <c r="AJ230" s="6">
        <f>IF(S230&gt;0,RANK(S230,(N230:P230,Q230:AE230)),0)</f>
        <v>0</v>
      </c>
      <c r="AK230" s="2">
        <f t="shared" si="130"/>
        <v>0</v>
      </c>
      <c r="AL230" s="2">
        <f t="shared" si="131"/>
        <v>8.4951760431023676E-2</v>
      </c>
      <c r="AM230" s="2">
        <f t="shared" si="132"/>
        <v>0</v>
      </c>
      <c r="AN230" s="2">
        <f t="shared" si="133"/>
        <v>0</v>
      </c>
      <c r="AP230" t="s">
        <v>1579</v>
      </c>
      <c r="AQ230" t="s">
        <v>928</v>
      </c>
      <c r="AR230">
        <v>8</v>
      </c>
      <c r="AT230">
        <v>1</v>
      </c>
      <c r="AU230" s="105">
        <v>18</v>
      </c>
      <c r="AV230" s="107">
        <v>119</v>
      </c>
      <c r="AW230" s="111">
        <f t="shared" si="119"/>
        <v>18119</v>
      </c>
      <c r="AY230" s="6" t="s">
        <v>1243</v>
      </c>
    </row>
    <row r="231" spans="1:51" hidden="1" outlineLevel="1">
      <c r="A231" t="s">
        <v>693</v>
      </c>
      <c r="B231" t="s">
        <v>928</v>
      </c>
      <c r="C231" s="1">
        <f t="shared" si="120"/>
        <v>6395</v>
      </c>
      <c r="D231" s="8">
        <f t="shared" si="121"/>
        <v>2</v>
      </c>
      <c r="E231" s="8">
        <f t="shared" si="122"/>
        <v>1</v>
      </c>
      <c r="F231" s="8">
        <f t="shared" si="123"/>
        <v>0</v>
      </c>
      <c r="G231" s="61">
        <f t="shared" si="124"/>
        <v>496</v>
      </c>
      <c r="H231" s="66">
        <f t="shared" si="125"/>
        <v>7.7560594214229867E-2</v>
      </c>
      <c r="I231" s="2"/>
      <c r="J231" s="2">
        <f t="shared" si="126"/>
        <v>0.41782642689601251</v>
      </c>
      <c r="K231" s="2">
        <f t="shared" si="127"/>
        <v>0.49538702111024235</v>
      </c>
      <c r="L231" s="2">
        <f t="shared" si="128"/>
        <v>0</v>
      </c>
      <c r="M231" s="2">
        <f t="shared" si="129"/>
        <v>8.6786551993745076E-2</v>
      </c>
      <c r="N231" s="61">
        <v>2672</v>
      </c>
      <c r="O231" s="61">
        <v>3168</v>
      </c>
      <c r="R231" s="61">
        <v>555</v>
      </c>
      <c r="S231" s="120"/>
      <c r="T231" s="120"/>
      <c r="U231" s="120"/>
      <c r="V231" s="120"/>
      <c r="W231" s="120"/>
      <c r="X231" s="120"/>
      <c r="Y231" s="120">
        <v>0</v>
      </c>
      <c r="Z231" s="120">
        <v>0</v>
      </c>
      <c r="AA231" s="120"/>
      <c r="AB231" s="120"/>
      <c r="AC231" s="120"/>
      <c r="AD231" s="120"/>
      <c r="AE231" s="120"/>
      <c r="AG231" s="6">
        <f>IF(Q231&gt;0,RANK(Q231,(N231:P231,Q231:AE231)),0)</f>
        <v>0</v>
      </c>
      <c r="AH231" s="6">
        <f>IF(R231&gt;0,RANK(R231,(N231:P231,Q231:AE231)),0)</f>
        <v>3</v>
      </c>
      <c r="AI231" s="6">
        <f>IF(T231&gt;0,RANK(T231,(N231:P231,Q231:AE231)),0)</f>
        <v>0</v>
      </c>
      <c r="AJ231" s="6">
        <f>IF(S231&gt;0,RANK(S231,(N231:P231,Q231:AE231)),0)</f>
        <v>0</v>
      </c>
      <c r="AK231" s="2">
        <f t="shared" si="130"/>
        <v>0</v>
      </c>
      <c r="AL231" s="2">
        <f t="shared" si="131"/>
        <v>8.6786551993745117E-2</v>
      </c>
      <c r="AM231" s="2">
        <f t="shared" si="132"/>
        <v>0</v>
      </c>
      <c r="AN231" s="2">
        <f t="shared" si="133"/>
        <v>0</v>
      </c>
      <c r="AP231" t="s">
        <v>693</v>
      </c>
      <c r="AQ231" t="s">
        <v>928</v>
      </c>
      <c r="AR231">
        <v>8</v>
      </c>
      <c r="AT231">
        <v>1</v>
      </c>
      <c r="AU231" s="105">
        <v>18</v>
      </c>
      <c r="AV231" s="107">
        <v>121</v>
      </c>
      <c r="AW231" s="111">
        <f t="shared" si="119"/>
        <v>18121</v>
      </c>
      <c r="AY231" s="6" t="s">
        <v>1243</v>
      </c>
    </row>
    <row r="232" spans="1:51" hidden="1" outlineLevel="1">
      <c r="A232" t="s">
        <v>1406</v>
      </c>
      <c r="B232" t="s">
        <v>928</v>
      </c>
      <c r="C232" s="1">
        <f t="shared" si="120"/>
        <v>7724</v>
      </c>
      <c r="D232" s="8">
        <f t="shared" si="121"/>
        <v>1</v>
      </c>
      <c r="E232" s="8">
        <f t="shared" si="122"/>
        <v>2</v>
      </c>
      <c r="F232" s="8">
        <f t="shared" si="123"/>
        <v>0</v>
      </c>
      <c r="G232" s="61">
        <f t="shared" si="124"/>
        <v>2062</v>
      </c>
      <c r="H232" s="66">
        <f t="shared" si="125"/>
        <v>0.2669601242879337</v>
      </c>
      <c r="I232" s="2"/>
      <c r="J232" s="2">
        <f t="shared" si="126"/>
        <v>0.61134127395132054</v>
      </c>
      <c r="K232" s="2">
        <f t="shared" si="127"/>
        <v>0.34438114966338684</v>
      </c>
      <c r="L232" s="2">
        <f t="shared" si="128"/>
        <v>0</v>
      </c>
      <c r="M232" s="2">
        <f t="shared" si="129"/>
        <v>4.4277576385292616E-2</v>
      </c>
      <c r="N232" s="61">
        <v>4722</v>
      </c>
      <c r="O232" s="61">
        <v>2660</v>
      </c>
      <c r="R232" s="61">
        <v>342</v>
      </c>
      <c r="S232" s="120"/>
      <c r="T232" s="120"/>
      <c r="U232" s="120"/>
      <c r="V232" s="120"/>
      <c r="W232" s="120"/>
      <c r="X232" s="120"/>
      <c r="Y232" s="120">
        <v>0</v>
      </c>
      <c r="Z232" s="120">
        <v>0</v>
      </c>
      <c r="AA232" s="120"/>
      <c r="AB232" s="120"/>
      <c r="AC232" s="120"/>
      <c r="AD232" s="120"/>
      <c r="AE232" s="120"/>
      <c r="AG232" s="6">
        <f>IF(Q232&gt;0,RANK(Q232,(N232:P232,Q232:AE232)),0)</f>
        <v>0</v>
      </c>
      <c r="AH232" s="6">
        <f>IF(R232&gt;0,RANK(R232,(N232:P232,Q232:AE232)),0)</f>
        <v>3</v>
      </c>
      <c r="AI232" s="6">
        <f>IF(T232&gt;0,RANK(T232,(N232:P232,Q232:AE232)),0)</f>
        <v>0</v>
      </c>
      <c r="AJ232" s="6">
        <f>IF(S232&gt;0,RANK(S232,(N232:P232,Q232:AE232)),0)</f>
        <v>0</v>
      </c>
      <c r="AK232" s="2">
        <f t="shared" si="130"/>
        <v>0</v>
      </c>
      <c r="AL232" s="2">
        <f t="shared" si="131"/>
        <v>4.4277576385292595E-2</v>
      </c>
      <c r="AM232" s="2">
        <f t="shared" si="132"/>
        <v>0</v>
      </c>
      <c r="AN232" s="2">
        <f t="shared" si="133"/>
        <v>0</v>
      </c>
      <c r="AP232" t="s">
        <v>1406</v>
      </c>
      <c r="AQ232" t="s">
        <v>928</v>
      </c>
      <c r="AR232">
        <v>8</v>
      </c>
      <c r="AT232">
        <v>1</v>
      </c>
      <c r="AU232" s="105">
        <v>18</v>
      </c>
      <c r="AV232" s="107">
        <v>123</v>
      </c>
      <c r="AW232" s="111">
        <f t="shared" si="119"/>
        <v>18123</v>
      </c>
      <c r="AY232" s="6" t="s">
        <v>1243</v>
      </c>
    </row>
    <row r="233" spans="1:51" hidden="1" outlineLevel="1">
      <c r="A233" t="s">
        <v>1810</v>
      </c>
      <c r="B233" t="s">
        <v>928</v>
      </c>
      <c r="C233" s="1">
        <f t="shared" si="120"/>
        <v>5803</v>
      </c>
      <c r="D233" s="8">
        <f t="shared" si="121"/>
        <v>2</v>
      </c>
      <c r="E233" s="8">
        <f t="shared" si="122"/>
        <v>1</v>
      </c>
      <c r="F233" s="8">
        <f t="shared" si="123"/>
        <v>0</v>
      </c>
      <c r="G233" s="61">
        <f t="shared" si="124"/>
        <v>105</v>
      </c>
      <c r="H233" s="66">
        <f t="shared" si="125"/>
        <v>1.8094089264173704E-2</v>
      </c>
      <c r="I233" s="2"/>
      <c r="J233" s="2">
        <f t="shared" si="126"/>
        <v>0.46114078924694124</v>
      </c>
      <c r="K233" s="2">
        <f t="shared" si="127"/>
        <v>0.47923487851111496</v>
      </c>
      <c r="L233" s="2">
        <f t="shared" si="128"/>
        <v>0</v>
      </c>
      <c r="M233" s="2">
        <f t="shared" si="129"/>
        <v>5.96243322419438E-2</v>
      </c>
      <c r="N233" s="61">
        <v>2676</v>
      </c>
      <c r="O233" s="61">
        <v>2781</v>
      </c>
      <c r="R233" s="61">
        <v>346</v>
      </c>
      <c r="S233" s="120"/>
      <c r="T233" s="120"/>
      <c r="U233" s="120"/>
      <c r="V233" s="120"/>
      <c r="W233" s="120"/>
      <c r="X233" s="120"/>
      <c r="Y233" s="120">
        <v>0</v>
      </c>
      <c r="Z233" s="120">
        <v>0</v>
      </c>
      <c r="AA233" s="120"/>
      <c r="AB233" s="120"/>
      <c r="AC233" s="120"/>
      <c r="AD233" s="120"/>
      <c r="AE233" s="120"/>
      <c r="AG233" s="6">
        <f>IF(Q233&gt;0,RANK(Q233,(N233:P233,Q233:AE233)),0)</f>
        <v>0</v>
      </c>
      <c r="AH233" s="6">
        <f>IF(R233&gt;0,RANK(R233,(N233:P233,Q233:AE233)),0)</f>
        <v>3</v>
      </c>
      <c r="AI233" s="6">
        <f>IF(T233&gt;0,RANK(T233,(N233:P233,Q233:AE233)),0)</f>
        <v>0</v>
      </c>
      <c r="AJ233" s="6">
        <f>IF(S233&gt;0,RANK(S233,(N233:P233,Q233:AE233)),0)</f>
        <v>0</v>
      </c>
      <c r="AK233" s="2">
        <f t="shared" si="130"/>
        <v>0</v>
      </c>
      <c r="AL233" s="2">
        <f t="shared" si="131"/>
        <v>5.9624332241943821E-2</v>
      </c>
      <c r="AM233" s="2">
        <f t="shared" si="132"/>
        <v>0</v>
      </c>
      <c r="AN233" s="2">
        <f t="shared" si="133"/>
        <v>0</v>
      </c>
      <c r="AP233" t="s">
        <v>1810</v>
      </c>
      <c r="AQ233" t="s">
        <v>928</v>
      </c>
      <c r="AR233">
        <v>8</v>
      </c>
      <c r="AT233">
        <v>1</v>
      </c>
      <c r="AU233" s="105">
        <v>18</v>
      </c>
      <c r="AV233" s="107">
        <v>125</v>
      </c>
      <c r="AW233" s="111">
        <f t="shared" si="119"/>
        <v>18125</v>
      </c>
      <c r="AY233" s="6" t="s">
        <v>1243</v>
      </c>
    </row>
    <row r="234" spans="1:51" hidden="1" outlineLevel="1">
      <c r="A234" t="s">
        <v>723</v>
      </c>
      <c r="B234" t="s">
        <v>928</v>
      </c>
      <c r="C234" s="1">
        <f t="shared" si="120"/>
        <v>72065</v>
      </c>
      <c r="D234" s="8">
        <f t="shared" si="121"/>
        <v>1</v>
      </c>
      <c r="E234" s="8">
        <f t="shared" si="122"/>
        <v>2</v>
      </c>
      <c r="F234" s="8">
        <f t="shared" si="123"/>
        <v>0</v>
      </c>
      <c r="G234" s="61">
        <f t="shared" si="124"/>
        <v>14581</v>
      </c>
      <c r="H234" s="66">
        <f t="shared" si="125"/>
        <v>0.20233122875182127</v>
      </c>
      <c r="I234" s="2"/>
      <c r="J234" s="2">
        <f t="shared" si="126"/>
        <v>0.58366752237563313</v>
      </c>
      <c r="K234" s="2">
        <f t="shared" si="127"/>
        <v>0.38133629362381183</v>
      </c>
      <c r="L234" s="2">
        <f t="shared" si="128"/>
        <v>0</v>
      </c>
      <c r="M234" s="2">
        <f t="shared" si="129"/>
        <v>3.4996184000555042E-2</v>
      </c>
      <c r="N234" s="61">
        <v>42062</v>
      </c>
      <c r="O234" s="61">
        <v>27481</v>
      </c>
      <c r="R234" s="61">
        <v>2522</v>
      </c>
      <c r="S234" s="120"/>
      <c r="T234" s="120"/>
      <c r="U234" s="120"/>
      <c r="V234" s="120"/>
      <c r="W234" s="120"/>
      <c r="X234" s="120"/>
      <c r="Y234" s="120">
        <v>0</v>
      </c>
      <c r="Z234" s="120">
        <v>0</v>
      </c>
      <c r="AA234" s="120"/>
      <c r="AB234" s="120"/>
      <c r="AC234" s="120"/>
      <c r="AD234" s="120"/>
      <c r="AE234" s="120"/>
      <c r="AG234" s="6">
        <f>IF(Q234&gt;0,RANK(Q234,(N234:P234,Q234:AE234)),0)</f>
        <v>0</v>
      </c>
      <c r="AH234" s="6">
        <f>IF(R234&gt;0,RANK(R234,(N234:P234,Q234:AE234)),0)</f>
        <v>3</v>
      </c>
      <c r="AI234" s="6">
        <f>IF(T234&gt;0,RANK(T234,(N234:P234,Q234:AE234)),0)</f>
        <v>0</v>
      </c>
      <c r="AJ234" s="6">
        <f>IF(S234&gt;0,RANK(S234,(N234:P234,Q234:AE234)),0)</f>
        <v>0</v>
      </c>
      <c r="AK234" s="2">
        <f t="shared" si="130"/>
        <v>0</v>
      </c>
      <c r="AL234" s="2">
        <f t="shared" si="131"/>
        <v>3.4996184000555056E-2</v>
      </c>
      <c r="AM234" s="2">
        <f t="shared" si="132"/>
        <v>0</v>
      </c>
      <c r="AN234" s="2">
        <f t="shared" si="133"/>
        <v>0</v>
      </c>
      <c r="AP234" t="s">
        <v>723</v>
      </c>
      <c r="AQ234" t="s">
        <v>928</v>
      </c>
      <c r="AR234">
        <v>1</v>
      </c>
      <c r="AT234">
        <v>1</v>
      </c>
      <c r="AU234" s="105">
        <v>18</v>
      </c>
      <c r="AV234" s="107">
        <v>127</v>
      </c>
      <c r="AW234" s="111">
        <f t="shared" si="119"/>
        <v>18127</v>
      </c>
      <c r="AY234" s="6" t="s">
        <v>1243</v>
      </c>
    </row>
    <row r="235" spans="1:51" hidden="1" outlineLevel="1">
      <c r="A235" t="s">
        <v>1275</v>
      </c>
      <c r="B235" t="s">
        <v>928</v>
      </c>
      <c r="C235" s="1">
        <f t="shared" ref="C235:C263" si="134">SUM(N235:AE235)</f>
        <v>12115</v>
      </c>
      <c r="D235" s="8">
        <f t="shared" ref="D235:D263" si="135">IF(N235&gt;0, RANK(N235,(N235:AE235)),0)</f>
        <v>2</v>
      </c>
      <c r="E235" s="8">
        <f t="shared" ref="E235:E263" si="136">IF(O235&gt;0,RANK(O235,(N235:AE235)),0)</f>
        <v>1</v>
      </c>
      <c r="F235" s="8">
        <f t="shared" ref="F235:F263" si="137">IF(P235&gt;0,RANK(P235,(N235:AE235)),0)</f>
        <v>0</v>
      </c>
      <c r="G235" s="61">
        <f t="shared" ref="G235:G263" si="138">IF(C235&gt;0,MAX(N235:S235)-LARGE(N235:S235,2),0)</f>
        <v>292</v>
      </c>
      <c r="H235" s="66">
        <f t="shared" ref="H235:H263" si="139">IF(C235&gt;0,G235/C235,0)</f>
        <v>2.4102352455633511E-2</v>
      </c>
      <c r="I235" s="2"/>
      <c r="J235" s="2">
        <f t="shared" ref="J235:J263" si="140">IF($C235=0,"-",N235/$C235)</f>
        <v>0.46264960792406107</v>
      </c>
      <c r="K235" s="2">
        <f t="shared" ref="K235:K263" si="141">IF($C235=0,"-",O235/$C235)</f>
        <v>0.48675196037969459</v>
      </c>
      <c r="L235" s="2">
        <f t="shared" ref="L235:L263" si="142">IF($C235=0,"-",P235/$C235)</f>
        <v>0</v>
      </c>
      <c r="M235" s="2">
        <f t="shared" ref="M235:M263" si="143">IF(C235=0,"-",(1-J235-K235-L235))</f>
        <v>5.0598431696244339E-2</v>
      </c>
      <c r="N235" s="61">
        <v>5605</v>
      </c>
      <c r="O235" s="61">
        <v>5897</v>
      </c>
      <c r="R235" s="61">
        <v>613</v>
      </c>
      <c r="S235" s="120"/>
      <c r="T235" s="120"/>
      <c r="U235" s="120"/>
      <c r="V235" s="120"/>
      <c r="W235" s="120"/>
      <c r="X235" s="120"/>
      <c r="Y235" s="120">
        <v>0</v>
      </c>
      <c r="Z235" s="120">
        <v>0</v>
      </c>
      <c r="AA235" s="120"/>
      <c r="AB235" s="120"/>
      <c r="AC235" s="120"/>
      <c r="AD235" s="120"/>
      <c r="AE235" s="120"/>
      <c r="AG235" s="6">
        <f>IF(Q235&gt;0,RANK(Q235,(N235:P235,Q235:AE235)),0)</f>
        <v>0</v>
      </c>
      <c r="AH235" s="6">
        <f>IF(R235&gt;0,RANK(R235,(N235:P235,Q235:AE235)),0)</f>
        <v>3</v>
      </c>
      <c r="AI235" s="6">
        <f>IF(T235&gt;0,RANK(T235,(N235:P235,Q235:AE235)),0)</f>
        <v>0</v>
      </c>
      <c r="AJ235" s="6">
        <f>IF(S235&gt;0,RANK(S235,(N235:P235,Q235:AE235)),0)</f>
        <v>0</v>
      </c>
      <c r="AK235" s="2">
        <f t="shared" ref="AK235:AK263" si="144">IF($C235=0,"-",Q235/$C235)</f>
        <v>0</v>
      </c>
      <c r="AL235" s="2">
        <f t="shared" ref="AL235:AL263" si="145">IF($C235=0,"-",R235/$C235)</f>
        <v>5.0598431696244325E-2</v>
      </c>
      <c r="AM235" s="2">
        <f t="shared" ref="AM235:AM263" si="146">IF($C235=0,"-",T235/$C235)</f>
        <v>0</v>
      </c>
      <c r="AN235" s="2">
        <f t="shared" ref="AN235:AN263" si="147">IF($C235=0,"-",S235/$C235)</f>
        <v>0</v>
      </c>
      <c r="AP235" t="s">
        <v>1275</v>
      </c>
      <c r="AQ235" t="s">
        <v>928</v>
      </c>
      <c r="AR235">
        <v>8</v>
      </c>
      <c r="AT235">
        <v>1</v>
      </c>
      <c r="AU235" s="105">
        <v>18</v>
      </c>
      <c r="AV235" s="107">
        <v>129</v>
      </c>
      <c r="AW235" s="111">
        <f t="shared" si="119"/>
        <v>18129</v>
      </c>
      <c r="AY235" s="6" t="s">
        <v>1243</v>
      </c>
    </row>
    <row r="236" spans="1:51" hidden="1" outlineLevel="1">
      <c r="A236" t="s">
        <v>454</v>
      </c>
      <c r="B236" t="s">
        <v>928</v>
      </c>
      <c r="C236" s="1">
        <f t="shared" si="134"/>
        <v>5237</v>
      </c>
      <c r="D236" s="8">
        <f t="shared" si="135"/>
        <v>2</v>
      </c>
      <c r="E236" s="8">
        <f t="shared" si="136"/>
        <v>1</v>
      </c>
      <c r="F236" s="8">
        <f t="shared" si="137"/>
        <v>0</v>
      </c>
      <c r="G236" s="61">
        <f t="shared" si="138"/>
        <v>356</v>
      </c>
      <c r="H236" s="66">
        <f t="shared" si="139"/>
        <v>6.7977849914072949E-2</v>
      </c>
      <c r="I236" s="2"/>
      <c r="J236" s="2">
        <f t="shared" si="140"/>
        <v>0.43612755394309721</v>
      </c>
      <c r="K236" s="2">
        <f t="shared" si="141"/>
        <v>0.50410540385717018</v>
      </c>
      <c r="L236" s="2">
        <f t="shared" si="142"/>
        <v>0</v>
      </c>
      <c r="M236" s="2">
        <f t="shared" si="143"/>
        <v>5.9767042199732612E-2</v>
      </c>
      <c r="N236" s="61">
        <v>2284</v>
      </c>
      <c r="O236" s="61">
        <v>2640</v>
      </c>
      <c r="R236" s="61">
        <v>313</v>
      </c>
      <c r="S236" s="120"/>
      <c r="T236" s="120"/>
      <c r="U236" s="120"/>
      <c r="V236" s="120"/>
      <c r="W236" s="120"/>
      <c r="X236" s="120"/>
      <c r="Y236" s="120">
        <v>0</v>
      </c>
      <c r="Z236" s="120">
        <v>0</v>
      </c>
      <c r="AA236" s="120"/>
      <c r="AB236" s="120"/>
      <c r="AC236" s="120"/>
      <c r="AD236" s="120"/>
      <c r="AE236" s="120"/>
      <c r="AG236" s="6">
        <f>IF(Q236&gt;0,RANK(Q236,(N236:P236,Q236:AE236)),0)</f>
        <v>0</v>
      </c>
      <c r="AH236" s="6">
        <f>IF(R236&gt;0,RANK(R236,(N236:P236,Q236:AE236)),0)</f>
        <v>3</v>
      </c>
      <c r="AI236" s="6">
        <f>IF(T236&gt;0,RANK(T236,(N236:P236,Q236:AE236)),0)</f>
        <v>0</v>
      </c>
      <c r="AJ236" s="6">
        <f>IF(S236&gt;0,RANK(S236,(N236:P236,Q236:AE236)),0)</f>
        <v>0</v>
      </c>
      <c r="AK236" s="2">
        <f t="shared" si="144"/>
        <v>0</v>
      </c>
      <c r="AL236" s="2">
        <f t="shared" si="145"/>
        <v>5.9767042199732674E-2</v>
      </c>
      <c r="AM236" s="2">
        <f t="shared" si="146"/>
        <v>0</v>
      </c>
      <c r="AN236" s="2">
        <f t="shared" si="147"/>
        <v>0</v>
      </c>
      <c r="AP236" t="s">
        <v>454</v>
      </c>
      <c r="AQ236" t="s">
        <v>928</v>
      </c>
      <c r="AR236">
        <v>2</v>
      </c>
      <c r="AT236">
        <v>1</v>
      </c>
      <c r="AU236" s="105">
        <v>18</v>
      </c>
      <c r="AV236" s="107">
        <v>131</v>
      </c>
      <c r="AW236" s="111">
        <f t="shared" si="119"/>
        <v>18131</v>
      </c>
      <c r="AY236" s="6" t="s">
        <v>1243</v>
      </c>
    </row>
    <row r="237" spans="1:51" hidden="1" outlineLevel="1">
      <c r="A237" t="s">
        <v>359</v>
      </c>
      <c r="B237" t="s">
        <v>928</v>
      </c>
      <c r="C237" s="1">
        <f t="shared" si="134"/>
        <v>13043</v>
      </c>
      <c r="D237" s="8">
        <f t="shared" si="135"/>
        <v>2</v>
      </c>
      <c r="E237" s="8">
        <f t="shared" si="136"/>
        <v>1</v>
      </c>
      <c r="F237" s="8">
        <f t="shared" si="137"/>
        <v>0</v>
      </c>
      <c r="G237" s="61">
        <f t="shared" si="138"/>
        <v>1643</v>
      </c>
      <c r="H237" s="66">
        <f t="shared" si="139"/>
        <v>0.1259679521582458</v>
      </c>
      <c r="I237" s="2"/>
      <c r="J237" s="2">
        <f t="shared" si="140"/>
        <v>0.39837460706892586</v>
      </c>
      <c r="K237" s="2">
        <f t="shared" si="141"/>
        <v>0.52434255922717166</v>
      </c>
      <c r="L237" s="2">
        <f t="shared" si="142"/>
        <v>0</v>
      </c>
      <c r="M237" s="2">
        <f t="shared" si="143"/>
        <v>7.7282833703902543E-2</v>
      </c>
      <c r="N237" s="61">
        <v>5196</v>
      </c>
      <c r="O237" s="61">
        <v>6839</v>
      </c>
      <c r="R237" s="61">
        <v>1008</v>
      </c>
      <c r="S237" s="120"/>
      <c r="T237" s="120"/>
      <c r="U237" s="120"/>
      <c r="V237" s="120"/>
      <c r="W237" s="120"/>
      <c r="X237" s="120"/>
      <c r="Y237" s="120">
        <v>0</v>
      </c>
      <c r="Z237" s="120">
        <v>0</v>
      </c>
      <c r="AA237" s="120"/>
      <c r="AB237" s="120"/>
      <c r="AC237" s="120"/>
      <c r="AD237" s="120"/>
      <c r="AE237" s="120"/>
      <c r="AG237" s="6">
        <f>IF(Q237&gt;0,RANK(Q237,(N237:P237,Q237:AE237)),0)</f>
        <v>0</v>
      </c>
      <c r="AH237" s="6">
        <f>IF(R237&gt;0,RANK(R237,(N237:P237,Q237:AE237)),0)</f>
        <v>3</v>
      </c>
      <c r="AI237" s="6">
        <f>IF(T237&gt;0,RANK(T237,(N237:P237,Q237:AE237)),0)</f>
        <v>0</v>
      </c>
      <c r="AJ237" s="6">
        <f>IF(S237&gt;0,RANK(S237,(N237:P237,Q237:AE237)),0)</f>
        <v>0</v>
      </c>
      <c r="AK237" s="2">
        <f t="shared" si="144"/>
        <v>0</v>
      </c>
      <c r="AL237" s="2">
        <f t="shared" si="145"/>
        <v>7.7282833703902473E-2</v>
      </c>
      <c r="AM237" s="2">
        <f t="shared" si="146"/>
        <v>0</v>
      </c>
      <c r="AN237" s="2">
        <f t="shared" si="147"/>
        <v>0</v>
      </c>
      <c r="AP237" t="s">
        <v>359</v>
      </c>
      <c r="AQ237" t="s">
        <v>928</v>
      </c>
      <c r="AR237">
        <v>4</v>
      </c>
      <c r="AT237">
        <v>1</v>
      </c>
      <c r="AU237" s="105">
        <v>18</v>
      </c>
      <c r="AV237" s="107">
        <v>133</v>
      </c>
      <c r="AW237" s="111">
        <f t="shared" si="119"/>
        <v>18133</v>
      </c>
      <c r="AY237" s="6" t="s">
        <v>1243</v>
      </c>
    </row>
    <row r="238" spans="1:51" hidden="1" outlineLevel="1">
      <c r="A238" t="s">
        <v>1913</v>
      </c>
      <c r="B238" t="s">
        <v>928</v>
      </c>
      <c r="C238" s="1">
        <f t="shared" si="134"/>
        <v>9445</v>
      </c>
      <c r="D238" s="8">
        <f t="shared" si="135"/>
        <v>2</v>
      </c>
      <c r="E238" s="8">
        <f t="shared" si="136"/>
        <v>1</v>
      </c>
      <c r="F238" s="8">
        <f t="shared" si="137"/>
        <v>0</v>
      </c>
      <c r="G238" s="61">
        <f t="shared" si="138"/>
        <v>577</v>
      </c>
      <c r="H238" s="66">
        <f t="shared" si="139"/>
        <v>6.1090524086818421E-2</v>
      </c>
      <c r="I238" s="2"/>
      <c r="J238" s="2">
        <f t="shared" si="140"/>
        <v>0.43123345685547909</v>
      </c>
      <c r="K238" s="2">
        <f t="shared" si="141"/>
        <v>0.49232398094229751</v>
      </c>
      <c r="L238" s="2">
        <f t="shared" si="142"/>
        <v>0</v>
      </c>
      <c r="M238" s="2">
        <f t="shared" si="143"/>
        <v>7.6442562202223396E-2</v>
      </c>
      <c r="N238" s="61">
        <v>4073</v>
      </c>
      <c r="O238" s="61">
        <v>4650</v>
      </c>
      <c r="R238" s="61">
        <v>722</v>
      </c>
      <c r="S238" s="120"/>
      <c r="T238" s="120"/>
      <c r="U238" s="120"/>
      <c r="V238" s="120"/>
      <c r="W238" s="120"/>
      <c r="X238" s="120"/>
      <c r="Y238" s="120">
        <v>0</v>
      </c>
      <c r="Z238" s="120">
        <v>0</v>
      </c>
      <c r="AA238" s="120"/>
      <c r="AB238" s="120"/>
      <c r="AC238" s="120"/>
      <c r="AD238" s="120"/>
      <c r="AE238" s="120"/>
      <c r="AG238" s="6">
        <f>IF(Q238&gt;0,RANK(Q238,(N238:P238,Q238:AE238)),0)</f>
        <v>0</v>
      </c>
      <c r="AH238" s="6">
        <f>IF(R238&gt;0,RANK(R238,(N238:P238,Q238:AE238)),0)</f>
        <v>3</v>
      </c>
      <c r="AI238" s="6">
        <f>IF(T238&gt;0,RANK(T238,(N238:P238,Q238:AE238)),0)</f>
        <v>0</v>
      </c>
      <c r="AJ238" s="6">
        <f>IF(S238&gt;0,RANK(S238,(N238:P238,Q238:AE238)),0)</f>
        <v>0</v>
      </c>
      <c r="AK238" s="2">
        <f t="shared" si="144"/>
        <v>0</v>
      </c>
      <c r="AL238" s="2">
        <f t="shared" si="145"/>
        <v>7.6442562202223396E-2</v>
      </c>
      <c r="AM238" s="2">
        <f t="shared" si="146"/>
        <v>0</v>
      </c>
      <c r="AN238" s="2">
        <f t="shared" si="147"/>
        <v>0</v>
      </c>
      <c r="AP238" t="s">
        <v>1913</v>
      </c>
      <c r="AQ238" t="s">
        <v>928</v>
      </c>
      <c r="AR238">
        <v>6</v>
      </c>
      <c r="AT238">
        <v>1</v>
      </c>
      <c r="AU238" s="105">
        <v>18</v>
      </c>
      <c r="AV238" s="107">
        <v>135</v>
      </c>
      <c r="AW238" s="111">
        <f t="shared" si="119"/>
        <v>18135</v>
      </c>
      <c r="AY238" s="6" t="s">
        <v>1243</v>
      </c>
    </row>
    <row r="239" spans="1:51" hidden="1" outlineLevel="1">
      <c r="A239" t="s">
        <v>1329</v>
      </c>
      <c r="B239" t="s">
        <v>928</v>
      </c>
      <c r="C239" s="1">
        <f t="shared" si="134"/>
        <v>10742</v>
      </c>
      <c r="D239" s="8">
        <f t="shared" si="135"/>
        <v>2</v>
      </c>
      <c r="E239" s="8">
        <f t="shared" si="136"/>
        <v>1</v>
      </c>
      <c r="F239" s="8">
        <f t="shared" si="137"/>
        <v>0</v>
      </c>
      <c r="G239" s="61">
        <f t="shared" si="138"/>
        <v>2576</v>
      </c>
      <c r="H239" s="66">
        <f t="shared" si="139"/>
        <v>0.23980636752932416</v>
      </c>
      <c r="I239" s="2"/>
      <c r="J239" s="2">
        <f t="shared" si="140"/>
        <v>0.35542729473096257</v>
      </c>
      <c r="K239" s="2">
        <f t="shared" si="141"/>
        <v>0.59523366226028673</v>
      </c>
      <c r="L239" s="2">
        <f t="shared" si="142"/>
        <v>0</v>
      </c>
      <c r="M239" s="2">
        <f t="shared" si="143"/>
        <v>4.9339043008750694E-2</v>
      </c>
      <c r="N239" s="61">
        <v>3818</v>
      </c>
      <c r="O239" s="61">
        <v>6394</v>
      </c>
      <c r="R239" s="61">
        <v>530</v>
      </c>
      <c r="S239" s="120"/>
      <c r="T239" s="120"/>
      <c r="U239" s="120"/>
      <c r="V239" s="120"/>
      <c r="W239" s="120"/>
      <c r="X239" s="120"/>
      <c r="Y239" s="120">
        <v>0</v>
      </c>
      <c r="Z239" s="120">
        <v>0</v>
      </c>
      <c r="AA239" s="120"/>
      <c r="AB239" s="120"/>
      <c r="AC239" s="120"/>
      <c r="AD239" s="120"/>
      <c r="AE239" s="120"/>
      <c r="AG239" s="6">
        <f>IF(Q239&gt;0,RANK(Q239,(N239:P239,Q239:AE239)),0)</f>
        <v>0</v>
      </c>
      <c r="AH239" s="6">
        <f>IF(R239&gt;0,RANK(R239,(N239:P239,Q239:AE239)),0)</f>
        <v>3</v>
      </c>
      <c r="AI239" s="6">
        <f>IF(T239&gt;0,RANK(T239,(N239:P239,Q239:AE239)),0)</f>
        <v>0</v>
      </c>
      <c r="AJ239" s="6">
        <f>IF(S239&gt;0,RANK(S239,(N239:P239,Q239:AE239)),0)</f>
        <v>0</v>
      </c>
      <c r="AK239" s="2">
        <f t="shared" si="144"/>
        <v>0</v>
      </c>
      <c r="AL239" s="2">
        <f t="shared" si="145"/>
        <v>4.9339043008750701E-2</v>
      </c>
      <c r="AM239" s="2">
        <f t="shared" si="146"/>
        <v>0</v>
      </c>
      <c r="AN239" s="2">
        <f t="shared" si="147"/>
        <v>0</v>
      </c>
      <c r="AP239" t="s">
        <v>1329</v>
      </c>
      <c r="AQ239" t="s">
        <v>928</v>
      </c>
      <c r="AR239">
        <v>6</v>
      </c>
      <c r="AT239">
        <v>1</v>
      </c>
      <c r="AU239" s="105">
        <v>18</v>
      </c>
      <c r="AV239" s="107">
        <v>137</v>
      </c>
      <c r="AW239" s="111">
        <f t="shared" si="119"/>
        <v>18137</v>
      </c>
      <c r="AY239" s="6" t="s">
        <v>1243</v>
      </c>
    </row>
    <row r="240" spans="1:51" hidden="1" outlineLevel="1">
      <c r="A240" t="s">
        <v>1299</v>
      </c>
      <c r="B240" t="s">
        <v>928</v>
      </c>
      <c r="C240" s="1">
        <f t="shared" si="134"/>
        <v>6857</v>
      </c>
      <c r="D240" s="8">
        <f t="shared" si="135"/>
        <v>2</v>
      </c>
      <c r="E240" s="8">
        <f t="shared" si="136"/>
        <v>1</v>
      </c>
      <c r="F240" s="8">
        <f t="shared" si="137"/>
        <v>0</v>
      </c>
      <c r="G240" s="61">
        <f t="shared" si="138"/>
        <v>663</v>
      </c>
      <c r="H240" s="66">
        <f t="shared" si="139"/>
        <v>9.6689514364882601E-2</v>
      </c>
      <c r="I240" s="2"/>
      <c r="J240" s="2">
        <f t="shared" si="140"/>
        <v>0.39798745807204317</v>
      </c>
      <c r="K240" s="2">
        <f t="shared" si="141"/>
        <v>0.49467697243692577</v>
      </c>
      <c r="L240" s="2">
        <f t="shared" si="142"/>
        <v>0</v>
      </c>
      <c r="M240" s="2">
        <f t="shared" si="143"/>
        <v>0.10733556949103107</v>
      </c>
      <c r="N240" s="61">
        <v>2729</v>
      </c>
      <c r="O240" s="61">
        <v>3392</v>
      </c>
      <c r="R240" s="61">
        <v>736</v>
      </c>
      <c r="S240" s="120"/>
      <c r="T240" s="120"/>
      <c r="U240" s="120"/>
      <c r="V240" s="120"/>
      <c r="W240" s="120"/>
      <c r="X240" s="120"/>
      <c r="Y240" s="120">
        <v>0</v>
      </c>
      <c r="Z240" s="120">
        <v>0</v>
      </c>
      <c r="AA240" s="120"/>
      <c r="AB240" s="120"/>
      <c r="AC240" s="120"/>
      <c r="AD240" s="120"/>
      <c r="AE240" s="120"/>
      <c r="AG240" s="6">
        <f>IF(Q240&gt;0,RANK(Q240,(N240:P240,Q240:AE240)),0)</f>
        <v>0</v>
      </c>
      <c r="AH240" s="6">
        <f>IF(R240&gt;0,RANK(R240,(N240:P240,Q240:AE240)),0)</f>
        <v>3</v>
      </c>
      <c r="AI240" s="6">
        <f>IF(T240&gt;0,RANK(T240,(N240:P240,Q240:AE240)),0)</f>
        <v>0</v>
      </c>
      <c r="AJ240" s="6">
        <f>IF(S240&gt;0,RANK(S240,(N240:P240,Q240:AE240)),0)</f>
        <v>0</v>
      </c>
      <c r="AK240" s="2">
        <f t="shared" si="144"/>
        <v>0</v>
      </c>
      <c r="AL240" s="2">
        <f t="shared" si="145"/>
        <v>0.10733556949103107</v>
      </c>
      <c r="AM240" s="2">
        <f t="shared" si="146"/>
        <v>0</v>
      </c>
      <c r="AN240" s="2">
        <f t="shared" si="147"/>
        <v>0</v>
      </c>
      <c r="AP240" t="s">
        <v>1299</v>
      </c>
      <c r="AQ240" t="s">
        <v>928</v>
      </c>
      <c r="AR240">
        <v>6</v>
      </c>
      <c r="AT240">
        <v>1</v>
      </c>
      <c r="AU240" s="105">
        <v>18</v>
      </c>
      <c r="AV240" s="107">
        <v>139</v>
      </c>
      <c r="AW240" s="111">
        <f t="shared" ref="AW240:AW262" si="148">1000*AU240+AV240</f>
        <v>18139</v>
      </c>
      <c r="AY240" s="6" t="s">
        <v>1243</v>
      </c>
    </row>
    <row r="241" spans="1:51" hidden="1" outlineLevel="1">
      <c r="A241" t="s">
        <v>2470</v>
      </c>
      <c r="B241" t="s">
        <v>928</v>
      </c>
      <c r="C241" s="1">
        <f t="shared" si="134"/>
        <v>110115</v>
      </c>
      <c r="D241" s="8">
        <f t="shared" si="135"/>
        <v>1</v>
      </c>
      <c r="E241" s="8">
        <f t="shared" si="136"/>
        <v>2</v>
      </c>
      <c r="F241" s="8">
        <f t="shared" si="137"/>
        <v>0</v>
      </c>
      <c r="G241" s="61">
        <f t="shared" si="138"/>
        <v>25271</v>
      </c>
      <c r="H241" s="66">
        <f t="shared" si="139"/>
        <v>0.22949643554465785</v>
      </c>
      <c r="I241" s="2"/>
      <c r="J241" s="2">
        <f t="shared" si="140"/>
        <v>0.59654906234391314</v>
      </c>
      <c r="K241" s="2">
        <f t="shared" si="141"/>
        <v>0.36705262679925532</v>
      </c>
      <c r="L241" s="2">
        <f t="shared" si="142"/>
        <v>0</v>
      </c>
      <c r="M241" s="2">
        <f t="shared" si="143"/>
        <v>3.6398310856831539E-2</v>
      </c>
      <c r="N241" s="61">
        <v>65689</v>
      </c>
      <c r="O241" s="61">
        <v>40418</v>
      </c>
      <c r="R241" s="61">
        <v>4006</v>
      </c>
      <c r="S241" s="120"/>
      <c r="T241" s="120"/>
      <c r="U241" s="120"/>
      <c r="V241" s="120"/>
      <c r="W241" s="120"/>
      <c r="X241" s="120"/>
      <c r="Y241" s="120">
        <v>1</v>
      </c>
      <c r="Z241" s="120">
        <v>1</v>
      </c>
      <c r="AA241" s="120"/>
      <c r="AB241" s="120"/>
      <c r="AC241" s="120"/>
      <c r="AD241" s="120"/>
      <c r="AE241" s="120"/>
      <c r="AG241" s="6">
        <f>IF(Q241&gt;0,RANK(Q241,(N241:P241,Q241:AE241)),0)</f>
        <v>0</v>
      </c>
      <c r="AH241" s="6">
        <f>IF(R241&gt;0,RANK(R241,(N241:P241,Q241:AE241)),0)</f>
        <v>3</v>
      </c>
      <c r="AI241" s="6">
        <f>IF(T241&gt;0,RANK(T241,(N241:P241,Q241:AE241)),0)</f>
        <v>0</v>
      </c>
      <c r="AJ241" s="6">
        <f>IF(S241&gt;0,RANK(S241,(N241:P241,Q241:AE241)),0)</f>
        <v>0</v>
      </c>
      <c r="AK241" s="2">
        <f t="shared" si="144"/>
        <v>0</v>
      </c>
      <c r="AL241" s="2">
        <f t="shared" si="145"/>
        <v>3.6380148027062617E-2</v>
      </c>
      <c r="AM241" s="2">
        <f t="shared" si="146"/>
        <v>0</v>
      </c>
      <c r="AN241" s="2">
        <f t="shared" si="147"/>
        <v>0</v>
      </c>
      <c r="AP241" t="s">
        <v>2470</v>
      </c>
      <c r="AQ241" t="s">
        <v>928</v>
      </c>
      <c r="AR241">
        <v>2</v>
      </c>
      <c r="AT241">
        <v>1</v>
      </c>
      <c r="AU241" s="105">
        <v>18</v>
      </c>
      <c r="AV241" s="107">
        <v>141</v>
      </c>
      <c r="AW241" s="111">
        <f t="shared" si="148"/>
        <v>18141</v>
      </c>
      <c r="AY241" s="6" t="s">
        <v>1243</v>
      </c>
    </row>
    <row r="242" spans="1:51" hidden="1" outlineLevel="1">
      <c r="A242" t="s">
        <v>1231</v>
      </c>
      <c r="B242" t="s">
        <v>928</v>
      </c>
      <c r="C242" s="1">
        <f t="shared" si="134"/>
        <v>8563</v>
      </c>
      <c r="D242" s="8">
        <f t="shared" si="135"/>
        <v>1</v>
      </c>
      <c r="E242" s="8">
        <f t="shared" si="136"/>
        <v>2</v>
      </c>
      <c r="F242" s="8">
        <f t="shared" si="137"/>
        <v>0</v>
      </c>
      <c r="G242" s="61">
        <f t="shared" si="138"/>
        <v>963</v>
      </c>
      <c r="H242" s="66">
        <f t="shared" si="139"/>
        <v>0.11246058624313909</v>
      </c>
      <c r="I242" s="2"/>
      <c r="J242" s="2">
        <f t="shared" si="140"/>
        <v>0.53158939623963564</v>
      </c>
      <c r="K242" s="2">
        <f t="shared" si="141"/>
        <v>0.41912880999649654</v>
      </c>
      <c r="L242" s="2">
        <f t="shared" si="142"/>
        <v>0</v>
      </c>
      <c r="M242" s="2">
        <f t="shared" si="143"/>
        <v>4.9281793763867821E-2</v>
      </c>
      <c r="N242" s="61">
        <v>4552</v>
      </c>
      <c r="O242" s="61">
        <v>3589</v>
      </c>
      <c r="R242" s="61">
        <v>422</v>
      </c>
      <c r="S242" s="120"/>
      <c r="T242" s="120"/>
      <c r="U242" s="120"/>
      <c r="V242" s="120"/>
      <c r="W242" s="120"/>
      <c r="X242" s="120"/>
      <c r="Y242" s="120">
        <v>0</v>
      </c>
      <c r="Z242" s="120">
        <v>0</v>
      </c>
      <c r="AA242" s="120"/>
      <c r="AB242" s="120"/>
      <c r="AC242" s="120"/>
      <c r="AD242" s="120"/>
      <c r="AE242" s="120"/>
      <c r="AG242" s="6">
        <f>IF(Q242&gt;0,RANK(Q242,(N242:P242,Q242:AE242)),0)</f>
        <v>0</v>
      </c>
      <c r="AH242" s="6">
        <f>IF(R242&gt;0,RANK(R242,(N242:P242,Q242:AE242)),0)</f>
        <v>3</v>
      </c>
      <c r="AI242" s="6">
        <f>IF(T242&gt;0,RANK(T242,(N242:P242,Q242:AE242)),0)</f>
        <v>0</v>
      </c>
      <c r="AJ242" s="6">
        <f>IF(S242&gt;0,RANK(S242,(N242:P242,Q242:AE242)),0)</f>
        <v>0</v>
      </c>
      <c r="AK242" s="2">
        <f t="shared" si="144"/>
        <v>0</v>
      </c>
      <c r="AL242" s="2">
        <f t="shared" si="145"/>
        <v>4.9281793763867807E-2</v>
      </c>
      <c r="AM242" s="2">
        <f t="shared" si="146"/>
        <v>0</v>
      </c>
      <c r="AN242" s="2">
        <f t="shared" si="147"/>
        <v>0</v>
      </c>
      <c r="AP242" t="s">
        <v>1231</v>
      </c>
      <c r="AQ242" t="s">
        <v>928</v>
      </c>
      <c r="AT242">
        <v>1</v>
      </c>
      <c r="AU242" s="105">
        <v>18</v>
      </c>
      <c r="AV242" s="107">
        <v>143</v>
      </c>
      <c r="AW242" s="111">
        <f t="shared" si="148"/>
        <v>18143</v>
      </c>
      <c r="AY242" s="6" t="s">
        <v>1243</v>
      </c>
    </row>
    <row r="243" spans="1:51" hidden="1" outlineLevel="1">
      <c r="A243" t="s">
        <v>2153</v>
      </c>
      <c r="B243" t="s">
        <v>928</v>
      </c>
      <c r="C243" s="1">
        <f t="shared" si="134"/>
        <v>15823</v>
      </c>
      <c r="D243" s="8">
        <f t="shared" si="135"/>
        <v>2</v>
      </c>
      <c r="E243" s="8">
        <f t="shared" si="136"/>
        <v>1</v>
      </c>
      <c r="F243" s="8">
        <f t="shared" si="137"/>
        <v>0</v>
      </c>
      <c r="G243" s="61">
        <f t="shared" si="138"/>
        <v>1801</v>
      </c>
      <c r="H243" s="66">
        <f t="shared" si="139"/>
        <v>0.11382165202553245</v>
      </c>
      <c r="I243" s="2"/>
      <c r="J243" s="2">
        <f t="shared" si="140"/>
        <v>0.39701700056879224</v>
      </c>
      <c r="K243" s="2">
        <f t="shared" si="141"/>
        <v>0.5108386525943247</v>
      </c>
      <c r="L243" s="2">
        <f t="shared" si="142"/>
        <v>0</v>
      </c>
      <c r="M243" s="2">
        <f t="shared" si="143"/>
        <v>9.2144346836882995E-2</v>
      </c>
      <c r="N243" s="61">
        <v>6282</v>
      </c>
      <c r="O243" s="61">
        <v>8083</v>
      </c>
      <c r="R243" s="61">
        <v>1458</v>
      </c>
      <c r="S243" s="120"/>
      <c r="T243" s="120"/>
      <c r="U243" s="120"/>
      <c r="V243" s="120"/>
      <c r="W243" s="120"/>
      <c r="X243" s="120"/>
      <c r="Y243" s="120">
        <v>0</v>
      </c>
      <c r="Z243" s="120">
        <v>0</v>
      </c>
      <c r="AA243" s="120"/>
      <c r="AB243" s="120"/>
      <c r="AC243" s="120"/>
      <c r="AD243" s="120"/>
      <c r="AE243" s="120"/>
      <c r="AG243" s="6">
        <f>IF(Q243&gt;0,RANK(Q243,(N243:P243,Q243:AE243)),0)</f>
        <v>0</v>
      </c>
      <c r="AH243" s="6">
        <f>IF(R243&gt;0,RANK(R243,(N243:P243,Q243:AE243)),0)</f>
        <v>3</v>
      </c>
      <c r="AI243" s="6">
        <f>IF(T243&gt;0,RANK(T243,(N243:P243,Q243:AE243)),0)</f>
        <v>0</v>
      </c>
      <c r="AJ243" s="6">
        <f>IF(S243&gt;0,RANK(S243,(N243:P243,Q243:AE243)),0)</f>
        <v>0</v>
      </c>
      <c r="AK243" s="2">
        <f t="shared" si="144"/>
        <v>0</v>
      </c>
      <c r="AL243" s="2">
        <f t="shared" si="145"/>
        <v>9.2144346836883023E-2</v>
      </c>
      <c r="AM243" s="2">
        <f t="shared" si="146"/>
        <v>0</v>
      </c>
      <c r="AN243" s="2">
        <f t="shared" si="147"/>
        <v>0</v>
      </c>
      <c r="AP243" t="s">
        <v>2153</v>
      </c>
      <c r="AQ243" t="s">
        <v>928</v>
      </c>
      <c r="AR243">
        <v>6</v>
      </c>
      <c r="AT243">
        <v>1</v>
      </c>
      <c r="AU243" s="105">
        <v>18</v>
      </c>
      <c r="AV243" s="107">
        <v>145</v>
      </c>
      <c r="AW243" s="111">
        <f t="shared" si="148"/>
        <v>18145</v>
      </c>
      <c r="AY243" s="6" t="s">
        <v>1243</v>
      </c>
    </row>
    <row r="244" spans="1:51" hidden="1" outlineLevel="1">
      <c r="A244" t="s">
        <v>824</v>
      </c>
      <c r="B244" t="s">
        <v>928</v>
      </c>
      <c r="C244" s="1">
        <f t="shared" si="134"/>
        <v>9546</v>
      </c>
      <c r="D244" s="8">
        <f t="shared" si="135"/>
        <v>1</v>
      </c>
      <c r="E244" s="8">
        <f t="shared" si="136"/>
        <v>2</v>
      </c>
      <c r="F244" s="8">
        <f t="shared" si="137"/>
        <v>0</v>
      </c>
      <c r="G244" s="61">
        <f t="shared" si="138"/>
        <v>199</v>
      </c>
      <c r="H244" s="66">
        <f t="shared" si="139"/>
        <v>2.084642782317201E-2</v>
      </c>
      <c r="I244" s="2"/>
      <c r="J244" s="2">
        <f t="shared" si="140"/>
        <v>0.4871150219987429</v>
      </c>
      <c r="K244" s="2">
        <f t="shared" si="141"/>
        <v>0.46626859417557093</v>
      </c>
      <c r="L244" s="2">
        <f t="shared" si="142"/>
        <v>0</v>
      </c>
      <c r="M244" s="2">
        <f t="shared" si="143"/>
        <v>4.661638382568617E-2</v>
      </c>
      <c r="N244" s="61">
        <v>4650</v>
      </c>
      <c r="O244" s="61">
        <v>4451</v>
      </c>
      <c r="R244" s="61">
        <v>444</v>
      </c>
      <c r="S244" s="120"/>
      <c r="T244" s="120"/>
      <c r="U244" s="120"/>
      <c r="V244" s="120"/>
      <c r="W244" s="120"/>
      <c r="X244" s="120"/>
      <c r="Y244" s="120">
        <v>1</v>
      </c>
      <c r="Z244" s="120">
        <v>0</v>
      </c>
      <c r="AA244" s="120"/>
      <c r="AB244" s="120"/>
      <c r="AC244" s="120"/>
      <c r="AD244" s="120"/>
      <c r="AE244" s="120"/>
      <c r="AG244" s="6">
        <f>IF(Q244&gt;0,RANK(Q244,(N244:P244,Q244:AE244)),0)</f>
        <v>0</v>
      </c>
      <c r="AH244" s="6">
        <f>IF(R244&gt;0,RANK(R244,(N244:P244,Q244:AE244)),0)</f>
        <v>3</v>
      </c>
      <c r="AI244" s="6">
        <f>IF(T244&gt;0,RANK(T244,(N244:P244,Q244:AE244)),0)</f>
        <v>0</v>
      </c>
      <c r="AJ244" s="6">
        <f>IF(S244&gt;0,RANK(S244,(N244:P244,Q244:AE244)),0)</f>
        <v>0</v>
      </c>
      <c r="AK244" s="2">
        <f t="shared" si="144"/>
        <v>0</v>
      </c>
      <c r="AL244" s="2">
        <f t="shared" si="145"/>
        <v>4.6511627906976744E-2</v>
      </c>
      <c r="AM244" s="2">
        <f t="shared" si="146"/>
        <v>0</v>
      </c>
      <c r="AN244" s="2">
        <f t="shared" si="147"/>
        <v>0</v>
      </c>
      <c r="AP244" t="s">
        <v>824</v>
      </c>
      <c r="AQ244" t="s">
        <v>928</v>
      </c>
      <c r="AR244">
        <v>8</v>
      </c>
      <c r="AT244">
        <v>1</v>
      </c>
      <c r="AU244" s="105">
        <v>18</v>
      </c>
      <c r="AV244" s="107">
        <v>147</v>
      </c>
      <c r="AW244" s="111">
        <f t="shared" si="148"/>
        <v>18147</v>
      </c>
      <c r="AY244" s="6" t="s">
        <v>1243</v>
      </c>
    </row>
    <row r="245" spans="1:51" hidden="1" outlineLevel="1">
      <c r="A245" t="s">
        <v>896</v>
      </c>
      <c r="B245" t="s">
        <v>928</v>
      </c>
      <c r="C245" s="1">
        <f t="shared" si="134"/>
        <v>8539</v>
      </c>
      <c r="D245" s="8">
        <f t="shared" si="135"/>
        <v>1</v>
      </c>
      <c r="E245" s="8">
        <f t="shared" si="136"/>
        <v>2</v>
      </c>
      <c r="F245" s="8">
        <f t="shared" si="137"/>
        <v>0</v>
      </c>
      <c r="G245" s="61">
        <f t="shared" si="138"/>
        <v>877</v>
      </c>
      <c r="H245" s="66">
        <f t="shared" si="139"/>
        <v>0.1027052348050123</v>
      </c>
      <c r="I245" s="2"/>
      <c r="J245" s="2">
        <f t="shared" si="140"/>
        <v>0.52512003747511415</v>
      </c>
      <c r="K245" s="2">
        <f t="shared" si="141"/>
        <v>0.4224148026701019</v>
      </c>
      <c r="L245" s="2">
        <f t="shared" si="142"/>
        <v>0</v>
      </c>
      <c r="M245" s="2">
        <f t="shared" si="143"/>
        <v>5.2465159854783949E-2</v>
      </c>
      <c r="N245" s="61">
        <v>4484</v>
      </c>
      <c r="O245" s="61">
        <v>3607</v>
      </c>
      <c r="R245" s="61">
        <v>447</v>
      </c>
      <c r="S245" s="120"/>
      <c r="T245" s="120"/>
      <c r="U245" s="120"/>
      <c r="V245" s="120"/>
      <c r="W245" s="120"/>
      <c r="X245" s="120"/>
      <c r="Y245" s="120">
        <v>1</v>
      </c>
      <c r="Z245" s="120">
        <v>0</v>
      </c>
      <c r="AA245" s="120"/>
      <c r="AB245" s="120"/>
      <c r="AC245" s="120"/>
      <c r="AD245" s="120"/>
      <c r="AE245" s="120"/>
      <c r="AG245" s="6">
        <f>IF(Q245&gt;0,RANK(Q245,(N245:P245,Q245:AE245)),0)</f>
        <v>0</v>
      </c>
      <c r="AH245" s="6">
        <f>IF(R245&gt;0,RANK(R245,(N245:P245,Q245:AE245)),0)</f>
        <v>3</v>
      </c>
      <c r="AI245" s="6">
        <f>IF(T245&gt;0,RANK(T245,(N245:P245,Q245:AE245)),0)</f>
        <v>0</v>
      </c>
      <c r="AJ245" s="6">
        <f>IF(S245&gt;0,RANK(S245,(N245:P245,Q245:AE245)),0)</f>
        <v>0</v>
      </c>
      <c r="AK245" s="2">
        <f t="shared" si="144"/>
        <v>0</v>
      </c>
      <c r="AL245" s="2">
        <f t="shared" si="145"/>
        <v>5.2348050122965221E-2</v>
      </c>
      <c r="AM245" s="2">
        <f t="shared" si="146"/>
        <v>0</v>
      </c>
      <c r="AN245" s="2">
        <f t="shared" si="147"/>
        <v>0</v>
      </c>
      <c r="AP245" t="s">
        <v>896</v>
      </c>
      <c r="AQ245" t="s">
        <v>928</v>
      </c>
      <c r="AR245">
        <v>2</v>
      </c>
      <c r="AT245">
        <v>1</v>
      </c>
      <c r="AU245" s="105">
        <v>18</v>
      </c>
      <c r="AV245" s="107">
        <v>149</v>
      </c>
      <c r="AW245" s="111">
        <f t="shared" si="148"/>
        <v>18149</v>
      </c>
      <c r="AY245" s="6" t="s">
        <v>1243</v>
      </c>
    </row>
    <row r="246" spans="1:51" hidden="1" outlineLevel="1">
      <c r="A246" t="s">
        <v>291</v>
      </c>
      <c r="B246" t="s">
        <v>928</v>
      </c>
      <c r="C246" s="1">
        <f t="shared" si="134"/>
        <v>13476</v>
      </c>
      <c r="D246" s="8">
        <f t="shared" si="135"/>
        <v>2</v>
      </c>
      <c r="E246" s="8">
        <f t="shared" si="136"/>
        <v>1</v>
      </c>
      <c r="F246" s="8">
        <f t="shared" si="137"/>
        <v>0</v>
      </c>
      <c r="G246" s="61">
        <f t="shared" si="138"/>
        <v>1613</v>
      </c>
      <c r="H246" s="66">
        <f t="shared" si="139"/>
        <v>0.11969427129712081</v>
      </c>
      <c r="I246" s="2"/>
      <c r="J246" s="2">
        <f t="shared" si="140"/>
        <v>0.40390323538141881</v>
      </c>
      <c r="K246" s="2">
        <f t="shared" si="141"/>
        <v>0.52359750667853966</v>
      </c>
      <c r="L246" s="2">
        <f t="shared" si="142"/>
        <v>0</v>
      </c>
      <c r="M246" s="2">
        <f t="shared" si="143"/>
        <v>7.2499257940041528E-2</v>
      </c>
      <c r="N246" s="61">
        <v>5443</v>
      </c>
      <c r="O246" s="61">
        <v>7056</v>
      </c>
      <c r="R246" s="61">
        <v>977</v>
      </c>
      <c r="S246" s="120"/>
      <c r="T246" s="120"/>
      <c r="U246" s="120"/>
      <c r="V246" s="120"/>
      <c r="W246" s="120"/>
      <c r="X246" s="120"/>
      <c r="Y246" s="120">
        <v>0</v>
      </c>
      <c r="Z246" s="120">
        <v>0</v>
      </c>
      <c r="AA246" s="120"/>
      <c r="AB246" s="120"/>
      <c r="AC246" s="120"/>
      <c r="AD246" s="120"/>
      <c r="AE246" s="120"/>
      <c r="AG246" s="6">
        <f>IF(Q246&gt;0,RANK(Q246,(N246:P246,Q246:AE246)),0)</f>
        <v>0</v>
      </c>
      <c r="AH246" s="6">
        <f>IF(R246&gt;0,RANK(R246,(N246:P246,Q246:AE246)),0)</f>
        <v>3</v>
      </c>
      <c r="AI246" s="6">
        <f>IF(T246&gt;0,RANK(T246,(N246:P246,Q246:AE246)),0)</f>
        <v>0</v>
      </c>
      <c r="AJ246" s="6">
        <f>IF(S246&gt;0,RANK(S246,(N246:P246,Q246:AE246)),0)</f>
        <v>0</v>
      </c>
      <c r="AK246" s="2">
        <f t="shared" si="144"/>
        <v>0</v>
      </c>
      <c r="AL246" s="2">
        <f t="shared" si="145"/>
        <v>7.2499257940041556E-2</v>
      </c>
      <c r="AM246" s="2">
        <f t="shared" si="146"/>
        <v>0</v>
      </c>
      <c r="AN246" s="2">
        <f t="shared" si="147"/>
        <v>0</v>
      </c>
      <c r="AP246" t="s">
        <v>291</v>
      </c>
      <c r="AQ246" t="s">
        <v>928</v>
      </c>
      <c r="AR246">
        <v>3</v>
      </c>
      <c r="AT246">
        <v>1</v>
      </c>
      <c r="AU246" s="105">
        <v>18</v>
      </c>
      <c r="AV246" s="107">
        <v>151</v>
      </c>
      <c r="AW246" s="111">
        <f t="shared" si="148"/>
        <v>18151</v>
      </c>
      <c r="AY246" s="6" t="s">
        <v>1243</v>
      </c>
    </row>
    <row r="247" spans="1:51" hidden="1" outlineLevel="1">
      <c r="A247" t="s">
        <v>788</v>
      </c>
      <c r="B247" t="s">
        <v>928</v>
      </c>
      <c r="C247" s="1">
        <f t="shared" si="134"/>
        <v>8106</v>
      </c>
      <c r="D247" s="8">
        <f t="shared" si="135"/>
        <v>1</v>
      </c>
      <c r="E247" s="8">
        <f t="shared" si="136"/>
        <v>2</v>
      </c>
      <c r="F247" s="8">
        <f t="shared" si="137"/>
        <v>0</v>
      </c>
      <c r="G247" s="61">
        <f t="shared" si="138"/>
        <v>643</v>
      </c>
      <c r="H247" s="66">
        <f t="shared" si="139"/>
        <v>7.9323957562299527E-2</v>
      </c>
      <c r="I247" s="2"/>
      <c r="J247" s="2">
        <f t="shared" si="140"/>
        <v>0.50999259807549968</v>
      </c>
      <c r="K247" s="2">
        <f t="shared" si="141"/>
        <v>0.43066864051320008</v>
      </c>
      <c r="L247" s="2">
        <f t="shared" si="142"/>
        <v>0</v>
      </c>
      <c r="M247" s="2">
        <f t="shared" si="143"/>
        <v>5.9338761411300234E-2</v>
      </c>
      <c r="N247" s="61">
        <v>4134</v>
      </c>
      <c r="O247" s="61">
        <v>3491</v>
      </c>
      <c r="R247" s="61">
        <v>481</v>
      </c>
      <c r="S247" s="120"/>
      <c r="T247" s="120"/>
      <c r="U247" s="120"/>
      <c r="V247" s="120"/>
      <c r="W247" s="120"/>
      <c r="X247" s="120"/>
      <c r="Y247" s="120">
        <v>0</v>
      </c>
      <c r="Z247" s="120">
        <v>0</v>
      </c>
      <c r="AA247" s="120"/>
      <c r="AB247" s="120"/>
      <c r="AC247" s="120"/>
      <c r="AD247" s="120"/>
      <c r="AE247" s="120"/>
      <c r="AG247" s="6">
        <f>IF(Q247&gt;0,RANK(Q247,(N247:P247,Q247:AE247)),0)</f>
        <v>0</v>
      </c>
      <c r="AH247" s="6">
        <f>IF(R247&gt;0,RANK(R247,(N247:P247,Q247:AE247)),0)</f>
        <v>3</v>
      </c>
      <c r="AI247" s="6">
        <f>IF(T247&gt;0,RANK(T247,(N247:P247,Q247:AE247)),0)</f>
        <v>0</v>
      </c>
      <c r="AJ247" s="6">
        <f>IF(S247&gt;0,RANK(S247,(N247:P247,Q247:AE247)),0)</f>
        <v>0</v>
      </c>
      <c r="AK247" s="2">
        <f t="shared" si="144"/>
        <v>0</v>
      </c>
      <c r="AL247" s="2">
        <f t="shared" si="145"/>
        <v>5.9338761411300268E-2</v>
      </c>
      <c r="AM247" s="2">
        <f t="shared" si="146"/>
        <v>0</v>
      </c>
      <c r="AN247" s="2">
        <f t="shared" si="147"/>
        <v>0</v>
      </c>
      <c r="AP247" t="s">
        <v>788</v>
      </c>
      <c r="AQ247" t="s">
        <v>928</v>
      </c>
      <c r="AR247">
        <v>8</v>
      </c>
      <c r="AT247">
        <v>1</v>
      </c>
      <c r="AU247" s="105">
        <v>18</v>
      </c>
      <c r="AV247" s="107">
        <v>153</v>
      </c>
      <c r="AW247" s="111">
        <f t="shared" si="148"/>
        <v>18153</v>
      </c>
      <c r="AY247" s="6" t="s">
        <v>1243</v>
      </c>
    </row>
    <row r="248" spans="1:51" hidden="1" outlineLevel="1">
      <c r="A248" t="s">
        <v>624</v>
      </c>
      <c r="B248" t="s">
        <v>928</v>
      </c>
      <c r="C248" s="1">
        <f t="shared" si="134"/>
        <v>3293</v>
      </c>
      <c r="D248" s="8">
        <f t="shared" si="135"/>
        <v>2</v>
      </c>
      <c r="E248" s="8">
        <f t="shared" si="136"/>
        <v>1</v>
      </c>
      <c r="F248" s="8">
        <f t="shared" si="137"/>
        <v>0</v>
      </c>
      <c r="G248" s="61">
        <f t="shared" si="138"/>
        <v>45</v>
      </c>
      <c r="H248" s="66">
        <f t="shared" si="139"/>
        <v>1.3665350744002429E-2</v>
      </c>
      <c r="I248" s="2"/>
      <c r="J248" s="2">
        <f t="shared" si="140"/>
        <v>0.4664439720619496</v>
      </c>
      <c r="K248" s="2">
        <f t="shared" si="141"/>
        <v>0.48010932280595203</v>
      </c>
      <c r="L248" s="2">
        <f t="shared" si="142"/>
        <v>0</v>
      </c>
      <c r="M248" s="2">
        <f t="shared" si="143"/>
        <v>5.3446705132098427E-2</v>
      </c>
      <c r="N248" s="61">
        <v>1536</v>
      </c>
      <c r="O248" s="61">
        <v>1581</v>
      </c>
      <c r="R248" s="61">
        <v>176</v>
      </c>
      <c r="S248" s="120"/>
      <c r="T248" s="120"/>
      <c r="U248" s="120"/>
      <c r="V248" s="120"/>
      <c r="W248" s="120"/>
      <c r="X248" s="120"/>
      <c r="Y248" s="120">
        <v>0</v>
      </c>
      <c r="Z248" s="120">
        <v>0</v>
      </c>
      <c r="AA248" s="120"/>
      <c r="AB248" s="120"/>
      <c r="AC248" s="120"/>
      <c r="AD248" s="120"/>
      <c r="AE248" s="120"/>
      <c r="AG248" s="6">
        <f>IF(Q248&gt;0,RANK(Q248,(N248:P248,Q248:AE248)),0)</f>
        <v>0</v>
      </c>
      <c r="AH248" s="6">
        <f>IF(R248&gt;0,RANK(R248,(N248:P248,Q248:AE248)),0)</f>
        <v>3</v>
      </c>
      <c r="AI248" s="6">
        <f>IF(T248&gt;0,RANK(T248,(N248:P248,Q248:AE248)),0)</f>
        <v>0</v>
      </c>
      <c r="AJ248" s="6">
        <f>IF(S248&gt;0,RANK(S248,(N248:P248,Q248:AE248)),0)</f>
        <v>0</v>
      </c>
      <c r="AK248" s="2">
        <f t="shared" si="144"/>
        <v>0</v>
      </c>
      <c r="AL248" s="2">
        <f t="shared" si="145"/>
        <v>5.3446705132098392E-2</v>
      </c>
      <c r="AM248" s="2">
        <f t="shared" si="146"/>
        <v>0</v>
      </c>
      <c r="AN248" s="2">
        <f t="shared" si="147"/>
        <v>0</v>
      </c>
      <c r="AP248" t="s">
        <v>624</v>
      </c>
      <c r="AQ248" t="s">
        <v>928</v>
      </c>
      <c r="AR248">
        <v>6</v>
      </c>
      <c r="AT248">
        <v>1</v>
      </c>
      <c r="AU248" s="105">
        <v>18</v>
      </c>
      <c r="AV248" s="107">
        <v>155</v>
      </c>
      <c r="AW248" s="111">
        <f t="shared" si="148"/>
        <v>18155</v>
      </c>
      <c r="AY248" s="6" t="s">
        <v>1243</v>
      </c>
    </row>
    <row r="249" spans="1:51" hidden="1" outlineLevel="1">
      <c r="A249" t="s">
        <v>1007</v>
      </c>
      <c r="B249" t="s">
        <v>928</v>
      </c>
      <c r="C249" s="1">
        <f t="shared" si="134"/>
        <v>56159</v>
      </c>
      <c r="D249" s="8">
        <f t="shared" si="135"/>
        <v>1</v>
      </c>
      <c r="E249" s="8">
        <f t="shared" si="136"/>
        <v>2</v>
      </c>
      <c r="F249" s="8">
        <f t="shared" si="137"/>
        <v>0</v>
      </c>
      <c r="G249" s="61">
        <f t="shared" si="138"/>
        <v>6051</v>
      </c>
      <c r="H249" s="66">
        <f t="shared" si="139"/>
        <v>0.10774764507915027</v>
      </c>
      <c r="I249" s="2"/>
      <c r="J249" s="2">
        <f t="shared" si="140"/>
        <v>0.51961395323990811</v>
      </c>
      <c r="K249" s="2">
        <f t="shared" si="141"/>
        <v>0.41186630816075787</v>
      </c>
      <c r="L249" s="2">
        <f t="shared" si="142"/>
        <v>0</v>
      </c>
      <c r="M249" s="2">
        <f t="shared" si="143"/>
        <v>6.8519738599334024E-2</v>
      </c>
      <c r="N249" s="61">
        <v>29181</v>
      </c>
      <c r="O249" s="61">
        <v>23130</v>
      </c>
      <c r="R249" s="61">
        <v>3848</v>
      </c>
      <c r="S249" s="120"/>
      <c r="T249" s="120"/>
      <c r="U249" s="120"/>
      <c r="V249" s="120"/>
      <c r="W249" s="120"/>
      <c r="X249" s="120"/>
      <c r="Y249" s="120">
        <v>0</v>
      </c>
      <c r="Z249" s="120">
        <v>0</v>
      </c>
      <c r="AA249" s="120"/>
      <c r="AB249" s="120"/>
      <c r="AC249" s="120"/>
      <c r="AD249" s="120"/>
      <c r="AE249" s="120"/>
      <c r="AG249" s="6">
        <f>IF(Q249&gt;0,RANK(Q249,(N249:P249,Q249:AE249)),0)</f>
        <v>0</v>
      </c>
      <c r="AH249" s="6">
        <f>IF(R249&gt;0,RANK(R249,(N249:P249,Q249:AE249)),0)</f>
        <v>3</v>
      </c>
      <c r="AI249" s="6">
        <f>IF(T249&gt;0,RANK(T249,(N249:P249,Q249:AE249)),0)</f>
        <v>0</v>
      </c>
      <c r="AJ249" s="6">
        <f>IF(S249&gt;0,RANK(S249,(N249:P249,Q249:AE249)),0)</f>
        <v>0</v>
      </c>
      <c r="AK249" s="2">
        <f t="shared" si="144"/>
        <v>0</v>
      </c>
      <c r="AL249" s="2">
        <f t="shared" si="145"/>
        <v>6.8519738599334037E-2</v>
      </c>
      <c r="AM249" s="2">
        <f t="shared" si="146"/>
        <v>0</v>
      </c>
      <c r="AN249" s="2">
        <f t="shared" si="147"/>
        <v>0</v>
      </c>
      <c r="AP249" t="s">
        <v>1007</v>
      </c>
      <c r="AQ249" t="s">
        <v>928</v>
      </c>
      <c r="AR249">
        <v>4</v>
      </c>
      <c r="AT249">
        <v>1</v>
      </c>
      <c r="AU249" s="105">
        <v>18</v>
      </c>
      <c r="AV249" s="107">
        <v>157</v>
      </c>
      <c r="AW249" s="111">
        <f t="shared" si="148"/>
        <v>18157</v>
      </c>
      <c r="AY249" s="6" t="s">
        <v>1243</v>
      </c>
    </row>
    <row r="250" spans="1:51" hidden="1" outlineLevel="1">
      <c r="A250" t="s">
        <v>1008</v>
      </c>
      <c r="B250" t="s">
        <v>928</v>
      </c>
      <c r="C250" s="1">
        <f t="shared" si="134"/>
        <v>7198</v>
      </c>
      <c r="D250" s="8">
        <f t="shared" si="135"/>
        <v>2</v>
      </c>
      <c r="E250" s="8">
        <f t="shared" si="136"/>
        <v>1</v>
      </c>
      <c r="F250" s="8">
        <f t="shared" si="137"/>
        <v>0</v>
      </c>
      <c r="G250" s="61">
        <f t="shared" si="138"/>
        <v>532</v>
      </c>
      <c r="H250" s="66">
        <f t="shared" si="139"/>
        <v>7.3909419283134201E-2</v>
      </c>
      <c r="I250" s="2"/>
      <c r="J250" s="2">
        <f t="shared" si="140"/>
        <v>0.41692136704640176</v>
      </c>
      <c r="K250" s="2">
        <f t="shared" si="141"/>
        <v>0.49083078632953597</v>
      </c>
      <c r="L250" s="2">
        <f t="shared" si="142"/>
        <v>0</v>
      </c>
      <c r="M250" s="2">
        <f t="shared" si="143"/>
        <v>9.2247846624062213E-2</v>
      </c>
      <c r="N250" s="61">
        <v>3001</v>
      </c>
      <c r="O250" s="61">
        <v>3533</v>
      </c>
      <c r="R250" s="61">
        <v>664</v>
      </c>
      <c r="S250" s="120"/>
      <c r="T250" s="120"/>
      <c r="U250" s="120"/>
      <c r="V250" s="120"/>
      <c r="W250" s="120"/>
      <c r="X250" s="120"/>
      <c r="Y250" s="120">
        <v>0</v>
      </c>
      <c r="Z250" s="120">
        <v>0</v>
      </c>
      <c r="AA250" s="120"/>
      <c r="AB250" s="120"/>
      <c r="AC250" s="120"/>
      <c r="AD250" s="120"/>
      <c r="AE250" s="120"/>
      <c r="AG250" s="6">
        <f>IF(Q250&gt;0,RANK(Q250,(N250:P250,Q250:AE250)),0)</f>
        <v>0</v>
      </c>
      <c r="AH250" s="6">
        <f>IF(R250&gt;0,RANK(R250,(N250:P250,Q250:AE250)),0)</f>
        <v>3</v>
      </c>
      <c r="AI250" s="6">
        <f>IF(T250&gt;0,RANK(T250,(N250:P250,Q250:AE250)),0)</f>
        <v>0</v>
      </c>
      <c r="AJ250" s="6">
        <f>IF(S250&gt;0,RANK(S250,(N250:P250,Q250:AE250)),0)</f>
        <v>0</v>
      </c>
      <c r="AK250" s="2">
        <f t="shared" si="144"/>
        <v>0</v>
      </c>
      <c r="AL250" s="2">
        <f t="shared" si="145"/>
        <v>9.2247846624062241E-2</v>
      </c>
      <c r="AM250" s="2">
        <f t="shared" si="146"/>
        <v>0</v>
      </c>
      <c r="AN250" s="2">
        <f t="shared" si="147"/>
        <v>0</v>
      </c>
      <c r="AP250" t="s">
        <v>1008</v>
      </c>
      <c r="AQ250" t="s">
        <v>928</v>
      </c>
      <c r="AR250">
        <v>5</v>
      </c>
      <c r="AT250">
        <v>1</v>
      </c>
      <c r="AU250" s="105">
        <v>18</v>
      </c>
      <c r="AV250" s="107">
        <v>159</v>
      </c>
      <c r="AW250" s="111">
        <f t="shared" si="148"/>
        <v>18159</v>
      </c>
      <c r="AY250" s="6" t="s">
        <v>1243</v>
      </c>
    </row>
    <row r="251" spans="1:51" hidden="1" outlineLevel="1">
      <c r="A251" t="s">
        <v>1070</v>
      </c>
      <c r="B251" t="s">
        <v>928</v>
      </c>
      <c r="C251" s="1">
        <f t="shared" si="134"/>
        <v>3015</v>
      </c>
      <c r="D251" s="8">
        <f t="shared" si="135"/>
        <v>2</v>
      </c>
      <c r="E251" s="8">
        <f t="shared" si="136"/>
        <v>1</v>
      </c>
      <c r="F251" s="8">
        <f t="shared" si="137"/>
        <v>0</v>
      </c>
      <c r="G251" s="61">
        <f t="shared" si="138"/>
        <v>634</v>
      </c>
      <c r="H251" s="66">
        <f t="shared" si="139"/>
        <v>0.21028192371475954</v>
      </c>
      <c r="I251" s="2"/>
      <c r="J251" s="2">
        <f t="shared" si="140"/>
        <v>0.36417910447761193</v>
      </c>
      <c r="K251" s="2">
        <f t="shared" si="141"/>
        <v>0.57446102819237144</v>
      </c>
      <c r="L251" s="2">
        <f t="shared" si="142"/>
        <v>0</v>
      </c>
      <c r="M251" s="2">
        <f t="shared" si="143"/>
        <v>6.1359867330016638E-2</v>
      </c>
      <c r="N251" s="61">
        <v>1098</v>
      </c>
      <c r="O251" s="61">
        <v>1732</v>
      </c>
      <c r="R251" s="61">
        <v>185</v>
      </c>
      <c r="S251" s="120"/>
      <c r="T251" s="120"/>
      <c r="U251" s="120"/>
      <c r="V251" s="120"/>
      <c r="W251" s="120"/>
      <c r="X251" s="120"/>
      <c r="Y251" s="120">
        <v>0</v>
      </c>
      <c r="Z251" s="120">
        <v>0</v>
      </c>
      <c r="AA251" s="120"/>
      <c r="AB251" s="120"/>
      <c r="AC251" s="120"/>
      <c r="AD251" s="120"/>
      <c r="AE251" s="120"/>
      <c r="AG251" s="6">
        <f>IF(Q251&gt;0,RANK(Q251,(N251:P251,Q251:AE251)),0)</f>
        <v>0</v>
      </c>
      <c r="AH251" s="6">
        <f>IF(R251&gt;0,RANK(R251,(N251:P251,Q251:AE251)),0)</f>
        <v>3</v>
      </c>
      <c r="AI251" s="6">
        <f>IF(T251&gt;0,RANK(T251,(N251:P251,Q251:AE251)),0)</f>
        <v>0</v>
      </c>
      <c r="AJ251" s="6">
        <f>IF(S251&gt;0,RANK(S251,(N251:P251,Q251:AE251)),0)</f>
        <v>0</v>
      </c>
      <c r="AK251" s="2">
        <f t="shared" si="144"/>
        <v>0</v>
      </c>
      <c r="AL251" s="2">
        <f t="shared" si="145"/>
        <v>6.1359867330016582E-2</v>
      </c>
      <c r="AM251" s="2">
        <f t="shared" si="146"/>
        <v>0</v>
      </c>
      <c r="AN251" s="2">
        <f t="shared" si="147"/>
        <v>0</v>
      </c>
      <c r="AP251" t="s">
        <v>1070</v>
      </c>
      <c r="AQ251" t="s">
        <v>928</v>
      </c>
      <c r="AR251">
        <v>6</v>
      </c>
      <c r="AT251">
        <v>1</v>
      </c>
      <c r="AU251" s="105">
        <v>18</v>
      </c>
      <c r="AV251" s="107">
        <v>161</v>
      </c>
      <c r="AW251" s="111">
        <f t="shared" si="148"/>
        <v>18161</v>
      </c>
      <c r="AY251" s="6" t="s">
        <v>1243</v>
      </c>
    </row>
    <row r="252" spans="1:51" hidden="1" outlineLevel="1">
      <c r="A252" t="s">
        <v>1282</v>
      </c>
      <c r="B252" t="s">
        <v>928</v>
      </c>
      <c r="C252" s="1">
        <f t="shared" si="134"/>
        <v>71542</v>
      </c>
      <c r="D252" s="8">
        <f t="shared" si="135"/>
        <v>1</v>
      </c>
      <c r="E252" s="8">
        <f t="shared" si="136"/>
        <v>2</v>
      </c>
      <c r="F252" s="8">
        <f t="shared" si="137"/>
        <v>0</v>
      </c>
      <c r="G252" s="61">
        <f t="shared" si="138"/>
        <v>2483</v>
      </c>
      <c r="H252" s="66">
        <f t="shared" si="139"/>
        <v>3.4706885465880181E-2</v>
      </c>
      <c r="I252" s="2"/>
      <c r="J252" s="2">
        <f t="shared" si="140"/>
        <v>0.49523356909228144</v>
      </c>
      <c r="K252" s="2">
        <f t="shared" si="141"/>
        <v>0.46052668362640126</v>
      </c>
      <c r="L252" s="2">
        <f t="shared" si="142"/>
        <v>0</v>
      </c>
      <c r="M252" s="2">
        <f t="shared" si="143"/>
        <v>4.4239747281317299E-2</v>
      </c>
      <c r="N252" s="61">
        <v>35430</v>
      </c>
      <c r="O252" s="61">
        <v>32947</v>
      </c>
      <c r="R252" s="61">
        <v>3165</v>
      </c>
      <c r="S252" s="120"/>
      <c r="T252" s="120"/>
      <c r="U252" s="120"/>
      <c r="V252" s="120"/>
      <c r="W252" s="120"/>
      <c r="X252" s="120"/>
      <c r="Y252" s="120">
        <v>0</v>
      </c>
      <c r="Z252" s="120">
        <v>0</v>
      </c>
      <c r="AA252" s="120"/>
      <c r="AB252" s="120"/>
      <c r="AC252" s="120"/>
      <c r="AD252" s="120"/>
      <c r="AE252" s="120"/>
      <c r="AG252" s="6">
        <f>IF(Q252&gt;0,RANK(Q252,(N252:P252,Q252:AE252)),0)</f>
        <v>0</v>
      </c>
      <c r="AH252" s="6">
        <f>IF(R252&gt;0,RANK(R252,(N252:P252,Q252:AE252)),0)</f>
        <v>3</v>
      </c>
      <c r="AI252" s="6">
        <f>IF(T252&gt;0,RANK(T252,(N252:P252,Q252:AE252)),0)</f>
        <v>0</v>
      </c>
      <c r="AJ252" s="6">
        <f>IF(S252&gt;0,RANK(S252,(N252:P252,Q252:AE252)),0)</f>
        <v>0</v>
      </c>
      <c r="AK252" s="2">
        <f t="shared" si="144"/>
        <v>0</v>
      </c>
      <c r="AL252" s="2">
        <f t="shared" si="145"/>
        <v>4.4239747281317271E-2</v>
      </c>
      <c r="AM252" s="2">
        <f t="shared" si="146"/>
        <v>0</v>
      </c>
      <c r="AN252" s="2">
        <f t="shared" si="147"/>
        <v>0</v>
      </c>
      <c r="AP252" t="s">
        <v>1282</v>
      </c>
      <c r="AQ252" t="s">
        <v>928</v>
      </c>
      <c r="AR252">
        <v>8</v>
      </c>
      <c r="AT252">
        <v>1</v>
      </c>
      <c r="AU252" s="105">
        <v>18</v>
      </c>
      <c r="AV252" s="107">
        <v>163</v>
      </c>
      <c r="AW252" s="111">
        <f t="shared" si="148"/>
        <v>18163</v>
      </c>
      <c r="AY252" s="6" t="s">
        <v>1243</v>
      </c>
    </row>
    <row r="253" spans="1:51" hidden="1" outlineLevel="1">
      <c r="A253" t="s">
        <v>175</v>
      </c>
      <c r="B253" t="s">
        <v>928</v>
      </c>
      <c r="C253" s="1">
        <f t="shared" si="134"/>
        <v>6501</v>
      </c>
      <c r="D253" s="8">
        <f t="shared" si="135"/>
        <v>1</v>
      </c>
      <c r="E253" s="8">
        <f t="shared" si="136"/>
        <v>2</v>
      </c>
      <c r="F253" s="8">
        <f t="shared" si="137"/>
        <v>0</v>
      </c>
      <c r="G253" s="61">
        <f t="shared" si="138"/>
        <v>1053</v>
      </c>
      <c r="H253" s="66">
        <f t="shared" si="139"/>
        <v>0.16197508075680664</v>
      </c>
      <c r="I253" s="2"/>
      <c r="J253" s="2">
        <f t="shared" si="140"/>
        <v>0.54499307798800189</v>
      </c>
      <c r="K253" s="2">
        <f t="shared" si="141"/>
        <v>0.38301799723119517</v>
      </c>
      <c r="L253" s="2">
        <f t="shared" si="142"/>
        <v>0</v>
      </c>
      <c r="M253" s="2">
        <f t="shared" si="143"/>
        <v>7.1988924780802932E-2</v>
      </c>
      <c r="N253" s="61">
        <v>3543</v>
      </c>
      <c r="O253" s="61">
        <v>2490</v>
      </c>
      <c r="R253" s="61">
        <v>468</v>
      </c>
      <c r="S253" s="120"/>
      <c r="T253" s="120"/>
      <c r="U253" s="120"/>
      <c r="V253" s="120"/>
      <c r="W253" s="120"/>
      <c r="X253" s="120"/>
      <c r="Y253" s="120">
        <v>0</v>
      </c>
      <c r="Z253" s="120">
        <v>0</v>
      </c>
      <c r="AA253" s="120"/>
      <c r="AB253" s="120"/>
      <c r="AC253" s="120"/>
      <c r="AD253" s="120"/>
      <c r="AE253" s="120"/>
      <c r="AG253" s="6">
        <f>IF(Q253&gt;0,RANK(Q253,(N253:P253,Q253:AE253)),0)</f>
        <v>0</v>
      </c>
      <c r="AH253" s="6">
        <f>IF(R253&gt;0,RANK(R253,(N253:P253,Q253:AE253)),0)</f>
        <v>3</v>
      </c>
      <c r="AI253" s="6">
        <f>IF(T253&gt;0,RANK(T253,(N253:P253,Q253:AE253)),0)</f>
        <v>0</v>
      </c>
      <c r="AJ253" s="6">
        <f>IF(S253&gt;0,RANK(S253,(N253:P253,Q253:AE253)),0)</f>
        <v>0</v>
      </c>
      <c r="AK253" s="2">
        <f t="shared" si="144"/>
        <v>0</v>
      </c>
      <c r="AL253" s="2">
        <f t="shared" si="145"/>
        <v>7.198892478080296E-2</v>
      </c>
      <c r="AM253" s="2">
        <f t="shared" si="146"/>
        <v>0</v>
      </c>
      <c r="AN253" s="2">
        <f t="shared" si="147"/>
        <v>0</v>
      </c>
      <c r="AP253" t="s">
        <v>175</v>
      </c>
      <c r="AQ253" t="s">
        <v>928</v>
      </c>
      <c r="AR253">
        <v>8</v>
      </c>
      <c r="AT253">
        <v>1</v>
      </c>
      <c r="AU253" s="105">
        <v>18</v>
      </c>
      <c r="AV253" s="107">
        <v>165</v>
      </c>
      <c r="AW253" s="111">
        <f t="shared" si="148"/>
        <v>18165</v>
      </c>
      <c r="AY253" s="6" t="s">
        <v>1243</v>
      </c>
    </row>
    <row r="254" spans="1:51" hidden="1" outlineLevel="1">
      <c r="A254" t="s">
        <v>1774</v>
      </c>
      <c r="B254" t="s">
        <v>928</v>
      </c>
      <c r="C254" s="1">
        <f t="shared" si="134"/>
        <v>39077</v>
      </c>
      <c r="D254" s="8">
        <f t="shared" si="135"/>
        <v>1</v>
      </c>
      <c r="E254" s="8">
        <f t="shared" si="136"/>
        <v>2</v>
      </c>
      <c r="F254" s="8">
        <f t="shared" si="137"/>
        <v>0</v>
      </c>
      <c r="G254" s="61">
        <f t="shared" si="138"/>
        <v>8109</v>
      </c>
      <c r="H254" s="66">
        <f t="shared" si="139"/>
        <v>0.2075133710366712</v>
      </c>
      <c r="I254" s="2"/>
      <c r="J254" s="2">
        <f t="shared" si="140"/>
        <v>0.57174296900990351</v>
      </c>
      <c r="K254" s="2">
        <f t="shared" si="141"/>
        <v>0.36422959797323234</v>
      </c>
      <c r="L254" s="2">
        <f t="shared" si="142"/>
        <v>0</v>
      </c>
      <c r="M254" s="2">
        <f t="shared" si="143"/>
        <v>6.4027433016864144E-2</v>
      </c>
      <c r="N254" s="61">
        <v>22342</v>
      </c>
      <c r="O254" s="61">
        <v>14233</v>
      </c>
      <c r="R254" s="61">
        <v>2501</v>
      </c>
      <c r="S254" s="120"/>
      <c r="T254" s="120"/>
      <c r="U254" s="120"/>
      <c r="V254" s="120"/>
      <c r="W254" s="120"/>
      <c r="X254" s="120"/>
      <c r="Y254" s="120">
        <v>1</v>
      </c>
      <c r="Z254" s="120">
        <v>0</v>
      </c>
      <c r="AA254" s="120"/>
      <c r="AB254" s="120"/>
      <c r="AC254" s="120"/>
      <c r="AD254" s="120"/>
      <c r="AE254" s="120"/>
      <c r="AG254" s="6">
        <f>IF(Q254&gt;0,RANK(Q254,(N254:P254,Q254:AE254)),0)</f>
        <v>0</v>
      </c>
      <c r="AH254" s="6">
        <f>IF(R254&gt;0,RANK(R254,(N254:P254,Q254:AE254)),0)</f>
        <v>3</v>
      </c>
      <c r="AI254" s="6">
        <f>IF(T254&gt;0,RANK(T254,(N254:P254,Q254:AE254)),0)</f>
        <v>0</v>
      </c>
      <c r="AJ254" s="6">
        <f>IF(S254&gt;0,RANK(S254,(N254:P254,Q254:AE254)),0)</f>
        <v>0</v>
      </c>
      <c r="AK254" s="2">
        <f t="shared" si="144"/>
        <v>0</v>
      </c>
      <c r="AL254" s="2">
        <f t="shared" si="145"/>
        <v>6.4001842516058033E-2</v>
      </c>
      <c r="AM254" s="2">
        <f t="shared" si="146"/>
        <v>0</v>
      </c>
      <c r="AN254" s="2">
        <f t="shared" si="147"/>
        <v>0</v>
      </c>
      <c r="AP254" t="s">
        <v>1774</v>
      </c>
      <c r="AQ254" t="s">
        <v>928</v>
      </c>
      <c r="AR254">
        <v>8</v>
      </c>
      <c r="AT254">
        <v>1</v>
      </c>
      <c r="AU254" s="105">
        <v>18</v>
      </c>
      <c r="AV254" s="107">
        <v>167</v>
      </c>
      <c r="AW254" s="111">
        <f t="shared" si="148"/>
        <v>18167</v>
      </c>
      <c r="AY254" s="6" t="s">
        <v>1243</v>
      </c>
    </row>
    <row r="255" spans="1:51" hidden="1" outlineLevel="1">
      <c r="A255" t="s">
        <v>2353</v>
      </c>
      <c r="B255" t="s">
        <v>928</v>
      </c>
      <c r="C255" s="1">
        <f t="shared" si="134"/>
        <v>12516</v>
      </c>
      <c r="D255" s="8">
        <f t="shared" si="135"/>
        <v>2</v>
      </c>
      <c r="E255" s="8">
        <f t="shared" si="136"/>
        <v>1</v>
      </c>
      <c r="F255" s="8">
        <f t="shared" si="137"/>
        <v>0</v>
      </c>
      <c r="G255" s="61">
        <f t="shared" si="138"/>
        <v>2833</v>
      </c>
      <c r="H255" s="66">
        <f t="shared" si="139"/>
        <v>0.22635027165228508</v>
      </c>
      <c r="I255" s="2"/>
      <c r="J255" s="2">
        <f t="shared" si="140"/>
        <v>0.35586449344838605</v>
      </c>
      <c r="K255" s="2">
        <f t="shared" si="141"/>
        <v>0.58221476510067116</v>
      </c>
      <c r="L255" s="2">
        <f t="shared" si="142"/>
        <v>0</v>
      </c>
      <c r="M255" s="2">
        <f t="shared" si="143"/>
        <v>6.1920741450942729E-2</v>
      </c>
      <c r="N255" s="61">
        <v>4454</v>
      </c>
      <c r="O255" s="61">
        <v>7287</v>
      </c>
      <c r="R255" s="61">
        <v>775</v>
      </c>
      <c r="S255" s="120"/>
      <c r="T255" s="120"/>
      <c r="U255" s="120"/>
      <c r="V255" s="120"/>
      <c r="W255" s="120"/>
      <c r="X255" s="120"/>
      <c r="Y255" s="120">
        <v>0</v>
      </c>
      <c r="Z255" s="120">
        <v>0</v>
      </c>
      <c r="AA255" s="120"/>
      <c r="AB255" s="120"/>
      <c r="AC255" s="120"/>
      <c r="AD255" s="120"/>
      <c r="AE255" s="120"/>
      <c r="AG255" s="6">
        <f>IF(Q255&gt;0,RANK(Q255,(N255:P255,Q255:AE255)),0)</f>
        <v>0</v>
      </c>
      <c r="AH255" s="6">
        <f>IF(R255&gt;0,RANK(R255,(N255:P255,Q255:AE255)),0)</f>
        <v>3</v>
      </c>
      <c r="AI255" s="6">
        <f>IF(T255&gt;0,RANK(T255,(N255:P255,Q255:AE255)),0)</f>
        <v>0</v>
      </c>
      <c r="AJ255" s="6">
        <f>IF(S255&gt;0,RANK(S255,(N255:P255,Q255:AE255)),0)</f>
        <v>0</v>
      </c>
      <c r="AK255" s="2">
        <f t="shared" si="144"/>
        <v>0</v>
      </c>
      <c r="AL255" s="2">
        <f t="shared" si="145"/>
        <v>6.1920741450942791E-2</v>
      </c>
      <c r="AM255" s="2">
        <f t="shared" si="146"/>
        <v>0</v>
      </c>
      <c r="AN255" s="2">
        <f t="shared" si="147"/>
        <v>0</v>
      </c>
      <c r="AP255" t="s">
        <v>2353</v>
      </c>
      <c r="AQ255" t="s">
        <v>928</v>
      </c>
      <c r="AR255">
        <v>2</v>
      </c>
      <c r="AT255">
        <v>1</v>
      </c>
      <c r="AU255" s="105">
        <v>18</v>
      </c>
      <c r="AV255" s="107">
        <v>169</v>
      </c>
      <c r="AW255" s="111">
        <f t="shared" si="148"/>
        <v>18169</v>
      </c>
      <c r="AY255" s="6" t="s">
        <v>1243</v>
      </c>
    </row>
    <row r="256" spans="1:51" hidden="1" outlineLevel="1">
      <c r="A256" t="s">
        <v>290</v>
      </c>
      <c r="B256" t="s">
        <v>928</v>
      </c>
      <c r="C256" s="1">
        <f t="shared" si="134"/>
        <v>3754</v>
      </c>
      <c r="D256" s="8">
        <f t="shared" si="135"/>
        <v>2</v>
      </c>
      <c r="E256" s="8">
        <f t="shared" si="136"/>
        <v>1</v>
      </c>
      <c r="F256" s="8">
        <f t="shared" si="137"/>
        <v>0</v>
      </c>
      <c r="G256" s="61">
        <f t="shared" si="138"/>
        <v>272</v>
      </c>
      <c r="H256" s="66">
        <f t="shared" si="139"/>
        <v>7.2456046883324451E-2</v>
      </c>
      <c r="I256" s="2"/>
      <c r="J256" s="2">
        <f t="shared" si="140"/>
        <v>0.43020777836973895</v>
      </c>
      <c r="K256" s="2">
        <f t="shared" si="141"/>
        <v>0.50266382525306341</v>
      </c>
      <c r="L256" s="2">
        <f t="shared" si="142"/>
        <v>0</v>
      </c>
      <c r="M256" s="2">
        <f t="shared" si="143"/>
        <v>6.7128396377197697E-2</v>
      </c>
      <c r="N256" s="61">
        <v>1615</v>
      </c>
      <c r="O256" s="61">
        <v>1887</v>
      </c>
      <c r="R256" s="61">
        <v>252</v>
      </c>
      <c r="S256" s="120"/>
      <c r="T256" s="120"/>
      <c r="U256" s="120"/>
      <c r="V256" s="120"/>
      <c r="W256" s="120"/>
      <c r="X256" s="120"/>
      <c r="Y256" s="120">
        <v>0</v>
      </c>
      <c r="Z256" s="120">
        <v>0</v>
      </c>
      <c r="AA256" s="120"/>
      <c r="AB256" s="120"/>
      <c r="AC256" s="120"/>
      <c r="AD256" s="120"/>
      <c r="AE256" s="120"/>
      <c r="AG256" s="6">
        <f>IF(Q256&gt;0,RANK(Q256,(N256:P256,Q256:AE256)),0)</f>
        <v>0</v>
      </c>
      <c r="AH256" s="6">
        <f>IF(R256&gt;0,RANK(R256,(N256:P256,Q256:AE256)),0)</f>
        <v>3</v>
      </c>
      <c r="AI256" s="6">
        <f>IF(T256&gt;0,RANK(T256,(N256:P256,Q256:AE256)),0)</f>
        <v>0</v>
      </c>
      <c r="AJ256" s="6">
        <f>IF(S256&gt;0,RANK(S256,(N256:P256,Q256:AE256)),0)</f>
        <v>0</v>
      </c>
      <c r="AK256" s="2">
        <f t="shared" si="144"/>
        <v>0</v>
      </c>
      <c r="AL256" s="2">
        <f t="shared" si="145"/>
        <v>6.7128396377197655E-2</v>
      </c>
      <c r="AM256" s="2">
        <f t="shared" si="146"/>
        <v>0</v>
      </c>
      <c r="AN256" s="2">
        <f t="shared" si="147"/>
        <v>0</v>
      </c>
      <c r="AP256" t="s">
        <v>290</v>
      </c>
      <c r="AQ256" t="s">
        <v>928</v>
      </c>
      <c r="AR256">
        <v>4</v>
      </c>
      <c r="AT256">
        <v>1</v>
      </c>
      <c r="AU256" s="105">
        <v>18</v>
      </c>
      <c r="AV256" s="107">
        <v>171</v>
      </c>
      <c r="AW256" s="111">
        <f t="shared" si="148"/>
        <v>18171</v>
      </c>
      <c r="AY256" s="6" t="s">
        <v>1243</v>
      </c>
    </row>
    <row r="257" spans="1:51" hidden="1" outlineLevel="1">
      <c r="A257" t="s">
        <v>101</v>
      </c>
      <c r="B257" t="s">
        <v>928</v>
      </c>
      <c r="C257" s="1">
        <f t="shared" si="134"/>
        <v>27988</v>
      </c>
      <c r="D257" s="8">
        <f t="shared" si="135"/>
        <v>2</v>
      </c>
      <c r="E257" s="8">
        <f t="shared" si="136"/>
        <v>1</v>
      </c>
      <c r="F257" s="8">
        <f t="shared" si="137"/>
        <v>0</v>
      </c>
      <c r="G257" s="61">
        <f t="shared" si="138"/>
        <v>2464</v>
      </c>
      <c r="H257" s="66">
        <f t="shared" si="139"/>
        <v>8.803773045590968E-2</v>
      </c>
      <c r="I257" s="2"/>
      <c r="J257" s="2">
        <f t="shared" si="140"/>
        <v>0.43293554380448762</v>
      </c>
      <c r="K257" s="2">
        <f t="shared" si="141"/>
        <v>0.5209732742603973</v>
      </c>
      <c r="L257" s="2">
        <f t="shared" si="142"/>
        <v>0</v>
      </c>
      <c r="M257" s="2">
        <f t="shared" si="143"/>
        <v>4.6091181935115078E-2</v>
      </c>
      <c r="N257" s="61">
        <v>12117</v>
      </c>
      <c r="O257" s="61">
        <v>14581</v>
      </c>
      <c r="R257" s="61">
        <v>1290</v>
      </c>
      <c r="S257" s="120"/>
      <c r="T257" s="120"/>
      <c r="U257" s="120"/>
      <c r="V257" s="120"/>
      <c r="W257" s="120"/>
      <c r="X257" s="120"/>
      <c r="Y257" s="120">
        <v>0</v>
      </c>
      <c r="Z257" s="120">
        <v>0</v>
      </c>
      <c r="AA257" s="120"/>
      <c r="AB257" s="120"/>
      <c r="AC257" s="120"/>
      <c r="AD257" s="120"/>
      <c r="AE257" s="120"/>
      <c r="AG257" s="6">
        <f>IF(Q257&gt;0,RANK(Q257,(N257:P257,Q257:AE257)),0)</f>
        <v>0</v>
      </c>
      <c r="AH257" s="6">
        <f>IF(R257&gt;0,RANK(R257,(N257:P257,Q257:AE257)),0)</f>
        <v>3</v>
      </c>
      <c r="AI257" s="6">
        <f>IF(T257&gt;0,RANK(T257,(N257:P257,Q257:AE257)),0)</f>
        <v>0</v>
      </c>
      <c r="AJ257" s="6">
        <f>IF(S257&gt;0,RANK(S257,(N257:P257,Q257:AE257)),0)</f>
        <v>0</v>
      </c>
      <c r="AK257" s="2">
        <f t="shared" si="144"/>
        <v>0</v>
      </c>
      <c r="AL257" s="2">
        <f t="shared" si="145"/>
        <v>4.609118193511505E-2</v>
      </c>
      <c r="AM257" s="2">
        <f t="shared" si="146"/>
        <v>0</v>
      </c>
      <c r="AN257" s="2">
        <f t="shared" si="147"/>
        <v>0</v>
      </c>
      <c r="AP257" t="s">
        <v>101</v>
      </c>
      <c r="AQ257" t="s">
        <v>928</v>
      </c>
      <c r="AR257">
        <v>8</v>
      </c>
      <c r="AS257" s="1"/>
      <c r="AT257">
        <v>1</v>
      </c>
      <c r="AU257" s="105">
        <v>18</v>
      </c>
      <c r="AV257" s="107">
        <v>173</v>
      </c>
      <c r="AW257" s="111">
        <f t="shared" si="148"/>
        <v>18173</v>
      </c>
      <c r="AX257" s="1"/>
      <c r="AY257" s="6" t="s">
        <v>1243</v>
      </c>
    </row>
    <row r="258" spans="1:51" hidden="1" outlineLevel="1">
      <c r="A258" t="s">
        <v>342</v>
      </c>
      <c r="B258" t="s">
        <v>928</v>
      </c>
      <c r="C258" s="1">
        <f t="shared" si="134"/>
        <v>10646</v>
      </c>
      <c r="D258" s="8">
        <f t="shared" si="135"/>
        <v>2</v>
      </c>
      <c r="E258" s="8">
        <f t="shared" si="136"/>
        <v>1</v>
      </c>
      <c r="F258" s="8">
        <f t="shared" si="137"/>
        <v>0</v>
      </c>
      <c r="G258" s="61">
        <f t="shared" si="138"/>
        <v>941</v>
      </c>
      <c r="H258" s="66">
        <f t="shared" si="139"/>
        <v>8.8390005635919588E-2</v>
      </c>
      <c r="I258" s="2"/>
      <c r="J258" s="2">
        <f t="shared" si="140"/>
        <v>0.42936314108585383</v>
      </c>
      <c r="K258" s="2">
        <f t="shared" si="141"/>
        <v>0.51775314672177342</v>
      </c>
      <c r="L258" s="2">
        <f t="shared" si="142"/>
        <v>0</v>
      </c>
      <c r="M258" s="2">
        <f t="shared" si="143"/>
        <v>5.2883712192372756E-2</v>
      </c>
      <c r="N258" s="61">
        <v>4571</v>
      </c>
      <c r="O258" s="61">
        <v>5512</v>
      </c>
      <c r="R258" s="61">
        <v>563</v>
      </c>
      <c r="S258" s="120"/>
      <c r="T258" s="120"/>
      <c r="U258" s="120"/>
      <c r="V258" s="120"/>
      <c r="W258" s="120"/>
      <c r="X258" s="120"/>
      <c r="Y258" s="120">
        <v>0</v>
      </c>
      <c r="Z258" s="120">
        <v>0</v>
      </c>
      <c r="AA258" s="120"/>
      <c r="AB258" s="120"/>
      <c r="AC258" s="120"/>
      <c r="AD258" s="120"/>
      <c r="AE258" s="120"/>
      <c r="AG258" s="6">
        <f>IF(Q258&gt;0,RANK(Q258,(N258:P258,Q258:AE258)),0)</f>
        <v>0</v>
      </c>
      <c r="AH258" s="6">
        <f>IF(R258&gt;0,RANK(R258,(N258:P258,Q258:AE258)),0)</f>
        <v>3</v>
      </c>
      <c r="AI258" s="6">
        <f>IF(T258&gt;0,RANK(T258,(N258:P258,Q258:AE258)),0)</f>
        <v>0</v>
      </c>
      <c r="AJ258" s="6">
        <f>IF(S258&gt;0,RANK(S258,(N258:P258,Q258:AE258)),0)</f>
        <v>0</v>
      </c>
      <c r="AK258" s="2">
        <f t="shared" si="144"/>
        <v>0</v>
      </c>
      <c r="AL258" s="2">
        <f t="shared" si="145"/>
        <v>5.2883712192372721E-2</v>
      </c>
      <c r="AM258" s="2">
        <f t="shared" si="146"/>
        <v>0</v>
      </c>
      <c r="AN258" s="2">
        <f t="shared" si="147"/>
        <v>0</v>
      </c>
      <c r="AP258" t="s">
        <v>342</v>
      </c>
      <c r="AQ258" t="s">
        <v>928</v>
      </c>
      <c r="AR258">
        <v>9</v>
      </c>
      <c r="AS258" s="1"/>
      <c r="AT258">
        <v>1</v>
      </c>
      <c r="AU258" s="105">
        <v>18</v>
      </c>
      <c r="AV258" s="107">
        <v>175</v>
      </c>
      <c r="AW258" s="111">
        <f t="shared" si="148"/>
        <v>18175</v>
      </c>
      <c r="AX258" s="1"/>
      <c r="AY258" s="6" t="s">
        <v>1243</v>
      </c>
    </row>
    <row r="259" spans="1:51" hidden="1" outlineLevel="1">
      <c r="A259" t="s">
        <v>288</v>
      </c>
      <c r="B259" t="s">
        <v>928</v>
      </c>
      <c r="C259" s="1">
        <f t="shared" si="134"/>
        <v>25280</v>
      </c>
      <c r="D259" s="8">
        <f t="shared" si="135"/>
        <v>1</v>
      </c>
      <c r="E259" s="8">
        <f t="shared" si="136"/>
        <v>2</v>
      </c>
      <c r="F259" s="8">
        <f t="shared" si="137"/>
        <v>0</v>
      </c>
      <c r="G259" s="61">
        <f t="shared" si="138"/>
        <v>223</v>
      </c>
      <c r="H259" s="66">
        <f t="shared" si="139"/>
        <v>8.8212025316455698E-3</v>
      </c>
      <c r="I259" s="2"/>
      <c r="J259" s="2">
        <f t="shared" si="140"/>
        <v>0.46487341772151897</v>
      </c>
      <c r="K259" s="2">
        <f t="shared" si="141"/>
        <v>0.45605221518987343</v>
      </c>
      <c r="L259" s="2">
        <f t="shared" si="142"/>
        <v>0</v>
      </c>
      <c r="M259" s="2">
        <f t="shared" si="143"/>
        <v>7.9074367088607544E-2</v>
      </c>
      <c r="N259" s="61">
        <v>11752</v>
      </c>
      <c r="O259" s="61">
        <v>11529</v>
      </c>
      <c r="R259" s="61">
        <v>1999</v>
      </c>
      <c r="S259" s="120"/>
      <c r="T259" s="120"/>
      <c r="U259" s="120"/>
      <c r="V259" s="120"/>
      <c r="W259" s="120"/>
      <c r="X259" s="120"/>
      <c r="Y259" s="120">
        <v>0</v>
      </c>
      <c r="Z259" s="120">
        <v>0</v>
      </c>
      <c r="AA259" s="120"/>
      <c r="AB259" s="120"/>
      <c r="AC259" s="120"/>
      <c r="AD259" s="120"/>
      <c r="AE259" s="120"/>
      <c r="AG259" s="6">
        <f>IF(Q259&gt;0,RANK(Q259,(N259:P259,Q259:AE259)),0)</f>
        <v>0</v>
      </c>
      <c r="AH259" s="6">
        <f>IF(R259&gt;0,RANK(R259,(N259:P259,Q259:AE259)),0)</f>
        <v>3</v>
      </c>
      <c r="AI259" s="6">
        <f>IF(T259&gt;0,RANK(T259,(N259:P259,Q259:AE259)),0)</f>
        <v>0</v>
      </c>
      <c r="AJ259" s="6">
        <f>IF(S259&gt;0,RANK(S259,(N259:P259,Q259:AE259)),0)</f>
        <v>0</v>
      </c>
      <c r="AK259" s="2">
        <f t="shared" si="144"/>
        <v>0</v>
      </c>
      <c r="AL259" s="2">
        <f t="shared" si="145"/>
        <v>7.90743670886076E-2</v>
      </c>
      <c r="AM259" s="2">
        <f t="shared" si="146"/>
        <v>0</v>
      </c>
      <c r="AN259" s="2">
        <f t="shared" si="147"/>
        <v>0</v>
      </c>
      <c r="AP259" t="s">
        <v>288</v>
      </c>
      <c r="AQ259" t="s">
        <v>928</v>
      </c>
      <c r="AR259">
        <v>6</v>
      </c>
      <c r="AS259" s="1"/>
      <c r="AT259">
        <v>1</v>
      </c>
      <c r="AU259" s="105">
        <v>18</v>
      </c>
      <c r="AV259" s="107">
        <v>177</v>
      </c>
      <c r="AW259" s="111">
        <f t="shared" si="148"/>
        <v>18177</v>
      </c>
      <c r="AX259" s="1"/>
      <c r="AY259" s="6" t="s">
        <v>1243</v>
      </c>
    </row>
    <row r="260" spans="1:51" hidden="1" outlineLevel="1">
      <c r="A260" t="s">
        <v>1996</v>
      </c>
      <c r="B260" t="s">
        <v>928</v>
      </c>
      <c r="C260" s="1">
        <f t="shared" si="134"/>
        <v>11787</v>
      </c>
      <c r="D260" s="8">
        <f t="shared" si="135"/>
        <v>2</v>
      </c>
      <c r="E260" s="8">
        <f t="shared" si="136"/>
        <v>1</v>
      </c>
      <c r="F260" s="8">
        <f t="shared" si="137"/>
        <v>0</v>
      </c>
      <c r="G260" s="61">
        <f t="shared" si="138"/>
        <v>3788</v>
      </c>
      <c r="H260" s="66">
        <f t="shared" si="139"/>
        <v>0.3213710019513023</v>
      </c>
      <c r="I260" s="2"/>
      <c r="J260" s="2">
        <f t="shared" si="140"/>
        <v>0.31119029439212692</v>
      </c>
      <c r="K260" s="2">
        <f t="shared" si="141"/>
        <v>0.63256129634342917</v>
      </c>
      <c r="L260" s="2">
        <f t="shared" si="142"/>
        <v>0</v>
      </c>
      <c r="M260" s="2">
        <f t="shared" si="143"/>
        <v>5.6248409264443855E-2</v>
      </c>
      <c r="N260" s="61">
        <v>3668</v>
      </c>
      <c r="O260" s="61">
        <v>7456</v>
      </c>
      <c r="R260" s="61">
        <v>663</v>
      </c>
      <c r="S260" s="120"/>
      <c r="T260" s="120"/>
      <c r="U260" s="120"/>
      <c r="V260" s="120"/>
      <c r="W260" s="120"/>
      <c r="X260" s="120"/>
      <c r="Y260" s="120">
        <v>0</v>
      </c>
      <c r="Z260" s="120">
        <v>0</v>
      </c>
      <c r="AA260" s="120"/>
      <c r="AB260" s="120"/>
      <c r="AC260" s="120"/>
      <c r="AD260" s="120"/>
      <c r="AE260" s="120"/>
      <c r="AG260" s="6">
        <f>IF(Q260&gt;0,RANK(Q260,(N260:P260,Q260:AE260)),0)</f>
        <v>0</v>
      </c>
      <c r="AH260" s="6">
        <f>IF(R260&gt;0,RANK(R260,(N260:P260,Q260:AE260)),0)</f>
        <v>3</v>
      </c>
      <c r="AI260" s="6">
        <f>IF(T260&gt;0,RANK(T260,(N260:P260,Q260:AE260)),0)</f>
        <v>0</v>
      </c>
      <c r="AJ260" s="6">
        <f>IF(S260&gt;0,RANK(S260,(N260:P260,Q260:AE260)),0)</f>
        <v>0</v>
      </c>
      <c r="AK260" s="2">
        <f t="shared" si="144"/>
        <v>0</v>
      </c>
      <c r="AL260" s="2">
        <f t="shared" si="145"/>
        <v>5.6248409264443876E-2</v>
      </c>
      <c r="AM260" s="2">
        <f t="shared" si="146"/>
        <v>0</v>
      </c>
      <c r="AN260" s="2">
        <f t="shared" si="147"/>
        <v>0</v>
      </c>
      <c r="AP260" t="s">
        <v>1996</v>
      </c>
      <c r="AQ260" t="s">
        <v>928</v>
      </c>
      <c r="AR260">
        <v>3</v>
      </c>
      <c r="AS260" s="1"/>
      <c r="AT260">
        <v>1</v>
      </c>
      <c r="AU260" s="105">
        <v>18</v>
      </c>
      <c r="AV260" s="107">
        <v>179</v>
      </c>
      <c r="AW260" s="111">
        <f t="shared" si="148"/>
        <v>18179</v>
      </c>
      <c r="AX260" s="1"/>
      <c r="AY260" s="6" t="s">
        <v>1243</v>
      </c>
    </row>
    <row r="261" spans="1:51" hidden="1" outlineLevel="1">
      <c r="A261" t="s">
        <v>430</v>
      </c>
      <c r="B261" t="s">
        <v>928</v>
      </c>
      <c r="C261" s="1">
        <f t="shared" si="134"/>
        <v>9785</v>
      </c>
      <c r="D261" s="8">
        <f t="shared" si="135"/>
        <v>2</v>
      </c>
      <c r="E261" s="8">
        <f t="shared" si="136"/>
        <v>1</v>
      </c>
      <c r="F261" s="8">
        <f t="shared" si="137"/>
        <v>0</v>
      </c>
      <c r="G261" s="61">
        <f t="shared" si="138"/>
        <v>235</v>
      </c>
      <c r="H261" s="66">
        <f t="shared" si="139"/>
        <v>2.4016351558507919E-2</v>
      </c>
      <c r="I261" s="2"/>
      <c r="J261" s="2">
        <f t="shared" si="140"/>
        <v>0.43852835973428717</v>
      </c>
      <c r="K261" s="2">
        <f t="shared" si="141"/>
        <v>0.46254471129279512</v>
      </c>
      <c r="L261" s="2">
        <f t="shared" si="142"/>
        <v>0</v>
      </c>
      <c r="M261" s="2">
        <f t="shared" si="143"/>
        <v>9.8926928972917716E-2</v>
      </c>
      <c r="N261" s="61">
        <v>4291</v>
      </c>
      <c r="O261" s="61">
        <v>4526</v>
      </c>
      <c r="R261" s="61">
        <v>968</v>
      </c>
      <c r="S261" s="120"/>
      <c r="T261" s="120"/>
      <c r="U261" s="120"/>
      <c r="V261" s="120"/>
      <c r="W261" s="120"/>
      <c r="X261" s="120"/>
      <c r="Y261" s="120">
        <v>0</v>
      </c>
      <c r="Z261" s="120">
        <v>0</v>
      </c>
      <c r="AA261" s="120"/>
      <c r="AB261" s="120"/>
      <c r="AC261" s="120"/>
      <c r="AD261" s="120"/>
      <c r="AE261" s="120"/>
      <c r="AG261" s="6">
        <f>IF(Q261&gt;0,RANK(Q261,(N261:P261,Q261:AE261)),0)</f>
        <v>0</v>
      </c>
      <c r="AH261" s="6">
        <f>IF(R261&gt;0,RANK(R261,(N261:P261,Q261:AE261)),0)</f>
        <v>3</v>
      </c>
      <c r="AI261" s="6">
        <f>IF(T261&gt;0,RANK(T261,(N261:P261,Q261:AE261)),0)</f>
        <v>0</v>
      </c>
      <c r="AJ261" s="6">
        <f>IF(S261&gt;0,RANK(S261,(N261:P261,Q261:AE261)),0)</f>
        <v>0</v>
      </c>
      <c r="AK261" s="2">
        <f t="shared" si="144"/>
        <v>0</v>
      </c>
      <c r="AL261" s="2">
        <f t="shared" si="145"/>
        <v>9.892692897291773E-2</v>
      </c>
      <c r="AM261" s="2">
        <f t="shared" si="146"/>
        <v>0</v>
      </c>
      <c r="AN261" s="2">
        <f t="shared" si="147"/>
        <v>0</v>
      </c>
      <c r="AP261" t="s">
        <v>430</v>
      </c>
      <c r="AQ261" t="s">
        <v>928</v>
      </c>
      <c r="AR261">
        <v>4</v>
      </c>
      <c r="AS261" s="1"/>
      <c r="AT261">
        <v>1</v>
      </c>
      <c r="AU261" s="105">
        <v>18</v>
      </c>
      <c r="AV261" s="107">
        <v>181</v>
      </c>
      <c r="AW261" s="111">
        <f t="shared" si="148"/>
        <v>18181</v>
      </c>
      <c r="AX261" s="1"/>
      <c r="AY261" s="6" t="s">
        <v>1243</v>
      </c>
    </row>
    <row r="262" spans="1:51" hidden="1" outlineLevel="1">
      <c r="A262" t="s">
        <v>1439</v>
      </c>
      <c r="B262" t="s">
        <v>928</v>
      </c>
      <c r="C262" s="1">
        <f t="shared" si="134"/>
        <v>14696</v>
      </c>
      <c r="D262" s="8">
        <f t="shared" si="135"/>
        <v>2</v>
      </c>
      <c r="E262" s="8">
        <f t="shared" si="136"/>
        <v>1</v>
      </c>
      <c r="F262" s="8">
        <f t="shared" si="137"/>
        <v>0</v>
      </c>
      <c r="G262" s="61">
        <f t="shared" si="138"/>
        <v>3427</v>
      </c>
      <c r="H262" s="66">
        <f t="shared" si="139"/>
        <v>0.23319270549809473</v>
      </c>
      <c r="I262" s="2"/>
      <c r="J262" s="2">
        <f t="shared" si="140"/>
        <v>0.35091181273816002</v>
      </c>
      <c r="K262" s="2">
        <f t="shared" si="141"/>
        <v>0.58410451823625475</v>
      </c>
      <c r="L262" s="2">
        <f t="shared" si="142"/>
        <v>0</v>
      </c>
      <c r="M262" s="2">
        <f t="shared" si="143"/>
        <v>6.4983669025585167E-2</v>
      </c>
      <c r="N262" s="61">
        <v>5157</v>
      </c>
      <c r="O262" s="61">
        <v>8584</v>
      </c>
      <c r="R262" s="61">
        <v>955</v>
      </c>
      <c r="S262" s="120"/>
      <c r="T262" s="120"/>
      <c r="U262" s="120"/>
      <c r="V262" s="120"/>
      <c r="W262" s="120"/>
      <c r="X262" s="120"/>
      <c r="Y262" s="120">
        <v>0</v>
      </c>
      <c r="Z262" s="120">
        <v>0</v>
      </c>
      <c r="AA262" s="120"/>
      <c r="AB262" s="120"/>
      <c r="AC262" s="120"/>
      <c r="AD262" s="120"/>
      <c r="AE262" s="120"/>
      <c r="AG262" s="6">
        <f>IF(Q262&gt;0,RANK(Q262,(N262:P262,Q262:AE262)),0)</f>
        <v>0</v>
      </c>
      <c r="AH262" s="6">
        <f>IF(R262&gt;0,RANK(R262,(N262:P262,Q262:AE262)),0)</f>
        <v>3</v>
      </c>
      <c r="AI262" s="6">
        <f>IF(T262&gt;0,RANK(T262,(N262:P262,Q262:AE262)),0)</f>
        <v>0</v>
      </c>
      <c r="AJ262" s="6">
        <f>IF(S262&gt;0,RANK(S262,(N262:P262,Q262:AE262)),0)</f>
        <v>0</v>
      </c>
      <c r="AK262" s="2">
        <f t="shared" si="144"/>
        <v>0</v>
      </c>
      <c r="AL262" s="2">
        <f t="shared" si="145"/>
        <v>6.4983669025585195E-2</v>
      </c>
      <c r="AM262" s="2">
        <f t="shared" si="146"/>
        <v>0</v>
      </c>
      <c r="AN262" s="2">
        <f t="shared" si="147"/>
        <v>0</v>
      </c>
      <c r="AP262" t="s">
        <v>1439</v>
      </c>
      <c r="AQ262" t="s">
        <v>928</v>
      </c>
      <c r="AR262">
        <v>3</v>
      </c>
      <c r="AS262" s="1"/>
      <c r="AT262">
        <v>1</v>
      </c>
      <c r="AU262" s="105">
        <v>18</v>
      </c>
      <c r="AV262" s="107">
        <v>183</v>
      </c>
      <c r="AW262" s="111">
        <f t="shared" si="148"/>
        <v>18183</v>
      </c>
      <c r="AX262" s="1"/>
      <c r="AY262" s="6" t="s">
        <v>1243</v>
      </c>
    </row>
    <row r="263" spans="1:51" collapsed="1">
      <c r="A263" t="s">
        <v>927</v>
      </c>
      <c r="B263" t="s">
        <v>179</v>
      </c>
      <c r="C263" s="1">
        <f t="shared" si="134"/>
        <v>2563799</v>
      </c>
      <c r="D263" s="8">
        <f t="shared" si="135"/>
        <v>1</v>
      </c>
      <c r="E263" s="8">
        <f t="shared" si="136"/>
        <v>2</v>
      </c>
      <c r="F263" s="8">
        <f t="shared" si="137"/>
        <v>0</v>
      </c>
      <c r="G263" s="61">
        <f t="shared" si="138"/>
        <v>147051</v>
      </c>
      <c r="H263" s="66">
        <f t="shared" si="139"/>
        <v>5.7356680457399355E-2</v>
      </c>
      <c r="I263" s="2"/>
      <c r="J263" s="2">
        <f t="shared" si="140"/>
        <v>0.50032354330429174</v>
      </c>
      <c r="K263" s="2">
        <f t="shared" si="141"/>
        <v>0.44296686284689246</v>
      </c>
      <c r="L263" s="2">
        <f t="shared" si="142"/>
        <v>0</v>
      </c>
      <c r="M263" s="2">
        <f t="shared" si="143"/>
        <v>5.6709593848815798E-2</v>
      </c>
      <c r="N263" s="61">
        <f>SUM(N171:N262)</f>
        <v>1282729</v>
      </c>
      <c r="O263" s="61">
        <f>SUM(O171:O262)</f>
        <v>1135678</v>
      </c>
      <c r="R263" s="61">
        <f>SUM(R171:R262)</f>
        <v>145374</v>
      </c>
      <c r="S263" s="120"/>
      <c r="T263" s="120"/>
      <c r="U263" s="120"/>
      <c r="V263" s="120"/>
      <c r="W263" s="120"/>
      <c r="X263" s="120">
        <f>SUM(X171:X262)</f>
        <v>0</v>
      </c>
      <c r="Y263" s="120">
        <f>SUM(Y171:Y262)</f>
        <v>15</v>
      </c>
      <c r="Z263" s="120">
        <f>SUM(Z171:Z262)</f>
        <v>3</v>
      </c>
      <c r="AA263" s="120"/>
      <c r="AB263" s="120"/>
      <c r="AC263" s="120"/>
      <c r="AD263" s="120"/>
      <c r="AE263" s="120"/>
      <c r="AG263" s="6">
        <f>IF(Q263&gt;0,RANK(Q263,(N263:P263,Q263:AE263)),0)</f>
        <v>0</v>
      </c>
      <c r="AH263" s="6">
        <f>IF(R263&gt;0,RANK(R263,(N263:P263,Q263:AE263)),0)</f>
        <v>3</v>
      </c>
      <c r="AI263" s="6">
        <f>IF(T263&gt;0,RANK(T263,(N263:P263,Q263:AE263)),0)</f>
        <v>0</v>
      </c>
      <c r="AJ263" s="6">
        <f>IF(S263&gt;0,RANK(S263,(N263:P263,Q263:AE263)),0)</f>
        <v>0</v>
      </c>
      <c r="AK263" s="2">
        <f t="shared" si="144"/>
        <v>0</v>
      </c>
      <c r="AL263" s="2">
        <f t="shared" si="145"/>
        <v>5.6702573017619558E-2</v>
      </c>
      <c r="AM263" s="2">
        <f t="shared" si="146"/>
        <v>0</v>
      </c>
      <c r="AN263" s="2">
        <f t="shared" si="147"/>
        <v>0</v>
      </c>
      <c r="AP263" t="s">
        <v>927</v>
      </c>
      <c r="AQ263" t="s">
        <v>179</v>
      </c>
      <c r="AR263" s="1"/>
      <c r="AS263" s="1"/>
      <c r="AT263">
        <v>1</v>
      </c>
      <c r="AU263" s="105">
        <v>18</v>
      </c>
      <c r="AV263" s="107"/>
      <c r="AW263" s="105">
        <v>18</v>
      </c>
      <c r="AX263" s="1"/>
      <c r="AY263" s="6" t="s">
        <v>71</v>
      </c>
    </row>
    <row r="264" spans="1:51">
      <c r="C264" s="1"/>
      <c r="D264" s="8"/>
      <c r="E264" s="8"/>
      <c r="F264" s="8"/>
      <c r="G264" s="61"/>
      <c r="H264" s="66"/>
      <c r="I264" s="2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G264" s="6"/>
      <c r="AH264" s="6"/>
      <c r="AI264" s="6"/>
      <c r="AJ264" s="6"/>
      <c r="AU264" s="105"/>
      <c r="AV264" s="107"/>
      <c r="AW264" s="111"/>
    </row>
    <row r="265" spans="1:51" hidden="1" outlineLevel="1">
      <c r="A265" t="s">
        <v>1955</v>
      </c>
      <c r="B265" t="s">
        <v>263</v>
      </c>
      <c r="C265" s="1">
        <f t="shared" ref="C265:C282" si="149">SUM(N265:AE265)</f>
        <v>52031</v>
      </c>
      <c r="D265" s="8">
        <f t="shared" ref="D265:D282" si="150">IF(N265&gt;0, RANK(N265,(N265:AE265)),0)</f>
        <v>3</v>
      </c>
      <c r="E265" s="8">
        <f t="shared" ref="E265:E282" si="151">IF(O265&gt;0,RANK(O265,(N265:AE265)),0)</f>
        <v>2</v>
      </c>
      <c r="F265" s="8">
        <f t="shared" ref="F265:F282" si="152">IF(P265&gt;0,RANK(P265,(N265:AE265)),0)</f>
        <v>1</v>
      </c>
      <c r="G265" s="61">
        <f t="shared" ref="G265:G282" si="153">IF(C265&gt;0,MAX(N265:S265)-LARGE(N265:S265,2),0)</f>
        <v>11988</v>
      </c>
      <c r="H265" s="66">
        <f t="shared" ref="H265:H323" si="154">IF(C265&gt;0,G265/C265,0)</f>
        <v>0.23040110703234609</v>
      </c>
      <c r="I265" s="2"/>
      <c r="J265" s="2">
        <f t="shared" ref="J265:J282" si="155">IF($C265=0,"-",N265/$C265)</f>
        <v>0.13115258211450867</v>
      </c>
      <c r="K265" s="2">
        <f t="shared" ref="K265:K282" si="156">IF($C265=0,"-",O265/$C265)</f>
        <v>0.30060925217658702</v>
      </c>
      <c r="L265" s="2">
        <f t="shared" ref="L265:L282" si="157">IF($C265=0,"-",P265/$C265)</f>
        <v>0.53101035920893314</v>
      </c>
      <c r="M265" s="2">
        <f t="shared" ref="M265:M282" si="158">IF(C265=0,"-",(1-J265-K265-L265))</f>
        <v>3.7227806499971261E-2</v>
      </c>
      <c r="N265" s="120">
        <f>SUMIF(Town!$AP$174:$AP$725,$AW265,Town!N$174:N$725)</f>
        <v>6824</v>
      </c>
      <c r="O265" s="120">
        <f>SUMIF(Town!$AP$174:$AP$725,$AW265,Town!O$174:O$725)</f>
        <v>15641</v>
      </c>
      <c r="P265" s="120">
        <f>SUMIF(Town!$AP$174:$AP$725,$AW265,Town!P$174:P$725)</f>
        <v>27629</v>
      </c>
      <c r="Q265" s="120"/>
      <c r="R265" s="120">
        <f>SUMIF(Town!$AP$174:$AP$725,$AW265,Town!R$174:R$725)</f>
        <v>437</v>
      </c>
      <c r="S265" s="120"/>
      <c r="T265" s="120"/>
      <c r="U265" s="120"/>
      <c r="V265" s="120"/>
      <c r="W265" s="120"/>
      <c r="X265" s="120">
        <f>SUMIF(Town!$AP$174:$AP$725,$AW265,Town!X$174:X$725)</f>
        <v>0</v>
      </c>
      <c r="Y265" s="120">
        <f>SUMIF(Town!$AP$174:$AP$725,$AW265,Town!Y$174:Y$725)</f>
        <v>555</v>
      </c>
      <c r="Z265" s="120">
        <f>SUMIF(Town!$AP$174:$AP$725,$AW265,Town!Z$174:Z$725)</f>
        <v>945</v>
      </c>
      <c r="AA265" s="120"/>
      <c r="AB265" s="120"/>
      <c r="AC265" s="120"/>
      <c r="AD265" s="120"/>
      <c r="AE265" s="120">
        <f>SUMIF(Town!$AP$174:$AP$725,$AW265,Town!AE$174:AE$725)</f>
        <v>0</v>
      </c>
      <c r="AG265" s="6">
        <f>IF(Q265&gt;0,RANK(Q265,(N265:P265,Q265:AE265)),0)</f>
        <v>0</v>
      </c>
      <c r="AH265" s="6">
        <f>IF(R265&gt;0,RANK(R265,(N265:P265,Q265:AE265)),0)</f>
        <v>6</v>
      </c>
      <c r="AI265" s="6">
        <f>IF(T265&gt;0,RANK(T265,(N265:P265,Q265:AE265)),0)</f>
        <v>0</v>
      </c>
      <c r="AJ265" s="6">
        <f>IF(S265&gt;0,RANK(S265,(N265:P265,Q265:AE265)),0)</f>
        <v>0</v>
      </c>
      <c r="AK265" s="2">
        <f t="shared" ref="AK265:AK282" si="159">IF($C265=0,"-",Q265/$C265)</f>
        <v>0</v>
      </c>
      <c r="AL265" s="2">
        <f t="shared" ref="AL265:AL282" si="160">IF($C265=0,"-",R265/$C265)</f>
        <v>8.398839153581519E-3</v>
      </c>
      <c r="AM265" s="2">
        <f t="shared" ref="AM265:AM282" si="161">IF($C265=0,"-",T265/$C265)</f>
        <v>0</v>
      </c>
      <c r="AN265" s="2">
        <f t="shared" ref="AN265:AN282" si="162">IF($C265=0,"-",S265/$C265)</f>
        <v>0</v>
      </c>
      <c r="AP265" t="s">
        <v>1955</v>
      </c>
      <c r="AQ265" t="s">
        <v>263</v>
      </c>
      <c r="AR265">
        <v>2</v>
      </c>
      <c r="AT265">
        <v>1</v>
      </c>
      <c r="AU265" s="105">
        <v>23</v>
      </c>
      <c r="AV265" s="107">
        <v>1</v>
      </c>
      <c r="AW265" s="111">
        <f t="shared" ref="AW265:AW292" si="163">1000*AU265+AV265</f>
        <v>23001</v>
      </c>
      <c r="AY265" s="6" t="s">
        <v>1243</v>
      </c>
    </row>
    <row r="266" spans="1:51" hidden="1" outlineLevel="1">
      <c r="A266" t="s">
        <v>662</v>
      </c>
      <c r="B266" t="s">
        <v>263</v>
      </c>
      <c r="C266" s="1">
        <f t="shared" si="149"/>
        <v>32956</v>
      </c>
      <c r="D266" s="8">
        <f t="shared" si="150"/>
        <v>3</v>
      </c>
      <c r="E266" s="8">
        <f t="shared" si="151"/>
        <v>2</v>
      </c>
      <c r="F266" s="8">
        <f t="shared" si="152"/>
        <v>1</v>
      </c>
      <c r="G266" s="61">
        <f t="shared" si="153"/>
        <v>3350</v>
      </c>
      <c r="H266" s="66">
        <f t="shared" si="154"/>
        <v>0.1016506857628353</v>
      </c>
      <c r="I266" s="2"/>
      <c r="J266" s="2">
        <f t="shared" si="155"/>
        <v>0.15969777885665737</v>
      </c>
      <c r="K266" s="2">
        <f t="shared" si="156"/>
        <v>0.35037625925476396</v>
      </c>
      <c r="L266" s="2">
        <f t="shared" si="157"/>
        <v>0.45202694501759921</v>
      </c>
      <c r="M266" s="2">
        <f t="shared" si="158"/>
        <v>3.7899016870979463E-2</v>
      </c>
      <c r="N266" s="120">
        <f>SUMIF(Town!$AP$174:$AP$725,$AW266,Town!N$174:N$725)</f>
        <v>5263</v>
      </c>
      <c r="O266" s="120">
        <f>SUMIF(Town!$AP$174:$AP$725,$AW266,Town!O$174:O$725)</f>
        <v>11547</v>
      </c>
      <c r="P266" s="120">
        <f>SUMIF(Town!$AP$174:$AP$725,$AW266,Town!P$174:P$725)</f>
        <v>14897</v>
      </c>
      <c r="Q266" s="120"/>
      <c r="R266" s="120">
        <f>SUMIF(Town!$AP$174:$AP$725,$AW266,Town!R$174:R$725)</f>
        <v>344</v>
      </c>
      <c r="S266" s="120"/>
      <c r="T266" s="120"/>
      <c r="U266" s="120"/>
      <c r="V266" s="120"/>
      <c r="W266" s="120"/>
      <c r="X266" s="120">
        <f>SUMIF(Town!$AP$174:$AP$725,$AW266,Town!X$174:X$725)</f>
        <v>0</v>
      </c>
      <c r="Y266" s="120">
        <f>SUMIF(Town!$AP$174:$AP$725,$AW266,Town!Y$174:Y$725)</f>
        <v>349</v>
      </c>
      <c r="Z266" s="120">
        <f>SUMIF(Town!$AP$174:$AP$725,$AW266,Town!Z$174:Z$725)</f>
        <v>556</v>
      </c>
      <c r="AA266" s="120"/>
      <c r="AB266" s="120"/>
      <c r="AC266" s="120"/>
      <c r="AD266" s="120"/>
      <c r="AE266" s="120">
        <f>SUMIF(Town!$AP$174:$AP$725,$AW266,Town!AE$174:AE$725)</f>
        <v>0</v>
      </c>
      <c r="AG266" s="6">
        <f>IF(Q266&gt;0,RANK(Q266,(N266:P266,Q266:AE266)),0)</f>
        <v>0</v>
      </c>
      <c r="AH266" s="6">
        <f>IF(R266&gt;0,RANK(R266,(N266:P266,Q266:AE266)),0)</f>
        <v>6</v>
      </c>
      <c r="AI266" s="6">
        <f>IF(T266&gt;0,RANK(T266,(N266:P266,Q266:AE266)),0)</f>
        <v>0</v>
      </c>
      <c r="AJ266" s="6">
        <f>IF(S266&gt;0,RANK(S266,(N266:P266,Q266:AE266)),0)</f>
        <v>0</v>
      </c>
      <c r="AK266" s="2">
        <f t="shared" si="159"/>
        <v>0</v>
      </c>
      <c r="AL266" s="2">
        <f t="shared" si="160"/>
        <v>1.0438159970870251E-2</v>
      </c>
      <c r="AM266" s="2">
        <f t="shared" si="161"/>
        <v>0</v>
      </c>
      <c r="AN266" s="2">
        <f t="shared" si="162"/>
        <v>0</v>
      </c>
      <c r="AP266" t="s">
        <v>662</v>
      </c>
      <c r="AQ266" t="s">
        <v>263</v>
      </c>
      <c r="AR266">
        <v>2</v>
      </c>
      <c r="AT266">
        <v>1</v>
      </c>
      <c r="AU266" s="105">
        <v>23</v>
      </c>
      <c r="AV266" s="107">
        <v>3</v>
      </c>
      <c r="AW266" s="111">
        <f t="shared" si="163"/>
        <v>23003</v>
      </c>
      <c r="AY266" s="6" t="s">
        <v>1243</v>
      </c>
    </row>
    <row r="267" spans="1:51" hidden="1" outlineLevel="1">
      <c r="A267" t="s">
        <v>1076</v>
      </c>
      <c r="B267" t="s">
        <v>263</v>
      </c>
      <c r="C267" s="1">
        <f t="shared" si="149"/>
        <v>161448</v>
      </c>
      <c r="D267" s="8">
        <f t="shared" si="150"/>
        <v>3</v>
      </c>
      <c r="E267" s="8">
        <f t="shared" si="151"/>
        <v>2</v>
      </c>
      <c r="F267" s="8">
        <f t="shared" si="152"/>
        <v>1</v>
      </c>
      <c r="G267" s="61">
        <f t="shared" si="153"/>
        <v>51410</v>
      </c>
      <c r="H267" s="66">
        <f t="shared" si="154"/>
        <v>0.3184307021455825</v>
      </c>
      <c r="I267" s="2"/>
      <c r="J267" s="2">
        <f t="shared" si="155"/>
        <v>0.1309957385659779</v>
      </c>
      <c r="K267" s="2">
        <f t="shared" si="156"/>
        <v>0.26222684703433924</v>
      </c>
      <c r="L267" s="2">
        <f t="shared" si="157"/>
        <v>0.58065754917992174</v>
      </c>
      <c r="M267" s="2">
        <f t="shared" si="158"/>
        <v>2.6119865219761174E-2</v>
      </c>
      <c r="N267" s="120">
        <f>SUMIF(Town!$AP$174:$AP$725,$AW267,Town!N$174:N$725)</f>
        <v>21149</v>
      </c>
      <c r="O267" s="120">
        <f>SUMIF(Town!$AP$174:$AP$725,$AW267,Town!O$174:O$725)</f>
        <v>42336</v>
      </c>
      <c r="P267" s="120">
        <f>SUMIF(Town!$AP$174:$AP$725,$AW267,Town!P$174:P$725)</f>
        <v>93746</v>
      </c>
      <c r="Q267" s="120"/>
      <c r="R267" s="120">
        <f>SUMIF(Town!$AP$174:$AP$725,$AW267,Town!R$174:R$725)</f>
        <v>1017</v>
      </c>
      <c r="S267" s="120"/>
      <c r="T267" s="120"/>
      <c r="U267" s="120"/>
      <c r="V267" s="120"/>
      <c r="W267" s="120"/>
      <c r="X267" s="120">
        <f>SUMIF(Town!$AP$174:$AP$725,$AW267,Town!X$174:X$725)</f>
        <v>0</v>
      </c>
      <c r="Y267" s="120">
        <f>SUMIF(Town!$AP$174:$AP$725,$AW267,Town!Y$174:Y$725)</f>
        <v>995</v>
      </c>
      <c r="Z267" s="120">
        <f>SUMIF(Town!$AP$174:$AP$725,$AW267,Town!Z$174:Z$725)</f>
        <v>2205</v>
      </c>
      <c r="AA267" s="120"/>
      <c r="AB267" s="120"/>
      <c r="AC267" s="120"/>
      <c r="AD267" s="120"/>
      <c r="AE267" s="120">
        <f>SUMIF(Town!$AP$174:$AP$725,$AW267,Town!AE$174:AE$725)</f>
        <v>0</v>
      </c>
      <c r="AG267" s="6">
        <f>IF(Q267&gt;0,RANK(Q267,(N267:P267,Q267:AE267)),0)</f>
        <v>0</v>
      </c>
      <c r="AH267" s="6">
        <f>IF(R267&gt;0,RANK(R267,(N267:P267,Q267:AE267)),0)</f>
        <v>5</v>
      </c>
      <c r="AI267" s="6">
        <f>IF(T267&gt;0,RANK(T267,(N267:P267,Q267:AE267)),0)</f>
        <v>0</v>
      </c>
      <c r="AJ267" s="6">
        <f>IF(S267&gt;0,RANK(S267,(N267:P267,Q267:AE267)),0)</f>
        <v>0</v>
      </c>
      <c r="AK267" s="2">
        <f t="shared" si="159"/>
        <v>0</v>
      </c>
      <c r="AL267" s="2">
        <f t="shared" si="160"/>
        <v>6.2992418611565338E-3</v>
      </c>
      <c r="AM267" s="2">
        <f t="shared" si="161"/>
        <v>0</v>
      </c>
      <c r="AN267" s="2">
        <f t="shared" si="162"/>
        <v>0</v>
      </c>
      <c r="AP267" t="s">
        <v>1076</v>
      </c>
      <c r="AQ267" t="s">
        <v>263</v>
      </c>
      <c r="AR267">
        <v>1</v>
      </c>
      <c r="AT267">
        <v>1</v>
      </c>
      <c r="AU267" s="105">
        <v>23</v>
      </c>
      <c r="AV267" s="107">
        <v>5</v>
      </c>
      <c r="AW267" s="111">
        <f t="shared" si="163"/>
        <v>23005</v>
      </c>
      <c r="AY267" s="6" t="s">
        <v>1243</v>
      </c>
    </row>
    <row r="268" spans="1:51" hidden="1" outlineLevel="1">
      <c r="A268" t="s">
        <v>501</v>
      </c>
      <c r="B268" t="s">
        <v>263</v>
      </c>
      <c r="C268" s="1">
        <f t="shared" si="149"/>
        <v>16055</v>
      </c>
      <c r="D268" s="8">
        <f t="shared" si="150"/>
        <v>3</v>
      </c>
      <c r="E268" s="8">
        <f t="shared" si="151"/>
        <v>2</v>
      </c>
      <c r="F268" s="8">
        <f t="shared" si="152"/>
        <v>1</v>
      </c>
      <c r="G268" s="61">
        <f t="shared" si="153"/>
        <v>3733</v>
      </c>
      <c r="H268" s="66">
        <f t="shared" si="154"/>
        <v>0.23251323575210214</v>
      </c>
      <c r="I268" s="2"/>
      <c r="J268" s="2">
        <f t="shared" si="155"/>
        <v>0.13055123014637185</v>
      </c>
      <c r="K268" s="2">
        <f t="shared" si="156"/>
        <v>0.30015571473061353</v>
      </c>
      <c r="L268" s="2">
        <f t="shared" si="157"/>
        <v>0.53266895048271568</v>
      </c>
      <c r="M268" s="2">
        <f t="shared" si="158"/>
        <v>3.6624104640298971E-2</v>
      </c>
      <c r="N268" s="120">
        <f>SUMIF(Town!$AP$174:$AP$725,$AW268,Town!N$174:N$725)</f>
        <v>2096</v>
      </c>
      <c r="O268" s="120">
        <f>SUMIF(Town!$AP$174:$AP$725,$AW268,Town!O$174:O$725)</f>
        <v>4819</v>
      </c>
      <c r="P268" s="120">
        <f>SUMIF(Town!$AP$174:$AP$725,$AW268,Town!P$174:P$725)</f>
        <v>8552</v>
      </c>
      <c r="Q268" s="120"/>
      <c r="R268" s="120">
        <f>SUMIF(Town!$AP$174:$AP$725,$AW268,Town!R$174:R$725)</f>
        <v>116</v>
      </c>
      <c r="S268" s="120"/>
      <c r="T268" s="120"/>
      <c r="U268" s="120"/>
      <c r="V268" s="120"/>
      <c r="W268" s="120"/>
      <c r="X268" s="120">
        <f>SUMIF(Town!$AP$174:$AP$725,$AW268,Town!X$174:X$725)</f>
        <v>0</v>
      </c>
      <c r="Y268" s="120">
        <f>SUMIF(Town!$AP$174:$AP$725,$AW268,Town!Y$174:Y$725)</f>
        <v>157</v>
      </c>
      <c r="Z268" s="120">
        <f>SUMIF(Town!$AP$174:$AP$725,$AW268,Town!Z$174:Z$725)</f>
        <v>315</v>
      </c>
      <c r="AA268" s="120"/>
      <c r="AB268" s="120"/>
      <c r="AC268" s="120"/>
      <c r="AD268" s="120"/>
      <c r="AE268" s="120">
        <f>SUMIF(Town!$AP$174:$AP$725,$AW268,Town!AE$174:AE$725)</f>
        <v>0</v>
      </c>
      <c r="AG268" s="6">
        <f>IF(Q268&gt;0,RANK(Q268,(N268:P268,Q268:AE268)),0)</f>
        <v>0</v>
      </c>
      <c r="AH268" s="6">
        <f>IF(R268&gt;0,RANK(R268,(N268:P268,Q268:AE268)),0)</f>
        <v>6</v>
      </c>
      <c r="AI268" s="6">
        <f>IF(T268&gt;0,RANK(T268,(N268:P268,Q268:AE268)),0)</f>
        <v>0</v>
      </c>
      <c r="AJ268" s="6">
        <f>IF(S268&gt;0,RANK(S268,(N268:P268,Q268:AE268)),0)</f>
        <v>0</v>
      </c>
      <c r="AK268" s="2">
        <f t="shared" si="159"/>
        <v>0</v>
      </c>
      <c r="AL268" s="2">
        <f t="shared" si="160"/>
        <v>7.225163500467144E-3</v>
      </c>
      <c r="AM268" s="2">
        <f t="shared" si="161"/>
        <v>0</v>
      </c>
      <c r="AN268" s="2">
        <f t="shared" si="162"/>
        <v>0</v>
      </c>
      <c r="AP268" t="s">
        <v>501</v>
      </c>
      <c r="AQ268" t="s">
        <v>263</v>
      </c>
      <c r="AR268">
        <v>2</v>
      </c>
      <c r="AT268">
        <v>1</v>
      </c>
      <c r="AU268" s="105">
        <v>23</v>
      </c>
      <c r="AV268" s="107">
        <v>7</v>
      </c>
      <c r="AW268" s="111">
        <f t="shared" si="163"/>
        <v>23007</v>
      </c>
      <c r="AY268" s="6" t="s">
        <v>1243</v>
      </c>
    </row>
    <row r="269" spans="1:51" hidden="1" outlineLevel="1">
      <c r="A269" t="s">
        <v>1363</v>
      </c>
      <c r="B269" t="s">
        <v>263</v>
      </c>
      <c r="C269" s="1">
        <f t="shared" si="149"/>
        <v>30239</v>
      </c>
      <c r="D269" s="8">
        <f t="shared" si="150"/>
        <v>3</v>
      </c>
      <c r="E269" s="8">
        <f t="shared" si="151"/>
        <v>2</v>
      </c>
      <c r="F269" s="8">
        <f t="shared" si="152"/>
        <v>1</v>
      </c>
      <c r="G269" s="61">
        <f t="shared" si="153"/>
        <v>5758</v>
      </c>
      <c r="H269" s="66">
        <f t="shared" si="154"/>
        <v>0.19041634974701543</v>
      </c>
      <c r="I269" s="2"/>
      <c r="J269" s="2">
        <f t="shared" si="155"/>
        <v>0.13813287476437713</v>
      </c>
      <c r="K269" s="2">
        <f t="shared" si="156"/>
        <v>0.3207116637454942</v>
      </c>
      <c r="L269" s="2">
        <f t="shared" si="157"/>
        <v>0.51112801349250969</v>
      </c>
      <c r="M269" s="2">
        <f t="shared" si="158"/>
        <v>3.0027447997619028E-2</v>
      </c>
      <c r="N269" s="120">
        <f>SUMIF(Town!$AP$174:$AP$725,$AW269,Town!N$174:N$725)</f>
        <v>4177</v>
      </c>
      <c r="O269" s="120">
        <f>SUMIF(Town!$AP$174:$AP$725,$AW269,Town!O$174:O$725)</f>
        <v>9698</v>
      </c>
      <c r="P269" s="120">
        <f>SUMIF(Town!$AP$174:$AP$725,$AW269,Town!P$174:P$725)</f>
        <v>15456</v>
      </c>
      <c r="Q269" s="120"/>
      <c r="R269" s="120">
        <f>SUMIF(Town!$AP$174:$AP$725,$AW269,Town!R$174:R$725)</f>
        <v>226</v>
      </c>
      <c r="S269" s="120"/>
      <c r="T269" s="120"/>
      <c r="U269" s="120"/>
      <c r="V269" s="120"/>
      <c r="W269" s="120"/>
      <c r="X269" s="120">
        <f>SUMIF(Town!$AP$174:$AP$725,$AW269,Town!X$174:X$725)</f>
        <v>0</v>
      </c>
      <c r="Y269" s="120">
        <f>SUMIF(Town!$AP$174:$AP$725,$AW269,Town!Y$174:Y$725)</f>
        <v>198</v>
      </c>
      <c r="Z269" s="120">
        <f>SUMIF(Town!$AP$174:$AP$725,$AW269,Town!Z$174:Z$725)</f>
        <v>484</v>
      </c>
      <c r="AA269" s="120"/>
      <c r="AB269" s="120"/>
      <c r="AC269" s="120"/>
      <c r="AD269" s="120"/>
      <c r="AE269" s="120">
        <f>SUMIF(Town!$AP$174:$AP$725,$AW269,Town!AE$174:AE$725)</f>
        <v>0</v>
      </c>
      <c r="AG269" s="6">
        <f>IF(Q269&gt;0,RANK(Q269,(N269:P269,Q269:AE269)),0)</f>
        <v>0</v>
      </c>
      <c r="AH269" s="6">
        <f>IF(R269&gt;0,RANK(R269,(N269:P269,Q269:AE269)),0)</f>
        <v>5</v>
      </c>
      <c r="AI269" s="6">
        <f>IF(T269&gt;0,RANK(T269,(N269:P269,Q269:AE269)),0)</f>
        <v>0</v>
      </c>
      <c r="AJ269" s="6">
        <f>IF(S269&gt;0,RANK(S269,(N269:P269,Q269:AE269)),0)</f>
        <v>0</v>
      </c>
      <c r="AK269" s="2">
        <f t="shared" si="159"/>
        <v>0</v>
      </c>
      <c r="AL269" s="2">
        <f t="shared" si="160"/>
        <v>7.4737921227553822E-3</v>
      </c>
      <c r="AM269" s="2">
        <f t="shared" si="161"/>
        <v>0</v>
      </c>
      <c r="AN269" s="2">
        <f t="shared" si="162"/>
        <v>0</v>
      </c>
      <c r="AP269" t="s">
        <v>1363</v>
      </c>
      <c r="AQ269" t="s">
        <v>263</v>
      </c>
      <c r="AR269">
        <v>2</v>
      </c>
      <c r="AT269">
        <v>1</v>
      </c>
      <c r="AU269" s="105">
        <v>23</v>
      </c>
      <c r="AV269" s="107">
        <v>9</v>
      </c>
      <c r="AW269" s="111">
        <f t="shared" si="163"/>
        <v>23009</v>
      </c>
      <c r="AY269" s="6" t="s">
        <v>1243</v>
      </c>
    </row>
    <row r="270" spans="1:51" hidden="1" outlineLevel="1">
      <c r="A270" t="s">
        <v>1222</v>
      </c>
      <c r="B270" t="s">
        <v>263</v>
      </c>
      <c r="C270" s="1">
        <f t="shared" si="149"/>
        <v>62743</v>
      </c>
      <c r="D270" s="8">
        <f t="shared" si="150"/>
        <v>3</v>
      </c>
      <c r="E270" s="8">
        <f t="shared" si="151"/>
        <v>2</v>
      </c>
      <c r="F270" s="8">
        <f t="shared" si="152"/>
        <v>1</v>
      </c>
      <c r="G270" s="61">
        <f t="shared" si="153"/>
        <v>14222</v>
      </c>
      <c r="H270" s="66">
        <f t="shared" si="154"/>
        <v>0.22667070430167507</v>
      </c>
      <c r="I270" s="2"/>
      <c r="J270" s="2">
        <f t="shared" si="155"/>
        <v>0.1295921457373731</v>
      </c>
      <c r="K270" s="2">
        <f t="shared" si="156"/>
        <v>0.30626524074398737</v>
      </c>
      <c r="L270" s="2">
        <f t="shared" si="157"/>
        <v>0.53293594504566244</v>
      </c>
      <c r="M270" s="2">
        <f t="shared" si="158"/>
        <v>3.120666847297715E-2</v>
      </c>
      <c r="N270" s="120">
        <f>SUMIF(Town!$AP$174:$AP$725,$AW270,Town!N$174:N$725)</f>
        <v>8131</v>
      </c>
      <c r="O270" s="120">
        <f>SUMIF(Town!$AP$174:$AP$725,$AW270,Town!O$174:O$725)</f>
        <v>19216</v>
      </c>
      <c r="P270" s="120">
        <f>SUMIF(Town!$AP$174:$AP$725,$AW270,Town!P$174:P$725)</f>
        <v>33438</v>
      </c>
      <c r="Q270" s="120"/>
      <c r="R270" s="120">
        <f>SUMIF(Town!$AP$174:$AP$725,$AW270,Town!R$174:R$725)</f>
        <v>532</v>
      </c>
      <c r="S270" s="120"/>
      <c r="T270" s="120"/>
      <c r="U270" s="120"/>
      <c r="V270" s="120"/>
      <c r="W270" s="120"/>
      <c r="X270" s="120">
        <f>SUMIF(Town!$AP$174:$AP$725,$AW270,Town!X$174:X$725)</f>
        <v>0</v>
      </c>
      <c r="Y270" s="120">
        <f>SUMIF(Town!$AP$174:$AP$725,$AW270,Town!Y$174:Y$725)</f>
        <v>575</v>
      </c>
      <c r="Z270" s="120">
        <f>SUMIF(Town!$AP$174:$AP$725,$AW270,Town!Z$174:Z$725)</f>
        <v>851</v>
      </c>
      <c r="AA270" s="120"/>
      <c r="AB270" s="120"/>
      <c r="AC270" s="120"/>
      <c r="AD270" s="120"/>
      <c r="AE270" s="120">
        <f>SUMIF(Town!$AP$174:$AP$725,$AW270,Town!AE$174:AE$725)</f>
        <v>0</v>
      </c>
      <c r="AG270" s="6">
        <f>IF(Q270&gt;0,RANK(Q270,(N270:P270,Q270:AE270)),0)</f>
        <v>0</v>
      </c>
      <c r="AH270" s="6">
        <f>IF(R270&gt;0,RANK(R270,(N270:P270,Q270:AE270)),0)</f>
        <v>6</v>
      </c>
      <c r="AI270" s="6">
        <f>IF(T270&gt;0,RANK(T270,(N270:P270,Q270:AE270)),0)</f>
        <v>0</v>
      </c>
      <c r="AJ270" s="6">
        <f>IF(S270&gt;0,RANK(S270,(N270:P270,Q270:AE270)),0)</f>
        <v>0</v>
      </c>
      <c r="AK270" s="2">
        <f t="shared" si="159"/>
        <v>0</v>
      </c>
      <c r="AL270" s="2">
        <f t="shared" si="160"/>
        <v>8.4790335176832474E-3</v>
      </c>
      <c r="AM270" s="2">
        <f t="shared" si="161"/>
        <v>0</v>
      </c>
      <c r="AN270" s="2">
        <f t="shared" si="162"/>
        <v>0</v>
      </c>
      <c r="AP270" t="s">
        <v>1222</v>
      </c>
      <c r="AQ270" t="s">
        <v>263</v>
      </c>
      <c r="AT270">
        <v>1</v>
      </c>
      <c r="AU270" s="105">
        <v>23</v>
      </c>
      <c r="AV270" s="107">
        <v>11</v>
      </c>
      <c r="AW270" s="111">
        <f t="shared" si="163"/>
        <v>23011</v>
      </c>
      <c r="AY270" s="6" t="s">
        <v>1243</v>
      </c>
    </row>
    <row r="271" spans="1:51" hidden="1" outlineLevel="1">
      <c r="A271" t="s">
        <v>533</v>
      </c>
      <c r="B271" t="s">
        <v>263</v>
      </c>
      <c r="C271" s="1">
        <f t="shared" si="149"/>
        <v>21721</v>
      </c>
      <c r="D271" s="8">
        <f t="shared" si="150"/>
        <v>3</v>
      </c>
      <c r="E271" s="8">
        <f t="shared" si="151"/>
        <v>2</v>
      </c>
      <c r="F271" s="8">
        <f t="shared" si="152"/>
        <v>1</v>
      </c>
      <c r="G271" s="61">
        <f t="shared" si="153"/>
        <v>6404</v>
      </c>
      <c r="H271" s="66">
        <f t="shared" si="154"/>
        <v>0.29482988812669769</v>
      </c>
      <c r="I271" s="2"/>
      <c r="J271" s="2">
        <f t="shared" si="155"/>
        <v>0.11661525712444179</v>
      </c>
      <c r="K271" s="2">
        <f t="shared" si="156"/>
        <v>0.28216932922056998</v>
      </c>
      <c r="L271" s="2">
        <f t="shared" si="157"/>
        <v>0.57699921734726767</v>
      </c>
      <c r="M271" s="2">
        <f t="shared" si="158"/>
        <v>2.421619630772065E-2</v>
      </c>
      <c r="N271" s="120">
        <f>SUMIF(Town!$AP$174:$AP$725,$AW271,Town!N$174:N$725)</f>
        <v>2533</v>
      </c>
      <c r="O271" s="120">
        <f>SUMIF(Town!$AP$174:$AP$725,$AW271,Town!O$174:O$725)</f>
        <v>6129</v>
      </c>
      <c r="P271" s="120">
        <f>SUMIF(Town!$AP$174:$AP$725,$AW271,Town!P$174:P$725)</f>
        <v>12533</v>
      </c>
      <c r="Q271" s="120"/>
      <c r="R271" s="120">
        <f>SUMIF(Town!$AP$174:$AP$725,$AW271,Town!R$174:R$725)</f>
        <v>159</v>
      </c>
      <c r="S271" s="120"/>
      <c r="T271" s="120"/>
      <c r="U271" s="120"/>
      <c r="V271" s="120"/>
      <c r="W271" s="120"/>
      <c r="X271" s="120">
        <f>SUMIF(Town!$AP$174:$AP$725,$AW271,Town!X$174:X$725)</f>
        <v>0</v>
      </c>
      <c r="Y271" s="120">
        <f>SUMIF(Town!$AP$174:$AP$725,$AW271,Town!Y$174:Y$725)</f>
        <v>159</v>
      </c>
      <c r="Z271" s="120">
        <f>SUMIF(Town!$AP$174:$AP$725,$AW271,Town!Z$174:Z$725)</f>
        <v>208</v>
      </c>
      <c r="AA271" s="120"/>
      <c r="AB271" s="120"/>
      <c r="AC271" s="120"/>
      <c r="AD271" s="120"/>
      <c r="AE271" s="120">
        <f>SUMIF(Town!$AP$174:$AP$725,$AW271,Town!AE$174:AE$725)</f>
        <v>0</v>
      </c>
      <c r="AG271" s="6">
        <f>IF(Q271&gt;0,RANK(Q271,(N271:P271,Q271:AE271)),0)</f>
        <v>0</v>
      </c>
      <c r="AH271" s="6">
        <f>IF(R271&gt;0,RANK(R271,(N271:P271,Q271:AE271)),0)</f>
        <v>5</v>
      </c>
      <c r="AI271" s="6">
        <f>IF(T271&gt;0,RANK(T271,(N271:P271,Q271:AE271)),0)</f>
        <v>0</v>
      </c>
      <c r="AJ271" s="6">
        <f>IF(S271&gt;0,RANK(S271,(N271:P271,Q271:AE271)),0)</f>
        <v>0</v>
      </c>
      <c r="AK271" s="2">
        <f t="shared" si="159"/>
        <v>0</v>
      </c>
      <c r="AL271" s="2">
        <f t="shared" si="160"/>
        <v>7.3201049675429312E-3</v>
      </c>
      <c r="AM271" s="2">
        <f t="shared" si="161"/>
        <v>0</v>
      </c>
      <c r="AN271" s="2">
        <f t="shared" si="162"/>
        <v>0</v>
      </c>
      <c r="AP271" t="s">
        <v>533</v>
      </c>
      <c r="AQ271" t="s">
        <v>263</v>
      </c>
      <c r="AR271">
        <v>1</v>
      </c>
      <c r="AT271">
        <v>1</v>
      </c>
      <c r="AU271" s="105">
        <v>23</v>
      </c>
      <c r="AV271" s="107">
        <v>13</v>
      </c>
      <c r="AW271" s="111">
        <f t="shared" si="163"/>
        <v>23013</v>
      </c>
      <c r="AY271" s="6" t="s">
        <v>1243</v>
      </c>
    </row>
    <row r="272" spans="1:51" hidden="1" outlineLevel="1">
      <c r="A272" t="s">
        <v>2246</v>
      </c>
      <c r="B272" t="s">
        <v>263</v>
      </c>
      <c r="C272" s="1">
        <f t="shared" si="149"/>
        <v>20544</v>
      </c>
      <c r="D272" s="8">
        <f t="shared" si="150"/>
        <v>3</v>
      </c>
      <c r="E272" s="8">
        <f t="shared" si="151"/>
        <v>2</v>
      </c>
      <c r="F272" s="8">
        <f t="shared" si="152"/>
        <v>1</v>
      </c>
      <c r="G272" s="61">
        <f t="shared" si="153"/>
        <v>4876</v>
      </c>
      <c r="H272" s="66">
        <f t="shared" si="154"/>
        <v>0.23734423676012462</v>
      </c>
      <c r="I272" s="2"/>
      <c r="J272" s="2">
        <f t="shared" si="155"/>
        <v>9.039135514018691E-2</v>
      </c>
      <c r="K272" s="2">
        <f t="shared" si="156"/>
        <v>0.32316004672897197</v>
      </c>
      <c r="L272" s="2">
        <f t="shared" si="157"/>
        <v>0.56050428348909653</v>
      </c>
      <c r="M272" s="2">
        <f t="shared" si="158"/>
        <v>2.5944314641744626E-2</v>
      </c>
      <c r="N272" s="120">
        <f>SUMIF(Town!$AP$174:$AP$725,$AW272,Town!N$174:N$725)</f>
        <v>1857</v>
      </c>
      <c r="O272" s="120">
        <f>SUMIF(Town!$AP$174:$AP$725,$AW272,Town!O$174:O$725)</f>
        <v>6639</v>
      </c>
      <c r="P272" s="120">
        <f>SUMIF(Town!$AP$174:$AP$725,$AW272,Town!P$174:P$725)</f>
        <v>11515</v>
      </c>
      <c r="Q272" s="120"/>
      <c r="R272" s="120">
        <f>SUMIF(Town!$AP$174:$AP$725,$AW272,Town!R$174:R$725)</f>
        <v>143</v>
      </c>
      <c r="S272" s="120"/>
      <c r="T272" s="120"/>
      <c r="U272" s="120"/>
      <c r="V272" s="120"/>
      <c r="W272" s="120"/>
      <c r="X272" s="120">
        <f>SUMIF(Town!$AP$174:$AP$725,$AW272,Town!X$174:X$725)</f>
        <v>0</v>
      </c>
      <c r="Y272" s="120">
        <f>SUMIF(Town!$AP$174:$AP$725,$AW272,Town!Y$174:Y$725)</f>
        <v>161</v>
      </c>
      <c r="Z272" s="120">
        <f>SUMIF(Town!$AP$174:$AP$725,$AW272,Town!Z$174:Z$725)</f>
        <v>229</v>
      </c>
      <c r="AA272" s="120"/>
      <c r="AB272" s="120"/>
      <c r="AC272" s="120"/>
      <c r="AD272" s="120"/>
      <c r="AE272" s="120">
        <f>SUMIF(Town!$AP$174:$AP$725,$AW272,Town!AE$174:AE$725)</f>
        <v>0</v>
      </c>
      <c r="AG272" s="6">
        <f>IF(Q272&gt;0,RANK(Q272,(N272:P272,Q272:AE272)),0)</f>
        <v>0</v>
      </c>
      <c r="AH272" s="6">
        <f>IF(R272&gt;0,RANK(R272,(N272:P272,Q272:AE272)),0)</f>
        <v>6</v>
      </c>
      <c r="AI272" s="6">
        <f>IF(T272&gt;0,RANK(T272,(N272:P272,Q272:AE272)),0)</f>
        <v>0</v>
      </c>
      <c r="AJ272" s="6">
        <f>IF(S272&gt;0,RANK(S272,(N272:P272,Q272:AE272)),0)</f>
        <v>0</v>
      </c>
      <c r="AK272" s="2">
        <f t="shared" si="159"/>
        <v>0</v>
      </c>
      <c r="AL272" s="2">
        <f t="shared" si="160"/>
        <v>6.9606697819314641E-3</v>
      </c>
      <c r="AM272" s="2">
        <f t="shared" si="161"/>
        <v>0</v>
      </c>
      <c r="AN272" s="2">
        <f t="shared" si="162"/>
        <v>0</v>
      </c>
      <c r="AP272" t="s">
        <v>2246</v>
      </c>
      <c r="AQ272" t="s">
        <v>263</v>
      </c>
      <c r="AR272">
        <v>1</v>
      </c>
      <c r="AT272">
        <v>1</v>
      </c>
      <c r="AU272" s="105">
        <v>23</v>
      </c>
      <c r="AV272" s="107">
        <v>15</v>
      </c>
      <c r="AW272" s="111">
        <f t="shared" si="163"/>
        <v>23015</v>
      </c>
      <c r="AY272" s="6" t="s">
        <v>1243</v>
      </c>
    </row>
    <row r="273" spans="1:58" hidden="1" outlineLevel="1">
      <c r="A273" t="s">
        <v>2430</v>
      </c>
      <c r="B273" t="s">
        <v>263</v>
      </c>
      <c r="C273" s="1">
        <f t="shared" si="149"/>
        <v>28928</v>
      </c>
      <c r="D273" s="8">
        <f t="shared" si="150"/>
        <v>3</v>
      </c>
      <c r="E273" s="8">
        <f t="shared" si="151"/>
        <v>2</v>
      </c>
      <c r="F273" s="8">
        <f t="shared" si="152"/>
        <v>1</v>
      </c>
      <c r="G273" s="61">
        <f t="shared" si="153"/>
        <v>6595</v>
      </c>
      <c r="H273" s="66">
        <f t="shared" si="154"/>
        <v>0.22797981194690264</v>
      </c>
      <c r="I273" s="2"/>
      <c r="J273" s="2">
        <f t="shared" si="155"/>
        <v>0.13433351769911506</v>
      </c>
      <c r="K273" s="2">
        <f t="shared" si="156"/>
        <v>0.30033185840707965</v>
      </c>
      <c r="L273" s="2">
        <f t="shared" si="157"/>
        <v>0.5283116703539823</v>
      </c>
      <c r="M273" s="2">
        <f t="shared" si="158"/>
        <v>3.7022953539822989E-2</v>
      </c>
      <c r="N273" s="120">
        <f>SUMIF(Town!$AP$174:$AP$725,$AW273,Town!N$174:N$725)</f>
        <v>3886</v>
      </c>
      <c r="O273" s="120">
        <f>SUMIF(Town!$AP$174:$AP$725,$AW273,Town!O$174:O$725)</f>
        <v>8688</v>
      </c>
      <c r="P273" s="120">
        <f>SUMIF(Town!$AP$174:$AP$725,$AW273,Town!P$174:P$725)</f>
        <v>15283</v>
      </c>
      <c r="Q273" s="120"/>
      <c r="R273" s="120">
        <f>SUMIF(Town!$AP$174:$AP$725,$AW273,Town!R$174:R$725)</f>
        <v>292</v>
      </c>
      <c r="S273" s="120"/>
      <c r="T273" s="120"/>
      <c r="U273" s="120"/>
      <c r="V273" s="120"/>
      <c r="W273" s="120"/>
      <c r="X273" s="120">
        <f>SUMIF(Town!$AP$174:$AP$725,$AW273,Town!X$174:X$725)</f>
        <v>0</v>
      </c>
      <c r="Y273" s="120">
        <f>SUMIF(Town!$AP$174:$AP$725,$AW273,Town!Y$174:Y$725)</f>
        <v>280</v>
      </c>
      <c r="Z273" s="120">
        <f>SUMIF(Town!$AP$174:$AP$725,$AW273,Town!Z$174:Z$725)</f>
        <v>499</v>
      </c>
      <c r="AA273" s="120"/>
      <c r="AB273" s="120"/>
      <c r="AC273" s="120"/>
      <c r="AD273" s="120"/>
      <c r="AE273" s="120">
        <f>SUMIF(Town!$AP$174:$AP$725,$AW273,Town!AE$174:AE$725)</f>
        <v>0</v>
      </c>
      <c r="AG273" s="6">
        <f>IF(Q273&gt;0,RANK(Q273,(N273:P273,Q273:AE273)),0)</f>
        <v>0</v>
      </c>
      <c r="AH273" s="6">
        <f>IF(R273&gt;0,RANK(R273,(N273:P273,Q273:AE273)),0)</f>
        <v>5</v>
      </c>
      <c r="AI273" s="6">
        <f>IF(T273&gt;0,RANK(T273,(N273:P273,Q273:AE273)),0)</f>
        <v>0</v>
      </c>
      <c r="AJ273" s="6">
        <f>IF(S273&gt;0,RANK(S273,(N273:P273,Q273:AE273)),0)</f>
        <v>0</v>
      </c>
      <c r="AK273" s="2">
        <f t="shared" si="159"/>
        <v>0</v>
      </c>
      <c r="AL273" s="2">
        <f t="shared" si="160"/>
        <v>1.0094026548672566E-2</v>
      </c>
      <c r="AM273" s="2">
        <f t="shared" si="161"/>
        <v>0</v>
      </c>
      <c r="AN273" s="2">
        <f t="shared" si="162"/>
        <v>0</v>
      </c>
      <c r="AP273" t="s">
        <v>2430</v>
      </c>
      <c r="AQ273" t="s">
        <v>263</v>
      </c>
      <c r="AR273">
        <v>2</v>
      </c>
      <c r="AT273">
        <v>1</v>
      </c>
      <c r="AU273" s="105">
        <v>23</v>
      </c>
      <c r="AV273" s="107">
        <v>17</v>
      </c>
      <c r="AW273" s="111">
        <f t="shared" si="163"/>
        <v>23017</v>
      </c>
      <c r="AY273" s="6" t="s">
        <v>1243</v>
      </c>
    </row>
    <row r="274" spans="1:58" hidden="1" outlineLevel="1">
      <c r="A274" t="s">
        <v>1357</v>
      </c>
      <c r="B274" t="s">
        <v>263</v>
      </c>
      <c r="C274" s="1">
        <f t="shared" si="149"/>
        <v>75429</v>
      </c>
      <c r="D274" s="8">
        <f t="shared" si="150"/>
        <v>3</v>
      </c>
      <c r="E274" s="8">
        <f t="shared" si="151"/>
        <v>2</v>
      </c>
      <c r="F274" s="8">
        <f t="shared" si="152"/>
        <v>1</v>
      </c>
      <c r="G274" s="61">
        <f t="shared" si="153"/>
        <v>7604</v>
      </c>
      <c r="H274" s="66">
        <f t="shared" si="154"/>
        <v>0.10081003327632608</v>
      </c>
      <c r="I274" s="2"/>
      <c r="J274" s="2">
        <f t="shared" si="155"/>
        <v>0.1277095016505588</v>
      </c>
      <c r="K274" s="2">
        <f t="shared" si="156"/>
        <v>0.37005660952683983</v>
      </c>
      <c r="L274" s="2">
        <f t="shared" si="157"/>
        <v>0.47086664280316587</v>
      </c>
      <c r="M274" s="2">
        <f t="shared" si="158"/>
        <v>3.1367246019435469E-2</v>
      </c>
      <c r="N274" s="120">
        <f>SUMIF(Town!$AP$174:$AP$725,$AW274,Town!N$174:N$725)</f>
        <v>9633</v>
      </c>
      <c r="O274" s="120">
        <f>SUMIF(Town!$AP$174:$AP$725,$AW274,Town!O$174:O$725)</f>
        <v>27913</v>
      </c>
      <c r="P274" s="120">
        <f>SUMIF(Town!$AP$174:$AP$725,$AW274,Town!P$174:P$725)</f>
        <v>35517</v>
      </c>
      <c r="Q274" s="120"/>
      <c r="R274" s="120">
        <f>SUMIF(Town!$AP$174:$AP$725,$AW274,Town!R$174:R$725)</f>
        <v>583</v>
      </c>
      <c r="S274" s="120"/>
      <c r="T274" s="120"/>
      <c r="U274" s="120"/>
      <c r="V274" s="120"/>
      <c r="W274" s="120"/>
      <c r="X274" s="120">
        <f>SUMIF(Town!$AP$174:$AP$725,$AW274,Town!X$174:X$725)</f>
        <v>0</v>
      </c>
      <c r="Y274" s="120">
        <f>SUMIF(Town!$AP$174:$AP$725,$AW274,Town!Y$174:Y$725)</f>
        <v>683</v>
      </c>
      <c r="Z274" s="120">
        <f>SUMIF(Town!$AP$174:$AP$725,$AW274,Town!Z$174:Z$725)</f>
        <v>1100</v>
      </c>
      <c r="AA274" s="120"/>
      <c r="AB274" s="120"/>
      <c r="AC274" s="120"/>
      <c r="AD274" s="120"/>
      <c r="AE274" s="120">
        <f>SUMIF(Town!$AP$174:$AP$725,$AW274,Town!AE$174:AE$725)</f>
        <v>0</v>
      </c>
      <c r="AG274" s="6">
        <f>IF(Q274&gt;0,RANK(Q274,(N274:P274,Q274:AE274)),0)</f>
        <v>0</v>
      </c>
      <c r="AH274" s="6">
        <f>IF(R274&gt;0,RANK(R274,(N274:P274,Q274:AE274)),0)</f>
        <v>6</v>
      </c>
      <c r="AI274" s="6">
        <f>IF(T274&gt;0,RANK(T274,(N274:P274,Q274:AE274)),0)</f>
        <v>0</v>
      </c>
      <c r="AJ274" s="6">
        <f>IF(S274&gt;0,RANK(S274,(N274:P274,Q274:AE274)),0)</f>
        <v>0</v>
      </c>
      <c r="AK274" s="2">
        <f t="shared" si="159"/>
        <v>0</v>
      </c>
      <c r="AL274" s="2">
        <f t="shared" si="160"/>
        <v>7.7291227511964893E-3</v>
      </c>
      <c r="AM274" s="2">
        <f t="shared" si="161"/>
        <v>0</v>
      </c>
      <c r="AN274" s="2">
        <f t="shared" si="162"/>
        <v>0</v>
      </c>
      <c r="AP274" t="s">
        <v>1357</v>
      </c>
      <c r="AQ274" t="s">
        <v>263</v>
      </c>
      <c r="AR274">
        <v>2</v>
      </c>
      <c r="AT274">
        <v>1</v>
      </c>
      <c r="AU274" s="105">
        <v>23</v>
      </c>
      <c r="AV274" s="107">
        <v>19</v>
      </c>
      <c r="AW274" s="111">
        <f t="shared" si="163"/>
        <v>23019</v>
      </c>
      <c r="AY274" s="6" t="s">
        <v>1243</v>
      </c>
    </row>
    <row r="275" spans="1:58" hidden="1" outlineLevel="1">
      <c r="A275" t="s">
        <v>1980</v>
      </c>
      <c r="B275" t="s">
        <v>263</v>
      </c>
      <c r="C275" s="1">
        <f t="shared" si="149"/>
        <v>8787</v>
      </c>
      <c r="D275" s="8">
        <f t="shared" si="150"/>
        <v>3</v>
      </c>
      <c r="E275" s="8">
        <f t="shared" si="151"/>
        <v>2</v>
      </c>
      <c r="F275" s="8">
        <f t="shared" si="152"/>
        <v>1</v>
      </c>
      <c r="G275" s="61">
        <f t="shared" si="153"/>
        <v>494</v>
      </c>
      <c r="H275" s="66">
        <f t="shared" si="154"/>
        <v>5.6219415044952772E-2</v>
      </c>
      <c r="I275" s="2"/>
      <c r="J275" s="2">
        <f t="shared" si="155"/>
        <v>0.1036758848298623</v>
      </c>
      <c r="K275" s="2">
        <f t="shared" si="156"/>
        <v>0.400819392284056</v>
      </c>
      <c r="L275" s="2">
        <f t="shared" si="157"/>
        <v>0.45703880732900876</v>
      </c>
      <c r="M275" s="2">
        <f t="shared" si="158"/>
        <v>3.8465915557072905E-2</v>
      </c>
      <c r="N275" s="120">
        <f>SUMIF(Town!$AP$174:$AP$725,$AW275,Town!N$174:N$725)</f>
        <v>911</v>
      </c>
      <c r="O275" s="120">
        <f>SUMIF(Town!$AP$174:$AP$725,$AW275,Town!O$174:O$725)</f>
        <v>3522</v>
      </c>
      <c r="P275" s="120">
        <f>SUMIF(Town!$AP$174:$AP$725,$AW275,Town!P$174:P$725)</f>
        <v>4016</v>
      </c>
      <c r="Q275" s="120"/>
      <c r="R275" s="120">
        <f>SUMIF(Town!$AP$174:$AP$725,$AW275,Town!R$174:R$725)</f>
        <v>126</v>
      </c>
      <c r="S275" s="120"/>
      <c r="T275" s="120"/>
      <c r="U275" s="120"/>
      <c r="V275" s="120"/>
      <c r="W275" s="120"/>
      <c r="X275" s="120">
        <f>SUMIF(Town!$AP$174:$AP$725,$AW275,Town!X$174:X$725)</f>
        <v>0</v>
      </c>
      <c r="Y275" s="120">
        <f>SUMIF(Town!$AP$174:$AP$725,$AW275,Town!Y$174:Y$725)</f>
        <v>76</v>
      </c>
      <c r="Z275" s="120">
        <f>SUMIF(Town!$AP$174:$AP$725,$AW275,Town!Z$174:Z$725)</f>
        <v>136</v>
      </c>
      <c r="AA275" s="120"/>
      <c r="AB275" s="120"/>
      <c r="AC275" s="120"/>
      <c r="AD275" s="120"/>
      <c r="AE275" s="120">
        <f>SUMIF(Town!$AP$174:$AP$725,$AW275,Town!AE$174:AE$725)</f>
        <v>0</v>
      </c>
      <c r="AG275" s="6">
        <f>IF(Q275&gt;0,RANK(Q275,(N275:P275,Q275:AE275)),0)</f>
        <v>0</v>
      </c>
      <c r="AH275" s="6">
        <f>IF(R275&gt;0,RANK(R275,(N275:P275,Q275:AE275)),0)</f>
        <v>5</v>
      </c>
      <c r="AI275" s="6">
        <f>IF(T275&gt;0,RANK(T275,(N275:P275,Q275:AE275)),0)</f>
        <v>0</v>
      </c>
      <c r="AJ275" s="6">
        <f>IF(S275&gt;0,RANK(S275,(N275:P275,Q275:AE275)),0)</f>
        <v>0</v>
      </c>
      <c r="AK275" s="2">
        <f t="shared" si="159"/>
        <v>0</v>
      </c>
      <c r="AL275" s="2">
        <f t="shared" si="160"/>
        <v>1.4339364970979856E-2</v>
      </c>
      <c r="AM275" s="2">
        <f t="shared" si="161"/>
        <v>0</v>
      </c>
      <c r="AN275" s="2">
        <f t="shared" si="162"/>
        <v>0</v>
      </c>
      <c r="AP275" t="s">
        <v>1980</v>
      </c>
      <c r="AQ275" t="s">
        <v>263</v>
      </c>
      <c r="AR275">
        <v>2</v>
      </c>
      <c r="AT275">
        <v>1</v>
      </c>
      <c r="AU275" s="105">
        <v>23</v>
      </c>
      <c r="AV275" s="107">
        <v>21</v>
      </c>
      <c r="AW275" s="111">
        <f t="shared" si="163"/>
        <v>23021</v>
      </c>
      <c r="AY275" s="6" t="s">
        <v>1243</v>
      </c>
    </row>
    <row r="276" spans="1:58" hidden="1" outlineLevel="1">
      <c r="A276" t="s">
        <v>2074</v>
      </c>
      <c r="B276" t="s">
        <v>263</v>
      </c>
      <c r="C276" s="1">
        <f t="shared" si="149"/>
        <v>20652</v>
      </c>
      <c r="D276" s="8">
        <f t="shared" si="150"/>
        <v>3</v>
      </c>
      <c r="E276" s="8">
        <f t="shared" si="151"/>
        <v>2</v>
      </c>
      <c r="F276" s="8">
        <f t="shared" si="152"/>
        <v>1</v>
      </c>
      <c r="G276" s="61">
        <f t="shared" si="153"/>
        <v>6633</v>
      </c>
      <c r="H276" s="66">
        <f t="shared" si="154"/>
        <v>0.32117954677513072</v>
      </c>
      <c r="I276" s="2"/>
      <c r="J276" s="2">
        <f t="shared" si="155"/>
        <v>8.8030214991284134E-2</v>
      </c>
      <c r="K276" s="2">
        <f t="shared" si="156"/>
        <v>0.28031183420491962</v>
      </c>
      <c r="L276" s="2">
        <f t="shared" si="157"/>
        <v>0.60149138098005039</v>
      </c>
      <c r="M276" s="2">
        <f t="shared" si="158"/>
        <v>3.0166569823745881E-2</v>
      </c>
      <c r="N276" s="120">
        <f>SUMIF(Town!$AP$174:$AP$725,$AW276,Town!N$174:N$725)</f>
        <v>1818</v>
      </c>
      <c r="O276" s="120">
        <f>SUMIF(Town!$AP$174:$AP$725,$AW276,Town!O$174:O$725)</f>
        <v>5789</v>
      </c>
      <c r="P276" s="120">
        <f>SUMIF(Town!$AP$174:$AP$725,$AW276,Town!P$174:P$725)</f>
        <v>12422</v>
      </c>
      <c r="Q276" s="120"/>
      <c r="R276" s="120">
        <f>SUMIF(Town!$AP$174:$AP$725,$AW276,Town!R$174:R$725)</f>
        <v>164</v>
      </c>
      <c r="S276" s="120"/>
      <c r="T276" s="120"/>
      <c r="U276" s="120"/>
      <c r="V276" s="120"/>
      <c r="W276" s="120"/>
      <c r="X276" s="120">
        <f>SUMIF(Town!$AP$174:$AP$725,$AW276,Town!X$174:X$725)</f>
        <v>0</v>
      </c>
      <c r="Y276" s="120">
        <f>SUMIF(Town!$AP$174:$AP$725,$AW276,Town!Y$174:Y$725)</f>
        <v>258</v>
      </c>
      <c r="Z276" s="120">
        <f>SUMIF(Town!$AP$174:$AP$725,$AW276,Town!Z$174:Z$725)</f>
        <v>201</v>
      </c>
      <c r="AA276" s="120"/>
      <c r="AB276" s="120"/>
      <c r="AC276" s="120"/>
      <c r="AD276" s="120"/>
      <c r="AE276" s="120">
        <f>SUMIF(Town!$AP$174:$AP$725,$AW276,Town!AE$174:AE$725)</f>
        <v>0</v>
      </c>
      <c r="AG276" s="6">
        <f>IF(Q276&gt;0,RANK(Q276,(N276:P276,Q276:AE276)),0)</f>
        <v>0</v>
      </c>
      <c r="AH276" s="6">
        <f>IF(R276&gt;0,RANK(R276,(N276:P276,Q276:AE276)),0)</f>
        <v>6</v>
      </c>
      <c r="AI276" s="6">
        <f>IF(T276&gt;0,RANK(T276,(N276:P276,Q276:AE276)),0)</f>
        <v>0</v>
      </c>
      <c r="AJ276" s="6">
        <f>IF(S276&gt;0,RANK(S276,(N276:P276,Q276:AE276)),0)</f>
        <v>0</v>
      </c>
      <c r="AK276" s="2">
        <f t="shared" si="159"/>
        <v>0</v>
      </c>
      <c r="AL276" s="2">
        <f t="shared" si="160"/>
        <v>7.941119504164245E-3</v>
      </c>
      <c r="AM276" s="2">
        <f t="shared" si="161"/>
        <v>0</v>
      </c>
      <c r="AN276" s="2">
        <f t="shared" si="162"/>
        <v>0</v>
      </c>
      <c r="AP276" t="s">
        <v>2074</v>
      </c>
      <c r="AQ276" t="s">
        <v>263</v>
      </c>
      <c r="AR276">
        <v>1</v>
      </c>
      <c r="AT276">
        <v>1</v>
      </c>
      <c r="AU276" s="105">
        <v>23</v>
      </c>
      <c r="AV276" s="107">
        <v>23</v>
      </c>
      <c r="AW276" s="111">
        <f t="shared" si="163"/>
        <v>23023</v>
      </c>
      <c r="AY276" s="6" t="s">
        <v>1243</v>
      </c>
    </row>
    <row r="277" spans="1:58" hidden="1" outlineLevel="1">
      <c r="A277" t="s">
        <v>2099</v>
      </c>
      <c r="B277" t="s">
        <v>263</v>
      </c>
      <c r="C277" s="1">
        <f t="shared" si="149"/>
        <v>24341</v>
      </c>
      <c r="D277" s="8">
        <f t="shared" si="150"/>
        <v>3</v>
      </c>
      <c r="E277" s="8">
        <f t="shared" si="151"/>
        <v>2</v>
      </c>
      <c r="F277" s="8">
        <f t="shared" si="152"/>
        <v>1</v>
      </c>
      <c r="G277" s="61">
        <f t="shared" si="153"/>
        <v>2059</v>
      </c>
      <c r="H277" s="66">
        <f t="shared" si="154"/>
        <v>8.458978677950782E-2</v>
      </c>
      <c r="I277" s="2"/>
      <c r="J277" s="2">
        <f t="shared" si="155"/>
        <v>0.13914793969023459</v>
      </c>
      <c r="K277" s="2">
        <f t="shared" si="156"/>
        <v>0.36917135696972186</v>
      </c>
      <c r="L277" s="2">
        <f t="shared" si="157"/>
        <v>0.45376114374922971</v>
      </c>
      <c r="M277" s="2">
        <f t="shared" si="158"/>
        <v>3.7919559590813778E-2</v>
      </c>
      <c r="N277" s="120">
        <f>SUMIF(Town!$AP$174:$AP$725,$AW277,Town!N$174:N$725)</f>
        <v>3387</v>
      </c>
      <c r="O277" s="120">
        <f>SUMIF(Town!$AP$174:$AP$725,$AW277,Town!O$174:O$725)</f>
        <v>8986</v>
      </c>
      <c r="P277" s="120">
        <f>SUMIF(Town!$AP$174:$AP$725,$AW277,Town!P$174:P$725)</f>
        <v>11045</v>
      </c>
      <c r="Q277" s="120"/>
      <c r="R277" s="120">
        <f>SUMIF(Town!$AP$174:$AP$725,$AW277,Town!R$174:R$725)</f>
        <v>302</v>
      </c>
      <c r="S277" s="120"/>
      <c r="T277" s="120"/>
      <c r="U277" s="120"/>
      <c r="V277" s="120"/>
      <c r="W277" s="120"/>
      <c r="X277" s="120">
        <f>SUMIF(Town!$AP$174:$AP$725,$AW277,Town!X$174:X$725)</f>
        <v>0</v>
      </c>
      <c r="Y277" s="120">
        <f>SUMIF(Town!$AP$174:$AP$725,$AW277,Town!Y$174:Y$725)</f>
        <v>242</v>
      </c>
      <c r="Z277" s="120">
        <f>SUMIF(Town!$AP$174:$AP$725,$AW277,Town!Z$174:Z$725)</f>
        <v>379</v>
      </c>
      <c r="AA277" s="120"/>
      <c r="AB277" s="120"/>
      <c r="AC277" s="120"/>
      <c r="AD277" s="120"/>
      <c r="AE277" s="120">
        <f>SUMIF(Town!$AP$174:$AP$725,$AW277,Town!AE$174:AE$725)</f>
        <v>0</v>
      </c>
      <c r="AG277" s="6">
        <f>IF(Q277&gt;0,RANK(Q277,(N277:P277,Q277:AE277)),0)</f>
        <v>0</v>
      </c>
      <c r="AH277" s="6">
        <f>IF(R277&gt;0,RANK(R277,(N277:P277,Q277:AE277)),0)</f>
        <v>5</v>
      </c>
      <c r="AI277" s="6">
        <f>IF(T277&gt;0,RANK(T277,(N277:P277,Q277:AE277)),0)</f>
        <v>0</v>
      </c>
      <c r="AJ277" s="6">
        <f>IF(S277&gt;0,RANK(S277,(N277:P277,Q277:AE277)),0)</f>
        <v>0</v>
      </c>
      <c r="AK277" s="2">
        <f t="shared" si="159"/>
        <v>0</v>
      </c>
      <c r="AL277" s="2">
        <f t="shared" si="160"/>
        <v>1.2407049833614067E-2</v>
      </c>
      <c r="AM277" s="2">
        <f t="shared" si="161"/>
        <v>0</v>
      </c>
      <c r="AN277" s="2">
        <f t="shared" si="162"/>
        <v>0</v>
      </c>
      <c r="AP277" t="s">
        <v>2099</v>
      </c>
      <c r="AQ277" t="s">
        <v>263</v>
      </c>
      <c r="AR277">
        <v>2</v>
      </c>
      <c r="AT277">
        <v>1</v>
      </c>
      <c r="AU277" s="105">
        <v>23</v>
      </c>
      <c r="AV277" s="107">
        <v>25</v>
      </c>
      <c r="AW277" s="111">
        <f t="shared" si="163"/>
        <v>23025</v>
      </c>
      <c r="AY277" s="6" t="s">
        <v>1243</v>
      </c>
    </row>
    <row r="278" spans="1:58" hidden="1" outlineLevel="1">
      <c r="A278" t="s">
        <v>780</v>
      </c>
      <c r="B278" t="s">
        <v>263</v>
      </c>
      <c r="C278" s="1">
        <f t="shared" si="149"/>
        <v>20537</v>
      </c>
      <c r="D278" s="8">
        <f t="shared" si="150"/>
        <v>3</v>
      </c>
      <c r="E278" s="8">
        <f t="shared" si="151"/>
        <v>2</v>
      </c>
      <c r="F278" s="8">
        <f t="shared" si="152"/>
        <v>1</v>
      </c>
      <c r="G278" s="61">
        <f t="shared" si="153"/>
        <v>3470</v>
      </c>
      <c r="H278" s="66">
        <f t="shared" si="154"/>
        <v>0.16896333446949408</v>
      </c>
      <c r="I278" s="2"/>
      <c r="J278" s="2">
        <f t="shared" si="155"/>
        <v>0.12294882407362322</v>
      </c>
      <c r="K278" s="2">
        <f t="shared" si="156"/>
        <v>0.33705020207430492</v>
      </c>
      <c r="L278" s="2">
        <f t="shared" si="157"/>
        <v>0.50601353654379899</v>
      </c>
      <c r="M278" s="2">
        <f t="shared" si="158"/>
        <v>3.3987437308272916E-2</v>
      </c>
      <c r="N278" s="120">
        <f>SUMIF(Town!$AP$174:$AP$725,$AW278,Town!N$174:N$725)</f>
        <v>2525</v>
      </c>
      <c r="O278" s="120">
        <f>SUMIF(Town!$AP$174:$AP$725,$AW278,Town!O$174:O$725)</f>
        <v>6922</v>
      </c>
      <c r="P278" s="120">
        <f>SUMIF(Town!$AP$174:$AP$725,$AW278,Town!P$174:P$725)</f>
        <v>10392</v>
      </c>
      <c r="Q278" s="120"/>
      <c r="R278" s="120">
        <f>SUMIF(Town!$AP$174:$AP$725,$AW278,Town!R$174:R$725)</f>
        <v>210</v>
      </c>
      <c r="S278" s="120"/>
      <c r="T278" s="120"/>
      <c r="U278" s="120"/>
      <c r="V278" s="120"/>
      <c r="W278" s="120"/>
      <c r="X278" s="120">
        <f>SUMIF(Town!$AP$174:$AP$725,$AW278,Town!X$174:X$725)</f>
        <v>0</v>
      </c>
      <c r="Y278" s="120">
        <f>SUMIF(Town!$AP$174:$AP$725,$AW278,Town!Y$174:Y$725)</f>
        <v>181</v>
      </c>
      <c r="Z278" s="120">
        <f>SUMIF(Town!$AP$174:$AP$725,$AW278,Town!Z$174:Z$725)</f>
        <v>307</v>
      </c>
      <c r="AA278" s="120"/>
      <c r="AB278" s="120"/>
      <c r="AC278" s="120"/>
      <c r="AD278" s="120"/>
      <c r="AE278" s="120">
        <f>SUMIF(Town!$AP$174:$AP$725,$AW278,Town!AE$174:AE$725)</f>
        <v>0</v>
      </c>
      <c r="AG278" s="6">
        <f>IF(Q278&gt;0,RANK(Q278,(N278:P278,Q278:AE278)),0)</f>
        <v>0</v>
      </c>
      <c r="AH278" s="6">
        <f>IF(R278&gt;0,RANK(R278,(N278:P278,Q278:AE278)),0)</f>
        <v>5</v>
      </c>
      <c r="AI278" s="6">
        <f>IF(T278&gt;0,RANK(T278,(N278:P278,Q278:AE278)),0)</f>
        <v>0</v>
      </c>
      <c r="AJ278" s="6">
        <f>IF(S278&gt;0,RANK(S278,(N278:P278,Q278:AE278)),0)</f>
        <v>0</v>
      </c>
      <c r="AK278" s="2">
        <f t="shared" si="159"/>
        <v>0</v>
      </c>
      <c r="AL278" s="2">
        <f t="shared" si="160"/>
        <v>1.0225446754637971E-2</v>
      </c>
      <c r="AM278" s="2">
        <f t="shared" si="161"/>
        <v>0</v>
      </c>
      <c r="AN278" s="2">
        <f t="shared" si="162"/>
        <v>0</v>
      </c>
      <c r="AP278" t="s">
        <v>780</v>
      </c>
      <c r="AQ278" t="s">
        <v>263</v>
      </c>
      <c r="AR278">
        <v>2</v>
      </c>
      <c r="AT278">
        <v>1</v>
      </c>
      <c r="AU278" s="105">
        <v>23</v>
      </c>
      <c r="AV278" s="107">
        <v>27</v>
      </c>
      <c r="AW278" s="111">
        <f t="shared" si="163"/>
        <v>23027</v>
      </c>
      <c r="AY278" s="6" t="s">
        <v>1243</v>
      </c>
    </row>
    <row r="279" spans="1:58" hidden="1" outlineLevel="1">
      <c r="A279" t="s">
        <v>342</v>
      </c>
      <c r="B279" t="s">
        <v>263</v>
      </c>
      <c r="C279" s="1">
        <f t="shared" si="149"/>
        <v>15269</v>
      </c>
      <c r="D279" s="8">
        <f t="shared" si="150"/>
        <v>3</v>
      </c>
      <c r="E279" s="8">
        <f t="shared" si="151"/>
        <v>2</v>
      </c>
      <c r="F279" s="8">
        <f t="shared" si="152"/>
        <v>1</v>
      </c>
      <c r="G279" s="61">
        <f t="shared" si="153"/>
        <v>923</v>
      </c>
      <c r="H279" s="66">
        <f t="shared" si="154"/>
        <v>6.0449276311480775E-2</v>
      </c>
      <c r="I279" s="2"/>
      <c r="J279" s="2">
        <f t="shared" si="155"/>
        <v>0.14729189861811515</v>
      </c>
      <c r="K279" s="2">
        <f t="shared" si="156"/>
        <v>0.37585958477961884</v>
      </c>
      <c r="L279" s="2">
        <f t="shared" si="157"/>
        <v>0.43630886109109962</v>
      </c>
      <c r="M279" s="2">
        <f t="shared" si="158"/>
        <v>4.053965551116645E-2</v>
      </c>
      <c r="N279" s="120">
        <f>SUMIF(Town!$AP$174:$AP$725,$AW279,Town!N$174:N$725)</f>
        <v>2249</v>
      </c>
      <c r="O279" s="120">
        <f>SUMIF(Town!$AP$174:$AP$725,$AW279,Town!O$174:O$725)</f>
        <v>5739</v>
      </c>
      <c r="P279" s="120">
        <f>SUMIF(Town!$AP$174:$AP$725,$AW279,Town!P$174:P$725)</f>
        <v>6662</v>
      </c>
      <c r="Q279" s="120"/>
      <c r="R279" s="120">
        <f>SUMIF(Town!$AP$174:$AP$725,$AW279,Town!R$174:R$725)</f>
        <v>163</v>
      </c>
      <c r="S279" s="120"/>
      <c r="T279" s="120"/>
      <c r="U279" s="120"/>
      <c r="V279" s="120"/>
      <c r="W279" s="120"/>
      <c r="X279" s="120">
        <f>SUMIF(Town!$AP$174:$AP$725,$AW279,Town!X$174:X$725)</f>
        <v>0</v>
      </c>
      <c r="Y279" s="120">
        <f>SUMIF(Town!$AP$174:$AP$725,$AW279,Town!Y$174:Y$725)</f>
        <v>174</v>
      </c>
      <c r="Z279" s="120">
        <f>SUMIF(Town!$AP$174:$AP$725,$AW279,Town!Z$174:Z$725)</f>
        <v>282</v>
      </c>
      <c r="AA279" s="120"/>
      <c r="AB279" s="120"/>
      <c r="AC279" s="120"/>
      <c r="AD279" s="120"/>
      <c r="AE279" s="120">
        <f>SUMIF(Town!$AP$174:$AP$725,$AW279,Town!AE$174:AE$725)</f>
        <v>0</v>
      </c>
      <c r="AG279" s="6">
        <f>IF(Q279&gt;0,RANK(Q279,(N279:P279,Q279:AE279)),0)</f>
        <v>0</v>
      </c>
      <c r="AH279" s="6">
        <f>IF(R279&gt;0,RANK(R279,(N279:P279,Q279:AE279)),0)</f>
        <v>6</v>
      </c>
      <c r="AI279" s="6">
        <f>IF(T279&gt;0,RANK(T279,(N279:P279,Q279:AE279)),0)</f>
        <v>0</v>
      </c>
      <c r="AJ279" s="6">
        <f>IF(S279&gt;0,RANK(S279,(N279:P279,Q279:AE279)),0)</f>
        <v>0</v>
      </c>
      <c r="AK279" s="2">
        <f t="shared" si="159"/>
        <v>0</v>
      </c>
      <c r="AL279" s="2">
        <f t="shared" si="160"/>
        <v>1.0675224310694871E-2</v>
      </c>
      <c r="AM279" s="2">
        <f t="shared" si="161"/>
        <v>0</v>
      </c>
      <c r="AN279" s="2">
        <f t="shared" si="162"/>
        <v>0</v>
      </c>
      <c r="AP279" t="s">
        <v>342</v>
      </c>
      <c r="AQ279" t="s">
        <v>263</v>
      </c>
      <c r="AR279">
        <v>2</v>
      </c>
      <c r="AT279">
        <v>1</v>
      </c>
      <c r="AU279" s="105">
        <v>23</v>
      </c>
      <c r="AV279" s="107">
        <v>29</v>
      </c>
      <c r="AW279" s="111">
        <f t="shared" si="163"/>
        <v>23029</v>
      </c>
      <c r="AY279" s="6" t="s">
        <v>1243</v>
      </c>
    </row>
    <row r="280" spans="1:58" hidden="1" outlineLevel="1">
      <c r="A280" t="s">
        <v>1530</v>
      </c>
      <c r="B280" t="s">
        <v>263</v>
      </c>
      <c r="C280" s="1">
        <f t="shared" ref="C280" si="164">SUM(N280:AE280)</f>
        <v>106008</v>
      </c>
      <c r="D280" s="8">
        <f t="shared" ref="D280" si="165">IF(N280&gt;0, RANK(N280,(N280:AE280)),0)</f>
        <v>3</v>
      </c>
      <c r="E280" s="8">
        <f t="shared" ref="E280" si="166">IF(O280&gt;0,RANK(O280,(N280:AE280)),0)</f>
        <v>2</v>
      </c>
      <c r="F280" s="8">
        <f t="shared" ref="F280" si="167">IF(P280&gt;0,RANK(P280,(N280:AE280)),0)</f>
        <v>1</v>
      </c>
      <c r="G280" s="61">
        <f t="shared" ref="G280" si="168">IF(C280&gt;0,MAX(N280:S280)-LARGE(N280:S280,2),0)</f>
        <v>24730</v>
      </c>
      <c r="H280" s="66">
        <f t="shared" ref="H280" si="169">IF(C280&gt;0,G280/C280,0)</f>
        <v>0.23328428043166555</v>
      </c>
      <c r="I280" s="2"/>
      <c r="J280" s="2">
        <f t="shared" ref="J280" si="170">IF($C280=0,"-",N280/$C280)</f>
        <v>0.14865859180439212</v>
      </c>
      <c r="K280" s="2">
        <f t="shared" ref="K280" si="171">IF($C280=0,"-",O280/$C280)</f>
        <v>0.29458154101577239</v>
      </c>
      <c r="L280" s="2">
        <f t="shared" ref="L280" si="172">IF($C280=0,"-",P280/$C280)</f>
        <v>0.52786582144743788</v>
      </c>
      <c r="M280" s="2">
        <f t="shared" ref="M280" si="173">IF(C280=0,"-",(1-J280-K280-L280))</f>
        <v>2.8894045732397622E-2</v>
      </c>
      <c r="N280" s="120">
        <f>SUMIF(Town!$AP$174:$AP$725,$AW280,Town!N$174:N$725)</f>
        <v>15759</v>
      </c>
      <c r="O280" s="120">
        <f>SUMIF(Town!$AP$174:$AP$725,$AW280,Town!O$174:O$725)</f>
        <v>31228</v>
      </c>
      <c r="P280" s="120">
        <f>SUMIF(Town!$AP$174:$AP$725,$AW280,Town!P$174:P$725)</f>
        <v>55958</v>
      </c>
      <c r="Q280" s="120"/>
      <c r="R280" s="120">
        <f>SUMIF(Town!$AP$174:$AP$725,$AW280,Town!R$174:R$725)</f>
        <v>767</v>
      </c>
      <c r="S280" s="120"/>
      <c r="T280" s="120"/>
      <c r="U280" s="120"/>
      <c r="V280" s="120"/>
      <c r="W280" s="120"/>
      <c r="X280" s="120">
        <f>SUMIF(Town!$AP$174:$AP$725,$AW280,Town!X$174:X$725)</f>
        <v>0</v>
      </c>
      <c r="Y280" s="120">
        <f>SUMIF(Town!$AP$174:$AP$725,$AW280,Town!Y$174:Y$725)</f>
        <v>726</v>
      </c>
      <c r="Z280" s="120">
        <f>SUMIF(Town!$AP$174:$AP$725,$AW280,Town!Z$174:Z$725)</f>
        <v>1570</v>
      </c>
      <c r="AA280" s="120"/>
      <c r="AB280" s="120"/>
      <c r="AC280" s="120"/>
      <c r="AD280" s="120"/>
      <c r="AE280" s="120">
        <f>SUMIF(Town!$AP$174:$AP$725,$AW280,Town!AE$174:AE$725)</f>
        <v>0</v>
      </c>
      <c r="AG280" s="6">
        <f>IF(Q280&gt;0,RANK(Q280,(N280:P280,Q280:AE280)),0)</f>
        <v>0</v>
      </c>
      <c r="AH280" s="6">
        <f>IF(R280&gt;0,RANK(R280,(N280:P280,Q280:AE280)),0)</f>
        <v>5</v>
      </c>
      <c r="AI280" s="6">
        <f>IF(T280&gt;0,RANK(T280,(N280:P280,Q280:AE280)),0)</f>
        <v>0</v>
      </c>
      <c r="AJ280" s="6">
        <f>IF(S280&gt;0,RANK(S280,(N280:P280,Q280:AE280)),0)</f>
        <v>0</v>
      </c>
      <c r="AK280" s="2">
        <f t="shared" ref="AK280" si="174">IF($C280=0,"-",Q280/$C280)</f>
        <v>0</v>
      </c>
      <c r="AL280" s="2">
        <f t="shared" ref="AL280" si="175">IF($C280=0,"-",R280/$C280)</f>
        <v>7.2353029960003021E-3</v>
      </c>
      <c r="AM280" s="2">
        <f t="shared" ref="AM280" si="176">IF($C280=0,"-",T280/$C280)</f>
        <v>0</v>
      </c>
      <c r="AN280" s="2">
        <f t="shared" ref="AN280" si="177">IF($C280=0,"-",S280/$C280)</f>
        <v>0</v>
      </c>
      <c r="AP280" t="s">
        <v>1530</v>
      </c>
      <c r="AQ280" t="s">
        <v>263</v>
      </c>
      <c r="AR280">
        <v>1</v>
      </c>
      <c r="AT280">
        <v>1</v>
      </c>
      <c r="AU280" s="105">
        <v>23</v>
      </c>
      <c r="AV280" s="107">
        <v>31</v>
      </c>
      <c r="AW280" s="111">
        <f t="shared" ref="AW280" si="178">1000*AU280+AV280</f>
        <v>23031</v>
      </c>
      <c r="AY280" s="6" t="s">
        <v>1243</v>
      </c>
    </row>
    <row r="281" spans="1:58" hidden="1" outlineLevel="1">
      <c r="A281" t="s">
        <v>2431</v>
      </c>
      <c r="B281" t="s">
        <v>263</v>
      </c>
      <c r="C281" s="1">
        <f t="shared" si="149"/>
        <v>2911</v>
      </c>
      <c r="D281" s="8">
        <f t="shared" si="150"/>
        <v>2</v>
      </c>
      <c r="E281" s="8">
        <f t="shared" si="151"/>
        <v>3</v>
      </c>
      <c r="F281" s="8">
        <f t="shared" si="152"/>
        <v>1</v>
      </c>
      <c r="G281" s="61">
        <f t="shared" si="153"/>
        <v>817</v>
      </c>
      <c r="H281" s="66">
        <f t="shared" si="154"/>
        <v>0.28065956715905188</v>
      </c>
      <c r="I281" s="2"/>
      <c r="J281" s="2">
        <f t="shared" si="155"/>
        <v>0.24115424252834078</v>
      </c>
      <c r="K281" s="2">
        <f t="shared" si="156"/>
        <v>0.20164891789762968</v>
      </c>
      <c r="L281" s="2">
        <f t="shared" si="157"/>
        <v>0.52181380968739266</v>
      </c>
      <c r="M281" s="2">
        <f t="shared" si="158"/>
        <v>3.5383029886636774E-2</v>
      </c>
      <c r="N281" s="120">
        <f>SUMIF(Town!$AP$174:$AP$725,$AW281,Town!N$174:N$725)</f>
        <v>702</v>
      </c>
      <c r="O281" s="120">
        <f>SUMIF(Town!$AP$174:$AP$725,$AW281,Town!O$174:O$725)</f>
        <v>587</v>
      </c>
      <c r="P281" s="120">
        <f>SUMIF(Town!$AP$174:$AP$725,$AW281,Town!P$174:P$725)</f>
        <v>1519</v>
      </c>
      <c r="Q281" s="120"/>
      <c r="R281" s="120">
        <f>SUMIF(Town!$AP$174:$AP$725,$AW281,Town!R$174:R$725)</f>
        <v>43</v>
      </c>
      <c r="S281" s="120"/>
      <c r="T281" s="120"/>
      <c r="U281" s="120"/>
      <c r="V281" s="120"/>
      <c r="W281" s="120"/>
      <c r="X281" s="120">
        <f>SUMIF(Town!$AP$174:$AP$725,$AW281,Town!X$174:X$725)</f>
        <v>0</v>
      </c>
      <c r="Y281" s="120">
        <f>SUMIF(Town!$AP$174:$AP$725,$AW281,Town!Y$174:Y$725)</f>
        <v>38</v>
      </c>
      <c r="Z281" s="120">
        <f>SUMIF(Town!$AP$174:$AP$725,$AW281,Town!Z$174:Z$725)</f>
        <v>22</v>
      </c>
      <c r="AA281" s="120"/>
      <c r="AB281" s="120"/>
      <c r="AC281" s="120"/>
      <c r="AD281" s="120"/>
      <c r="AE281" s="120">
        <f>SUMIF(Town!$AP$174:$AP$725,$AW281,Town!AE$174:AE$725)</f>
        <v>0</v>
      </c>
      <c r="AG281" s="6">
        <f>IF(Q281&gt;0,RANK(Q281,(N281:P281,Q281:AE281)),0)</f>
        <v>0</v>
      </c>
      <c r="AH281" s="6">
        <f>IF(R281&gt;0,RANK(R281,(N281:P281,Q281:AE281)),0)</f>
        <v>4</v>
      </c>
      <c r="AI281" s="6">
        <f>IF(T281&gt;0,RANK(T281,(N281:P281,Q281:AE281)),0)</f>
        <v>0</v>
      </c>
      <c r="AJ281" s="6">
        <f>IF(S281&gt;0,RANK(S281,(N281:P281,Q281:AE281)),0)</f>
        <v>0</v>
      </c>
      <c r="AK281" s="2">
        <f t="shared" si="159"/>
        <v>0</v>
      </c>
      <c r="AL281" s="2">
        <f t="shared" si="160"/>
        <v>1.4771556166265888E-2</v>
      </c>
      <c r="AM281" s="2">
        <f t="shared" si="161"/>
        <v>0</v>
      </c>
      <c r="AN281" s="2">
        <f t="shared" si="162"/>
        <v>0</v>
      </c>
      <c r="AP281" t="s">
        <v>2431</v>
      </c>
      <c r="AQ281" t="s">
        <v>263</v>
      </c>
      <c r="AT281">
        <v>1</v>
      </c>
      <c r="AU281" s="105">
        <v>23</v>
      </c>
      <c r="AV281" s="107">
        <v>99</v>
      </c>
      <c r="AW281" s="111">
        <f t="shared" si="163"/>
        <v>23099</v>
      </c>
      <c r="AY281" s="140" t="s">
        <v>2431</v>
      </c>
    </row>
    <row r="282" spans="1:58" collapsed="1">
      <c r="A282" t="s">
        <v>1511</v>
      </c>
      <c r="B282" t="s">
        <v>179</v>
      </c>
      <c r="C282" s="1">
        <f t="shared" si="149"/>
        <v>700599</v>
      </c>
      <c r="D282" s="8">
        <f t="shared" si="150"/>
        <v>3</v>
      </c>
      <c r="E282" s="8">
        <f t="shared" si="151"/>
        <v>2</v>
      </c>
      <c r="F282" s="8">
        <f t="shared" si="152"/>
        <v>1</v>
      </c>
      <c r="G282" s="61">
        <f t="shared" si="153"/>
        <v>155181</v>
      </c>
      <c r="H282" s="66">
        <f t="shared" si="154"/>
        <v>0.22149760419298342</v>
      </c>
      <c r="I282" s="2"/>
      <c r="J282" s="2">
        <f t="shared" si="155"/>
        <v>0.13260081730062417</v>
      </c>
      <c r="K282" s="2">
        <f t="shared" si="156"/>
        <v>0.3074497679842535</v>
      </c>
      <c r="L282" s="2">
        <f t="shared" si="157"/>
        <v>0.52894737217723686</v>
      </c>
      <c r="M282" s="2">
        <f t="shared" si="158"/>
        <v>3.1002042537885521E-2</v>
      </c>
      <c r="N282" s="120">
        <f>SUM(N265:N281)</f>
        <v>92900</v>
      </c>
      <c r="O282" s="120">
        <f>SUM(O265:O281)</f>
        <v>215399</v>
      </c>
      <c r="P282" s="120">
        <f>SUM(P265:P281)</f>
        <v>370580</v>
      </c>
      <c r="Q282" s="120"/>
      <c r="R282" s="120">
        <f>SUM(R265:R281)</f>
        <v>5624</v>
      </c>
      <c r="S282" s="120"/>
      <c r="T282" s="120"/>
      <c r="U282" s="120"/>
      <c r="V282" s="120"/>
      <c r="W282" s="120"/>
      <c r="X282" s="120">
        <f>SUM(X265:X281)</f>
        <v>0</v>
      </c>
      <c r="Y282" s="120">
        <f>SUM(Y265:Y281)</f>
        <v>5807</v>
      </c>
      <c r="Z282" s="120">
        <f>SUM(Z265:Z281)</f>
        <v>10289</v>
      </c>
      <c r="AA282" s="120"/>
      <c r="AB282" s="120"/>
      <c r="AC282" s="120"/>
      <c r="AD282" s="120"/>
      <c r="AE282" s="120">
        <f>SUM(AE265:AE281)</f>
        <v>0</v>
      </c>
      <c r="AG282" s="6">
        <f>IF(Q282&gt;0,RANK(Q282,(N282:P282,Q282:AE282)),0)</f>
        <v>0</v>
      </c>
      <c r="AH282" s="6">
        <f>IF(R282&gt;0,RANK(R282,(N282:P282,Q282:AE282)),0)</f>
        <v>6</v>
      </c>
      <c r="AI282" s="6">
        <f>IF(T282&gt;0,RANK(T282,(N282:P282,Q282:AE282)),0)</f>
        <v>0</v>
      </c>
      <c r="AJ282" s="6">
        <f>IF(S282&gt;0,RANK(S282,(N282:P282,Q282:AE282)),0)</f>
        <v>0</v>
      </c>
      <c r="AK282" s="2">
        <f t="shared" si="159"/>
        <v>0</v>
      </c>
      <c r="AL282" s="2">
        <f t="shared" si="160"/>
        <v>8.027416539275677E-3</v>
      </c>
      <c r="AM282" s="2">
        <f t="shared" si="161"/>
        <v>0</v>
      </c>
      <c r="AN282" s="2">
        <f t="shared" si="162"/>
        <v>0</v>
      </c>
      <c r="AP282" t="s">
        <v>1511</v>
      </c>
      <c r="AQ282" t="s">
        <v>179</v>
      </c>
      <c r="AT282">
        <v>1</v>
      </c>
      <c r="AU282" s="105">
        <v>23</v>
      </c>
      <c r="AV282" s="107"/>
      <c r="AW282" s="105">
        <v>23</v>
      </c>
      <c r="AY282" s="6" t="s">
        <v>71</v>
      </c>
    </row>
    <row r="283" spans="1:58">
      <c r="C283" s="1"/>
      <c r="D283" s="8"/>
      <c r="E283" s="8"/>
      <c r="F283" s="8"/>
      <c r="G283" s="61"/>
      <c r="H283" s="66"/>
      <c r="I283" s="2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G283" s="6"/>
      <c r="AH283" s="6"/>
      <c r="AI283" s="6"/>
      <c r="AJ283" s="6"/>
      <c r="AU283" s="105"/>
      <c r="AV283" s="107"/>
      <c r="AW283" s="111"/>
    </row>
    <row r="284" spans="1:58" hidden="1" outlineLevel="1">
      <c r="A284" t="s">
        <v>2072</v>
      </c>
      <c r="B284" t="s">
        <v>2049</v>
      </c>
      <c r="C284" s="1">
        <f t="shared" ref="C284:C308" si="179">SUM(N284:AE284)</f>
        <v>28479</v>
      </c>
      <c r="D284" s="8">
        <f t="shared" ref="D284:D308" si="180">IF(N284&gt;0, RANK(N284,(N284:AE284)),0)</f>
        <v>2</v>
      </c>
      <c r="E284" s="8">
        <f t="shared" ref="E284:E308" si="181">IF(O284&gt;0,RANK(O284,(N284:AE284)),0)</f>
        <v>1</v>
      </c>
      <c r="F284" s="8">
        <f t="shared" ref="F284:F308" si="182">IF(P284&gt;0,RANK(P284,(N284:AE284)),0)</f>
        <v>3</v>
      </c>
      <c r="G284" s="61">
        <f t="shared" ref="G284:G308" si="183">IF(C284&gt;0,MAX(N284:S284)-LARGE(N284:S284,2),0)</f>
        <v>5160</v>
      </c>
      <c r="H284" s="66">
        <f t="shared" si="154"/>
        <v>0.18118613715369219</v>
      </c>
      <c r="I284" s="2"/>
      <c r="J284" s="2">
        <f t="shared" ref="J284:J308" si="184">IF($C284=0,"-",N284/$C284)</f>
        <v>0.33382492362793637</v>
      </c>
      <c r="K284" s="2">
        <f t="shared" ref="K284:K308" si="185">IF($C284=0,"-",O284/$C284)</f>
        <v>0.51501106078162862</v>
      </c>
      <c r="L284" s="2">
        <f t="shared" ref="L284:L308" si="186">IF($C284=0,"-",P284/$C284)</f>
        <v>0.13764528248885144</v>
      </c>
      <c r="M284" s="2">
        <f t="shared" ref="M284:M308" si="187">IF(C284=0,"-",(1-J284-K284-L284))</f>
        <v>1.351873310158358E-2</v>
      </c>
      <c r="N284" s="120">
        <v>9507</v>
      </c>
      <c r="O284" s="120">
        <v>14667</v>
      </c>
      <c r="P284" s="120">
        <v>3920</v>
      </c>
      <c r="Q284" s="120"/>
      <c r="R284" s="120">
        <v>367</v>
      </c>
      <c r="S284" s="120"/>
      <c r="T284" s="120"/>
      <c r="U284" s="120"/>
      <c r="V284" s="120"/>
      <c r="W284" s="120"/>
      <c r="X284" s="120">
        <v>14</v>
      </c>
      <c r="Y284" s="120">
        <v>0</v>
      </c>
      <c r="Z284" s="120">
        <v>0</v>
      </c>
      <c r="AA284" s="120">
        <v>4</v>
      </c>
      <c r="AB284" s="120">
        <v>0</v>
      </c>
      <c r="AC284" s="120"/>
      <c r="AD284" s="120"/>
      <c r="AE284" s="120"/>
      <c r="AG284" s="6">
        <f>IF(Q284&gt;0,RANK(Q284,(N284:P284,Q284:AE284)),0)</f>
        <v>0</v>
      </c>
      <c r="AH284" s="6">
        <f>IF(R284&gt;0,RANK(R284,(N284:P284,Q284:AE284)),0)</f>
        <v>4</v>
      </c>
      <c r="AI284" s="6">
        <f>IF(T284&gt;0,RANK(T284,(N284:P284,Q284:AE284)),0)</f>
        <v>0</v>
      </c>
      <c r="AJ284" s="6">
        <f>IF(S284&gt;0,RANK(S284,(N284:P284,Q284:AE284)),0)</f>
        <v>0</v>
      </c>
      <c r="AK284" s="2">
        <f t="shared" ref="AK284:AK308" si="188">IF($C284=0,"-",Q284/$C284)</f>
        <v>0</v>
      </c>
      <c r="AL284" s="2">
        <f t="shared" ref="AL284:AL308" si="189">IF($C284=0,"-",R284/$C284)</f>
        <v>1.2886688437093998E-2</v>
      </c>
      <c r="AM284" s="2">
        <f t="shared" ref="AM284:AM308" si="190">IF($C284=0,"-",T284/$C284)</f>
        <v>0</v>
      </c>
      <c r="AN284" s="2">
        <f t="shared" ref="AN284:AN308" si="191">IF($C284=0,"-",S284/$C284)</f>
        <v>0</v>
      </c>
      <c r="AO284" s="101"/>
      <c r="AP284" t="s">
        <v>2072</v>
      </c>
      <c r="AQ284" t="s">
        <v>2049</v>
      </c>
      <c r="AR284">
        <v>6</v>
      </c>
      <c r="AT284">
        <v>1</v>
      </c>
      <c r="AU284" s="105">
        <v>24</v>
      </c>
      <c r="AV284" s="107">
        <v>1</v>
      </c>
      <c r="AW284" s="111">
        <f t="shared" si="163"/>
        <v>24001</v>
      </c>
      <c r="AY284" s="6" t="s">
        <v>1243</v>
      </c>
      <c r="BF284" t="s">
        <v>1086</v>
      </c>
    </row>
    <row r="285" spans="1:58" hidden="1" outlineLevel="1">
      <c r="A285" t="s">
        <v>1986</v>
      </c>
      <c r="B285" t="s">
        <v>2049</v>
      </c>
      <c r="C285" s="1">
        <f t="shared" si="179"/>
        <v>254196</v>
      </c>
      <c r="D285" s="8">
        <f t="shared" si="180"/>
        <v>1</v>
      </c>
      <c r="E285" s="8">
        <f t="shared" si="181"/>
        <v>2</v>
      </c>
      <c r="F285" s="8">
        <f t="shared" si="182"/>
        <v>3</v>
      </c>
      <c r="G285" s="61">
        <f t="shared" si="183"/>
        <v>14524</v>
      </c>
      <c r="H285" s="66">
        <f t="shared" si="154"/>
        <v>5.7137012384144516E-2</v>
      </c>
      <c r="I285" s="2"/>
      <c r="J285" s="2">
        <f t="shared" si="184"/>
        <v>0.42615934161041086</v>
      </c>
      <c r="K285" s="2">
        <f t="shared" si="185"/>
        <v>0.36902232922626632</v>
      </c>
      <c r="L285" s="2">
        <f t="shared" si="186"/>
        <v>0.19080945412201608</v>
      </c>
      <c r="M285" s="2">
        <f t="shared" si="187"/>
        <v>1.4008875041306795E-2</v>
      </c>
      <c r="N285" s="120">
        <v>108328</v>
      </c>
      <c r="O285" s="120">
        <v>93804</v>
      </c>
      <c r="P285" s="120">
        <v>48503</v>
      </c>
      <c r="Q285" s="120"/>
      <c r="R285" s="120">
        <v>3320</v>
      </c>
      <c r="S285" s="120"/>
      <c r="T285" s="120"/>
      <c r="U285" s="120"/>
      <c r="V285" s="120"/>
      <c r="W285" s="120"/>
      <c r="X285" s="120">
        <v>206</v>
      </c>
      <c r="Y285" s="120">
        <v>15</v>
      </c>
      <c r="Z285" s="120">
        <v>0</v>
      </c>
      <c r="AA285" s="120">
        <v>15</v>
      </c>
      <c r="AB285" s="120">
        <v>5</v>
      </c>
      <c r="AC285" s="120"/>
      <c r="AD285" s="120"/>
      <c r="AE285" s="120"/>
      <c r="AG285" s="6">
        <f>IF(Q285&gt;0,RANK(Q285,(N285:P285,Q285:AE285)),0)</f>
        <v>0</v>
      </c>
      <c r="AH285" s="6">
        <f>IF(R285&gt;0,RANK(R285,(N285:P285,Q285:AE285)),0)</f>
        <v>4</v>
      </c>
      <c r="AI285" s="6">
        <f>IF(T285&gt;0,RANK(T285,(N285:P285,Q285:AE285)),0)</f>
        <v>0</v>
      </c>
      <c r="AJ285" s="6">
        <f>IF(S285&gt;0,RANK(S285,(N285:P285,Q285:AE285)),0)</f>
        <v>0</v>
      </c>
      <c r="AK285" s="2">
        <f t="shared" si="188"/>
        <v>0</v>
      </c>
      <c r="AL285" s="2">
        <f t="shared" si="189"/>
        <v>1.3060787738595415E-2</v>
      </c>
      <c r="AM285" s="2">
        <f t="shared" si="190"/>
        <v>0</v>
      </c>
      <c r="AN285" s="2">
        <f t="shared" si="191"/>
        <v>0</v>
      </c>
      <c r="AO285" s="101"/>
      <c r="AP285" t="s">
        <v>1986</v>
      </c>
      <c r="AQ285" t="s">
        <v>2049</v>
      </c>
      <c r="AT285">
        <v>1</v>
      </c>
      <c r="AU285" s="105">
        <v>24</v>
      </c>
      <c r="AV285" s="107">
        <v>3</v>
      </c>
      <c r="AW285" s="111">
        <f t="shared" si="163"/>
        <v>24003</v>
      </c>
      <c r="AY285" s="6" t="s">
        <v>1243</v>
      </c>
      <c r="BF285" t="s">
        <v>793</v>
      </c>
    </row>
    <row r="286" spans="1:58" hidden="1" outlineLevel="1">
      <c r="A286" t="s">
        <v>1448</v>
      </c>
      <c r="B286" t="s">
        <v>2049</v>
      </c>
      <c r="C286" s="1">
        <f t="shared" si="179"/>
        <v>245003</v>
      </c>
      <c r="D286" s="8">
        <f t="shared" si="180"/>
        <v>1</v>
      </c>
      <c r="E286" s="8">
        <f t="shared" si="181"/>
        <v>3</v>
      </c>
      <c r="F286" s="8">
        <f t="shared" si="182"/>
        <v>2</v>
      </c>
      <c r="G286" s="61">
        <f t="shared" si="183"/>
        <v>153404</v>
      </c>
      <c r="H286" s="66">
        <f t="shared" si="154"/>
        <v>0.62613110859867027</v>
      </c>
      <c r="I286" s="2"/>
      <c r="J286" s="2">
        <f t="shared" si="184"/>
        <v>0.77194156806243186</v>
      </c>
      <c r="K286" s="2">
        <f t="shared" si="185"/>
        <v>6.9105276261923324E-2</v>
      </c>
      <c r="L286" s="2">
        <f t="shared" si="186"/>
        <v>0.14581045946376167</v>
      </c>
      <c r="M286" s="2">
        <f t="shared" si="187"/>
        <v>1.3142696211883159E-2</v>
      </c>
      <c r="N286" s="120">
        <v>189128</v>
      </c>
      <c r="O286" s="120">
        <v>16931</v>
      </c>
      <c r="P286" s="120">
        <v>35724</v>
      </c>
      <c r="Q286" s="120"/>
      <c r="R286" s="120">
        <v>2930</v>
      </c>
      <c r="S286" s="120"/>
      <c r="T286" s="120"/>
      <c r="U286" s="120"/>
      <c r="V286" s="120"/>
      <c r="W286" s="120"/>
      <c r="X286" s="120">
        <v>232</v>
      </c>
      <c r="Y286" s="120">
        <v>26</v>
      </c>
      <c r="Z286" s="120">
        <v>0</v>
      </c>
      <c r="AA286" s="120">
        <v>31</v>
      </c>
      <c r="AB286" s="120">
        <v>1</v>
      </c>
      <c r="AC286" s="120"/>
      <c r="AD286" s="120"/>
      <c r="AE286" s="120"/>
      <c r="AG286" s="6">
        <f>IF(Q286&gt;0,RANK(Q286,(N286:P286,Q286:AE286)),0)</f>
        <v>0</v>
      </c>
      <c r="AH286" s="6">
        <f>IF(R286&gt;0,RANK(R286,(N286:P286,Q286:AE286)),0)</f>
        <v>4</v>
      </c>
      <c r="AI286" s="6">
        <f>IF(T286&gt;0,RANK(T286,(N286:P286,Q286:AE286)),0)</f>
        <v>0</v>
      </c>
      <c r="AJ286" s="6">
        <f>IF(S286&gt;0,RANK(S286,(N286:P286,Q286:AE286)),0)</f>
        <v>0</v>
      </c>
      <c r="AK286" s="2">
        <f t="shared" si="188"/>
        <v>0</v>
      </c>
      <c r="AL286" s="2">
        <f t="shared" si="189"/>
        <v>1.195903723627874E-2</v>
      </c>
      <c r="AM286" s="2">
        <f t="shared" si="190"/>
        <v>0</v>
      </c>
      <c r="AN286" s="2">
        <f t="shared" si="191"/>
        <v>0</v>
      </c>
      <c r="AO286" s="101"/>
      <c r="AP286" t="s">
        <v>1687</v>
      </c>
      <c r="AQ286" t="s">
        <v>2049</v>
      </c>
      <c r="AT286">
        <v>1</v>
      </c>
      <c r="AU286" s="105">
        <v>24</v>
      </c>
      <c r="AV286" s="107">
        <v>510</v>
      </c>
      <c r="AW286" s="111">
        <f t="shared" si="163"/>
        <v>24510</v>
      </c>
      <c r="AY286" s="6" t="s">
        <v>1462</v>
      </c>
      <c r="BF286" t="s">
        <v>446</v>
      </c>
    </row>
    <row r="287" spans="1:58" hidden="1" outlineLevel="1">
      <c r="A287" t="s">
        <v>1448</v>
      </c>
      <c r="B287" t="s">
        <v>2049</v>
      </c>
      <c r="C287" s="1">
        <f t="shared" si="179"/>
        <v>377347</v>
      </c>
      <c r="D287" s="8">
        <f t="shared" si="180"/>
        <v>1</v>
      </c>
      <c r="E287" s="8">
        <f t="shared" si="181"/>
        <v>2</v>
      </c>
      <c r="F287" s="8">
        <f t="shared" si="182"/>
        <v>3</v>
      </c>
      <c r="G287" s="61">
        <f t="shared" si="183"/>
        <v>102993</v>
      </c>
      <c r="H287" s="66">
        <f t="shared" si="154"/>
        <v>0.27293976101572293</v>
      </c>
      <c r="I287" s="2"/>
      <c r="J287" s="2">
        <f t="shared" si="184"/>
        <v>0.52548450100305555</v>
      </c>
      <c r="K287" s="2">
        <f t="shared" si="185"/>
        <v>0.25254473998733262</v>
      </c>
      <c r="L287" s="2">
        <f t="shared" si="186"/>
        <v>0.20905691578308561</v>
      </c>
      <c r="M287" s="2">
        <f t="shared" si="187"/>
        <v>1.2913843226526223E-2</v>
      </c>
      <c r="N287" s="120">
        <v>198290</v>
      </c>
      <c r="O287" s="120">
        <v>95297</v>
      </c>
      <c r="P287" s="120">
        <v>78887</v>
      </c>
      <c r="Q287" s="120"/>
      <c r="R287" s="120">
        <v>4434</v>
      </c>
      <c r="S287" s="120"/>
      <c r="T287" s="120"/>
      <c r="U287" s="120"/>
      <c r="V287" s="120"/>
      <c r="W287" s="120"/>
      <c r="X287" s="120">
        <v>362</v>
      </c>
      <c r="Y287" s="120">
        <v>38</v>
      </c>
      <c r="Z287" s="120">
        <v>6</v>
      </c>
      <c r="AA287" s="120">
        <v>24</v>
      </c>
      <c r="AB287" s="120">
        <v>9</v>
      </c>
      <c r="AC287" s="120"/>
      <c r="AD287" s="120"/>
      <c r="AE287" s="120"/>
      <c r="AG287" s="6">
        <f>IF(Q287&gt;0,RANK(Q287,(N287:P287,Q287:AE287)),0)</f>
        <v>0</v>
      </c>
      <c r="AH287" s="6">
        <f>IF(R287&gt;0,RANK(R287,(N287:P287,Q287:AE287)),0)</f>
        <v>4</v>
      </c>
      <c r="AI287" s="6">
        <f>IF(T287&gt;0,RANK(T287,(N287:P287,Q287:AE287)),0)</f>
        <v>0</v>
      </c>
      <c r="AJ287" s="6">
        <f>IF(S287&gt;0,RANK(S287,(N287:P287,Q287:AE287)),0)</f>
        <v>0</v>
      </c>
      <c r="AK287" s="2">
        <f t="shared" si="188"/>
        <v>0</v>
      </c>
      <c r="AL287" s="2">
        <f t="shared" si="189"/>
        <v>1.1750457801440054E-2</v>
      </c>
      <c r="AM287" s="2">
        <f t="shared" si="190"/>
        <v>0</v>
      </c>
      <c r="AN287" s="2">
        <f t="shared" si="191"/>
        <v>0</v>
      </c>
      <c r="AO287" s="101"/>
      <c r="AP287" t="s">
        <v>1448</v>
      </c>
      <c r="AQ287" t="s">
        <v>2049</v>
      </c>
      <c r="AT287">
        <v>1</v>
      </c>
      <c r="AU287" s="105">
        <v>24</v>
      </c>
      <c r="AV287" s="107">
        <v>5</v>
      </c>
      <c r="AW287" s="111">
        <f t="shared" si="163"/>
        <v>24005</v>
      </c>
      <c r="AY287" s="6" t="s">
        <v>1243</v>
      </c>
      <c r="BF287" t="s">
        <v>1089</v>
      </c>
    </row>
    <row r="288" spans="1:58" hidden="1" outlineLevel="1">
      <c r="A288" t="s">
        <v>949</v>
      </c>
      <c r="B288" t="s">
        <v>2049</v>
      </c>
      <c r="C288" s="1">
        <f t="shared" si="179"/>
        <v>43940</v>
      </c>
      <c r="D288" s="8">
        <f t="shared" si="180"/>
        <v>1</v>
      </c>
      <c r="E288" s="8">
        <f t="shared" si="181"/>
        <v>2</v>
      </c>
      <c r="F288" s="8">
        <f t="shared" si="182"/>
        <v>3</v>
      </c>
      <c r="G288" s="61">
        <f t="shared" si="183"/>
        <v>24</v>
      </c>
      <c r="H288" s="66">
        <f t="shared" si="154"/>
        <v>5.4619936276741011E-4</v>
      </c>
      <c r="I288" s="2"/>
      <c r="J288" s="2">
        <f t="shared" si="184"/>
        <v>0.39362767410104688</v>
      </c>
      <c r="K288" s="2">
        <f t="shared" si="185"/>
        <v>0.39308147473827948</v>
      </c>
      <c r="L288" s="2">
        <f t="shared" si="186"/>
        <v>0.20040964952207554</v>
      </c>
      <c r="M288" s="2">
        <f t="shared" si="187"/>
        <v>1.2881201638598044E-2</v>
      </c>
      <c r="N288" s="120">
        <v>17296</v>
      </c>
      <c r="O288" s="120">
        <v>17272</v>
      </c>
      <c r="P288" s="120">
        <v>8806</v>
      </c>
      <c r="Q288" s="120"/>
      <c r="R288" s="120">
        <v>523</v>
      </c>
      <c r="S288" s="120"/>
      <c r="T288" s="120"/>
      <c r="U288" s="120"/>
      <c r="V288" s="120"/>
      <c r="W288" s="120"/>
      <c r="X288" s="120">
        <v>36</v>
      </c>
      <c r="Y288" s="120">
        <v>3</v>
      </c>
      <c r="Z288" s="120">
        <v>2</v>
      </c>
      <c r="AA288" s="120">
        <v>1</v>
      </c>
      <c r="AB288" s="120">
        <v>1</v>
      </c>
      <c r="AC288" s="120"/>
      <c r="AD288" s="120"/>
      <c r="AE288" s="120"/>
      <c r="AG288" s="6">
        <f>IF(Q288&gt;0,RANK(Q288,(N288:P288,Q288:AE288)),0)</f>
        <v>0</v>
      </c>
      <c r="AH288" s="6">
        <f>IF(R288&gt;0,RANK(R288,(N288:P288,Q288:AE288)),0)</f>
        <v>4</v>
      </c>
      <c r="AI288" s="6">
        <f>IF(T288&gt;0,RANK(T288,(N288:P288,Q288:AE288)),0)</f>
        <v>0</v>
      </c>
      <c r="AJ288" s="6">
        <f>IF(S288&gt;0,RANK(S288,(N288:P288,Q288:AE288)),0)</f>
        <v>0</v>
      </c>
      <c r="AK288" s="2">
        <f t="shared" si="188"/>
        <v>0</v>
      </c>
      <c r="AL288" s="2">
        <f t="shared" si="189"/>
        <v>1.1902594446973145E-2</v>
      </c>
      <c r="AM288" s="2">
        <f t="shared" si="190"/>
        <v>0</v>
      </c>
      <c r="AN288" s="2">
        <f t="shared" si="191"/>
        <v>0</v>
      </c>
      <c r="AO288" s="101"/>
      <c r="AP288" t="s">
        <v>949</v>
      </c>
      <c r="AQ288" t="s">
        <v>2049</v>
      </c>
      <c r="AR288">
        <v>5</v>
      </c>
      <c r="AT288">
        <v>1</v>
      </c>
      <c r="AU288" s="105">
        <v>24</v>
      </c>
      <c r="AV288" s="107">
        <v>9</v>
      </c>
      <c r="AW288" s="111">
        <f t="shared" si="163"/>
        <v>24009</v>
      </c>
      <c r="AY288" s="6" t="s">
        <v>1243</v>
      </c>
      <c r="BF288" t="s">
        <v>1146</v>
      </c>
    </row>
    <row r="289" spans="1:58" hidden="1" outlineLevel="1">
      <c r="A289" t="s">
        <v>184</v>
      </c>
      <c r="B289" t="s">
        <v>2049</v>
      </c>
      <c r="C289" s="1">
        <f t="shared" si="179"/>
        <v>13036</v>
      </c>
      <c r="D289" s="8">
        <f t="shared" si="180"/>
        <v>2</v>
      </c>
      <c r="E289" s="8">
        <f t="shared" si="181"/>
        <v>1</v>
      </c>
      <c r="F289" s="8">
        <f t="shared" si="182"/>
        <v>3</v>
      </c>
      <c r="G289" s="61">
        <f t="shared" si="183"/>
        <v>1475</v>
      </c>
      <c r="H289" s="66">
        <f t="shared" si="154"/>
        <v>0.11314820497084996</v>
      </c>
      <c r="I289" s="2"/>
      <c r="J289" s="2">
        <f t="shared" si="184"/>
        <v>0.33929119361767412</v>
      </c>
      <c r="K289" s="2">
        <f t="shared" si="185"/>
        <v>0.45243939858852411</v>
      </c>
      <c r="L289" s="2">
        <f t="shared" si="186"/>
        <v>0.19752991715250076</v>
      </c>
      <c r="M289" s="2">
        <f t="shared" si="187"/>
        <v>1.0739490641301003E-2</v>
      </c>
      <c r="N289" s="120">
        <v>4423</v>
      </c>
      <c r="O289" s="120">
        <v>5898</v>
      </c>
      <c r="P289" s="120">
        <v>2575</v>
      </c>
      <c r="Q289" s="120"/>
      <c r="R289" s="120">
        <v>122</v>
      </c>
      <c r="S289" s="120"/>
      <c r="T289" s="120"/>
      <c r="U289" s="120"/>
      <c r="V289" s="120"/>
      <c r="W289" s="120"/>
      <c r="X289" s="120">
        <v>16</v>
      </c>
      <c r="Y289" s="120">
        <v>1</v>
      </c>
      <c r="Z289" s="120">
        <v>1</v>
      </c>
      <c r="AA289" s="120">
        <v>0</v>
      </c>
      <c r="AB289" s="120">
        <v>0</v>
      </c>
      <c r="AC289" s="120"/>
      <c r="AD289" s="120"/>
      <c r="AE289" s="120"/>
      <c r="AG289" s="6">
        <f>IF(Q289&gt;0,RANK(Q289,(N289:P289,Q289:AE289)),0)</f>
        <v>0</v>
      </c>
      <c r="AH289" s="6">
        <f>IF(R289&gt;0,RANK(R289,(N289:P289,Q289:AE289)),0)</f>
        <v>4</v>
      </c>
      <c r="AI289" s="6">
        <f>IF(T289&gt;0,RANK(T289,(N289:P289,Q289:AE289)),0)</f>
        <v>0</v>
      </c>
      <c r="AJ289" s="6">
        <f>IF(S289&gt;0,RANK(S289,(N289:P289,Q289:AE289)),0)</f>
        <v>0</v>
      </c>
      <c r="AK289" s="2">
        <f t="shared" si="188"/>
        <v>0</v>
      </c>
      <c r="AL289" s="2">
        <f t="shared" si="189"/>
        <v>9.3586989874194539E-3</v>
      </c>
      <c r="AM289" s="2">
        <f t="shared" si="190"/>
        <v>0</v>
      </c>
      <c r="AN289" s="2">
        <f t="shared" si="191"/>
        <v>0</v>
      </c>
      <c r="AO289" s="101"/>
      <c r="AP289" t="s">
        <v>184</v>
      </c>
      <c r="AQ289" t="s">
        <v>2049</v>
      </c>
      <c r="AR289">
        <v>1</v>
      </c>
      <c r="AT289">
        <v>1</v>
      </c>
      <c r="AU289" s="105">
        <v>24</v>
      </c>
      <c r="AV289" s="107">
        <v>11</v>
      </c>
      <c r="AW289" s="111">
        <f t="shared" si="163"/>
        <v>24011</v>
      </c>
      <c r="AY289" s="6" t="s">
        <v>1243</v>
      </c>
      <c r="BF289" t="s">
        <v>1001</v>
      </c>
    </row>
    <row r="290" spans="1:58" hidden="1" outlineLevel="1">
      <c r="A290" t="s">
        <v>1606</v>
      </c>
      <c r="B290" t="s">
        <v>2049</v>
      </c>
      <c r="C290" s="1">
        <f t="shared" si="179"/>
        <v>85549</v>
      </c>
      <c r="D290" s="8">
        <f t="shared" si="180"/>
        <v>2</v>
      </c>
      <c r="E290" s="8">
        <f t="shared" si="181"/>
        <v>1</v>
      </c>
      <c r="F290" s="8">
        <f t="shared" si="182"/>
        <v>3</v>
      </c>
      <c r="G290" s="61">
        <f t="shared" si="183"/>
        <v>18958</v>
      </c>
      <c r="H290" s="66">
        <f t="shared" si="154"/>
        <v>0.22160399303323242</v>
      </c>
      <c r="I290" s="2"/>
      <c r="J290" s="2">
        <f t="shared" si="184"/>
        <v>0.26694642836269272</v>
      </c>
      <c r="K290" s="2">
        <f t="shared" si="185"/>
        <v>0.48855042139592514</v>
      </c>
      <c r="L290" s="2">
        <f t="shared" si="186"/>
        <v>0.2306631287332406</v>
      </c>
      <c r="M290" s="2">
        <f t="shared" si="187"/>
        <v>1.3840021508141481E-2</v>
      </c>
      <c r="N290" s="120">
        <v>22837</v>
      </c>
      <c r="O290" s="120">
        <v>41795</v>
      </c>
      <c r="P290" s="120">
        <v>19733</v>
      </c>
      <c r="Q290" s="120"/>
      <c r="R290" s="120">
        <v>1118</v>
      </c>
      <c r="S290" s="120"/>
      <c r="T290" s="120"/>
      <c r="U290" s="120"/>
      <c r="V290" s="120"/>
      <c r="W290" s="120"/>
      <c r="X290" s="120">
        <v>59</v>
      </c>
      <c r="Y290" s="120">
        <v>1</v>
      </c>
      <c r="Z290" s="120">
        <v>0</v>
      </c>
      <c r="AA290" s="120">
        <v>6</v>
      </c>
      <c r="AB290" s="120">
        <v>0</v>
      </c>
      <c r="AC290" s="120"/>
      <c r="AD290" s="120"/>
      <c r="AE290" s="120"/>
      <c r="AG290" s="6">
        <f>IF(Q290&gt;0,RANK(Q290,(N290:P290,Q290:AE290)),0)</f>
        <v>0</v>
      </c>
      <c r="AH290" s="6">
        <f>IF(R290&gt;0,RANK(R290,(N290:P290,Q290:AE290)),0)</f>
        <v>4</v>
      </c>
      <c r="AI290" s="6">
        <f>IF(T290&gt;0,RANK(T290,(N290:P290,Q290:AE290)),0)</f>
        <v>0</v>
      </c>
      <c r="AJ290" s="6">
        <f>IF(S290&gt;0,RANK(S290,(N290:P290,Q290:AE290)),0)</f>
        <v>0</v>
      </c>
      <c r="AK290" s="2">
        <f t="shared" si="188"/>
        <v>0</v>
      </c>
      <c r="AL290" s="2">
        <f t="shared" si="189"/>
        <v>1.3068533822721481E-2</v>
      </c>
      <c r="AM290" s="2">
        <f t="shared" si="190"/>
        <v>0</v>
      </c>
      <c r="AN290" s="2">
        <f t="shared" si="191"/>
        <v>0</v>
      </c>
      <c r="AO290" s="101"/>
      <c r="AP290" t="s">
        <v>1606</v>
      </c>
      <c r="AQ290" t="s">
        <v>2049</v>
      </c>
      <c r="AT290">
        <v>1</v>
      </c>
      <c r="AU290" s="105">
        <v>24</v>
      </c>
      <c r="AV290" s="107">
        <v>13</v>
      </c>
      <c r="AW290" s="111">
        <f t="shared" si="163"/>
        <v>24013</v>
      </c>
      <c r="AY290" s="6" t="s">
        <v>1243</v>
      </c>
      <c r="BF290" t="s">
        <v>1002</v>
      </c>
    </row>
    <row r="291" spans="1:58" hidden="1" outlineLevel="1">
      <c r="A291" t="s">
        <v>1043</v>
      </c>
      <c r="B291" t="s">
        <v>2049</v>
      </c>
      <c r="C291" s="1">
        <f t="shared" si="179"/>
        <v>41179</v>
      </c>
      <c r="D291" s="8">
        <f t="shared" si="180"/>
        <v>2</v>
      </c>
      <c r="E291" s="8">
        <f t="shared" si="181"/>
        <v>1</v>
      </c>
      <c r="F291" s="8">
        <f t="shared" si="182"/>
        <v>3</v>
      </c>
      <c r="G291" s="61">
        <f t="shared" si="183"/>
        <v>3458</v>
      </c>
      <c r="H291" s="66">
        <f t="shared" si="154"/>
        <v>8.3974841545447917E-2</v>
      </c>
      <c r="I291" s="2"/>
      <c r="J291" s="2">
        <f t="shared" si="184"/>
        <v>0.36411763277398673</v>
      </c>
      <c r="K291" s="2">
        <f t="shared" si="185"/>
        <v>0.44809247431943466</v>
      </c>
      <c r="L291" s="2">
        <f t="shared" si="186"/>
        <v>0.17331649627237183</v>
      </c>
      <c r="M291" s="2">
        <f t="shared" si="187"/>
        <v>1.4473396634206714E-2</v>
      </c>
      <c r="N291" s="120">
        <v>14994</v>
      </c>
      <c r="O291" s="120">
        <v>18452</v>
      </c>
      <c r="P291" s="120">
        <v>7137</v>
      </c>
      <c r="Q291" s="120"/>
      <c r="R291" s="120">
        <v>549</v>
      </c>
      <c r="S291" s="120"/>
      <c r="T291" s="120"/>
      <c r="U291" s="120"/>
      <c r="V291" s="120"/>
      <c r="W291" s="120"/>
      <c r="X291" s="120">
        <v>38</v>
      </c>
      <c r="Y291" s="120">
        <v>3</v>
      </c>
      <c r="Z291" s="120">
        <v>4</v>
      </c>
      <c r="AA291" s="120">
        <v>0</v>
      </c>
      <c r="AB291" s="120">
        <v>2</v>
      </c>
      <c r="AC291" s="120"/>
      <c r="AD291" s="120"/>
      <c r="AE291" s="120"/>
      <c r="AG291" s="6">
        <f>IF(Q291&gt;0,RANK(Q291,(N291:P291,Q291:AE291)),0)</f>
        <v>0</v>
      </c>
      <c r="AH291" s="6">
        <f>IF(R291&gt;0,RANK(R291,(N291:P291,Q291:AE291)),0)</f>
        <v>4</v>
      </c>
      <c r="AI291" s="6">
        <f>IF(T291&gt;0,RANK(T291,(N291:P291,Q291:AE291)),0)</f>
        <v>0</v>
      </c>
      <c r="AJ291" s="6">
        <f>IF(S291&gt;0,RANK(S291,(N291:P291,Q291:AE291)),0)</f>
        <v>0</v>
      </c>
      <c r="AK291" s="2">
        <f t="shared" si="188"/>
        <v>0</v>
      </c>
      <c r="AL291" s="2">
        <f t="shared" si="189"/>
        <v>1.3332038174797833E-2</v>
      </c>
      <c r="AM291" s="2">
        <f t="shared" si="190"/>
        <v>0</v>
      </c>
      <c r="AN291" s="2">
        <f t="shared" si="191"/>
        <v>0</v>
      </c>
      <c r="AO291" s="101"/>
      <c r="AP291" t="s">
        <v>1043</v>
      </c>
      <c r="AQ291" t="s">
        <v>2049</v>
      </c>
      <c r="AR291">
        <v>1</v>
      </c>
      <c r="AT291">
        <v>1</v>
      </c>
      <c r="AU291" s="105">
        <v>24</v>
      </c>
      <c r="AV291" s="107">
        <v>15</v>
      </c>
      <c r="AW291" s="111">
        <f t="shared" si="163"/>
        <v>24015</v>
      </c>
      <c r="AY291" s="6" t="s">
        <v>1243</v>
      </c>
      <c r="BF291" t="s">
        <v>1131</v>
      </c>
    </row>
    <row r="292" spans="1:58" hidden="1" outlineLevel="1">
      <c r="A292" t="s">
        <v>100</v>
      </c>
      <c r="B292" t="s">
        <v>2049</v>
      </c>
      <c r="C292" s="1">
        <f t="shared" si="179"/>
        <v>73205</v>
      </c>
      <c r="D292" s="8">
        <f t="shared" si="180"/>
        <v>1</v>
      </c>
      <c r="E292" s="8">
        <f t="shared" si="181"/>
        <v>2</v>
      </c>
      <c r="F292" s="8">
        <f t="shared" si="182"/>
        <v>3</v>
      </c>
      <c r="G292" s="61">
        <f t="shared" si="183"/>
        <v>25886</v>
      </c>
      <c r="H292" s="66">
        <f t="shared" si="154"/>
        <v>0.35360972611160441</v>
      </c>
      <c r="I292" s="2"/>
      <c r="J292" s="2">
        <f t="shared" si="184"/>
        <v>0.58244655419711766</v>
      </c>
      <c r="K292" s="2">
        <f t="shared" si="185"/>
        <v>0.22883682808551328</v>
      </c>
      <c r="L292" s="2">
        <f t="shared" si="186"/>
        <v>0.17807526808278124</v>
      </c>
      <c r="M292" s="2">
        <f t="shared" si="187"/>
        <v>1.0641349634587821E-2</v>
      </c>
      <c r="N292" s="120">
        <v>42638</v>
      </c>
      <c r="O292" s="120">
        <v>16752</v>
      </c>
      <c r="P292" s="120">
        <v>13036</v>
      </c>
      <c r="Q292" s="120"/>
      <c r="R292" s="120">
        <v>721</v>
      </c>
      <c r="S292" s="120"/>
      <c r="T292" s="120"/>
      <c r="U292" s="120"/>
      <c r="V292" s="120"/>
      <c r="W292" s="120"/>
      <c r="X292" s="120">
        <v>57</v>
      </c>
      <c r="Y292" s="120">
        <v>1</v>
      </c>
      <c r="Z292" s="120">
        <v>0</v>
      </c>
      <c r="AA292" s="120">
        <v>0</v>
      </c>
      <c r="AB292" s="120">
        <v>0</v>
      </c>
      <c r="AC292" s="120"/>
      <c r="AD292" s="120"/>
      <c r="AE292" s="120"/>
      <c r="AG292" s="6">
        <f>IF(Q292&gt;0,RANK(Q292,(N292:P292,Q292:AE292)),0)</f>
        <v>0</v>
      </c>
      <c r="AH292" s="6">
        <f>IF(R292&gt;0,RANK(R292,(N292:P292,Q292:AE292)),0)</f>
        <v>4</v>
      </c>
      <c r="AI292" s="6">
        <f>IF(T292&gt;0,RANK(T292,(N292:P292,Q292:AE292)),0)</f>
        <v>0</v>
      </c>
      <c r="AJ292" s="6">
        <f>IF(S292&gt;0,RANK(S292,(N292:P292,Q292:AE292)),0)</f>
        <v>0</v>
      </c>
      <c r="AK292" s="2">
        <f t="shared" si="188"/>
        <v>0</v>
      </c>
      <c r="AL292" s="2">
        <f t="shared" si="189"/>
        <v>9.8490540263643199E-3</v>
      </c>
      <c r="AM292" s="2">
        <f t="shared" si="190"/>
        <v>0</v>
      </c>
      <c r="AN292" s="2">
        <f t="shared" si="191"/>
        <v>0</v>
      </c>
      <c r="AO292" s="101"/>
      <c r="AP292" t="s">
        <v>100</v>
      </c>
      <c r="AQ292" t="s">
        <v>2049</v>
      </c>
      <c r="AR292">
        <v>5</v>
      </c>
      <c r="AT292">
        <v>1</v>
      </c>
      <c r="AU292" s="105">
        <v>24</v>
      </c>
      <c r="AV292" s="107">
        <v>17</v>
      </c>
      <c r="AW292" s="111">
        <f t="shared" si="163"/>
        <v>24017</v>
      </c>
      <c r="AY292" s="6" t="s">
        <v>1243</v>
      </c>
      <c r="BF292" t="s">
        <v>1155</v>
      </c>
    </row>
    <row r="293" spans="1:58" hidden="1" outlineLevel="1">
      <c r="A293" t="s">
        <v>43</v>
      </c>
      <c r="B293" t="s">
        <v>2049</v>
      </c>
      <c r="C293" s="1">
        <f t="shared" si="179"/>
        <v>14793</v>
      </c>
      <c r="D293" s="8">
        <f t="shared" si="180"/>
        <v>1</v>
      </c>
      <c r="E293" s="8">
        <f t="shared" si="181"/>
        <v>2</v>
      </c>
      <c r="F293" s="8">
        <f t="shared" si="182"/>
        <v>3</v>
      </c>
      <c r="G293" s="61">
        <f t="shared" si="183"/>
        <v>1026</v>
      </c>
      <c r="H293" s="66">
        <f t="shared" si="154"/>
        <v>6.9357128371527077E-2</v>
      </c>
      <c r="I293" s="2"/>
      <c r="J293" s="2">
        <f t="shared" si="184"/>
        <v>0.44291218819712025</v>
      </c>
      <c r="K293" s="2">
        <f t="shared" si="185"/>
        <v>0.37355505982559317</v>
      </c>
      <c r="L293" s="2">
        <f t="shared" si="186"/>
        <v>0.17352802000946393</v>
      </c>
      <c r="M293" s="2">
        <f t="shared" si="187"/>
        <v>1.0004731967822589E-2</v>
      </c>
      <c r="N293" s="120">
        <v>6552</v>
      </c>
      <c r="O293" s="120">
        <v>5526</v>
      </c>
      <c r="P293" s="120">
        <v>2567</v>
      </c>
      <c r="Q293" s="120"/>
      <c r="R293" s="120">
        <v>132</v>
      </c>
      <c r="S293" s="120"/>
      <c r="T293" s="120"/>
      <c r="U293" s="120"/>
      <c r="V293" s="120"/>
      <c r="W293" s="120"/>
      <c r="X293" s="120">
        <v>14</v>
      </c>
      <c r="Y293" s="120">
        <v>2</v>
      </c>
      <c r="Z293" s="120">
        <v>0</v>
      </c>
      <c r="AA293" s="120">
        <v>0</v>
      </c>
      <c r="AB293" s="120">
        <v>0</v>
      </c>
      <c r="AC293" s="120"/>
      <c r="AD293" s="120"/>
      <c r="AE293" s="120"/>
      <c r="AG293" s="6">
        <f>IF(Q293&gt;0,RANK(Q293,(N293:P293,Q293:AE293)),0)</f>
        <v>0</v>
      </c>
      <c r="AH293" s="6">
        <f>IF(R293&gt;0,RANK(R293,(N293:P293,Q293:AE293)),0)</f>
        <v>4</v>
      </c>
      <c r="AI293" s="6">
        <f>IF(T293&gt;0,RANK(T293,(N293:P293,Q293:AE293)),0)</f>
        <v>0</v>
      </c>
      <c r="AJ293" s="6">
        <f>IF(S293&gt;0,RANK(S293,(N293:P293,Q293:AE293)),0)</f>
        <v>0</v>
      </c>
      <c r="AK293" s="2">
        <f t="shared" si="188"/>
        <v>0</v>
      </c>
      <c r="AL293" s="2">
        <f t="shared" si="189"/>
        <v>8.9231393226526061E-3</v>
      </c>
      <c r="AM293" s="2">
        <f t="shared" si="190"/>
        <v>0</v>
      </c>
      <c r="AN293" s="2">
        <f t="shared" si="191"/>
        <v>0</v>
      </c>
      <c r="AO293" s="101"/>
      <c r="AP293" t="s">
        <v>43</v>
      </c>
      <c r="AQ293" t="s">
        <v>2049</v>
      </c>
      <c r="AR293">
        <v>1</v>
      </c>
      <c r="AT293">
        <v>1</v>
      </c>
      <c r="AU293" s="105">
        <v>24</v>
      </c>
      <c r="AV293" s="107">
        <v>19</v>
      </c>
      <c r="AW293" s="111">
        <f t="shared" ref="AW293:AW356" si="192">1000*AU293+AV293</f>
        <v>24019</v>
      </c>
      <c r="AY293" s="6" t="s">
        <v>1243</v>
      </c>
      <c r="BF293" t="s">
        <v>1156</v>
      </c>
    </row>
    <row r="294" spans="1:58" hidden="1" outlineLevel="1">
      <c r="A294" t="s">
        <v>1500</v>
      </c>
      <c r="B294" t="s">
        <v>2049</v>
      </c>
      <c r="C294" s="1">
        <f t="shared" si="179"/>
        <v>113469</v>
      </c>
      <c r="D294" s="8">
        <f t="shared" si="180"/>
        <v>2</v>
      </c>
      <c r="E294" s="8">
        <f t="shared" si="181"/>
        <v>1</v>
      </c>
      <c r="F294" s="8">
        <f t="shared" si="182"/>
        <v>3</v>
      </c>
      <c r="G294" s="61">
        <f t="shared" si="183"/>
        <v>3402</v>
      </c>
      <c r="H294" s="66">
        <f t="shared" si="154"/>
        <v>2.9981757131903868E-2</v>
      </c>
      <c r="I294" s="2"/>
      <c r="J294" s="2">
        <f t="shared" si="184"/>
        <v>0.39800297878715774</v>
      </c>
      <c r="K294" s="2">
        <f t="shared" si="185"/>
        <v>0.42798473591906161</v>
      </c>
      <c r="L294" s="2">
        <f t="shared" si="186"/>
        <v>0.15786690637971604</v>
      </c>
      <c r="M294" s="2">
        <f t="shared" si="187"/>
        <v>1.6145378914064618E-2</v>
      </c>
      <c r="N294" s="120">
        <v>45161</v>
      </c>
      <c r="O294" s="120">
        <v>48563</v>
      </c>
      <c r="P294" s="120">
        <v>17913</v>
      </c>
      <c r="Q294" s="120"/>
      <c r="R294" s="120">
        <v>1720</v>
      </c>
      <c r="S294" s="120"/>
      <c r="T294" s="120"/>
      <c r="U294" s="120"/>
      <c r="V294" s="120"/>
      <c r="W294" s="120"/>
      <c r="X294" s="120">
        <v>97</v>
      </c>
      <c r="Y294" s="120">
        <v>5</v>
      </c>
      <c r="Z294" s="120">
        <v>1</v>
      </c>
      <c r="AA294" s="120">
        <v>6</v>
      </c>
      <c r="AB294" s="120">
        <v>3</v>
      </c>
      <c r="AC294" s="120"/>
      <c r="AD294" s="120"/>
      <c r="AE294" s="120"/>
      <c r="AG294" s="6">
        <f>IF(Q294&gt;0,RANK(Q294,(N294:P294,Q294:AE294)),0)</f>
        <v>0</v>
      </c>
      <c r="AH294" s="6">
        <f>IF(R294&gt;0,RANK(R294,(N294:P294,Q294:AE294)),0)</f>
        <v>4</v>
      </c>
      <c r="AI294" s="6">
        <f>IF(T294&gt;0,RANK(T294,(N294:P294,Q294:AE294)),0)</f>
        <v>0</v>
      </c>
      <c r="AJ294" s="6">
        <f>IF(S294&gt;0,RANK(S294,(N294:P294,Q294:AE294)),0)</f>
        <v>0</v>
      </c>
      <c r="AK294" s="2">
        <f t="shared" si="188"/>
        <v>0</v>
      </c>
      <c r="AL294" s="2">
        <f t="shared" si="189"/>
        <v>1.5158325181327058E-2</v>
      </c>
      <c r="AM294" s="2">
        <f t="shared" si="190"/>
        <v>0</v>
      </c>
      <c r="AN294" s="2">
        <f t="shared" si="191"/>
        <v>0</v>
      </c>
      <c r="AO294" s="101"/>
      <c r="AP294" t="s">
        <v>1500</v>
      </c>
      <c r="AQ294" t="s">
        <v>2049</v>
      </c>
      <c r="AT294">
        <v>1</v>
      </c>
      <c r="AU294" s="105">
        <v>24</v>
      </c>
      <c r="AV294" s="107">
        <v>21</v>
      </c>
      <c r="AW294" s="111">
        <f t="shared" si="192"/>
        <v>24021</v>
      </c>
      <c r="AY294" s="6" t="s">
        <v>1243</v>
      </c>
      <c r="BF294" t="s">
        <v>1132</v>
      </c>
    </row>
    <row r="295" spans="1:58" hidden="1" outlineLevel="1">
      <c r="A295" t="s">
        <v>601</v>
      </c>
      <c r="B295" t="s">
        <v>2049</v>
      </c>
      <c r="C295" s="1">
        <f t="shared" si="179"/>
        <v>12372</v>
      </c>
      <c r="D295" s="8">
        <f t="shared" si="180"/>
        <v>2</v>
      </c>
      <c r="E295" s="8">
        <f t="shared" si="181"/>
        <v>1</v>
      </c>
      <c r="F295" s="8">
        <f t="shared" si="182"/>
        <v>3</v>
      </c>
      <c r="G295" s="61">
        <f t="shared" si="183"/>
        <v>4815</v>
      </c>
      <c r="H295" s="66">
        <f t="shared" si="154"/>
        <v>0.38918525703200774</v>
      </c>
      <c r="I295" s="2"/>
      <c r="J295" s="2">
        <f t="shared" si="184"/>
        <v>0.27869382476559973</v>
      </c>
      <c r="K295" s="2">
        <f t="shared" si="185"/>
        <v>0.66787908179760747</v>
      </c>
      <c r="L295" s="2">
        <f t="shared" si="186"/>
        <v>3.976721629485936E-2</v>
      </c>
      <c r="M295" s="2">
        <f t="shared" si="187"/>
        <v>1.36598771419335E-2</v>
      </c>
      <c r="N295" s="120">
        <v>3448</v>
      </c>
      <c r="O295" s="120">
        <v>8263</v>
      </c>
      <c r="P295" s="120">
        <v>492</v>
      </c>
      <c r="Q295" s="120"/>
      <c r="R295" s="120">
        <v>163</v>
      </c>
      <c r="S295" s="120"/>
      <c r="T295" s="120"/>
      <c r="U295" s="120"/>
      <c r="V295" s="120"/>
      <c r="W295" s="120"/>
      <c r="X295" s="120">
        <v>5</v>
      </c>
      <c r="Y295" s="120">
        <v>0</v>
      </c>
      <c r="Z295" s="120">
        <v>1</v>
      </c>
      <c r="AA295" s="120">
        <v>0</v>
      </c>
      <c r="AB295" s="120">
        <v>0</v>
      </c>
      <c r="AC295" s="120"/>
      <c r="AD295" s="120"/>
      <c r="AE295" s="120"/>
      <c r="AG295" s="6">
        <f>IF(Q295&gt;0,RANK(Q295,(N295:P295,Q295:AE295)),0)</f>
        <v>0</v>
      </c>
      <c r="AH295" s="6">
        <f>IF(R295&gt;0,RANK(R295,(N295:P295,Q295:AE295)),0)</f>
        <v>4</v>
      </c>
      <c r="AI295" s="6">
        <f>IF(T295&gt;0,RANK(T295,(N295:P295,Q295:AE295)),0)</f>
        <v>0</v>
      </c>
      <c r="AJ295" s="6">
        <f>IF(S295&gt;0,RANK(S295,(N295:P295,Q295:AE295)),0)</f>
        <v>0</v>
      </c>
      <c r="AK295" s="2">
        <f t="shared" si="188"/>
        <v>0</v>
      </c>
      <c r="AL295" s="2">
        <f t="shared" si="189"/>
        <v>1.3174911089557064E-2</v>
      </c>
      <c r="AM295" s="2">
        <f t="shared" si="190"/>
        <v>0</v>
      </c>
      <c r="AN295" s="2">
        <f t="shared" si="191"/>
        <v>0</v>
      </c>
      <c r="AO295" s="101"/>
      <c r="AP295" t="s">
        <v>601</v>
      </c>
      <c r="AQ295" t="s">
        <v>2049</v>
      </c>
      <c r="AR295">
        <v>6</v>
      </c>
      <c r="AT295">
        <v>1</v>
      </c>
      <c r="AU295" s="105">
        <v>24</v>
      </c>
      <c r="AV295" s="107">
        <v>23</v>
      </c>
      <c r="AW295" s="111">
        <f t="shared" si="192"/>
        <v>24023</v>
      </c>
      <c r="AY295" s="6" t="s">
        <v>1243</v>
      </c>
      <c r="BF295" t="s">
        <v>1133</v>
      </c>
    </row>
    <row r="296" spans="1:58" hidden="1" outlineLevel="1">
      <c r="A296" t="s">
        <v>1964</v>
      </c>
      <c r="B296" t="s">
        <v>2049</v>
      </c>
      <c r="C296" s="1">
        <f t="shared" si="179"/>
        <v>123487</v>
      </c>
      <c r="D296" s="8">
        <f t="shared" si="180"/>
        <v>2</v>
      </c>
      <c r="E296" s="8">
        <f t="shared" si="181"/>
        <v>1</v>
      </c>
      <c r="F296" s="8">
        <f t="shared" si="182"/>
        <v>3</v>
      </c>
      <c r="G296" s="61">
        <f t="shared" si="183"/>
        <v>2130</v>
      </c>
      <c r="H296" s="66">
        <f t="shared" si="154"/>
        <v>1.7248779223723955E-2</v>
      </c>
      <c r="I296" s="2"/>
      <c r="J296" s="2">
        <f t="shared" si="184"/>
        <v>0.35043364888611755</v>
      </c>
      <c r="K296" s="2">
        <f t="shared" si="185"/>
        <v>0.36768242810984153</v>
      </c>
      <c r="L296" s="2">
        <f t="shared" si="186"/>
        <v>0.26843311441690221</v>
      </c>
      <c r="M296" s="2">
        <f t="shared" si="187"/>
        <v>1.3450808587138763E-2</v>
      </c>
      <c r="N296" s="120">
        <v>43274</v>
      </c>
      <c r="O296" s="120">
        <v>45404</v>
      </c>
      <c r="P296" s="120">
        <v>33148</v>
      </c>
      <c r="Q296" s="120"/>
      <c r="R296" s="120">
        <v>1535</v>
      </c>
      <c r="S296" s="120"/>
      <c r="T296" s="120"/>
      <c r="U296" s="120"/>
      <c r="V296" s="120"/>
      <c r="W296" s="120"/>
      <c r="X296" s="120">
        <v>112</v>
      </c>
      <c r="Y296" s="120">
        <v>8</v>
      </c>
      <c r="Z296" s="120">
        <v>0</v>
      </c>
      <c r="AA296" s="120">
        <v>3</v>
      </c>
      <c r="AB296" s="120">
        <v>3</v>
      </c>
      <c r="AC296" s="120"/>
      <c r="AD296" s="120"/>
      <c r="AE296" s="120"/>
      <c r="AG296" s="6">
        <f>IF(Q296&gt;0,RANK(Q296,(N296:P296,Q296:AE296)),0)</f>
        <v>0</v>
      </c>
      <c r="AH296" s="6">
        <f>IF(R296&gt;0,RANK(R296,(N296:P296,Q296:AE296)),0)</f>
        <v>4</v>
      </c>
      <c r="AI296" s="6">
        <f>IF(T296&gt;0,RANK(T296,(N296:P296,Q296:AE296)),0)</f>
        <v>0</v>
      </c>
      <c r="AJ296" s="6">
        <f>IF(S296&gt;0,RANK(S296,(N296:P296,Q296:AE296)),0)</f>
        <v>0</v>
      </c>
      <c r="AK296" s="2">
        <f t="shared" si="188"/>
        <v>0</v>
      </c>
      <c r="AL296" s="2">
        <f t="shared" si="189"/>
        <v>1.2430458266862099E-2</v>
      </c>
      <c r="AM296" s="2">
        <f t="shared" si="190"/>
        <v>0</v>
      </c>
      <c r="AN296" s="2">
        <f t="shared" si="191"/>
        <v>0</v>
      </c>
      <c r="AO296" s="101"/>
      <c r="AP296" t="s">
        <v>1964</v>
      </c>
      <c r="AQ296" t="s">
        <v>2049</v>
      </c>
      <c r="AT296">
        <v>1</v>
      </c>
      <c r="AU296" s="105">
        <v>24</v>
      </c>
      <c r="AV296" s="107">
        <v>25</v>
      </c>
      <c r="AW296" s="111">
        <f t="shared" si="192"/>
        <v>24025</v>
      </c>
      <c r="AY296" s="6" t="s">
        <v>1243</v>
      </c>
      <c r="BF296" t="s">
        <v>1134</v>
      </c>
    </row>
    <row r="297" spans="1:58" hidden="1" outlineLevel="1">
      <c r="A297" t="s">
        <v>1314</v>
      </c>
      <c r="B297" t="s">
        <v>2049</v>
      </c>
      <c r="C297" s="1">
        <f t="shared" si="179"/>
        <v>149582</v>
      </c>
      <c r="D297" s="8">
        <f t="shared" si="180"/>
        <v>1</v>
      </c>
      <c r="E297" s="8">
        <f t="shared" si="181"/>
        <v>2</v>
      </c>
      <c r="F297" s="8">
        <f t="shared" si="182"/>
        <v>3</v>
      </c>
      <c r="G297" s="61">
        <f t="shared" si="183"/>
        <v>37373</v>
      </c>
      <c r="H297" s="66">
        <f t="shared" si="154"/>
        <v>0.24984958083191827</v>
      </c>
      <c r="I297" s="2"/>
      <c r="J297" s="2">
        <f t="shared" si="184"/>
        <v>0.53659531227019297</v>
      </c>
      <c r="K297" s="2">
        <f t="shared" si="185"/>
        <v>0.28674573143827464</v>
      </c>
      <c r="L297" s="2">
        <f t="shared" si="186"/>
        <v>0.15921033279405275</v>
      </c>
      <c r="M297" s="2">
        <f t="shared" si="187"/>
        <v>1.7448623497479637E-2</v>
      </c>
      <c r="N297" s="120">
        <v>80265</v>
      </c>
      <c r="O297" s="120">
        <v>42892</v>
      </c>
      <c r="P297" s="120">
        <v>23815</v>
      </c>
      <c r="Q297" s="120"/>
      <c r="R297" s="120">
        <v>2462</v>
      </c>
      <c r="S297" s="120"/>
      <c r="T297" s="120"/>
      <c r="U297" s="120"/>
      <c r="V297" s="120"/>
      <c r="W297" s="120"/>
      <c r="X297" s="120">
        <v>128</v>
      </c>
      <c r="Y297" s="120">
        <v>11</v>
      </c>
      <c r="Z297" s="120">
        <v>0</v>
      </c>
      <c r="AA297" s="120">
        <v>8</v>
      </c>
      <c r="AB297" s="120">
        <v>1</v>
      </c>
      <c r="AC297" s="120"/>
      <c r="AD297" s="120"/>
      <c r="AE297" s="120"/>
      <c r="AG297" s="6">
        <f>IF(Q297&gt;0,RANK(Q297,(N297:P297,Q297:AE297)),0)</f>
        <v>0</v>
      </c>
      <c r="AH297" s="6">
        <f>IF(R297&gt;0,RANK(R297,(N297:P297,Q297:AE297)),0)</f>
        <v>4</v>
      </c>
      <c r="AI297" s="6">
        <f>IF(T297&gt;0,RANK(T297,(N297:P297,Q297:AE297)),0)</f>
        <v>0</v>
      </c>
      <c r="AJ297" s="6">
        <f>IF(S297&gt;0,RANK(S297,(N297:P297,Q297:AE297)),0)</f>
        <v>0</v>
      </c>
      <c r="AK297" s="2">
        <f t="shared" si="188"/>
        <v>0</v>
      </c>
      <c r="AL297" s="2">
        <f t="shared" si="189"/>
        <v>1.6459199636319879E-2</v>
      </c>
      <c r="AM297" s="2">
        <f t="shared" si="190"/>
        <v>0</v>
      </c>
      <c r="AN297" s="2">
        <f t="shared" si="191"/>
        <v>0</v>
      </c>
      <c r="AO297" s="101"/>
      <c r="AP297" t="s">
        <v>1314</v>
      </c>
      <c r="AQ297" t="s">
        <v>2049</v>
      </c>
      <c r="AT297">
        <v>1</v>
      </c>
      <c r="AU297" s="105">
        <v>24</v>
      </c>
      <c r="AV297" s="107">
        <v>27</v>
      </c>
      <c r="AW297" s="111">
        <f t="shared" si="192"/>
        <v>24027</v>
      </c>
      <c r="AY297" s="6" t="s">
        <v>1243</v>
      </c>
      <c r="BF297" t="s">
        <v>1175</v>
      </c>
    </row>
    <row r="298" spans="1:58" hidden="1" outlineLevel="1">
      <c r="A298" t="s">
        <v>75</v>
      </c>
      <c r="B298" t="s">
        <v>2049</v>
      </c>
      <c r="C298" s="1">
        <f t="shared" si="179"/>
        <v>9700</v>
      </c>
      <c r="D298" s="8">
        <f t="shared" si="180"/>
        <v>1</v>
      </c>
      <c r="E298" s="8">
        <f t="shared" si="181"/>
        <v>2</v>
      </c>
      <c r="F298" s="8">
        <f t="shared" si="182"/>
        <v>3</v>
      </c>
      <c r="G298" s="61">
        <f t="shared" si="183"/>
        <v>704</v>
      </c>
      <c r="H298" s="66">
        <f t="shared" si="154"/>
        <v>7.2577319587628863E-2</v>
      </c>
      <c r="I298" s="2"/>
      <c r="J298" s="2">
        <f t="shared" si="184"/>
        <v>0.44453608247422682</v>
      </c>
      <c r="K298" s="2">
        <f t="shared" si="185"/>
        <v>0.37195876288659796</v>
      </c>
      <c r="L298" s="2">
        <f t="shared" si="186"/>
        <v>0.1711340206185567</v>
      </c>
      <c r="M298" s="2">
        <f t="shared" si="187"/>
        <v>1.2371134020618513E-2</v>
      </c>
      <c r="N298" s="120">
        <v>4312</v>
      </c>
      <c r="O298" s="120">
        <v>3608</v>
      </c>
      <c r="P298" s="120">
        <v>1660</v>
      </c>
      <c r="Q298" s="120"/>
      <c r="R298" s="120">
        <v>88</v>
      </c>
      <c r="S298" s="120"/>
      <c r="T298" s="120"/>
      <c r="U298" s="120"/>
      <c r="V298" s="120"/>
      <c r="W298" s="120"/>
      <c r="X298" s="120">
        <v>30</v>
      </c>
      <c r="Y298" s="120">
        <v>0</v>
      </c>
      <c r="Z298" s="120">
        <v>1</v>
      </c>
      <c r="AA298" s="120">
        <v>1</v>
      </c>
      <c r="AB298" s="120">
        <v>0</v>
      </c>
      <c r="AC298" s="120"/>
      <c r="AD298" s="120"/>
      <c r="AE298" s="120"/>
      <c r="AG298" s="6">
        <f>IF(Q298&gt;0,RANK(Q298,(N298:P298,Q298:AE298)),0)</f>
        <v>0</v>
      </c>
      <c r="AH298" s="6">
        <f>IF(R298&gt;0,RANK(R298,(N298:P298,Q298:AE298)),0)</f>
        <v>4</v>
      </c>
      <c r="AI298" s="6">
        <f>IF(T298&gt;0,RANK(T298,(N298:P298,Q298:AE298)),0)</f>
        <v>0</v>
      </c>
      <c r="AJ298" s="6">
        <f>IF(S298&gt;0,RANK(S298,(N298:P298,Q298:AE298)),0)</f>
        <v>0</v>
      </c>
      <c r="AK298" s="2">
        <f t="shared" si="188"/>
        <v>0</v>
      </c>
      <c r="AL298" s="2">
        <f t="shared" si="189"/>
        <v>9.0721649484536079E-3</v>
      </c>
      <c r="AM298" s="2">
        <f t="shared" si="190"/>
        <v>0</v>
      </c>
      <c r="AN298" s="2">
        <f t="shared" si="191"/>
        <v>0</v>
      </c>
      <c r="AO298" s="101"/>
      <c r="AP298" t="s">
        <v>75</v>
      </c>
      <c r="AQ298" t="s">
        <v>2049</v>
      </c>
      <c r="AR298">
        <v>1</v>
      </c>
      <c r="AT298">
        <v>1</v>
      </c>
      <c r="AU298" s="105">
        <v>24</v>
      </c>
      <c r="AV298" s="107">
        <v>29</v>
      </c>
      <c r="AW298" s="111">
        <f t="shared" si="192"/>
        <v>24029</v>
      </c>
      <c r="AY298" s="6" t="s">
        <v>1243</v>
      </c>
      <c r="BF298" t="s">
        <v>690</v>
      </c>
    </row>
    <row r="299" spans="1:58" hidden="1" outlineLevel="1">
      <c r="A299" t="s">
        <v>2319</v>
      </c>
      <c r="B299" t="s">
        <v>2049</v>
      </c>
      <c r="C299" s="1">
        <f t="shared" si="179"/>
        <v>443581</v>
      </c>
      <c r="D299" s="8">
        <f t="shared" si="180"/>
        <v>1</v>
      </c>
      <c r="E299" s="8">
        <f t="shared" si="181"/>
        <v>2</v>
      </c>
      <c r="F299" s="8">
        <f t="shared" si="182"/>
        <v>3</v>
      </c>
      <c r="G299" s="61">
        <f t="shared" si="183"/>
        <v>199705</v>
      </c>
      <c r="H299" s="66">
        <f t="shared" si="154"/>
        <v>0.45021089722057528</v>
      </c>
      <c r="I299" s="2"/>
      <c r="J299" s="2">
        <f t="shared" si="184"/>
        <v>0.66214513245607909</v>
      </c>
      <c r="K299" s="2">
        <f t="shared" si="185"/>
        <v>0.21193423523550378</v>
      </c>
      <c r="L299" s="2">
        <f t="shared" si="186"/>
        <v>0.11184203110593105</v>
      </c>
      <c r="M299" s="2">
        <f t="shared" si="187"/>
        <v>1.407860120248608E-2</v>
      </c>
      <c r="N299" s="120">
        <v>293715</v>
      </c>
      <c r="O299" s="120">
        <v>94010</v>
      </c>
      <c r="P299" s="120">
        <v>49611</v>
      </c>
      <c r="Q299" s="120"/>
      <c r="R299" s="120">
        <v>5790</v>
      </c>
      <c r="S299" s="120"/>
      <c r="T299" s="120"/>
      <c r="U299" s="120"/>
      <c r="V299" s="120"/>
      <c r="W299" s="120"/>
      <c r="X299" s="120">
        <v>398</v>
      </c>
      <c r="Y299" s="120">
        <v>20</v>
      </c>
      <c r="Z299" s="120">
        <v>0</v>
      </c>
      <c r="AA299" s="120">
        <v>34</v>
      </c>
      <c r="AB299" s="120">
        <v>3</v>
      </c>
      <c r="AC299" s="120"/>
      <c r="AD299" s="120"/>
      <c r="AE299" s="120"/>
      <c r="AG299" s="6">
        <f>IF(Q299&gt;0,RANK(Q299,(N299:P299,Q299:AE299)),0)</f>
        <v>0</v>
      </c>
      <c r="AH299" s="6">
        <f>IF(R299&gt;0,RANK(R299,(N299:P299,Q299:AE299)),0)</f>
        <v>4</v>
      </c>
      <c r="AI299" s="6">
        <f>IF(T299&gt;0,RANK(T299,(N299:P299,Q299:AE299)),0)</f>
        <v>0</v>
      </c>
      <c r="AJ299" s="6">
        <f>IF(S299&gt;0,RANK(S299,(N299:P299,Q299:AE299)),0)</f>
        <v>0</v>
      </c>
      <c r="AK299" s="2">
        <f t="shared" si="188"/>
        <v>0</v>
      </c>
      <c r="AL299" s="2">
        <f t="shared" si="189"/>
        <v>1.305285844073574E-2</v>
      </c>
      <c r="AM299" s="2">
        <f t="shared" si="190"/>
        <v>0</v>
      </c>
      <c r="AN299" s="2">
        <f t="shared" si="191"/>
        <v>0</v>
      </c>
      <c r="AO299" s="101"/>
      <c r="AP299" t="s">
        <v>2319</v>
      </c>
      <c r="AQ299" t="s">
        <v>2049</v>
      </c>
      <c r="AT299">
        <v>1</v>
      </c>
      <c r="AU299" s="105">
        <v>24</v>
      </c>
      <c r="AV299" s="107">
        <v>31</v>
      </c>
      <c r="AW299" s="111">
        <f t="shared" si="192"/>
        <v>24031</v>
      </c>
      <c r="AY299" s="6" t="s">
        <v>1243</v>
      </c>
      <c r="BF299" t="s">
        <v>691</v>
      </c>
    </row>
    <row r="300" spans="1:58" hidden="1" outlineLevel="1">
      <c r="A300" t="s">
        <v>667</v>
      </c>
      <c r="B300" t="s">
        <v>2049</v>
      </c>
      <c r="C300" s="1">
        <f t="shared" si="179"/>
        <v>375648</v>
      </c>
      <c r="D300" s="8">
        <f t="shared" si="180"/>
        <v>1</v>
      </c>
      <c r="E300" s="8">
        <f t="shared" si="181"/>
        <v>3</v>
      </c>
      <c r="F300" s="8">
        <f t="shared" si="182"/>
        <v>2</v>
      </c>
      <c r="G300" s="61">
        <f t="shared" si="183"/>
        <v>264834</v>
      </c>
      <c r="H300" s="66">
        <f t="shared" si="154"/>
        <v>0.70500575006388955</v>
      </c>
      <c r="I300" s="2"/>
      <c r="J300" s="2">
        <f t="shared" si="184"/>
        <v>0.81398277110486417</v>
      </c>
      <c r="K300" s="2">
        <f t="shared" si="185"/>
        <v>6.6764630718119083E-2</v>
      </c>
      <c r="L300" s="2">
        <f t="shared" si="186"/>
        <v>0.10897702104097452</v>
      </c>
      <c r="M300" s="2">
        <f t="shared" si="187"/>
        <v>1.0275577136042227E-2</v>
      </c>
      <c r="N300" s="120">
        <v>305771</v>
      </c>
      <c r="O300" s="120">
        <v>25080</v>
      </c>
      <c r="P300" s="120">
        <v>40937</v>
      </c>
      <c r="Q300" s="120"/>
      <c r="R300" s="120">
        <v>3521</v>
      </c>
      <c r="S300" s="120"/>
      <c r="T300" s="120"/>
      <c r="U300" s="120"/>
      <c r="V300" s="120"/>
      <c r="W300" s="120"/>
      <c r="X300" s="120">
        <v>310</v>
      </c>
      <c r="Y300" s="120">
        <v>15</v>
      </c>
      <c r="Z300" s="120">
        <v>1</v>
      </c>
      <c r="AA300" s="120">
        <v>13</v>
      </c>
      <c r="AB300" s="120">
        <v>0</v>
      </c>
      <c r="AC300" s="120"/>
      <c r="AD300" s="120"/>
      <c r="AE300" s="120"/>
      <c r="AG300" s="6">
        <f>IF(Q300&gt;0,RANK(Q300,(N300:P300,Q300:AE300)),0)</f>
        <v>0</v>
      </c>
      <c r="AH300" s="6">
        <f>IF(R300&gt;0,RANK(R300,(N300:P300,Q300:AE300)),0)</f>
        <v>4</v>
      </c>
      <c r="AI300" s="6">
        <f>IF(T300&gt;0,RANK(T300,(N300:P300,Q300:AE300)),0)</f>
        <v>0</v>
      </c>
      <c r="AJ300" s="6">
        <f>IF(S300&gt;0,RANK(S300,(N300:P300,Q300:AE300)),0)</f>
        <v>0</v>
      </c>
      <c r="AK300" s="2">
        <f t="shared" si="188"/>
        <v>0</v>
      </c>
      <c r="AL300" s="2">
        <f t="shared" si="189"/>
        <v>9.3731365533691116E-3</v>
      </c>
      <c r="AM300" s="2">
        <f t="shared" si="190"/>
        <v>0</v>
      </c>
      <c r="AN300" s="2">
        <f t="shared" si="191"/>
        <v>0</v>
      </c>
      <c r="AO300" s="101"/>
      <c r="AP300" t="s">
        <v>667</v>
      </c>
      <c r="AQ300" t="s">
        <v>2049</v>
      </c>
      <c r="AT300">
        <v>1</v>
      </c>
      <c r="AU300" s="105">
        <v>24</v>
      </c>
      <c r="AV300" s="107">
        <v>33</v>
      </c>
      <c r="AW300" s="111">
        <f t="shared" si="192"/>
        <v>24033</v>
      </c>
      <c r="AY300" s="6" t="s">
        <v>1243</v>
      </c>
      <c r="BF300" t="s">
        <v>692</v>
      </c>
    </row>
    <row r="301" spans="1:58" hidden="1" outlineLevel="1">
      <c r="A301" t="s">
        <v>439</v>
      </c>
      <c r="B301" t="s">
        <v>2049</v>
      </c>
      <c r="C301" s="1">
        <f t="shared" si="179"/>
        <v>24514</v>
      </c>
      <c r="D301" s="8">
        <f t="shared" si="180"/>
        <v>2</v>
      </c>
      <c r="E301" s="8">
        <f t="shared" si="181"/>
        <v>1</v>
      </c>
      <c r="F301" s="8">
        <f t="shared" si="182"/>
        <v>3</v>
      </c>
      <c r="G301" s="61">
        <f t="shared" si="183"/>
        <v>5155</v>
      </c>
      <c r="H301" s="66">
        <f t="shared" si="154"/>
        <v>0.21028799869462347</v>
      </c>
      <c r="I301" s="2"/>
      <c r="J301" s="2">
        <f t="shared" si="184"/>
        <v>0.30125642490005711</v>
      </c>
      <c r="K301" s="2">
        <f t="shared" si="185"/>
        <v>0.51154442359468055</v>
      </c>
      <c r="L301" s="2">
        <f t="shared" si="186"/>
        <v>0.17720486252753528</v>
      </c>
      <c r="M301" s="2">
        <f t="shared" si="187"/>
        <v>9.994288977727056E-3</v>
      </c>
      <c r="N301" s="120">
        <v>7385</v>
      </c>
      <c r="O301" s="120">
        <v>12540</v>
      </c>
      <c r="P301" s="120">
        <v>4344</v>
      </c>
      <c r="Q301" s="120"/>
      <c r="R301" s="120">
        <v>217</v>
      </c>
      <c r="S301" s="120"/>
      <c r="T301" s="120"/>
      <c r="U301" s="120"/>
      <c r="V301" s="120"/>
      <c r="W301" s="120"/>
      <c r="X301" s="120">
        <v>18</v>
      </c>
      <c r="Y301" s="120">
        <v>4</v>
      </c>
      <c r="Z301" s="120">
        <v>4</v>
      </c>
      <c r="AA301" s="120">
        <v>1</v>
      </c>
      <c r="AB301" s="120">
        <v>1</v>
      </c>
      <c r="AC301" s="120"/>
      <c r="AD301" s="120"/>
      <c r="AE301" s="120"/>
      <c r="AG301" s="6">
        <f>IF(Q301&gt;0,RANK(Q301,(N301:P301,Q301:AE301)),0)</f>
        <v>0</v>
      </c>
      <c r="AH301" s="6">
        <f>IF(R301&gt;0,RANK(R301,(N301:P301,Q301:AE301)),0)</f>
        <v>4</v>
      </c>
      <c r="AI301" s="6">
        <f>IF(T301&gt;0,RANK(T301,(N301:P301,Q301:AE301)),0)</f>
        <v>0</v>
      </c>
      <c r="AJ301" s="6">
        <f>IF(S301&gt;0,RANK(S301,(N301:P301,Q301:AE301)),0)</f>
        <v>0</v>
      </c>
      <c r="AK301" s="2">
        <f t="shared" si="188"/>
        <v>0</v>
      </c>
      <c r="AL301" s="2">
        <f t="shared" si="189"/>
        <v>8.8520845231296399E-3</v>
      </c>
      <c r="AM301" s="2">
        <f t="shared" si="190"/>
        <v>0</v>
      </c>
      <c r="AN301" s="2">
        <f t="shared" si="191"/>
        <v>0</v>
      </c>
      <c r="AO301" s="101"/>
      <c r="AP301" t="s">
        <v>439</v>
      </c>
      <c r="AQ301" t="s">
        <v>2049</v>
      </c>
      <c r="AR301">
        <v>1</v>
      </c>
      <c r="AT301">
        <v>1</v>
      </c>
      <c r="AU301" s="105">
        <v>24</v>
      </c>
      <c r="AV301" s="107">
        <v>35</v>
      </c>
      <c r="AW301" s="111">
        <f t="shared" si="192"/>
        <v>24035</v>
      </c>
      <c r="AY301" s="6" t="s">
        <v>1243</v>
      </c>
      <c r="BF301" t="s">
        <v>188</v>
      </c>
    </row>
    <row r="302" spans="1:58" hidden="1" outlineLevel="1">
      <c r="A302" t="s">
        <v>224</v>
      </c>
      <c r="B302" t="s">
        <v>2049</v>
      </c>
      <c r="C302" s="1">
        <f t="shared" si="179"/>
        <v>45876</v>
      </c>
      <c r="D302" s="8">
        <f t="shared" si="180"/>
        <v>2</v>
      </c>
      <c r="E302" s="8">
        <f t="shared" si="181"/>
        <v>1</v>
      </c>
      <c r="F302" s="8">
        <f t="shared" si="182"/>
        <v>3</v>
      </c>
      <c r="G302" s="61">
        <f t="shared" si="183"/>
        <v>1914</v>
      </c>
      <c r="H302" s="66">
        <f t="shared" si="154"/>
        <v>4.1721161391577298E-2</v>
      </c>
      <c r="I302" s="2"/>
      <c r="J302" s="2">
        <f t="shared" si="184"/>
        <v>0.38290173511204117</v>
      </c>
      <c r="K302" s="2">
        <f t="shared" si="185"/>
        <v>0.42462289650361845</v>
      </c>
      <c r="L302" s="2">
        <f t="shared" si="186"/>
        <v>0.17579998256168802</v>
      </c>
      <c r="M302" s="2">
        <f t="shared" si="187"/>
        <v>1.667538582265235E-2</v>
      </c>
      <c r="N302" s="120">
        <v>17566</v>
      </c>
      <c r="O302" s="120">
        <v>19480</v>
      </c>
      <c r="P302" s="120">
        <v>8065</v>
      </c>
      <c r="Q302" s="120"/>
      <c r="R302" s="120">
        <v>723</v>
      </c>
      <c r="S302" s="120"/>
      <c r="T302" s="120"/>
      <c r="U302" s="120"/>
      <c r="V302" s="120"/>
      <c r="W302" s="120"/>
      <c r="X302" s="120">
        <v>39</v>
      </c>
      <c r="Y302" s="120">
        <v>1</v>
      </c>
      <c r="Z302" s="120">
        <v>0</v>
      </c>
      <c r="AA302" s="120">
        <v>0</v>
      </c>
      <c r="AB302" s="120">
        <v>2</v>
      </c>
      <c r="AC302" s="120"/>
      <c r="AD302" s="120"/>
      <c r="AE302" s="120"/>
      <c r="AG302" s="6">
        <f>IF(Q302&gt;0,RANK(Q302,(N302:P302,Q302:AE302)),0)</f>
        <v>0</v>
      </c>
      <c r="AH302" s="6">
        <f>IF(R302&gt;0,RANK(R302,(N302:P302,Q302:AE302)),0)</f>
        <v>4</v>
      </c>
      <c r="AI302" s="6">
        <f>IF(T302&gt;0,RANK(T302,(N302:P302,Q302:AE302)),0)</f>
        <v>0</v>
      </c>
      <c r="AJ302" s="6">
        <f>IF(S302&gt;0,RANK(S302,(N302:P302,Q302:AE302)),0)</f>
        <v>0</v>
      </c>
      <c r="AK302" s="2">
        <f t="shared" si="188"/>
        <v>0</v>
      </c>
      <c r="AL302" s="2">
        <f t="shared" si="189"/>
        <v>1.5759874444153808E-2</v>
      </c>
      <c r="AM302" s="2">
        <f t="shared" si="190"/>
        <v>0</v>
      </c>
      <c r="AN302" s="2">
        <f t="shared" si="191"/>
        <v>0</v>
      </c>
      <c r="AO302" s="101"/>
      <c r="AP302" t="s">
        <v>224</v>
      </c>
      <c r="AQ302" t="s">
        <v>2049</v>
      </c>
      <c r="AR302">
        <v>5</v>
      </c>
      <c r="AT302">
        <v>1</v>
      </c>
      <c r="AU302" s="105">
        <v>24</v>
      </c>
      <c r="AV302" s="107">
        <v>37</v>
      </c>
      <c r="AW302" s="111">
        <f t="shared" si="192"/>
        <v>24037</v>
      </c>
      <c r="AY302" s="6" t="s">
        <v>1243</v>
      </c>
      <c r="BF302" t="s">
        <v>445</v>
      </c>
    </row>
    <row r="303" spans="1:58" hidden="1" outlineLevel="1">
      <c r="A303" t="s">
        <v>2099</v>
      </c>
      <c r="B303" t="s">
        <v>2049</v>
      </c>
      <c r="C303" s="1">
        <f t="shared" si="179"/>
        <v>10035</v>
      </c>
      <c r="D303" s="8">
        <f t="shared" si="180"/>
        <v>1</v>
      </c>
      <c r="E303" s="8">
        <f t="shared" si="181"/>
        <v>2</v>
      </c>
      <c r="F303" s="8">
        <f t="shared" si="182"/>
        <v>3</v>
      </c>
      <c r="G303" s="61">
        <f t="shared" si="183"/>
        <v>1118</v>
      </c>
      <c r="H303" s="66">
        <f t="shared" si="154"/>
        <v>0.11141006477329347</v>
      </c>
      <c r="I303" s="2"/>
      <c r="J303" s="2">
        <f t="shared" si="184"/>
        <v>0.46696562032884903</v>
      </c>
      <c r="K303" s="2">
        <f t="shared" si="185"/>
        <v>0.35555555555555557</v>
      </c>
      <c r="L303" s="2">
        <f t="shared" si="186"/>
        <v>0.16761335326357749</v>
      </c>
      <c r="M303" s="2">
        <f t="shared" si="187"/>
        <v>9.8654708520179157E-3</v>
      </c>
      <c r="N303" s="120">
        <v>4686</v>
      </c>
      <c r="O303" s="120">
        <v>3568</v>
      </c>
      <c r="P303" s="120">
        <v>1682</v>
      </c>
      <c r="Q303" s="120"/>
      <c r="R303" s="120">
        <v>86</v>
      </c>
      <c r="S303" s="120"/>
      <c r="T303" s="120"/>
      <c r="U303" s="120"/>
      <c r="V303" s="120"/>
      <c r="W303" s="120"/>
      <c r="X303" s="120">
        <v>10</v>
      </c>
      <c r="Y303" s="120">
        <v>2</v>
      </c>
      <c r="Z303" s="120">
        <v>0</v>
      </c>
      <c r="AA303" s="120">
        <v>0</v>
      </c>
      <c r="AB303" s="120">
        <v>1</v>
      </c>
      <c r="AC303" s="120"/>
      <c r="AD303" s="120"/>
      <c r="AE303" s="120"/>
      <c r="AG303" s="6">
        <f>IF(Q303&gt;0,RANK(Q303,(N303:P303,Q303:AE303)),0)</f>
        <v>0</v>
      </c>
      <c r="AH303" s="6">
        <f>IF(R303&gt;0,RANK(R303,(N303:P303,Q303:AE303)),0)</f>
        <v>4</v>
      </c>
      <c r="AI303" s="6">
        <f>IF(T303&gt;0,RANK(T303,(N303:P303,Q303:AE303)),0)</f>
        <v>0</v>
      </c>
      <c r="AJ303" s="6">
        <f>IF(S303&gt;0,RANK(S303,(N303:P303,Q303:AE303)),0)</f>
        <v>0</v>
      </c>
      <c r="AK303" s="2">
        <f t="shared" si="188"/>
        <v>0</v>
      </c>
      <c r="AL303" s="2">
        <f t="shared" si="189"/>
        <v>8.5700049825610369E-3</v>
      </c>
      <c r="AM303" s="2">
        <f t="shared" si="190"/>
        <v>0</v>
      </c>
      <c r="AN303" s="2">
        <f t="shared" si="191"/>
        <v>0</v>
      </c>
      <c r="AO303" s="101"/>
      <c r="AP303" t="s">
        <v>2099</v>
      </c>
      <c r="AQ303" t="s">
        <v>2049</v>
      </c>
      <c r="AR303">
        <v>1</v>
      </c>
      <c r="AT303">
        <v>1</v>
      </c>
      <c r="AU303" s="105">
        <v>24</v>
      </c>
      <c r="AV303" s="107">
        <v>39</v>
      </c>
      <c r="AW303" s="111">
        <f t="shared" si="192"/>
        <v>24039</v>
      </c>
      <c r="AY303" s="6" t="s">
        <v>1243</v>
      </c>
      <c r="BF303" t="s">
        <v>627</v>
      </c>
    </row>
    <row r="304" spans="1:58" hidden="1" outlineLevel="1">
      <c r="A304" t="s">
        <v>1654</v>
      </c>
      <c r="B304" t="s">
        <v>2049</v>
      </c>
      <c r="C304" s="1">
        <f t="shared" si="179"/>
        <v>20020</v>
      </c>
      <c r="D304" s="8">
        <f t="shared" si="180"/>
        <v>2</v>
      </c>
      <c r="E304" s="8">
        <f t="shared" si="181"/>
        <v>1</v>
      </c>
      <c r="F304" s="8">
        <f t="shared" si="182"/>
        <v>3</v>
      </c>
      <c r="G304" s="61">
        <f t="shared" si="183"/>
        <v>886</v>
      </c>
      <c r="H304" s="66">
        <f t="shared" si="154"/>
        <v>4.4255744255744259E-2</v>
      </c>
      <c r="I304" s="2"/>
      <c r="J304" s="2">
        <f t="shared" si="184"/>
        <v>0.40459540459540461</v>
      </c>
      <c r="K304" s="2">
        <f t="shared" si="185"/>
        <v>0.44885114885114885</v>
      </c>
      <c r="L304" s="2">
        <f t="shared" si="186"/>
        <v>0.13631368631368632</v>
      </c>
      <c r="M304" s="2">
        <f t="shared" si="187"/>
        <v>1.0239760239760282E-2</v>
      </c>
      <c r="N304" s="120">
        <v>8100</v>
      </c>
      <c r="O304" s="120">
        <v>8986</v>
      </c>
      <c r="P304" s="120">
        <v>2729</v>
      </c>
      <c r="Q304" s="120"/>
      <c r="R304" s="120">
        <v>173</v>
      </c>
      <c r="S304" s="120"/>
      <c r="T304" s="120"/>
      <c r="U304" s="120"/>
      <c r="V304" s="120"/>
      <c r="W304" s="120"/>
      <c r="X304" s="120">
        <v>28</v>
      </c>
      <c r="Y304" s="120">
        <v>3</v>
      </c>
      <c r="Z304" s="120">
        <v>0</v>
      </c>
      <c r="AA304" s="120">
        <v>1</v>
      </c>
      <c r="AB304" s="120">
        <v>0</v>
      </c>
      <c r="AC304" s="120"/>
      <c r="AD304" s="120"/>
      <c r="AE304" s="120"/>
      <c r="AG304" s="6">
        <f>IF(Q304&gt;0,RANK(Q304,(N304:P304,Q304:AE304)),0)</f>
        <v>0</v>
      </c>
      <c r="AH304" s="6">
        <f>IF(R304&gt;0,RANK(R304,(N304:P304,Q304:AE304)),0)</f>
        <v>4</v>
      </c>
      <c r="AI304" s="6">
        <f>IF(T304&gt;0,RANK(T304,(N304:P304,Q304:AE304)),0)</f>
        <v>0</v>
      </c>
      <c r="AJ304" s="6">
        <f>IF(S304&gt;0,RANK(S304,(N304:P304,Q304:AE304)),0)</f>
        <v>0</v>
      </c>
      <c r="AK304" s="2">
        <f t="shared" si="188"/>
        <v>0</v>
      </c>
      <c r="AL304" s="2">
        <f t="shared" si="189"/>
        <v>8.6413586413586416E-3</v>
      </c>
      <c r="AM304" s="2">
        <f t="shared" si="190"/>
        <v>0</v>
      </c>
      <c r="AN304" s="2">
        <f t="shared" si="191"/>
        <v>0</v>
      </c>
      <c r="AO304" s="101"/>
      <c r="AP304" t="s">
        <v>1654</v>
      </c>
      <c r="AQ304" t="s">
        <v>2049</v>
      </c>
      <c r="AR304">
        <v>1</v>
      </c>
      <c r="AT304">
        <v>1</v>
      </c>
      <c r="AU304" s="105">
        <v>24</v>
      </c>
      <c r="AV304" s="107">
        <v>41</v>
      </c>
      <c r="AW304" s="111">
        <f t="shared" si="192"/>
        <v>24041</v>
      </c>
      <c r="AY304" s="6" t="s">
        <v>1243</v>
      </c>
      <c r="BF304" t="s">
        <v>1157</v>
      </c>
    </row>
    <row r="305" spans="1:58" hidden="1" outlineLevel="1">
      <c r="A305" t="s">
        <v>342</v>
      </c>
      <c r="B305" t="s">
        <v>2049</v>
      </c>
      <c r="C305" s="1">
        <f t="shared" si="179"/>
        <v>60516</v>
      </c>
      <c r="D305" s="8">
        <f t="shared" si="180"/>
        <v>2</v>
      </c>
      <c r="E305" s="8">
        <f t="shared" si="181"/>
        <v>1</v>
      </c>
      <c r="F305" s="8">
        <f t="shared" si="182"/>
        <v>3</v>
      </c>
      <c r="G305" s="61">
        <f t="shared" si="183"/>
        <v>8459</v>
      </c>
      <c r="H305" s="66">
        <f t="shared" si="154"/>
        <v>0.13978121488531958</v>
      </c>
      <c r="I305" s="2"/>
      <c r="J305" s="2">
        <f t="shared" si="184"/>
        <v>0.32556679225328838</v>
      </c>
      <c r="K305" s="2">
        <f t="shared" si="185"/>
        <v>0.46534800713860797</v>
      </c>
      <c r="L305" s="2">
        <f t="shared" si="186"/>
        <v>0.19479146010972304</v>
      </c>
      <c r="M305" s="2">
        <f t="shared" si="187"/>
        <v>1.4293740498380669E-2</v>
      </c>
      <c r="N305" s="120">
        <v>19702</v>
      </c>
      <c r="O305" s="120">
        <v>28161</v>
      </c>
      <c r="P305" s="120">
        <v>11788</v>
      </c>
      <c r="Q305" s="120"/>
      <c r="R305" s="120">
        <v>824</v>
      </c>
      <c r="S305" s="120"/>
      <c r="T305" s="120"/>
      <c r="U305" s="120"/>
      <c r="V305" s="120"/>
      <c r="W305" s="120"/>
      <c r="X305" s="120">
        <v>36</v>
      </c>
      <c r="Y305" s="120">
        <v>3</v>
      </c>
      <c r="Z305" s="120">
        <v>0</v>
      </c>
      <c r="AA305" s="120">
        <v>2</v>
      </c>
      <c r="AB305" s="120">
        <v>0</v>
      </c>
      <c r="AC305" s="120"/>
      <c r="AD305" s="120"/>
      <c r="AE305" s="120"/>
      <c r="AG305" s="6">
        <f>IF(Q305&gt;0,RANK(Q305,(N305:P305,Q305:AE305)),0)</f>
        <v>0</v>
      </c>
      <c r="AH305" s="6">
        <f>IF(R305&gt;0,RANK(R305,(N305:P305,Q305:AE305)),0)</f>
        <v>4</v>
      </c>
      <c r="AI305" s="6">
        <f>IF(T305&gt;0,RANK(T305,(N305:P305,Q305:AE305)),0)</f>
        <v>0</v>
      </c>
      <c r="AJ305" s="6">
        <f>IF(S305&gt;0,RANK(S305,(N305:P305,Q305:AE305)),0)</f>
        <v>0</v>
      </c>
      <c r="AK305" s="2">
        <f t="shared" si="188"/>
        <v>0</v>
      </c>
      <c r="AL305" s="2">
        <f t="shared" si="189"/>
        <v>1.3616233723312842E-2</v>
      </c>
      <c r="AM305" s="2">
        <f t="shared" si="190"/>
        <v>0</v>
      </c>
      <c r="AN305" s="2">
        <f t="shared" si="191"/>
        <v>0</v>
      </c>
      <c r="AO305" s="101"/>
      <c r="AP305" t="s">
        <v>342</v>
      </c>
      <c r="AQ305" t="s">
        <v>2049</v>
      </c>
      <c r="AR305">
        <v>6</v>
      </c>
      <c r="AT305">
        <v>1</v>
      </c>
      <c r="AU305" s="105">
        <v>24</v>
      </c>
      <c r="AV305" s="107">
        <v>43</v>
      </c>
      <c r="AW305" s="111">
        <f t="shared" si="192"/>
        <v>24043</v>
      </c>
      <c r="AY305" s="6" t="s">
        <v>1243</v>
      </c>
      <c r="BF305" t="s">
        <v>771</v>
      </c>
    </row>
    <row r="306" spans="1:58" hidden="1" outlineLevel="1">
      <c r="A306" t="s">
        <v>1496</v>
      </c>
      <c r="B306" t="s">
        <v>2049</v>
      </c>
      <c r="C306" s="1">
        <f t="shared" si="179"/>
        <v>40987</v>
      </c>
      <c r="D306" s="8">
        <f t="shared" si="180"/>
        <v>1</v>
      </c>
      <c r="E306" s="8">
        <f t="shared" si="181"/>
        <v>2</v>
      </c>
      <c r="F306" s="8">
        <f t="shared" si="182"/>
        <v>3</v>
      </c>
      <c r="G306" s="61">
        <f t="shared" si="183"/>
        <v>1902</v>
      </c>
      <c r="H306" s="66">
        <f t="shared" si="154"/>
        <v>4.6404957669504962E-2</v>
      </c>
      <c r="I306" s="2"/>
      <c r="J306" s="2">
        <f t="shared" si="184"/>
        <v>0.41413130992753799</v>
      </c>
      <c r="K306" s="2">
        <f t="shared" si="185"/>
        <v>0.36772635225803302</v>
      </c>
      <c r="L306" s="2">
        <f t="shared" si="186"/>
        <v>0.20557737819308561</v>
      </c>
      <c r="M306" s="2">
        <f t="shared" si="187"/>
        <v>1.256495962134338E-2</v>
      </c>
      <c r="N306" s="120">
        <v>16974</v>
      </c>
      <c r="O306" s="120">
        <v>15072</v>
      </c>
      <c r="P306" s="120">
        <v>8426</v>
      </c>
      <c r="Q306" s="120"/>
      <c r="R306" s="120">
        <v>452</v>
      </c>
      <c r="S306" s="120"/>
      <c r="T306" s="120"/>
      <c r="U306" s="120"/>
      <c r="V306" s="120"/>
      <c r="W306" s="120"/>
      <c r="X306" s="120">
        <v>58</v>
      </c>
      <c r="Y306" s="120">
        <v>1</v>
      </c>
      <c r="Z306" s="120">
        <v>0</v>
      </c>
      <c r="AA306" s="120">
        <v>1</v>
      </c>
      <c r="AB306" s="120">
        <v>3</v>
      </c>
      <c r="AC306" s="120"/>
      <c r="AD306" s="120"/>
      <c r="AE306" s="120"/>
      <c r="AG306" s="6">
        <f>IF(Q306&gt;0,RANK(Q306,(N306:P306,Q306:AE306)),0)</f>
        <v>0</v>
      </c>
      <c r="AH306" s="6">
        <f>IF(R306&gt;0,RANK(R306,(N306:P306,Q306:AE306)),0)</f>
        <v>4</v>
      </c>
      <c r="AI306" s="6">
        <f>IF(T306&gt;0,RANK(T306,(N306:P306,Q306:AE306)),0)</f>
        <v>0</v>
      </c>
      <c r="AJ306" s="6">
        <f>IF(S306&gt;0,RANK(S306,(N306:P306,Q306:AE306)),0)</f>
        <v>0</v>
      </c>
      <c r="AK306" s="2">
        <f t="shared" si="188"/>
        <v>0</v>
      </c>
      <c r="AL306" s="2">
        <f t="shared" si="189"/>
        <v>1.1027886890965429E-2</v>
      </c>
      <c r="AM306" s="2">
        <f t="shared" si="190"/>
        <v>0</v>
      </c>
      <c r="AN306" s="2">
        <f t="shared" si="191"/>
        <v>0</v>
      </c>
      <c r="AO306" s="101"/>
      <c r="AP306" t="s">
        <v>1496</v>
      </c>
      <c r="AQ306" t="s">
        <v>2049</v>
      </c>
      <c r="AR306">
        <v>1</v>
      </c>
      <c r="AT306">
        <v>1</v>
      </c>
      <c r="AU306" s="105">
        <v>24</v>
      </c>
      <c r="AV306" s="107">
        <v>45</v>
      </c>
      <c r="AW306" s="111">
        <f t="shared" si="192"/>
        <v>24045</v>
      </c>
      <c r="AY306" s="6" t="s">
        <v>1243</v>
      </c>
      <c r="BF306" t="s">
        <v>772</v>
      </c>
    </row>
    <row r="307" spans="1:58" hidden="1" outlineLevel="1">
      <c r="A307" t="s">
        <v>56</v>
      </c>
      <c r="B307" t="s">
        <v>2049</v>
      </c>
      <c r="C307" s="1">
        <f t="shared" si="179"/>
        <v>26720</v>
      </c>
      <c r="D307" s="8">
        <f t="shared" si="180"/>
        <v>2</v>
      </c>
      <c r="E307" s="8">
        <f t="shared" si="181"/>
        <v>1</v>
      </c>
      <c r="F307" s="8">
        <f t="shared" si="182"/>
        <v>3</v>
      </c>
      <c r="G307" s="61">
        <f t="shared" si="183"/>
        <v>1594</v>
      </c>
      <c r="H307" s="66">
        <f t="shared" si="154"/>
        <v>5.9655688622754492E-2</v>
      </c>
      <c r="I307" s="2"/>
      <c r="J307" s="2">
        <f t="shared" si="184"/>
        <v>0.362125748502994</v>
      </c>
      <c r="K307" s="2">
        <f t="shared" si="185"/>
        <v>0.4217814371257485</v>
      </c>
      <c r="L307" s="2">
        <f t="shared" si="186"/>
        <v>0.20344311377245508</v>
      </c>
      <c r="M307" s="2">
        <f t="shared" si="187"/>
        <v>1.2649700598802355E-2</v>
      </c>
      <c r="N307" s="120">
        <v>9676</v>
      </c>
      <c r="O307" s="120">
        <v>11270</v>
      </c>
      <c r="P307" s="120">
        <v>5436</v>
      </c>
      <c r="Q307" s="120"/>
      <c r="R307" s="120">
        <v>282</v>
      </c>
      <c r="S307" s="120"/>
      <c r="T307" s="120"/>
      <c r="U307" s="120"/>
      <c r="V307" s="120"/>
      <c r="W307" s="120"/>
      <c r="X307" s="120">
        <v>43</v>
      </c>
      <c r="Y307" s="120">
        <v>0</v>
      </c>
      <c r="Z307" s="120">
        <v>0</v>
      </c>
      <c r="AA307" s="120">
        <v>0</v>
      </c>
      <c r="AB307" s="120">
        <v>13</v>
      </c>
      <c r="AC307" s="120"/>
      <c r="AD307" s="120"/>
      <c r="AE307" s="120"/>
      <c r="AG307" s="6">
        <f>IF(Q307&gt;0,RANK(Q307,(N307:P307,Q307:AE307)),0)</f>
        <v>0</v>
      </c>
      <c r="AH307" s="6">
        <f>IF(R307&gt;0,RANK(R307,(N307:P307,Q307:AE307)),0)</f>
        <v>4</v>
      </c>
      <c r="AI307" s="6">
        <f>IF(T307&gt;0,RANK(T307,(N307:P307,Q307:AE307)),0)</f>
        <v>0</v>
      </c>
      <c r="AJ307" s="6">
        <f>IF(S307&gt;0,RANK(S307,(N307:P307,Q307:AE307)),0)</f>
        <v>0</v>
      </c>
      <c r="AK307" s="2">
        <f t="shared" si="188"/>
        <v>0</v>
      </c>
      <c r="AL307" s="2">
        <f t="shared" si="189"/>
        <v>1.0553892215568862E-2</v>
      </c>
      <c r="AM307" s="2">
        <f t="shared" si="190"/>
        <v>0</v>
      </c>
      <c r="AN307" s="2">
        <f t="shared" si="191"/>
        <v>0</v>
      </c>
      <c r="AO307" s="101"/>
      <c r="AP307" t="s">
        <v>56</v>
      </c>
      <c r="AQ307" t="s">
        <v>2049</v>
      </c>
      <c r="AR307">
        <v>1</v>
      </c>
      <c r="AT307">
        <v>1</v>
      </c>
      <c r="AU307" s="105">
        <v>24</v>
      </c>
      <c r="AV307" s="107">
        <v>47</v>
      </c>
      <c r="AW307" s="111">
        <f t="shared" si="192"/>
        <v>24047</v>
      </c>
      <c r="AY307" s="6" t="s">
        <v>1243</v>
      </c>
      <c r="BF307" t="s">
        <v>773</v>
      </c>
    </row>
    <row r="308" spans="1:58" collapsed="1">
      <c r="A308" t="s">
        <v>2048</v>
      </c>
      <c r="B308" t="s">
        <v>179</v>
      </c>
      <c r="C308" s="1">
        <f t="shared" si="179"/>
        <v>2633234</v>
      </c>
      <c r="D308" s="8">
        <f t="shared" si="180"/>
        <v>1</v>
      </c>
      <c r="E308" s="8">
        <f t="shared" si="181"/>
        <v>2</v>
      </c>
      <c r="F308" s="8">
        <f t="shared" si="182"/>
        <v>3</v>
      </c>
      <c r="G308" s="61">
        <f t="shared" si="183"/>
        <v>780737</v>
      </c>
      <c r="H308" s="66">
        <f t="shared" si="154"/>
        <v>0.29649358925184771</v>
      </c>
      <c r="I308" s="2"/>
      <c r="J308" s="2">
        <f t="shared" si="184"/>
        <v>0.55977858405291747</v>
      </c>
      <c r="K308" s="2">
        <f t="shared" si="185"/>
        <v>0.2632849948010697</v>
      </c>
      <c r="L308" s="2">
        <f t="shared" si="186"/>
        <v>0.16365199598668406</v>
      </c>
      <c r="M308" s="2">
        <f t="shared" si="187"/>
        <v>1.3284425159328761E-2</v>
      </c>
      <c r="N308" s="120">
        <f>SUM(N284:N307)</f>
        <v>1474028</v>
      </c>
      <c r="O308" s="120">
        <f>SUM(O284:O307)</f>
        <v>693291</v>
      </c>
      <c r="P308" s="120">
        <f>SUM(P284:P307)</f>
        <v>430934</v>
      </c>
      <c r="Q308" s="120"/>
      <c r="R308" s="120">
        <f>SUM(R284:R307)</f>
        <v>32252</v>
      </c>
      <c r="S308" s="120"/>
      <c r="T308" s="120"/>
      <c r="U308" s="120"/>
      <c r="V308" s="120"/>
      <c r="W308" s="120"/>
      <c r="X308" s="120">
        <f>SUM(X284:X307)</f>
        <v>2346</v>
      </c>
      <c r="Y308" s="120">
        <f t="shared" ref="Y308:AB308" si="193">SUM(Y284:Y307)</f>
        <v>163</v>
      </c>
      <c r="Z308" s="120">
        <f t="shared" si="193"/>
        <v>21</v>
      </c>
      <c r="AA308" s="120">
        <f t="shared" si="193"/>
        <v>151</v>
      </c>
      <c r="AB308" s="120">
        <f t="shared" si="193"/>
        <v>48</v>
      </c>
      <c r="AC308" s="120"/>
      <c r="AD308" s="120"/>
      <c r="AE308" s="120"/>
      <c r="AG308" s="6">
        <f>IF(Q308&gt;0,RANK(Q308,(N308:P308,Q308:AE308)),0)</f>
        <v>0</v>
      </c>
      <c r="AH308" s="6">
        <f>IF(R308&gt;0,RANK(R308,(N308:P308,Q308:AE308)),0)</f>
        <v>4</v>
      </c>
      <c r="AI308" s="6">
        <f>IF(T308&gt;0,RANK(T308,(N308:P308,Q308:AE308)),0)</f>
        <v>0</v>
      </c>
      <c r="AJ308" s="6">
        <f>IF(S308&gt;0,RANK(S308,(N308:P308,Q308:AE308)),0)</f>
        <v>0</v>
      </c>
      <c r="AK308" s="2">
        <f t="shared" si="188"/>
        <v>0</v>
      </c>
      <c r="AL308" s="2">
        <f t="shared" si="189"/>
        <v>1.2248056952021734E-2</v>
      </c>
      <c r="AM308" s="2">
        <f t="shared" si="190"/>
        <v>0</v>
      </c>
      <c r="AN308" s="2">
        <f t="shared" si="191"/>
        <v>0</v>
      </c>
      <c r="AO308" s="101"/>
      <c r="AP308" t="s">
        <v>2048</v>
      </c>
      <c r="AQ308" t="s">
        <v>179</v>
      </c>
      <c r="AT308">
        <v>1</v>
      </c>
      <c r="AU308" s="105">
        <v>24</v>
      </c>
      <c r="AV308" s="107"/>
      <c r="AW308" s="105">
        <v>24</v>
      </c>
      <c r="AY308" s="6" t="s">
        <v>71</v>
      </c>
    </row>
    <row r="309" spans="1:58">
      <c r="C309" s="1"/>
      <c r="D309" s="8"/>
      <c r="E309" s="8"/>
      <c r="F309" s="8"/>
      <c r="G309" s="61"/>
      <c r="H309" s="66"/>
      <c r="I309" s="2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G309" s="6"/>
      <c r="AH309" s="6"/>
      <c r="AI309" s="6"/>
      <c r="AJ309" s="6"/>
      <c r="AU309" s="105"/>
      <c r="AV309" s="107"/>
      <c r="AW309" s="111"/>
    </row>
    <row r="310" spans="1:58" hidden="1" outlineLevel="1">
      <c r="A310" t="s">
        <v>2385</v>
      </c>
      <c r="B310" t="s">
        <v>1359</v>
      </c>
      <c r="C310" s="1">
        <f t="shared" ref="C310:C324" si="194">SUM(N310:AE310)</f>
        <v>132916</v>
      </c>
      <c r="D310" s="8">
        <f t="shared" ref="D310:D324" si="195">IF(N310&gt;0, RANK(N310,(N310:AE310)),0)</f>
        <v>2</v>
      </c>
      <c r="E310" s="8">
        <f t="shared" ref="E310:E324" si="196">IF(O310&gt;0,RANK(O310,(N310:AE310)),0)</f>
        <v>1</v>
      </c>
      <c r="F310" s="8">
        <f t="shared" ref="F310:F324" si="197">IF(P310&gt;0,RANK(P310,(N310:AE310)),0)</f>
        <v>0</v>
      </c>
      <c r="G310" s="61">
        <f t="shared" ref="G310:G324" si="198">IF(C310&gt;0,MAX(N310:S310)-LARGE(N310:S310,2),0)</f>
        <v>6320</v>
      </c>
      <c r="H310" s="66">
        <f t="shared" si="154"/>
        <v>4.7548827831111376E-2</v>
      </c>
      <c r="I310" s="2"/>
      <c r="J310" s="2">
        <f t="shared" ref="J310:J324" si="199">IF($C310=0,"-",N310/$C310)</f>
        <v>0.47606759156158779</v>
      </c>
      <c r="K310" s="2">
        <f t="shared" ref="K310:K324" si="200">IF($C310=0,"-",O310/$C310)</f>
        <v>0.5236164193926991</v>
      </c>
      <c r="L310" s="2">
        <f t="shared" ref="L310:L324" si="201">IF($C310=0,"-",P310/$C310)</f>
        <v>0</v>
      </c>
      <c r="M310" s="2">
        <f t="shared" ref="M310:M324" si="202">IF(C310=0,"-",(1-J310-K310-L310))</f>
        <v>3.1598904571317199E-4</v>
      </c>
      <c r="N310" s="120">
        <f>SUMIF(Town!$AP$728:$AP$1078,$AW310,Town!N$728:N$1078)</f>
        <v>63277</v>
      </c>
      <c r="O310" s="120">
        <f>SUMIF(Town!$AP$728:$AP$1078,$AW310,Town!O$728:O$1078)</f>
        <v>69597</v>
      </c>
      <c r="P310" s="120"/>
      <c r="Q310" s="120"/>
      <c r="R310" s="120"/>
      <c r="S310" s="120"/>
      <c r="T310" s="120"/>
      <c r="U310" s="120"/>
      <c r="V310" s="120"/>
      <c r="W310" s="120"/>
      <c r="X310" s="120">
        <f>SUMIF(Town!$AP$728:$AP$1078,$AW310,Town!X$728:X$1078)</f>
        <v>42</v>
      </c>
      <c r="Y310" s="120"/>
      <c r="Z310" s="120"/>
      <c r="AA310" s="120"/>
      <c r="AB310" s="120"/>
      <c r="AC310" s="120"/>
      <c r="AD310" s="120"/>
      <c r="AE310" s="120">
        <f>SUMIF(Town!$AP$728:$AP$1078,$AW310,Town!AE$728:AE$1078)</f>
        <v>0</v>
      </c>
      <c r="AG310" s="6">
        <f>IF(Q310&gt;0,RANK(Q310,(N310:P310,Q310:AE310)),0)</f>
        <v>0</v>
      </c>
      <c r="AH310" s="6">
        <f>IF(R310&gt;0,RANK(R310,(N310:P310,Q310:AE310)),0)</f>
        <v>0</v>
      </c>
      <c r="AI310" s="6">
        <f>IF(T310&gt;0,RANK(T310,(N310:P310,Q310:AE310)),0)</f>
        <v>0</v>
      </c>
      <c r="AJ310" s="6">
        <f>IF(S310&gt;0,RANK(S310,(N310:P310,Q310:AE310)),0)</f>
        <v>0</v>
      </c>
      <c r="AK310" s="2">
        <f t="shared" ref="AK310:AK324" si="203">IF($C310=0,"-",Q310/$C310)</f>
        <v>0</v>
      </c>
      <c r="AL310" s="2">
        <f t="shared" ref="AL310:AL324" si="204">IF($C310=0,"-",R310/$C310)</f>
        <v>0</v>
      </c>
      <c r="AM310" s="2">
        <f t="shared" ref="AM310:AM324" si="205">IF($C310=0,"-",T310/$C310)</f>
        <v>0</v>
      </c>
      <c r="AN310" s="2">
        <f t="shared" ref="AN310:AN324" si="206">IF($C310=0,"-",S310/$C310)</f>
        <v>0</v>
      </c>
      <c r="AP310" t="s">
        <v>2385</v>
      </c>
      <c r="AQ310" t="s">
        <v>1359</v>
      </c>
      <c r="AR310">
        <v>10</v>
      </c>
      <c r="AT310">
        <v>1</v>
      </c>
      <c r="AU310" s="105">
        <v>25</v>
      </c>
      <c r="AV310" s="107">
        <v>1</v>
      </c>
      <c r="AW310" s="111">
        <f t="shared" si="192"/>
        <v>25001</v>
      </c>
      <c r="AY310" s="6" t="s">
        <v>1243</v>
      </c>
    </row>
    <row r="311" spans="1:58" hidden="1" outlineLevel="1">
      <c r="A311" t="s">
        <v>865</v>
      </c>
      <c r="B311" t="s">
        <v>1359</v>
      </c>
      <c r="C311" s="1">
        <f t="shared" si="194"/>
        <v>63971</v>
      </c>
      <c r="D311" s="8">
        <f t="shared" si="195"/>
        <v>1</v>
      </c>
      <c r="E311" s="8">
        <f t="shared" si="196"/>
        <v>2</v>
      </c>
      <c r="F311" s="8">
        <f t="shared" si="197"/>
        <v>0</v>
      </c>
      <c r="G311" s="61">
        <f t="shared" si="198"/>
        <v>26573</v>
      </c>
      <c r="H311" s="66">
        <f t="shared" si="154"/>
        <v>0.41539134920510856</v>
      </c>
      <c r="I311" s="2"/>
      <c r="J311" s="2">
        <f t="shared" si="199"/>
        <v>0.7074455612699504</v>
      </c>
      <c r="K311" s="2">
        <f t="shared" si="200"/>
        <v>0.29205421206484189</v>
      </c>
      <c r="L311" s="2">
        <f t="shared" si="201"/>
        <v>0</v>
      </c>
      <c r="M311" s="2">
        <f t="shared" si="202"/>
        <v>5.0022666520771475E-4</v>
      </c>
      <c r="N311" s="120">
        <f>SUMIF(Town!$AP$728:$AP$1078,$AW311,Town!N$728:N$1078)</f>
        <v>45256</v>
      </c>
      <c r="O311" s="120">
        <f>SUMIF(Town!$AP$728:$AP$1078,$AW311,Town!O$728:O$1078)</f>
        <v>18683</v>
      </c>
      <c r="P311" s="120"/>
      <c r="Q311" s="120"/>
      <c r="R311" s="120"/>
      <c r="S311" s="120"/>
      <c r="T311" s="120"/>
      <c r="U311" s="120"/>
      <c r="V311" s="120"/>
      <c r="W311" s="120"/>
      <c r="X311" s="120">
        <f>SUMIF(Town!$AP$728:$AP$1078,$AW311,Town!X$728:X$1078)</f>
        <v>32</v>
      </c>
      <c r="Y311" s="120"/>
      <c r="Z311" s="120"/>
      <c r="AA311" s="120"/>
      <c r="AB311" s="120"/>
      <c r="AC311" s="120"/>
      <c r="AD311" s="120"/>
      <c r="AE311" s="120">
        <f>SUMIF(Town!$AP$728:$AP$1078,$AW311,Town!AE$728:AE$1078)</f>
        <v>0</v>
      </c>
      <c r="AG311" s="6">
        <f>IF(Q311&gt;0,RANK(Q311,(N311:P311,Q311:AE311)),0)</f>
        <v>0</v>
      </c>
      <c r="AH311" s="6">
        <f>IF(R311&gt;0,RANK(R311,(N311:P311,Q311:AE311)),0)</f>
        <v>0</v>
      </c>
      <c r="AI311" s="6">
        <f>IF(T311&gt;0,RANK(T311,(N311:P311,Q311:AE311)),0)</f>
        <v>0</v>
      </c>
      <c r="AJ311" s="6">
        <f>IF(S311&gt;0,RANK(S311,(N311:P311,Q311:AE311)),0)</f>
        <v>0</v>
      </c>
      <c r="AK311" s="2">
        <f t="shared" si="203"/>
        <v>0</v>
      </c>
      <c r="AL311" s="2">
        <f t="shared" si="204"/>
        <v>0</v>
      </c>
      <c r="AM311" s="2">
        <f t="shared" si="205"/>
        <v>0</v>
      </c>
      <c r="AN311" s="2">
        <f t="shared" si="206"/>
        <v>0</v>
      </c>
      <c r="AP311" t="s">
        <v>865</v>
      </c>
      <c r="AQ311" t="s">
        <v>1359</v>
      </c>
      <c r="AR311">
        <v>1</v>
      </c>
      <c r="AT311">
        <v>1</v>
      </c>
      <c r="AU311" s="105">
        <v>25</v>
      </c>
      <c r="AV311" s="107">
        <v>3</v>
      </c>
      <c r="AW311" s="111">
        <f t="shared" si="192"/>
        <v>25003</v>
      </c>
      <c r="AY311" s="6" t="s">
        <v>1243</v>
      </c>
    </row>
    <row r="312" spans="1:58" hidden="1" outlineLevel="1">
      <c r="A312" t="s">
        <v>1121</v>
      </c>
      <c r="B312" t="s">
        <v>1359</v>
      </c>
      <c r="C312" s="1">
        <f t="shared" si="194"/>
        <v>240291</v>
      </c>
      <c r="D312" s="8">
        <f t="shared" si="195"/>
        <v>1</v>
      </c>
      <c r="E312" s="8">
        <f t="shared" si="196"/>
        <v>2</v>
      </c>
      <c r="F312" s="8">
        <f t="shared" si="197"/>
        <v>0</v>
      </c>
      <c r="G312" s="61">
        <f t="shared" si="198"/>
        <v>11629</v>
      </c>
      <c r="H312" s="66">
        <f t="shared" si="154"/>
        <v>4.8395487138511224E-2</v>
      </c>
      <c r="I312" s="2"/>
      <c r="J312" s="2">
        <f t="shared" si="199"/>
        <v>0.52397301605137103</v>
      </c>
      <c r="K312" s="2">
        <f t="shared" si="200"/>
        <v>0.47557752891285981</v>
      </c>
      <c r="L312" s="2">
        <f t="shared" si="201"/>
        <v>0</v>
      </c>
      <c r="M312" s="2">
        <f t="shared" si="202"/>
        <v>4.4945503576915291E-4</v>
      </c>
      <c r="N312" s="120">
        <f>SUMIF(Town!$AP$728:$AP$1078,$AW312,Town!N$728:N$1078)</f>
        <v>125906</v>
      </c>
      <c r="O312" s="120">
        <f>SUMIF(Town!$AP$728:$AP$1078,$AW312,Town!O$728:O$1078)</f>
        <v>114277</v>
      </c>
      <c r="P312" s="120"/>
      <c r="Q312" s="120"/>
      <c r="R312" s="120"/>
      <c r="S312" s="120"/>
      <c r="T312" s="120"/>
      <c r="U312" s="120"/>
      <c r="V312" s="120"/>
      <c r="W312" s="120"/>
      <c r="X312" s="120">
        <f>SUMIF(Town!$AP$728:$AP$1078,$AW312,Town!X$728:X$1078)</f>
        <v>108</v>
      </c>
      <c r="Y312" s="120"/>
      <c r="Z312" s="120"/>
      <c r="AA312" s="120"/>
      <c r="AB312" s="120"/>
      <c r="AC312" s="120"/>
      <c r="AD312" s="120"/>
      <c r="AE312" s="120">
        <f>SUMIF(Town!$AP$728:$AP$1078,$AW312,Town!AE$728:AE$1078)</f>
        <v>0</v>
      </c>
      <c r="AG312" s="6">
        <f>IF(Q312&gt;0,RANK(Q312,(N312:P312,Q312:AE312)),0)</f>
        <v>0</v>
      </c>
      <c r="AH312" s="6">
        <f>IF(R312&gt;0,RANK(R312,(N312:P312,Q312:AE312)),0)</f>
        <v>0</v>
      </c>
      <c r="AI312" s="6">
        <f>IF(T312&gt;0,RANK(T312,(N312:P312,Q312:AE312)),0)</f>
        <v>0</v>
      </c>
      <c r="AJ312" s="6">
        <f>IF(S312&gt;0,RANK(S312,(N312:P312,Q312:AE312)),0)</f>
        <v>0</v>
      </c>
      <c r="AK312" s="2">
        <f t="shared" si="203"/>
        <v>0</v>
      </c>
      <c r="AL312" s="2">
        <f t="shared" si="204"/>
        <v>0</v>
      </c>
      <c r="AM312" s="2">
        <f t="shared" si="205"/>
        <v>0</v>
      </c>
      <c r="AN312" s="2">
        <f t="shared" si="206"/>
        <v>0</v>
      </c>
      <c r="AP312" t="s">
        <v>1121</v>
      </c>
      <c r="AQ312" t="s">
        <v>1359</v>
      </c>
      <c r="AT312">
        <v>1</v>
      </c>
      <c r="AU312" s="105">
        <v>25</v>
      </c>
      <c r="AV312" s="107">
        <v>5</v>
      </c>
      <c r="AW312" s="111">
        <f t="shared" si="192"/>
        <v>25005</v>
      </c>
      <c r="AY312" s="6" t="s">
        <v>1243</v>
      </c>
    </row>
    <row r="313" spans="1:58" hidden="1" outlineLevel="1">
      <c r="A313" t="s">
        <v>1502</v>
      </c>
      <c r="B313" t="s">
        <v>1359</v>
      </c>
      <c r="C313" s="1">
        <f t="shared" si="194"/>
        <v>10912</v>
      </c>
      <c r="D313" s="8">
        <f t="shared" si="195"/>
        <v>1</v>
      </c>
      <c r="E313" s="8">
        <f t="shared" si="196"/>
        <v>2</v>
      </c>
      <c r="F313" s="8">
        <f t="shared" si="197"/>
        <v>0</v>
      </c>
      <c r="G313" s="61">
        <f t="shared" si="198"/>
        <v>3867</v>
      </c>
      <c r="H313" s="66">
        <f t="shared" si="154"/>
        <v>0.35438049853372433</v>
      </c>
      <c r="I313" s="2"/>
      <c r="J313" s="2">
        <f t="shared" si="199"/>
        <v>0.6769611436950147</v>
      </c>
      <c r="K313" s="2">
        <f t="shared" si="200"/>
        <v>0.32258064516129031</v>
      </c>
      <c r="L313" s="2">
        <f t="shared" si="201"/>
        <v>0</v>
      </c>
      <c r="M313" s="2">
        <f t="shared" si="202"/>
        <v>4.582111436949865E-4</v>
      </c>
      <c r="N313" s="120">
        <f>SUMIF(Town!$AP$728:$AP$1078,$AW313,Town!N$728:N$1078)</f>
        <v>7387</v>
      </c>
      <c r="O313" s="120">
        <f>SUMIF(Town!$AP$728:$AP$1078,$AW313,Town!O$728:O$1078)</f>
        <v>3520</v>
      </c>
      <c r="P313" s="120"/>
      <c r="Q313" s="120"/>
      <c r="R313" s="120"/>
      <c r="S313" s="120"/>
      <c r="T313" s="120"/>
      <c r="U313" s="120"/>
      <c r="V313" s="120"/>
      <c r="W313" s="120"/>
      <c r="X313" s="120">
        <f>SUMIF(Town!$AP$728:$AP$1078,$AW313,Town!X$728:X$1078)</f>
        <v>5</v>
      </c>
      <c r="Y313" s="120"/>
      <c r="Z313" s="120"/>
      <c r="AA313" s="120"/>
      <c r="AB313" s="120"/>
      <c r="AC313" s="120"/>
      <c r="AD313" s="120"/>
      <c r="AE313" s="120">
        <f>SUMIF(Town!$AP$728:$AP$1078,$AW313,Town!AE$728:AE$1078)</f>
        <v>0</v>
      </c>
      <c r="AG313" s="6">
        <f>IF(Q313&gt;0,RANK(Q313,(N313:P313,Q313:AE313)),0)</f>
        <v>0</v>
      </c>
      <c r="AH313" s="6">
        <f>IF(R313&gt;0,RANK(R313,(N313:P313,Q313:AE313)),0)</f>
        <v>0</v>
      </c>
      <c r="AI313" s="6">
        <f>IF(T313&gt;0,RANK(T313,(N313:P313,Q313:AE313)),0)</f>
        <v>0</v>
      </c>
      <c r="AJ313" s="6">
        <f>IF(S313&gt;0,RANK(S313,(N313:P313,Q313:AE313)),0)</f>
        <v>0</v>
      </c>
      <c r="AK313" s="2">
        <f t="shared" si="203"/>
        <v>0</v>
      </c>
      <c r="AL313" s="2">
        <f t="shared" si="204"/>
        <v>0</v>
      </c>
      <c r="AM313" s="2">
        <f t="shared" si="205"/>
        <v>0</v>
      </c>
      <c r="AN313" s="2">
        <f t="shared" si="206"/>
        <v>0</v>
      </c>
      <c r="AP313" t="s">
        <v>1502</v>
      </c>
      <c r="AQ313" t="s">
        <v>1359</v>
      </c>
      <c r="AR313">
        <v>10</v>
      </c>
      <c r="AT313">
        <v>1</v>
      </c>
      <c r="AU313" s="105">
        <v>25</v>
      </c>
      <c r="AV313" s="107">
        <v>7</v>
      </c>
      <c r="AW313" s="111">
        <f t="shared" si="192"/>
        <v>25007</v>
      </c>
      <c r="AY313" s="6" t="s">
        <v>1243</v>
      </c>
    </row>
    <row r="314" spans="1:58" hidden="1" outlineLevel="1">
      <c r="A314" t="s">
        <v>528</v>
      </c>
      <c r="B314" t="s">
        <v>1359</v>
      </c>
      <c r="C314" s="1">
        <f t="shared" si="194"/>
        <v>365275</v>
      </c>
      <c r="D314" s="8">
        <f t="shared" si="195"/>
        <v>2</v>
      </c>
      <c r="E314" s="8">
        <f t="shared" si="196"/>
        <v>1</v>
      </c>
      <c r="F314" s="8">
        <f t="shared" si="197"/>
        <v>0</v>
      </c>
      <c r="G314" s="61">
        <f t="shared" si="198"/>
        <v>3364</v>
      </c>
      <c r="H314" s="66">
        <f t="shared" si="154"/>
        <v>9.2094996920128666E-3</v>
      </c>
      <c r="I314" s="2"/>
      <c r="J314" s="2">
        <f t="shared" si="199"/>
        <v>0.49513654096228871</v>
      </c>
      <c r="K314" s="2">
        <f t="shared" si="200"/>
        <v>0.50434604065430155</v>
      </c>
      <c r="L314" s="2">
        <f t="shared" si="201"/>
        <v>0</v>
      </c>
      <c r="M314" s="2">
        <f t="shared" si="202"/>
        <v>5.174183834096846E-4</v>
      </c>
      <c r="N314" s="120">
        <f>SUMIF(Town!$AP$728:$AP$1078,$AW314,Town!N$728:N$1078)</f>
        <v>180861</v>
      </c>
      <c r="O314" s="120">
        <f>SUMIF(Town!$AP$728:$AP$1078,$AW314,Town!O$728:O$1078)</f>
        <v>184225</v>
      </c>
      <c r="P314" s="120"/>
      <c r="Q314" s="120"/>
      <c r="R314" s="120"/>
      <c r="S314" s="120"/>
      <c r="T314" s="120"/>
      <c r="U314" s="120"/>
      <c r="V314" s="120"/>
      <c r="W314" s="120"/>
      <c r="X314" s="120">
        <f>SUMIF(Town!$AP$728:$AP$1078,$AW314,Town!X$728:X$1078)</f>
        <v>189</v>
      </c>
      <c r="Y314" s="120"/>
      <c r="Z314" s="120"/>
      <c r="AA314" s="120"/>
      <c r="AB314" s="120"/>
      <c r="AC314" s="120"/>
      <c r="AD314" s="120"/>
      <c r="AE314" s="120">
        <f>SUMIF(Town!$AP$728:$AP$1078,$AW314,Town!AE$728:AE$1078)</f>
        <v>0</v>
      </c>
      <c r="AG314" s="6">
        <f>IF(Q314&gt;0,RANK(Q314,(N314:P314,Q314:AE314)),0)</f>
        <v>0</v>
      </c>
      <c r="AH314" s="6">
        <f>IF(R314&gt;0,RANK(R314,(N314:P314,Q314:AE314)),0)</f>
        <v>0</v>
      </c>
      <c r="AI314" s="6">
        <f>IF(T314&gt;0,RANK(T314,(N314:P314,Q314:AE314)),0)</f>
        <v>0</v>
      </c>
      <c r="AJ314" s="6">
        <f>IF(S314&gt;0,RANK(S314,(N314:P314,Q314:AE314)),0)</f>
        <v>0</v>
      </c>
      <c r="AK314" s="2">
        <f t="shared" si="203"/>
        <v>0</v>
      </c>
      <c r="AL314" s="2">
        <f t="shared" si="204"/>
        <v>0</v>
      </c>
      <c r="AM314" s="2">
        <f t="shared" si="205"/>
        <v>0</v>
      </c>
      <c r="AN314" s="2">
        <f t="shared" si="206"/>
        <v>0</v>
      </c>
      <c r="AP314" t="s">
        <v>528</v>
      </c>
      <c r="AQ314" t="s">
        <v>1359</v>
      </c>
      <c r="AT314">
        <v>1</v>
      </c>
      <c r="AU314" s="105">
        <v>25</v>
      </c>
      <c r="AV314" s="107">
        <v>9</v>
      </c>
      <c r="AW314" s="111">
        <f t="shared" si="192"/>
        <v>25009</v>
      </c>
      <c r="AY314" s="6" t="s">
        <v>1243</v>
      </c>
    </row>
    <row r="315" spans="1:58" hidden="1" outlineLevel="1">
      <c r="A315" t="s">
        <v>501</v>
      </c>
      <c r="B315" t="s">
        <v>1359</v>
      </c>
      <c r="C315" s="1">
        <f t="shared" si="194"/>
        <v>37636</v>
      </c>
      <c r="D315" s="8">
        <f t="shared" si="195"/>
        <v>1</v>
      </c>
      <c r="E315" s="8">
        <f t="shared" si="196"/>
        <v>2</v>
      </c>
      <c r="F315" s="8">
        <f t="shared" si="197"/>
        <v>0</v>
      </c>
      <c r="G315" s="61">
        <f t="shared" si="198"/>
        <v>12619</v>
      </c>
      <c r="H315" s="66">
        <f t="shared" si="154"/>
        <v>0.33529067913699651</v>
      </c>
      <c r="I315" s="2"/>
      <c r="J315" s="2">
        <f t="shared" si="199"/>
        <v>0.66728664045063235</v>
      </c>
      <c r="K315" s="2">
        <f t="shared" si="200"/>
        <v>0.3319959613136359</v>
      </c>
      <c r="L315" s="2">
        <f t="shared" si="201"/>
        <v>0</v>
      </c>
      <c r="M315" s="2">
        <f t="shared" si="202"/>
        <v>7.1739823573174766E-4</v>
      </c>
      <c r="N315" s="120">
        <f>SUMIF(Town!$AP$728:$AP$1078,$AW315,Town!N$728:N$1078)</f>
        <v>25114</v>
      </c>
      <c r="O315" s="120">
        <f>SUMIF(Town!$AP$728:$AP$1078,$AW315,Town!O$728:O$1078)</f>
        <v>12495</v>
      </c>
      <c r="P315" s="120"/>
      <c r="Q315" s="120"/>
      <c r="R315" s="120"/>
      <c r="S315" s="120"/>
      <c r="T315" s="120"/>
      <c r="U315" s="120"/>
      <c r="V315" s="120"/>
      <c r="W315" s="120"/>
      <c r="X315" s="120">
        <f>SUMIF(Town!$AP$728:$AP$1078,$AW315,Town!X$728:X$1078)</f>
        <v>27</v>
      </c>
      <c r="Y315" s="120"/>
      <c r="Z315" s="120"/>
      <c r="AA315" s="120"/>
      <c r="AB315" s="120"/>
      <c r="AC315" s="120"/>
      <c r="AD315" s="120"/>
      <c r="AE315" s="120">
        <f>SUMIF(Town!$AP$728:$AP$1078,$AW315,Town!AE$728:AE$1078)</f>
        <v>0</v>
      </c>
      <c r="AG315" s="6">
        <f>IF(Q315&gt;0,RANK(Q315,(N315:P315,Q315:AE315)),0)</f>
        <v>0</v>
      </c>
      <c r="AH315" s="6">
        <f>IF(R315&gt;0,RANK(R315,(N315:P315,Q315:AE315)),0)</f>
        <v>0</v>
      </c>
      <c r="AI315" s="6">
        <f>IF(T315&gt;0,RANK(T315,(N315:P315,Q315:AE315)),0)</f>
        <v>0</v>
      </c>
      <c r="AJ315" s="6">
        <f>IF(S315&gt;0,RANK(S315,(N315:P315,Q315:AE315)),0)</f>
        <v>0</v>
      </c>
      <c r="AK315" s="2">
        <f t="shared" si="203"/>
        <v>0</v>
      </c>
      <c r="AL315" s="2">
        <f t="shared" si="204"/>
        <v>0</v>
      </c>
      <c r="AM315" s="2">
        <f t="shared" si="205"/>
        <v>0</v>
      </c>
      <c r="AN315" s="2">
        <f t="shared" si="206"/>
        <v>0</v>
      </c>
      <c r="AP315" t="s">
        <v>501</v>
      </c>
      <c r="AQ315" t="s">
        <v>1359</v>
      </c>
      <c r="AR315">
        <v>1</v>
      </c>
      <c r="AT315">
        <v>1</v>
      </c>
      <c r="AU315" s="105">
        <v>25</v>
      </c>
      <c r="AV315" s="107">
        <v>11</v>
      </c>
      <c r="AW315" s="111">
        <f t="shared" si="192"/>
        <v>25011</v>
      </c>
      <c r="AY315" s="6" t="s">
        <v>1243</v>
      </c>
    </row>
    <row r="316" spans="1:58" hidden="1" outlineLevel="1">
      <c r="A316" t="s">
        <v>1888</v>
      </c>
      <c r="B316" t="s">
        <v>1359</v>
      </c>
      <c r="C316" s="1">
        <f t="shared" si="194"/>
        <v>199168</v>
      </c>
      <c r="D316" s="8">
        <f t="shared" si="195"/>
        <v>1</v>
      </c>
      <c r="E316" s="8">
        <f t="shared" si="196"/>
        <v>2</v>
      </c>
      <c r="F316" s="8">
        <f t="shared" si="197"/>
        <v>0</v>
      </c>
      <c r="G316" s="61">
        <f t="shared" si="198"/>
        <v>17876</v>
      </c>
      <c r="H316" s="66">
        <f t="shared" si="154"/>
        <v>8.9753374035989722E-2</v>
      </c>
      <c r="I316" s="2"/>
      <c r="J316" s="2">
        <f t="shared" si="199"/>
        <v>0.54433443123393321</v>
      </c>
      <c r="K316" s="2">
        <f t="shared" si="200"/>
        <v>0.45458105719794345</v>
      </c>
      <c r="L316" s="2">
        <f t="shared" si="201"/>
        <v>0</v>
      </c>
      <c r="M316" s="2">
        <f t="shared" si="202"/>
        <v>1.0845115681233364E-3</v>
      </c>
      <c r="N316" s="120">
        <f>SUMIF(Town!$AP$728:$AP$1078,$AW316,Town!N$728:N$1078)</f>
        <v>108414</v>
      </c>
      <c r="O316" s="120">
        <f>SUMIF(Town!$AP$728:$AP$1078,$AW316,Town!O$728:O$1078)</f>
        <v>90538</v>
      </c>
      <c r="P316" s="120"/>
      <c r="Q316" s="120"/>
      <c r="R316" s="120"/>
      <c r="S316" s="120"/>
      <c r="T316" s="120"/>
      <c r="U316" s="120"/>
      <c r="V316" s="120"/>
      <c r="W316" s="120"/>
      <c r="X316" s="120">
        <f>SUMIF(Town!$AP$728:$AP$1078,$AW316,Town!X$728:X$1078)</f>
        <v>216</v>
      </c>
      <c r="Y316" s="120"/>
      <c r="Z316" s="120"/>
      <c r="AA316" s="120"/>
      <c r="AB316" s="120"/>
      <c r="AC316" s="120"/>
      <c r="AD316" s="120"/>
      <c r="AE316" s="120">
        <f>SUMIF(Town!$AP$728:$AP$1078,$AW316,Town!AE$728:AE$1078)</f>
        <v>0</v>
      </c>
      <c r="AG316" s="6">
        <f>IF(Q316&gt;0,RANK(Q316,(N316:P316,Q316:AE316)),0)</f>
        <v>0</v>
      </c>
      <c r="AH316" s="6">
        <f>IF(R316&gt;0,RANK(R316,(N316:P316,Q316:AE316)),0)</f>
        <v>0</v>
      </c>
      <c r="AI316" s="6">
        <f>IF(T316&gt;0,RANK(T316,(N316:P316,Q316:AE316)),0)</f>
        <v>0</v>
      </c>
      <c r="AJ316" s="6">
        <f>IF(S316&gt;0,RANK(S316,(N316:P316,Q316:AE316)),0)</f>
        <v>0</v>
      </c>
      <c r="AK316" s="2">
        <f t="shared" si="203"/>
        <v>0</v>
      </c>
      <c r="AL316" s="2">
        <f t="shared" si="204"/>
        <v>0</v>
      </c>
      <c r="AM316" s="2">
        <f t="shared" si="205"/>
        <v>0</v>
      </c>
      <c r="AN316" s="2">
        <f t="shared" si="206"/>
        <v>0</v>
      </c>
      <c r="AP316" t="s">
        <v>1888</v>
      </c>
      <c r="AQ316" t="s">
        <v>1359</v>
      </c>
      <c r="AT316">
        <v>1</v>
      </c>
      <c r="AU316" s="105">
        <v>25</v>
      </c>
      <c r="AV316" s="107">
        <v>13</v>
      </c>
      <c r="AW316" s="111">
        <f t="shared" si="192"/>
        <v>25013</v>
      </c>
      <c r="AY316" s="6" t="s">
        <v>1243</v>
      </c>
    </row>
    <row r="317" spans="1:58" hidden="1" outlineLevel="1">
      <c r="A317" t="s">
        <v>1112</v>
      </c>
      <c r="B317" t="s">
        <v>1359</v>
      </c>
      <c r="C317" s="1">
        <f t="shared" si="194"/>
        <v>81319</v>
      </c>
      <c r="D317" s="8">
        <f t="shared" si="195"/>
        <v>1</v>
      </c>
      <c r="E317" s="8">
        <f t="shared" si="196"/>
        <v>2</v>
      </c>
      <c r="F317" s="8">
        <f t="shared" si="197"/>
        <v>0</v>
      </c>
      <c r="G317" s="61">
        <f t="shared" si="198"/>
        <v>25590</v>
      </c>
      <c r="H317" s="66">
        <f t="shared" si="154"/>
        <v>0.31468660460654951</v>
      </c>
      <c r="I317" s="2"/>
      <c r="J317" s="2">
        <f t="shared" si="199"/>
        <v>0.65688215546182316</v>
      </c>
      <c r="K317" s="2">
        <f t="shared" si="200"/>
        <v>0.3421955508552737</v>
      </c>
      <c r="L317" s="2">
        <f t="shared" si="201"/>
        <v>0</v>
      </c>
      <c r="M317" s="2">
        <f t="shared" si="202"/>
        <v>9.222936829031414E-4</v>
      </c>
      <c r="N317" s="120">
        <f>SUMIF(Town!$AP$728:$AP$1078,$AW317,Town!N$728:N$1078)</f>
        <v>53417</v>
      </c>
      <c r="O317" s="120">
        <f>SUMIF(Town!$AP$728:$AP$1078,$AW317,Town!O$728:O$1078)</f>
        <v>27827</v>
      </c>
      <c r="P317" s="120"/>
      <c r="Q317" s="120"/>
      <c r="R317" s="120"/>
      <c r="S317" s="120"/>
      <c r="T317" s="120"/>
      <c r="U317" s="120"/>
      <c r="V317" s="120"/>
      <c r="W317" s="120"/>
      <c r="X317" s="120">
        <f>SUMIF(Town!$AP$728:$AP$1078,$AW317,Town!X$728:X$1078)</f>
        <v>75</v>
      </c>
      <c r="Y317" s="120"/>
      <c r="Z317" s="120"/>
      <c r="AA317" s="120"/>
      <c r="AB317" s="120"/>
      <c r="AC317" s="120"/>
      <c r="AD317" s="120"/>
      <c r="AE317" s="120">
        <f>SUMIF(Town!$AP$728:$AP$1078,$AW317,Town!AE$728:AE$1078)</f>
        <v>0</v>
      </c>
      <c r="AG317" s="6">
        <f>IF(Q317&gt;0,RANK(Q317,(N317:P317,Q317:AE317)),0)</f>
        <v>0</v>
      </c>
      <c r="AH317" s="6">
        <f>IF(R317&gt;0,RANK(R317,(N317:P317,Q317:AE317)),0)</f>
        <v>0</v>
      </c>
      <c r="AI317" s="6">
        <f>IF(T317&gt;0,RANK(T317,(N317:P317,Q317:AE317)),0)</f>
        <v>0</v>
      </c>
      <c r="AJ317" s="6">
        <f>IF(S317&gt;0,RANK(S317,(N317:P317,Q317:AE317)),0)</f>
        <v>0</v>
      </c>
      <c r="AK317" s="2">
        <f t="shared" si="203"/>
        <v>0</v>
      </c>
      <c r="AL317" s="2">
        <f t="shared" si="204"/>
        <v>0</v>
      </c>
      <c r="AM317" s="2">
        <f t="shared" si="205"/>
        <v>0</v>
      </c>
      <c r="AN317" s="2">
        <f t="shared" si="206"/>
        <v>0</v>
      </c>
      <c r="AP317" t="s">
        <v>1112</v>
      </c>
      <c r="AQ317" t="s">
        <v>1359</v>
      </c>
      <c r="AT317">
        <v>1</v>
      </c>
      <c r="AU317" s="105">
        <v>25</v>
      </c>
      <c r="AV317" s="107">
        <v>15</v>
      </c>
      <c r="AW317" s="111">
        <f t="shared" si="192"/>
        <v>25015</v>
      </c>
      <c r="AY317" s="6" t="s">
        <v>1243</v>
      </c>
    </row>
    <row r="318" spans="1:58" hidden="1" outlineLevel="1">
      <c r="A318" t="s">
        <v>1161</v>
      </c>
      <c r="B318" t="s">
        <v>1359</v>
      </c>
      <c r="C318" s="1">
        <f t="shared" si="194"/>
        <v>751691</v>
      </c>
      <c r="D318" s="8">
        <f t="shared" si="195"/>
        <v>1</v>
      </c>
      <c r="E318" s="8">
        <f t="shared" si="196"/>
        <v>2</v>
      </c>
      <c r="F318" s="8">
        <f t="shared" si="197"/>
        <v>0</v>
      </c>
      <c r="G318" s="61">
        <f t="shared" si="198"/>
        <v>89138</v>
      </c>
      <c r="H318" s="66">
        <f t="shared" si="154"/>
        <v>0.11858330085101458</v>
      </c>
      <c r="I318" s="2"/>
      <c r="J318" s="2">
        <f t="shared" si="199"/>
        <v>0.55892913444487158</v>
      </c>
      <c r="K318" s="2">
        <f t="shared" si="200"/>
        <v>0.44034583359385704</v>
      </c>
      <c r="L318" s="2">
        <f t="shared" si="201"/>
        <v>0</v>
      </c>
      <c r="M318" s="2">
        <f t="shared" si="202"/>
        <v>7.2503196127138292E-4</v>
      </c>
      <c r="N318" s="120">
        <f>SUMIF(Town!$AP$728:$AP$1078,$AW318,Town!N$728:N$1078)</f>
        <v>420142</v>
      </c>
      <c r="O318" s="120">
        <f>SUMIF(Town!$AP$728:$AP$1078,$AW318,Town!O$728:O$1078)</f>
        <v>331004</v>
      </c>
      <c r="P318" s="120"/>
      <c r="Q318" s="120"/>
      <c r="R318" s="120"/>
      <c r="S318" s="120"/>
      <c r="T318" s="120"/>
      <c r="U318" s="120"/>
      <c r="V318" s="120"/>
      <c r="W318" s="120"/>
      <c r="X318" s="120">
        <f>SUMIF(Town!$AP$728:$AP$1078,$AW318,Town!X$728:X$1078)</f>
        <v>545</v>
      </c>
      <c r="Y318" s="120"/>
      <c r="Z318" s="120"/>
      <c r="AA318" s="120"/>
      <c r="AB318" s="120"/>
      <c r="AC318" s="120"/>
      <c r="AD318" s="120"/>
      <c r="AE318" s="120">
        <f>SUMIF(Town!$AP$728:$AP$1078,$AW318,Town!AE$728:AE$1078)</f>
        <v>0</v>
      </c>
      <c r="AG318" s="6">
        <f>IF(Q318&gt;0,RANK(Q318,(N318:P318,Q318:AE318)),0)</f>
        <v>0</v>
      </c>
      <c r="AH318" s="6">
        <f>IF(R318&gt;0,RANK(R318,(N318:P318,Q318:AE318)),0)</f>
        <v>0</v>
      </c>
      <c r="AI318" s="6">
        <f>IF(T318&gt;0,RANK(T318,(N318:P318,Q318:AE318)),0)</f>
        <v>0</v>
      </c>
      <c r="AJ318" s="6">
        <f>IF(S318&gt;0,RANK(S318,(N318:P318,Q318:AE318)),0)</f>
        <v>0</v>
      </c>
      <c r="AK318" s="2">
        <f t="shared" si="203"/>
        <v>0</v>
      </c>
      <c r="AL318" s="2">
        <f t="shared" si="204"/>
        <v>0</v>
      </c>
      <c r="AM318" s="2">
        <f t="shared" si="205"/>
        <v>0</v>
      </c>
      <c r="AN318" s="2">
        <f t="shared" si="206"/>
        <v>0</v>
      </c>
      <c r="AP318" t="s">
        <v>1161</v>
      </c>
      <c r="AQ318" t="s">
        <v>1359</v>
      </c>
      <c r="AT318">
        <v>1</v>
      </c>
      <c r="AU318" s="105">
        <v>25</v>
      </c>
      <c r="AV318" s="107">
        <v>17</v>
      </c>
      <c r="AW318" s="111">
        <f t="shared" si="192"/>
        <v>25017</v>
      </c>
      <c r="AY318" s="6" t="s">
        <v>1243</v>
      </c>
    </row>
    <row r="319" spans="1:58" hidden="1" outlineLevel="1">
      <c r="A319" t="s">
        <v>2196</v>
      </c>
      <c r="B319" t="s">
        <v>1359</v>
      </c>
      <c r="C319" s="1">
        <f t="shared" si="194"/>
        <v>6091</v>
      </c>
      <c r="D319" s="8">
        <f t="shared" si="195"/>
        <v>1</v>
      </c>
      <c r="E319" s="8">
        <f t="shared" si="196"/>
        <v>2</v>
      </c>
      <c r="F319" s="8">
        <f t="shared" si="197"/>
        <v>0</v>
      </c>
      <c r="G319" s="61">
        <f t="shared" si="198"/>
        <v>782</v>
      </c>
      <c r="H319" s="66">
        <f t="shared" si="154"/>
        <v>0.12838614349039568</v>
      </c>
      <c r="I319" s="2"/>
      <c r="J319" s="2">
        <f t="shared" si="199"/>
        <v>0.56394680676407816</v>
      </c>
      <c r="K319" s="2">
        <f t="shared" si="200"/>
        <v>0.43556066327368248</v>
      </c>
      <c r="L319" s="2">
        <f t="shared" si="201"/>
        <v>0</v>
      </c>
      <c r="M319" s="2">
        <f t="shared" si="202"/>
        <v>4.9252996223936307E-4</v>
      </c>
      <c r="N319" s="120">
        <f>SUMIF(Town!$AP$728:$AP$1078,$AW319,Town!N$728:N$1078)</f>
        <v>3435</v>
      </c>
      <c r="O319" s="120">
        <f>SUMIF(Town!$AP$728:$AP$1078,$AW319,Town!O$728:O$1078)</f>
        <v>2653</v>
      </c>
      <c r="P319" s="120"/>
      <c r="Q319" s="120"/>
      <c r="R319" s="120"/>
      <c r="S319" s="120"/>
      <c r="T319" s="120"/>
      <c r="U319" s="120"/>
      <c r="V319" s="120"/>
      <c r="W319" s="120"/>
      <c r="X319" s="120">
        <f>SUMIF(Town!$AP$728:$AP$1078,$AW319,Town!X$728:X$1078)</f>
        <v>3</v>
      </c>
      <c r="Y319" s="120"/>
      <c r="Z319" s="120"/>
      <c r="AA319" s="120"/>
      <c r="AB319" s="120"/>
      <c r="AC319" s="120"/>
      <c r="AD319" s="120"/>
      <c r="AE319" s="120">
        <f>SUMIF(Town!$AP$728:$AP$1078,$AW319,Town!AE$728:AE$1078)</f>
        <v>0</v>
      </c>
      <c r="AG319" s="6">
        <f>IF(Q319&gt;0,RANK(Q319,(N319:P319,Q319:AE319)),0)</f>
        <v>0</v>
      </c>
      <c r="AH319" s="6">
        <f>IF(R319&gt;0,RANK(R319,(N319:P319,Q319:AE319)),0)</f>
        <v>0</v>
      </c>
      <c r="AI319" s="6">
        <f>IF(T319&gt;0,RANK(T319,(N319:P319,Q319:AE319)),0)</f>
        <v>0</v>
      </c>
      <c r="AJ319" s="6">
        <f>IF(S319&gt;0,RANK(S319,(N319:P319,Q319:AE319)),0)</f>
        <v>0</v>
      </c>
      <c r="AK319" s="2">
        <f t="shared" si="203"/>
        <v>0</v>
      </c>
      <c r="AL319" s="2">
        <f t="shared" si="204"/>
        <v>0</v>
      </c>
      <c r="AM319" s="2">
        <f t="shared" si="205"/>
        <v>0</v>
      </c>
      <c r="AN319" s="2">
        <f t="shared" si="206"/>
        <v>0</v>
      </c>
      <c r="AP319" t="s">
        <v>2196</v>
      </c>
      <c r="AQ319" t="s">
        <v>1359</v>
      </c>
      <c r="AR319">
        <v>10</v>
      </c>
      <c r="AT319">
        <v>1</v>
      </c>
      <c r="AU319" s="105">
        <v>25</v>
      </c>
      <c r="AV319" s="107">
        <v>19</v>
      </c>
      <c r="AW319" s="111">
        <f t="shared" si="192"/>
        <v>25019</v>
      </c>
      <c r="AY319" s="6" t="s">
        <v>1243</v>
      </c>
    </row>
    <row r="320" spans="1:58" hidden="1" outlineLevel="1">
      <c r="A320" t="s">
        <v>159</v>
      </c>
      <c r="B320" t="s">
        <v>1359</v>
      </c>
      <c r="C320" s="1">
        <f t="shared" si="194"/>
        <v>355679</v>
      </c>
      <c r="D320" s="8">
        <f t="shared" si="195"/>
        <v>2</v>
      </c>
      <c r="E320" s="8">
        <f t="shared" si="196"/>
        <v>1</v>
      </c>
      <c r="F320" s="8">
        <f t="shared" si="197"/>
        <v>0</v>
      </c>
      <c r="G320" s="61">
        <f t="shared" si="198"/>
        <v>6918</v>
      </c>
      <c r="H320" s="66">
        <f t="shared" si="154"/>
        <v>1.9450122160712329E-2</v>
      </c>
      <c r="I320" s="2"/>
      <c r="J320" s="2">
        <f t="shared" si="199"/>
        <v>0.4899614540076867</v>
      </c>
      <c r="K320" s="2">
        <f t="shared" si="200"/>
        <v>0.50941157616839905</v>
      </c>
      <c r="L320" s="2">
        <f t="shared" si="201"/>
        <v>0</v>
      </c>
      <c r="M320" s="2">
        <f t="shared" si="202"/>
        <v>6.2696982391430289E-4</v>
      </c>
      <c r="N320" s="120">
        <f>SUMIF(Town!$AP$728:$AP$1078,$AW320,Town!N$728:N$1078)</f>
        <v>174269</v>
      </c>
      <c r="O320" s="120">
        <f>SUMIF(Town!$AP$728:$AP$1078,$AW320,Town!O$728:O$1078)</f>
        <v>181187</v>
      </c>
      <c r="P320" s="120"/>
      <c r="Q320" s="120"/>
      <c r="R320" s="120"/>
      <c r="S320" s="120"/>
      <c r="T320" s="120"/>
      <c r="U320" s="120"/>
      <c r="V320" s="120"/>
      <c r="W320" s="120"/>
      <c r="X320" s="120">
        <f>SUMIF(Town!$AP$728:$AP$1078,$AW320,Town!X$728:X$1078)</f>
        <v>223</v>
      </c>
      <c r="Y320" s="120"/>
      <c r="Z320" s="120"/>
      <c r="AA320" s="120"/>
      <c r="AB320" s="120"/>
      <c r="AC320" s="120"/>
      <c r="AD320" s="120"/>
      <c r="AE320" s="120">
        <f>SUMIF(Town!$AP$728:$AP$1078,$AW320,Town!AE$728:AE$1078)</f>
        <v>0</v>
      </c>
      <c r="AG320" s="6">
        <f>IF(Q320&gt;0,RANK(Q320,(N320:P320,Q320:AE320)),0)</f>
        <v>0</v>
      </c>
      <c r="AH320" s="6">
        <f>IF(R320&gt;0,RANK(R320,(N320:P320,Q320:AE320)),0)</f>
        <v>0</v>
      </c>
      <c r="AI320" s="6">
        <f>IF(T320&gt;0,RANK(T320,(N320:P320,Q320:AE320)),0)</f>
        <v>0</v>
      </c>
      <c r="AJ320" s="6">
        <f>IF(S320&gt;0,RANK(S320,(N320:P320,Q320:AE320)),0)</f>
        <v>0</v>
      </c>
      <c r="AK320" s="2">
        <f t="shared" si="203"/>
        <v>0</v>
      </c>
      <c r="AL320" s="2">
        <f t="shared" si="204"/>
        <v>0</v>
      </c>
      <c r="AM320" s="2">
        <f t="shared" si="205"/>
        <v>0</v>
      </c>
      <c r="AN320" s="2">
        <f t="shared" si="206"/>
        <v>0</v>
      </c>
      <c r="AP320" t="s">
        <v>159</v>
      </c>
      <c r="AQ320" t="s">
        <v>1359</v>
      </c>
      <c r="AT320">
        <v>1</v>
      </c>
      <c r="AU320" s="105">
        <v>25</v>
      </c>
      <c r="AV320" s="107">
        <v>21</v>
      </c>
      <c r="AW320" s="111">
        <f t="shared" si="192"/>
        <v>25021</v>
      </c>
      <c r="AY320" s="6" t="s">
        <v>1243</v>
      </c>
    </row>
    <row r="321" spans="1:51" hidden="1" outlineLevel="1">
      <c r="A321" t="s">
        <v>1072</v>
      </c>
      <c r="B321" t="s">
        <v>1359</v>
      </c>
      <c r="C321" s="1">
        <f t="shared" si="194"/>
        <v>255952</v>
      </c>
      <c r="D321" s="8">
        <f t="shared" si="195"/>
        <v>2</v>
      </c>
      <c r="E321" s="8">
        <f t="shared" si="196"/>
        <v>1</v>
      </c>
      <c r="F321" s="8">
        <f t="shared" si="197"/>
        <v>0</v>
      </c>
      <c r="G321" s="61">
        <f t="shared" si="198"/>
        <v>32529</v>
      </c>
      <c r="H321" s="66">
        <f t="shared" si="154"/>
        <v>0.12709023566918798</v>
      </c>
      <c r="I321" s="2"/>
      <c r="J321" s="2">
        <f t="shared" si="199"/>
        <v>0.43618725386009877</v>
      </c>
      <c r="K321" s="2">
        <f t="shared" si="200"/>
        <v>0.56327748952928669</v>
      </c>
      <c r="L321" s="2">
        <f t="shared" si="201"/>
        <v>0</v>
      </c>
      <c r="M321" s="2">
        <f t="shared" si="202"/>
        <v>5.3525661061448737E-4</v>
      </c>
      <c r="N321" s="120">
        <f>SUMIF(Town!$AP$728:$AP$1078,$AW321,Town!N$728:N$1078)</f>
        <v>111643</v>
      </c>
      <c r="O321" s="120">
        <f>SUMIF(Town!$AP$728:$AP$1078,$AW321,Town!O$728:O$1078)</f>
        <v>144172</v>
      </c>
      <c r="P321" s="120"/>
      <c r="Q321" s="120"/>
      <c r="R321" s="120"/>
      <c r="S321" s="120"/>
      <c r="T321" s="120"/>
      <c r="U321" s="120"/>
      <c r="V321" s="120"/>
      <c r="W321" s="120"/>
      <c r="X321" s="120">
        <f>SUMIF(Town!$AP$728:$AP$1078,$AW321,Town!X$728:X$1078)</f>
        <v>137</v>
      </c>
      <c r="Y321" s="120"/>
      <c r="Z321" s="120"/>
      <c r="AA321" s="120"/>
      <c r="AB321" s="120"/>
      <c r="AC321" s="120"/>
      <c r="AD321" s="120"/>
      <c r="AE321" s="120">
        <f>SUMIF(Town!$AP$728:$AP$1078,$AW321,Town!AE$728:AE$1078)</f>
        <v>0</v>
      </c>
      <c r="AG321" s="6">
        <f>IF(Q321&gt;0,RANK(Q321,(N321:P321,Q321:AE321)),0)</f>
        <v>0</v>
      </c>
      <c r="AH321" s="6">
        <f>IF(R321&gt;0,RANK(R321,(N321:P321,Q321:AE321)),0)</f>
        <v>0</v>
      </c>
      <c r="AI321" s="6">
        <f>IF(T321&gt;0,RANK(T321,(N321:P321,Q321:AE321)),0)</f>
        <v>0</v>
      </c>
      <c r="AJ321" s="6">
        <f>IF(S321&gt;0,RANK(S321,(N321:P321,Q321:AE321)),0)</f>
        <v>0</v>
      </c>
      <c r="AK321" s="2">
        <f t="shared" si="203"/>
        <v>0</v>
      </c>
      <c r="AL321" s="2">
        <f t="shared" si="204"/>
        <v>0</v>
      </c>
      <c r="AM321" s="2">
        <f t="shared" si="205"/>
        <v>0</v>
      </c>
      <c r="AN321" s="2">
        <f t="shared" si="206"/>
        <v>0</v>
      </c>
      <c r="AP321" t="s">
        <v>1072</v>
      </c>
      <c r="AQ321" t="s">
        <v>1359</v>
      </c>
      <c r="AT321">
        <v>1</v>
      </c>
      <c r="AU321" s="105">
        <v>25</v>
      </c>
      <c r="AV321" s="107">
        <v>23</v>
      </c>
      <c r="AW321" s="111">
        <f t="shared" si="192"/>
        <v>25023</v>
      </c>
      <c r="AY321" s="6" t="s">
        <v>1243</v>
      </c>
    </row>
    <row r="322" spans="1:51" hidden="1" outlineLevel="1">
      <c r="A322" t="s">
        <v>1389</v>
      </c>
      <c r="B322" t="s">
        <v>1359</v>
      </c>
      <c r="C322" s="1">
        <f t="shared" si="194"/>
        <v>287541</v>
      </c>
      <c r="D322" s="8">
        <f t="shared" si="195"/>
        <v>1</v>
      </c>
      <c r="E322" s="8">
        <f t="shared" si="196"/>
        <v>2</v>
      </c>
      <c r="F322" s="8">
        <f t="shared" si="197"/>
        <v>0</v>
      </c>
      <c r="G322" s="61">
        <f t="shared" si="198"/>
        <v>130310</v>
      </c>
      <c r="H322" s="66">
        <f t="shared" si="154"/>
        <v>0.45318754542830414</v>
      </c>
      <c r="I322" s="2"/>
      <c r="J322" s="2">
        <f t="shared" si="199"/>
        <v>0.72608428015483006</v>
      </c>
      <c r="K322" s="2">
        <f t="shared" si="200"/>
        <v>0.27289673472652598</v>
      </c>
      <c r="L322" s="2">
        <f t="shared" si="201"/>
        <v>0</v>
      </c>
      <c r="M322" s="2">
        <f t="shared" si="202"/>
        <v>1.0189851186439558E-3</v>
      </c>
      <c r="N322" s="120">
        <f>SUMIF(Town!$AP$728:$AP$1078,$AW322,Town!N$728:N$1078)</f>
        <v>208779</v>
      </c>
      <c r="O322" s="120">
        <f>SUMIF(Town!$AP$728:$AP$1078,$AW322,Town!O$728:O$1078)</f>
        <v>78469</v>
      </c>
      <c r="P322" s="120"/>
      <c r="Q322" s="120"/>
      <c r="R322" s="120"/>
      <c r="S322" s="120"/>
      <c r="T322" s="120"/>
      <c r="U322" s="120"/>
      <c r="V322" s="120"/>
      <c r="W322" s="120"/>
      <c r="X322" s="120">
        <f>SUMIF(Town!$AP$728:$AP$1078,$AW322,Town!X$728:X$1078)</f>
        <v>293</v>
      </c>
      <c r="Y322" s="120"/>
      <c r="Z322" s="120"/>
      <c r="AA322" s="120"/>
      <c r="AB322" s="120"/>
      <c r="AC322" s="120"/>
      <c r="AD322" s="120"/>
      <c r="AE322" s="120">
        <f>SUMIF(Town!$AP$728:$AP$1078,$AW322,Town!AE$728:AE$1078)</f>
        <v>0</v>
      </c>
      <c r="AG322" s="6">
        <f>IF(Q322&gt;0,RANK(Q322,(N322:P322,Q322:AE322)),0)</f>
        <v>0</v>
      </c>
      <c r="AH322" s="6">
        <f>IF(R322&gt;0,RANK(R322,(N322:P322,Q322:AE322)),0)</f>
        <v>0</v>
      </c>
      <c r="AI322" s="6">
        <f>IF(T322&gt;0,RANK(T322,(N322:P322,Q322:AE322)),0)</f>
        <v>0</v>
      </c>
      <c r="AJ322" s="6">
        <f>IF(S322&gt;0,RANK(S322,(N322:P322,Q322:AE322)),0)</f>
        <v>0</v>
      </c>
      <c r="AK322" s="2">
        <f t="shared" si="203"/>
        <v>0</v>
      </c>
      <c r="AL322" s="2">
        <f t="shared" si="204"/>
        <v>0</v>
      </c>
      <c r="AM322" s="2">
        <f t="shared" si="205"/>
        <v>0</v>
      </c>
      <c r="AN322" s="2">
        <f t="shared" si="206"/>
        <v>0</v>
      </c>
      <c r="AP322" t="s">
        <v>1389</v>
      </c>
      <c r="AQ322" t="s">
        <v>1359</v>
      </c>
      <c r="AT322">
        <v>1</v>
      </c>
      <c r="AU322" s="105">
        <v>25</v>
      </c>
      <c r="AV322" s="107">
        <v>25</v>
      </c>
      <c r="AW322" s="111">
        <f t="shared" si="192"/>
        <v>25025</v>
      </c>
      <c r="AY322" s="6" t="s">
        <v>1243</v>
      </c>
    </row>
    <row r="323" spans="1:51" hidden="1" outlineLevel="1">
      <c r="A323" t="s">
        <v>56</v>
      </c>
      <c r="B323" t="s">
        <v>1359</v>
      </c>
      <c r="C323" s="1">
        <f t="shared" si="194"/>
        <v>368111</v>
      </c>
      <c r="D323" s="8">
        <f t="shared" si="195"/>
        <v>2</v>
      </c>
      <c r="E323" s="8">
        <f t="shared" si="196"/>
        <v>1</v>
      </c>
      <c r="F323" s="8">
        <f t="shared" si="197"/>
        <v>0</v>
      </c>
      <c r="G323" s="61">
        <f t="shared" si="198"/>
        <v>30955</v>
      </c>
      <c r="H323" s="66">
        <f t="shared" si="154"/>
        <v>8.409148327542508E-2</v>
      </c>
      <c r="I323" s="2"/>
      <c r="J323" s="2">
        <f t="shared" si="199"/>
        <v>0.45759567087101444</v>
      </c>
      <c r="K323" s="2">
        <f t="shared" si="200"/>
        <v>0.54168715414643953</v>
      </c>
      <c r="L323" s="2">
        <f t="shared" si="201"/>
        <v>0</v>
      </c>
      <c r="M323" s="2">
        <f t="shared" si="202"/>
        <v>7.1717498254597611E-4</v>
      </c>
      <c r="N323" s="120">
        <f>SUMIF(Town!$AP$728:$AP$1078,$AW323,Town!N$728:N$1078)</f>
        <v>168446</v>
      </c>
      <c r="O323" s="120">
        <f>SUMIF(Town!$AP$728:$AP$1078,$AW323,Town!O$728:O$1078)</f>
        <v>199401</v>
      </c>
      <c r="P323" s="120"/>
      <c r="Q323" s="120"/>
      <c r="R323" s="120"/>
      <c r="S323" s="120"/>
      <c r="T323" s="120"/>
      <c r="U323" s="120"/>
      <c r="V323" s="120"/>
      <c r="W323" s="120"/>
      <c r="X323" s="120">
        <f>SUMIF(Town!$AP$728:$AP$1078,$AW323,Town!X$728:X$1078)</f>
        <v>264</v>
      </c>
      <c r="Y323" s="120"/>
      <c r="Z323" s="120"/>
      <c r="AA323" s="120"/>
      <c r="AB323" s="120"/>
      <c r="AC323" s="120"/>
      <c r="AD323" s="120"/>
      <c r="AE323" s="120">
        <f>SUMIF(Town!$AP$728:$AP$1078,$AW323,Town!AE$728:AE$1078)</f>
        <v>0</v>
      </c>
      <c r="AG323" s="6">
        <f>IF(Q323&gt;0,RANK(Q323,(N323:P323,Q323:AE323)),0)</f>
        <v>0</v>
      </c>
      <c r="AH323" s="6">
        <f>IF(R323&gt;0,RANK(R323,(N323:P323,Q323:AE323)),0)</f>
        <v>0</v>
      </c>
      <c r="AI323" s="6">
        <f>IF(T323&gt;0,RANK(T323,(N323:P323,Q323:AE323)),0)</f>
        <v>0</v>
      </c>
      <c r="AJ323" s="6">
        <f>IF(S323&gt;0,RANK(S323,(N323:P323,Q323:AE323)),0)</f>
        <v>0</v>
      </c>
      <c r="AK323" s="2">
        <f t="shared" si="203"/>
        <v>0</v>
      </c>
      <c r="AL323" s="2">
        <f t="shared" si="204"/>
        <v>0</v>
      </c>
      <c r="AM323" s="2">
        <f t="shared" si="205"/>
        <v>0</v>
      </c>
      <c r="AN323" s="2">
        <f t="shared" si="206"/>
        <v>0</v>
      </c>
      <c r="AP323" t="s">
        <v>56</v>
      </c>
      <c r="AQ323" t="s">
        <v>1359</v>
      </c>
      <c r="AT323">
        <v>1</v>
      </c>
      <c r="AU323" s="105">
        <v>25</v>
      </c>
      <c r="AV323" s="107">
        <v>27</v>
      </c>
      <c r="AW323" s="111">
        <f t="shared" si="192"/>
        <v>25027</v>
      </c>
      <c r="AY323" s="6" t="s">
        <v>1243</v>
      </c>
    </row>
    <row r="324" spans="1:51" collapsed="1">
      <c r="A324" t="s">
        <v>1358</v>
      </c>
      <c r="B324" t="s">
        <v>179</v>
      </c>
      <c r="C324" s="1">
        <f t="shared" si="194"/>
        <v>3156553</v>
      </c>
      <c r="D324" s="8">
        <f t="shared" si="195"/>
        <v>1</v>
      </c>
      <c r="E324" s="8">
        <f t="shared" si="196"/>
        <v>2</v>
      </c>
      <c r="F324" s="8">
        <f t="shared" si="197"/>
        <v>0</v>
      </c>
      <c r="G324" s="61">
        <f t="shared" si="198"/>
        <v>238298</v>
      </c>
      <c r="H324" s="66">
        <f t="shared" ref="H324:H387" si="207">IF(C324&gt;0,G324/C324,0)</f>
        <v>7.5493109097170233E-2</v>
      </c>
      <c r="I324" s="2"/>
      <c r="J324" s="2">
        <f t="shared" si="199"/>
        <v>0.53740456757735411</v>
      </c>
      <c r="K324" s="2">
        <f t="shared" si="200"/>
        <v>0.46191145848018395</v>
      </c>
      <c r="L324" s="2">
        <f t="shared" si="201"/>
        <v>0</v>
      </c>
      <c r="M324" s="2">
        <f t="shared" si="202"/>
        <v>6.839739424619462E-4</v>
      </c>
      <c r="N324" s="61">
        <f>SUM(N310:N323)</f>
        <v>1696346</v>
      </c>
      <c r="O324" s="61">
        <f>SUM(O310:O323)</f>
        <v>1458048</v>
      </c>
      <c r="X324" s="61">
        <f>SUM(X310:X323)</f>
        <v>2159</v>
      </c>
      <c r="Y324" s="120"/>
      <c r="Z324" s="120"/>
      <c r="AA324" s="120"/>
      <c r="AB324" s="120"/>
      <c r="AC324" s="120"/>
      <c r="AD324" s="120"/>
      <c r="AE324" s="120">
        <f>SUM(AE310:AE323)</f>
        <v>0</v>
      </c>
      <c r="AG324" s="6">
        <f>IF(Q324&gt;0,RANK(Q324,(N324:P324,Q324:AE324)),0)</f>
        <v>0</v>
      </c>
      <c r="AH324" s="6">
        <f>IF(R324&gt;0,RANK(R324,(N324:P324,Q324:AE324)),0)</f>
        <v>0</v>
      </c>
      <c r="AI324" s="6">
        <f>IF(T324&gt;0,RANK(T324,(N324:P324,Q324:AE324)),0)</f>
        <v>0</v>
      </c>
      <c r="AJ324" s="6">
        <f>IF(S324&gt;0,RANK(S324,(N324:P324,Q324:AE324)),0)</f>
        <v>0</v>
      </c>
      <c r="AK324" s="2">
        <f t="shared" si="203"/>
        <v>0</v>
      </c>
      <c r="AL324" s="2">
        <f t="shared" si="204"/>
        <v>0</v>
      </c>
      <c r="AM324" s="2">
        <f t="shared" si="205"/>
        <v>0</v>
      </c>
      <c r="AN324" s="2">
        <f t="shared" si="206"/>
        <v>0</v>
      </c>
      <c r="AP324" t="s">
        <v>1358</v>
      </c>
      <c r="AQ324" t="s">
        <v>179</v>
      </c>
      <c r="AT324">
        <v>1</v>
      </c>
      <c r="AU324" s="105">
        <v>25</v>
      </c>
      <c r="AV324" s="107"/>
      <c r="AW324" s="105">
        <v>25</v>
      </c>
      <c r="AY324" s="6" t="s">
        <v>71</v>
      </c>
    </row>
    <row r="325" spans="1:51">
      <c r="C325" s="1"/>
      <c r="D325" s="8"/>
      <c r="E325" s="8"/>
      <c r="F325" s="8"/>
      <c r="G325" s="61"/>
      <c r="H325" s="66"/>
      <c r="I325" s="2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G325" s="6"/>
      <c r="AH325" s="6"/>
      <c r="AI325" s="6"/>
      <c r="AJ325" s="6"/>
      <c r="AU325" s="105"/>
      <c r="AV325" s="107"/>
      <c r="AW325" s="111"/>
    </row>
    <row r="326" spans="1:51" hidden="1" outlineLevel="1">
      <c r="A326" t="s">
        <v>650</v>
      </c>
      <c r="B326" t="s">
        <v>1836</v>
      </c>
      <c r="C326" s="1">
        <f t="shared" ref="C326:C357" si="208">SUM(N326:AE326)</f>
        <v>6035</v>
      </c>
      <c r="D326" s="8">
        <f t="shared" ref="D326:D357" si="209">IF(N326&gt;0, RANK(N326,(N326:AE326)),0)</f>
        <v>1</v>
      </c>
      <c r="E326" s="8">
        <f t="shared" ref="E326:E357" si="210">IF(O326&gt;0,RANK(O326,(N326:AE326)),0)</f>
        <v>2</v>
      </c>
      <c r="F326" s="8">
        <f t="shared" ref="F326:F357" si="211">IF(P326&gt;0,RANK(P326,(N326:AE326)),0)</f>
        <v>0</v>
      </c>
      <c r="G326" s="61">
        <f t="shared" ref="G326:G357" si="212">IF(C326&gt;0,MAX(N326:S326)-LARGE(N326:S326,2),0)</f>
        <v>235</v>
      </c>
      <c r="H326" s="66">
        <f t="shared" si="207"/>
        <v>3.8939519469759737E-2</v>
      </c>
      <c r="I326" s="2"/>
      <c r="J326" s="2">
        <f t="shared" ref="J326:J357" si="213">IF($C326=0,"-",N326/$C326)</f>
        <v>0.50488815244407625</v>
      </c>
      <c r="K326" s="2">
        <f t="shared" ref="K326:K357" si="214">IF($C326=0,"-",O326/$C326)</f>
        <v>0.46594863297431649</v>
      </c>
      <c r="L326" s="2">
        <f t="shared" ref="L326:L357" si="215">IF($C326=0,"-",P326/$C326)</f>
        <v>0</v>
      </c>
      <c r="M326" s="2">
        <f t="shared" ref="M326:M357" si="216">IF(C326=0,"-",(1-J326-K326-L326))</f>
        <v>2.9163214581607255E-2</v>
      </c>
      <c r="N326" s="120">
        <v>3047</v>
      </c>
      <c r="O326" s="120">
        <v>2812</v>
      </c>
      <c r="P326" s="120"/>
      <c r="Q326" s="120">
        <v>32</v>
      </c>
      <c r="R326" s="120">
        <v>88</v>
      </c>
      <c r="S326" s="120">
        <v>38</v>
      </c>
      <c r="T326" s="120"/>
      <c r="U326" s="120"/>
      <c r="V326" s="120"/>
      <c r="W326" s="120"/>
      <c r="X326" s="120"/>
      <c r="Y326" s="120">
        <v>18</v>
      </c>
      <c r="Z326" s="120">
        <v>0</v>
      </c>
      <c r="AA326" s="120">
        <v>0</v>
      </c>
      <c r="AB326" s="120">
        <v>0</v>
      </c>
      <c r="AC326" s="120">
        <v>0</v>
      </c>
      <c r="AD326" s="120"/>
      <c r="AE326" s="120"/>
      <c r="AG326" s="6">
        <f>IF(Q326&gt;0,RANK(Q326,(N326:P326,Q326:AE326)),0)</f>
        <v>5</v>
      </c>
      <c r="AH326" s="6">
        <f>IF(R326&gt;0,RANK(R326,(N326:P326,Q326:AE326)),0)</f>
        <v>3</v>
      </c>
      <c r="AI326" s="6">
        <f>IF(T326&gt;0,RANK(T326,(N326:P326,Q326:AE326)),0)</f>
        <v>0</v>
      </c>
      <c r="AJ326" s="6">
        <f>IF(S326&gt;0,RANK(S326,(N326:P326,Q326:AE326)),0)</f>
        <v>4</v>
      </c>
      <c r="AK326" s="2">
        <f t="shared" ref="AK326:AK357" si="217">IF($C326=0,"-",Q326/$C326)</f>
        <v>5.3024026512013258E-3</v>
      </c>
      <c r="AL326" s="2">
        <f t="shared" ref="AL326:AL357" si="218">IF($C326=0,"-",R326/$C326)</f>
        <v>1.4581607290803645E-2</v>
      </c>
      <c r="AM326" s="2">
        <f t="shared" ref="AM326:AM357" si="219">IF($C326=0,"-",T326/$C326)</f>
        <v>0</v>
      </c>
      <c r="AN326" s="2">
        <f t="shared" ref="AN326:AN357" si="220">IF($C326=0,"-",S326/$C326)</f>
        <v>6.2966031483015737E-3</v>
      </c>
      <c r="AP326" t="s">
        <v>650</v>
      </c>
      <c r="AQ326" t="s">
        <v>1836</v>
      </c>
      <c r="AR326" s="8">
        <v>1</v>
      </c>
      <c r="AT326">
        <v>1</v>
      </c>
      <c r="AU326" s="105">
        <v>26</v>
      </c>
      <c r="AV326" s="107">
        <v>1</v>
      </c>
      <c r="AW326" s="111">
        <f t="shared" si="192"/>
        <v>26001</v>
      </c>
      <c r="AY326" s="6" t="s">
        <v>1243</v>
      </c>
    </row>
    <row r="327" spans="1:51" hidden="1" outlineLevel="1">
      <c r="A327" t="s">
        <v>2251</v>
      </c>
      <c r="B327" t="s">
        <v>1836</v>
      </c>
      <c r="C327" s="1">
        <f t="shared" si="208"/>
        <v>4549</v>
      </c>
      <c r="D327" s="8">
        <f t="shared" si="209"/>
        <v>1</v>
      </c>
      <c r="E327" s="8">
        <f t="shared" si="210"/>
        <v>2</v>
      </c>
      <c r="F327" s="8">
        <f t="shared" si="211"/>
        <v>0</v>
      </c>
      <c r="G327" s="61">
        <f t="shared" si="212"/>
        <v>766</v>
      </c>
      <c r="H327" s="66">
        <f t="shared" si="207"/>
        <v>0.16838865684765883</v>
      </c>
      <c r="I327" s="2"/>
      <c r="J327" s="2">
        <f t="shared" si="213"/>
        <v>0.56605847438997581</v>
      </c>
      <c r="K327" s="2">
        <f t="shared" si="214"/>
        <v>0.39766981754231701</v>
      </c>
      <c r="L327" s="2">
        <f t="shared" si="215"/>
        <v>0</v>
      </c>
      <c r="M327" s="2">
        <f t="shared" si="216"/>
        <v>3.6271708067707187E-2</v>
      </c>
      <c r="N327" s="120">
        <v>2575</v>
      </c>
      <c r="O327" s="120">
        <v>1809</v>
      </c>
      <c r="P327" s="120"/>
      <c r="Q327" s="120">
        <v>32</v>
      </c>
      <c r="R327" s="120">
        <v>88</v>
      </c>
      <c r="S327" s="120">
        <v>27</v>
      </c>
      <c r="T327" s="120"/>
      <c r="U327" s="120"/>
      <c r="V327" s="120"/>
      <c r="W327" s="120"/>
      <c r="X327" s="120"/>
      <c r="Y327" s="120">
        <v>18</v>
      </c>
      <c r="Z327" s="120">
        <v>0</v>
      </c>
      <c r="AA327" s="120">
        <v>0</v>
      </c>
      <c r="AB327" s="120">
        <v>0</v>
      </c>
      <c r="AC327" s="120">
        <v>0</v>
      </c>
      <c r="AD327" s="120"/>
      <c r="AE327" s="120"/>
      <c r="AG327" s="6">
        <f>IF(Q327&gt;0,RANK(Q327,(N327:P327,Q327:AE327)),0)</f>
        <v>4</v>
      </c>
      <c r="AH327" s="6">
        <f>IF(R327&gt;0,RANK(R327,(N327:P327,Q327:AE327)),0)</f>
        <v>3</v>
      </c>
      <c r="AI327" s="6">
        <f>IF(T327&gt;0,RANK(T327,(N327:P327,Q327:AE327)),0)</f>
        <v>0</v>
      </c>
      <c r="AJ327" s="6">
        <f>IF(S327&gt;0,RANK(S327,(N327:P327,Q327:AE327)),0)</f>
        <v>5</v>
      </c>
      <c r="AK327" s="2">
        <f t="shared" si="217"/>
        <v>7.0345130797977579E-3</v>
      </c>
      <c r="AL327" s="2">
        <f t="shared" si="218"/>
        <v>1.9344910969443834E-2</v>
      </c>
      <c r="AM327" s="2">
        <f t="shared" si="219"/>
        <v>0</v>
      </c>
      <c r="AN327" s="2">
        <f t="shared" si="220"/>
        <v>5.9353704110793578E-3</v>
      </c>
      <c r="AP327" t="s">
        <v>2251</v>
      </c>
      <c r="AQ327" t="s">
        <v>1836</v>
      </c>
      <c r="AR327" s="8">
        <v>1</v>
      </c>
      <c r="AT327">
        <v>1</v>
      </c>
      <c r="AU327" s="105">
        <v>26</v>
      </c>
      <c r="AV327" s="107">
        <v>3</v>
      </c>
      <c r="AW327" s="111">
        <f t="shared" si="192"/>
        <v>26003</v>
      </c>
      <c r="AY327" s="6" t="s">
        <v>1243</v>
      </c>
    </row>
    <row r="328" spans="1:51" hidden="1" outlineLevel="1">
      <c r="A328" t="s">
        <v>1381</v>
      </c>
      <c r="B328" t="s">
        <v>1836</v>
      </c>
      <c r="C328" s="1">
        <f t="shared" si="208"/>
        <v>52105</v>
      </c>
      <c r="D328" s="8">
        <f t="shared" si="209"/>
        <v>2</v>
      </c>
      <c r="E328" s="8">
        <f t="shared" si="210"/>
        <v>1</v>
      </c>
      <c r="F328" s="8">
        <f t="shared" si="211"/>
        <v>0</v>
      </c>
      <c r="G328" s="61">
        <f t="shared" si="212"/>
        <v>6508</v>
      </c>
      <c r="H328" s="66">
        <f t="shared" si="207"/>
        <v>0.12490164091737838</v>
      </c>
      <c r="I328" s="2"/>
      <c r="J328" s="2">
        <f t="shared" si="213"/>
        <v>0.41919201612129353</v>
      </c>
      <c r="K328" s="2">
        <f t="shared" si="214"/>
        <v>0.54409365703867196</v>
      </c>
      <c r="L328" s="2">
        <f t="shared" si="215"/>
        <v>0</v>
      </c>
      <c r="M328" s="2">
        <f t="shared" si="216"/>
        <v>3.6714326840034506E-2</v>
      </c>
      <c r="N328" s="120">
        <v>21842</v>
      </c>
      <c r="O328" s="120">
        <v>28350</v>
      </c>
      <c r="P328" s="120"/>
      <c r="Q328" s="120">
        <v>313</v>
      </c>
      <c r="R328" s="120">
        <v>982</v>
      </c>
      <c r="S328" s="120">
        <v>453</v>
      </c>
      <c r="T328" s="120"/>
      <c r="U328" s="120"/>
      <c r="V328" s="120"/>
      <c r="W328" s="120"/>
      <c r="X328" s="120"/>
      <c r="Y328" s="120">
        <v>165</v>
      </c>
      <c r="Z328" s="120">
        <v>0</v>
      </c>
      <c r="AA328" s="120">
        <v>0</v>
      </c>
      <c r="AB328" s="120">
        <v>0</v>
      </c>
      <c r="AC328" s="120">
        <v>0</v>
      </c>
      <c r="AD328" s="120"/>
      <c r="AE328" s="120"/>
      <c r="AG328" s="6">
        <f>IF(Q328&gt;0,RANK(Q328,(N328:P328,Q328:AE328)),0)</f>
        <v>5</v>
      </c>
      <c r="AH328" s="6">
        <f>IF(R328&gt;0,RANK(R328,(N328:P328,Q328:AE328)),0)</f>
        <v>3</v>
      </c>
      <c r="AI328" s="6">
        <f>IF(T328&gt;0,RANK(T328,(N328:P328,Q328:AE328)),0)</f>
        <v>0</v>
      </c>
      <c r="AJ328" s="6">
        <f>IF(S328&gt;0,RANK(S328,(N328:P328,Q328:AE328)),0)</f>
        <v>4</v>
      </c>
      <c r="AK328" s="2">
        <f t="shared" si="217"/>
        <v>6.0071010459648785E-3</v>
      </c>
      <c r="AL328" s="2">
        <f t="shared" si="218"/>
        <v>1.8846559831110259E-2</v>
      </c>
      <c r="AM328" s="2">
        <f t="shared" si="219"/>
        <v>0</v>
      </c>
      <c r="AN328" s="2">
        <f t="shared" si="220"/>
        <v>8.6939833029459745E-3</v>
      </c>
      <c r="AP328" t="s">
        <v>1381</v>
      </c>
      <c r="AQ328" t="s">
        <v>1836</v>
      </c>
      <c r="AR328" s="8">
        <v>0</v>
      </c>
      <c r="AT328">
        <v>1</v>
      </c>
      <c r="AU328" s="105">
        <v>26</v>
      </c>
      <c r="AV328" s="107">
        <v>5</v>
      </c>
      <c r="AW328" s="111">
        <f t="shared" si="192"/>
        <v>26005</v>
      </c>
      <c r="AY328" s="6" t="s">
        <v>1243</v>
      </c>
    </row>
    <row r="329" spans="1:51" hidden="1" outlineLevel="1">
      <c r="A329" t="s">
        <v>781</v>
      </c>
      <c r="B329" t="s">
        <v>1836</v>
      </c>
      <c r="C329" s="1">
        <f t="shared" si="208"/>
        <v>13905</v>
      </c>
      <c r="D329" s="8">
        <f t="shared" si="209"/>
        <v>1</v>
      </c>
      <c r="E329" s="8">
        <f t="shared" si="210"/>
        <v>2</v>
      </c>
      <c r="F329" s="8">
        <f t="shared" si="211"/>
        <v>0</v>
      </c>
      <c r="G329" s="61">
        <f t="shared" si="212"/>
        <v>2349</v>
      </c>
      <c r="H329" s="66">
        <f t="shared" si="207"/>
        <v>0.16893203883495145</v>
      </c>
      <c r="I329" s="2"/>
      <c r="J329" s="2">
        <f t="shared" si="213"/>
        <v>0.5688601222581805</v>
      </c>
      <c r="K329" s="2">
        <f t="shared" si="214"/>
        <v>0.39992808342322905</v>
      </c>
      <c r="L329" s="2">
        <f t="shared" si="215"/>
        <v>0</v>
      </c>
      <c r="M329" s="2">
        <f t="shared" si="216"/>
        <v>3.1211794318590447E-2</v>
      </c>
      <c r="N329" s="120">
        <v>7910</v>
      </c>
      <c r="O329" s="120">
        <v>5561</v>
      </c>
      <c r="P329" s="120"/>
      <c r="Q329" s="120">
        <v>83</v>
      </c>
      <c r="R329" s="120">
        <v>237</v>
      </c>
      <c r="S329" s="120">
        <v>82</v>
      </c>
      <c r="T329" s="120"/>
      <c r="U329" s="120"/>
      <c r="V329" s="120"/>
      <c r="W329" s="120"/>
      <c r="X329" s="120"/>
      <c r="Y329" s="120">
        <v>32</v>
      </c>
      <c r="Z329" s="120">
        <v>0</v>
      </c>
      <c r="AA329" s="120">
        <v>0</v>
      </c>
      <c r="AB329" s="120">
        <v>0</v>
      </c>
      <c r="AC329" s="120">
        <v>0</v>
      </c>
      <c r="AD329" s="120"/>
      <c r="AE329" s="120"/>
      <c r="AG329" s="6">
        <f>IF(Q329&gt;0,RANK(Q329,(N329:P329,Q329:AE329)),0)</f>
        <v>4</v>
      </c>
      <c r="AH329" s="6">
        <f>IF(R329&gt;0,RANK(R329,(N329:P329,Q329:AE329)),0)</f>
        <v>3</v>
      </c>
      <c r="AI329" s="6">
        <f>IF(T329&gt;0,RANK(T329,(N329:P329,Q329:AE329)),0)</f>
        <v>0</v>
      </c>
      <c r="AJ329" s="6">
        <f>IF(S329&gt;0,RANK(S329,(N329:P329,Q329:AE329)),0)</f>
        <v>5</v>
      </c>
      <c r="AK329" s="2">
        <f t="shared" si="217"/>
        <v>5.9690758719884935E-3</v>
      </c>
      <c r="AL329" s="2">
        <f t="shared" si="218"/>
        <v>1.7044228694714132E-2</v>
      </c>
      <c r="AM329" s="2">
        <f t="shared" si="219"/>
        <v>0</v>
      </c>
      <c r="AN329" s="2">
        <f t="shared" si="220"/>
        <v>5.8971592952175474E-3</v>
      </c>
      <c r="AP329" t="s">
        <v>781</v>
      </c>
      <c r="AQ329" t="s">
        <v>1836</v>
      </c>
      <c r="AR329" s="8">
        <v>1</v>
      </c>
      <c r="AT329">
        <v>1</v>
      </c>
      <c r="AU329" s="105">
        <v>26</v>
      </c>
      <c r="AV329" s="107">
        <v>7</v>
      </c>
      <c r="AW329" s="111">
        <f t="shared" si="192"/>
        <v>26007</v>
      </c>
      <c r="AY329" s="6" t="s">
        <v>1243</v>
      </c>
    </row>
    <row r="330" spans="1:51" hidden="1" outlineLevel="1">
      <c r="A330" t="s">
        <v>929</v>
      </c>
      <c r="B330" t="s">
        <v>1836</v>
      </c>
      <c r="C330" s="1">
        <f t="shared" si="208"/>
        <v>13068</v>
      </c>
      <c r="D330" s="8">
        <f t="shared" si="209"/>
        <v>2</v>
      </c>
      <c r="E330" s="8">
        <f t="shared" si="210"/>
        <v>1</v>
      </c>
      <c r="F330" s="8">
        <f t="shared" si="211"/>
        <v>0</v>
      </c>
      <c r="G330" s="61">
        <f t="shared" si="212"/>
        <v>1049</v>
      </c>
      <c r="H330" s="66">
        <f t="shared" si="207"/>
        <v>8.0272421181512094E-2</v>
      </c>
      <c r="I330" s="2"/>
      <c r="J330" s="2">
        <f t="shared" si="213"/>
        <v>0.44268441995714725</v>
      </c>
      <c r="K330" s="2">
        <f t="shared" si="214"/>
        <v>0.52295684113865937</v>
      </c>
      <c r="L330" s="2">
        <f t="shared" si="215"/>
        <v>0</v>
      </c>
      <c r="M330" s="2">
        <f t="shared" si="216"/>
        <v>3.4358738904193387E-2</v>
      </c>
      <c r="N330" s="120">
        <v>5785</v>
      </c>
      <c r="O330" s="120">
        <v>6834</v>
      </c>
      <c r="P330" s="120"/>
      <c r="Q330" s="120">
        <v>102</v>
      </c>
      <c r="R330" s="120">
        <v>225</v>
      </c>
      <c r="S330" s="120">
        <v>90</v>
      </c>
      <c r="T330" s="120"/>
      <c r="U330" s="120"/>
      <c r="V330" s="120"/>
      <c r="W330" s="120"/>
      <c r="X330" s="120"/>
      <c r="Y330" s="120">
        <v>32</v>
      </c>
      <c r="Z330" s="120">
        <v>0</v>
      </c>
      <c r="AA330" s="120">
        <v>0</v>
      </c>
      <c r="AB330" s="120">
        <v>0</v>
      </c>
      <c r="AC330" s="120">
        <v>0</v>
      </c>
      <c r="AD330" s="120"/>
      <c r="AE330" s="120"/>
      <c r="AG330" s="6">
        <f>IF(Q330&gt;0,RANK(Q330,(N330:P330,Q330:AE330)),0)</f>
        <v>4</v>
      </c>
      <c r="AH330" s="6">
        <f>IF(R330&gt;0,RANK(R330,(N330:P330,Q330:AE330)),0)</f>
        <v>3</v>
      </c>
      <c r="AI330" s="6">
        <f>IF(T330&gt;0,RANK(T330,(N330:P330,Q330:AE330)),0)</f>
        <v>0</v>
      </c>
      <c r="AJ330" s="6">
        <f>IF(S330&gt;0,RANK(S330,(N330:P330,Q330:AE330)),0)</f>
        <v>5</v>
      </c>
      <c r="AK330" s="2">
        <f t="shared" si="217"/>
        <v>7.8053259871441686E-3</v>
      </c>
      <c r="AL330" s="2">
        <f t="shared" si="218"/>
        <v>1.7217630853994491E-2</v>
      </c>
      <c r="AM330" s="2">
        <f t="shared" si="219"/>
        <v>0</v>
      </c>
      <c r="AN330" s="2">
        <f t="shared" si="220"/>
        <v>6.8870523415977963E-3</v>
      </c>
      <c r="AP330" t="s">
        <v>929</v>
      </c>
      <c r="AQ330" t="s">
        <v>1836</v>
      </c>
      <c r="AR330" s="8">
        <v>1</v>
      </c>
      <c r="AT330">
        <v>1</v>
      </c>
      <c r="AU330" s="105">
        <v>26</v>
      </c>
      <c r="AV330" s="107">
        <v>9</v>
      </c>
      <c r="AW330" s="111">
        <f t="shared" si="192"/>
        <v>26009</v>
      </c>
      <c r="AY330" s="6" t="s">
        <v>1243</v>
      </c>
    </row>
    <row r="331" spans="1:51" hidden="1" outlineLevel="1">
      <c r="A331" t="s">
        <v>163</v>
      </c>
      <c r="B331" t="s">
        <v>1836</v>
      </c>
      <c r="C331" s="1">
        <f t="shared" si="208"/>
        <v>7662</v>
      </c>
      <c r="D331" s="8">
        <f t="shared" si="209"/>
        <v>1</v>
      </c>
      <c r="E331" s="8">
        <f t="shared" si="210"/>
        <v>2</v>
      </c>
      <c r="F331" s="8">
        <f t="shared" si="211"/>
        <v>0</v>
      </c>
      <c r="G331" s="61">
        <f t="shared" si="212"/>
        <v>1471</v>
      </c>
      <c r="H331" s="66">
        <f t="shared" si="207"/>
        <v>0.19198642652049072</v>
      </c>
      <c r="I331" s="2"/>
      <c r="J331" s="2">
        <f t="shared" si="213"/>
        <v>0.5756982511093709</v>
      </c>
      <c r="K331" s="2">
        <f t="shared" si="214"/>
        <v>0.3837118245888802</v>
      </c>
      <c r="L331" s="2">
        <f t="shared" si="215"/>
        <v>0</v>
      </c>
      <c r="M331" s="2">
        <f t="shared" si="216"/>
        <v>4.0589924301748903E-2</v>
      </c>
      <c r="N331" s="120">
        <v>4411</v>
      </c>
      <c r="O331" s="120">
        <v>2940</v>
      </c>
      <c r="P331" s="120"/>
      <c r="Q331" s="120">
        <v>41</v>
      </c>
      <c r="R331" s="120">
        <v>164</v>
      </c>
      <c r="S331" s="120">
        <v>66</v>
      </c>
      <c r="T331" s="120"/>
      <c r="U331" s="120"/>
      <c r="V331" s="120"/>
      <c r="W331" s="120"/>
      <c r="X331" s="120"/>
      <c r="Y331" s="120">
        <v>40</v>
      </c>
      <c r="Z331" s="120">
        <v>0</v>
      </c>
      <c r="AA331" s="120">
        <v>0</v>
      </c>
      <c r="AB331" s="120">
        <v>0</v>
      </c>
      <c r="AC331" s="120">
        <v>0</v>
      </c>
      <c r="AD331" s="120"/>
      <c r="AE331" s="120"/>
      <c r="AG331" s="6">
        <f>IF(Q331&gt;0,RANK(Q331,(N331:P331,Q331:AE331)),0)</f>
        <v>5</v>
      </c>
      <c r="AH331" s="6">
        <f>IF(R331&gt;0,RANK(R331,(N331:P331,Q331:AE331)),0)</f>
        <v>3</v>
      </c>
      <c r="AI331" s="6">
        <f>IF(T331&gt;0,RANK(T331,(N331:P331,Q331:AE331)),0)</f>
        <v>0</v>
      </c>
      <c r="AJ331" s="6">
        <f>IF(S331&gt;0,RANK(S331,(N331:P331,Q331:AE331)),0)</f>
        <v>4</v>
      </c>
      <c r="AK331" s="2">
        <f t="shared" si="217"/>
        <v>5.3510832680762205E-3</v>
      </c>
      <c r="AL331" s="2">
        <f t="shared" si="218"/>
        <v>2.1404333072304882E-2</v>
      </c>
      <c r="AM331" s="2">
        <f t="shared" si="219"/>
        <v>0</v>
      </c>
      <c r="AN331" s="2">
        <f t="shared" si="220"/>
        <v>8.6139389193422081E-3</v>
      </c>
      <c r="AP331" t="s">
        <v>163</v>
      </c>
      <c r="AQ331" t="s">
        <v>1836</v>
      </c>
      <c r="AR331" s="8">
        <v>1</v>
      </c>
      <c r="AT331">
        <v>1</v>
      </c>
      <c r="AU331" s="105">
        <v>26</v>
      </c>
      <c r="AV331" s="107">
        <v>11</v>
      </c>
      <c r="AW331" s="111">
        <f t="shared" si="192"/>
        <v>26011</v>
      </c>
      <c r="AY331" s="6" t="s">
        <v>1243</v>
      </c>
    </row>
    <row r="332" spans="1:51" hidden="1" outlineLevel="1">
      <c r="A332" t="s">
        <v>2334</v>
      </c>
      <c r="B332" t="s">
        <v>1836</v>
      </c>
      <c r="C332" s="1">
        <f t="shared" si="208"/>
        <v>3429</v>
      </c>
      <c r="D332" s="8">
        <f t="shared" si="209"/>
        <v>1</v>
      </c>
      <c r="E332" s="8">
        <f t="shared" si="210"/>
        <v>2</v>
      </c>
      <c r="F332" s="8">
        <f t="shared" si="211"/>
        <v>0</v>
      </c>
      <c r="G332" s="61">
        <f t="shared" si="212"/>
        <v>537</v>
      </c>
      <c r="H332" s="66">
        <f t="shared" si="207"/>
        <v>0.15660542432195976</v>
      </c>
      <c r="I332" s="2"/>
      <c r="J332" s="2">
        <f t="shared" si="213"/>
        <v>0.56255468066491687</v>
      </c>
      <c r="K332" s="2">
        <f t="shared" si="214"/>
        <v>0.40594925634295714</v>
      </c>
      <c r="L332" s="2">
        <f t="shared" si="215"/>
        <v>0</v>
      </c>
      <c r="M332" s="2">
        <f t="shared" si="216"/>
        <v>3.1496062992125984E-2</v>
      </c>
      <c r="N332" s="120">
        <v>1929</v>
      </c>
      <c r="O332" s="120">
        <v>1392</v>
      </c>
      <c r="P332" s="120"/>
      <c r="Q332" s="120">
        <v>22</v>
      </c>
      <c r="R332" s="120">
        <v>53</v>
      </c>
      <c r="S332" s="120">
        <v>27</v>
      </c>
      <c r="T332" s="120"/>
      <c r="U332" s="120"/>
      <c r="V332" s="120"/>
      <c r="W332" s="120"/>
      <c r="X332" s="120"/>
      <c r="Y332" s="120">
        <v>6</v>
      </c>
      <c r="Z332" s="120">
        <v>0</v>
      </c>
      <c r="AA332" s="120">
        <v>0</v>
      </c>
      <c r="AB332" s="120">
        <v>0</v>
      </c>
      <c r="AC332" s="120">
        <v>0</v>
      </c>
      <c r="AD332" s="120"/>
      <c r="AE332" s="120"/>
      <c r="AG332" s="6">
        <f>IF(Q332&gt;0,RANK(Q332,(N332:P332,Q332:AE332)),0)</f>
        <v>5</v>
      </c>
      <c r="AH332" s="6">
        <f>IF(R332&gt;0,RANK(R332,(N332:P332,Q332:AE332)),0)</f>
        <v>3</v>
      </c>
      <c r="AI332" s="6">
        <f>IF(T332&gt;0,RANK(T332,(N332:P332,Q332:AE332)),0)</f>
        <v>0</v>
      </c>
      <c r="AJ332" s="6">
        <f>IF(S332&gt;0,RANK(S332,(N332:P332,Q332:AE332)),0)</f>
        <v>4</v>
      </c>
      <c r="AK332" s="2">
        <f t="shared" si="217"/>
        <v>6.4158646835812188E-3</v>
      </c>
      <c r="AL332" s="2">
        <f t="shared" si="218"/>
        <v>1.5456401283172936E-2</v>
      </c>
      <c r="AM332" s="2">
        <f t="shared" si="219"/>
        <v>0</v>
      </c>
      <c r="AN332" s="2">
        <f t="shared" si="220"/>
        <v>7.874015748031496E-3</v>
      </c>
      <c r="AP332" t="s">
        <v>2334</v>
      </c>
      <c r="AQ332" t="s">
        <v>1836</v>
      </c>
      <c r="AR332" s="8">
        <v>1</v>
      </c>
      <c r="AT332">
        <v>1</v>
      </c>
      <c r="AU332" s="105">
        <v>26</v>
      </c>
      <c r="AV332" s="107">
        <v>13</v>
      </c>
      <c r="AW332" s="111">
        <f t="shared" si="192"/>
        <v>26013</v>
      </c>
      <c r="AY332" s="6" t="s">
        <v>1243</v>
      </c>
    </row>
    <row r="333" spans="1:51" hidden="1" outlineLevel="1">
      <c r="A333" t="s">
        <v>134</v>
      </c>
      <c r="B333" t="s">
        <v>1836</v>
      </c>
      <c r="C333" s="1">
        <f t="shared" si="208"/>
        <v>28239</v>
      </c>
      <c r="D333" s="8">
        <f t="shared" si="209"/>
        <v>2</v>
      </c>
      <c r="E333" s="8">
        <f t="shared" si="210"/>
        <v>1</v>
      </c>
      <c r="F333" s="8">
        <f t="shared" si="211"/>
        <v>0</v>
      </c>
      <c r="G333" s="61">
        <f t="shared" si="212"/>
        <v>1967</v>
      </c>
      <c r="H333" s="66">
        <f t="shared" si="207"/>
        <v>6.9655441056694647E-2</v>
      </c>
      <c r="I333" s="2"/>
      <c r="J333" s="2">
        <f t="shared" si="213"/>
        <v>0.4466872056375934</v>
      </c>
      <c r="K333" s="2">
        <f t="shared" si="214"/>
        <v>0.51634264669428809</v>
      </c>
      <c r="L333" s="2">
        <f t="shared" si="215"/>
        <v>0</v>
      </c>
      <c r="M333" s="2">
        <f t="shared" si="216"/>
        <v>3.6970147668118458E-2</v>
      </c>
      <c r="N333" s="120">
        <v>12614</v>
      </c>
      <c r="O333" s="120">
        <v>14581</v>
      </c>
      <c r="P333" s="120"/>
      <c r="Q333" s="120">
        <v>181</v>
      </c>
      <c r="R333" s="120">
        <v>545</v>
      </c>
      <c r="S333" s="120">
        <v>238</v>
      </c>
      <c r="T333" s="120"/>
      <c r="U333" s="120"/>
      <c r="V333" s="120"/>
      <c r="W333" s="120"/>
      <c r="X333" s="120"/>
      <c r="Y333" s="120">
        <v>80</v>
      </c>
      <c r="Z333" s="120">
        <v>0</v>
      </c>
      <c r="AA333" s="120">
        <v>0</v>
      </c>
      <c r="AB333" s="120">
        <v>0</v>
      </c>
      <c r="AC333" s="120">
        <v>0</v>
      </c>
      <c r="AD333" s="120"/>
      <c r="AE333" s="120"/>
      <c r="AG333" s="6">
        <f>IF(Q333&gt;0,RANK(Q333,(N333:P333,Q333:AE333)),0)</f>
        <v>5</v>
      </c>
      <c r="AH333" s="6">
        <f>IF(R333&gt;0,RANK(R333,(N333:P333,Q333:AE333)),0)</f>
        <v>3</v>
      </c>
      <c r="AI333" s="6">
        <f>IF(T333&gt;0,RANK(T333,(N333:P333,Q333:AE333)),0)</f>
        <v>0</v>
      </c>
      <c r="AJ333" s="6">
        <f>IF(S333&gt;0,RANK(S333,(N333:P333,Q333:AE333)),0)</f>
        <v>4</v>
      </c>
      <c r="AK333" s="2">
        <f t="shared" si="217"/>
        <v>6.4095754098941185E-3</v>
      </c>
      <c r="AL333" s="2">
        <f t="shared" si="218"/>
        <v>1.9299550267360743E-2</v>
      </c>
      <c r="AM333" s="2">
        <f t="shared" si="219"/>
        <v>0</v>
      </c>
      <c r="AN333" s="2">
        <f t="shared" si="220"/>
        <v>8.4280604837281767E-3</v>
      </c>
      <c r="AP333" t="s">
        <v>134</v>
      </c>
      <c r="AQ333" t="s">
        <v>1836</v>
      </c>
      <c r="AR333" s="8">
        <v>3</v>
      </c>
      <c r="AT333">
        <v>1</v>
      </c>
      <c r="AU333" s="105">
        <v>26</v>
      </c>
      <c r="AV333" s="107">
        <v>15</v>
      </c>
      <c r="AW333" s="111">
        <f t="shared" si="192"/>
        <v>26015</v>
      </c>
      <c r="AY333" s="6" t="s">
        <v>1243</v>
      </c>
    </row>
    <row r="334" spans="1:51" hidden="1" outlineLevel="1">
      <c r="A334" t="s">
        <v>2035</v>
      </c>
      <c r="B334" t="s">
        <v>1836</v>
      </c>
      <c r="C334" s="1">
        <f t="shared" si="208"/>
        <v>52537</v>
      </c>
      <c r="D334" s="8">
        <f t="shared" si="209"/>
        <v>1</v>
      </c>
      <c r="E334" s="8">
        <f t="shared" si="210"/>
        <v>2</v>
      </c>
      <c r="F334" s="8">
        <f t="shared" si="211"/>
        <v>0</v>
      </c>
      <c r="G334" s="61">
        <f t="shared" si="212"/>
        <v>12900</v>
      </c>
      <c r="H334" s="66">
        <f t="shared" si="207"/>
        <v>0.24554123760397434</v>
      </c>
      <c r="I334" s="2"/>
      <c r="J334" s="2">
        <f t="shared" si="213"/>
        <v>0.60604907017911192</v>
      </c>
      <c r="K334" s="2">
        <f t="shared" si="214"/>
        <v>0.36050783257513752</v>
      </c>
      <c r="L334" s="2">
        <f t="shared" si="215"/>
        <v>0</v>
      </c>
      <c r="M334" s="2">
        <f t="shared" si="216"/>
        <v>3.3443097245750564E-2</v>
      </c>
      <c r="N334" s="120">
        <v>31840</v>
      </c>
      <c r="O334" s="120">
        <v>18940</v>
      </c>
      <c r="P334" s="120"/>
      <c r="Q334" s="120">
        <v>275</v>
      </c>
      <c r="R334" s="120">
        <v>999</v>
      </c>
      <c r="S334" s="120">
        <v>342</v>
      </c>
      <c r="T334" s="120"/>
      <c r="U334" s="120"/>
      <c r="V334" s="120"/>
      <c r="W334" s="120"/>
      <c r="X334" s="120"/>
      <c r="Y334" s="120">
        <v>141</v>
      </c>
      <c r="Z334" s="120">
        <v>0</v>
      </c>
      <c r="AA334" s="120">
        <v>0</v>
      </c>
      <c r="AB334" s="120">
        <v>0</v>
      </c>
      <c r="AC334" s="120">
        <v>0</v>
      </c>
      <c r="AD334" s="120"/>
      <c r="AE334" s="120"/>
      <c r="AG334" s="6">
        <f>IF(Q334&gt;0,RANK(Q334,(N334:P334,Q334:AE334)),0)</f>
        <v>5</v>
      </c>
      <c r="AH334" s="6">
        <f>IF(R334&gt;0,RANK(R334,(N334:P334,Q334:AE334)),0)</f>
        <v>3</v>
      </c>
      <c r="AI334" s="6">
        <f>IF(T334&gt;0,RANK(T334,(N334:P334,Q334:AE334)),0)</f>
        <v>0</v>
      </c>
      <c r="AJ334" s="6">
        <f>IF(S334&gt;0,RANK(S334,(N334:P334,Q334:AE334)),0)</f>
        <v>4</v>
      </c>
      <c r="AK334" s="2">
        <f t="shared" si="217"/>
        <v>5.2344062279917015E-3</v>
      </c>
      <c r="AL334" s="2">
        <f t="shared" si="218"/>
        <v>1.9015170260958943E-2</v>
      </c>
      <c r="AM334" s="2">
        <f t="shared" si="219"/>
        <v>0</v>
      </c>
      <c r="AN334" s="2">
        <f t="shared" si="220"/>
        <v>6.5096979271751336E-3</v>
      </c>
      <c r="AP334" t="s">
        <v>2035</v>
      </c>
      <c r="AQ334" t="s">
        <v>1836</v>
      </c>
      <c r="AR334" s="8">
        <v>0</v>
      </c>
      <c r="AT334">
        <v>1</v>
      </c>
      <c r="AU334" s="105">
        <v>26</v>
      </c>
      <c r="AV334" s="107">
        <v>17</v>
      </c>
      <c r="AW334" s="111">
        <f t="shared" si="192"/>
        <v>26017</v>
      </c>
      <c r="AY334" s="6" t="s">
        <v>1243</v>
      </c>
    </row>
    <row r="335" spans="1:51" hidden="1" outlineLevel="1">
      <c r="A335" t="s">
        <v>1623</v>
      </c>
      <c r="B335" t="s">
        <v>1836</v>
      </c>
      <c r="C335" s="1">
        <f t="shared" si="208"/>
        <v>9736</v>
      </c>
      <c r="D335" s="8">
        <f t="shared" si="209"/>
        <v>1</v>
      </c>
      <c r="E335" s="8">
        <f t="shared" si="210"/>
        <v>2</v>
      </c>
      <c r="F335" s="8">
        <f t="shared" si="211"/>
        <v>0</v>
      </c>
      <c r="G335" s="61">
        <f t="shared" si="212"/>
        <v>765</v>
      </c>
      <c r="H335" s="66">
        <f t="shared" si="207"/>
        <v>7.8574363188167629E-2</v>
      </c>
      <c r="I335" s="2"/>
      <c r="J335" s="2">
        <f t="shared" si="213"/>
        <v>0.52341824157764993</v>
      </c>
      <c r="K335" s="2">
        <f t="shared" si="214"/>
        <v>0.44484387838948236</v>
      </c>
      <c r="L335" s="2">
        <f t="shared" si="215"/>
        <v>0</v>
      </c>
      <c r="M335" s="2">
        <f t="shared" si="216"/>
        <v>3.1737880032867705E-2</v>
      </c>
      <c r="N335" s="120">
        <v>5096</v>
      </c>
      <c r="O335" s="120">
        <v>4331</v>
      </c>
      <c r="P335" s="120"/>
      <c r="Q335" s="120">
        <v>66</v>
      </c>
      <c r="R335" s="120">
        <v>155</v>
      </c>
      <c r="S335" s="120">
        <v>59</v>
      </c>
      <c r="T335" s="120"/>
      <c r="U335" s="120"/>
      <c r="V335" s="120"/>
      <c r="W335" s="120"/>
      <c r="X335" s="120"/>
      <c r="Y335" s="120">
        <v>29</v>
      </c>
      <c r="Z335" s="120">
        <v>0</v>
      </c>
      <c r="AA335" s="120">
        <v>0</v>
      </c>
      <c r="AB335" s="120">
        <v>0</v>
      </c>
      <c r="AC335" s="120">
        <v>0</v>
      </c>
      <c r="AD335" s="120"/>
      <c r="AE335" s="120"/>
      <c r="AG335" s="6">
        <f>IF(Q335&gt;0,RANK(Q335,(N335:P335,Q335:AE335)),0)</f>
        <v>4</v>
      </c>
      <c r="AH335" s="6">
        <f>IF(R335&gt;0,RANK(R335,(N335:P335,Q335:AE335)),0)</f>
        <v>3</v>
      </c>
      <c r="AI335" s="6">
        <f>IF(T335&gt;0,RANK(T335,(N335:P335,Q335:AE335)),0)</f>
        <v>0</v>
      </c>
      <c r="AJ335" s="6">
        <f>IF(S335&gt;0,RANK(S335,(N335:P335,Q335:AE335)),0)</f>
        <v>5</v>
      </c>
      <c r="AK335" s="2">
        <f t="shared" si="217"/>
        <v>6.7789646672144618E-3</v>
      </c>
      <c r="AL335" s="2">
        <f t="shared" si="218"/>
        <v>1.5920295809367296E-2</v>
      </c>
      <c r="AM335" s="2">
        <f t="shared" si="219"/>
        <v>0</v>
      </c>
      <c r="AN335" s="2">
        <f t="shared" si="220"/>
        <v>6.0599835661462615E-3</v>
      </c>
      <c r="AP335" t="s">
        <v>1623</v>
      </c>
      <c r="AQ335" t="s">
        <v>1836</v>
      </c>
      <c r="AR335" s="8">
        <v>2</v>
      </c>
      <c r="AT335">
        <v>1</v>
      </c>
      <c r="AU335" s="105">
        <v>26</v>
      </c>
      <c r="AV335" s="107">
        <v>19</v>
      </c>
      <c r="AW335" s="111">
        <f t="shared" si="192"/>
        <v>26019</v>
      </c>
      <c r="AY335" s="6" t="s">
        <v>1243</v>
      </c>
    </row>
    <row r="336" spans="1:51" hidden="1" outlineLevel="1">
      <c r="A336" t="s">
        <v>257</v>
      </c>
      <c r="B336" t="s">
        <v>1836</v>
      </c>
      <c r="C336" s="1">
        <f t="shared" si="208"/>
        <v>70975</v>
      </c>
      <c r="D336" s="8">
        <f t="shared" si="209"/>
        <v>2</v>
      </c>
      <c r="E336" s="8">
        <f t="shared" si="210"/>
        <v>1</v>
      </c>
      <c r="F336" s="8">
        <f t="shared" si="211"/>
        <v>0</v>
      </c>
      <c r="G336" s="61">
        <f t="shared" si="212"/>
        <v>2755</v>
      </c>
      <c r="H336" s="66">
        <f t="shared" si="207"/>
        <v>3.8816484677703419E-2</v>
      </c>
      <c r="I336" s="2"/>
      <c r="J336" s="2">
        <f t="shared" si="213"/>
        <v>0.46290947516731246</v>
      </c>
      <c r="K336" s="2">
        <f t="shared" si="214"/>
        <v>0.50172595984501589</v>
      </c>
      <c r="L336" s="2">
        <f t="shared" si="215"/>
        <v>0</v>
      </c>
      <c r="M336" s="2">
        <f t="shared" si="216"/>
        <v>3.5364564987671709E-2</v>
      </c>
      <c r="N336" s="120">
        <v>32855</v>
      </c>
      <c r="O336" s="120">
        <v>35610</v>
      </c>
      <c r="P336" s="120"/>
      <c r="Q336" s="120">
        <v>478</v>
      </c>
      <c r="R336" s="120">
        <v>1330</v>
      </c>
      <c r="S336" s="120">
        <v>512</v>
      </c>
      <c r="T336" s="120"/>
      <c r="U336" s="120"/>
      <c r="V336" s="120"/>
      <c r="W336" s="120"/>
      <c r="X336" s="120"/>
      <c r="Y336" s="120">
        <v>190</v>
      </c>
      <c r="Z336" s="120">
        <v>0</v>
      </c>
      <c r="AA336" s="120">
        <v>0</v>
      </c>
      <c r="AB336" s="120">
        <v>0</v>
      </c>
      <c r="AC336" s="120">
        <v>0</v>
      </c>
      <c r="AD336" s="120"/>
      <c r="AE336" s="120"/>
      <c r="AG336" s="6">
        <f>IF(Q336&gt;0,RANK(Q336,(N336:P336,Q336:AE336)),0)</f>
        <v>5</v>
      </c>
      <c r="AH336" s="6">
        <f>IF(R336&gt;0,RANK(R336,(N336:P336,Q336:AE336)),0)</f>
        <v>3</v>
      </c>
      <c r="AI336" s="6">
        <f>IF(T336&gt;0,RANK(T336,(N336:P336,Q336:AE336)),0)</f>
        <v>0</v>
      </c>
      <c r="AJ336" s="6">
        <f>IF(S336&gt;0,RANK(S336,(N336:P336,Q336:AE336)),0)</f>
        <v>4</v>
      </c>
      <c r="AK336" s="2">
        <f t="shared" si="217"/>
        <v>6.7347657625924625E-3</v>
      </c>
      <c r="AL336" s="2">
        <f t="shared" si="218"/>
        <v>1.8738992603029237E-2</v>
      </c>
      <c r="AM336" s="2">
        <f t="shared" si="219"/>
        <v>0</v>
      </c>
      <c r="AN336" s="2">
        <f t="shared" si="220"/>
        <v>7.2138076787601271E-3</v>
      </c>
      <c r="AP336" t="s">
        <v>257</v>
      </c>
      <c r="AQ336" t="s">
        <v>1836</v>
      </c>
      <c r="AR336" s="8">
        <v>6</v>
      </c>
      <c r="AT336">
        <v>1</v>
      </c>
      <c r="AU336" s="105">
        <v>26</v>
      </c>
      <c r="AV336" s="107">
        <v>21</v>
      </c>
      <c r="AW336" s="111">
        <f t="shared" si="192"/>
        <v>26021</v>
      </c>
      <c r="AY336" s="6" t="s">
        <v>1243</v>
      </c>
    </row>
    <row r="337" spans="1:51" hidden="1" outlineLevel="1">
      <c r="A337" t="s">
        <v>950</v>
      </c>
      <c r="B337" t="s">
        <v>1836</v>
      </c>
      <c r="C337" s="1">
        <f t="shared" si="208"/>
        <v>16856</v>
      </c>
      <c r="D337" s="8">
        <f t="shared" si="209"/>
        <v>2</v>
      </c>
      <c r="E337" s="8">
        <f t="shared" si="210"/>
        <v>1</v>
      </c>
      <c r="F337" s="8">
        <f t="shared" si="211"/>
        <v>0</v>
      </c>
      <c r="G337" s="61">
        <f t="shared" si="212"/>
        <v>695</v>
      </c>
      <c r="H337" s="66">
        <f t="shared" si="207"/>
        <v>4.1231608922638822E-2</v>
      </c>
      <c r="I337" s="2"/>
      <c r="J337" s="2">
        <f t="shared" si="213"/>
        <v>0.46126008542952063</v>
      </c>
      <c r="K337" s="2">
        <f t="shared" si="214"/>
        <v>0.50249169435215946</v>
      </c>
      <c r="L337" s="2">
        <f t="shared" si="215"/>
        <v>0</v>
      </c>
      <c r="M337" s="2">
        <f t="shared" si="216"/>
        <v>3.6248220218319971E-2</v>
      </c>
      <c r="N337" s="120">
        <v>7775</v>
      </c>
      <c r="O337" s="120">
        <v>8470</v>
      </c>
      <c r="P337" s="120"/>
      <c r="Q337" s="120">
        <v>97</v>
      </c>
      <c r="R337" s="120">
        <v>291</v>
      </c>
      <c r="S337" s="120">
        <v>152</v>
      </c>
      <c r="T337" s="120"/>
      <c r="U337" s="120"/>
      <c r="V337" s="120"/>
      <c r="W337" s="120"/>
      <c r="X337" s="120"/>
      <c r="Y337" s="120">
        <v>71</v>
      </c>
      <c r="Z337" s="120">
        <v>0</v>
      </c>
      <c r="AA337" s="120">
        <v>0</v>
      </c>
      <c r="AB337" s="120">
        <v>0</v>
      </c>
      <c r="AC337" s="120">
        <v>0</v>
      </c>
      <c r="AD337" s="120"/>
      <c r="AE337" s="120"/>
      <c r="AG337" s="6">
        <f>IF(Q337&gt;0,RANK(Q337,(N337:P337,Q337:AE337)),0)</f>
        <v>5</v>
      </c>
      <c r="AH337" s="6">
        <f>IF(R337&gt;0,RANK(R337,(N337:P337,Q337:AE337)),0)</f>
        <v>3</v>
      </c>
      <c r="AI337" s="6">
        <f>IF(T337&gt;0,RANK(T337,(N337:P337,Q337:AE337)),0)</f>
        <v>0</v>
      </c>
      <c r="AJ337" s="6">
        <f>IF(S337&gt;0,RANK(S337,(N337:P337,Q337:AE337)),0)</f>
        <v>4</v>
      </c>
      <c r="AK337" s="2">
        <f t="shared" si="217"/>
        <v>5.7546274323682966E-3</v>
      </c>
      <c r="AL337" s="2">
        <f t="shared" si="218"/>
        <v>1.7263882297104887E-2</v>
      </c>
      <c r="AM337" s="2">
        <f t="shared" si="219"/>
        <v>0</v>
      </c>
      <c r="AN337" s="2">
        <f t="shared" si="220"/>
        <v>9.017560512577124E-3</v>
      </c>
      <c r="AP337" t="s">
        <v>950</v>
      </c>
      <c r="AQ337" t="s">
        <v>1836</v>
      </c>
      <c r="AR337" s="8">
        <v>7</v>
      </c>
      <c r="AT337">
        <v>1</v>
      </c>
      <c r="AU337" s="105">
        <v>26</v>
      </c>
      <c r="AV337" s="107">
        <v>23</v>
      </c>
      <c r="AW337" s="111">
        <f t="shared" si="192"/>
        <v>26023</v>
      </c>
      <c r="AY337" s="6" t="s">
        <v>1243</v>
      </c>
    </row>
    <row r="338" spans="1:51" hidden="1" outlineLevel="1">
      <c r="A338" t="s">
        <v>1340</v>
      </c>
      <c r="B338" t="s">
        <v>1836</v>
      </c>
      <c r="C338" s="1">
        <f t="shared" si="208"/>
        <v>57416</v>
      </c>
      <c r="D338" s="8">
        <f t="shared" si="209"/>
        <v>1</v>
      </c>
      <c r="E338" s="8">
        <f t="shared" si="210"/>
        <v>2</v>
      </c>
      <c r="F338" s="8">
        <f t="shared" si="211"/>
        <v>0</v>
      </c>
      <c r="G338" s="61">
        <f t="shared" si="212"/>
        <v>7033</v>
      </c>
      <c r="H338" s="66">
        <f t="shared" si="207"/>
        <v>0.12249198829594538</v>
      </c>
      <c r="I338" s="2"/>
      <c r="J338" s="2">
        <f t="shared" si="213"/>
        <v>0.5440469555524593</v>
      </c>
      <c r="K338" s="2">
        <f t="shared" si="214"/>
        <v>0.42155496725651387</v>
      </c>
      <c r="L338" s="2">
        <f t="shared" si="215"/>
        <v>0</v>
      </c>
      <c r="M338" s="2">
        <f t="shared" si="216"/>
        <v>3.4398077191026832E-2</v>
      </c>
      <c r="N338" s="120">
        <v>31237</v>
      </c>
      <c r="O338" s="120">
        <v>24204</v>
      </c>
      <c r="P338" s="120"/>
      <c r="Q338" s="120">
        <v>340</v>
      </c>
      <c r="R338" s="120">
        <v>1023</v>
      </c>
      <c r="S338" s="120">
        <v>430</v>
      </c>
      <c r="T338" s="120"/>
      <c r="U338" s="120"/>
      <c r="V338" s="120"/>
      <c r="W338" s="120"/>
      <c r="X338" s="120"/>
      <c r="Y338" s="120">
        <v>182</v>
      </c>
      <c r="Z338" s="120">
        <v>0</v>
      </c>
      <c r="AA338" s="120">
        <v>0</v>
      </c>
      <c r="AB338" s="120">
        <v>0</v>
      </c>
      <c r="AC338" s="120">
        <v>0</v>
      </c>
      <c r="AD338" s="120"/>
      <c r="AE338" s="120"/>
      <c r="AG338" s="6">
        <f>IF(Q338&gt;0,RANK(Q338,(N338:P338,Q338:AE338)),0)</f>
        <v>5</v>
      </c>
      <c r="AH338" s="6">
        <f>IF(R338&gt;0,RANK(R338,(N338:P338,Q338:AE338)),0)</f>
        <v>3</v>
      </c>
      <c r="AI338" s="6">
        <f>IF(T338&gt;0,RANK(T338,(N338:P338,Q338:AE338)),0)</f>
        <v>0</v>
      </c>
      <c r="AJ338" s="6">
        <f>IF(S338&gt;0,RANK(S338,(N338:P338,Q338:AE338)),0)</f>
        <v>4</v>
      </c>
      <c r="AK338" s="2">
        <f t="shared" si="217"/>
        <v>5.9216943012400727E-3</v>
      </c>
      <c r="AL338" s="2">
        <f t="shared" si="218"/>
        <v>1.7817333147554688E-2</v>
      </c>
      <c r="AM338" s="2">
        <f t="shared" si="219"/>
        <v>0</v>
      </c>
      <c r="AN338" s="2">
        <f t="shared" si="220"/>
        <v>7.4892016162742096E-3</v>
      </c>
      <c r="AP338" t="s">
        <v>1340</v>
      </c>
      <c r="AQ338" t="s">
        <v>1836</v>
      </c>
      <c r="AR338" s="8">
        <v>0</v>
      </c>
      <c r="AT338">
        <v>1</v>
      </c>
      <c r="AU338" s="105">
        <v>26</v>
      </c>
      <c r="AV338" s="107">
        <v>25</v>
      </c>
      <c r="AW338" s="111">
        <f t="shared" si="192"/>
        <v>26025</v>
      </c>
      <c r="AY338" s="6" t="s">
        <v>1243</v>
      </c>
    </row>
    <row r="339" spans="1:51" hidden="1" outlineLevel="1">
      <c r="A339" t="s">
        <v>295</v>
      </c>
      <c r="B339" t="s">
        <v>1836</v>
      </c>
      <c r="C339" s="1">
        <f t="shared" si="208"/>
        <v>21942</v>
      </c>
      <c r="D339" s="8">
        <f t="shared" si="209"/>
        <v>2</v>
      </c>
      <c r="E339" s="8">
        <f t="shared" si="210"/>
        <v>1</v>
      </c>
      <c r="F339" s="8">
        <f t="shared" si="211"/>
        <v>0</v>
      </c>
      <c r="G339" s="61">
        <f t="shared" si="212"/>
        <v>2247</v>
      </c>
      <c r="H339" s="66">
        <f t="shared" si="207"/>
        <v>0.10240634399781241</v>
      </c>
      <c r="I339" s="2"/>
      <c r="J339" s="2">
        <f t="shared" si="213"/>
        <v>0.42958709324582994</v>
      </c>
      <c r="K339" s="2">
        <f t="shared" si="214"/>
        <v>0.53199343724364234</v>
      </c>
      <c r="L339" s="2">
        <f t="shared" si="215"/>
        <v>0</v>
      </c>
      <c r="M339" s="2">
        <f t="shared" si="216"/>
        <v>3.8419469510527771E-2</v>
      </c>
      <c r="N339" s="120">
        <v>9426</v>
      </c>
      <c r="O339" s="120">
        <v>11673</v>
      </c>
      <c r="P339" s="120"/>
      <c r="Q339" s="120">
        <v>153</v>
      </c>
      <c r="R339" s="120">
        <v>390</v>
      </c>
      <c r="S339" s="120">
        <v>198</v>
      </c>
      <c r="T339" s="120"/>
      <c r="U339" s="120"/>
      <c r="V339" s="120"/>
      <c r="W339" s="120"/>
      <c r="X339" s="120"/>
      <c r="Y339" s="120">
        <v>102</v>
      </c>
      <c r="Z339" s="120">
        <v>0</v>
      </c>
      <c r="AA339" s="120">
        <v>0</v>
      </c>
      <c r="AB339" s="120">
        <v>0</v>
      </c>
      <c r="AC339" s="120">
        <v>0</v>
      </c>
      <c r="AD339" s="120"/>
      <c r="AE339" s="120"/>
      <c r="AG339" s="6">
        <f>IF(Q339&gt;0,RANK(Q339,(N339:P339,Q339:AE339)),0)</f>
        <v>5</v>
      </c>
      <c r="AH339" s="6">
        <f>IF(R339&gt;0,RANK(R339,(N339:P339,Q339:AE339)),0)</f>
        <v>3</v>
      </c>
      <c r="AI339" s="6">
        <f>IF(T339&gt;0,RANK(T339,(N339:P339,Q339:AE339)),0)</f>
        <v>0</v>
      </c>
      <c r="AJ339" s="6">
        <f>IF(S339&gt;0,RANK(S339,(N339:P339,Q339:AE339)),0)</f>
        <v>4</v>
      </c>
      <c r="AK339" s="2">
        <f t="shared" si="217"/>
        <v>6.9729286300246104E-3</v>
      </c>
      <c r="AL339" s="2">
        <f t="shared" si="218"/>
        <v>1.7774131802023516E-2</v>
      </c>
      <c r="AM339" s="2">
        <f t="shared" si="219"/>
        <v>0</v>
      </c>
      <c r="AN339" s="2">
        <f t="shared" si="220"/>
        <v>9.0237899917965554E-3</v>
      </c>
      <c r="AP339" t="s">
        <v>295</v>
      </c>
      <c r="AQ339" t="s">
        <v>1836</v>
      </c>
      <c r="AR339" s="8">
        <v>6</v>
      </c>
      <c r="AT339">
        <v>1</v>
      </c>
      <c r="AU339" s="105">
        <v>26</v>
      </c>
      <c r="AV339" s="107">
        <v>27</v>
      </c>
      <c r="AW339" s="111">
        <f t="shared" si="192"/>
        <v>26027</v>
      </c>
      <c r="AY339" s="6" t="s">
        <v>1243</v>
      </c>
    </row>
    <row r="340" spans="1:51" hidden="1" outlineLevel="1">
      <c r="A340" t="s">
        <v>951</v>
      </c>
      <c r="B340" t="s">
        <v>1836</v>
      </c>
      <c r="C340" s="1">
        <f t="shared" si="208"/>
        <v>13898</v>
      </c>
      <c r="D340" s="8">
        <f t="shared" si="209"/>
        <v>2</v>
      </c>
      <c r="E340" s="8">
        <f t="shared" si="210"/>
        <v>1</v>
      </c>
      <c r="F340" s="8">
        <f t="shared" si="211"/>
        <v>0</v>
      </c>
      <c r="G340" s="61">
        <f t="shared" si="212"/>
        <v>239</v>
      </c>
      <c r="H340" s="66">
        <f t="shared" si="207"/>
        <v>1.7196718952367247E-2</v>
      </c>
      <c r="I340" s="2"/>
      <c r="J340" s="2">
        <f t="shared" si="213"/>
        <v>0.47424089797093105</v>
      </c>
      <c r="K340" s="2">
        <f t="shared" si="214"/>
        <v>0.49143761692329829</v>
      </c>
      <c r="L340" s="2">
        <f t="shared" si="215"/>
        <v>0</v>
      </c>
      <c r="M340" s="2">
        <f t="shared" si="216"/>
        <v>3.4321485105770655E-2</v>
      </c>
      <c r="N340" s="120">
        <v>6591</v>
      </c>
      <c r="O340" s="120">
        <v>6830</v>
      </c>
      <c r="P340" s="120"/>
      <c r="Q340" s="120">
        <v>129</v>
      </c>
      <c r="R340" s="120">
        <v>222</v>
      </c>
      <c r="S340" s="120">
        <v>87</v>
      </c>
      <c r="T340" s="120"/>
      <c r="U340" s="120"/>
      <c r="V340" s="120"/>
      <c r="W340" s="120"/>
      <c r="X340" s="120"/>
      <c r="Y340" s="120">
        <v>39</v>
      </c>
      <c r="Z340" s="120">
        <v>0</v>
      </c>
      <c r="AA340" s="120">
        <v>0</v>
      </c>
      <c r="AB340" s="120">
        <v>0</v>
      </c>
      <c r="AC340" s="120">
        <v>0</v>
      </c>
      <c r="AD340" s="120"/>
      <c r="AE340" s="120"/>
      <c r="AG340" s="6">
        <f>IF(Q340&gt;0,RANK(Q340,(N340:P340,Q340:AE340)),0)</f>
        <v>4</v>
      </c>
      <c r="AH340" s="6">
        <f>IF(R340&gt;0,RANK(R340,(N340:P340,Q340:AE340)),0)</f>
        <v>3</v>
      </c>
      <c r="AI340" s="6">
        <f>IF(T340&gt;0,RANK(T340,(N340:P340,Q340:AE340)),0)</f>
        <v>0</v>
      </c>
      <c r="AJ340" s="6">
        <f>IF(S340&gt;0,RANK(S340,(N340:P340,Q340:AE340)),0)</f>
        <v>5</v>
      </c>
      <c r="AK340" s="2">
        <f t="shared" si="217"/>
        <v>9.2819110663404803E-3</v>
      </c>
      <c r="AL340" s="2">
        <f t="shared" si="218"/>
        <v>1.5973521369981293E-2</v>
      </c>
      <c r="AM340" s="2">
        <f t="shared" si="219"/>
        <v>0</v>
      </c>
      <c r="AN340" s="2">
        <f t="shared" si="220"/>
        <v>6.2598935098575337E-3</v>
      </c>
      <c r="AP340" t="s">
        <v>951</v>
      </c>
      <c r="AQ340" t="s">
        <v>1836</v>
      </c>
      <c r="AR340" s="8">
        <v>1</v>
      </c>
      <c r="AT340">
        <v>1</v>
      </c>
      <c r="AU340" s="105">
        <v>26</v>
      </c>
      <c r="AV340" s="107">
        <v>29</v>
      </c>
      <c r="AW340" s="111">
        <f t="shared" si="192"/>
        <v>26029</v>
      </c>
      <c r="AY340" s="6" t="s">
        <v>1243</v>
      </c>
    </row>
    <row r="341" spans="1:51" hidden="1" outlineLevel="1">
      <c r="A341" t="s">
        <v>952</v>
      </c>
      <c r="B341" t="s">
        <v>1836</v>
      </c>
      <c r="C341" s="1">
        <f t="shared" si="208"/>
        <v>13141</v>
      </c>
      <c r="D341" s="8">
        <f t="shared" si="209"/>
        <v>1</v>
      </c>
      <c r="E341" s="8">
        <f t="shared" si="210"/>
        <v>2</v>
      </c>
      <c r="F341" s="8">
        <f t="shared" si="211"/>
        <v>0</v>
      </c>
      <c r="G341" s="61">
        <f t="shared" si="212"/>
        <v>1047</v>
      </c>
      <c r="H341" s="66">
        <f t="shared" si="207"/>
        <v>7.9674301803515715E-2</v>
      </c>
      <c r="I341" s="2"/>
      <c r="J341" s="2">
        <f t="shared" si="213"/>
        <v>0.52294345940187204</v>
      </c>
      <c r="K341" s="2">
        <f t="shared" si="214"/>
        <v>0.44326915759835628</v>
      </c>
      <c r="L341" s="2">
        <f t="shared" si="215"/>
        <v>0</v>
      </c>
      <c r="M341" s="2">
        <f t="shared" si="216"/>
        <v>3.3787382999771687E-2</v>
      </c>
      <c r="N341" s="120">
        <v>6872</v>
      </c>
      <c r="O341" s="120">
        <v>5825</v>
      </c>
      <c r="P341" s="120"/>
      <c r="Q341" s="120">
        <v>75</v>
      </c>
      <c r="R341" s="120">
        <v>235</v>
      </c>
      <c r="S341" s="120">
        <v>104</v>
      </c>
      <c r="T341" s="120"/>
      <c r="U341" s="120"/>
      <c r="V341" s="120"/>
      <c r="W341" s="120"/>
      <c r="X341" s="120"/>
      <c r="Y341" s="120">
        <v>30</v>
      </c>
      <c r="Z341" s="120">
        <v>0</v>
      </c>
      <c r="AA341" s="120">
        <v>0</v>
      </c>
      <c r="AB341" s="120">
        <v>0</v>
      </c>
      <c r="AC341" s="120">
        <v>0</v>
      </c>
      <c r="AD341" s="120"/>
      <c r="AE341" s="120"/>
      <c r="AG341" s="6">
        <f>IF(Q341&gt;0,RANK(Q341,(N341:P341,Q341:AE341)),0)</f>
        <v>5</v>
      </c>
      <c r="AH341" s="6">
        <f>IF(R341&gt;0,RANK(R341,(N341:P341,Q341:AE341)),0)</f>
        <v>3</v>
      </c>
      <c r="AI341" s="6">
        <f>IF(T341&gt;0,RANK(T341,(N341:P341,Q341:AE341)),0)</f>
        <v>0</v>
      </c>
      <c r="AJ341" s="6">
        <f>IF(S341&gt;0,RANK(S341,(N341:P341,Q341:AE341)),0)</f>
        <v>4</v>
      </c>
      <c r="AK341" s="2">
        <f t="shared" si="217"/>
        <v>5.7073282094208967E-3</v>
      </c>
      <c r="AL341" s="2">
        <f t="shared" si="218"/>
        <v>1.7882961722852142E-2</v>
      </c>
      <c r="AM341" s="2">
        <f t="shared" si="219"/>
        <v>0</v>
      </c>
      <c r="AN341" s="2">
        <f t="shared" si="220"/>
        <v>7.9141617837303092E-3</v>
      </c>
      <c r="AP341" t="s">
        <v>952</v>
      </c>
      <c r="AQ341" t="s">
        <v>1836</v>
      </c>
      <c r="AR341" s="8">
        <v>1</v>
      </c>
      <c r="AT341">
        <v>1</v>
      </c>
      <c r="AU341" s="105">
        <v>26</v>
      </c>
      <c r="AV341" s="107">
        <v>31</v>
      </c>
      <c r="AW341" s="111">
        <f t="shared" si="192"/>
        <v>26031</v>
      </c>
      <c r="AY341" s="6" t="s">
        <v>1243</v>
      </c>
    </row>
    <row r="342" spans="1:51" hidden="1" outlineLevel="1">
      <c r="A342" t="s">
        <v>309</v>
      </c>
      <c r="B342" t="s">
        <v>1836</v>
      </c>
      <c r="C342" s="1">
        <f t="shared" si="208"/>
        <v>15394</v>
      </c>
      <c r="D342" s="8">
        <f t="shared" si="209"/>
        <v>1</v>
      </c>
      <c r="E342" s="8">
        <f t="shared" si="210"/>
        <v>2</v>
      </c>
      <c r="F342" s="8">
        <f t="shared" si="211"/>
        <v>0</v>
      </c>
      <c r="G342" s="61">
        <f t="shared" si="212"/>
        <v>2350</v>
      </c>
      <c r="H342" s="66">
        <f t="shared" si="207"/>
        <v>0.15265687930362479</v>
      </c>
      <c r="I342" s="2"/>
      <c r="J342" s="2">
        <f t="shared" si="213"/>
        <v>0.5574249707678316</v>
      </c>
      <c r="K342" s="2">
        <f t="shared" si="214"/>
        <v>0.40476809146420684</v>
      </c>
      <c r="L342" s="2">
        <f t="shared" si="215"/>
        <v>0</v>
      </c>
      <c r="M342" s="2">
        <f t="shared" si="216"/>
        <v>3.7806937767961568E-2</v>
      </c>
      <c r="N342" s="120">
        <v>8581</v>
      </c>
      <c r="O342" s="120">
        <v>6231</v>
      </c>
      <c r="P342" s="120"/>
      <c r="Q342" s="120">
        <v>108</v>
      </c>
      <c r="R342" s="120">
        <v>325</v>
      </c>
      <c r="S342" s="120">
        <v>107</v>
      </c>
      <c r="T342" s="120"/>
      <c r="U342" s="120"/>
      <c r="V342" s="120"/>
      <c r="W342" s="120"/>
      <c r="X342" s="120"/>
      <c r="Y342" s="120">
        <v>42</v>
      </c>
      <c r="Z342" s="120">
        <v>0</v>
      </c>
      <c r="AA342" s="120">
        <v>0</v>
      </c>
      <c r="AB342" s="120">
        <v>0</v>
      </c>
      <c r="AC342" s="120">
        <v>0</v>
      </c>
      <c r="AD342" s="120"/>
      <c r="AE342" s="120"/>
      <c r="AG342" s="6">
        <f>IF(Q342&gt;0,RANK(Q342,(N342:P342,Q342:AE342)),0)</f>
        <v>4</v>
      </c>
      <c r="AH342" s="6">
        <f>IF(R342&gt;0,RANK(R342,(N342:P342,Q342:AE342)),0)</f>
        <v>3</v>
      </c>
      <c r="AI342" s="6">
        <f>IF(T342&gt;0,RANK(T342,(N342:P342,Q342:AE342)),0)</f>
        <v>0</v>
      </c>
      <c r="AJ342" s="6">
        <f>IF(S342&gt;0,RANK(S342,(N342:P342,Q342:AE342)),0)</f>
        <v>5</v>
      </c>
      <c r="AK342" s="2">
        <f t="shared" si="217"/>
        <v>7.0157204105495644E-3</v>
      </c>
      <c r="AL342" s="2">
        <f t="shared" si="218"/>
        <v>2.111212160582045E-2</v>
      </c>
      <c r="AM342" s="2">
        <f t="shared" si="219"/>
        <v>0</v>
      </c>
      <c r="AN342" s="2">
        <f t="shared" si="220"/>
        <v>6.9507600363778099E-3</v>
      </c>
      <c r="AP342" t="s">
        <v>309</v>
      </c>
      <c r="AQ342" t="s">
        <v>1836</v>
      </c>
      <c r="AR342" s="8">
        <v>1</v>
      </c>
      <c r="AT342">
        <v>1</v>
      </c>
      <c r="AU342" s="105">
        <v>26</v>
      </c>
      <c r="AV342" s="107">
        <v>33</v>
      </c>
      <c r="AW342" s="111">
        <f t="shared" si="192"/>
        <v>26033</v>
      </c>
      <c r="AY342" s="6" t="s">
        <v>1243</v>
      </c>
    </row>
    <row r="343" spans="1:51" hidden="1" outlineLevel="1">
      <c r="A343" t="s">
        <v>1822</v>
      </c>
      <c r="B343" t="s">
        <v>1836</v>
      </c>
      <c r="C343" s="1">
        <f t="shared" si="208"/>
        <v>13282</v>
      </c>
      <c r="D343" s="8">
        <f t="shared" si="209"/>
        <v>1</v>
      </c>
      <c r="E343" s="8">
        <f t="shared" si="210"/>
        <v>2</v>
      </c>
      <c r="F343" s="8">
        <f t="shared" si="211"/>
        <v>0</v>
      </c>
      <c r="G343" s="61">
        <f t="shared" si="212"/>
        <v>2734</v>
      </c>
      <c r="H343" s="66">
        <f t="shared" si="207"/>
        <v>0.20584249360036139</v>
      </c>
      <c r="I343" s="2"/>
      <c r="J343" s="2">
        <f t="shared" si="213"/>
        <v>0.5834211715103147</v>
      </c>
      <c r="K343" s="2">
        <f t="shared" si="214"/>
        <v>0.37757867790995331</v>
      </c>
      <c r="L343" s="2">
        <f t="shared" si="215"/>
        <v>0</v>
      </c>
      <c r="M343" s="2">
        <f t="shared" si="216"/>
        <v>3.9000150579731996E-2</v>
      </c>
      <c r="N343" s="120">
        <v>7749</v>
      </c>
      <c r="O343" s="120">
        <v>5015</v>
      </c>
      <c r="P343" s="120"/>
      <c r="Q343" s="120">
        <v>74</v>
      </c>
      <c r="R343" s="120">
        <v>261</v>
      </c>
      <c r="S343" s="120">
        <v>132</v>
      </c>
      <c r="T343" s="120"/>
      <c r="U343" s="120"/>
      <c r="V343" s="120"/>
      <c r="W343" s="120"/>
      <c r="X343" s="120"/>
      <c r="Y343" s="120">
        <v>51</v>
      </c>
      <c r="Z343" s="120">
        <v>0</v>
      </c>
      <c r="AA343" s="120">
        <v>0</v>
      </c>
      <c r="AB343" s="120">
        <v>0</v>
      </c>
      <c r="AC343" s="120">
        <v>0</v>
      </c>
      <c r="AD343" s="120"/>
      <c r="AE343" s="120"/>
      <c r="AG343" s="6">
        <f>IF(Q343&gt;0,RANK(Q343,(N343:P343,Q343:AE343)),0)</f>
        <v>5</v>
      </c>
      <c r="AH343" s="6">
        <f>IF(R343&gt;0,RANK(R343,(N343:P343,Q343:AE343)),0)</f>
        <v>3</v>
      </c>
      <c r="AI343" s="6">
        <f>IF(T343&gt;0,RANK(T343,(N343:P343,Q343:AE343)),0)</f>
        <v>0</v>
      </c>
      <c r="AJ343" s="6">
        <f>IF(S343&gt;0,RANK(S343,(N343:P343,Q343:AE343)),0)</f>
        <v>4</v>
      </c>
      <c r="AK343" s="2">
        <f t="shared" si="217"/>
        <v>5.5714500828188528E-3</v>
      </c>
      <c r="AL343" s="2">
        <f t="shared" si="218"/>
        <v>1.9650655021834062E-2</v>
      </c>
      <c r="AM343" s="2">
        <f t="shared" si="219"/>
        <v>0</v>
      </c>
      <c r="AN343" s="2">
        <f t="shared" si="220"/>
        <v>9.9382623098930884E-3</v>
      </c>
      <c r="AP343" t="s">
        <v>1822</v>
      </c>
      <c r="AQ343" t="s">
        <v>1836</v>
      </c>
      <c r="AR343" s="8">
        <v>4</v>
      </c>
      <c r="AT343">
        <v>1</v>
      </c>
      <c r="AU343" s="105">
        <v>26</v>
      </c>
      <c r="AV343" s="107">
        <v>35</v>
      </c>
      <c r="AW343" s="111">
        <f t="shared" si="192"/>
        <v>26035</v>
      </c>
      <c r="AY343" s="6" t="s">
        <v>1243</v>
      </c>
    </row>
    <row r="344" spans="1:51" hidden="1" outlineLevel="1">
      <c r="A344" t="s">
        <v>2076</v>
      </c>
      <c r="B344" t="s">
        <v>1836</v>
      </c>
      <c r="C344" s="1">
        <f t="shared" si="208"/>
        <v>38594</v>
      </c>
      <c r="D344" s="8">
        <f t="shared" si="209"/>
        <v>1</v>
      </c>
      <c r="E344" s="8">
        <f t="shared" si="210"/>
        <v>2</v>
      </c>
      <c r="F344" s="8">
        <f t="shared" si="211"/>
        <v>0</v>
      </c>
      <c r="G344" s="61">
        <f t="shared" si="212"/>
        <v>3014</v>
      </c>
      <c r="H344" s="66">
        <f t="shared" si="207"/>
        <v>7.8095040679898434E-2</v>
      </c>
      <c r="I344" s="2"/>
      <c r="J344" s="2">
        <f t="shared" si="213"/>
        <v>0.5256257449344458</v>
      </c>
      <c r="K344" s="2">
        <f t="shared" si="214"/>
        <v>0.44753070425454733</v>
      </c>
      <c r="L344" s="2">
        <f t="shared" si="215"/>
        <v>0</v>
      </c>
      <c r="M344" s="2">
        <f t="shared" si="216"/>
        <v>2.6843550811006867E-2</v>
      </c>
      <c r="N344" s="120">
        <v>20286</v>
      </c>
      <c r="O344" s="120">
        <v>17272</v>
      </c>
      <c r="P344" s="120"/>
      <c r="Q344" s="120">
        <v>165</v>
      </c>
      <c r="R344" s="120">
        <v>608</v>
      </c>
      <c r="S344" s="120">
        <v>196</v>
      </c>
      <c r="T344" s="120"/>
      <c r="U344" s="120"/>
      <c r="V344" s="120"/>
      <c r="W344" s="120"/>
      <c r="X344" s="120"/>
      <c r="Y344" s="120">
        <v>67</v>
      </c>
      <c r="Z344" s="120">
        <v>0</v>
      </c>
      <c r="AA344" s="120">
        <v>0</v>
      </c>
      <c r="AB344" s="120">
        <v>0</v>
      </c>
      <c r="AC344" s="120">
        <v>0</v>
      </c>
      <c r="AD344" s="120"/>
      <c r="AE344" s="120"/>
      <c r="AG344" s="6">
        <f>IF(Q344&gt;0,RANK(Q344,(N344:P344,Q344:AE344)),0)</f>
        <v>5</v>
      </c>
      <c r="AH344" s="6">
        <f>IF(R344&gt;0,RANK(R344,(N344:P344,Q344:AE344)),0)</f>
        <v>3</v>
      </c>
      <c r="AI344" s="6">
        <f>IF(T344&gt;0,RANK(T344,(N344:P344,Q344:AE344)),0)</f>
        <v>0</v>
      </c>
      <c r="AJ344" s="6">
        <f>IF(S344&gt;0,RANK(S344,(N344:P344,Q344:AE344)),0)</f>
        <v>4</v>
      </c>
      <c r="AK344" s="2">
        <f t="shared" si="217"/>
        <v>4.275275949629476E-3</v>
      </c>
      <c r="AL344" s="2">
        <f t="shared" si="218"/>
        <v>1.5753744105301341E-2</v>
      </c>
      <c r="AM344" s="2">
        <f t="shared" si="219"/>
        <v>0</v>
      </c>
      <c r="AN344" s="2">
        <f t="shared" si="220"/>
        <v>5.0785096128931955E-3</v>
      </c>
      <c r="AP344" t="s">
        <v>2076</v>
      </c>
      <c r="AQ344" t="s">
        <v>1836</v>
      </c>
      <c r="AR344" s="8">
        <v>8</v>
      </c>
      <c r="AT344">
        <v>1</v>
      </c>
      <c r="AU344" s="105">
        <v>26</v>
      </c>
      <c r="AV344" s="107">
        <v>37</v>
      </c>
      <c r="AW344" s="111">
        <f t="shared" si="192"/>
        <v>26037</v>
      </c>
      <c r="AY344" s="6" t="s">
        <v>1243</v>
      </c>
    </row>
    <row r="345" spans="1:51" hidden="1" outlineLevel="1">
      <c r="A345" t="s">
        <v>1977</v>
      </c>
      <c r="B345" t="s">
        <v>1836</v>
      </c>
      <c r="C345" s="1">
        <f t="shared" si="208"/>
        <v>6712</v>
      </c>
      <c r="D345" s="8">
        <f t="shared" si="209"/>
        <v>1</v>
      </c>
      <c r="E345" s="8">
        <f t="shared" si="210"/>
        <v>2</v>
      </c>
      <c r="F345" s="8">
        <f t="shared" si="211"/>
        <v>0</v>
      </c>
      <c r="G345" s="61">
        <f t="shared" si="212"/>
        <v>653</v>
      </c>
      <c r="H345" s="66">
        <f t="shared" si="207"/>
        <v>9.7288438617401662E-2</v>
      </c>
      <c r="I345" s="2"/>
      <c r="J345" s="2">
        <f t="shared" si="213"/>
        <v>0.5296483909415971</v>
      </c>
      <c r="K345" s="2">
        <f t="shared" si="214"/>
        <v>0.4323599523241955</v>
      </c>
      <c r="L345" s="2">
        <f t="shared" si="215"/>
        <v>0</v>
      </c>
      <c r="M345" s="2">
        <f t="shared" si="216"/>
        <v>3.7991656734207402E-2</v>
      </c>
      <c r="N345" s="120">
        <v>3555</v>
      </c>
      <c r="O345" s="120">
        <v>2902</v>
      </c>
      <c r="P345" s="120"/>
      <c r="Q345" s="120">
        <v>33</v>
      </c>
      <c r="R345" s="120">
        <v>117</v>
      </c>
      <c r="S345" s="120">
        <v>69</v>
      </c>
      <c r="T345" s="120"/>
      <c r="U345" s="120"/>
      <c r="V345" s="120"/>
      <c r="W345" s="120"/>
      <c r="X345" s="120"/>
      <c r="Y345" s="120">
        <v>36</v>
      </c>
      <c r="Z345" s="120">
        <v>0</v>
      </c>
      <c r="AA345" s="120">
        <v>0</v>
      </c>
      <c r="AB345" s="120">
        <v>0</v>
      </c>
      <c r="AC345" s="120">
        <v>0</v>
      </c>
      <c r="AD345" s="120"/>
      <c r="AE345" s="120"/>
      <c r="AG345" s="6">
        <f>IF(Q345&gt;0,RANK(Q345,(N345:P345,Q345:AE345)),0)</f>
        <v>6</v>
      </c>
      <c r="AH345" s="6">
        <f>IF(R345&gt;0,RANK(R345,(N345:P345,Q345:AE345)),0)</f>
        <v>3</v>
      </c>
      <c r="AI345" s="6">
        <f>IF(T345&gt;0,RANK(T345,(N345:P345,Q345:AE345)),0)</f>
        <v>0</v>
      </c>
      <c r="AJ345" s="6">
        <f>IF(S345&gt;0,RANK(S345,(N345:P345,Q345:AE345)),0)</f>
        <v>4</v>
      </c>
      <c r="AK345" s="2">
        <f t="shared" si="217"/>
        <v>4.9165673420738971E-3</v>
      </c>
      <c r="AL345" s="2">
        <f t="shared" si="218"/>
        <v>1.7431466030989273E-2</v>
      </c>
      <c r="AM345" s="2">
        <f t="shared" si="219"/>
        <v>0</v>
      </c>
      <c r="AN345" s="2">
        <f t="shared" si="220"/>
        <v>1.0280095351609059E-2</v>
      </c>
      <c r="AP345" t="s">
        <v>1977</v>
      </c>
      <c r="AQ345" t="s">
        <v>1836</v>
      </c>
      <c r="AR345" s="8">
        <v>1</v>
      </c>
      <c r="AT345">
        <v>1</v>
      </c>
      <c r="AU345" s="105">
        <v>26</v>
      </c>
      <c r="AV345" s="107">
        <v>39</v>
      </c>
      <c r="AW345" s="111">
        <f t="shared" si="192"/>
        <v>26039</v>
      </c>
      <c r="AY345" s="6" t="s">
        <v>1243</v>
      </c>
    </row>
    <row r="346" spans="1:51" hidden="1" outlineLevel="1">
      <c r="A346" t="s">
        <v>2374</v>
      </c>
      <c r="B346" t="s">
        <v>1836</v>
      </c>
      <c r="C346" s="1">
        <f t="shared" si="208"/>
        <v>17737</v>
      </c>
      <c r="D346" s="8">
        <f t="shared" si="209"/>
        <v>1</v>
      </c>
      <c r="E346" s="8">
        <f t="shared" si="210"/>
        <v>2</v>
      </c>
      <c r="F346" s="8">
        <f t="shared" si="211"/>
        <v>0</v>
      </c>
      <c r="G346" s="61">
        <f t="shared" si="212"/>
        <v>2542</v>
      </c>
      <c r="H346" s="66">
        <f t="shared" si="207"/>
        <v>0.14331623160624682</v>
      </c>
      <c r="I346" s="2"/>
      <c r="J346" s="2">
        <f t="shared" si="213"/>
        <v>0.55674578564582511</v>
      </c>
      <c r="K346" s="2">
        <f t="shared" si="214"/>
        <v>0.41342955403957826</v>
      </c>
      <c r="L346" s="2">
        <f t="shared" si="215"/>
        <v>0</v>
      </c>
      <c r="M346" s="2">
        <f t="shared" si="216"/>
        <v>2.9824660314596629E-2</v>
      </c>
      <c r="N346" s="120">
        <v>9875</v>
      </c>
      <c r="O346" s="120">
        <v>7333</v>
      </c>
      <c r="P346" s="120"/>
      <c r="Q346" s="120">
        <v>82</v>
      </c>
      <c r="R346" s="120">
        <v>299</v>
      </c>
      <c r="S346" s="120">
        <v>105</v>
      </c>
      <c r="T346" s="120"/>
      <c r="U346" s="120"/>
      <c r="V346" s="120"/>
      <c r="W346" s="120"/>
      <c r="X346" s="120"/>
      <c r="Y346" s="120">
        <v>43</v>
      </c>
      <c r="Z346" s="120">
        <v>0</v>
      </c>
      <c r="AA346" s="120">
        <v>0</v>
      </c>
      <c r="AB346" s="120">
        <v>0</v>
      </c>
      <c r="AC346" s="120">
        <v>0</v>
      </c>
      <c r="AD346" s="120"/>
      <c r="AE346" s="120"/>
      <c r="AG346" s="6">
        <f>IF(Q346&gt;0,RANK(Q346,(N346:P346,Q346:AE346)),0)</f>
        <v>5</v>
      </c>
      <c r="AH346" s="6">
        <f>IF(R346&gt;0,RANK(R346,(N346:P346,Q346:AE346)),0)</f>
        <v>3</v>
      </c>
      <c r="AI346" s="6">
        <f>IF(T346&gt;0,RANK(T346,(N346:P346,Q346:AE346)),0)</f>
        <v>0</v>
      </c>
      <c r="AJ346" s="6">
        <f>IF(S346&gt;0,RANK(S346,(N346:P346,Q346:AE346)),0)</f>
        <v>4</v>
      </c>
      <c r="AK346" s="2">
        <f t="shared" si="217"/>
        <v>4.6231042453628007E-3</v>
      </c>
      <c r="AL346" s="2">
        <f t="shared" si="218"/>
        <v>1.6857416699554602E-2</v>
      </c>
      <c r="AM346" s="2">
        <f t="shared" si="219"/>
        <v>0</v>
      </c>
      <c r="AN346" s="2">
        <f t="shared" si="220"/>
        <v>5.9198286068670013E-3</v>
      </c>
      <c r="AP346" t="s">
        <v>2374</v>
      </c>
      <c r="AQ346" t="s">
        <v>1836</v>
      </c>
      <c r="AR346" s="8">
        <v>1</v>
      </c>
      <c r="AT346">
        <v>1</v>
      </c>
      <c r="AU346" s="105">
        <v>26</v>
      </c>
      <c r="AV346" s="107">
        <v>41</v>
      </c>
      <c r="AW346" s="111">
        <f t="shared" si="192"/>
        <v>26041</v>
      </c>
      <c r="AY346" s="6" t="s">
        <v>1243</v>
      </c>
    </row>
    <row r="347" spans="1:51" hidden="1" outlineLevel="1">
      <c r="A347" t="s">
        <v>917</v>
      </c>
      <c r="B347" t="s">
        <v>1836</v>
      </c>
      <c r="C347" s="1">
        <f t="shared" si="208"/>
        <v>12511</v>
      </c>
      <c r="D347" s="8">
        <f t="shared" si="209"/>
        <v>1</v>
      </c>
      <c r="E347" s="8">
        <f t="shared" si="210"/>
        <v>2</v>
      </c>
      <c r="F347" s="8">
        <f t="shared" si="211"/>
        <v>0</v>
      </c>
      <c r="G347" s="61">
        <f t="shared" si="212"/>
        <v>252</v>
      </c>
      <c r="H347" s="66">
        <f t="shared" si="207"/>
        <v>2.0142274798177602E-2</v>
      </c>
      <c r="I347" s="2"/>
      <c r="J347" s="2">
        <f t="shared" si="213"/>
        <v>0.49396531052673648</v>
      </c>
      <c r="K347" s="2">
        <f t="shared" si="214"/>
        <v>0.47382303572855888</v>
      </c>
      <c r="L347" s="2">
        <f t="shared" si="215"/>
        <v>0</v>
      </c>
      <c r="M347" s="2">
        <f t="shared" si="216"/>
        <v>3.2211653744704583E-2</v>
      </c>
      <c r="N347" s="120">
        <v>6180</v>
      </c>
      <c r="O347" s="120">
        <v>5928</v>
      </c>
      <c r="P347" s="120"/>
      <c r="Q347" s="120">
        <v>60</v>
      </c>
      <c r="R347" s="120">
        <v>192</v>
      </c>
      <c r="S347" s="120">
        <v>105</v>
      </c>
      <c r="T347" s="120"/>
      <c r="U347" s="120"/>
      <c r="V347" s="120"/>
      <c r="W347" s="120"/>
      <c r="X347" s="120"/>
      <c r="Y347" s="120">
        <v>46</v>
      </c>
      <c r="Z347" s="120">
        <v>0</v>
      </c>
      <c r="AA347" s="120">
        <v>0</v>
      </c>
      <c r="AB347" s="120">
        <v>0</v>
      </c>
      <c r="AC347" s="120">
        <v>0</v>
      </c>
      <c r="AD347" s="120"/>
      <c r="AE347" s="120"/>
      <c r="AG347" s="6">
        <f>IF(Q347&gt;0,RANK(Q347,(N347:P347,Q347:AE347)),0)</f>
        <v>5</v>
      </c>
      <c r="AH347" s="6">
        <f>IF(R347&gt;0,RANK(R347,(N347:P347,Q347:AE347)),0)</f>
        <v>3</v>
      </c>
      <c r="AI347" s="6">
        <f>IF(T347&gt;0,RANK(T347,(N347:P347,Q347:AE347)),0)</f>
        <v>0</v>
      </c>
      <c r="AJ347" s="6">
        <f>IF(S347&gt;0,RANK(S347,(N347:P347,Q347:AE347)),0)</f>
        <v>4</v>
      </c>
      <c r="AK347" s="2">
        <f t="shared" si="217"/>
        <v>4.7957797138518101E-3</v>
      </c>
      <c r="AL347" s="2">
        <f t="shared" si="218"/>
        <v>1.5346495084325793E-2</v>
      </c>
      <c r="AM347" s="2">
        <f t="shared" si="219"/>
        <v>0</v>
      </c>
      <c r="AN347" s="2">
        <f t="shared" si="220"/>
        <v>8.3926144992406675E-3</v>
      </c>
      <c r="AP347" t="s">
        <v>917</v>
      </c>
      <c r="AQ347" t="s">
        <v>1836</v>
      </c>
      <c r="AR347" s="8">
        <v>1</v>
      </c>
      <c r="AT347">
        <v>1</v>
      </c>
      <c r="AU347" s="105">
        <v>26</v>
      </c>
      <c r="AV347" s="107">
        <v>43</v>
      </c>
      <c r="AW347" s="111">
        <f t="shared" si="192"/>
        <v>26043</v>
      </c>
      <c r="AY347" s="6" t="s">
        <v>1243</v>
      </c>
    </row>
    <row r="348" spans="1:51" hidden="1" outlineLevel="1">
      <c r="A348" t="s">
        <v>1173</v>
      </c>
      <c r="B348" t="s">
        <v>1836</v>
      </c>
      <c r="C348" s="1">
        <f t="shared" si="208"/>
        <v>54004</v>
      </c>
      <c r="D348" s="8">
        <f t="shared" si="209"/>
        <v>1</v>
      </c>
      <c r="E348" s="8">
        <f t="shared" si="210"/>
        <v>2</v>
      </c>
      <c r="F348" s="8">
        <f t="shared" si="211"/>
        <v>0</v>
      </c>
      <c r="G348" s="61">
        <f t="shared" si="212"/>
        <v>8641</v>
      </c>
      <c r="H348" s="66">
        <f t="shared" si="207"/>
        <v>0.16000666617287609</v>
      </c>
      <c r="I348" s="2"/>
      <c r="J348" s="2">
        <f t="shared" si="213"/>
        <v>0.56297681653210874</v>
      </c>
      <c r="K348" s="2">
        <f t="shared" si="214"/>
        <v>0.40297015035923267</v>
      </c>
      <c r="L348" s="2">
        <f t="shared" si="215"/>
        <v>0</v>
      </c>
      <c r="M348" s="2">
        <f t="shared" si="216"/>
        <v>3.4053033108658592E-2</v>
      </c>
      <c r="N348" s="120">
        <v>30403</v>
      </c>
      <c r="O348" s="120">
        <v>21762</v>
      </c>
      <c r="P348" s="120"/>
      <c r="Q348" s="120">
        <v>372</v>
      </c>
      <c r="R348" s="120">
        <v>959</v>
      </c>
      <c r="S348" s="120">
        <v>360</v>
      </c>
      <c r="T348" s="120"/>
      <c r="U348" s="120"/>
      <c r="V348" s="120"/>
      <c r="W348" s="120"/>
      <c r="X348" s="120"/>
      <c r="Y348" s="120">
        <v>148</v>
      </c>
      <c r="Z348" s="120">
        <v>0</v>
      </c>
      <c r="AA348" s="120">
        <v>0</v>
      </c>
      <c r="AB348" s="120">
        <v>0</v>
      </c>
      <c r="AC348" s="120">
        <v>0</v>
      </c>
      <c r="AD348" s="120"/>
      <c r="AE348" s="120"/>
      <c r="AG348" s="6">
        <f>IF(Q348&gt;0,RANK(Q348,(N348:P348,Q348:AE348)),0)</f>
        <v>4</v>
      </c>
      <c r="AH348" s="6">
        <f>IF(R348&gt;0,RANK(R348,(N348:P348,Q348:AE348)),0)</f>
        <v>3</v>
      </c>
      <c r="AI348" s="6">
        <f>IF(T348&gt;0,RANK(T348,(N348:P348,Q348:AE348)),0)</f>
        <v>0</v>
      </c>
      <c r="AJ348" s="6">
        <f>IF(S348&gt;0,RANK(S348,(N348:P348,Q348:AE348)),0)</f>
        <v>5</v>
      </c>
      <c r="AK348" s="2">
        <f t="shared" si="217"/>
        <v>6.8883786386193619E-3</v>
      </c>
      <c r="AL348" s="2">
        <f t="shared" si="218"/>
        <v>1.7757943856010667E-2</v>
      </c>
      <c r="AM348" s="2">
        <f t="shared" si="219"/>
        <v>0</v>
      </c>
      <c r="AN348" s="2">
        <f t="shared" si="220"/>
        <v>6.6661728760832534E-3</v>
      </c>
      <c r="AP348" t="s">
        <v>1173</v>
      </c>
      <c r="AQ348" t="s">
        <v>1836</v>
      </c>
      <c r="AR348" s="8">
        <v>7</v>
      </c>
      <c r="AT348">
        <v>1</v>
      </c>
      <c r="AU348" s="105">
        <v>26</v>
      </c>
      <c r="AV348" s="107">
        <v>45</v>
      </c>
      <c r="AW348" s="111">
        <f t="shared" si="192"/>
        <v>26045</v>
      </c>
      <c r="AY348" s="6" t="s">
        <v>1243</v>
      </c>
    </row>
    <row r="349" spans="1:51" hidden="1" outlineLevel="1">
      <c r="A349" t="s">
        <v>622</v>
      </c>
      <c r="B349" t="s">
        <v>1836</v>
      </c>
      <c r="C349" s="1">
        <f t="shared" si="208"/>
        <v>17524</v>
      </c>
      <c r="D349" s="8">
        <f t="shared" si="209"/>
        <v>2</v>
      </c>
      <c r="E349" s="8">
        <f t="shared" si="210"/>
        <v>1</v>
      </c>
      <c r="F349" s="8">
        <f t="shared" si="211"/>
        <v>0</v>
      </c>
      <c r="G349" s="61">
        <f t="shared" si="212"/>
        <v>884</v>
      </c>
      <c r="H349" s="66">
        <f t="shared" si="207"/>
        <v>5.0445103857566766E-2</v>
      </c>
      <c r="I349" s="2"/>
      <c r="J349" s="2">
        <f t="shared" si="213"/>
        <v>0.45811458571102487</v>
      </c>
      <c r="K349" s="2">
        <f t="shared" si="214"/>
        <v>0.50855968956859166</v>
      </c>
      <c r="L349" s="2">
        <f t="shared" si="215"/>
        <v>0</v>
      </c>
      <c r="M349" s="2">
        <f t="shared" si="216"/>
        <v>3.3325724720383421E-2</v>
      </c>
      <c r="N349" s="120">
        <v>8028</v>
      </c>
      <c r="O349" s="120">
        <v>8912</v>
      </c>
      <c r="P349" s="120"/>
      <c r="Q349" s="120">
        <v>142</v>
      </c>
      <c r="R349" s="120">
        <v>325</v>
      </c>
      <c r="S349" s="120">
        <v>90</v>
      </c>
      <c r="T349" s="120"/>
      <c r="U349" s="120"/>
      <c r="V349" s="120"/>
      <c r="W349" s="120"/>
      <c r="X349" s="120"/>
      <c r="Y349" s="120">
        <v>27</v>
      </c>
      <c r="Z349" s="120">
        <v>0</v>
      </c>
      <c r="AA349" s="120">
        <v>0</v>
      </c>
      <c r="AB349" s="120">
        <v>0</v>
      </c>
      <c r="AC349" s="120">
        <v>0</v>
      </c>
      <c r="AD349" s="120"/>
      <c r="AE349" s="120"/>
      <c r="AG349" s="6">
        <f>IF(Q349&gt;0,RANK(Q349,(N349:P349,Q349:AE349)),0)</f>
        <v>4</v>
      </c>
      <c r="AH349" s="6">
        <f>IF(R349&gt;0,RANK(R349,(N349:P349,Q349:AE349)),0)</f>
        <v>3</v>
      </c>
      <c r="AI349" s="6">
        <f>IF(T349&gt;0,RANK(T349,(N349:P349,Q349:AE349)),0)</f>
        <v>0</v>
      </c>
      <c r="AJ349" s="6">
        <f>IF(S349&gt;0,RANK(S349,(N349:P349,Q349:AE349)),0)</f>
        <v>5</v>
      </c>
      <c r="AK349" s="2">
        <f t="shared" si="217"/>
        <v>8.1031727916000915E-3</v>
      </c>
      <c r="AL349" s="2">
        <f t="shared" si="218"/>
        <v>1.8545994065281898E-2</v>
      </c>
      <c r="AM349" s="2">
        <f t="shared" si="219"/>
        <v>0</v>
      </c>
      <c r="AN349" s="2">
        <f t="shared" si="220"/>
        <v>5.1358137411549876E-3</v>
      </c>
      <c r="AP349" t="s">
        <v>622</v>
      </c>
      <c r="AQ349" t="s">
        <v>1836</v>
      </c>
      <c r="AR349" s="8">
        <v>1</v>
      </c>
      <c r="AT349">
        <v>1</v>
      </c>
      <c r="AU349" s="105">
        <v>26</v>
      </c>
      <c r="AV349" s="107">
        <v>47</v>
      </c>
      <c r="AW349" s="111">
        <f t="shared" si="192"/>
        <v>26047</v>
      </c>
      <c r="AY349" s="6" t="s">
        <v>1243</v>
      </c>
    </row>
    <row r="350" spans="1:51" hidden="1" outlineLevel="1">
      <c r="A350" t="s">
        <v>623</v>
      </c>
      <c r="B350" t="s">
        <v>1836</v>
      </c>
      <c r="C350" s="1">
        <f t="shared" si="208"/>
        <v>200682</v>
      </c>
      <c r="D350" s="8">
        <f t="shared" si="209"/>
        <v>1</v>
      </c>
      <c r="E350" s="8">
        <f t="shared" si="210"/>
        <v>2</v>
      </c>
      <c r="F350" s="8">
        <f t="shared" si="211"/>
        <v>0</v>
      </c>
      <c r="G350" s="61">
        <f t="shared" si="212"/>
        <v>81209</v>
      </c>
      <c r="H350" s="66">
        <f t="shared" si="207"/>
        <v>0.40466509203615669</v>
      </c>
      <c r="I350" s="2"/>
      <c r="J350" s="2">
        <f t="shared" si="213"/>
        <v>0.68621500682672087</v>
      </c>
      <c r="K350" s="2">
        <f t="shared" si="214"/>
        <v>0.28154991479056418</v>
      </c>
      <c r="L350" s="2">
        <f t="shared" si="215"/>
        <v>0</v>
      </c>
      <c r="M350" s="2">
        <f t="shared" si="216"/>
        <v>3.2235078382714943E-2</v>
      </c>
      <c r="N350" s="120">
        <v>137711</v>
      </c>
      <c r="O350" s="120">
        <v>56502</v>
      </c>
      <c r="P350" s="120"/>
      <c r="Q350" s="120">
        <v>1175</v>
      </c>
      <c r="R350" s="120">
        <v>3524</v>
      </c>
      <c r="S350" s="120">
        <v>1261</v>
      </c>
      <c r="T350" s="120"/>
      <c r="U350" s="120"/>
      <c r="V350" s="120"/>
      <c r="W350" s="120"/>
      <c r="X350" s="120"/>
      <c r="Y350" s="120">
        <v>509</v>
      </c>
      <c r="Z350" s="120">
        <v>0</v>
      </c>
      <c r="AA350" s="120">
        <v>0</v>
      </c>
      <c r="AB350" s="120">
        <v>0</v>
      </c>
      <c r="AC350" s="120">
        <v>0</v>
      </c>
      <c r="AD350" s="120"/>
      <c r="AE350" s="120"/>
      <c r="AG350" s="6">
        <f>IF(Q350&gt;0,RANK(Q350,(N350:P350,Q350:AE350)),0)</f>
        <v>5</v>
      </c>
      <c r="AH350" s="6">
        <f>IF(R350&gt;0,RANK(R350,(N350:P350,Q350:AE350)),0)</f>
        <v>3</v>
      </c>
      <c r="AI350" s="6">
        <f>IF(T350&gt;0,RANK(T350,(N350:P350,Q350:AE350)),0)</f>
        <v>0</v>
      </c>
      <c r="AJ350" s="6">
        <f>IF(S350&gt;0,RANK(S350,(N350:P350,Q350:AE350)),0)</f>
        <v>4</v>
      </c>
      <c r="AK350" s="2">
        <f t="shared" si="217"/>
        <v>5.8550343329247263E-3</v>
      </c>
      <c r="AL350" s="2">
        <f t="shared" si="218"/>
        <v>1.7560119990831267E-2</v>
      </c>
      <c r="AM350" s="2">
        <f t="shared" si="219"/>
        <v>0</v>
      </c>
      <c r="AN350" s="2">
        <f t="shared" si="220"/>
        <v>6.2835730160153876E-3</v>
      </c>
      <c r="AP350" t="s">
        <v>623</v>
      </c>
      <c r="AQ350" t="s">
        <v>1836</v>
      </c>
      <c r="AR350" s="8">
        <v>5</v>
      </c>
      <c r="AT350">
        <v>1</v>
      </c>
      <c r="AU350" s="105">
        <v>26</v>
      </c>
      <c r="AV350" s="107">
        <v>49</v>
      </c>
      <c r="AW350" s="111">
        <f t="shared" si="192"/>
        <v>26049</v>
      </c>
      <c r="AY350" s="6" t="s">
        <v>1243</v>
      </c>
    </row>
    <row r="351" spans="1:51" hidden="1" outlineLevel="1">
      <c r="A351" t="s">
        <v>377</v>
      </c>
      <c r="B351" t="s">
        <v>1836</v>
      </c>
      <c r="C351" s="1">
        <f t="shared" si="208"/>
        <v>12355</v>
      </c>
      <c r="D351" s="8">
        <f t="shared" si="209"/>
        <v>1</v>
      </c>
      <c r="E351" s="8">
        <f t="shared" si="210"/>
        <v>2</v>
      </c>
      <c r="F351" s="8">
        <f t="shared" si="211"/>
        <v>0</v>
      </c>
      <c r="G351" s="61">
        <f t="shared" si="212"/>
        <v>2137</v>
      </c>
      <c r="H351" s="66">
        <f t="shared" si="207"/>
        <v>0.17296641036017807</v>
      </c>
      <c r="I351" s="2"/>
      <c r="J351" s="2">
        <f t="shared" si="213"/>
        <v>0.57029542695265079</v>
      </c>
      <c r="K351" s="2">
        <f t="shared" si="214"/>
        <v>0.39732901659247266</v>
      </c>
      <c r="L351" s="2">
        <f t="shared" si="215"/>
        <v>0</v>
      </c>
      <c r="M351" s="2">
        <f t="shared" si="216"/>
        <v>3.2375556454876553E-2</v>
      </c>
      <c r="N351" s="120">
        <v>7046</v>
      </c>
      <c r="O351" s="120">
        <v>4909</v>
      </c>
      <c r="P351" s="120"/>
      <c r="Q351" s="120">
        <v>55</v>
      </c>
      <c r="R351" s="120">
        <v>212</v>
      </c>
      <c r="S351" s="120">
        <v>95</v>
      </c>
      <c r="T351" s="120"/>
      <c r="U351" s="120"/>
      <c r="V351" s="120"/>
      <c r="W351" s="120"/>
      <c r="X351" s="120"/>
      <c r="Y351" s="120">
        <v>38</v>
      </c>
      <c r="Z351" s="120">
        <v>0</v>
      </c>
      <c r="AA351" s="120">
        <v>0</v>
      </c>
      <c r="AB351" s="120">
        <v>0</v>
      </c>
      <c r="AC351" s="120">
        <v>0</v>
      </c>
      <c r="AD351" s="120"/>
      <c r="AE351" s="120"/>
      <c r="AG351" s="6">
        <f>IF(Q351&gt;0,RANK(Q351,(N351:P351,Q351:AE351)),0)</f>
        <v>5</v>
      </c>
      <c r="AH351" s="6">
        <f>IF(R351&gt;0,RANK(R351,(N351:P351,Q351:AE351)),0)</f>
        <v>3</v>
      </c>
      <c r="AI351" s="6">
        <f>IF(T351&gt;0,RANK(T351,(N351:P351,Q351:AE351)),0)</f>
        <v>0</v>
      </c>
      <c r="AJ351" s="6">
        <f>IF(S351&gt;0,RANK(S351,(N351:P351,Q351:AE351)),0)</f>
        <v>4</v>
      </c>
      <c r="AK351" s="2">
        <f t="shared" si="217"/>
        <v>4.4516390125455283E-3</v>
      </c>
      <c r="AL351" s="2">
        <f t="shared" si="218"/>
        <v>1.7159044921084582E-2</v>
      </c>
      <c r="AM351" s="2">
        <f t="shared" si="219"/>
        <v>0</v>
      </c>
      <c r="AN351" s="2">
        <f t="shared" si="220"/>
        <v>7.6891946580331851E-3</v>
      </c>
      <c r="AP351" t="s">
        <v>377</v>
      </c>
      <c r="AQ351" t="s">
        <v>1836</v>
      </c>
      <c r="AR351" s="8">
        <v>1</v>
      </c>
      <c r="AT351">
        <v>1</v>
      </c>
      <c r="AU351" s="105">
        <v>26</v>
      </c>
      <c r="AV351" s="107">
        <v>51</v>
      </c>
      <c r="AW351" s="111">
        <f t="shared" si="192"/>
        <v>26051</v>
      </c>
      <c r="AY351" s="6" t="s">
        <v>1243</v>
      </c>
    </row>
    <row r="352" spans="1:51" hidden="1" outlineLevel="1">
      <c r="A352" t="s">
        <v>395</v>
      </c>
      <c r="B352" t="s">
        <v>1836</v>
      </c>
      <c r="C352" s="1">
        <f t="shared" si="208"/>
        <v>7442</v>
      </c>
      <c r="D352" s="8">
        <f t="shared" si="209"/>
        <v>1</v>
      </c>
      <c r="E352" s="8">
        <f t="shared" si="210"/>
        <v>2</v>
      </c>
      <c r="F352" s="8">
        <f t="shared" si="211"/>
        <v>0</v>
      </c>
      <c r="G352" s="61">
        <f t="shared" si="212"/>
        <v>1753</v>
      </c>
      <c r="H352" s="66">
        <f t="shared" si="207"/>
        <v>0.23555495834453105</v>
      </c>
      <c r="I352" s="2"/>
      <c r="J352" s="2">
        <f t="shared" si="213"/>
        <v>0.6015855952700887</v>
      </c>
      <c r="K352" s="2">
        <f t="shared" si="214"/>
        <v>0.36603063692555765</v>
      </c>
      <c r="L352" s="2">
        <f t="shared" si="215"/>
        <v>0</v>
      </c>
      <c r="M352" s="2">
        <f t="shared" si="216"/>
        <v>3.2383767804353647E-2</v>
      </c>
      <c r="N352" s="120">
        <v>4477</v>
      </c>
      <c r="O352" s="120">
        <v>2724</v>
      </c>
      <c r="P352" s="120"/>
      <c r="Q352" s="120">
        <v>49</v>
      </c>
      <c r="R352" s="120">
        <v>111</v>
      </c>
      <c r="S352" s="120">
        <v>54</v>
      </c>
      <c r="T352" s="120"/>
      <c r="U352" s="120"/>
      <c r="V352" s="120"/>
      <c r="W352" s="120"/>
      <c r="X352" s="120"/>
      <c r="Y352" s="120">
        <v>27</v>
      </c>
      <c r="Z352" s="120">
        <v>0</v>
      </c>
      <c r="AA352" s="120">
        <v>0</v>
      </c>
      <c r="AB352" s="120">
        <v>0</v>
      </c>
      <c r="AC352" s="120">
        <v>0</v>
      </c>
      <c r="AD352" s="120"/>
      <c r="AE352" s="120"/>
      <c r="AG352" s="6">
        <f>IF(Q352&gt;0,RANK(Q352,(N352:P352,Q352:AE352)),0)</f>
        <v>5</v>
      </c>
      <c r="AH352" s="6">
        <f>IF(R352&gt;0,RANK(R352,(N352:P352,Q352:AE352)),0)</f>
        <v>3</v>
      </c>
      <c r="AI352" s="6">
        <f>IF(T352&gt;0,RANK(T352,(N352:P352,Q352:AE352)),0)</f>
        <v>0</v>
      </c>
      <c r="AJ352" s="6">
        <f>IF(S352&gt;0,RANK(S352,(N352:P352,Q352:AE352)),0)</f>
        <v>4</v>
      </c>
      <c r="AK352" s="2">
        <f t="shared" si="217"/>
        <v>6.584251545283526E-3</v>
      </c>
      <c r="AL352" s="2">
        <f t="shared" si="218"/>
        <v>1.4915345337274927E-2</v>
      </c>
      <c r="AM352" s="2">
        <f t="shared" si="219"/>
        <v>0</v>
      </c>
      <c r="AN352" s="2">
        <f t="shared" si="220"/>
        <v>7.2561139478634776E-3</v>
      </c>
      <c r="AP352" t="s">
        <v>395</v>
      </c>
      <c r="AQ352" t="s">
        <v>1836</v>
      </c>
      <c r="AR352" s="8">
        <v>1</v>
      </c>
      <c r="AT352">
        <v>1</v>
      </c>
      <c r="AU352" s="105">
        <v>26</v>
      </c>
      <c r="AV352" s="107">
        <v>53</v>
      </c>
      <c r="AW352" s="111">
        <f t="shared" si="192"/>
        <v>26053</v>
      </c>
      <c r="AY352" s="6" t="s">
        <v>1243</v>
      </c>
    </row>
    <row r="353" spans="1:51" hidden="1" outlineLevel="1">
      <c r="A353" t="s">
        <v>1843</v>
      </c>
      <c r="B353" t="s">
        <v>1836</v>
      </c>
      <c r="C353" s="1">
        <f t="shared" si="208"/>
        <v>47289</v>
      </c>
      <c r="D353" s="8">
        <f t="shared" si="209"/>
        <v>2</v>
      </c>
      <c r="E353" s="8">
        <f t="shared" si="210"/>
        <v>1</v>
      </c>
      <c r="F353" s="8">
        <f t="shared" si="211"/>
        <v>0</v>
      </c>
      <c r="G353" s="61">
        <f t="shared" si="212"/>
        <v>1329</v>
      </c>
      <c r="H353" s="66">
        <f t="shared" si="207"/>
        <v>2.8103787350123706E-2</v>
      </c>
      <c r="I353" s="2"/>
      <c r="J353" s="2">
        <f t="shared" si="213"/>
        <v>0.46856562837023408</v>
      </c>
      <c r="K353" s="2">
        <f t="shared" si="214"/>
        <v>0.49666941572035778</v>
      </c>
      <c r="L353" s="2">
        <f t="shared" si="215"/>
        <v>0</v>
      </c>
      <c r="M353" s="2">
        <f t="shared" si="216"/>
        <v>3.4764955909408146E-2</v>
      </c>
      <c r="N353" s="120">
        <v>22158</v>
      </c>
      <c r="O353" s="120">
        <v>23487</v>
      </c>
      <c r="P353" s="120"/>
      <c r="Q353" s="120">
        <v>446</v>
      </c>
      <c r="R353" s="120">
        <v>878</v>
      </c>
      <c r="S353" s="120">
        <v>213</v>
      </c>
      <c r="T353" s="120"/>
      <c r="U353" s="120"/>
      <c r="V353" s="120"/>
      <c r="W353" s="120"/>
      <c r="X353" s="120"/>
      <c r="Y353" s="120">
        <v>107</v>
      </c>
      <c r="Z353" s="120">
        <v>0</v>
      </c>
      <c r="AA353" s="120">
        <v>0</v>
      </c>
      <c r="AB353" s="120">
        <v>0</v>
      </c>
      <c r="AC353" s="120">
        <v>0</v>
      </c>
      <c r="AD353" s="120"/>
      <c r="AE353" s="120"/>
      <c r="AG353" s="6">
        <f>IF(Q353&gt;0,RANK(Q353,(N353:P353,Q353:AE353)),0)</f>
        <v>4</v>
      </c>
      <c r="AH353" s="6">
        <f>IF(R353&gt;0,RANK(R353,(N353:P353,Q353:AE353)),0)</f>
        <v>3</v>
      </c>
      <c r="AI353" s="6">
        <f>IF(T353&gt;0,RANK(T353,(N353:P353,Q353:AE353)),0)</f>
        <v>0</v>
      </c>
      <c r="AJ353" s="6">
        <f>IF(S353&gt;0,RANK(S353,(N353:P353,Q353:AE353)),0)</f>
        <v>5</v>
      </c>
      <c r="AK353" s="2">
        <f t="shared" si="217"/>
        <v>9.431368817272516E-3</v>
      </c>
      <c r="AL353" s="2">
        <f t="shared" si="218"/>
        <v>1.8566685698576835E-2</v>
      </c>
      <c r="AM353" s="2">
        <f t="shared" si="219"/>
        <v>0</v>
      </c>
      <c r="AN353" s="2">
        <f t="shared" si="220"/>
        <v>4.5042187400875467E-3</v>
      </c>
      <c r="AP353" t="s">
        <v>1843</v>
      </c>
      <c r="AQ353" t="s">
        <v>1836</v>
      </c>
      <c r="AR353" s="8">
        <v>4</v>
      </c>
      <c r="AT353">
        <v>1</v>
      </c>
      <c r="AU353" s="105">
        <v>26</v>
      </c>
      <c r="AV353" s="107">
        <v>55</v>
      </c>
      <c r="AW353" s="111">
        <f t="shared" si="192"/>
        <v>26055</v>
      </c>
      <c r="AY353" s="6" t="s">
        <v>1243</v>
      </c>
    </row>
    <row r="354" spans="1:51" hidden="1" outlineLevel="1">
      <c r="A354" t="s">
        <v>1617</v>
      </c>
      <c r="B354" t="s">
        <v>1836</v>
      </c>
      <c r="C354" s="1">
        <f t="shared" si="208"/>
        <v>15799</v>
      </c>
      <c r="D354" s="8">
        <f t="shared" si="209"/>
        <v>1</v>
      </c>
      <c r="E354" s="8">
        <f t="shared" si="210"/>
        <v>2</v>
      </c>
      <c r="F354" s="8">
        <f t="shared" si="211"/>
        <v>0</v>
      </c>
      <c r="G354" s="61">
        <f t="shared" si="212"/>
        <v>2637</v>
      </c>
      <c r="H354" s="66">
        <f t="shared" si="207"/>
        <v>0.16690929805683904</v>
      </c>
      <c r="I354" s="2"/>
      <c r="J354" s="2">
        <f t="shared" si="213"/>
        <v>0.56826381416545346</v>
      </c>
      <c r="K354" s="2">
        <f t="shared" si="214"/>
        <v>0.40135451610861445</v>
      </c>
      <c r="L354" s="2">
        <f t="shared" si="215"/>
        <v>0</v>
      </c>
      <c r="M354" s="2">
        <f t="shared" si="216"/>
        <v>3.0381669725932092E-2</v>
      </c>
      <c r="N354" s="120">
        <v>8978</v>
      </c>
      <c r="O354" s="120">
        <v>6341</v>
      </c>
      <c r="P354" s="120"/>
      <c r="Q354" s="120">
        <v>93</v>
      </c>
      <c r="R354" s="120">
        <v>242</v>
      </c>
      <c r="S354" s="120">
        <v>110</v>
      </c>
      <c r="T354" s="120"/>
      <c r="U354" s="120"/>
      <c r="V354" s="120"/>
      <c r="W354" s="120"/>
      <c r="X354" s="120"/>
      <c r="Y354" s="120">
        <v>35</v>
      </c>
      <c r="Z354" s="120">
        <v>0</v>
      </c>
      <c r="AA354" s="120">
        <v>0</v>
      </c>
      <c r="AB354" s="120">
        <v>0</v>
      </c>
      <c r="AC354" s="120">
        <v>0</v>
      </c>
      <c r="AD354" s="120"/>
      <c r="AE354" s="120"/>
      <c r="AG354" s="6">
        <f>IF(Q354&gt;0,RANK(Q354,(N354:P354,Q354:AE354)),0)</f>
        <v>5</v>
      </c>
      <c r="AH354" s="6">
        <f>IF(R354&gt;0,RANK(R354,(N354:P354,Q354:AE354)),0)</f>
        <v>3</v>
      </c>
      <c r="AI354" s="6">
        <f>IF(T354&gt;0,RANK(T354,(N354:P354,Q354:AE354)),0)</f>
        <v>0</v>
      </c>
      <c r="AJ354" s="6">
        <f>IF(S354&gt;0,RANK(S354,(N354:P354,Q354:AE354)),0)</f>
        <v>4</v>
      </c>
      <c r="AK354" s="2">
        <f t="shared" si="217"/>
        <v>5.886448509399329E-3</v>
      </c>
      <c r="AL354" s="2">
        <f t="shared" si="218"/>
        <v>1.5317425153490728E-2</v>
      </c>
      <c r="AM354" s="2">
        <f t="shared" si="219"/>
        <v>0</v>
      </c>
      <c r="AN354" s="2">
        <f t="shared" si="220"/>
        <v>6.9624659788594216E-3</v>
      </c>
      <c r="AP354" t="s">
        <v>1617</v>
      </c>
      <c r="AQ354" t="s">
        <v>1836</v>
      </c>
      <c r="AR354" s="8">
        <v>4</v>
      </c>
      <c r="AT354">
        <v>1</v>
      </c>
      <c r="AU354" s="105">
        <v>26</v>
      </c>
      <c r="AV354" s="107">
        <v>57</v>
      </c>
      <c r="AW354" s="111">
        <f t="shared" si="192"/>
        <v>26057</v>
      </c>
      <c r="AY354" s="6" t="s">
        <v>1243</v>
      </c>
    </row>
    <row r="355" spans="1:51" hidden="1" outlineLevel="1">
      <c r="A355" t="s">
        <v>685</v>
      </c>
      <c r="B355" t="s">
        <v>1836</v>
      </c>
      <c r="C355" s="1">
        <f t="shared" si="208"/>
        <v>18773</v>
      </c>
      <c r="D355" s="8">
        <f t="shared" si="209"/>
        <v>2</v>
      </c>
      <c r="E355" s="8">
        <f t="shared" si="210"/>
        <v>1</v>
      </c>
      <c r="F355" s="8">
        <f t="shared" si="211"/>
        <v>0</v>
      </c>
      <c r="G355" s="61">
        <f t="shared" si="212"/>
        <v>1437</v>
      </c>
      <c r="H355" s="66">
        <f t="shared" si="207"/>
        <v>7.6546103446439029E-2</v>
      </c>
      <c r="I355" s="2"/>
      <c r="J355" s="2">
        <f t="shared" si="213"/>
        <v>0.44143184360517768</v>
      </c>
      <c r="K355" s="2">
        <f t="shared" si="214"/>
        <v>0.51797794705161671</v>
      </c>
      <c r="L355" s="2">
        <f t="shared" si="215"/>
        <v>0</v>
      </c>
      <c r="M355" s="2">
        <f t="shared" si="216"/>
        <v>4.0590209343205674E-2</v>
      </c>
      <c r="N355" s="120">
        <v>8287</v>
      </c>
      <c r="O355" s="120">
        <v>9724</v>
      </c>
      <c r="P355" s="120"/>
      <c r="Q355" s="120">
        <v>140</v>
      </c>
      <c r="R355" s="120">
        <v>379</v>
      </c>
      <c r="S355" s="120">
        <v>163</v>
      </c>
      <c r="T355" s="120"/>
      <c r="U355" s="120"/>
      <c r="V355" s="120"/>
      <c r="W355" s="120"/>
      <c r="X355" s="120"/>
      <c r="Y355" s="120">
        <v>80</v>
      </c>
      <c r="Z355" s="120">
        <v>0</v>
      </c>
      <c r="AA355" s="120">
        <v>0</v>
      </c>
      <c r="AB355" s="120">
        <v>0</v>
      </c>
      <c r="AC355" s="120">
        <v>0</v>
      </c>
      <c r="AD355" s="120"/>
      <c r="AE355" s="120"/>
      <c r="AG355" s="6">
        <f>IF(Q355&gt;0,RANK(Q355,(N355:P355,Q355:AE355)),0)</f>
        <v>5</v>
      </c>
      <c r="AH355" s="6">
        <f>IF(R355&gt;0,RANK(R355,(N355:P355,Q355:AE355)),0)</f>
        <v>3</v>
      </c>
      <c r="AI355" s="6">
        <f>IF(T355&gt;0,RANK(T355,(N355:P355,Q355:AE355)),0)</f>
        <v>0</v>
      </c>
      <c r="AJ355" s="6">
        <f>IF(S355&gt;0,RANK(S355,(N355:P355,Q355:AE355)),0)</f>
        <v>4</v>
      </c>
      <c r="AK355" s="2">
        <f t="shared" si="217"/>
        <v>7.4575187769669203E-3</v>
      </c>
      <c r="AL355" s="2">
        <f t="shared" si="218"/>
        <v>2.0188568689074735E-2</v>
      </c>
      <c r="AM355" s="2">
        <f t="shared" si="219"/>
        <v>0</v>
      </c>
      <c r="AN355" s="2">
        <f t="shared" si="220"/>
        <v>8.6826825760400583E-3</v>
      </c>
      <c r="AP355" t="s">
        <v>685</v>
      </c>
      <c r="AQ355" t="s">
        <v>1836</v>
      </c>
      <c r="AR355" s="8">
        <v>7</v>
      </c>
      <c r="AT355">
        <v>1</v>
      </c>
      <c r="AU355" s="105">
        <v>26</v>
      </c>
      <c r="AV355" s="107">
        <v>59</v>
      </c>
      <c r="AW355" s="111">
        <f t="shared" si="192"/>
        <v>26059</v>
      </c>
      <c r="AY355" s="6" t="s">
        <v>1243</v>
      </c>
    </row>
    <row r="356" spans="1:51" hidden="1" outlineLevel="1">
      <c r="A356" t="s">
        <v>225</v>
      </c>
      <c r="B356" t="s">
        <v>1836</v>
      </c>
      <c r="C356" s="1">
        <f t="shared" si="208"/>
        <v>15113</v>
      </c>
      <c r="D356" s="8">
        <f t="shared" si="209"/>
        <v>1</v>
      </c>
      <c r="E356" s="8">
        <f t="shared" si="210"/>
        <v>2</v>
      </c>
      <c r="F356" s="8">
        <f t="shared" si="211"/>
        <v>0</v>
      </c>
      <c r="G356" s="61">
        <f t="shared" si="212"/>
        <v>935</v>
      </c>
      <c r="H356" s="66">
        <f t="shared" si="207"/>
        <v>6.1867266591676039E-2</v>
      </c>
      <c r="I356" s="2"/>
      <c r="J356" s="2">
        <f t="shared" si="213"/>
        <v>0.51280354661549654</v>
      </c>
      <c r="K356" s="2">
        <f t="shared" si="214"/>
        <v>0.45093628002382058</v>
      </c>
      <c r="L356" s="2">
        <f t="shared" si="215"/>
        <v>0</v>
      </c>
      <c r="M356" s="2">
        <f t="shared" si="216"/>
        <v>3.6260173360682879E-2</v>
      </c>
      <c r="N356" s="120">
        <v>7750</v>
      </c>
      <c r="O356" s="120">
        <v>6815</v>
      </c>
      <c r="P356" s="120"/>
      <c r="Q356" s="120">
        <v>116</v>
      </c>
      <c r="R356" s="120">
        <v>340</v>
      </c>
      <c r="S356" s="120">
        <v>58</v>
      </c>
      <c r="T356" s="120"/>
      <c r="U356" s="120"/>
      <c r="V356" s="120"/>
      <c r="W356" s="120"/>
      <c r="X356" s="120"/>
      <c r="Y356" s="120">
        <v>34</v>
      </c>
      <c r="Z356" s="120">
        <v>0</v>
      </c>
      <c r="AA356" s="120">
        <v>0</v>
      </c>
      <c r="AB356" s="120">
        <v>0</v>
      </c>
      <c r="AC356" s="120">
        <v>0</v>
      </c>
      <c r="AD356" s="120"/>
      <c r="AE356" s="120"/>
      <c r="AG356" s="6">
        <f>IF(Q356&gt;0,RANK(Q356,(N356:P356,Q356:AE356)),0)</f>
        <v>4</v>
      </c>
      <c r="AH356" s="6">
        <f>IF(R356&gt;0,RANK(R356,(N356:P356,Q356:AE356)),0)</f>
        <v>3</v>
      </c>
      <c r="AI356" s="6">
        <f>IF(T356&gt;0,RANK(T356,(N356:P356,Q356:AE356)),0)</f>
        <v>0</v>
      </c>
      <c r="AJ356" s="6">
        <f>IF(S356&gt;0,RANK(S356,(N356:P356,Q356:AE356)),0)</f>
        <v>5</v>
      </c>
      <c r="AK356" s="2">
        <f t="shared" si="217"/>
        <v>7.6755111493416262E-3</v>
      </c>
      <c r="AL356" s="2">
        <f t="shared" si="218"/>
        <v>2.2497187851518559E-2</v>
      </c>
      <c r="AM356" s="2">
        <f t="shared" si="219"/>
        <v>0</v>
      </c>
      <c r="AN356" s="2">
        <f t="shared" si="220"/>
        <v>3.8377555746708131E-3</v>
      </c>
      <c r="AP356" t="s">
        <v>225</v>
      </c>
      <c r="AQ356" t="s">
        <v>1836</v>
      </c>
      <c r="AR356" s="8">
        <v>1</v>
      </c>
      <c r="AT356">
        <v>1</v>
      </c>
      <c r="AU356" s="105">
        <v>26</v>
      </c>
      <c r="AV356" s="107">
        <v>61</v>
      </c>
      <c r="AW356" s="111">
        <f t="shared" si="192"/>
        <v>26061</v>
      </c>
      <c r="AY356" s="6" t="s">
        <v>1243</v>
      </c>
    </row>
    <row r="357" spans="1:51" hidden="1" outlineLevel="1">
      <c r="A357" t="s">
        <v>1091</v>
      </c>
      <c r="B357" t="s">
        <v>1836</v>
      </c>
      <c r="C357" s="1">
        <f t="shared" si="208"/>
        <v>15252</v>
      </c>
      <c r="D357" s="8">
        <f t="shared" si="209"/>
        <v>1</v>
      </c>
      <c r="E357" s="8">
        <f t="shared" si="210"/>
        <v>2</v>
      </c>
      <c r="F357" s="8">
        <f t="shared" si="211"/>
        <v>0</v>
      </c>
      <c r="G357" s="61">
        <f t="shared" si="212"/>
        <v>3472</v>
      </c>
      <c r="H357" s="66">
        <f t="shared" si="207"/>
        <v>0.22764227642276422</v>
      </c>
      <c r="I357" s="2"/>
      <c r="J357" s="2">
        <f t="shared" si="213"/>
        <v>0.60149488591660105</v>
      </c>
      <c r="K357" s="2">
        <f t="shared" si="214"/>
        <v>0.37385260949383686</v>
      </c>
      <c r="L357" s="2">
        <f t="shared" si="215"/>
        <v>0</v>
      </c>
      <c r="M357" s="2">
        <f t="shared" si="216"/>
        <v>2.4652504589562085E-2</v>
      </c>
      <c r="N357" s="120">
        <v>9174</v>
      </c>
      <c r="O357" s="120">
        <v>5702</v>
      </c>
      <c r="P357" s="120"/>
      <c r="Q357" s="120">
        <v>64</v>
      </c>
      <c r="R357" s="120">
        <v>173</v>
      </c>
      <c r="S357" s="120">
        <v>92</v>
      </c>
      <c r="T357" s="120"/>
      <c r="U357" s="120"/>
      <c r="V357" s="120"/>
      <c r="W357" s="120"/>
      <c r="X357" s="120"/>
      <c r="Y357" s="120">
        <v>47</v>
      </c>
      <c r="Z357" s="120">
        <v>0</v>
      </c>
      <c r="AA357" s="120">
        <v>0</v>
      </c>
      <c r="AB357" s="120">
        <v>0</v>
      </c>
      <c r="AC357" s="120">
        <v>0</v>
      </c>
      <c r="AD357" s="120"/>
      <c r="AE357" s="120"/>
      <c r="AG357" s="6">
        <f>IF(Q357&gt;0,RANK(Q357,(N357:P357,Q357:AE357)),0)</f>
        <v>5</v>
      </c>
      <c r="AH357" s="6">
        <f>IF(R357&gt;0,RANK(R357,(N357:P357,Q357:AE357)),0)</f>
        <v>3</v>
      </c>
      <c r="AI357" s="6">
        <f>IF(T357&gt;0,RANK(T357,(N357:P357,Q357:AE357)),0)</f>
        <v>0</v>
      </c>
      <c r="AJ357" s="6">
        <f>IF(S357&gt;0,RANK(S357,(N357:P357,Q357:AE357)),0)</f>
        <v>4</v>
      </c>
      <c r="AK357" s="2">
        <f t="shared" si="217"/>
        <v>4.1961709939680042E-3</v>
      </c>
      <c r="AL357" s="2">
        <f t="shared" si="218"/>
        <v>1.1342774718069762E-2</v>
      </c>
      <c r="AM357" s="2">
        <f t="shared" si="219"/>
        <v>0</v>
      </c>
      <c r="AN357" s="2">
        <f t="shared" si="220"/>
        <v>6.031995803829006E-3</v>
      </c>
      <c r="AP357" t="s">
        <v>1091</v>
      </c>
      <c r="AQ357" t="s">
        <v>1836</v>
      </c>
      <c r="AR357" s="8">
        <v>10</v>
      </c>
      <c r="AT357">
        <v>1</v>
      </c>
      <c r="AU357" s="105">
        <v>26</v>
      </c>
      <c r="AV357" s="107">
        <v>63</v>
      </c>
      <c r="AW357" s="111">
        <f t="shared" ref="AW357:AW420" si="221">1000*AU357+AV357</f>
        <v>26063</v>
      </c>
      <c r="AY357" s="6" t="s">
        <v>1243</v>
      </c>
    </row>
    <row r="358" spans="1:51" hidden="1" outlineLevel="1">
      <c r="A358" t="s">
        <v>205</v>
      </c>
      <c r="B358" t="s">
        <v>1836</v>
      </c>
      <c r="C358" s="1">
        <f t="shared" ref="C358:C389" si="222">SUM(N358:AE358)</f>
        <v>126033</v>
      </c>
      <c r="D358" s="8">
        <f t="shared" ref="D358:D389" si="223">IF(N358&gt;0, RANK(N358,(N358:AE358)),0)</f>
        <v>1</v>
      </c>
      <c r="E358" s="8">
        <f t="shared" ref="E358:E389" si="224">IF(O358&gt;0,RANK(O358,(N358:AE358)),0)</f>
        <v>2</v>
      </c>
      <c r="F358" s="8">
        <f t="shared" ref="F358:F389" si="225">IF(P358&gt;0,RANK(P358,(N358:AE358)),0)</f>
        <v>0</v>
      </c>
      <c r="G358" s="61">
        <f t="shared" ref="G358:G389" si="226">IF(C358&gt;0,MAX(N358:S358)-LARGE(N358:S358,2),0)</f>
        <v>47044</v>
      </c>
      <c r="H358" s="66">
        <f t="shared" si="207"/>
        <v>0.37326731887680209</v>
      </c>
      <c r="I358" s="2"/>
      <c r="J358" s="2">
        <f t="shared" ref="J358:J389" si="227">IF($C358=0,"-",N358/$C358)</f>
        <v>0.670832242349226</v>
      </c>
      <c r="K358" s="2">
        <f t="shared" ref="K358:K389" si="228">IF($C358=0,"-",O358/$C358)</f>
        <v>0.29756492347242391</v>
      </c>
      <c r="L358" s="2">
        <f t="shared" ref="L358:L389" si="229">IF($C358=0,"-",P358/$C358)</f>
        <v>0</v>
      </c>
      <c r="M358" s="2">
        <f t="shared" ref="M358:M389" si="230">IF(C358=0,"-",(1-J358-K358-L358))</f>
        <v>3.1602834178350081E-2</v>
      </c>
      <c r="N358" s="120">
        <v>84547</v>
      </c>
      <c r="O358" s="120">
        <v>37503</v>
      </c>
      <c r="P358" s="120"/>
      <c r="Q358" s="120">
        <v>894</v>
      </c>
      <c r="R358" s="120">
        <v>2284</v>
      </c>
      <c r="S358" s="120">
        <v>547</v>
      </c>
      <c r="T358" s="120"/>
      <c r="U358" s="120"/>
      <c r="V358" s="120"/>
      <c r="W358" s="120"/>
      <c r="X358" s="120"/>
      <c r="Y358" s="120">
        <v>258</v>
      </c>
      <c r="Z358" s="120">
        <v>0</v>
      </c>
      <c r="AA358" s="120">
        <v>0</v>
      </c>
      <c r="AB358" s="120">
        <v>0</v>
      </c>
      <c r="AC358" s="120">
        <v>0</v>
      </c>
      <c r="AD358" s="120"/>
      <c r="AE358" s="120"/>
      <c r="AG358" s="6">
        <f>IF(Q358&gt;0,RANK(Q358,(N358:P358,Q358:AE358)),0)</f>
        <v>4</v>
      </c>
      <c r="AH358" s="6">
        <f>IF(R358&gt;0,RANK(R358,(N358:P358,Q358:AE358)),0)</f>
        <v>3</v>
      </c>
      <c r="AI358" s="6">
        <f>IF(T358&gt;0,RANK(T358,(N358:P358,Q358:AE358)),0)</f>
        <v>0</v>
      </c>
      <c r="AJ358" s="6">
        <f>IF(S358&gt;0,RANK(S358,(N358:P358,Q358:AE358)),0)</f>
        <v>5</v>
      </c>
      <c r="AK358" s="2">
        <f t="shared" ref="AK358:AK389" si="231">IF($C358=0,"-",Q358/$C358)</f>
        <v>7.0933803051581729E-3</v>
      </c>
      <c r="AL358" s="2">
        <f t="shared" ref="AL358:AL389" si="232">IF($C358=0,"-",R358/$C358)</f>
        <v>1.8122237826600971E-2</v>
      </c>
      <c r="AM358" s="2">
        <f t="shared" ref="AM358:AM389" si="233">IF($C358=0,"-",T358/$C358)</f>
        <v>0</v>
      </c>
      <c r="AN358" s="2">
        <f t="shared" ref="AN358:AN389" si="234">IF($C358=0,"-",S358/$C358)</f>
        <v>4.3401331397332444E-3</v>
      </c>
      <c r="AP358" t="s">
        <v>205</v>
      </c>
      <c r="AQ358" t="s">
        <v>1836</v>
      </c>
      <c r="AR358" s="8">
        <v>8</v>
      </c>
      <c r="AT358">
        <v>1</v>
      </c>
      <c r="AU358" s="105">
        <v>26</v>
      </c>
      <c r="AV358" s="107">
        <v>65</v>
      </c>
      <c r="AW358" s="111">
        <f t="shared" si="221"/>
        <v>26065</v>
      </c>
      <c r="AY358" s="6" t="s">
        <v>1243</v>
      </c>
    </row>
    <row r="359" spans="1:51" hidden="1" outlineLevel="1">
      <c r="A359" t="s">
        <v>1149</v>
      </c>
      <c r="B359" t="s">
        <v>1836</v>
      </c>
      <c r="C359" s="1">
        <f t="shared" si="222"/>
        <v>25363</v>
      </c>
      <c r="D359" s="8">
        <f t="shared" si="223"/>
        <v>1</v>
      </c>
      <c r="E359" s="8">
        <f t="shared" si="224"/>
        <v>2</v>
      </c>
      <c r="F359" s="8">
        <f t="shared" si="225"/>
        <v>0</v>
      </c>
      <c r="G359" s="61">
        <f t="shared" si="226"/>
        <v>359</v>
      </c>
      <c r="H359" s="66">
        <f t="shared" si="207"/>
        <v>1.4154476994046445E-2</v>
      </c>
      <c r="I359" s="2"/>
      <c r="J359" s="2">
        <f t="shared" si="227"/>
        <v>0.48752119228797858</v>
      </c>
      <c r="K359" s="2">
        <f t="shared" si="228"/>
        <v>0.47336671529393209</v>
      </c>
      <c r="L359" s="2">
        <f t="shared" si="229"/>
        <v>0</v>
      </c>
      <c r="M359" s="2">
        <f t="shared" si="230"/>
        <v>3.9112092418089384E-2</v>
      </c>
      <c r="N359" s="120">
        <v>12365</v>
      </c>
      <c r="O359" s="120">
        <v>12006</v>
      </c>
      <c r="P359" s="120"/>
      <c r="Q359" s="120">
        <v>155</v>
      </c>
      <c r="R359" s="120">
        <v>535</v>
      </c>
      <c r="S359" s="120">
        <v>220</v>
      </c>
      <c r="T359" s="120"/>
      <c r="U359" s="120"/>
      <c r="V359" s="120"/>
      <c r="W359" s="120"/>
      <c r="X359" s="120"/>
      <c r="Y359" s="120">
        <v>82</v>
      </c>
      <c r="Z359" s="120">
        <v>0</v>
      </c>
      <c r="AA359" s="120">
        <v>0</v>
      </c>
      <c r="AB359" s="120">
        <v>0</v>
      </c>
      <c r="AC359" s="120">
        <v>0</v>
      </c>
      <c r="AD359" s="120"/>
      <c r="AE359" s="120"/>
      <c r="AG359" s="6">
        <f>IF(Q359&gt;0,RANK(Q359,(N359:P359,Q359:AE359)),0)</f>
        <v>5</v>
      </c>
      <c r="AH359" s="6">
        <f>IF(R359&gt;0,RANK(R359,(N359:P359,Q359:AE359)),0)</f>
        <v>3</v>
      </c>
      <c r="AI359" s="6">
        <f>IF(T359&gt;0,RANK(T359,(N359:P359,Q359:AE359)),0)</f>
        <v>0</v>
      </c>
      <c r="AJ359" s="6">
        <f>IF(S359&gt;0,RANK(S359,(N359:P359,Q359:AE359)),0)</f>
        <v>4</v>
      </c>
      <c r="AK359" s="2">
        <f t="shared" si="231"/>
        <v>6.1112644403264601E-3</v>
      </c>
      <c r="AL359" s="2">
        <f t="shared" si="232"/>
        <v>2.1093719197255844E-2</v>
      </c>
      <c r="AM359" s="2">
        <f t="shared" si="233"/>
        <v>0</v>
      </c>
      <c r="AN359" s="2">
        <f t="shared" si="234"/>
        <v>8.6740527540117487E-3</v>
      </c>
      <c r="AP359" t="s">
        <v>1149</v>
      </c>
      <c r="AQ359" t="s">
        <v>1836</v>
      </c>
      <c r="AR359" s="8">
        <v>3</v>
      </c>
      <c r="AT359">
        <v>1</v>
      </c>
      <c r="AU359" s="105">
        <v>26</v>
      </c>
      <c r="AV359" s="107">
        <v>67</v>
      </c>
      <c r="AW359" s="111">
        <f t="shared" si="221"/>
        <v>26067</v>
      </c>
      <c r="AY359" s="6" t="s">
        <v>1243</v>
      </c>
    </row>
    <row r="360" spans="1:51" hidden="1" outlineLevel="1">
      <c r="A360" t="s">
        <v>2298</v>
      </c>
      <c r="B360" t="s">
        <v>1836</v>
      </c>
      <c r="C360" s="1">
        <f t="shared" si="222"/>
        <v>13148</v>
      </c>
      <c r="D360" s="8">
        <f t="shared" si="223"/>
        <v>1</v>
      </c>
      <c r="E360" s="8">
        <f t="shared" si="224"/>
        <v>2</v>
      </c>
      <c r="F360" s="8">
        <f t="shared" si="225"/>
        <v>0</v>
      </c>
      <c r="G360" s="61">
        <f t="shared" si="226"/>
        <v>2446</v>
      </c>
      <c r="H360" s="66">
        <f t="shared" si="207"/>
        <v>0.18603589899604503</v>
      </c>
      <c r="I360" s="2"/>
      <c r="J360" s="2">
        <f t="shared" si="227"/>
        <v>0.5754487374505628</v>
      </c>
      <c r="K360" s="2">
        <f t="shared" si="228"/>
        <v>0.3894128384545178</v>
      </c>
      <c r="L360" s="2">
        <f t="shared" si="229"/>
        <v>0</v>
      </c>
      <c r="M360" s="2">
        <f t="shared" si="230"/>
        <v>3.5138424094919407E-2</v>
      </c>
      <c r="N360" s="120">
        <v>7566</v>
      </c>
      <c r="O360" s="120">
        <v>5120</v>
      </c>
      <c r="P360" s="120"/>
      <c r="Q360" s="120">
        <v>91</v>
      </c>
      <c r="R360" s="120">
        <v>218</v>
      </c>
      <c r="S360" s="120">
        <v>101</v>
      </c>
      <c r="T360" s="120"/>
      <c r="U360" s="120"/>
      <c r="V360" s="120"/>
      <c r="W360" s="120"/>
      <c r="X360" s="120"/>
      <c r="Y360" s="120">
        <v>52</v>
      </c>
      <c r="Z360" s="120">
        <v>0</v>
      </c>
      <c r="AA360" s="120">
        <v>0</v>
      </c>
      <c r="AB360" s="120">
        <v>0</v>
      </c>
      <c r="AC360" s="120">
        <v>0</v>
      </c>
      <c r="AD360" s="120"/>
      <c r="AE360" s="120"/>
      <c r="AG360" s="6">
        <f>IF(Q360&gt;0,RANK(Q360,(N360:P360,Q360:AE360)),0)</f>
        <v>5</v>
      </c>
      <c r="AH360" s="6">
        <f>IF(R360&gt;0,RANK(R360,(N360:P360,Q360:AE360)),0)</f>
        <v>3</v>
      </c>
      <c r="AI360" s="6">
        <f>IF(T360&gt;0,RANK(T360,(N360:P360,Q360:AE360)),0)</f>
        <v>0</v>
      </c>
      <c r="AJ360" s="6">
        <f>IF(S360&gt;0,RANK(S360,(N360:P360,Q360:AE360)),0)</f>
        <v>4</v>
      </c>
      <c r="AK360" s="2">
        <f t="shared" si="231"/>
        <v>6.9212047459689683E-3</v>
      </c>
      <c r="AL360" s="2">
        <f t="shared" si="232"/>
        <v>1.6580468512321266E-2</v>
      </c>
      <c r="AM360" s="2">
        <f t="shared" si="233"/>
        <v>0</v>
      </c>
      <c r="AN360" s="2">
        <f t="shared" si="234"/>
        <v>7.6817766960754486E-3</v>
      </c>
      <c r="AP360" t="s">
        <v>2298</v>
      </c>
      <c r="AQ360" t="s">
        <v>1836</v>
      </c>
      <c r="AR360" s="8">
        <v>1</v>
      </c>
      <c r="AT360">
        <v>1</v>
      </c>
      <c r="AU360" s="105">
        <v>26</v>
      </c>
      <c r="AV360" s="107">
        <v>69</v>
      </c>
      <c r="AW360" s="111">
        <f t="shared" si="221"/>
        <v>26069</v>
      </c>
      <c r="AY360" s="6" t="s">
        <v>1243</v>
      </c>
    </row>
    <row r="361" spans="1:51" hidden="1" outlineLevel="1">
      <c r="A361" t="s">
        <v>1811</v>
      </c>
      <c r="B361" t="s">
        <v>1836</v>
      </c>
      <c r="C361" s="1">
        <f t="shared" si="222"/>
        <v>5884</v>
      </c>
      <c r="D361" s="8">
        <f t="shared" si="223"/>
        <v>1</v>
      </c>
      <c r="E361" s="8">
        <f t="shared" si="224"/>
        <v>2</v>
      </c>
      <c r="F361" s="8">
        <f t="shared" si="225"/>
        <v>0</v>
      </c>
      <c r="G361" s="61">
        <f t="shared" si="226"/>
        <v>763</v>
      </c>
      <c r="H361" s="66">
        <f t="shared" si="207"/>
        <v>0.1296736913664174</v>
      </c>
      <c r="I361" s="2"/>
      <c r="J361" s="2">
        <f t="shared" si="227"/>
        <v>0.54571719918422845</v>
      </c>
      <c r="K361" s="2">
        <f t="shared" si="228"/>
        <v>0.41604350781781102</v>
      </c>
      <c r="L361" s="2">
        <f t="shared" si="229"/>
        <v>0</v>
      </c>
      <c r="M361" s="2">
        <f t="shared" si="230"/>
        <v>3.8239292997960528E-2</v>
      </c>
      <c r="N361" s="120">
        <v>3211</v>
      </c>
      <c r="O361" s="120">
        <v>2448</v>
      </c>
      <c r="P361" s="120"/>
      <c r="Q361" s="120">
        <v>42</v>
      </c>
      <c r="R361" s="120">
        <v>106</v>
      </c>
      <c r="S361" s="120">
        <v>48</v>
      </c>
      <c r="T361" s="120"/>
      <c r="U361" s="120"/>
      <c r="V361" s="120"/>
      <c r="W361" s="120"/>
      <c r="X361" s="120"/>
      <c r="Y361" s="120">
        <v>29</v>
      </c>
      <c r="Z361" s="120">
        <v>0</v>
      </c>
      <c r="AA361" s="120">
        <v>0</v>
      </c>
      <c r="AB361" s="120">
        <v>0</v>
      </c>
      <c r="AC361" s="120">
        <v>0</v>
      </c>
      <c r="AD361" s="120"/>
      <c r="AE361" s="120"/>
      <c r="AG361" s="6">
        <f>IF(Q361&gt;0,RANK(Q361,(N361:P361,Q361:AE361)),0)</f>
        <v>5</v>
      </c>
      <c r="AH361" s="6">
        <f>IF(R361&gt;0,RANK(R361,(N361:P361,Q361:AE361)),0)</f>
        <v>3</v>
      </c>
      <c r="AI361" s="6">
        <f>IF(T361&gt;0,RANK(T361,(N361:P361,Q361:AE361)),0)</f>
        <v>0</v>
      </c>
      <c r="AJ361" s="6">
        <f>IF(S361&gt;0,RANK(S361,(N361:P361,Q361:AE361)),0)</f>
        <v>4</v>
      </c>
      <c r="AK361" s="2">
        <f t="shared" si="231"/>
        <v>7.1380013596193063E-3</v>
      </c>
      <c r="AL361" s="2">
        <f t="shared" si="232"/>
        <v>1.8014955812372536E-2</v>
      </c>
      <c r="AM361" s="2">
        <f t="shared" si="233"/>
        <v>0</v>
      </c>
      <c r="AN361" s="2">
        <f t="shared" si="234"/>
        <v>8.1577158395649222E-3</v>
      </c>
      <c r="AP361" t="s">
        <v>1811</v>
      </c>
      <c r="AQ361" t="s">
        <v>1836</v>
      </c>
      <c r="AR361" s="8">
        <v>1</v>
      </c>
      <c r="AT361">
        <v>1</v>
      </c>
      <c r="AU361" s="105">
        <v>26</v>
      </c>
      <c r="AV361" s="107">
        <v>71</v>
      </c>
      <c r="AW361" s="111">
        <f t="shared" si="221"/>
        <v>26071</v>
      </c>
      <c r="AY361" s="6" t="s">
        <v>1243</v>
      </c>
    </row>
    <row r="362" spans="1:51" hidden="1" outlineLevel="1">
      <c r="A362" t="s">
        <v>268</v>
      </c>
      <c r="B362" t="s">
        <v>1836</v>
      </c>
      <c r="C362" s="1">
        <f t="shared" si="222"/>
        <v>23672</v>
      </c>
      <c r="D362" s="8">
        <f t="shared" si="223"/>
        <v>1</v>
      </c>
      <c r="E362" s="8">
        <f t="shared" si="224"/>
        <v>2</v>
      </c>
      <c r="F362" s="8">
        <f t="shared" si="225"/>
        <v>0</v>
      </c>
      <c r="G362" s="61">
        <f t="shared" si="226"/>
        <v>5851</v>
      </c>
      <c r="H362" s="66">
        <f t="shared" si="207"/>
        <v>0.24716965190942886</v>
      </c>
      <c r="I362" s="2"/>
      <c r="J362" s="2">
        <f t="shared" si="227"/>
        <v>0.60577897938492731</v>
      </c>
      <c r="K362" s="2">
        <f t="shared" si="228"/>
        <v>0.35860932747549845</v>
      </c>
      <c r="L362" s="2">
        <f t="shared" si="229"/>
        <v>0</v>
      </c>
      <c r="M362" s="2">
        <f t="shared" si="230"/>
        <v>3.5611693139574241E-2</v>
      </c>
      <c r="N362" s="120">
        <v>14340</v>
      </c>
      <c r="O362" s="120">
        <v>8489</v>
      </c>
      <c r="P362" s="120"/>
      <c r="Q362" s="120">
        <v>183</v>
      </c>
      <c r="R362" s="120">
        <v>447</v>
      </c>
      <c r="S362" s="120">
        <v>147</v>
      </c>
      <c r="T362" s="120"/>
      <c r="U362" s="120"/>
      <c r="V362" s="120"/>
      <c r="W362" s="120"/>
      <c r="X362" s="120"/>
      <c r="Y362" s="120">
        <v>66</v>
      </c>
      <c r="Z362" s="120">
        <v>0</v>
      </c>
      <c r="AA362" s="120">
        <v>0</v>
      </c>
      <c r="AB362" s="120">
        <v>0</v>
      </c>
      <c r="AC362" s="120">
        <v>0</v>
      </c>
      <c r="AD362" s="120"/>
      <c r="AE362" s="120"/>
      <c r="AG362" s="6">
        <f>IF(Q362&gt;0,RANK(Q362,(N362:P362,Q362:AE362)),0)</f>
        <v>4</v>
      </c>
      <c r="AH362" s="6">
        <f>IF(R362&gt;0,RANK(R362,(N362:P362,Q362:AE362)),0)</f>
        <v>3</v>
      </c>
      <c r="AI362" s="6">
        <f>IF(T362&gt;0,RANK(T362,(N362:P362,Q362:AE362)),0)</f>
        <v>0</v>
      </c>
      <c r="AJ362" s="6">
        <f>IF(S362&gt;0,RANK(S362,(N362:P362,Q362:AE362)),0)</f>
        <v>5</v>
      </c>
      <c r="AK362" s="2">
        <f t="shared" si="231"/>
        <v>7.730652247380872E-3</v>
      </c>
      <c r="AL362" s="2">
        <f t="shared" si="232"/>
        <v>1.8883068604258195E-2</v>
      </c>
      <c r="AM362" s="2">
        <f t="shared" si="233"/>
        <v>0</v>
      </c>
      <c r="AN362" s="2">
        <f t="shared" si="234"/>
        <v>6.209868198715782E-3</v>
      </c>
      <c r="AP362" t="s">
        <v>268</v>
      </c>
      <c r="AQ362" t="s">
        <v>1836</v>
      </c>
      <c r="AR362" s="8">
        <v>4</v>
      </c>
      <c r="AT362">
        <v>1</v>
      </c>
      <c r="AU362" s="105">
        <v>26</v>
      </c>
      <c r="AV362" s="107">
        <v>73</v>
      </c>
      <c r="AW362" s="111">
        <f t="shared" si="221"/>
        <v>26073</v>
      </c>
      <c r="AY362" s="6" t="s">
        <v>1243</v>
      </c>
    </row>
    <row r="363" spans="1:51" hidden="1" outlineLevel="1">
      <c r="A363" t="s">
        <v>806</v>
      </c>
      <c r="B363" t="s">
        <v>1836</v>
      </c>
      <c r="C363" s="1">
        <f t="shared" si="222"/>
        <v>68241</v>
      </c>
      <c r="D363" s="8">
        <f t="shared" si="223"/>
        <v>1</v>
      </c>
      <c r="E363" s="8">
        <f t="shared" si="224"/>
        <v>2</v>
      </c>
      <c r="F363" s="8">
        <f t="shared" si="225"/>
        <v>0</v>
      </c>
      <c r="G363" s="61">
        <f t="shared" si="226"/>
        <v>5573</v>
      </c>
      <c r="H363" s="66">
        <f t="shared" si="207"/>
        <v>8.166644685746105E-2</v>
      </c>
      <c r="I363" s="2"/>
      <c r="J363" s="2">
        <f t="shared" si="227"/>
        <v>0.5235855277619027</v>
      </c>
      <c r="K363" s="2">
        <f t="shared" si="228"/>
        <v>0.4419190809044416</v>
      </c>
      <c r="L363" s="2">
        <f t="shared" si="229"/>
        <v>0</v>
      </c>
      <c r="M363" s="2">
        <f t="shared" si="230"/>
        <v>3.4495391333655701E-2</v>
      </c>
      <c r="N363" s="120">
        <v>35730</v>
      </c>
      <c r="O363" s="120">
        <v>30157</v>
      </c>
      <c r="P363" s="120"/>
      <c r="Q363" s="120">
        <v>408</v>
      </c>
      <c r="R363" s="120">
        <v>1301</v>
      </c>
      <c r="S363" s="120">
        <v>461</v>
      </c>
      <c r="T363" s="120"/>
      <c r="U363" s="120"/>
      <c r="V363" s="120"/>
      <c r="W363" s="120"/>
      <c r="X363" s="120"/>
      <c r="Y363" s="120">
        <v>184</v>
      </c>
      <c r="Z363" s="120">
        <v>0</v>
      </c>
      <c r="AA363" s="120">
        <v>0</v>
      </c>
      <c r="AB363" s="120">
        <v>0</v>
      </c>
      <c r="AC363" s="120">
        <v>0</v>
      </c>
      <c r="AD363" s="120"/>
      <c r="AE363" s="120"/>
      <c r="AG363" s="6">
        <f>IF(Q363&gt;0,RANK(Q363,(N363:P363,Q363:AE363)),0)</f>
        <v>5</v>
      </c>
      <c r="AH363" s="6">
        <f>IF(R363&gt;0,RANK(R363,(N363:P363,Q363:AE363)),0)</f>
        <v>3</v>
      </c>
      <c r="AI363" s="6">
        <f>IF(T363&gt;0,RANK(T363,(N363:P363,Q363:AE363)),0)</f>
        <v>0</v>
      </c>
      <c r="AJ363" s="6">
        <f>IF(S363&gt;0,RANK(S363,(N363:P363,Q363:AE363)),0)</f>
        <v>4</v>
      </c>
      <c r="AK363" s="2">
        <f t="shared" si="231"/>
        <v>5.978810392579241E-3</v>
      </c>
      <c r="AL363" s="2">
        <f t="shared" si="232"/>
        <v>1.906478509986665E-2</v>
      </c>
      <c r="AM363" s="2">
        <f t="shared" si="233"/>
        <v>0</v>
      </c>
      <c r="AN363" s="2">
        <f t="shared" si="234"/>
        <v>6.7554695857329171E-3</v>
      </c>
      <c r="AP363" t="s">
        <v>806</v>
      </c>
      <c r="AQ363" t="s">
        <v>1836</v>
      </c>
      <c r="AR363" s="8">
        <v>7</v>
      </c>
      <c r="AT363">
        <v>1</v>
      </c>
      <c r="AU363" s="105">
        <v>26</v>
      </c>
      <c r="AV363" s="107">
        <v>75</v>
      </c>
      <c r="AW363" s="111">
        <f t="shared" si="221"/>
        <v>26075</v>
      </c>
      <c r="AY363" s="6" t="s">
        <v>1243</v>
      </c>
    </row>
    <row r="364" spans="1:51" hidden="1" outlineLevel="1">
      <c r="A364" t="s">
        <v>45</v>
      </c>
      <c r="B364" t="s">
        <v>1836</v>
      </c>
      <c r="C364" s="1">
        <f t="shared" si="222"/>
        <v>120970</v>
      </c>
      <c r="D364" s="8">
        <f t="shared" si="223"/>
        <v>1</v>
      </c>
      <c r="E364" s="8">
        <f t="shared" si="224"/>
        <v>2</v>
      </c>
      <c r="F364" s="8">
        <f t="shared" si="225"/>
        <v>0</v>
      </c>
      <c r="G364" s="61">
        <f t="shared" si="226"/>
        <v>21464</v>
      </c>
      <c r="H364" s="66">
        <f t="shared" si="207"/>
        <v>0.1774324212614698</v>
      </c>
      <c r="I364" s="2"/>
      <c r="J364" s="2">
        <f t="shared" si="227"/>
        <v>0.57098454162188972</v>
      </c>
      <c r="K364" s="2">
        <f t="shared" si="228"/>
        <v>0.39355212036041992</v>
      </c>
      <c r="L364" s="2">
        <f t="shared" si="229"/>
        <v>0</v>
      </c>
      <c r="M364" s="2">
        <f t="shared" si="230"/>
        <v>3.546333801769036E-2</v>
      </c>
      <c r="N364" s="120">
        <v>69072</v>
      </c>
      <c r="O364" s="120">
        <v>47608</v>
      </c>
      <c r="P364" s="120"/>
      <c r="Q364" s="120">
        <v>1000</v>
      </c>
      <c r="R364" s="120">
        <v>2389</v>
      </c>
      <c r="S364" s="120">
        <v>618</v>
      </c>
      <c r="T364" s="120"/>
      <c r="U364" s="120"/>
      <c r="V364" s="120"/>
      <c r="W364" s="120"/>
      <c r="X364" s="120"/>
      <c r="Y364" s="120">
        <v>282</v>
      </c>
      <c r="Z364" s="120">
        <v>0</v>
      </c>
      <c r="AA364" s="120">
        <v>0</v>
      </c>
      <c r="AB364" s="120">
        <v>0</v>
      </c>
      <c r="AC364" s="120">
        <v>1</v>
      </c>
      <c r="AD364" s="120"/>
      <c r="AE364" s="120"/>
      <c r="AG364" s="6">
        <f>IF(Q364&gt;0,RANK(Q364,(N364:P364,Q364:AE364)),0)</f>
        <v>4</v>
      </c>
      <c r="AH364" s="6">
        <f>IF(R364&gt;0,RANK(R364,(N364:P364,Q364:AE364)),0)</f>
        <v>3</v>
      </c>
      <c r="AI364" s="6">
        <f>IF(T364&gt;0,RANK(T364,(N364:P364,Q364:AE364)),0)</f>
        <v>0</v>
      </c>
      <c r="AJ364" s="6">
        <f>IF(S364&gt;0,RANK(S364,(N364:P364,Q364:AE364)),0)</f>
        <v>5</v>
      </c>
      <c r="AK364" s="2">
        <f t="shared" si="231"/>
        <v>8.2665123584359755E-3</v>
      </c>
      <c r="AL364" s="2">
        <f t="shared" si="232"/>
        <v>1.9748698024303547E-2</v>
      </c>
      <c r="AM364" s="2">
        <f t="shared" si="233"/>
        <v>0</v>
      </c>
      <c r="AN364" s="2">
        <f t="shared" si="234"/>
        <v>5.108704637513433E-3</v>
      </c>
      <c r="AP364" t="s">
        <v>45</v>
      </c>
      <c r="AQ364" t="s">
        <v>1836</v>
      </c>
      <c r="AR364" s="8">
        <v>6</v>
      </c>
      <c r="AT364">
        <v>1</v>
      </c>
      <c r="AU364" s="105">
        <v>26</v>
      </c>
      <c r="AV364" s="107">
        <v>77</v>
      </c>
      <c r="AW364" s="111">
        <f t="shared" si="221"/>
        <v>26077</v>
      </c>
      <c r="AY364" s="6" t="s">
        <v>1243</v>
      </c>
    </row>
    <row r="365" spans="1:51" hidden="1" outlineLevel="1">
      <c r="A365" t="s">
        <v>870</v>
      </c>
      <c r="B365" t="s">
        <v>1836</v>
      </c>
      <c r="C365" s="1">
        <f t="shared" si="222"/>
        <v>8170</v>
      </c>
      <c r="D365" s="8">
        <f t="shared" si="223"/>
        <v>2</v>
      </c>
      <c r="E365" s="8">
        <f t="shared" si="224"/>
        <v>1</v>
      </c>
      <c r="F365" s="8">
        <f t="shared" si="225"/>
        <v>0</v>
      </c>
      <c r="G365" s="61">
        <f t="shared" si="226"/>
        <v>81</v>
      </c>
      <c r="H365" s="66">
        <f t="shared" si="207"/>
        <v>9.9143206854345172E-3</v>
      </c>
      <c r="I365" s="2"/>
      <c r="J365" s="2">
        <f t="shared" si="227"/>
        <v>0.47233782129742963</v>
      </c>
      <c r="K365" s="2">
        <f t="shared" si="228"/>
        <v>0.48225214198286415</v>
      </c>
      <c r="L365" s="2">
        <f t="shared" si="229"/>
        <v>0</v>
      </c>
      <c r="M365" s="2">
        <f t="shared" si="230"/>
        <v>4.5410036719706226E-2</v>
      </c>
      <c r="N365" s="120">
        <v>3859</v>
      </c>
      <c r="O365" s="120">
        <v>3940</v>
      </c>
      <c r="P365" s="120"/>
      <c r="Q365" s="120">
        <v>79</v>
      </c>
      <c r="R365" s="120">
        <v>192</v>
      </c>
      <c r="S365" s="120">
        <v>73</v>
      </c>
      <c r="T365" s="120"/>
      <c r="U365" s="120"/>
      <c r="V365" s="120"/>
      <c r="W365" s="120"/>
      <c r="X365" s="120"/>
      <c r="Y365" s="120">
        <v>27</v>
      </c>
      <c r="Z365" s="120">
        <v>0</v>
      </c>
      <c r="AA365" s="120">
        <v>0</v>
      </c>
      <c r="AB365" s="120">
        <v>0</v>
      </c>
      <c r="AC365" s="120">
        <v>0</v>
      </c>
      <c r="AD365" s="120"/>
      <c r="AE365" s="120"/>
      <c r="AG365" s="6">
        <f>IF(Q365&gt;0,RANK(Q365,(N365:P365,Q365:AE365)),0)</f>
        <v>4</v>
      </c>
      <c r="AH365" s="6">
        <f>IF(R365&gt;0,RANK(R365,(N365:P365,Q365:AE365)),0)</f>
        <v>3</v>
      </c>
      <c r="AI365" s="6">
        <f>IF(T365&gt;0,RANK(T365,(N365:P365,Q365:AE365)),0)</f>
        <v>0</v>
      </c>
      <c r="AJ365" s="6">
        <f>IF(S365&gt;0,RANK(S365,(N365:P365,Q365:AE365)),0)</f>
        <v>5</v>
      </c>
      <c r="AK365" s="2">
        <f t="shared" si="231"/>
        <v>9.6695226438188488E-3</v>
      </c>
      <c r="AL365" s="2">
        <f t="shared" si="232"/>
        <v>2.3500611995104038E-2</v>
      </c>
      <c r="AM365" s="2">
        <f t="shared" si="233"/>
        <v>0</v>
      </c>
      <c r="AN365" s="2">
        <f t="shared" si="234"/>
        <v>8.9351285189718486E-3</v>
      </c>
      <c r="AP365" t="s">
        <v>870</v>
      </c>
      <c r="AQ365" t="s">
        <v>1836</v>
      </c>
      <c r="AR365" s="8">
        <v>4</v>
      </c>
      <c r="AT365">
        <v>1</v>
      </c>
      <c r="AU365" s="105">
        <v>26</v>
      </c>
      <c r="AV365" s="107">
        <v>79</v>
      </c>
      <c r="AW365" s="111">
        <f t="shared" si="221"/>
        <v>26079</v>
      </c>
      <c r="AY365" s="6" t="s">
        <v>1243</v>
      </c>
    </row>
    <row r="366" spans="1:51" hidden="1" outlineLevel="1">
      <c r="A366" t="s">
        <v>75</v>
      </c>
      <c r="B366" t="s">
        <v>1836</v>
      </c>
      <c r="C366" s="1">
        <f t="shared" si="222"/>
        <v>289597</v>
      </c>
      <c r="D366" s="8">
        <f t="shared" si="223"/>
        <v>2</v>
      </c>
      <c r="E366" s="8">
        <f t="shared" si="224"/>
        <v>1</v>
      </c>
      <c r="F366" s="8">
        <f t="shared" si="225"/>
        <v>0</v>
      </c>
      <c r="G366" s="61">
        <f t="shared" si="226"/>
        <v>9940</v>
      </c>
      <c r="H366" s="66">
        <f t="shared" si="207"/>
        <v>3.4323559981629642E-2</v>
      </c>
      <c r="I366" s="2"/>
      <c r="J366" s="2">
        <f t="shared" si="227"/>
        <v>0.46648618597568348</v>
      </c>
      <c r="K366" s="2">
        <f t="shared" si="228"/>
        <v>0.50080974595731309</v>
      </c>
      <c r="L366" s="2">
        <f t="shared" si="229"/>
        <v>0</v>
      </c>
      <c r="M366" s="2">
        <f t="shared" si="230"/>
        <v>3.2704068067003433E-2</v>
      </c>
      <c r="N366" s="120">
        <v>135093</v>
      </c>
      <c r="O366" s="120">
        <v>145033</v>
      </c>
      <c r="P366" s="120"/>
      <c r="Q366" s="120">
        <v>2027</v>
      </c>
      <c r="R366" s="120">
        <v>5602</v>
      </c>
      <c r="S366" s="120">
        <v>1279</v>
      </c>
      <c r="T366" s="120"/>
      <c r="U366" s="120"/>
      <c r="V366" s="120"/>
      <c r="W366" s="120"/>
      <c r="X366" s="120"/>
      <c r="Y366" s="120">
        <v>555</v>
      </c>
      <c r="Z366" s="120">
        <v>5</v>
      </c>
      <c r="AA366" s="120">
        <v>1</v>
      </c>
      <c r="AB366" s="120">
        <v>1</v>
      </c>
      <c r="AC366" s="120">
        <v>1</v>
      </c>
      <c r="AD366" s="120"/>
      <c r="AE366" s="120"/>
      <c r="AG366" s="6">
        <f>IF(Q366&gt;0,RANK(Q366,(N366:P366,Q366:AE366)),0)</f>
        <v>4</v>
      </c>
      <c r="AH366" s="6">
        <f>IF(R366&gt;0,RANK(R366,(N366:P366,Q366:AE366)),0)</f>
        <v>3</v>
      </c>
      <c r="AI366" s="6">
        <f>IF(T366&gt;0,RANK(T366,(N366:P366,Q366:AE366)),0)</f>
        <v>0</v>
      </c>
      <c r="AJ366" s="6">
        <f>IF(S366&gt;0,RANK(S366,(N366:P366,Q366:AE366)),0)</f>
        <v>5</v>
      </c>
      <c r="AK366" s="2">
        <f t="shared" si="231"/>
        <v>6.9993818996743748E-3</v>
      </c>
      <c r="AL366" s="2">
        <f t="shared" si="232"/>
        <v>1.9344123039948619E-2</v>
      </c>
      <c r="AM366" s="2">
        <f t="shared" si="233"/>
        <v>0</v>
      </c>
      <c r="AN366" s="2">
        <f t="shared" si="234"/>
        <v>4.416482214940072E-3</v>
      </c>
      <c r="AP366" t="s">
        <v>75</v>
      </c>
      <c r="AQ366" t="s">
        <v>1836</v>
      </c>
      <c r="AR366" s="8">
        <v>0</v>
      </c>
      <c r="AT366">
        <v>1</v>
      </c>
      <c r="AU366" s="105">
        <v>26</v>
      </c>
      <c r="AV366" s="107">
        <v>81</v>
      </c>
      <c r="AW366" s="111">
        <f t="shared" si="221"/>
        <v>26081</v>
      </c>
      <c r="AY366" s="6" t="s">
        <v>1243</v>
      </c>
    </row>
    <row r="367" spans="1:51" hidden="1" outlineLevel="1">
      <c r="A367" t="s">
        <v>871</v>
      </c>
      <c r="B367" t="s">
        <v>1836</v>
      </c>
      <c r="C367" s="1">
        <f t="shared" si="222"/>
        <v>1369</v>
      </c>
      <c r="D367" s="8">
        <f t="shared" si="223"/>
        <v>1</v>
      </c>
      <c r="E367" s="8">
        <f t="shared" si="224"/>
        <v>2</v>
      </c>
      <c r="F367" s="8">
        <f t="shared" si="225"/>
        <v>0</v>
      </c>
      <c r="G367" s="61">
        <f t="shared" si="226"/>
        <v>66</v>
      </c>
      <c r="H367" s="66">
        <f t="shared" si="207"/>
        <v>4.8210372534696858E-2</v>
      </c>
      <c r="I367" s="2"/>
      <c r="J367" s="2">
        <f t="shared" si="227"/>
        <v>0.50693937180423665</v>
      </c>
      <c r="K367" s="2">
        <f t="shared" si="228"/>
        <v>0.45872899926953981</v>
      </c>
      <c r="L367" s="2">
        <f t="shared" si="229"/>
        <v>0</v>
      </c>
      <c r="M367" s="2">
        <f t="shared" si="230"/>
        <v>3.4331628926223545E-2</v>
      </c>
      <c r="N367" s="120">
        <v>694</v>
      </c>
      <c r="O367" s="120">
        <v>628</v>
      </c>
      <c r="P367" s="120"/>
      <c r="Q367" s="120">
        <v>10</v>
      </c>
      <c r="R367" s="120">
        <v>21</v>
      </c>
      <c r="S367" s="120">
        <v>12</v>
      </c>
      <c r="T367" s="120"/>
      <c r="U367" s="120"/>
      <c r="V367" s="120"/>
      <c r="W367" s="120"/>
      <c r="X367" s="120"/>
      <c r="Y367" s="120">
        <v>4</v>
      </c>
      <c r="Z367" s="120">
        <v>0</v>
      </c>
      <c r="AA367" s="120">
        <v>0</v>
      </c>
      <c r="AB367" s="120">
        <v>0</v>
      </c>
      <c r="AC367" s="120">
        <v>0</v>
      </c>
      <c r="AD367" s="120"/>
      <c r="AE367" s="120"/>
      <c r="AG367" s="6">
        <f>IF(Q367&gt;0,RANK(Q367,(N367:P367,Q367:AE367)),0)</f>
        <v>5</v>
      </c>
      <c r="AH367" s="6">
        <f>IF(R367&gt;0,RANK(R367,(N367:P367,Q367:AE367)),0)</f>
        <v>3</v>
      </c>
      <c r="AI367" s="6">
        <f>IF(T367&gt;0,RANK(T367,(N367:P367,Q367:AE367)),0)</f>
        <v>0</v>
      </c>
      <c r="AJ367" s="6">
        <f>IF(S367&gt;0,RANK(S367,(N367:P367,Q367:AE367)),0)</f>
        <v>4</v>
      </c>
      <c r="AK367" s="2">
        <f t="shared" si="231"/>
        <v>7.3046018991964941E-3</v>
      </c>
      <c r="AL367" s="2">
        <f t="shared" si="232"/>
        <v>1.5339663988312637E-2</v>
      </c>
      <c r="AM367" s="2">
        <f t="shared" si="233"/>
        <v>0</v>
      </c>
      <c r="AN367" s="2">
        <f t="shared" si="234"/>
        <v>8.7655222790357923E-3</v>
      </c>
      <c r="AP367" t="s">
        <v>871</v>
      </c>
      <c r="AQ367" t="s">
        <v>1836</v>
      </c>
      <c r="AR367" s="8">
        <v>1</v>
      </c>
      <c r="AT367">
        <v>1</v>
      </c>
      <c r="AU367" s="105">
        <v>26</v>
      </c>
      <c r="AV367" s="107">
        <v>83</v>
      </c>
      <c r="AW367" s="111">
        <f t="shared" si="221"/>
        <v>26083</v>
      </c>
      <c r="AY367" s="6" t="s">
        <v>1243</v>
      </c>
    </row>
    <row r="368" spans="1:51" hidden="1" outlineLevel="1">
      <c r="A368" t="s">
        <v>2169</v>
      </c>
      <c r="B368" t="s">
        <v>1836</v>
      </c>
      <c r="C368" s="1">
        <f t="shared" si="222"/>
        <v>5223</v>
      </c>
      <c r="D368" s="8">
        <f t="shared" si="223"/>
        <v>1</v>
      </c>
      <c r="E368" s="8">
        <f t="shared" si="224"/>
        <v>2</v>
      </c>
      <c r="F368" s="8">
        <f t="shared" si="225"/>
        <v>0</v>
      </c>
      <c r="G368" s="61">
        <f t="shared" si="226"/>
        <v>969</v>
      </c>
      <c r="H368" s="66">
        <f t="shared" si="207"/>
        <v>0.18552556002297529</v>
      </c>
      <c r="I368" s="2"/>
      <c r="J368" s="2">
        <f t="shared" si="227"/>
        <v>0.5738081562320505</v>
      </c>
      <c r="K368" s="2">
        <f t="shared" si="228"/>
        <v>0.38828259620907524</v>
      </c>
      <c r="L368" s="2">
        <f t="shared" si="229"/>
        <v>0</v>
      </c>
      <c r="M368" s="2">
        <f t="shared" si="230"/>
        <v>3.7909247558874259E-2</v>
      </c>
      <c r="N368" s="120">
        <v>2997</v>
      </c>
      <c r="O368" s="120">
        <v>2028</v>
      </c>
      <c r="P368" s="120"/>
      <c r="Q368" s="120">
        <v>25</v>
      </c>
      <c r="R368" s="120">
        <v>89</v>
      </c>
      <c r="S368" s="120">
        <v>56</v>
      </c>
      <c r="T368" s="120"/>
      <c r="U368" s="120"/>
      <c r="V368" s="120"/>
      <c r="W368" s="120"/>
      <c r="X368" s="120"/>
      <c r="Y368" s="120">
        <v>28</v>
      </c>
      <c r="Z368" s="120">
        <v>0</v>
      </c>
      <c r="AA368" s="120">
        <v>0</v>
      </c>
      <c r="AB368" s="120">
        <v>0</v>
      </c>
      <c r="AC368" s="120">
        <v>0</v>
      </c>
      <c r="AD368" s="120"/>
      <c r="AE368" s="120"/>
      <c r="AG368" s="6">
        <f>IF(Q368&gt;0,RANK(Q368,(N368:P368,Q368:AE368)),0)</f>
        <v>6</v>
      </c>
      <c r="AH368" s="6">
        <f>IF(R368&gt;0,RANK(R368,(N368:P368,Q368:AE368)),0)</f>
        <v>3</v>
      </c>
      <c r="AI368" s="6">
        <f>IF(T368&gt;0,RANK(T368,(N368:P368,Q368:AE368)),0)</f>
        <v>0</v>
      </c>
      <c r="AJ368" s="6">
        <f>IF(S368&gt;0,RANK(S368,(N368:P368,Q368:AE368)),0)</f>
        <v>4</v>
      </c>
      <c r="AK368" s="2">
        <f t="shared" si="231"/>
        <v>4.7865211564235115E-3</v>
      </c>
      <c r="AL368" s="2">
        <f t="shared" si="232"/>
        <v>1.7040015316867701E-2</v>
      </c>
      <c r="AM368" s="2">
        <f t="shared" si="233"/>
        <v>0</v>
      </c>
      <c r="AN368" s="2">
        <f t="shared" si="234"/>
        <v>1.0721807390388666E-2</v>
      </c>
      <c r="AP368" t="s">
        <v>2169</v>
      </c>
      <c r="AQ368" t="s">
        <v>1836</v>
      </c>
      <c r="AR368" s="8">
        <v>2</v>
      </c>
      <c r="AT368">
        <v>1</v>
      </c>
      <c r="AU368" s="105">
        <v>26</v>
      </c>
      <c r="AV368" s="107">
        <v>85</v>
      </c>
      <c r="AW368" s="111">
        <f t="shared" si="221"/>
        <v>26085</v>
      </c>
      <c r="AY368" s="6" t="s">
        <v>1243</v>
      </c>
    </row>
    <row r="369" spans="1:51" hidden="1" outlineLevel="1">
      <c r="A369" t="s">
        <v>926</v>
      </c>
      <c r="B369" t="s">
        <v>1836</v>
      </c>
      <c r="C369" s="1">
        <f t="shared" si="222"/>
        <v>42432</v>
      </c>
      <c r="D369" s="8">
        <f t="shared" si="223"/>
        <v>1</v>
      </c>
      <c r="E369" s="8">
        <f t="shared" si="224"/>
        <v>2</v>
      </c>
      <c r="F369" s="8">
        <f t="shared" si="225"/>
        <v>0</v>
      </c>
      <c r="G369" s="61">
        <f t="shared" si="226"/>
        <v>3272</v>
      </c>
      <c r="H369" s="66">
        <f t="shared" si="207"/>
        <v>7.7111613876319762E-2</v>
      </c>
      <c r="I369" s="2"/>
      <c r="J369" s="2">
        <f t="shared" si="227"/>
        <v>0.52012631975867274</v>
      </c>
      <c r="K369" s="2">
        <f t="shared" si="228"/>
        <v>0.44301470588235292</v>
      </c>
      <c r="L369" s="2">
        <f t="shared" si="229"/>
        <v>0</v>
      </c>
      <c r="M369" s="2">
        <f t="shared" si="230"/>
        <v>3.6858974358974339E-2</v>
      </c>
      <c r="N369" s="120">
        <v>22070</v>
      </c>
      <c r="O369" s="120">
        <v>18798</v>
      </c>
      <c r="P369" s="120"/>
      <c r="Q369" s="120">
        <v>248</v>
      </c>
      <c r="R369" s="120">
        <v>845</v>
      </c>
      <c r="S369" s="120">
        <v>333</v>
      </c>
      <c r="T369" s="120"/>
      <c r="U369" s="120"/>
      <c r="V369" s="120"/>
      <c r="W369" s="120"/>
      <c r="X369" s="120"/>
      <c r="Y369" s="120">
        <v>138</v>
      </c>
      <c r="Z369" s="120">
        <v>0</v>
      </c>
      <c r="AA369" s="120">
        <v>0</v>
      </c>
      <c r="AB369" s="120">
        <v>0</v>
      </c>
      <c r="AC369" s="120">
        <v>0</v>
      </c>
      <c r="AD369" s="120"/>
      <c r="AE369" s="120"/>
      <c r="AG369" s="6">
        <f>IF(Q369&gt;0,RANK(Q369,(N369:P369,Q369:AE369)),0)</f>
        <v>5</v>
      </c>
      <c r="AH369" s="6">
        <f>IF(R369&gt;0,RANK(R369,(N369:P369,Q369:AE369)),0)</f>
        <v>3</v>
      </c>
      <c r="AI369" s="6">
        <f>IF(T369&gt;0,RANK(T369,(N369:P369,Q369:AE369)),0)</f>
        <v>0</v>
      </c>
      <c r="AJ369" s="6">
        <f>IF(S369&gt;0,RANK(S369,(N369:P369,Q369:AE369)),0)</f>
        <v>4</v>
      </c>
      <c r="AK369" s="2">
        <f t="shared" si="231"/>
        <v>5.8446455505279035E-3</v>
      </c>
      <c r="AL369" s="2">
        <f t="shared" si="232"/>
        <v>1.9914215686274508E-2</v>
      </c>
      <c r="AM369" s="2">
        <f t="shared" si="233"/>
        <v>0</v>
      </c>
      <c r="AN369" s="2">
        <f t="shared" si="234"/>
        <v>7.8478506787330315E-3</v>
      </c>
      <c r="AP369" t="s">
        <v>926</v>
      </c>
      <c r="AQ369" t="s">
        <v>1836</v>
      </c>
      <c r="AR369" s="8">
        <v>10</v>
      </c>
      <c r="AT369">
        <v>1</v>
      </c>
      <c r="AU369" s="105">
        <v>26</v>
      </c>
      <c r="AV369" s="107">
        <v>87</v>
      </c>
      <c r="AW369" s="111">
        <f t="shared" si="221"/>
        <v>26087</v>
      </c>
      <c r="AY369" s="6" t="s">
        <v>1243</v>
      </c>
    </row>
    <row r="370" spans="1:51" hidden="1" outlineLevel="1">
      <c r="A370" t="s">
        <v>265</v>
      </c>
      <c r="B370" t="s">
        <v>1836</v>
      </c>
      <c r="C370" s="1">
        <f t="shared" si="222"/>
        <v>14071</v>
      </c>
      <c r="D370" s="8">
        <f t="shared" si="223"/>
        <v>1</v>
      </c>
      <c r="E370" s="8">
        <f t="shared" si="224"/>
        <v>2</v>
      </c>
      <c r="F370" s="8">
        <f t="shared" si="225"/>
        <v>0</v>
      </c>
      <c r="G370" s="61">
        <f t="shared" si="226"/>
        <v>480</v>
      </c>
      <c r="H370" s="66">
        <f t="shared" si="207"/>
        <v>3.4112714092815008E-2</v>
      </c>
      <c r="I370" s="2"/>
      <c r="J370" s="2">
        <f t="shared" si="227"/>
        <v>0.5038021462582617</v>
      </c>
      <c r="K370" s="2">
        <f t="shared" si="228"/>
        <v>0.46968943216544667</v>
      </c>
      <c r="L370" s="2">
        <f t="shared" si="229"/>
        <v>0</v>
      </c>
      <c r="M370" s="2">
        <f t="shared" si="230"/>
        <v>2.650842157629163E-2</v>
      </c>
      <c r="N370" s="120">
        <v>7089</v>
      </c>
      <c r="O370" s="120">
        <v>6609</v>
      </c>
      <c r="P370" s="120"/>
      <c r="Q370" s="120">
        <v>85</v>
      </c>
      <c r="R370" s="120">
        <v>212</v>
      </c>
      <c r="S370" s="120">
        <v>41</v>
      </c>
      <c r="T370" s="120"/>
      <c r="U370" s="120"/>
      <c r="V370" s="120"/>
      <c r="W370" s="120"/>
      <c r="X370" s="120"/>
      <c r="Y370" s="120">
        <v>35</v>
      </c>
      <c r="Z370" s="120">
        <v>0</v>
      </c>
      <c r="AA370" s="120">
        <v>0</v>
      </c>
      <c r="AB370" s="120">
        <v>0</v>
      </c>
      <c r="AC370" s="120">
        <v>0</v>
      </c>
      <c r="AD370" s="120"/>
      <c r="AE370" s="120"/>
      <c r="AG370" s="6">
        <f>IF(Q370&gt;0,RANK(Q370,(N370:P370,Q370:AE370)),0)</f>
        <v>4</v>
      </c>
      <c r="AH370" s="6">
        <f>IF(R370&gt;0,RANK(R370,(N370:P370,Q370:AE370)),0)</f>
        <v>3</v>
      </c>
      <c r="AI370" s="6">
        <f>IF(T370&gt;0,RANK(T370,(N370:P370,Q370:AE370)),0)</f>
        <v>0</v>
      </c>
      <c r="AJ370" s="6">
        <f>IF(S370&gt;0,RANK(S370,(N370:P370,Q370:AE370)),0)</f>
        <v>5</v>
      </c>
      <c r="AK370" s="2">
        <f t="shared" si="231"/>
        <v>6.0407931206026581E-3</v>
      </c>
      <c r="AL370" s="2">
        <f t="shared" si="232"/>
        <v>1.506644872432663E-2</v>
      </c>
      <c r="AM370" s="2">
        <f t="shared" si="233"/>
        <v>0</v>
      </c>
      <c r="AN370" s="2">
        <f t="shared" si="234"/>
        <v>2.913794328761282E-3</v>
      </c>
      <c r="AP370" t="s">
        <v>265</v>
      </c>
      <c r="AQ370" t="s">
        <v>1836</v>
      </c>
      <c r="AR370" s="8">
        <v>4</v>
      </c>
      <c r="AT370">
        <v>1</v>
      </c>
      <c r="AU370" s="105">
        <v>26</v>
      </c>
      <c r="AV370" s="107">
        <v>89</v>
      </c>
      <c r="AW370" s="111">
        <f t="shared" si="221"/>
        <v>26089</v>
      </c>
      <c r="AY370" s="6" t="s">
        <v>1243</v>
      </c>
    </row>
    <row r="371" spans="1:51" hidden="1" outlineLevel="1">
      <c r="A371" t="s">
        <v>282</v>
      </c>
      <c r="B371" t="s">
        <v>1836</v>
      </c>
      <c r="C371" s="1">
        <f t="shared" si="222"/>
        <v>43654</v>
      </c>
      <c r="D371" s="8">
        <f t="shared" si="223"/>
        <v>1</v>
      </c>
      <c r="E371" s="8">
        <f t="shared" si="224"/>
        <v>2</v>
      </c>
      <c r="F371" s="8">
        <f t="shared" si="225"/>
        <v>0</v>
      </c>
      <c r="G371" s="61">
        <f t="shared" si="226"/>
        <v>3722</v>
      </c>
      <c r="H371" s="66">
        <f t="shared" si="207"/>
        <v>8.5261373528199014E-2</v>
      </c>
      <c r="I371" s="2"/>
      <c r="J371" s="2">
        <f t="shared" si="227"/>
        <v>0.52235763045769001</v>
      </c>
      <c r="K371" s="2">
        <f t="shared" si="228"/>
        <v>0.437096256929491</v>
      </c>
      <c r="L371" s="2">
        <f t="shared" si="229"/>
        <v>0</v>
      </c>
      <c r="M371" s="2">
        <f t="shared" si="230"/>
        <v>4.0546112612818985E-2</v>
      </c>
      <c r="N371" s="120">
        <v>22803</v>
      </c>
      <c r="O371" s="120">
        <v>19081</v>
      </c>
      <c r="P371" s="120"/>
      <c r="Q371" s="120">
        <v>282</v>
      </c>
      <c r="R371" s="120">
        <v>1032</v>
      </c>
      <c r="S371" s="120">
        <v>317</v>
      </c>
      <c r="T371" s="120"/>
      <c r="U371" s="120"/>
      <c r="V371" s="120"/>
      <c r="W371" s="120"/>
      <c r="X371" s="120"/>
      <c r="Y371" s="120">
        <v>139</v>
      </c>
      <c r="Z371" s="120">
        <v>0</v>
      </c>
      <c r="AA371" s="120">
        <v>0</v>
      </c>
      <c r="AB371" s="120">
        <v>0</v>
      </c>
      <c r="AC371" s="120">
        <v>0</v>
      </c>
      <c r="AD371" s="120"/>
      <c r="AE371" s="120"/>
      <c r="AG371" s="6">
        <f>IF(Q371&gt;0,RANK(Q371,(N371:P371,Q371:AE371)),0)</f>
        <v>5</v>
      </c>
      <c r="AH371" s="6">
        <f>IF(R371&gt;0,RANK(R371,(N371:P371,Q371:AE371)),0)</f>
        <v>3</v>
      </c>
      <c r="AI371" s="6">
        <f>IF(T371&gt;0,RANK(T371,(N371:P371,Q371:AE371)),0)</f>
        <v>0</v>
      </c>
      <c r="AJ371" s="6">
        <f>IF(S371&gt;0,RANK(S371,(N371:P371,Q371:AE371)),0)</f>
        <v>4</v>
      </c>
      <c r="AK371" s="2">
        <f t="shared" si="231"/>
        <v>6.4598891281440422E-3</v>
      </c>
      <c r="AL371" s="2">
        <f t="shared" si="232"/>
        <v>2.3640445320016492E-2</v>
      </c>
      <c r="AM371" s="2">
        <f t="shared" si="233"/>
        <v>0</v>
      </c>
      <c r="AN371" s="2">
        <f t="shared" si="234"/>
        <v>7.2616484170980895E-3</v>
      </c>
      <c r="AP371" t="s">
        <v>282</v>
      </c>
      <c r="AQ371" t="s">
        <v>1836</v>
      </c>
      <c r="AR371" s="8">
        <v>7</v>
      </c>
      <c r="AT371">
        <v>1</v>
      </c>
      <c r="AU371" s="105">
        <v>26</v>
      </c>
      <c r="AV371" s="107">
        <v>91</v>
      </c>
      <c r="AW371" s="111">
        <f t="shared" si="221"/>
        <v>26091</v>
      </c>
      <c r="AY371" s="6" t="s">
        <v>1243</v>
      </c>
    </row>
    <row r="372" spans="1:51" hidden="1" outlineLevel="1">
      <c r="A372" t="s">
        <v>2480</v>
      </c>
      <c r="B372" t="s">
        <v>1836</v>
      </c>
      <c r="C372" s="1">
        <f t="shared" si="222"/>
        <v>96448</v>
      </c>
      <c r="D372" s="8">
        <f t="shared" si="223"/>
        <v>2</v>
      </c>
      <c r="E372" s="8">
        <f t="shared" si="224"/>
        <v>1</v>
      </c>
      <c r="F372" s="8">
        <f t="shared" si="225"/>
        <v>0</v>
      </c>
      <c r="G372" s="61">
        <f t="shared" si="226"/>
        <v>9591</v>
      </c>
      <c r="H372" s="66">
        <f t="shared" si="207"/>
        <v>9.9442186463171864E-2</v>
      </c>
      <c r="I372" s="2"/>
      <c r="J372" s="2">
        <f t="shared" si="227"/>
        <v>0.4327513271400133</v>
      </c>
      <c r="K372" s="2">
        <f t="shared" si="228"/>
        <v>0.53219351360318512</v>
      </c>
      <c r="L372" s="2">
        <f t="shared" si="229"/>
        <v>0</v>
      </c>
      <c r="M372" s="2">
        <f t="shared" si="230"/>
        <v>3.5055159256801582E-2</v>
      </c>
      <c r="N372" s="120">
        <v>41738</v>
      </c>
      <c r="O372" s="120">
        <v>51329</v>
      </c>
      <c r="P372" s="120"/>
      <c r="Q372" s="120">
        <v>501</v>
      </c>
      <c r="R372" s="120">
        <v>2209</v>
      </c>
      <c r="S372" s="120">
        <v>509</v>
      </c>
      <c r="T372" s="120"/>
      <c r="U372" s="120"/>
      <c r="V372" s="120"/>
      <c r="W372" s="120"/>
      <c r="X372" s="120"/>
      <c r="Y372" s="120">
        <v>162</v>
      </c>
      <c r="Z372" s="120">
        <v>0</v>
      </c>
      <c r="AA372" s="120">
        <v>0</v>
      </c>
      <c r="AB372" s="120">
        <v>0</v>
      </c>
      <c r="AC372" s="120">
        <v>0</v>
      </c>
      <c r="AD372" s="120"/>
      <c r="AE372" s="120"/>
      <c r="AG372" s="6">
        <f>IF(Q372&gt;0,RANK(Q372,(N372:P372,Q372:AE372)),0)</f>
        <v>5</v>
      </c>
      <c r="AH372" s="6">
        <f>IF(R372&gt;0,RANK(R372,(N372:P372,Q372:AE372)),0)</f>
        <v>3</v>
      </c>
      <c r="AI372" s="6">
        <f>IF(T372&gt;0,RANK(T372,(N372:P372,Q372:AE372)),0)</f>
        <v>0</v>
      </c>
      <c r="AJ372" s="6">
        <f>IF(S372&gt;0,RANK(S372,(N372:P372,Q372:AE372)),0)</f>
        <v>4</v>
      </c>
      <c r="AK372" s="2">
        <f t="shared" si="231"/>
        <v>5.1945089581950897E-3</v>
      </c>
      <c r="AL372" s="2">
        <f t="shared" si="232"/>
        <v>2.2903533510285335E-2</v>
      </c>
      <c r="AM372" s="2">
        <f t="shared" si="233"/>
        <v>0</v>
      </c>
      <c r="AN372" s="2">
        <f t="shared" si="234"/>
        <v>5.2774552090245523E-3</v>
      </c>
      <c r="AP372" t="s">
        <v>2480</v>
      </c>
      <c r="AQ372" t="s">
        <v>1836</v>
      </c>
      <c r="AR372" s="8">
        <v>8</v>
      </c>
      <c r="AT372">
        <v>1</v>
      </c>
      <c r="AU372" s="105">
        <v>26</v>
      </c>
      <c r="AV372" s="107">
        <v>93</v>
      </c>
      <c r="AW372" s="111">
        <f t="shared" si="221"/>
        <v>26093</v>
      </c>
      <c r="AY372" s="6" t="s">
        <v>1243</v>
      </c>
    </row>
    <row r="373" spans="1:51" hidden="1" outlineLevel="1">
      <c r="A373" t="s">
        <v>613</v>
      </c>
      <c r="B373" t="s">
        <v>1836</v>
      </c>
      <c r="C373" s="1">
        <f t="shared" si="222"/>
        <v>2557</v>
      </c>
      <c r="D373" s="8">
        <f t="shared" si="223"/>
        <v>1</v>
      </c>
      <c r="E373" s="8">
        <f t="shared" si="224"/>
        <v>2</v>
      </c>
      <c r="F373" s="8">
        <f t="shared" si="225"/>
        <v>0</v>
      </c>
      <c r="G373" s="61">
        <f t="shared" si="226"/>
        <v>133</v>
      </c>
      <c r="H373" s="66">
        <f t="shared" si="207"/>
        <v>5.2014078998826749E-2</v>
      </c>
      <c r="I373" s="2"/>
      <c r="J373" s="2">
        <f t="shared" si="227"/>
        <v>0.51114587407117718</v>
      </c>
      <c r="K373" s="2">
        <f t="shared" si="228"/>
        <v>0.45913179507235041</v>
      </c>
      <c r="L373" s="2">
        <f t="shared" si="229"/>
        <v>0</v>
      </c>
      <c r="M373" s="2">
        <f t="shared" si="230"/>
        <v>2.9722330856472412E-2</v>
      </c>
      <c r="N373" s="120">
        <v>1307</v>
      </c>
      <c r="O373" s="120">
        <v>1174</v>
      </c>
      <c r="P373" s="120"/>
      <c r="Q373" s="120">
        <v>12</v>
      </c>
      <c r="R373" s="120">
        <v>37</v>
      </c>
      <c r="S373" s="120">
        <v>23</v>
      </c>
      <c r="T373" s="120"/>
      <c r="U373" s="120"/>
      <c r="V373" s="120"/>
      <c r="W373" s="120"/>
      <c r="X373" s="120"/>
      <c r="Y373" s="120">
        <v>4</v>
      </c>
      <c r="Z373" s="120">
        <v>0</v>
      </c>
      <c r="AA373" s="120">
        <v>0</v>
      </c>
      <c r="AB373" s="120">
        <v>0</v>
      </c>
      <c r="AC373" s="120">
        <v>0</v>
      </c>
      <c r="AD373" s="120"/>
      <c r="AE373" s="120"/>
      <c r="AG373" s="6">
        <f>IF(Q373&gt;0,RANK(Q373,(N373:P373,Q373:AE373)),0)</f>
        <v>5</v>
      </c>
      <c r="AH373" s="6">
        <f>IF(R373&gt;0,RANK(R373,(N373:P373,Q373:AE373)),0)</f>
        <v>3</v>
      </c>
      <c r="AI373" s="6">
        <f>IF(T373&gt;0,RANK(T373,(N373:P373,Q373:AE373)),0)</f>
        <v>0</v>
      </c>
      <c r="AJ373" s="6">
        <f>IF(S373&gt;0,RANK(S373,(N373:P373,Q373:AE373)),0)</f>
        <v>4</v>
      </c>
      <c r="AK373" s="2">
        <f t="shared" si="231"/>
        <v>4.692999608916699E-3</v>
      </c>
      <c r="AL373" s="2">
        <f t="shared" si="232"/>
        <v>1.4470082127493155E-2</v>
      </c>
      <c r="AM373" s="2">
        <f t="shared" si="233"/>
        <v>0</v>
      </c>
      <c r="AN373" s="2">
        <f t="shared" si="234"/>
        <v>8.9949159170903403E-3</v>
      </c>
      <c r="AP373" t="s">
        <v>613</v>
      </c>
      <c r="AQ373" t="s">
        <v>1836</v>
      </c>
      <c r="AR373" s="8">
        <v>1</v>
      </c>
      <c r="AT373">
        <v>1</v>
      </c>
      <c r="AU373" s="105">
        <v>26</v>
      </c>
      <c r="AV373" s="107">
        <v>95</v>
      </c>
      <c r="AW373" s="111">
        <f t="shared" si="221"/>
        <v>26095</v>
      </c>
      <c r="AY373" s="6" t="s">
        <v>1243</v>
      </c>
    </row>
    <row r="374" spans="1:51" hidden="1" outlineLevel="1">
      <c r="A374" t="s">
        <v>1925</v>
      </c>
      <c r="B374" t="s">
        <v>1836</v>
      </c>
      <c r="C374" s="1">
        <f t="shared" si="222"/>
        <v>6021</v>
      </c>
      <c r="D374" s="8">
        <f t="shared" si="223"/>
        <v>1</v>
      </c>
      <c r="E374" s="8">
        <f t="shared" si="224"/>
        <v>2</v>
      </c>
      <c r="F374" s="8">
        <f t="shared" si="225"/>
        <v>0</v>
      </c>
      <c r="G374" s="61">
        <f t="shared" si="226"/>
        <v>478</v>
      </c>
      <c r="H374" s="66">
        <f t="shared" si="207"/>
        <v>7.9388805846204946E-2</v>
      </c>
      <c r="I374" s="2"/>
      <c r="J374" s="2">
        <f t="shared" si="227"/>
        <v>0.52715495764823117</v>
      </c>
      <c r="K374" s="2">
        <f t="shared" si="228"/>
        <v>0.44776615180202622</v>
      </c>
      <c r="L374" s="2">
        <f t="shared" si="229"/>
        <v>0</v>
      </c>
      <c r="M374" s="2">
        <f t="shared" si="230"/>
        <v>2.5078890549742605E-2</v>
      </c>
      <c r="N374" s="120">
        <v>3174</v>
      </c>
      <c r="O374" s="120">
        <v>2696</v>
      </c>
      <c r="P374" s="120"/>
      <c r="Q374" s="120">
        <v>31</v>
      </c>
      <c r="R374" s="120">
        <v>64</v>
      </c>
      <c r="S374" s="120">
        <v>39</v>
      </c>
      <c r="T374" s="120"/>
      <c r="U374" s="120"/>
      <c r="V374" s="120"/>
      <c r="W374" s="120"/>
      <c r="X374" s="120"/>
      <c r="Y374" s="120">
        <v>17</v>
      </c>
      <c r="Z374" s="120">
        <v>0</v>
      </c>
      <c r="AA374" s="120">
        <v>0</v>
      </c>
      <c r="AB374" s="120">
        <v>0</v>
      </c>
      <c r="AC374" s="120">
        <v>0</v>
      </c>
      <c r="AD374" s="120"/>
      <c r="AE374" s="120"/>
      <c r="AG374" s="6">
        <f>IF(Q374&gt;0,RANK(Q374,(N374:P374,Q374:AE374)),0)</f>
        <v>5</v>
      </c>
      <c r="AH374" s="6">
        <f>IF(R374&gt;0,RANK(R374,(N374:P374,Q374:AE374)),0)</f>
        <v>3</v>
      </c>
      <c r="AI374" s="6">
        <f>IF(T374&gt;0,RANK(T374,(N374:P374,Q374:AE374)),0)</f>
        <v>0</v>
      </c>
      <c r="AJ374" s="6">
        <f>IF(S374&gt;0,RANK(S374,(N374:P374,Q374:AE374)),0)</f>
        <v>4</v>
      </c>
      <c r="AK374" s="2">
        <f t="shared" si="231"/>
        <v>5.1486464042517855E-3</v>
      </c>
      <c r="AL374" s="2">
        <f t="shared" si="232"/>
        <v>1.0629463544261751E-2</v>
      </c>
      <c r="AM374" s="2">
        <f t="shared" si="233"/>
        <v>0</v>
      </c>
      <c r="AN374" s="2">
        <f t="shared" si="234"/>
        <v>6.4773293472845045E-3</v>
      </c>
      <c r="AP374" t="s">
        <v>1925</v>
      </c>
      <c r="AQ374" t="s">
        <v>1836</v>
      </c>
      <c r="AR374" s="8">
        <v>1</v>
      </c>
      <c r="AT374">
        <v>1</v>
      </c>
      <c r="AU374" s="105">
        <v>26</v>
      </c>
      <c r="AV374" s="107">
        <v>97</v>
      </c>
      <c r="AW374" s="111">
        <f t="shared" si="221"/>
        <v>26097</v>
      </c>
      <c r="AY374" s="6" t="s">
        <v>1243</v>
      </c>
    </row>
    <row r="375" spans="1:51" hidden="1" outlineLevel="1">
      <c r="A375" t="s">
        <v>13</v>
      </c>
      <c r="B375" t="s">
        <v>1836</v>
      </c>
      <c r="C375" s="1">
        <f t="shared" si="222"/>
        <v>395070</v>
      </c>
      <c r="D375" s="8">
        <f t="shared" si="223"/>
        <v>1</v>
      </c>
      <c r="E375" s="8">
        <f t="shared" si="224"/>
        <v>2</v>
      </c>
      <c r="F375" s="8">
        <f t="shared" si="225"/>
        <v>0</v>
      </c>
      <c r="G375" s="61">
        <f t="shared" si="226"/>
        <v>89963</v>
      </c>
      <c r="H375" s="66">
        <f t="shared" si="207"/>
        <v>0.22771407598653404</v>
      </c>
      <c r="I375" s="2"/>
      <c r="J375" s="2">
        <f t="shared" si="227"/>
        <v>0.59754220771002609</v>
      </c>
      <c r="K375" s="2">
        <f t="shared" si="228"/>
        <v>0.36982813172349205</v>
      </c>
      <c r="L375" s="2">
        <f t="shared" si="229"/>
        <v>0</v>
      </c>
      <c r="M375" s="2">
        <f t="shared" si="230"/>
        <v>3.2629660566481866E-2</v>
      </c>
      <c r="N375" s="120">
        <v>236071</v>
      </c>
      <c r="O375" s="120">
        <v>146108</v>
      </c>
      <c r="P375" s="120"/>
      <c r="Q375" s="120">
        <v>2018</v>
      </c>
      <c r="R375" s="120">
        <v>7752</v>
      </c>
      <c r="S375" s="120">
        <v>2278</v>
      </c>
      <c r="T375" s="120"/>
      <c r="U375" s="120"/>
      <c r="V375" s="120"/>
      <c r="W375" s="120"/>
      <c r="X375" s="120"/>
      <c r="Y375" s="120">
        <v>843</v>
      </c>
      <c r="Z375" s="120">
        <v>0</v>
      </c>
      <c r="AA375" s="120">
        <v>0</v>
      </c>
      <c r="AB375" s="120">
        <v>0</v>
      </c>
      <c r="AC375" s="120">
        <v>0</v>
      </c>
      <c r="AD375" s="120"/>
      <c r="AE375" s="120"/>
      <c r="AG375" s="6">
        <f>IF(Q375&gt;0,RANK(Q375,(N375:P375,Q375:AE375)),0)</f>
        <v>5</v>
      </c>
      <c r="AH375" s="6">
        <f>IF(R375&gt;0,RANK(R375,(N375:P375,Q375:AE375)),0)</f>
        <v>3</v>
      </c>
      <c r="AI375" s="6">
        <f>IF(T375&gt;0,RANK(T375,(N375:P375,Q375:AE375)),0)</f>
        <v>0</v>
      </c>
      <c r="AJ375" s="6">
        <f>IF(S375&gt;0,RANK(S375,(N375:P375,Q375:AE375)),0)</f>
        <v>4</v>
      </c>
      <c r="AK375" s="2">
        <f t="shared" si="231"/>
        <v>5.1079555521806258E-3</v>
      </c>
      <c r="AL375" s="2">
        <f t="shared" si="232"/>
        <v>1.9621839167742426E-2</v>
      </c>
      <c r="AM375" s="2">
        <f t="shared" si="233"/>
        <v>0</v>
      </c>
      <c r="AN375" s="2">
        <f t="shared" si="234"/>
        <v>5.7660667729769405E-3</v>
      </c>
      <c r="AP375" t="s">
        <v>13</v>
      </c>
      <c r="AQ375" t="s">
        <v>1836</v>
      </c>
      <c r="AR375" s="8">
        <v>0</v>
      </c>
      <c r="AT375">
        <v>1</v>
      </c>
      <c r="AU375" s="105">
        <v>26</v>
      </c>
      <c r="AV375" s="107">
        <v>99</v>
      </c>
      <c r="AW375" s="111">
        <f t="shared" si="221"/>
        <v>26099</v>
      </c>
      <c r="AY375" s="6" t="s">
        <v>1243</v>
      </c>
    </row>
    <row r="376" spans="1:51" hidden="1" outlineLevel="1">
      <c r="A376" t="s">
        <v>14</v>
      </c>
      <c r="B376" t="s">
        <v>1836</v>
      </c>
      <c r="C376" s="1">
        <f t="shared" si="222"/>
        <v>12310</v>
      </c>
      <c r="D376" s="8">
        <f t="shared" si="223"/>
        <v>1</v>
      </c>
      <c r="E376" s="8">
        <f t="shared" si="224"/>
        <v>2</v>
      </c>
      <c r="F376" s="8">
        <f t="shared" si="225"/>
        <v>0</v>
      </c>
      <c r="G376" s="61">
        <f t="shared" si="226"/>
        <v>2092</v>
      </c>
      <c r="H376" s="66">
        <f t="shared" si="207"/>
        <v>0.16994313566206337</v>
      </c>
      <c r="I376" s="2"/>
      <c r="J376" s="2">
        <f t="shared" si="227"/>
        <v>0.56848090982940702</v>
      </c>
      <c r="K376" s="2">
        <f t="shared" si="228"/>
        <v>0.39853777416734365</v>
      </c>
      <c r="L376" s="2">
        <f t="shared" si="229"/>
        <v>0</v>
      </c>
      <c r="M376" s="2">
        <f t="shared" si="230"/>
        <v>3.2981316003249328E-2</v>
      </c>
      <c r="N376" s="120">
        <v>6998</v>
      </c>
      <c r="O376" s="120">
        <v>4906</v>
      </c>
      <c r="P376" s="120"/>
      <c r="Q376" s="120">
        <v>93</v>
      </c>
      <c r="R376" s="120">
        <v>189</v>
      </c>
      <c r="S376" s="120">
        <v>79</v>
      </c>
      <c r="T376" s="120"/>
      <c r="U376" s="120"/>
      <c r="V376" s="120"/>
      <c r="W376" s="120"/>
      <c r="X376" s="120"/>
      <c r="Y376" s="120">
        <v>45</v>
      </c>
      <c r="Z376" s="120">
        <v>0</v>
      </c>
      <c r="AA376" s="120">
        <v>0</v>
      </c>
      <c r="AB376" s="120">
        <v>0</v>
      </c>
      <c r="AC376" s="120">
        <v>0</v>
      </c>
      <c r="AD376" s="120"/>
      <c r="AE376" s="120"/>
      <c r="AG376" s="6">
        <f>IF(Q376&gt;0,RANK(Q376,(N376:P376,Q376:AE376)),0)</f>
        <v>4</v>
      </c>
      <c r="AH376" s="6">
        <f>IF(R376&gt;0,RANK(R376,(N376:P376,Q376:AE376)),0)</f>
        <v>3</v>
      </c>
      <c r="AI376" s="6">
        <f>IF(T376&gt;0,RANK(T376,(N376:P376,Q376:AE376)),0)</f>
        <v>0</v>
      </c>
      <c r="AJ376" s="6">
        <f>IF(S376&gt;0,RANK(S376,(N376:P376,Q376:AE376)),0)</f>
        <v>5</v>
      </c>
      <c r="AK376" s="2">
        <f t="shared" si="231"/>
        <v>7.5548334687246142E-3</v>
      </c>
      <c r="AL376" s="2">
        <f t="shared" si="232"/>
        <v>1.5353371242891958E-2</v>
      </c>
      <c r="AM376" s="2">
        <f t="shared" si="233"/>
        <v>0</v>
      </c>
      <c r="AN376" s="2">
        <f t="shared" si="234"/>
        <v>6.4175467099918766E-3</v>
      </c>
      <c r="AP376" t="s">
        <v>14</v>
      </c>
      <c r="AQ376" t="s">
        <v>1836</v>
      </c>
      <c r="AR376" s="8">
        <v>2</v>
      </c>
      <c r="AT376">
        <v>1</v>
      </c>
      <c r="AU376" s="105">
        <v>26</v>
      </c>
      <c r="AV376" s="107">
        <v>101</v>
      </c>
      <c r="AW376" s="111">
        <f t="shared" si="221"/>
        <v>26101</v>
      </c>
      <c r="AY376" s="6" t="s">
        <v>1243</v>
      </c>
    </row>
    <row r="377" spans="1:51" hidden="1" outlineLevel="1">
      <c r="A377" t="s">
        <v>186</v>
      </c>
      <c r="B377" t="s">
        <v>1836</v>
      </c>
      <c r="C377" s="1">
        <f t="shared" si="222"/>
        <v>31792</v>
      </c>
      <c r="D377" s="8">
        <f t="shared" si="223"/>
        <v>1</v>
      </c>
      <c r="E377" s="8">
        <f t="shared" si="224"/>
        <v>2</v>
      </c>
      <c r="F377" s="8">
        <f t="shared" si="225"/>
        <v>0</v>
      </c>
      <c r="G377" s="61">
        <f t="shared" si="226"/>
        <v>9769</v>
      </c>
      <c r="H377" s="66">
        <f t="shared" si="207"/>
        <v>0.30727856064418724</v>
      </c>
      <c r="I377" s="2"/>
      <c r="J377" s="2">
        <f t="shared" si="227"/>
        <v>0.63789632611977853</v>
      </c>
      <c r="K377" s="2">
        <f t="shared" si="228"/>
        <v>0.33061776547559135</v>
      </c>
      <c r="L377" s="2">
        <f t="shared" si="229"/>
        <v>0</v>
      </c>
      <c r="M377" s="2">
        <f t="shared" si="230"/>
        <v>3.1485908404630114E-2</v>
      </c>
      <c r="N377" s="120">
        <v>20280</v>
      </c>
      <c r="O377" s="120">
        <v>10511</v>
      </c>
      <c r="P377" s="120"/>
      <c r="Q377" s="120">
        <v>242</v>
      </c>
      <c r="R377" s="120">
        <v>566</v>
      </c>
      <c r="S377" s="120">
        <v>126</v>
      </c>
      <c r="T377" s="120"/>
      <c r="U377" s="120"/>
      <c r="V377" s="120"/>
      <c r="W377" s="120"/>
      <c r="X377" s="120"/>
      <c r="Y377" s="120">
        <v>67</v>
      </c>
      <c r="Z377" s="120">
        <v>0</v>
      </c>
      <c r="AA377" s="120">
        <v>0</v>
      </c>
      <c r="AB377" s="120">
        <v>0</v>
      </c>
      <c r="AC377" s="120">
        <v>0</v>
      </c>
      <c r="AD377" s="120"/>
      <c r="AE377" s="120"/>
      <c r="AG377" s="6">
        <f>IF(Q377&gt;0,RANK(Q377,(N377:P377,Q377:AE377)),0)</f>
        <v>4</v>
      </c>
      <c r="AH377" s="6">
        <f>IF(R377&gt;0,RANK(R377,(N377:P377,Q377:AE377)),0)</f>
        <v>3</v>
      </c>
      <c r="AI377" s="6">
        <f>IF(T377&gt;0,RANK(T377,(N377:P377,Q377:AE377)),0)</f>
        <v>0</v>
      </c>
      <c r="AJ377" s="6">
        <f>IF(S377&gt;0,RANK(S377,(N377:P377,Q377:AE377)),0)</f>
        <v>5</v>
      </c>
      <c r="AK377" s="2">
        <f t="shared" si="231"/>
        <v>7.6119778560644188E-3</v>
      </c>
      <c r="AL377" s="2">
        <f t="shared" si="232"/>
        <v>1.7803220936084548E-2</v>
      </c>
      <c r="AM377" s="2">
        <f t="shared" si="233"/>
        <v>0</v>
      </c>
      <c r="AN377" s="2">
        <f t="shared" si="234"/>
        <v>3.9632611977856065E-3</v>
      </c>
      <c r="AP377" t="s">
        <v>186</v>
      </c>
      <c r="AQ377" t="s">
        <v>1836</v>
      </c>
      <c r="AR377" s="8">
        <v>1</v>
      </c>
      <c r="AT377">
        <v>1</v>
      </c>
      <c r="AU377" s="105">
        <v>26</v>
      </c>
      <c r="AV377" s="107">
        <v>103</v>
      </c>
      <c r="AW377" s="111">
        <f t="shared" si="221"/>
        <v>26103</v>
      </c>
      <c r="AY377" s="6" t="s">
        <v>1243</v>
      </c>
    </row>
    <row r="378" spans="1:51" hidden="1" outlineLevel="1">
      <c r="A378" t="s">
        <v>1805</v>
      </c>
      <c r="B378" t="s">
        <v>1836</v>
      </c>
      <c r="C378" s="1">
        <f t="shared" si="222"/>
        <v>14451</v>
      </c>
      <c r="D378" s="8">
        <f t="shared" si="223"/>
        <v>1</v>
      </c>
      <c r="E378" s="8">
        <f t="shared" si="224"/>
        <v>2</v>
      </c>
      <c r="F378" s="8">
        <f t="shared" si="225"/>
        <v>0</v>
      </c>
      <c r="G378" s="61">
        <f t="shared" si="226"/>
        <v>667</v>
      </c>
      <c r="H378" s="66">
        <f t="shared" si="207"/>
        <v>4.6155975365026643E-2</v>
      </c>
      <c r="I378" s="2"/>
      <c r="J378" s="2">
        <f t="shared" si="227"/>
        <v>0.50903051691924439</v>
      </c>
      <c r="K378" s="2">
        <f t="shared" si="228"/>
        <v>0.4628745415542177</v>
      </c>
      <c r="L378" s="2">
        <f t="shared" si="229"/>
        <v>0</v>
      </c>
      <c r="M378" s="2">
        <f t="shared" si="230"/>
        <v>2.8094941526537909E-2</v>
      </c>
      <c r="N378" s="120">
        <v>7356</v>
      </c>
      <c r="O378" s="120">
        <v>6689</v>
      </c>
      <c r="P378" s="120"/>
      <c r="Q378" s="120">
        <v>97</v>
      </c>
      <c r="R378" s="120">
        <v>184</v>
      </c>
      <c r="S378" s="120">
        <v>90</v>
      </c>
      <c r="T378" s="120"/>
      <c r="U378" s="120"/>
      <c r="V378" s="120"/>
      <c r="W378" s="120"/>
      <c r="X378" s="120"/>
      <c r="Y378" s="120">
        <v>35</v>
      </c>
      <c r="Z378" s="120">
        <v>0</v>
      </c>
      <c r="AA378" s="120">
        <v>0</v>
      </c>
      <c r="AB378" s="120">
        <v>0</v>
      </c>
      <c r="AC378" s="120">
        <v>0</v>
      </c>
      <c r="AD378" s="120"/>
      <c r="AE378" s="120"/>
      <c r="AG378" s="6">
        <f>IF(Q378&gt;0,RANK(Q378,(N378:P378,Q378:AE378)),0)</f>
        <v>4</v>
      </c>
      <c r="AH378" s="6">
        <f>IF(R378&gt;0,RANK(R378,(N378:P378,Q378:AE378)),0)</f>
        <v>3</v>
      </c>
      <c r="AI378" s="6">
        <f>IF(T378&gt;0,RANK(T378,(N378:P378,Q378:AE378)),0)</f>
        <v>0</v>
      </c>
      <c r="AJ378" s="6">
        <f>IF(S378&gt;0,RANK(S378,(N378:P378,Q378:AE378)),0)</f>
        <v>5</v>
      </c>
      <c r="AK378" s="2">
        <f t="shared" si="231"/>
        <v>6.712338246488132E-3</v>
      </c>
      <c r="AL378" s="2">
        <f t="shared" si="232"/>
        <v>1.2732682859317694E-2</v>
      </c>
      <c r="AM378" s="2">
        <f t="shared" si="233"/>
        <v>0</v>
      </c>
      <c r="AN378" s="2">
        <f t="shared" si="234"/>
        <v>6.2279427029271334E-3</v>
      </c>
      <c r="AP378" t="s">
        <v>1805</v>
      </c>
      <c r="AQ378" t="s">
        <v>1836</v>
      </c>
      <c r="AR378" s="8">
        <v>2</v>
      </c>
      <c r="AT378">
        <v>1</v>
      </c>
      <c r="AU378" s="105">
        <v>26</v>
      </c>
      <c r="AV378" s="107">
        <v>105</v>
      </c>
      <c r="AW378" s="111">
        <f t="shared" si="221"/>
        <v>26105</v>
      </c>
      <c r="AY378" s="6" t="s">
        <v>1243</v>
      </c>
    </row>
    <row r="379" spans="1:51" hidden="1" outlineLevel="1">
      <c r="A379" t="s">
        <v>2420</v>
      </c>
      <c r="B379" t="s">
        <v>1836</v>
      </c>
      <c r="C379" s="1">
        <f t="shared" si="222"/>
        <v>16728</v>
      </c>
      <c r="D379" s="8">
        <f t="shared" si="223"/>
        <v>1</v>
      </c>
      <c r="E379" s="8">
        <f t="shared" si="224"/>
        <v>2</v>
      </c>
      <c r="F379" s="8">
        <f t="shared" si="225"/>
        <v>0</v>
      </c>
      <c r="G379" s="61">
        <f t="shared" si="226"/>
        <v>799</v>
      </c>
      <c r="H379" s="66">
        <f t="shared" si="207"/>
        <v>4.7764227642276426E-2</v>
      </c>
      <c r="I379" s="2"/>
      <c r="J379" s="2">
        <f t="shared" si="227"/>
        <v>0.50627690100430411</v>
      </c>
      <c r="K379" s="2">
        <f t="shared" si="228"/>
        <v>0.45851267336202772</v>
      </c>
      <c r="L379" s="2">
        <f t="shared" si="229"/>
        <v>0</v>
      </c>
      <c r="M379" s="2">
        <f t="shared" si="230"/>
        <v>3.5210425633668163E-2</v>
      </c>
      <c r="N379" s="120">
        <v>8469</v>
      </c>
      <c r="O379" s="120">
        <v>7670</v>
      </c>
      <c r="P379" s="120"/>
      <c r="Q379" s="120">
        <v>88</v>
      </c>
      <c r="R379" s="120">
        <v>293</v>
      </c>
      <c r="S379" s="120">
        <v>148</v>
      </c>
      <c r="T379" s="120"/>
      <c r="U379" s="120"/>
      <c r="V379" s="120"/>
      <c r="W379" s="120"/>
      <c r="X379" s="120"/>
      <c r="Y379" s="120">
        <v>60</v>
      </c>
      <c r="Z379" s="120">
        <v>0</v>
      </c>
      <c r="AA379" s="120">
        <v>0</v>
      </c>
      <c r="AB379" s="120">
        <v>0</v>
      </c>
      <c r="AC379" s="120">
        <v>0</v>
      </c>
      <c r="AD379" s="120"/>
      <c r="AE379" s="120"/>
      <c r="AG379" s="6">
        <f>IF(Q379&gt;0,RANK(Q379,(N379:P379,Q379:AE379)),0)</f>
        <v>5</v>
      </c>
      <c r="AH379" s="6">
        <f>IF(R379&gt;0,RANK(R379,(N379:P379,Q379:AE379)),0)</f>
        <v>3</v>
      </c>
      <c r="AI379" s="6">
        <f>IF(T379&gt;0,RANK(T379,(N379:P379,Q379:AE379)),0)</f>
        <v>0</v>
      </c>
      <c r="AJ379" s="6">
        <f>IF(S379&gt;0,RANK(S379,(N379:P379,Q379:AE379)),0)</f>
        <v>4</v>
      </c>
      <c r="AK379" s="2">
        <f t="shared" si="231"/>
        <v>5.2606408417025345E-3</v>
      </c>
      <c r="AL379" s="2">
        <f t="shared" si="232"/>
        <v>1.751554280248685E-2</v>
      </c>
      <c r="AM379" s="2">
        <f t="shared" si="233"/>
        <v>0</v>
      </c>
      <c r="AN379" s="2">
        <f t="shared" si="234"/>
        <v>8.8474414155906272E-3</v>
      </c>
      <c r="AP379" t="s">
        <v>2420</v>
      </c>
      <c r="AQ379" t="s">
        <v>1836</v>
      </c>
      <c r="AR379" s="8">
        <v>4</v>
      </c>
      <c r="AT379">
        <v>1</v>
      </c>
      <c r="AU379" s="105">
        <v>26</v>
      </c>
      <c r="AV379" s="107">
        <v>107</v>
      </c>
      <c r="AW379" s="111">
        <f t="shared" si="221"/>
        <v>26107</v>
      </c>
      <c r="AY379" s="6" t="s">
        <v>1243</v>
      </c>
    </row>
    <row r="380" spans="1:51" hidden="1" outlineLevel="1">
      <c r="A380" t="s">
        <v>1887</v>
      </c>
      <c r="B380" t="s">
        <v>1836</v>
      </c>
      <c r="C380" s="1">
        <f t="shared" si="222"/>
        <v>10466</v>
      </c>
      <c r="D380" s="8">
        <f t="shared" si="223"/>
        <v>1</v>
      </c>
      <c r="E380" s="8">
        <f t="shared" si="224"/>
        <v>2</v>
      </c>
      <c r="F380" s="8">
        <f t="shared" si="225"/>
        <v>0</v>
      </c>
      <c r="G380" s="61">
        <f t="shared" si="226"/>
        <v>1147</v>
      </c>
      <c r="H380" s="66">
        <f t="shared" si="207"/>
        <v>0.10959296770494936</v>
      </c>
      <c r="I380" s="2"/>
      <c r="J380" s="2">
        <f t="shared" si="227"/>
        <v>0.53879227976304223</v>
      </c>
      <c r="K380" s="2">
        <f t="shared" si="228"/>
        <v>0.42919931205809286</v>
      </c>
      <c r="L380" s="2">
        <f t="shared" si="229"/>
        <v>0</v>
      </c>
      <c r="M380" s="2">
        <f t="shared" si="230"/>
        <v>3.2008408178864911E-2</v>
      </c>
      <c r="N380" s="120">
        <v>5639</v>
      </c>
      <c r="O380" s="120">
        <v>4492</v>
      </c>
      <c r="P380" s="120"/>
      <c r="Q380" s="120">
        <v>64</v>
      </c>
      <c r="R380" s="120">
        <v>151</v>
      </c>
      <c r="S380" s="120">
        <v>90</v>
      </c>
      <c r="T380" s="120"/>
      <c r="U380" s="120"/>
      <c r="V380" s="120"/>
      <c r="W380" s="120"/>
      <c r="X380" s="120"/>
      <c r="Y380" s="120">
        <v>30</v>
      </c>
      <c r="Z380" s="120">
        <v>0</v>
      </c>
      <c r="AA380" s="120">
        <v>0</v>
      </c>
      <c r="AB380" s="120">
        <v>0</v>
      </c>
      <c r="AC380" s="120">
        <v>0</v>
      </c>
      <c r="AD380" s="120"/>
      <c r="AE380" s="120"/>
      <c r="AG380" s="6">
        <f>IF(Q380&gt;0,RANK(Q380,(N380:P380,Q380:AE380)),0)</f>
        <v>5</v>
      </c>
      <c r="AH380" s="6">
        <f>IF(R380&gt;0,RANK(R380,(N380:P380,Q380:AE380)),0)</f>
        <v>3</v>
      </c>
      <c r="AI380" s="6">
        <f>IF(T380&gt;0,RANK(T380,(N380:P380,Q380:AE380)),0)</f>
        <v>0</v>
      </c>
      <c r="AJ380" s="6">
        <f>IF(S380&gt;0,RANK(S380,(N380:P380,Q380:AE380)),0)</f>
        <v>4</v>
      </c>
      <c r="AK380" s="2">
        <f t="shared" si="231"/>
        <v>6.1150391744697113E-3</v>
      </c>
      <c r="AL380" s="2">
        <f t="shared" si="232"/>
        <v>1.4427670552264476E-2</v>
      </c>
      <c r="AM380" s="2">
        <f t="shared" si="233"/>
        <v>0</v>
      </c>
      <c r="AN380" s="2">
        <f t="shared" si="234"/>
        <v>8.5992738390980317E-3</v>
      </c>
      <c r="AP380" t="s">
        <v>1887</v>
      </c>
      <c r="AQ380" t="s">
        <v>1836</v>
      </c>
      <c r="AR380" s="8">
        <v>1</v>
      </c>
      <c r="AT380">
        <v>1</v>
      </c>
      <c r="AU380" s="105">
        <v>26</v>
      </c>
      <c r="AV380" s="107">
        <v>109</v>
      </c>
      <c r="AW380" s="111">
        <f t="shared" si="221"/>
        <v>26109</v>
      </c>
      <c r="AY380" s="6" t="s">
        <v>1243</v>
      </c>
    </row>
    <row r="381" spans="1:51" hidden="1" outlineLevel="1">
      <c r="A381" t="s">
        <v>2515</v>
      </c>
      <c r="B381" t="s">
        <v>1836</v>
      </c>
      <c r="C381" s="1">
        <f t="shared" si="222"/>
        <v>41209</v>
      </c>
      <c r="D381" s="8">
        <f t="shared" si="223"/>
        <v>2</v>
      </c>
      <c r="E381" s="8">
        <f t="shared" si="224"/>
        <v>1</v>
      </c>
      <c r="F381" s="8">
        <f t="shared" si="225"/>
        <v>0</v>
      </c>
      <c r="G381" s="61">
        <f t="shared" si="226"/>
        <v>214</v>
      </c>
      <c r="H381" s="66">
        <f t="shared" si="207"/>
        <v>5.1930403552622002E-3</v>
      </c>
      <c r="I381" s="2"/>
      <c r="J381" s="2">
        <f t="shared" si="227"/>
        <v>0.48110849571695502</v>
      </c>
      <c r="K381" s="2">
        <f t="shared" si="228"/>
        <v>0.48630153607221721</v>
      </c>
      <c r="L381" s="2">
        <f t="shared" si="229"/>
        <v>0</v>
      </c>
      <c r="M381" s="2">
        <f t="shared" si="230"/>
        <v>3.2589968210827769E-2</v>
      </c>
      <c r="N381" s="120">
        <v>19826</v>
      </c>
      <c r="O381" s="120">
        <v>20040</v>
      </c>
      <c r="P381" s="120"/>
      <c r="Q381" s="120">
        <v>179</v>
      </c>
      <c r="R381" s="120">
        <v>836</v>
      </c>
      <c r="S381" s="120">
        <v>238</v>
      </c>
      <c r="T381" s="120"/>
      <c r="U381" s="120"/>
      <c r="V381" s="120"/>
      <c r="W381" s="120"/>
      <c r="X381" s="120"/>
      <c r="Y381" s="120">
        <v>90</v>
      </c>
      <c r="Z381" s="120">
        <v>0</v>
      </c>
      <c r="AA381" s="120">
        <v>0</v>
      </c>
      <c r="AB381" s="120">
        <v>0</v>
      </c>
      <c r="AC381" s="120">
        <v>0</v>
      </c>
      <c r="AD381" s="120"/>
      <c r="AE381" s="120"/>
      <c r="AG381" s="6">
        <f>IF(Q381&gt;0,RANK(Q381,(N381:P381,Q381:AE381)),0)</f>
        <v>5</v>
      </c>
      <c r="AH381" s="6">
        <f>IF(R381&gt;0,RANK(R381,(N381:P381,Q381:AE381)),0)</f>
        <v>3</v>
      </c>
      <c r="AI381" s="6">
        <f>IF(T381&gt;0,RANK(T381,(N381:P381,Q381:AE381)),0)</f>
        <v>0</v>
      </c>
      <c r="AJ381" s="6">
        <f>IF(S381&gt;0,RANK(S381,(N381:P381,Q381:AE381)),0)</f>
        <v>4</v>
      </c>
      <c r="AK381" s="2">
        <f t="shared" si="231"/>
        <v>4.3437113251959527E-3</v>
      </c>
      <c r="AL381" s="2">
        <f t="shared" si="232"/>
        <v>2.028683054672523E-2</v>
      </c>
      <c r="AM381" s="2">
        <f t="shared" si="233"/>
        <v>0</v>
      </c>
      <c r="AN381" s="2">
        <f t="shared" si="234"/>
        <v>5.775437404450484E-3</v>
      </c>
      <c r="AP381" t="s">
        <v>2515</v>
      </c>
      <c r="AQ381" t="s">
        <v>1836</v>
      </c>
      <c r="AR381" s="8">
        <v>4</v>
      </c>
      <c r="AT381">
        <v>1</v>
      </c>
      <c r="AU381" s="105">
        <v>26</v>
      </c>
      <c r="AV381" s="107">
        <v>111</v>
      </c>
      <c r="AW381" s="111">
        <f t="shared" si="221"/>
        <v>26111</v>
      </c>
      <c r="AY381" s="6" t="s">
        <v>1243</v>
      </c>
    </row>
    <row r="382" spans="1:51" hidden="1" outlineLevel="1">
      <c r="A382" t="s">
        <v>1592</v>
      </c>
      <c r="B382" t="s">
        <v>1836</v>
      </c>
      <c r="C382" s="1">
        <f t="shared" si="222"/>
        <v>6944</v>
      </c>
      <c r="D382" s="8">
        <f t="shared" si="223"/>
        <v>2</v>
      </c>
      <c r="E382" s="8">
        <f t="shared" si="224"/>
        <v>1</v>
      </c>
      <c r="F382" s="8">
        <f t="shared" si="225"/>
        <v>0</v>
      </c>
      <c r="G382" s="61">
        <f t="shared" si="226"/>
        <v>1243</v>
      </c>
      <c r="H382" s="66">
        <f t="shared" si="207"/>
        <v>0.17900345622119815</v>
      </c>
      <c r="I382" s="2"/>
      <c r="J382" s="2">
        <f t="shared" si="227"/>
        <v>0.39573732718894011</v>
      </c>
      <c r="K382" s="2">
        <f t="shared" si="228"/>
        <v>0.57474078341013823</v>
      </c>
      <c r="L382" s="2">
        <f t="shared" si="229"/>
        <v>0</v>
      </c>
      <c r="M382" s="2">
        <f t="shared" si="230"/>
        <v>2.9521889400921597E-2</v>
      </c>
      <c r="N382" s="120">
        <v>2748</v>
      </c>
      <c r="O382" s="120">
        <v>3991</v>
      </c>
      <c r="P382" s="120"/>
      <c r="Q382" s="120">
        <v>40</v>
      </c>
      <c r="R382" s="120">
        <v>76</v>
      </c>
      <c r="S382" s="120">
        <v>57</v>
      </c>
      <c r="T382" s="120"/>
      <c r="U382" s="120"/>
      <c r="V382" s="120"/>
      <c r="W382" s="120"/>
      <c r="X382" s="120"/>
      <c r="Y382" s="120">
        <v>32</v>
      </c>
      <c r="Z382" s="120">
        <v>0</v>
      </c>
      <c r="AA382" s="120">
        <v>0</v>
      </c>
      <c r="AB382" s="120">
        <v>0</v>
      </c>
      <c r="AC382" s="120">
        <v>0</v>
      </c>
      <c r="AD382" s="120"/>
      <c r="AE382" s="120"/>
      <c r="AG382" s="6">
        <f>IF(Q382&gt;0,RANK(Q382,(N382:P382,Q382:AE382)),0)</f>
        <v>5</v>
      </c>
      <c r="AH382" s="6">
        <f>IF(R382&gt;0,RANK(R382,(N382:P382,Q382:AE382)),0)</f>
        <v>3</v>
      </c>
      <c r="AI382" s="6">
        <f>IF(T382&gt;0,RANK(T382,(N382:P382,Q382:AE382)),0)</f>
        <v>0</v>
      </c>
      <c r="AJ382" s="6">
        <f>IF(S382&gt;0,RANK(S382,(N382:P382,Q382:AE382)),0)</f>
        <v>4</v>
      </c>
      <c r="AK382" s="2">
        <f t="shared" si="231"/>
        <v>5.7603686635944703E-3</v>
      </c>
      <c r="AL382" s="2">
        <f t="shared" si="232"/>
        <v>1.0944700460829493E-2</v>
      </c>
      <c r="AM382" s="2">
        <f t="shared" si="233"/>
        <v>0</v>
      </c>
      <c r="AN382" s="2">
        <f t="shared" si="234"/>
        <v>8.208525345622119E-3</v>
      </c>
      <c r="AP382" t="s">
        <v>1592</v>
      </c>
      <c r="AQ382" t="s">
        <v>1836</v>
      </c>
      <c r="AR382" s="8">
        <v>4</v>
      </c>
      <c r="AT382">
        <v>1</v>
      </c>
      <c r="AU382" s="105">
        <v>26</v>
      </c>
      <c r="AV382" s="107">
        <v>113</v>
      </c>
      <c r="AW382" s="111">
        <f t="shared" si="221"/>
        <v>26113</v>
      </c>
      <c r="AY382" s="6" t="s">
        <v>1243</v>
      </c>
    </row>
    <row r="383" spans="1:51" hidden="1" outlineLevel="1">
      <c r="A383" t="s">
        <v>122</v>
      </c>
      <c r="B383" t="s">
        <v>1836</v>
      </c>
      <c r="C383" s="1">
        <f t="shared" si="222"/>
        <v>70179</v>
      </c>
      <c r="D383" s="8">
        <f t="shared" si="223"/>
        <v>1</v>
      </c>
      <c r="E383" s="8">
        <f t="shared" si="224"/>
        <v>2</v>
      </c>
      <c r="F383" s="8">
        <f t="shared" si="225"/>
        <v>0</v>
      </c>
      <c r="G383" s="61">
        <f t="shared" si="226"/>
        <v>11611</v>
      </c>
      <c r="H383" s="66">
        <f t="shared" si="207"/>
        <v>0.16544835349606007</v>
      </c>
      <c r="I383" s="2"/>
      <c r="J383" s="2">
        <f t="shared" si="227"/>
        <v>0.56569629091323614</v>
      </c>
      <c r="K383" s="2">
        <f t="shared" si="228"/>
        <v>0.40024793741717607</v>
      </c>
      <c r="L383" s="2">
        <f t="shared" si="229"/>
        <v>0</v>
      </c>
      <c r="M383" s="2">
        <f t="shared" si="230"/>
        <v>3.4055771669587787E-2</v>
      </c>
      <c r="N383" s="120">
        <v>39700</v>
      </c>
      <c r="O383" s="120">
        <v>28089</v>
      </c>
      <c r="P383" s="120"/>
      <c r="Q383" s="120">
        <v>370</v>
      </c>
      <c r="R383" s="120">
        <v>1354</v>
      </c>
      <c r="S383" s="120">
        <v>460</v>
      </c>
      <c r="T383" s="120"/>
      <c r="U383" s="120"/>
      <c r="V383" s="120"/>
      <c r="W383" s="120"/>
      <c r="X383" s="120"/>
      <c r="Y383" s="120">
        <v>206</v>
      </c>
      <c r="Z383" s="120">
        <v>0</v>
      </c>
      <c r="AA383" s="120">
        <v>0</v>
      </c>
      <c r="AB383" s="120">
        <v>0</v>
      </c>
      <c r="AC383" s="120">
        <v>0</v>
      </c>
      <c r="AD383" s="120"/>
      <c r="AE383" s="120"/>
      <c r="AG383" s="6">
        <f>IF(Q383&gt;0,RANK(Q383,(N383:P383,Q383:AE383)),0)</f>
        <v>5</v>
      </c>
      <c r="AH383" s="6">
        <f>IF(R383&gt;0,RANK(R383,(N383:P383,Q383:AE383)),0)</f>
        <v>3</v>
      </c>
      <c r="AI383" s="6">
        <f>IF(T383&gt;0,RANK(T383,(N383:P383,Q383:AE383)),0)</f>
        <v>0</v>
      </c>
      <c r="AJ383" s="6">
        <f>IF(S383&gt;0,RANK(S383,(N383:P383,Q383:AE383)),0)</f>
        <v>4</v>
      </c>
      <c r="AK383" s="2">
        <f t="shared" si="231"/>
        <v>5.2722324342039644E-3</v>
      </c>
      <c r="AL383" s="2">
        <f t="shared" si="232"/>
        <v>1.9293520853816668E-2</v>
      </c>
      <c r="AM383" s="2">
        <f t="shared" si="233"/>
        <v>0</v>
      </c>
      <c r="AN383" s="2">
        <f t="shared" si="234"/>
        <v>6.554667350631955E-3</v>
      </c>
      <c r="AP383" t="s">
        <v>122</v>
      </c>
      <c r="AQ383" t="s">
        <v>1836</v>
      </c>
      <c r="AR383" s="8">
        <v>15</v>
      </c>
      <c r="AT383">
        <v>1</v>
      </c>
      <c r="AU383" s="105">
        <v>26</v>
      </c>
      <c r="AV383" s="107">
        <v>115</v>
      </c>
      <c r="AW383" s="111">
        <f t="shared" si="221"/>
        <v>26115</v>
      </c>
      <c r="AY383" s="6" t="s">
        <v>1243</v>
      </c>
    </row>
    <row r="384" spans="1:51" hidden="1" outlineLevel="1">
      <c r="A384" t="s">
        <v>1894</v>
      </c>
      <c r="B384" t="s">
        <v>1836</v>
      </c>
      <c r="C384" s="1">
        <f t="shared" si="222"/>
        <v>25150</v>
      </c>
      <c r="D384" s="8">
        <f t="shared" si="223"/>
        <v>1</v>
      </c>
      <c r="E384" s="8">
        <f t="shared" si="224"/>
        <v>2</v>
      </c>
      <c r="F384" s="8">
        <f t="shared" si="225"/>
        <v>0</v>
      </c>
      <c r="G384" s="61">
        <f t="shared" si="226"/>
        <v>1445</v>
      </c>
      <c r="H384" s="66">
        <f t="shared" si="207"/>
        <v>5.7455268389662029E-2</v>
      </c>
      <c r="I384" s="2"/>
      <c r="J384" s="2">
        <f t="shared" si="227"/>
        <v>0.51037773359840954</v>
      </c>
      <c r="K384" s="2">
        <f t="shared" si="228"/>
        <v>0.45292246520874752</v>
      </c>
      <c r="L384" s="2">
        <f t="shared" si="229"/>
        <v>0</v>
      </c>
      <c r="M384" s="2">
        <f t="shared" si="230"/>
        <v>3.669980119284294E-2</v>
      </c>
      <c r="N384" s="120">
        <v>12836</v>
      </c>
      <c r="O384" s="120">
        <v>11391</v>
      </c>
      <c r="P384" s="120"/>
      <c r="Q384" s="120">
        <v>143</v>
      </c>
      <c r="R384" s="120">
        <v>475</v>
      </c>
      <c r="S384" s="120">
        <v>228</v>
      </c>
      <c r="T384" s="120"/>
      <c r="U384" s="120"/>
      <c r="V384" s="120"/>
      <c r="W384" s="120"/>
      <c r="X384" s="120"/>
      <c r="Y384" s="120">
        <v>77</v>
      </c>
      <c r="Z384" s="120">
        <v>0</v>
      </c>
      <c r="AA384" s="120">
        <v>0</v>
      </c>
      <c r="AB384" s="120">
        <v>0</v>
      </c>
      <c r="AC384" s="120">
        <v>0</v>
      </c>
      <c r="AD384" s="120"/>
      <c r="AE384" s="120"/>
      <c r="AG384" s="6">
        <f>IF(Q384&gt;0,RANK(Q384,(N384:P384,Q384:AE384)),0)</f>
        <v>5</v>
      </c>
      <c r="AH384" s="6">
        <f>IF(R384&gt;0,RANK(R384,(N384:P384,Q384:AE384)),0)</f>
        <v>3</v>
      </c>
      <c r="AI384" s="6">
        <f>IF(T384&gt;0,RANK(T384,(N384:P384,Q384:AE384)),0)</f>
        <v>0</v>
      </c>
      <c r="AJ384" s="6">
        <f>IF(S384&gt;0,RANK(S384,(N384:P384,Q384:AE384)),0)</f>
        <v>4</v>
      </c>
      <c r="AK384" s="2">
        <f t="shared" si="231"/>
        <v>5.6858846918489067E-3</v>
      </c>
      <c r="AL384" s="2">
        <f t="shared" si="232"/>
        <v>1.8886679920477135E-2</v>
      </c>
      <c r="AM384" s="2">
        <f t="shared" si="233"/>
        <v>0</v>
      </c>
      <c r="AN384" s="2">
        <f t="shared" si="234"/>
        <v>9.0656063618290254E-3</v>
      </c>
      <c r="AP384" t="s">
        <v>1894</v>
      </c>
      <c r="AQ384" t="s">
        <v>1836</v>
      </c>
      <c r="AR384" s="8">
        <v>4</v>
      </c>
      <c r="AT384">
        <v>1</v>
      </c>
      <c r="AU384" s="105">
        <v>26</v>
      </c>
      <c r="AV384" s="107">
        <v>117</v>
      </c>
      <c r="AW384" s="111">
        <f t="shared" si="221"/>
        <v>26117</v>
      </c>
      <c r="AY384" s="6" t="s">
        <v>1243</v>
      </c>
    </row>
    <row r="385" spans="1:51" hidden="1" outlineLevel="1">
      <c r="A385" t="s">
        <v>2506</v>
      </c>
      <c r="B385" t="s">
        <v>1836</v>
      </c>
      <c r="C385" s="1">
        <f t="shared" si="222"/>
        <v>4994</v>
      </c>
      <c r="D385" s="8">
        <f t="shared" si="223"/>
        <v>1</v>
      </c>
      <c r="E385" s="8">
        <f t="shared" si="224"/>
        <v>2</v>
      </c>
      <c r="F385" s="8">
        <f t="shared" si="225"/>
        <v>0</v>
      </c>
      <c r="G385" s="61">
        <f t="shared" si="226"/>
        <v>226</v>
      </c>
      <c r="H385" s="66">
        <f t="shared" si="207"/>
        <v>4.5254305166199438E-2</v>
      </c>
      <c r="I385" s="2"/>
      <c r="J385" s="2">
        <f t="shared" si="227"/>
        <v>0.50260312374849825</v>
      </c>
      <c r="K385" s="2">
        <f t="shared" si="228"/>
        <v>0.45734881858229876</v>
      </c>
      <c r="L385" s="2">
        <f t="shared" si="229"/>
        <v>0</v>
      </c>
      <c r="M385" s="2">
        <f t="shared" si="230"/>
        <v>4.0048057669202997E-2</v>
      </c>
      <c r="N385" s="120">
        <v>2510</v>
      </c>
      <c r="O385" s="120">
        <v>2284</v>
      </c>
      <c r="P385" s="120"/>
      <c r="Q385" s="120">
        <v>25</v>
      </c>
      <c r="R385" s="120">
        <v>94</v>
      </c>
      <c r="S385" s="120">
        <v>61</v>
      </c>
      <c r="T385" s="120"/>
      <c r="U385" s="120"/>
      <c r="V385" s="120"/>
      <c r="W385" s="120"/>
      <c r="X385" s="120"/>
      <c r="Y385" s="120">
        <v>20</v>
      </c>
      <c r="Z385" s="120">
        <v>0</v>
      </c>
      <c r="AA385" s="120">
        <v>0</v>
      </c>
      <c r="AB385" s="120">
        <v>0</v>
      </c>
      <c r="AC385" s="120">
        <v>0</v>
      </c>
      <c r="AD385" s="120"/>
      <c r="AE385" s="120"/>
      <c r="AG385" s="6">
        <f>IF(Q385&gt;0,RANK(Q385,(N385:P385,Q385:AE385)),0)</f>
        <v>5</v>
      </c>
      <c r="AH385" s="6">
        <f>IF(R385&gt;0,RANK(R385,(N385:P385,Q385:AE385)),0)</f>
        <v>3</v>
      </c>
      <c r="AI385" s="6">
        <f>IF(T385&gt;0,RANK(T385,(N385:P385,Q385:AE385)),0)</f>
        <v>0</v>
      </c>
      <c r="AJ385" s="6">
        <f>IF(S385&gt;0,RANK(S385,(N385:P385,Q385:AE385)),0)</f>
        <v>4</v>
      </c>
      <c r="AK385" s="2">
        <f t="shared" si="231"/>
        <v>5.0060072086503806E-3</v>
      </c>
      <c r="AL385" s="2">
        <f t="shared" si="232"/>
        <v>1.8822587104525432E-2</v>
      </c>
      <c r="AM385" s="2">
        <f t="shared" si="233"/>
        <v>0</v>
      </c>
      <c r="AN385" s="2">
        <f t="shared" si="234"/>
        <v>1.2214657589106928E-2</v>
      </c>
      <c r="AP385" t="s">
        <v>2506</v>
      </c>
      <c r="AQ385" t="s">
        <v>1836</v>
      </c>
      <c r="AR385" s="8">
        <v>1</v>
      </c>
      <c r="AT385">
        <v>1</v>
      </c>
      <c r="AU385" s="105">
        <v>26</v>
      </c>
      <c r="AV385" s="107">
        <v>119</v>
      </c>
      <c r="AW385" s="111">
        <f t="shared" si="221"/>
        <v>26119</v>
      </c>
      <c r="AY385" s="6" t="s">
        <v>1243</v>
      </c>
    </row>
    <row r="386" spans="1:51" hidden="1" outlineLevel="1">
      <c r="A386" t="s">
        <v>2487</v>
      </c>
      <c r="B386" t="s">
        <v>1836</v>
      </c>
      <c r="C386" s="1">
        <f t="shared" si="222"/>
        <v>75147</v>
      </c>
      <c r="D386" s="8">
        <f t="shared" si="223"/>
        <v>1</v>
      </c>
      <c r="E386" s="8">
        <f t="shared" si="224"/>
        <v>2</v>
      </c>
      <c r="F386" s="8">
        <f t="shared" si="225"/>
        <v>0</v>
      </c>
      <c r="G386" s="61">
        <f t="shared" si="226"/>
        <v>18164</v>
      </c>
      <c r="H386" s="66">
        <f t="shared" si="207"/>
        <v>0.24171290936431261</v>
      </c>
      <c r="I386" s="2"/>
      <c r="J386" s="2">
        <f t="shared" si="227"/>
        <v>0.60437542416862944</v>
      </c>
      <c r="K386" s="2">
        <f t="shared" si="228"/>
        <v>0.36266251480431688</v>
      </c>
      <c r="L386" s="2">
        <f t="shared" si="229"/>
        <v>0</v>
      </c>
      <c r="M386" s="2">
        <f t="shared" si="230"/>
        <v>3.296206102705368E-2</v>
      </c>
      <c r="N386" s="120">
        <v>45417</v>
      </c>
      <c r="O386" s="120">
        <v>27253</v>
      </c>
      <c r="P386" s="120"/>
      <c r="Q386" s="120">
        <v>518</v>
      </c>
      <c r="R386" s="120">
        <v>1260</v>
      </c>
      <c r="S386" s="120">
        <v>512</v>
      </c>
      <c r="T386" s="120"/>
      <c r="U386" s="120"/>
      <c r="V386" s="120"/>
      <c r="W386" s="120"/>
      <c r="X386" s="120"/>
      <c r="Y386" s="120">
        <v>187</v>
      </c>
      <c r="Z386" s="120">
        <v>0</v>
      </c>
      <c r="AA386" s="120">
        <v>0</v>
      </c>
      <c r="AB386" s="120">
        <v>0</v>
      </c>
      <c r="AC386" s="120">
        <v>0</v>
      </c>
      <c r="AD386" s="120"/>
      <c r="AE386" s="120"/>
      <c r="AG386" s="6">
        <f>IF(Q386&gt;0,RANK(Q386,(N386:P386,Q386:AE386)),0)</f>
        <v>4</v>
      </c>
      <c r="AH386" s="6">
        <f>IF(R386&gt;0,RANK(R386,(N386:P386,Q386:AE386)),0)</f>
        <v>3</v>
      </c>
      <c r="AI386" s="6">
        <f>IF(T386&gt;0,RANK(T386,(N386:P386,Q386:AE386)),0)</f>
        <v>0</v>
      </c>
      <c r="AJ386" s="6">
        <f>IF(S386&gt;0,RANK(S386,(N386:P386,Q386:AE386)),0)</f>
        <v>5</v>
      </c>
      <c r="AK386" s="2">
        <f t="shared" si="231"/>
        <v>6.8931560807483994E-3</v>
      </c>
      <c r="AL386" s="2">
        <f t="shared" si="232"/>
        <v>1.6767136412631244E-2</v>
      </c>
      <c r="AM386" s="2">
        <f t="shared" si="233"/>
        <v>0</v>
      </c>
      <c r="AN386" s="2">
        <f t="shared" si="234"/>
        <v>6.8133125740215848E-3</v>
      </c>
      <c r="AP386" t="s">
        <v>2487</v>
      </c>
      <c r="AQ386" t="s">
        <v>1836</v>
      </c>
      <c r="AR386" s="8">
        <v>2</v>
      </c>
      <c r="AT386">
        <v>1</v>
      </c>
      <c r="AU386" s="105">
        <v>26</v>
      </c>
      <c r="AV386" s="107">
        <v>121</v>
      </c>
      <c r="AW386" s="111">
        <f t="shared" si="221"/>
        <v>26121</v>
      </c>
      <c r="AY386" s="6" t="s">
        <v>1243</v>
      </c>
    </row>
    <row r="387" spans="1:51" hidden="1" outlineLevel="1">
      <c r="A387" t="s">
        <v>2450</v>
      </c>
      <c r="B387" t="s">
        <v>1836</v>
      </c>
      <c r="C387" s="1">
        <f t="shared" si="222"/>
        <v>21313</v>
      </c>
      <c r="D387" s="8">
        <f t="shared" si="223"/>
        <v>2</v>
      </c>
      <c r="E387" s="8">
        <f t="shared" si="224"/>
        <v>1</v>
      </c>
      <c r="F387" s="8">
        <f t="shared" si="225"/>
        <v>0</v>
      </c>
      <c r="G387" s="61">
        <f t="shared" si="226"/>
        <v>1309</v>
      </c>
      <c r="H387" s="66">
        <f t="shared" si="207"/>
        <v>6.1417913949232864E-2</v>
      </c>
      <c r="I387" s="2"/>
      <c r="J387" s="2">
        <f t="shared" si="227"/>
        <v>0.45193074649275089</v>
      </c>
      <c r="K387" s="2">
        <f t="shared" si="228"/>
        <v>0.5133486604419838</v>
      </c>
      <c r="L387" s="2">
        <f t="shared" si="229"/>
        <v>0</v>
      </c>
      <c r="M387" s="2">
        <f t="shared" si="230"/>
        <v>3.4720593065265315E-2</v>
      </c>
      <c r="N387" s="120">
        <v>9632</v>
      </c>
      <c r="O387" s="120">
        <v>10941</v>
      </c>
      <c r="P387" s="120"/>
      <c r="Q387" s="120">
        <v>126</v>
      </c>
      <c r="R387" s="120">
        <v>350</v>
      </c>
      <c r="S387" s="120">
        <v>199</v>
      </c>
      <c r="T387" s="120"/>
      <c r="U387" s="120"/>
      <c r="V387" s="120"/>
      <c r="W387" s="120"/>
      <c r="X387" s="120"/>
      <c r="Y387" s="120">
        <v>65</v>
      </c>
      <c r="Z387" s="120">
        <v>0</v>
      </c>
      <c r="AA387" s="120">
        <v>0</v>
      </c>
      <c r="AB387" s="120">
        <v>0</v>
      </c>
      <c r="AC387" s="120">
        <v>0</v>
      </c>
      <c r="AD387" s="120"/>
      <c r="AE387" s="120"/>
      <c r="AG387" s="6">
        <f>IF(Q387&gt;0,RANK(Q387,(N387:P387,Q387:AE387)),0)</f>
        <v>5</v>
      </c>
      <c r="AH387" s="6">
        <f>IF(R387&gt;0,RANK(R387,(N387:P387,Q387:AE387)),0)</f>
        <v>3</v>
      </c>
      <c r="AI387" s="6">
        <f>IF(T387&gt;0,RANK(T387,(N387:P387,Q387:AE387)),0)</f>
        <v>0</v>
      </c>
      <c r="AJ387" s="6">
        <f>IF(S387&gt;0,RANK(S387,(N387:P387,Q387:AE387)),0)</f>
        <v>4</v>
      </c>
      <c r="AK387" s="2">
        <f t="shared" si="231"/>
        <v>5.9118847651667998E-3</v>
      </c>
      <c r="AL387" s="2">
        <f t="shared" si="232"/>
        <v>1.6421902125463333E-2</v>
      </c>
      <c r="AM387" s="2">
        <f t="shared" si="233"/>
        <v>0</v>
      </c>
      <c r="AN387" s="2">
        <f t="shared" si="234"/>
        <v>9.3370243513348668E-3</v>
      </c>
      <c r="AP387" t="s">
        <v>2450</v>
      </c>
      <c r="AQ387" t="s">
        <v>1836</v>
      </c>
      <c r="AR387" s="8">
        <v>2</v>
      </c>
      <c r="AT387">
        <v>1</v>
      </c>
      <c r="AU387" s="105">
        <v>26</v>
      </c>
      <c r="AV387" s="107">
        <v>123</v>
      </c>
      <c r="AW387" s="111">
        <f t="shared" si="221"/>
        <v>26123</v>
      </c>
      <c r="AY387" s="6" t="s">
        <v>1243</v>
      </c>
    </row>
    <row r="388" spans="1:51" hidden="1" outlineLevel="1">
      <c r="A388" t="s">
        <v>967</v>
      </c>
      <c r="B388" t="s">
        <v>1836</v>
      </c>
      <c r="C388" s="1">
        <f t="shared" si="222"/>
        <v>638848</v>
      </c>
      <c r="D388" s="8">
        <f t="shared" si="223"/>
        <v>1</v>
      </c>
      <c r="E388" s="8">
        <f t="shared" si="224"/>
        <v>2</v>
      </c>
      <c r="F388" s="8">
        <f t="shared" si="225"/>
        <v>0</v>
      </c>
      <c r="G388" s="61">
        <f t="shared" si="226"/>
        <v>115039</v>
      </c>
      <c r="H388" s="66">
        <f t="shared" ref="H388:H451" si="235">IF(C388&gt;0,G388/C388,0)</f>
        <v>0.18007256812262071</v>
      </c>
      <c r="I388" s="2"/>
      <c r="J388" s="2">
        <f t="shared" si="227"/>
        <v>0.57452476958525345</v>
      </c>
      <c r="K388" s="2">
        <f t="shared" si="228"/>
        <v>0.39445220146263271</v>
      </c>
      <c r="L388" s="2">
        <f t="shared" si="229"/>
        <v>0</v>
      </c>
      <c r="M388" s="2">
        <f t="shared" si="230"/>
        <v>3.102302895211384E-2</v>
      </c>
      <c r="N388" s="120">
        <v>367034</v>
      </c>
      <c r="O388" s="120">
        <v>251995</v>
      </c>
      <c r="P388" s="120"/>
      <c r="Q388" s="120">
        <v>3682</v>
      </c>
      <c r="R388" s="120">
        <v>12528</v>
      </c>
      <c r="S388" s="120">
        <v>2438</v>
      </c>
      <c r="T388" s="120"/>
      <c r="U388" s="120"/>
      <c r="V388" s="120"/>
      <c r="W388" s="120"/>
      <c r="X388" s="120"/>
      <c r="Y388" s="120">
        <v>1159</v>
      </c>
      <c r="Z388" s="120">
        <v>4</v>
      </c>
      <c r="AA388" s="120">
        <v>7</v>
      </c>
      <c r="AB388" s="120">
        <v>1</v>
      </c>
      <c r="AC388" s="120">
        <v>0</v>
      </c>
      <c r="AD388" s="120"/>
      <c r="AE388" s="120"/>
      <c r="AG388" s="6">
        <f>IF(Q388&gt;0,RANK(Q388,(N388:P388,Q388:AE388)),0)</f>
        <v>4</v>
      </c>
      <c r="AH388" s="6">
        <f>IF(R388&gt;0,RANK(R388,(N388:P388,Q388:AE388)),0)</f>
        <v>3</v>
      </c>
      <c r="AI388" s="6">
        <f>IF(T388&gt;0,RANK(T388,(N388:P388,Q388:AE388)),0)</f>
        <v>0</v>
      </c>
      <c r="AJ388" s="6">
        <f>IF(S388&gt;0,RANK(S388,(N388:P388,Q388:AE388)),0)</f>
        <v>5</v>
      </c>
      <c r="AK388" s="2">
        <f t="shared" si="231"/>
        <v>5.7634992987377282E-3</v>
      </c>
      <c r="AL388" s="2">
        <f t="shared" si="232"/>
        <v>1.961029853736726E-2</v>
      </c>
      <c r="AM388" s="2">
        <f t="shared" si="233"/>
        <v>0</v>
      </c>
      <c r="AN388" s="2">
        <f t="shared" si="234"/>
        <v>3.8162442396313364E-3</v>
      </c>
      <c r="AP388" t="s">
        <v>967</v>
      </c>
      <c r="AQ388" t="s">
        <v>1836</v>
      </c>
      <c r="AR388" s="8">
        <v>0</v>
      </c>
      <c r="AT388">
        <v>1</v>
      </c>
      <c r="AU388" s="105">
        <v>26</v>
      </c>
      <c r="AV388" s="107">
        <v>125</v>
      </c>
      <c r="AW388" s="111">
        <f t="shared" si="221"/>
        <v>26125</v>
      </c>
      <c r="AY388" s="6" t="s">
        <v>1243</v>
      </c>
    </row>
    <row r="389" spans="1:51" hidden="1" outlineLevel="1">
      <c r="A389" t="s">
        <v>1956</v>
      </c>
      <c r="B389" t="s">
        <v>1836</v>
      </c>
      <c r="C389" s="1">
        <f t="shared" si="222"/>
        <v>11342</v>
      </c>
      <c r="D389" s="8">
        <f t="shared" si="223"/>
        <v>2</v>
      </c>
      <c r="E389" s="8">
        <f t="shared" si="224"/>
        <v>1</v>
      </c>
      <c r="F389" s="8">
        <f t="shared" si="225"/>
        <v>0</v>
      </c>
      <c r="G389" s="61">
        <f t="shared" si="226"/>
        <v>51</v>
      </c>
      <c r="H389" s="66">
        <f t="shared" si="235"/>
        <v>4.4965614530065243E-3</v>
      </c>
      <c r="I389" s="2"/>
      <c r="J389" s="2">
        <f t="shared" si="227"/>
        <v>0.48219008993122908</v>
      </c>
      <c r="K389" s="2">
        <f t="shared" si="228"/>
        <v>0.48668665138423556</v>
      </c>
      <c r="L389" s="2">
        <f t="shared" si="229"/>
        <v>0</v>
      </c>
      <c r="M389" s="2">
        <f t="shared" si="230"/>
        <v>3.1123258684535415E-2</v>
      </c>
      <c r="N389" s="120">
        <v>5469</v>
      </c>
      <c r="O389" s="120">
        <v>5520</v>
      </c>
      <c r="P389" s="120"/>
      <c r="Q389" s="120">
        <v>69</v>
      </c>
      <c r="R389" s="120">
        <v>154</v>
      </c>
      <c r="S389" s="120">
        <v>92</v>
      </c>
      <c r="T389" s="120"/>
      <c r="U389" s="120"/>
      <c r="V389" s="120"/>
      <c r="W389" s="120"/>
      <c r="X389" s="120"/>
      <c r="Y389" s="120">
        <v>38</v>
      </c>
      <c r="Z389" s="120">
        <v>0</v>
      </c>
      <c r="AA389" s="120">
        <v>0</v>
      </c>
      <c r="AB389" s="120">
        <v>0</v>
      </c>
      <c r="AC389" s="120">
        <v>0</v>
      </c>
      <c r="AD389" s="120"/>
      <c r="AE389" s="120"/>
      <c r="AG389" s="6">
        <f>IF(Q389&gt;0,RANK(Q389,(N389:P389,Q389:AE389)),0)</f>
        <v>5</v>
      </c>
      <c r="AH389" s="6">
        <f>IF(R389&gt;0,RANK(R389,(N389:P389,Q389:AE389)),0)</f>
        <v>3</v>
      </c>
      <c r="AI389" s="6">
        <f>IF(T389&gt;0,RANK(T389,(N389:P389,Q389:AE389)),0)</f>
        <v>0</v>
      </c>
      <c r="AJ389" s="6">
        <f>IF(S389&gt;0,RANK(S389,(N389:P389,Q389:AE389)),0)</f>
        <v>4</v>
      </c>
      <c r="AK389" s="2">
        <f t="shared" si="231"/>
        <v>6.0835831423029446E-3</v>
      </c>
      <c r="AL389" s="2">
        <f t="shared" si="232"/>
        <v>1.3577852230647152E-2</v>
      </c>
      <c r="AM389" s="2">
        <f t="shared" si="233"/>
        <v>0</v>
      </c>
      <c r="AN389" s="2">
        <f t="shared" si="234"/>
        <v>8.1114441897372595E-3</v>
      </c>
      <c r="AP389" t="s">
        <v>1956</v>
      </c>
      <c r="AQ389" t="s">
        <v>1836</v>
      </c>
      <c r="AR389" s="8">
        <v>2</v>
      </c>
      <c r="AT389">
        <v>1</v>
      </c>
      <c r="AU389" s="105">
        <v>26</v>
      </c>
      <c r="AV389" s="107">
        <v>127</v>
      </c>
      <c r="AW389" s="111">
        <f t="shared" si="221"/>
        <v>26127</v>
      </c>
      <c r="AY389" s="6" t="s">
        <v>1243</v>
      </c>
    </row>
    <row r="390" spans="1:51" hidden="1" outlineLevel="1">
      <c r="A390" t="s">
        <v>166</v>
      </c>
      <c r="B390" t="s">
        <v>1836</v>
      </c>
      <c r="C390" s="1">
        <f t="shared" ref="C390:C409" si="236">SUM(N390:AE390)</f>
        <v>10135</v>
      </c>
      <c r="D390" s="8">
        <f t="shared" ref="D390:D409" si="237">IF(N390&gt;0, RANK(N390,(N390:AE390)),0)</f>
        <v>1</v>
      </c>
      <c r="E390" s="8">
        <f t="shared" ref="E390:E409" si="238">IF(O390&gt;0,RANK(O390,(N390:AE390)),0)</f>
        <v>2</v>
      </c>
      <c r="F390" s="8">
        <f t="shared" ref="F390:F409" si="239">IF(P390&gt;0,RANK(P390,(N390:AE390)),0)</f>
        <v>0</v>
      </c>
      <c r="G390" s="61">
        <f t="shared" ref="G390:G409" si="240">IF(C390&gt;0,MAX(N390:S390)-LARGE(N390:S390,2),0)</f>
        <v>1998</v>
      </c>
      <c r="H390" s="66">
        <f t="shared" si="235"/>
        <v>0.19713862851504688</v>
      </c>
      <c r="I390" s="2"/>
      <c r="J390" s="2">
        <f t="shared" ref="J390:J409" si="241">IF($C390=0,"-",N390/$C390)</f>
        <v>0.57967439565860879</v>
      </c>
      <c r="K390" s="2">
        <f t="shared" ref="K390:K409" si="242">IF($C390=0,"-",O390/$C390)</f>
        <v>0.38253576714356191</v>
      </c>
      <c r="L390" s="2">
        <f t="shared" ref="L390:L409" si="243">IF($C390=0,"-",P390/$C390)</f>
        <v>0</v>
      </c>
      <c r="M390" s="2">
        <f t="shared" ref="M390:M409" si="244">IF(C390=0,"-",(1-J390-K390-L390))</f>
        <v>3.7789837197829301E-2</v>
      </c>
      <c r="N390" s="120">
        <v>5875</v>
      </c>
      <c r="O390" s="120">
        <v>3877</v>
      </c>
      <c r="P390" s="120"/>
      <c r="Q390" s="120">
        <v>69</v>
      </c>
      <c r="R390" s="120">
        <v>180</v>
      </c>
      <c r="S390" s="120">
        <v>96</v>
      </c>
      <c r="T390" s="120"/>
      <c r="U390" s="120"/>
      <c r="V390" s="120"/>
      <c r="W390" s="120"/>
      <c r="X390" s="120"/>
      <c r="Y390" s="120">
        <v>38</v>
      </c>
      <c r="Z390" s="120">
        <v>0</v>
      </c>
      <c r="AA390" s="120">
        <v>0</v>
      </c>
      <c r="AB390" s="120">
        <v>0</v>
      </c>
      <c r="AC390" s="120">
        <v>0</v>
      </c>
      <c r="AD390" s="120"/>
      <c r="AE390" s="120"/>
      <c r="AG390" s="6">
        <f>IF(Q390&gt;0,RANK(Q390,(N390:P390,Q390:AE390)),0)</f>
        <v>5</v>
      </c>
      <c r="AH390" s="6">
        <f>IF(R390&gt;0,RANK(R390,(N390:P390,Q390:AE390)),0)</f>
        <v>3</v>
      </c>
      <c r="AI390" s="6">
        <f>IF(T390&gt;0,RANK(T390,(N390:P390,Q390:AE390)),0)</f>
        <v>0</v>
      </c>
      <c r="AJ390" s="6">
        <f>IF(S390&gt;0,RANK(S390,(N390:P390,Q390:AE390)),0)</f>
        <v>4</v>
      </c>
      <c r="AK390" s="2">
        <f t="shared" ref="AK390:AK409" si="245">IF($C390=0,"-",Q390/$C390)</f>
        <v>6.8080907745436603E-3</v>
      </c>
      <c r="AL390" s="2">
        <f t="shared" ref="AL390:AL409" si="246">IF($C390=0,"-",R390/$C390)</f>
        <v>1.7760236803157376E-2</v>
      </c>
      <c r="AM390" s="2">
        <f t="shared" ref="AM390:AM409" si="247">IF($C390=0,"-",T390/$C390)</f>
        <v>0</v>
      </c>
      <c r="AN390" s="2">
        <f t="shared" ref="AN390:AN409" si="248">IF($C390=0,"-",S390/$C390)</f>
        <v>9.4721262950172667E-3</v>
      </c>
      <c r="AP390" t="s">
        <v>166</v>
      </c>
      <c r="AQ390" t="s">
        <v>1836</v>
      </c>
      <c r="AR390" s="8">
        <v>1</v>
      </c>
      <c r="AT390">
        <v>1</v>
      </c>
      <c r="AU390" s="105">
        <v>26</v>
      </c>
      <c r="AV390" s="107">
        <v>129</v>
      </c>
      <c r="AW390" s="111">
        <f t="shared" si="221"/>
        <v>26129</v>
      </c>
      <c r="AY390" s="6" t="s">
        <v>1243</v>
      </c>
    </row>
    <row r="391" spans="1:51" hidden="1" outlineLevel="1">
      <c r="A391" t="s">
        <v>1869</v>
      </c>
      <c r="B391" t="s">
        <v>1836</v>
      </c>
      <c r="C391" s="1">
        <f t="shared" si="236"/>
        <v>3457</v>
      </c>
      <c r="D391" s="8">
        <f t="shared" si="237"/>
        <v>1</v>
      </c>
      <c r="E391" s="8">
        <f t="shared" si="238"/>
        <v>2</v>
      </c>
      <c r="F391" s="8">
        <f t="shared" si="239"/>
        <v>0</v>
      </c>
      <c r="G391" s="61">
        <f t="shared" si="240"/>
        <v>557</v>
      </c>
      <c r="H391" s="66">
        <f t="shared" si="235"/>
        <v>0.16112236042811687</v>
      </c>
      <c r="I391" s="2"/>
      <c r="J391" s="2">
        <f t="shared" si="241"/>
        <v>0.56580850448365638</v>
      </c>
      <c r="K391" s="2">
        <f t="shared" si="242"/>
        <v>0.40468614405553949</v>
      </c>
      <c r="L391" s="2">
        <f t="shared" si="243"/>
        <v>0</v>
      </c>
      <c r="M391" s="2">
        <f t="shared" si="244"/>
        <v>2.950535146080413E-2</v>
      </c>
      <c r="N391" s="120">
        <v>1956</v>
      </c>
      <c r="O391" s="120">
        <v>1399</v>
      </c>
      <c r="P391" s="120"/>
      <c r="Q391" s="120">
        <v>22</v>
      </c>
      <c r="R391" s="120">
        <v>46</v>
      </c>
      <c r="S391" s="120">
        <v>22</v>
      </c>
      <c r="T391" s="120"/>
      <c r="U391" s="120"/>
      <c r="V391" s="120"/>
      <c r="W391" s="120"/>
      <c r="X391" s="120"/>
      <c r="Y391" s="120">
        <v>12</v>
      </c>
      <c r="Z391" s="120">
        <v>0</v>
      </c>
      <c r="AA391" s="120">
        <v>0</v>
      </c>
      <c r="AB391" s="120">
        <v>0</v>
      </c>
      <c r="AC391" s="120">
        <v>0</v>
      </c>
      <c r="AD391" s="120"/>
      <c r="AE391" s="120"/>
      <c r="AG391" s="6">
        <f>IF(Q391&gt;0,RANK(Q391,(N391:P391,Q391:AE391)),0)</f>
        <v>4</v>
      </c>
      <c r="AH391" s="6">
        <f>IF(R391&gt;0,RANK(R391,(N391:P391,Q391:AE391)),0)</f>
        <v>3</v>
      </c>
      <c r="AI391" s="6">
        <f>IF(T391&gt;0,RANK(T391,(N391:P391,Q391:AE391)),0)</f>
        <v>0</v>
      </c>
      <c r="AJ391" s="6">
        <f>IF(S391&gt;0,RANK(S391,(N391:P391,Q391:AE391)),0)</f>
        <v>4</v>
      </c>
      <c r="AK391" s="2">
        <f t="shared" si="245"/>
        <v>6.3638993346832517E-3</v>
      </c>
      <c r="AL391" s="2">
        <f t="shared" si="246"/>
        <v>1.3306334972519526E-2</v>
      </c>
      <c r="AM391" s="2">
        <f t="shared" si="247"/>
        <v>0</v>
      </c>
      <c r="AN391" s="2">
        <f t="shared" si="248"/>
        <v>6.3638993346832517E-3</v>
      </c>
      <c r="AP391" t="s">
        <v>1869</v>
      </c>
      <c r="AQ391" t="s">
        <v>1836</v>
      </c>
      <c r="AR391" s="8">
        <v>1</v>
      </c>
      <c r="AT391">
        <v>1</v>
      </c>
      <c r="AU391" s="105">
        <v>26</v>
      </c>
      <c r="AV391" s="107">
        <v>131</v>
      </c>
      <c r="AW391" s="111">
        <f t="shared" si="221"/>
        <v>26131</v>
      </c>
      <c r="AY391" s="6" t="s">
        <v>1243</v>
      </c>
    </row>
    <row r="392" spans="1:51" hidden="1" outlineLevel="1">
      <c r="A392" t="s">
        <v>2119</v>
      </c>
      <c r="B392" t="s">
        <v>1836</v>
      </c>
      <c r="C392" s="1">
        <f t="shared" si="236"/>
        <v>10184</v>
      </c>
      <c r="D392" s="8">
        <f t="shared" si="237"/>
        <v>2</v>
      </c>
      <c r="E392" s="8">
        <f t="shared" si="238"/>
        <v>1</v>
      </c>
      <c r="F392" s="8">
        <f t="shared" si="239"/>
        <v>0</v>
      </c>
      <c r="G392" s="61">
        <f t="shared" si="240"/>
        <v>193</v>
      </c>
      <c r="H392" s="66">
        <f t="shared" si="235"/>
        <v>1.8951296150824824E-2</v>
      </c>
      <c r="I392" s="2"/>
      <c r="J392" s="2">
        <f t="shared" si="241"/>
        <v>0.47221131186174392</v>
      </c>
      <c r="K392" s="2">
        <f t="shared" si="242"/>
        <v>0.49116260801256872</v>
      </c>
      <c r="L392" s="2">
        <f t="shared" si="243"/>
        <v>0</v>
      </c>
      <c r="M392" s="2">
        <f t="shared" si="244"/>
        <v>3.6626080125687355E-2</v>
      </c>
      <c r="N392" s="120">
        <v>4809</v>
      </c>
      <c r="O392" s="120">
        <v>5002</v>
      </c>
      <c r="P392" s="120"/>
      <c r="Q392" s="120">
        <v>77</v>
      </c>
      <c r="R392" s="120">
        <v>162</v>
      </c>
      <c r="S392" s="120">
        <v>100</v>
      </c>
      <c r="T392" s="120"/>
      <c r="U392" s="120"/>
      <c r="V392" s="120"/>
      <c r="W392" s="120"/>
      <c r="X392" s="120"/>
      <c r="Y392" s="120">
        <v>34</v>
      </c>
      <c r="Z392" s="120">
        <v>0</v>
      </c>
      <c r="AA392" s="120">
        <v>0</v>
      </c>
      <c r="AB392" s="120">
        <v>0</v>
      </c>
      <c r="AC392" s="120">
        <v>0</v>
      </c>
      <c r="AD392" s="120"/>
      <c r="AE392" s="120"/>
      <c r="AG392" s="6">
        <f>IF(Q392&gt;0,RANK(Q392,(N392:P392,Q392:AE392)),0)</f>
        <v>5</v>
      </c>
      <c r="AH392" s="6">
        <f>IF(R392&gt;0,RANK(R392,(N392:P392,Q392:AE392)),0)</f>
        <v>3</v>
      </c>
      <c r="AI392" s="6">
        <f>IF(T392&gt;0,RANK(T392,(N392:P392,Q392:AE392)),0)</f>
        <v>0</v>
      </c>
      <c r="AJ392" s="6">
        <f>IF(S392&gt;0,RANK(S392,(N392:P392,Q392:AE392)),0)</f>
        <v>4</v>
      </c>
      <c r="AK392" s="2">
        <f t="shared" si="245"/>
        <v>7.5608798114689705E-3</v>
      </c>
      <c r="AL392" s="2">
        <f t="shared" si="246"/>
        <v>1.5907305577376275E-2</v>
      </c>
      <c r="AM392" s="2">
        <f t="shared" si="247"/>
        <v>0</v>
      </c>
      <c r="AN392" s="2">
        <f t="shared" si="248"/>
        <v>9.8193244304791826E-3</v>
      </c>
      <c r="AP392" t="s">
        <v>2119</v>
      </c>
      <c r="AQ392" t="s">
        <v>1836</v>
      </c>
      <c r="AR392" s="8">
        <v>4</v>
      </c>
      <c r="AT392">
        <v>1</v>
      </c>
      <c r="AU392" s="105">
        <v>26</v>
      </c>
      <c r="AV392" s="107">
        <v>133</v>
      </c>
      <c r="AW392" s="111">
        <f t="shared" si="221"/>
        <v>26133</v>
      </c>
      <c r="AY392" s="6" t="s">
        <v>1243</v>
      </c>
    </row>
    <row r="393" spans="1:51" hidden="1" outlineLevel="1">
      <c r="A393" t="s">
        <v>2520</v>
      </c>
      <c r="B393" t="s">
        <v>1836</v>
      </c>
      <c r="C393" s="1">
        <f t="shared" si="236"/>
        <v>3980</v>
      </c>
      <c r="D393" s="8">
        <f t="shared" si="237"/>
        <v>1</v>
      </c>
      <c r="E393" s="8">
        <f t="shared" si="238"/>
        <v>2</v>
      </c>
      <c r="F393" s="8">
        <f t="shared" si="239"/>
        <v>0</v>
      </c>
      <c r="G393" s="61">
        <f t="shared" si="240"/>
        <v>90</v>
      </c>
      <c r="H393" s="66">
        <f t="shared" si="235"/>
        <v>2.2613065326633167E-2</v>
      </c>
      <c r="I393" s="2"/>
      <c r="J393" s="2">
        <f t="shared" si="241"/>
        <v>0.48693467336683416</v>
      </c>
      <c r="K393" s="2">
        <f t="shared" si="242"/>
        <v>0.46432160804020101</v>
      </c>
      <c r="L393" s="2">
        <f t="shared" si="243"/>
        <v>0</v>
      </c>
      <c r="M393" s="2">
        <f t="shared" si="244"/>
        <v>4.8743718592964835E-2</v>
      </c>
      <c r="N393" s="120">
        <v>1938</v>
      </c>
      <c r="O393" s="120">
        <v>1848</v>
      </c>
      <c r="P393" s="120"/>
      <c r="Q393" s="120">
        <v>25</v>
      </c>
      <c r="R393" s="120">
        <v>102</v>
      </c>
      <c r="S393" s="120">
        <v>43</v>
      </c>
      <c r="T393" s="120"/>
      <c r="U393" s="120"/>
      <c r="V393" s="120"/>
      <c r="W393" s="120"/>
      <c r="X393" s="120"/>
      <c r="Y393" s="120">
        <v>24</v>
      </c>
      <c r="Z393" s="120">
        <v>0</v>
      </c>
      <c r="AA393" s="120">
        <v>0</v>
      </c>
      <c r="AB393" s="120">
        <v>0</v>
      </c>
      <c r="AC393" s="120">
        <v>0</v>
      </c>
      <c r="AD393" s="120"/>
      <c r="AE393" s="120"/>
      <c r="AG393" s="6">
        <f>IF(Q393&gt;0,RANK(Q393,(N393:P393,Q393:AE393)),0)</f>
        <v>5</v>
      </c>
      <c r="AH393" s="6">
        <f>IF(R393&gt;0,RANK(R393,(N393:P393,Q393:AE393)),0)</f>
        <v>3</v>
      </c>
      <c r="AI393" s="6">
        <f>IF(T393&gt;0,RANK(T393,(N393:P393,Q393:AE393)),0)</f>
        <v>0</v>
      </c>
      <c r="AJ393" s="6">
        <f>IF(S393&gt;0,RANK(S393,(N393:P393,Q393:AE393)),0)</f>
        <v>4</v>
      </c>
      <c r="AK393" s="2">
        <f t="shared" si="245"/>
        <v>6.2814070351758797E-3</v>
      </c>
      <c r="AL393" s="2">
        <f t="shared" si="246"/>
        <v>2.5628140703517589E-2</v>
      </c>
      <c r="AM393" s="2">
        <f t="shared" si="247"/>
        <v>0</v>
      </c>
      <c r="AN393" s="2">
        <f t="shared" si="248"/>
        <v>1.0804020100502512E-2</v>
      </c>
      <c r="AP393" t="s">
        <v>2520</v>
      </c>
      <c r="AQ393" t="s">
        <v>1836</v>
      </c>
      <c r="AR393" s="8">
        <v>1</v>
      </c>
      <c r="AT393">
        <v>1</v>
      </c>
      <c r="AU393" s="105">
        <v>26</v>
      </c>
      <c r="AV393" s="107">
        <v>135</v>
      </c>
      <c r="AW393" s="111">
        <f t="shared" si="221"/>
        <v>26135</v>
      </c>
      <c r="AY393" s="6" t="s">
        <v>1243</v>
      </c>
    </row>
    <row r="394" spans="1:51" hidden="1" outlineLevel="1">
      <c r="A394" t="s">
        <v>1983</v>
      </c>
      <c r="B394" t="s">
        <v>1836</v>
      </c>
      <c r="C394" s="1">
        <f t="shared" si="236"/>
        <v>11702</v>
      </c>
      <c r="D394" s="8">
        <f t="shared" si="237"/>
        <v>2</v>
      </c>
      <c r="E394" s="8">
        <f t="shared" si="238"/>
        <v>1</v>
      </c>
      <c r="F394" s="8">
        <f t="shared" si="239"/>
        <v>0</v>
      </c>
      <c r="G394" s="61">
        <f t="shared" si="240"/>
        <v>425</v>
      </c>
      <c r="H394" s="66">
        <f t="shared" si="235"/>
        <v>3.6318578020851137E-2</v>
      </c>
      <c r="I394" s="2"/>
      <c r="J394" s="2">
        <f t="shared" si="241"/>
        <v>0.46325414459066827</v>
      </c>
      <c r="K394" s="2">
        <f t="shared" si="242"/>
        <v>0.49957272261151942</v>
      </c>
      <c r="L394" s="2">
        <f t="shared" si="243"/>
        <v>0</v>
      </c>
      <c r="M394" s="2">
        <f t="shared" si="244"/>
        <v>3.7173132797812314E-2</v>
      </c>
      <c r="N394" s="120">
        <v>5421</v>
      </c>
      <c r="O394" s="120">
        <v>5846</v>
      </c>
      <c r="P394" s="120"/>
      <c r="Q394" s="120">
        <v>78</v>
      </c>
      <c r="R394" s="120">
        <v>231</v>
      </c>
      <c r="S394" s="120">
        <v>87</v>
      </c>
      <c r="T394" s="120"/>
      <c r="U394" s="120"/>
      <c r="V394" s="120"/>
      <c r="W394" s="120"/>
      <c r="X394" s="120"/>
      <c r="Y394" s="120">
        <v>39</v>
      </c>
      <c r="Z394" s="120">
        <v>0</v>
      </c>
      <c r="AA394" s="120">
        <v>0</v>
      </c>
      <c r="AB394" s="120">
        <v>0</v>
      </c>
      <c r="AC394" s="120">
        <v>0</v>
      </c>
      <c r="AD394" s="120"/>
      <c r="AE394" s="120"/>
      <c r="AG394" s="6">
        <f>IF(Q394&gt;0,RANK(Q394,(N394:P394,Q394:AE394)),0)</f>
        <v>5</v>
      </c>
      <c r="AH394" s="6">
        <f>IF(R394&gt;0,RANK(R394,(N394:P394,Q394:AE394)),0)</f>
        <v>3</v>
      </c>
      <c r="AI394" s="6">
        <f>IF(T394&gt;0,RANK(T394,(N394:P394,Q394:AE394)),0)</f>
        <v>0</v>
      </c>
      <c r="AJ394" s="6">
        <f>IF(S394&gt;0,RANK(S394,(N394:P394,Q394:AE394)),0)</f>
        <v>4</v>
      </c>
      <c r="AK394" s="2">
        <f t="shared" si="245"/>
        <v>6.6655272602973853E-3</v>
      </c>
      <c r="AL394" s="2">
        <f t="shared" si="246"/>
        <v>1.9740215347803795E-2</v>
      </c>
      <c r="AM394" s="2">
        <f t="shared" si="247"/>
        <v>0</v>
      </c>
      <c r="AN394" s="2">
        <f t="shared" si="248"/>
        <v>7.4346265595624681E-3</v>
      </c>
      <c r="AP394" t="s">
        <v>1983</v>
      </c>
      <c r="AQ394" t="s">
        <v>1836</v>
      </c>
      <c r="AR394" s="8">
        <v>1</v>
      </c>
      <c r="AT394">
        <v>1</v>
      </c>
      <c r="AU394" s="105">
        <v>26</v>
      </c>
      <c r="AV394" s="107">
        <v>137</v>
      </c>
      <c r="AW394" s="111">
        <f t="shared" si="221"/>
        <v>26137</v>
      </c>
      <c r="AY394" s="6" t="s">
        <v>1243</v>
      </c>
    </row>
    <row r="395" spans="1:51" hidden="1" outlineLevel="1">
      <c r="A395" t="s">
        <v>357</v>
      </c>
      <c r="B395" t="s">
        <v>1836</v>
      </c>
      <c r="C395" s="1">
        <f t="shared" si="236"/>
        <v>131177</v>
      </c>
      <c r="D395" s="8">
        <f t="shared" si="237"/>
        <v>2</v>
      </c>
      <c r="E395" s="8">
        <f t="shared" si="238"/>
        <v>1</v>
      </c>
      <c r="F395" s="8">
        <f t="shared" si="239"/>
        <v>0</v>
      </c>
      <c r="G395" s="61">
        <f t="shared" si="240"/>
        <v>40046</v>
      </c>
      <c r="H395" s="66">
        <f t="shared" si="235"/>
        <v>0.30528217599121799</v>
      </c>
      <c r="I395" s="2"/>
      <c r="J395" s="2">
        <f t="shared" si="241"/>
        <v>0.33395336072634685</v>
      </c>
      <c r="K395" s="2">
        <f t="shared" si="242"/>
        <v>0.63923553671756483</v>
      </c>
      <c r="L395" s="2">
        <f t="shared" si="243"/>
        <v>0</v>
      </c>
      <c r="M395" s="2">
        <f t="shared" si="244"/>
        <v>2.6811102556088318E-2</v>
      </c>
      <c r="N395" s="120">
        <v>43807</v>
      </c>
      <c r="O395" s="120">
        <v>83853</v>
      </c>
      <c r="P395" s="120"/>
      <c r="Q395" s="120">
        <v>663</v>
      </c>
      <c r="R395" s="120">
        <v>2122</v>
      </c>
      <c r="S395" s="120">
        <v>544</v>
      </c>
      <c r="T395" s="120"/>
      <c r="U395" s="120"/>
      <c r="V395" s="120"/>
      <c r="W395" s="120"/>
      <c r="X395" s="120"/>
      <c r="Y395" s="120">
        <v>188</v>
      </c>
      <c r="Z395" s="120">
        <v>0</v>
      </c>
      <c r="AA395" s="120">
        <v>0</v>
      </c>
      <c r="AB395" s="120">
        <v>0</v>
      </c>
      <c r="AC395" s="120">
        <v>0</v>
      </c>
      <c r="AD395" s="120"/>
      <c r="AE395" s="120"/>
      <c r="AG395" s="6">
        <f>IF(Q395&gt;0,RANK(Q395,(N395:P395,Q395:AE395)),0)</f>
        <v>4</v>
      </c>
      <c r="AH395" s="6">
        <f>IF(R395&gt;0,RANK(R395,(N395:P395,Q395:AE395)),0)</f>
        <v>3</v>
      </c>
      <c r="AI395" s="6">
        <f>IF(T395&gt;0,RANK(T395,(N395:P395,Q395:AE395)),0)</f>
        <v>0</v>
      </c>
      <c r="AJ395" s="6">
        <f>IF(S395&gt;0,RANK(S395,(N395:P395,Q395:AE395)),0)</f>
        <v>5</v>
      </c>
      <c r="AK395" s="2">
        <f t="shared" si="245"/>
        <v>5.0542396914093173E-3</v>
      </c>
      <c r="AL395" s="2">
        <f t="shared" si="246"/>
        <v>1.6176616327557423E-2</v>
      </c>
      <c r="AM395" s="2">
        <f t="shared" si="247"/>
        <v>0</v>
      </c>
      <c r="AN395" s="2">
        <f t="shared" si="248"/>
        <v>4.1470684647461065E-3</v>
      </c>
      <c r="AP395" t="s">
        <v>357</v>
      </c>
      <c r="AQ395" t="s">
        <v>1836</v>
      </c>
      <c r="AR395" s="8">
        <v>2</v>
      </c>
      <c r="AT395">
        <v>1</v>
      </c>
      <c r="AU395" s="105">
        <v>26</v>
      </c>
      <c r="AV395" s="107">
        <v>139</v>
      </c>
      <c r="AW395" s="111">
        <f t="shared" si="221"/>
        <v>26139</v>
      </c>
      <c r="AY395" s="6" t="s">
        <v>1243</v>
      </c>
    </row>
    <row r="396" spans="1:51" hidden="1" outlineLevel="1">
      <c r="A396" t="s">
        <v>687</v>
      </c>
      <c r="B396" t="s">
        <v>1836</v>
      </c>
      <c r="C396" s="1">
        <f t="shared" si="236"/>
        <v>7006</v>
      </c>
      <c r="D396" s="8">
        <f t="shared" si="237"/>
        <v>1</v>
      </c>
      <c r="E396" s="8">
        <f t="shared" si="238"/>
        <v>2</v>
      </c>
      <c r="F396" s="8">
        <f t="shared" si="239"/>
        <v>0</v>
      </c>
      <c r="G396" s="61">
        <f t="shared" si="240"/>
        <v>872</v>
      </c>
      <c r="H396" s="66">
        <f t="shared" si="235"/>
        <v>0.12446474450471025</v>
      </c>
      <c r="I396" s="2"/>
      <c r="J396" s="2">
        <f t="shared" si="241"/>
        <v>0.54496146160433911</v>
      </c>
      <c r="K396" s="2">
        <f t="shared" si="242"/>
        <v>0.42049671709962888</v>
      </c>
      <c r="L396" s="2">
        <f t="shared" si="243"/>
        <v>0</v>
      </c>
      <c r="M396" s="2">
        <f t="shared" si="244"/>
        <v>3.4541821296032005E-2</v>
      </c>
      <c r="N396" s="120">
        <v>3818</v>
      </c>
      <c r="O396" s="120">
        <v>2946</v>
      </c>
      <c r="P396" s="120"/>
      <c r="Q396" s="120">
        <v>46</v>
      </c>
      <c r="R396" s="120">
        <v>124</v>
      </c>
      <c r="S396" s="120">
        <v>42</v>
      </c>
      <c r="T396" s="120"/>
      <c r="U396" s="120"/>
      <c r="V396" s="120"/>
      <c r="W396" s="120"/>
      <c r="X396" s="120"/>
      <c r="Y396" s="120">
        <v>30</v>
      </c>
      <c r="Z396" s="120">
        <v>0</v>
      </c>
      <c r="AA396" s="120">
        <v>0</v>
      </c>
      <c r="AB396" s="120">
        <v>0</v>
      </c>
      <c r="AC396" s="120">
        <v>0</v>
      </c>
      <c r="AD396" s="120"/>
      <c r="AE396" s="120"/>
      <c r="AG396" s="6">
        <f>IF(Q396&gt;0,RANK(Q396,(N396:P396,Q396:AE396)),0)</f>
        <v>4</v>
      </c>
      <c r="AH396" s="6">
        <f>IF(R396&gt;0,RANK(R396,(N396:P396,Q396:AE396)),0)</f>
        <v>3</v>
      </c>
      <c r="AI396" s="6">
        <f>IF(T396&gt;0,RANK(T396,(N396:P396,Q396:AE396)),0)</f>
        <v>0</v>
      </c>
      <c r="AJ396" s="6">
        <f>IF(S396&gt;0,RANK(S396,(N396:P396,Q396:AE396)),0)</f>
        <v>5</v>
      </c>
      <c r="AK396" s="2">
        <f t="shared" si="245"/>
        <v>6.5658007422209532E-3</v>
      </c>
      <c r="AL396" s="2">
        <f t="shared" si="246"/>
        <v>1.7699115044247787E-2</v>
      </c>
      <c r="AM396" s="2">
        <f t="shared" si="247"/>
        <v>0</v>
      </c>
      <c r="AN396" s="2">
        <f t="shared" si="248"/>
        <v>5.9948615472452185E-3</v>
      </c>
      <c r="AP396" t="s">
        <v>687</v>
      </c>
      <c r="AQ396" t="s">
        <v>1836</v>
      </c>
      <c r="AR396" s="8">
        <v>1</v>
      </c>
      <c r="AT396">
        <v>1</v>
      </c>
      <c r="AU396" s="105">
        <v>26</v>
      </c>
      <c r="AV396" s="107">
        <v>141</v>
      </c>
      <c r="AW396" s="111">
        <f t="shared" si="221"/>
        <v>26141</v>
      </c>
      <c r="AY396" s="6" t="s">
        <v>1243</v>
      </c>
    </row>
    <row r="397" spans="1:51" hidden="1" outlineLevel="1">
      <c r="A397" t="s">
        <v>1491</v>
      </c>
      <c r="B397" t="s">
        <v>1836</v>
      </c>
      <c r="C397" s="1">
        <f t="shared" si="236"/>
        <v>12829</v>
      </c>
      <c r="D397" s="8">
        <f t="shared" si="237"/>
        <v>1</v>
      </c>
      <c r="E397" s="8">
        <f t="shared" si="238"/>
        <v>2</v>
      </c>
      <c r="F397" s="8">
        <f t="shared" si="239"/>
        <v>0</v>
      </c>
      <c r="G397" s="61">
        <f t="shared" si="240"/>
        <v>2286</v>
      </c>
      <c r="H397" s="66">
        <f t="shared" si="235"/>
        <v>0.1781900381947151</v>
      </c>
      <c r="I397" s="2"/>
      <c r="J397" s="2">
        <f t="shared" si="241"/>
        <v>0.57346636526619377</v>
      </c>
      <c r="K397" s="2">
        <f t="shared" si="242"/>
        <v>0.39527632707147869</v>
      </c>
      <c r="L397" s="2">
        <f t="shared" si="243"/>
        <v>0</v>
      </c>
      <c r="M397" s="2">
        <f t="shared" si="244"/>
        <v>3.1257307662327538E-2</v>
      </c>
      <c r="N397" s="120">
        <v>7357</v>
      </c>
      <c r="O397" s="120">
        <v>5071</v>
      </c>
      <c r="P397" s="120"/>
      <c r="Q397" s="120">
        <v>65</v>
      </c>
      <c r="R397" s="120">
        <v>201</v>
      </c>
      <c r="S397" s="120">
        <v>102</v>
      </c>
      <c r="T397" s="120"/>
      <c r="U397" s="120"/>
      <c r="V397" s="120"/>
      <c r="W397" s="120"/>
      <c r="X397" s="120"/>
      <c r="Y397" s="120">
        <v>33</v>
      </c>
      <c r="Z397" s="120">
        <v>0</v>
      </c>
      <c r="AA397" s="120">
        <v>0</v>
      </c>
      <c r="AB397" s="120">
        <v>0</v>
      </c>
      <c r="AC397" s="120">
        <v>0</v>
      </c>
      <c r="AD397" s="120"/>
      <c r="AE397" s="120"/>
      <c r="AG397" s="6">
        <f>IF(Q397&gt;0,RANK(Q397,(N397:P397,Q397:AE397)),0)</f>
        <v>5</v>
      </c>
      <c r="AH397" s="6">
        <f>IF(R397&gt;0,RANK(R397,(N397:P397,Q397:AE397)),0)</f>
        <v>3</v>
      </c>
      <c r="AI397" s="6">
        <f>IF(T397&gt;0,RANK(T397,(N397:P397,Q397:AE397)),0)</f>
        <v>0</v>
      </c>
      <c r="AJ397" s="6">
        <f>IF(S397&gt;0,RANK(S397,(N397:P397,Q397:AE397)),0)</f>
        <v>4</v>
      </c>
      <c r="AK397" s="2">
        <f t="shared" si="245"/>
        <v>5.0666458804271572E-3</v>
      </c>
      <c r="AL397" s="2">
        <f t="shared" si="246"/>
        <v>1.5667628030243977E-2</v>
      </c>
      <c r="AM397" s="2">
        <f t="shared" si="247"/>
        <v>0</v>
      </c>
      <c r="AN397" s="2">
        <f t="shared" si="248"/>
        <v>7.9507366123626154E-3</v>
      </c>
      <c r="AP397" t="s">
        <v>1491</v>
      </c>
      <c r="AQ397" t="s">
        <v>1836</v>
      </c>
      <c r="AR397" s="8">
        <v>4</v>
      </c>
      <c r="AT397">
        <v>1</v>
      </c>
      <c r="AU397" s="105">
        <v>26</v>
      </c>
      <c r="AV397" s="107">
        <v>143</v>
      </c>
      <c r="AW397" s="111">
        <f t="shared" si="221"/>
        <v>26143</v>
      </c>
      <c r="AY397" s="6" t="s">
        <v>1243</v>
      </c>
    </row>
    <row r="398" spans="1:51" hidden="1" outlineLevel="1">
      <c r="A398" t="s">
        <v>1492</v>
      </c>
      <c r="B398" t="s">
        <v>1836</v>
      </c>
      <c r="C398" s="1">
        <f t="shared" si="236"/>
        <v>96337</v>
      </c>
      <c r="D398" s="8">
        <f t="shared" si="237"/>
        <v>1</v>
      </c>
      <c r="E398" s="8">
        <f t="shared" si="238"/>
        <v>2</v>
      </c>
      <c r="F398" s="8">
        <f t="shared" si="239"/>
        <v>0</v>
      </c>
      <c r="G398" s="61">
        <f t="shared" si="240"/>
        <v>26003</v>
      </c>
      <c r="H398" s="66">
        <f t="shared" si="235"/>
        <v>0.26991706198033982</v>
      </c>
      <c r="I398" s="2"/>
      <c r="J398" s="2">
        <f t="shared" si="241"/>
        <v>0.6219624858569397</v>
      </c>
      <c r="K398" s="2">
        <f t="shared" si="242"/>
        <v>0.35204542387659987</v>
      </c>
      <c r="L398" s="2">
        <f t="shared" si="243"/>
        <v>0</v>
      </c>
      <c r="M398" s="2">
        <f t="shared" si="244"/>
        <v>2.5992090266460433E-2</v>
      </c>
      <c r="N398" s="120">
        <v>59918</v>
      </c>
      <c r="O398" s="120">
        <v>33915</v>
      </c>
      <c r="P398" s="120"/>
      <c r="Q398" s="120">
        <v>432</v>
      </c>
      <c r="R398" s="120">
        <v>1395</v>
      </c>
      <c r="S398" s="120">
        <v>438</v>
      </c>
      <c r="T398" s="120"/>
      <c r="U398" s="120"/>
      <c r="V398" s="120"/>
      <c r="W398" s="120"/>
      <c r="X398" s="120"/>
      <c r="Y398" s="120">
        <v>239</v>
      </c>
      <c r="Z398" s="120">
        <v>0</v>
      </c>
      <c r="AA398" s="120">
        <v>0</v>
      </c>
      <c r="AB398" s="120">
        <v>0</v>
      </c>
      <c r="AC398" s="120">
        <v>0</v>
      </c>
      <c r="AD398" s="120"/>
      <c r="AE398" s="120"/>
      <c r="AG398" s="6">
        <f>IF(Q398&gt;0,RANK(Q398,(N398:P398,Q398:AE398)),0)</f>
        <v>5</v>
      </c>
      <c r="AH398" s="6">
        <f>IF(R398&gt;0,RANK(R398,(N398:P398,Q398:AE398)),0)</f>
        <v>3</v>
      </c>
      <c r="AI398" s="6">
        <f>IF(T398&gt;0,RANK(T398,(N398:P398,Q398:AE398)),0)</f>
        <v>0</v>
      </c>
      <c r="AJ398" s="6">
        <f>IF(S398&gt;0,RANK(S398,(N398:P398,Q398:AE398)),0)</f>
        <v>4</v>
      </c>
      <c r="AK398" s="2">
        <f t="shared" si="245"/>
        <v>4.4842583846289585E-3</v>
      </c>
      <c r="AL398" s="2">
        <f t="shared" si="246"/>
        <v>1.4480417700364345E-2</v>
      </c>
      <c r="AM398" s="2">
        <f t="shared" si="247"/>
        <v>0</v>
      </c>
      <c r="AN398" s="2">
        <f t="shared" si="248"/>
        <v>4.5465397510821388E-3</v>
      </c>
      <c r="AP398" t="s">
        <v>1492</v>
      </c>
      <c r="AQ398" t="s">
        <v>1836</v>
      </c>
      <c r="AR398" s="8">
        <v>0</v>
      </c>
      <c r="AT398">
        <v>1</v>
      </c>
      <c r="AU398" s="105">
        <v>26</v>
      </c>
      <c r="AV398" s="107">
        <v>145</v>
      </c>
      <c r="AW398" s="111">
        <f t="shared" si="221"/>
        <v>26145</v>
      </c>
      <c r="AY398" s="6" t="s">
        <v>1243</v>
      </c>
    </row>
    <row r="399" spans="1:51" hidden="1" outlineLevel="1">
      <c r="A399" t="s">
        <v>1970</v>
      </c>
      <c r="B399" t="s">
        <v>1836</v>
      </c>
      <c r="C399" s="1">
        <f t="shared" si="236"/>
        <v>72815</v>
      </c>
      <c r="D399" s="8">
        <f t="shared" si="237"/>
        <v>1</v>
      </c>
      <c r="E399" s="8">
        <f t="shared" si="238"/>
        <v>2</v>
      </c>
      <c r="F399" s="8">
        <f t="shared" si="239"/>
        <v>0</v>
      </c>
      <c r="G399" s="61">
        <f t="shared" si="240"/>
        <v>12028</v>
      </c>
      <c r="H399" s="66">
        <f t="shared" si="235"/>
        <v>0.1651857446954611</v>
      </c>
      <c r="I399" s="2"/>
      <c r="J399" s="2">
        <f t="shared" si="241"/>
        <v>0.56454027329533751</v>
      </c>
      <c r="K399" s="2">
        <f t="shared" si="242"/>
        <v>0.39935452859987641</v>
      </c>
      <c r="L399" s="2">
        <f t="shared" si="243"/>
        <v>0</v>
      </c>
      <c r="M399" s="2">
        <f t="shared" si="244"/>
        <v>3.6105198104786074E-2</v>
      </c>
      <c r="N399" s="120">
        <v>41107</v>
      </c>
      <c r="O399" s="120">
        <v>29079</v>
      </c>
      <c r="P399" s="120"/>
      <c r="Q399" s="120">
        <v>410</v>
      </c>
      <c r="R399" s="120">
        <v>1494</v>
      </c>
      <c r="S399" s="120">
        <v>512</v>
      </c>
      <c r="T399" s="120"/>
      <c r="U399" s="120"/>
      <c r="V399" s="120"/>
      <c r="W399" s="120"/>
      <c r="X399" s="120"/>
      <c r="Y399" s="120">
        <v>212</v>
      </c>
      <c r="Z399" s="120">
        <v>1</v>
      </c>
      <c r="AA399" s="120">
        <v>0</v>
      </c>
      <c r="AB399" s="120">
        <v>0</v>
      </c>
      <c r="AC399" s="120">
        <v>0</v>
      </c>
      <c r="AD399" s="120"/>
      <c r="AE399" s="120"/>
      <c r="AG399" s="6">
        <f>IF(Q399&gt;0,RANK(Q399,(N399:P399,Q399:AE399)),0)</f>
        <v>5</v>
      </c>
      <c r="AH399" s="6">
        <f>IF(R399&gt;0,RANK(R399,(N399:P399,Q399:AE399)),0)</f>
        <v>3</v>
      </c>
      <c r="AI399" s="6">
        <f>IF(T399&gt;0,RANK(T399,(N399:P399,Q399:AE399)),0)</f>
        <v>0</v>
      </c>
      <c r="AJ399" s="6">
        <f>IF(S399&gt;0,RANK(S399,(N399:P399,Q399:AE399)),0)</f>
        <v>4</v>
      </c>
      <c r="AK399" s="2">
        <f t="shared" si="245"/>
        <v>5.6307079585250289E-3</v>
      </c>
      <c r="AL399" s="2">
        <f t="shared" si="246"/>
        <v>2.05177504635034E-2</v>
      </c>
      <c r="AM399" s="2">
        <f t="shared" si="247"/>
        <v>0</v>
      </c>
      <c r="AN399" s="2">
        <f t="shared" si="248"/>
        <v>7.0315182311336951E-3</v>
      </c>
      <c r="AP399" t="s">
        <v>1970</v>
      </c>
      <c r="AQ399" t="s">
        <v>1836</v>
      </c>
      <c r="AR399" s="8">
        <v>10</v>
      </c>
      <c r="AT399">
        <v>1</v>
      </c>
      <c r="AU399" s="105">
        <v>26</v>
      </c>
      <c r="AV399" s="107">
        <v>147</v>
      </c>
      <c r="AW399" s="111">
        <f t="shared" si="221"/>
        <v>26147</v>
      </c>
      <c r="AY399" s="6" t="s">
        <v>1243</v>
      </c>
    </row>
    <row r="400" spans="1:51" hidden="1" outlineLevel="1">
      <c r="A400" t="s">
        <v>2470</v>
      </c>
      <c r="B400" t="s">
        <v>1836</v>
      </c>
      <c r="C400" s="1">
        <f t="shared" si="236"/>
        <v>22919</v>
      </c>
      <c r="D400" s="8">
        <f t="shared" si="237"/>
        <v>2</v>
      </c>
      <c r="E400" s="8">
        <f t="shared" si="238"/>
        <v>1</v>
      </c>
      <c r="F400" s="8">
        <f t="shared" si="239"/>
        <v>0</v>
      </c>
      <c r="G400" s="61">
        <f t="shared" si="240"/>
        <v>544</v>
      </c>
      <c r="H400" s="66">
        <f t="shared" si="235"/>
        <v>2.3735765085736726E-2</v>
      </c>
      <c r="I400" s="2"/>
      <c r="J400" s="2">
        <f t="shared" si="241"/>
        <v>0.46978489462891049</v>
      </c>
      <c r="K400" s="2">
        <f t="shared" si="242"/>
        <v>0.49352065971464726</v>
      </c>
      <c r="L400" s="2">
        <f t="shared" si="243"/>
        <v>0</v>
      </c>
      <c r="M400" s="2">
        <f t="shared" si="244"/>
        <v>3.6694445656442254E-2</v>
      </c>
      <c r="N400" s="120">
        <v>10767</v>
      </c>
      <c r="O400" s="120">
        <v>11311</v>
      </c>
      <c r="P400" s="120"/>
      <c r="Q400" s="120">
        <v>160</v>
      </c>
      <c r="R400" s="120">
        <v>396</v>
      </c>
      <c r="S400" s="120">
        <v>204</v>
      </c>
      <c r="T400" s="120"/>
      <c r="U400" s="120"/>
      <c r="V400" s="120"/>
      <c r="W400" s="120"/>
      <c r="X400" s="120"/>
      <c r="Y400" s="120">
        <v>81</v>
      </c>
      <c r="Z400" s="120">
        <v>0</v>
      </c>
      <c r="AA400" s="120">
        <v>0</v>
      </c>
      <c r="AB400" s="120">
        <v>0</v>
      </c>
      <c r="AC400" s="120">
        <v>0</v>
      </c>
      <c r="AD400" s="120"/>
      <c r="AE400" s="120"/>
      <c r="AG400" s="6">
        <f>IF(Q400&gt;0,RANK(Q400,(N400:P400,Q400:AE400)),0)</f>
        <v>5</v>
      </c>
      <c r="AH400" s="6">
        <f>IF(R400&gt;0,RANK(R400,(N400:P400,Q400:AE400)),0)</f>
        <v>3</v>
      </c>
      <c r="AI400" s="6">
        <f>IF(T400&gt;0,RANK(T400,(N400:P400,Q400:AE400)),0)</f>
        <v>0</v>
      </c>
      <c r="AJ400" s="6">
        <f>IF(S400&gt;0,RANK(S400,(N400:P400,Q400:AE400)),0)</f>
        <v>4</v>
      </c>
      <c r="AK400" s="2">
        <f t="shared" si="245"/>
        <v>6.9811073781578603E-3</v>
      </c>
      <c r="AL400" s="2">
        <f t="shared" si="246"/>
        <v>1.7278240760940703E-2</v>
      </c>
      <c r="AM400" s="2">
        <f t="shared" si="247"/>
        <v>0</v>
      </c>
      <c r="AN400" s="2">
        <f t="shared" si="248"/>
        <v>8.9009119071512717E-3</v>
      </c>
      <c r="AP400" t="s">
        <v>2470</v>
      </c>
      <c r="AQ400" t="s">
        <v>1836</v>
      </c>
      <c r="AR400" s="8">
        <v>6</v>
      </c>
      <c r="AT400">
        <v>1</v>
      </c>
      <c r="AU400" s="105">
        <v>26</v>
      </c>
      <c r="AV400" s="107">
        <v>149</v>
      </c>
      <c r="AW400" s="111">
        <f t="shared" si="221"/>
        <v>26149</v>
      </c>
      <c r="AY400" s="6" t="s">
        <v>1243</v>
      </c>
    </row>
    <row r="401" spans="1:51" hidden="1" outlineLevel="1">
      <c r="A401" t="s">
        <v>1319</v>
      </c>
      <c r="B401" t="s">
        <v>1836</v>
      </c>
      <c r="C401" s="1">
        <f t="shared" si="236"/>
        <v>18180</v>
      </c>
      <c r="D401" s="8">
        <f t="shared" si="237"/>
        <v>1</v>
      </c>
      <c r="E401" s="8">
        <f t="shared" si="238"/>
        <v>2</v>
      </c>
      <c r="F401" s="8">
        <f t="shared" si="239"/>
        <v>0</v>
      </c>
      <c r="G401" s="61">
        <f t="shared" si="240"/>
        <v>1706</v>
      </c>
      <c r="H401" s="66">
        <f t="shared" si="235"/>
        <v>9.3839383938393833E-2</v>
      </c>
      <c r="I401" s="2"/>
      <c r="J401" s="2">
        <f t="shared" si="241"/>
        <v>0.53162816281628167</v>
      </c>
      <c r="K401" s="2">
        <f t="shared" si="242"/>
        <v>0.43778877887788781</v>
      </c>
      <c r="L401" s="2">
        <f t="shared" si="243"/>
        <v>0</v>
      </c>
      <c r="M401" s="2">
        <f t="shared" si="244"/>
        <v>3.0583058305830524E-2</v>
      </c>
      <c r="N401" s="120">
        <v>9665</v>
      </c>
      <c r="O401" s="120">
        <v>7959</v>
      </c>
      <c r="P401" s="120"/>
      <c r="Q401" s="120">
        <v>84</v>
      </c>
      <c r="R401" s="120">
        <v>297</v>
      </c>
      <c r="S401" s="120">
        <v>110</v>
      </c>
      <c r="T401" s="120"/>
      <c r="U401" s="120"/>
      <c r="V401" s="120"/>
      <c r="W401" s="120"/>
      <c r="X401" s="120"/>
      <c r="Y401" s="120">
        <v>65</v>
      </c>
      <c r="Z401" s="120">
        <v>0</v>
      </c>
      <c r="AA401" s="120">
        <v>0</v>
      </c>
      <c r="AB401" s="120">
        <v>0</v>
      </c>
      <c r="AC401" s="120">
        <v>0</v>
      </c>
      <c r="AD401" s="120"/>
      <c r="AE401" s="120"/>
      <c r="AG401" s="6">
        <f>IF(Q401&gt;0,RANK(Q401,(N401:P401,Q401:AE401)),0)</f>
        <v>5</v>
      </c>
      <c r="AH401" s="6">
        <f>IF(R401&gt;0,RANK(R401,(N401:P401,Q401:AE401)),0)</f>
        <v>3</v>
      </c>
      <c r="AI401" s="6">
        <f>IF(T401&gt;0,RANK(T401,(N401:P401,Q401:AE401)),0)</f>
        <v>0</v>
      </c>
      <c r="AJ401" s="6">
        <f>IF(S401&gt;0,RANK(S401,(N401:P401,Q401:AE401)),0)</f>
        <v>4</v>
      </c>
      <c r="AK401" s="2">
        <f t="shared" si="245"/>
        <v>4.6204620462046205E-3</v>
      </c>
      <c r="AL401" s="2">
        <f t="shared" si="246"/>
        <v>1.6336633663366337E-2</v>
      </c>
      <c r="AM401" s="2">
        <f t="shared" si="247"/>
        <v>0</v>
      </c>
      <c r="AN401" s="2">
        <f t="shared" si="248"/>
        <v>6.0506050605060504E-3</v>
      </c>
      <c r="AP401" t="s">
        <v>1319</v>
      </c>
      <c r="AQ401" t="s">
        <v>1836</v>
      </c>
      <c r="AR401" s="8">
        <v>10</v>
      </c>
      <c r="AT401">
        <v>1</v>
      </c>
      <c r="AU401" s="105">
        <v>26</v>
      </c>
      <c r="AV401" s="107">
        <v>151</v>
      </c>
      <c r="AW401" s="111">
        <f t="shared" si="221"/>
        <v>26151</v>
      </c>
      <c r="AY401" s="6" t="s">
        <v>1243</v>
      </c>
    </row>
    <row r="402" spans="1:51" hidden="1" outlineLevel="1">
      <c r="A402" t="s">
        <v>1509</v>
      </c>
      <c r="B402" t="s">
        <v>1836</v>
      </c>
      <c r="C402" s="1">
        <f t="shared" si="236"/>
        <v>3945</v>
      </c>
      <c r="D402" s="8">
        <f t="shared" si="237"/>
        <v>1</v>
      </c>
      <c r="E402" s="8">
        <f t="shared" si="238"/>
        <v>2</v>
      </c>
      <c r="F402" s="8">
        <f t="shared" si="239"/>
        <v>0</v>
      </c>
      <c r="G402" s="61">
        <f t="shared" si="240"/>
        <v>574</v>
      </c>
      <c r="H402" s="66">
        <f t="shared" si="235"/>
        <v>0.14550063371356148</v>
      </c>
      <c r="I402" s="2"/>
      <c r="J402" s="2">
        <f t="shared" si="241"/>
        <v>0.5579214195183777</v>
      </c>
      <c r="K402" s="2">
        <f t="shared" si="242"/>
        <v>0.41242078580481623</v>
      </c>
      <c r="L402" s="2">
        <f t="shared" si="243"/>
        <v>0</v>
      </c>
      <c r="M402" s="2">
        <f t="shared" si="244"/>
        <v>2.9657794676806071E-2</v>
      </c>
      <c r="N402" s="120">
        <v>2201</v>
      </c>
      <c r="O402" s="120">
        <v>1627</v>
      </c>
      <c r="P402" s="120"/>
      <c r="Q402" s="120">
        <v>17</v>
      </c>
      <c r="R402" s="120">
        <v>70</v>
      </c>
      <c r="S402" s="120">
        <v>21</v>
      </c>
      <c r="T402" s="120"/>
      <c r="U402" s="120"/>
      <c r="V402" s="120"/>
      <c r="W402" s="120"/>
      <c r="X402" s="120"/>
      <c r="Y402" s="120">
        <v>9</v>
      </c>
      <c r="Z402" s="120">
        <v>0</v>
      </c>
      <c r="AA402" s="120">
        <v>0</v>
      </c>
      <c r="AB402" s="120">
        <v>0</v>
      </c>
      <c r="AC402" s="120">
        <v>0</v>
      </c>
      <c r="AD402" s="120"/>
      <c r="AE402" s="120"/>
      <c r="AG402" s="6">
        <f>IF(Q402&gt;0,RANK(Q402,(N402:P402,Q402:AE402)),0)</f>
        <v>5</v>
      </c>
      <c r="AH402" s="6">
        <f>IF(R402&gt;0,RANK(R402,(N402:P402,Q402:AE402)),0)</f>
        <v>3</v>
      </c>
      <c r="AI402" s="6">
        <f>IF(T402&gt;0,RANK(T402,(N402:P402,Q402:AE402)),0)</f>
        <v>0</v>
      </c>
      <c r="AJ402" s="6">
        <f>IF(S402&gt;0,RANK(S402,(N402:P402,Q402:AE402)),0)</f>
        <v>4</v>
      </c>
      <c r="AK402" s="2">
        <f t="shared" si="245"/>
        <v>4.3092522179974651E-3</v>
      </c>
      <c r="AL402" s="2">
        <f t="shared" si="246"/>
        <v>1.7743979721166033E-2</v>
      </c>
      <c r="AM402" s="2">
        <f t="shared" si="247"/>
        <v>0</v>
      </c>
      <c r="AN402" s="2">
        <f t="shared" si="248"/>
        <v>5.3231939163498098E-3</v>
      </c>
      <c r="AP402" t="s">
        <v>1509</v>
      </c>
      <c r="AQ402" t="s">
        <v>1836</v>
      </c>
      <c r="AR402" s="8">
        <v>1</v>
      </c>
      <c r="AT402">
        <v>1</v>
      </c>
      <c r="AU402" s="105">
        <v>26</v>
      </c>
      <c r="AV402" s="107">
        <v>153</v>
      </c>
      <c r="AW402" s="111">
        <f t="shared" si="221"/>
        <v>26153</v>
      </c>
      <c r="AY402" s="6" t="s">
        <v>1243</v>
      </c>
    </row>
    <row r="403" spans="1:51" hidden="1" outlineLevel="1">
      <c r="A403" t="s">
        <v>1343</v>
      </c>
      <c r="B403" t="s">
        <v>1836</v>
      </c>
      <c r="C403" s="1">
        <f t="shared" si="236"/>
        <v>33195</v>
      </c>
      <c r="D403" s="8">
        <f t="shared" si="237"/>
        <v>1</v>
      </c>
      <c r="E403" s="8">
        <f t="shared" si="238"/>
        <v>2</v>
      </c>
      <c r="F403" s="8">
        <f t="shared" si="239"/>
        <v>0</v>
      </c>
      <c r="G403" s="61">
        <f t="shared" si="240"/>
        <v>6307</v>
      </c>
      <c r="H403" s="66">
        <f t="shared" si="235"/>
        <v>0.18999849374905858</v>
      </c>
      <c r="I403" s="2"/>
      <c r="J403" s="2">
        <f t="shared" si="241"/>
        <v>0.57547823467389669</v>
      </c>
      <c r="K403" s="2">
        <f t="shared" si="242"/>
        <v>0.38547974092483805</v>
      </c>
      <c r="L403" s="2">
        <f t="shared" si="243"/>
        <v>0</v>
      </c>
      <c r="M403" s="2">
        <f t="shared" si="244"/>
        <v>3.9042024401265252E-2</v>
      </c>
      <c r="N403" s="120">
        <v>19103</v>
      </c>
      <c r="O403" s="120">
        <v>12796</v>
      </c>
      <c r="P403" s="120"/>
      <c r="Q403" s="120">
        <v>196</v>
      </c>
      <c r="R403" s="120">
        <v>680</v>
      </c>
      <c r="S403" s="120">
        <v>311</v>
      </c>
      <c r="T403" s="120"/>
      <c r="U403" s="120"/>
      <c r="V403" s="120"/>
      <c r="W403" s="120"/>
      <c r="X403" s="120"/>
      <c r="Y403" s="120">
        <v>109</v>
      </c>
      <c r="Z403" s="120">
        <v>0</v>
      </c>
      <c r="AA403" s="120">
        <v>0</v>
      </c>
      <c r="AB403" s="120">
        <v>0</v>
      </c>
      <c r="AC403" s="120">
        <v>0</v>
      </c>
      <c r="AD403" s="120"/>
      <c r="AE403" s="120"/>
      <c r="AG403" s="6">
        <f>IF(Q403&gt;0,RANK(Q403,(N403:P403,Q403:AE403)),0)</f>
        <v>5</v>
      </c>
      <c r="AH403" s="6">
        <f>IF(R403&gt;0,RANK(R403,(N403:P403,Q403:AE403)),0)</f>
        <v>3</v>
      </c>
      <c r="AI403" s="6">
        <f>IF(T403&gt;0,RANK(T403,(N403:P403,Q403:AE403)),0)</f>
        <v>0</v>
      </c>
      <c r="AJ403" s="6">
        <f>IF(S403&gt;0,RANK(S403,(N403:P403,Q403:AE403)),0)</f>
        <v>4</v>
      </c>
      <c r="AK403" s="2">
        <f t="shared" si="245"/>
        <v>5.9045036903148064E-3</v>
      </c>
      <c r="AL403" s="2">
        <f t="shared" si="246"/>
        <v>2.0485012803133001E-2</v>
      </c>
      <c r="AM403" s="2">
        <f t="shared" si="247"/>
        <v>0</v>
      </c>
      <c r="AN403" s="2">
        <f t="shared" si="248"/>
        <v>9.3688808555505345E-3</v>
      </c>
      <c r="AP403" t="s">
        <v>1343</v>
      </c>
      <c r="AQ403" t="s">
        <v>1836</v>
      </c>
      <c r="AR403" s="8">
        <v>0</v>
      </c>
      <c r="AT403">
        <v>1</v>
      </c>
      <c r="AU403" s="105">
        <v>26</v>
      </c>
      <c r="AV403" s="107">
        <v>155</v>
      </c>
      <c r="AW403" s="111">
        <f t="shared" si="221"/>
        <v>26155</v>
      </c>
      <c r="AY403" s="6" t="s">
        <v>1243</v>
      </c>
    </row>
    <row r="404" spans="1:51" hidden="1" outlineLevel="1">
      <c r="A404" t="s">
        <v>1745</v>
      </c>
      <c r="B404" t="s">
        <v>1836</v>
      </c>
      <c r="C404" s="1">
        <f t="shared" si="236"/>
        <v>25609</v>
      </c>
      <c r="D404" s="8">
        <f t="shared" si="237"/>
        <v>1</v>
      </c>
      <c r="E404" s="8">
        <f t="shared" si="238"/>
        <v>2</v>
      </c>
      <c r="F404" s="8">
        <f t="shared" si="239"/>
        <v>0</v>
      </c>
      <c r="G404" s="61">
        <f t="shared" si="240"/>
        <v>3256</v>
      </c>
      <c r="H404" s="66">
        <f t="shared" si="235"/>
        <v>0.12714280135889727</v>
      </c>
      <c r="I404" s="2"/>
      <c r="J404" s="2">
        <f t="shared" si="241"/>
        <v>0.54363700261626768</v>
      </c>
      <c r="K404" s="2">
        <f t="shared" si="242"/>
        <v>0.41649420125737047</v>
      </c>
      <c r="L404" s="2">
        <f t="shared" si="243"/>
        <v>0</v>
      </c>
      <c r="M404" s="2">
        <f t="shared" si="244"/>
        <v>3.986879612636185E-2</v>
      </c>
      <c r="N404" s="120">
        <v>13922</v>
      </c>
      <c r="O404" s="120">
        <v>10666</v>
      </c>
      <c r="P404" s="120"/>
      <c r="Q404" s="120">
        <v>195</v>
      </c>
      <c r="R404" s="120">
        <v>465</v>
      </c>
      <c r="S404" s="120">
        <v>261</v>
      </c>
      <c r="T404" s="120"/>
      <c r="U404" s="120"/>
      <c r="V404" s="120"/>
      <c r="W404" s="120"/>
      <c r="X404" s="120"/>
      <c r="Y404" s="120">
        <v>100</v>
      </c>
      <c r="Z404" s="120">
        <v>0</v>
      </c>
      <c r="AA404" s="120">
        <v>0</v>
      </c>
      <c r="AB404" s="120">
        <v>0</v>
      </c>
      <c r="AC404" s="120">
        <v>0</v>
      </c>
      <c r="AD404" s="120"/>
      <c r="AE404" s="120"/>
      <c r="AG404" s="6">
        <f>IF(Q404&gt;0,RANK(Q404,(N404:P404,Q404:AE404)),0)</f>
        <v>5</v>
      </c>
      <c r="AH404" s="6">
        <f>IF(R404&gt;0,RANK(R404,(N404:P404,Q404:AE404)),0)</f>
        <v>3</v>
      </c>
      <c r="AI404" s="6">
        <f>IF(T404&gt;0,RANK(T404,(N404:P404,Q404:AE404)),0)</f>
        <v>0</v>
      </c>
      <c r="AJ404" s="6">
        <f>IF(S404&gt;0,RANK(S404,(N404:P404,Q404:AE404)),0)</f>
        <v>4</v>
      </c>
      <c r="AK404" s="2">
        <f t="shared" si="245"/>
        <v>7.6145105236440315E-3</v>
      </c>
      <c r="AL404" s="2">
        <f t="shared" si="246"/>
        <v>1.8157678940997304E-2</v>
      </c>
      <c r="AM404" s="2">
        <f t="shared" si="247"/>
        <v>0</v>
      </c>
      <c r="AN404" s="2">
        <f t="shared" si="248"/>
        <v>1.0191729470108164E-2</v>
      </c>
      <c r="AP404" t="s">
        <v>1745</v>
      </c>
      <c r="AQ404" t="s">
        <v>1836</v>
      </c>
      <c r="AR404" s="8">
        <v>5</v>
      </c>
      <c r="AT404">
        <v>1</v>
      </c>
      <c r="AU404" s="105">
        <v>26</v>
      </c>
      <c r="AV404" s="107">
        <v>157</v>
      </c>
      <c r="AW404" s="111">
        <f t="shared" si="221"/>
        <v>26157</v>
      </c>
      <c r="AY404" s="6" t="s">
        <v>1243</v>
      </c>
    </row>
    <row r="405" spans="1:51" hidden="1" outlineLevel="1">
      <c r="A405" t="s">
        <v>2288</v>
      </c>
      <c r="B405" t="s">
        <v>1836</v>
      </c>
      <c r="C405" s="1">
        <f t="shared" si="236"/>
        <v>32301</v>
      </c>
      <c r="D405" s="8">
        <f t="shared" si="237"/>
        <v>1</v>
      </c>
      <c r="E405" s="8">
        <f t="shared" si="238"/>
        <v>2</v>
      </c>
      <c r="F405" s="8">
        <f t="shared" si="239"/>
        <v>0</v>
      </c>
      <c r="G405" s="61">
        <f t="shared" si="240"/>
        <v>3142</v>
      </c>
      <c r="H405" s="66">
        <f t="shared" si="235"/>
        <v>9.7272530262220977E-2</v>
      </c>
      <c r="I405" s="2"/>
      <c r="J405" s="2">
        <f t="shared" si="241"/>
        <v>0.53143865514999533</v>
      </c>
      <c r="K405" s="2">
        <f t="shared" si="242"/>
        <v>0.4341661248877744</v>
      </c>
      <c r="L405" s="2">
        <f t="shared" si="243"/>
        <v>0</v>
      </c>
      <c r="M405" s="2">
        <f t="shared" si="244"/>
        <v>3.4395219962230272E-2</v>
      </c>
      <c r="N405" s="120">
        <v>17166</v>
      </c>
      <c r="O405" s="120">
        <v>14024</v>
      </c>
      <c r="P405" s="120"/>
      <c r="Q405" s="120">
        <v>217</v>
      </c>
      <c r="R405" s="120">
        <v>546</v>
      </c>
      <c r="S405" s="120">
        <v>249</v>
      </c>
      <c r="T405" s="120"/>
      <c r="U405" s="120"/>
      <c r="V405" s="120"/>
      <c r="W405" s="120"/>
      <c r="X405" s="120"/>
      <c r="Y405" s="120">
        <v>96</v>
      </c>
      <c r="Z405" s="120">
        <v>0</v>
      </c>
      <c r="AA405" s="120">
        <v>0</v>
      </c>
      <c r="AB405" s="120">
        <v>0</v>
      </c>
      <c r="AC405" s="120">
        <v>3</v>
      </c>
      <c r="AD405" s="120"/>
      <c r="AE405" s="120"/>
      <c r="AG405" s="6">
        <f>IF(Q405&gt;0,RANK(Q405,(N405:P405,Q405:AE405)),0)</f>
        <v>5</v>
      </c>
      <c r="AH405" s="6">
        <f>IF(R405&gt;0,RANK(R405,(N405:P405,Q405:AE405)),0)</f>
        <v>3</v>
      </c>
      <c r="AI405" s="6">
        <f>IF(T405&gt;0,RANK(T405,(N405:P405,Q405:AE405)),0)</f>
        <v>0</v>
      </c>
      <c r="AJ405" s="6">
        <f>IF(S405&gt;0,RANK(S405,(N405:P405,Q405:AE405)),0)</f>
        <v>4</v>
      </c>
      <c r="AK405" s="2">
        <f t="shared" si="245"/>
        <v>6.7180582644500173E-3</v>
      </c>
      <c r="AL405" s="2">
        <f t="shared" si="246"/>
        <v>1.6903501439583912E-2</v>
      </c>
      <c r="AM405" s="2">
        <f t="shared" si="247"/>
        <v>0</v>
      </c>
      <c r="AN405" s="2">
        <f t="shared" si="248"/>
        <v>7.7087396675025541E-3</v>
      </c>
      <c r="AP405" t="s">
        <v>2288</v>
      </c>
      <c r="AQ405" t="s">
        <v>1836</v>
      </c>
      <c r="AR405" s="8">
        <v>6</v>
      </c>
      <c r="AT405">
        <v>1</v>
      </c>
      <c r="AU405" s="105">
        <v>26</v>
      </c>
      <c r="AV405" s="107">
        <v>159</v>
      </c>
      <c r="AW405" s="111">
        <f t="shared" si="221"/>
        <v>26159</v>
      </c>
      <c r="AY405" s="6" t="s">
        <v>1243</v>
      </c>
    </row>
    <row r="406" spans="1:51" hidden="1" outlineLevel="1">
      <c r="A406" t="s">
        <v>53</v>
      </c>
      <c r="B406" t="s">
        <v>1836</v>
      </c>
      <c r="C406" s="1">
        <f t="shared" si="236"/>
        <v>176563</v>
      </c>
      <c r="D406" s="8">
        <f t="shared" si="237"/>
        <v>1</v>
      </c>
      <c r="E406" s="8">
        <f t="shared" si="238"/>
        <v>2</v>
      </c>
      <c r="F406" s="8">
        <f t="shared" si="239"/>
        <v>0</v>
      </c>
      <c r="G406" s="61">
        <f t="shared" si="240"/>
        <v>73580</v>
      </c>
      <c r="H406" s="66">
        <f t="shared" si="235"/>
        <v>0.41673510305103562</v>
      </c>
      <c r="I406" s="2"/>
      <c r="J406" s="2">
        <f t="shared" si="241"/>
        <v>0.69150388246688155</v>
      </c>
      <c r="K406" s="2">
        <f t="shared" si="242"/>
        <v>0.27476877941584588</v>
      </c>
      <c r="L406" s="2">
        <f t="shared" si="243"/>
        <v>0</v>
      </c>
      <c r="M406" s="2">
        <f t="shared" si="244"/>
        <v>3.3727338117272576E-2</v>
      </c>
      <c r="N406" s="120">
        <v>122094</v>
      </c>
      <c r="O406" s="120">
        <v>48514</v>
      </c>
      <c r="P406" s="120"/>
      <c r="Q406" s="120">
        <v>1723</v>
      </c>
      <c r="R406" s="120">
        <v>3351</v>
      </c>
      <c r="S406" s="120">
        <v>577</v>
      </c>
      <c r="T406" s="120"/>
      <c r="U406" s="120"/>
      <c r="V406" s="120"/>
      <c r="W406" s="120"/>
      <c r="X406" s="120"/>
      <c r="Y406" s="120">
        <v>292</v>
      </c>
      <c r="Z406" s="120">
        <v>12</v>
      </c>
      <c r="AA406" s="120">
        <v>0</v>
      </c>
      <c r="AB406" s="120">
        <v>0</v>
      </c>
      <c r="AC406" s="120">
        <v>0</v>
      </c>
      <c r="AD406" s="120"/>
      <c r="AE406" s="120"/>
      <c r="AG406" s="6">
        <f>IF(Q406&gt;0,RANK(Q406,(N406:P406,Q406:AE406)),0)</f>
        <v>4</v>
      </c>
      <c r="AH406" s="6">
        <f>IF(R406&gt;0,RANK(R406,(N406:P406,Q406:AE406)),0)</f>
        <v>3</v>
      </c>
      <c r="AI406" s="6">
        <f>IF(T406&gt;0,RANK(T406,(N406:P406,Q406:AE406)),0)</f>
        <v>0</v>
      </c>
      <c r="AJ406" s="6">
        <f>IF(S406&gt;0,RANK(S406,(N406:P406,Q406:AE406)),0)</f>
        <v>5</v>
      </c>
      <c r="AK406" s="2">
        <f t="shared" si="245"/>
        <v>9.758556435946376E-3</v>
      </c>
      <c r="AL406" s="2">
        <f t="shared" si="246"/>
        <v>1.8979061298233492E-2</v>
      </c>
      <c r="AM406" s="2">
        <f t="shared" si="247"/>
        <v>0</v>
      </c>
      <c r="AN406" s="2">
        <f t="shared" si="248"/>
        <v>3.267955347383087E-3</v>
      </c>
      <c r="AP406" t="s">
        <v>53</v>
      </c>
      <c r="AQ406" t="s">
        <v>1836</v>
      </c>
      <c r="AR406" s="8">
        <v>0</v>
      </c>
      <c r="AT406">
        <v>1</v>
      </c>
      <c r="AU406" s="105">
        <v>26</v>
      </c>
      <c r="AV406" s="107">
        <v>161</v>
      </c>
      <c r="AW406" s="111">
        <f t="shared" si="221"/>
        <v>26161</v>
      </c>
      <c r="AY406" s="6" t="s">
        <v>1243</v>
      </c>
    </row>
    <row r="407" spans="1:51" hidden="1" outlineLevel="1">
      <c r="A407" t="s">
        <v>288</v>
      </c>
      <c r="B407" t="s">
        <v>1836</v>
      </c>
      <c r="C407" s="1">
        <f t="shared" si="236"/>
        <v>803115</v>
      </c>
      <c r="D407" s="8">
        <f t="shared" si="237"/>
        <v>1</v>
      </c>
      <c r="E407" s="8">
        <f t="shared" si="238"/>
        <v>2</v>
      </c>
      <c r="F407" s="8">
        <f t="shared" si="239"/>
        <v>0</v>
      </c>
      <c r="G407" s="61">
        <f t="shared" si="240"/>
        <v>435804</v>
      </c>
      <c r="H407" s="66">
        <f t="shared" si="235"/>
        <v>0.54264208737229414</v>
      </c>
      <c r="I407" s="2"/>
      <c r="J407" s="2">
        <f t="shared" si="241"/>
        <v>0.7572626585233746</v>
      </c>
      <c r="K407" s="2">
        <f t="shared" si="242"/>
        <v>0.21462057115108049</v>
      </c>
      <c r="L407" s="2">
        <f t="shared" si="243"/>
        <v>0</v>
      </c>
      <c r="M407" s="2">
        <f t="shared" si="244"/>
        <v>2.811677032554491E-2</v>
      </c>
      <c r="N407" s="120">
        <v>608169</v>
      </c>
      <c r="O407" s="120">
        <v>172365</v>
      </c>
      <c r="P407" s="120"/>
      <c r="Q407" s="120">
        <v>3861</v>
      </c>
      <c r="R407" s="120">
        <v>12519</v>
      </c>
      <c r="S407" s="120">
        <v>4122</v>
      </c>
      <c r="T407" s="120"/>
      <c r="U407" s="120"/>
      <c r="V407" s="120"/>
      <c r="W407" s="120"/>
      <c r="X407" s="120"/>
      <c r="Y407" s="120">
        <v>2047</v>
      </c>
      <c r="Z407" s="120">
        <v>26</v>
      </c>
      <c r="AA407" s="120">
        <v>2</v>
      </c>
      <c r="AB407" s="120">
        <v>2</v>
      </c>
      <c r="AC407" s="120">
        <v>2</v>
      </c>
      <c r="AD407" s="120"/>
      <c r="AE407" s="120"/>
      <c r="AG407" s="6">
        <f>IF(Q407&gt;0,RANK(Q407,(N407:P407,Q407:AE407)),0)</f>
        <v>5</v>
      </c>
      <c r="AH407" s="6">
        <f>IF(R407&gt;0,RANK(R407,(N407:P407,Q407:AE407)),0)</f>
        <v>3</v>
      </c>
      <c r="AI407" s="6">
        <f>IF(T407&gt;0,RANK(T407,(N407:P407,Q407:AE407)),0)</f>
        <v>0</v>
      </c>
      <c r="AJ407" s="6">
        <f>IF(S407&gt;0,RANK(S407,(N407:P407,Q407:AE407)),0)</f>
        <v>4</v>
      </c>
      <c r="AK407" s="2">
        <f t="shared" si="245"/>
        <v>4.8075306774247777E-3</v>
      </c>
      <c r="AL407" s="2">
        <f t="shared" si="246"/>
        <v>1.5588054014680339E-2</v>
      </c>
      <c r="AM407" s="2">
        <f t="shared" si="247"/>
        <v>0</v>
      </c>
      <c r="AN407" s="2">
        <f t="shared" si="248"/>
        <v>5.1325152686726057E-3</v>
      </c>
      <c r="AP407" t="s">
        <v>288</v>
      </c>
      <c r="AQ407" t="s">
        <v>1836</v>
      </c>
      <c r="AR407" s="8">
        <v>0</v>
      </c>
      <c r="AT407">
        <v>1</v>
      </c>
      <c r="AU407" s="105">
        <v>26</v>
      </c>
      <c r="AV407" s="107">
        <v>163</v>
      </c>
      <c r="AW407" s="111">
        <f t="shared" si="221"/>
        <v>26163</v>
      </c>
      <c r="AY407" s="6" t="s">
        <v>1243</v>
      </c>
    </row>
    <row r="408" spans="1:51" hidden="1" outlineLevel="1">
      <c r="A408" t="s">
        <v>314</v>
      </c>
      <c r="B408" t="s">
        <v>1836</v>
      </c>
      <c r="C408" s="1">
        <f t="shared" si="236"/>
        <v>14717</v>
      </c>
      <c r="D408" s="8">
        <f t="shared" si="237"/>
        <v>1</v>
      </c>
      <c r="E408" s="8">
        <f t="shared" si="238"/>
        <v>2</v>
      </c>
      <c r="F408" s="8">
        <f t="shared" si="239"/>
        <v>0</v>
      </c>
      <c r="G408" s="61">
        <f t="shared" si="240"/>
        <v>10</v>
      </c>
      <c r="H408" s="66">
        <f t="shared" si="235"/>
        <v>6.7948630835088669E-4</v>
      </c>
      <c r="I408" s="2"/>
      <c r="J408" s="2">
        <f t="shared" si="241"/>
        <v>0.47903784738737515</v>
      </c>
      <c r="K408" s="2">
        <f t="shared" si="242"/>
        <v>0.47835836107902424</v>
      </c>
      <c r="L408" s="2">
        <f t="shared" si="243"/>
        <v>0</v>
      </c>
      <c r="M408" s="2">
        <f t="shared" si="244"/>
        <v>4.2603791533600666E-2</v>
      </c>
      <c r="N408" s="120">
        <v>7050</v>
      </c>
      <c r="O408" s="120">
        <v>7040</v>
      </c>
      <c r="P408" s="120"/>
      <c r="Q408" s="120">
        <v>130</v>
      </c>
      <c r="R408" s="120">
        <v>282</v>
      </c>
      <c r="S408" s="120">
        <v>162</v>
      </c>
      <c r="T408" s="120"/>
      <c r="U408" s="120"/>
      <c r="V408" s="120"/>
      <c r="W408" s="120"/>
      <c r="X408" s="120"/>
      <c r="Y408" s="120">
        <v>53</v>
      </c>
      <c r="Z408" s="120">
        <v>0</v>
      </c>
      <c r="AA408" s="120">
        <v>0</v>
      </c>
      <c r="AB408" s="120">
        <v>0</v>
      </c>
      <c r="AC408" s="120">
        <v>0</v>
      </c>
      <c r="AD408" s="120"/>
      <c r="AE408" s="120"/>
      <c r="AG408" s="6">
        <f>IF(Q408&gt;0,RANK(Q408,(N408:P408,Q408:AE408)),0)</f>
        <v>5</v>
      </c>
      <c r="AH408" s="6">
        <f>IF(R408&gt;0,RANK(R408,(N408:P408,Q408:AE408)),0)</f>
        <v>3</v>
      </c>
      <c r="AI408" s="6">
        <f>IF(T408&gt;0,RANK(T408,(N408:P408,Q408:AE408)),0)</f>
        <v>0</v>
      </c>
      <c r="AJ408" s="6">
        <f>IF(S408&gt;0,RANK(S408,(N408:P408,Q408:AE408)),0)</f>
        <v>4</v>
      </c>
      <c r="AK408" s="2">
        <f t="shared" si="245"/>
        <v>8.8333220085615276E-3</v>
      </c>
      <c r="AL408" s="2">
        <f t="shared" si="246"/>
        <v>1.9161513895495006E-2</v>
      </c>
      <c r="AM408" s="2">
        <f t="shared" si="247"/>
        <v>0</v>
      </c>
      <c r="AN408" s="2">
        <f t="shared" si="248"/>
        <v>1.1007678195284365E-2</v>
      </c>
      <c r="AP408" t="s">
        <v>314</v>
      </c>
      <c r="AQ408" t="s">
        <v>1836</v>
      </c>
      <c r="AR408" s="8">
        <v>2</v>
      </c>
      <c r="AT408">
        <v>1</v>
      </c>
      <c r="AU408" s="105">
        <v>26</v>
      </c>
      <c r="AV408" s="107">
        <v>165</v>
      </c>
      <c r="AW408" s="111">
        <f t="shared" si="221"/>
        <v>26165</v>
      </c>
      <c r="AY408" s="6" t="s">
        <v>1243</v>
      </c>
    </row>
    <row r="409" spans="1:51" collapsed="1">
      <c r="A409" t="s">
        <v>1355</v>
      </c>
      <c r="B409" t="s">
        <v>179</v>
      </c>
      <c r="C409" s="1">
        <f t="shared" si="236"/>
        <v>4652918</v>
      </c>
      <c r="D409" s="8">
        <f t="shared" si="237"/>
        <v>1</v>
      </c>
      <c r="E409" s="8">
        <f t="shared" si="238"/>
        <v>2</v>
      </c>
      <c r="F409" s="8">
        <f t="shared" si="239"/>
        <v>0</v>
      </c>
      <c r="G409" s="61">
        <f t="shared" si="240"/>
        <v>968440</v>
      </c>
      <c r="H409" s="66">
        <f t="shared" si="235"/>
        <v>0.20813605569666174</v>
      </c>
      <c r="I409" s="2"/>
      <c r="J409" s="2">
        <f t="shared" si="241"/>
        <v>0.58798070372183653</v>
      </c>
      <c r="K409" s="2">
        <f t="shared" si="242"/>
        <v>0.37984464802517476</v>
      </c>
      <c r="L409" s="2">
        <f t="shared" si="243"/>
        <v>0</v>
      </c>
      <c r="M409" s="2">
        <f t="shared" si="244"/>
        <v>3.2174648252988713E-2</v>
      </c>
      <c r="N409" s="120">
        <f t="shared" ref="N409:S409" si="249">SUM(N326:N408)</f>
        <v>2735826</v>
      </c>
      <c r="O409" s="120">
        <f t="shared" si="249"/>
        <v>1767386</v>
      </c>
      <c r="P409" s="120"/>
      <c r="Q409" s="120">
        <f t="shared" si="249"/>
        <v>27890</v>
      </c>
      <c r="R409" s="120">
        <f t="shared" si="249"/>
        <v>84480</v>
      </c>
      <c r="S409" s="120">
        <f t="shared" si="249"/>
        <v>26038</v>
      </c>
      <c r="T409" s="120"/>
      <c r="U409" s="120"/>
      <c r="V409" s="120"/>
      <c r="W409" s="120"/>
      <c r="X409" s="120"/>
      <c r="Y409" s="120">
        <f>SUM(Y326:Y408)</f>
        <v>11229</v>
      </c>
      <c r="Z409" s="120">
        <f>SUM(Z326:Z408)</f>
        <v>48</v>
      </c>
      <c r="AA409" s="120">
        <f>SUM(AA326:AA408)</f>
        <v>10</v>
      </c>
      <c r="AB409" s="120">
        <f>SUM(AB326:AB408)</f>
        <v>4</v>
      </c>
      <c r="AC409" s="120">
        <f>SUM(AC326:AC408)</f>
        <v>7</v>
      </c>
      <c r="AD409" s="120"/>
      <c r="AE409" s="120"/>
      <c r="AG409" s="6">
        <f>IF(Q409&gt;0,RANK(Q409,(N409:P409,Q409:AE409)),0)</f>
        <v>4</v>
      </c>
      <c r="AH409" s="6">
        <f>IF(R409&gt;0,RANK(R409,(N409:P409,Q409:AE409)),0)</f>
        <v>3</v>
      </c>
      <c r="AI409" s="6">
        <f>IF(T409&gt;0,RANK(T409,(N409:P409,Q409:AE409)),0)</f>
        <v>0</v>
      </c>
      <c r="AJ409" s="6">
        <f>IF(S409&gt;0,RANK(S409,(N409:P409,Q409:AE409)),0)</f>
        <v>5</v>
      </c>
      <c r="AK409" s="2">
        <f t="shared" si="245"/>
        <v>5.9940880110072861E-3</v>
      </c>
      <c r="AL409" s="2">
        <f t="shared" si="246"/>
        <v>1.8156348338827375E-2</v>
      </c>
      <c r="AM409" s="2">
        <f t="shared" si="247"/>
        <v>0</v>
      </c>
      <c r="AN409" s="2">
        <f t="shared" si="248"/>
        <v>5.5960582155112123E-3</v>
      </c>
      <c r="AP409" t="s">
        <v>1355</v>
      </c>
      <c r="AQ409" t="s">
        <v>179</v>
      </c>
      <c r="AT409">
        <v>1</v>
      </c>
      <c r="AU409" s="105">
        <v>26</v>
      </c>
      <c r="AV409" s="107"/>
      <c r="AW409" s="105">
        <v>26</v>
      </c>
      <c r="AY409" s="6" t="s">
        <v>71</v>
      </c>
    </row>
    <row r="410" spans="1:51">
      <c r="C410" s="1"/>
      <c r="D410" s="8"/>
      <c r="E410" s="8"/>
      <c r="F410" s="8"/>
      <c r="G410" s="61"/>
      <c r="H410" s="66"/>
      <c r="I410" s="2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G410" s="6"/>
      <c r="AH410" s="6"/>
      <c r="AI410" s="6"/>
      <c r="AJ410" s="6"/>
      <c r="AU410" s="105"/>
      <c r="AV410" s="107"/>
      <c r="AW410" s="111"/>
    </row>
    <row r="411" spans="1:51" hidden="1" outlineLevel="1">
      <c r="A411" t="s">
        <v>2346</v>
      </c>
      <c r="B411" t="s">
        <v>1274</v>
      </c>
      <c r="C411" s="1">
        <f t="shared" ref="C411:C442" si="250">SUM(N411:AE411)</f>
        <v>8831</v>
      </c>
      <c r="D411" s="8">
        <f t="shared" ref="D411:D442" si="251">IF(N411&gt;0, RANK(N411,(N411:AE411)),0)</f>
        <v>1</v>
      </c>
      <c r="E411" s="8">
        <f t="shared" ref="E411:E442" si="252">IF(O411&gt;0,RANK(O411,(N411:AE411)),0)</f>
        <v>2</v>
      </c>
      <c r="F411" s="8">
        <f t="shared" ref="F411:F442" si="253">IF(P411&gt;0,RANK(P411,(N411:AE411)),0)</f>
        <v>3</v>
      </c>
      <c r="G411" s="61">
        <f t="shared" ref="G411:G442" si="254">IF(C411&gt;0,MAX(N411:S411)-LARGE(N411:S411,2),0)</f>
        <v>2818</v>
      </c>
      <c r="H411" s="66">
        <f t="shared" si="235"/>
        <v>0.31910315932510475</v>
      </c>
      <c r="I411" s="2"/>
      <c r="J411" s="2">
        <f t="shared" ref="J411:J442" si="255">IF($C411=0,"-",N411/$C411)</f>
        <v>0.63730041897859813</v>
      </c>
      <c r="K411" s="2">
        <f t="shared" ref="K411:K442" si="256">IF($C411=0,"-",O411/$C411)</f>
        <v>0.31819725965349338</v>
      </c>
      <c r="L411" s="2">
        <f t="shared" ref="L411:L442" si="257">IF($C411=0,"-",P411/$C411)</f>
        <v>2.819612727890386E-2</v>
      </c>
      <c r="M411" s="2">
        <f t="shared" ref="M411:M442" si="258">IF(C411=0,"-",(1-J411-K411-L411))</f>
        <v>1.6306194089004633E-2</v>
      </c>
      <c r="N411" s="120">
        <v>5628</v>
      </c>
      <c r="O411" s="120">
        <v>2810</v>
      </c>
      <c r="P411" s="120">
        <v>249</v>
      </c>
      <c r="Q411" s="120"/>
      <c r="R411" s="120"/>
      <c r="S411" s="120"/>
      <c r="T411" s="120"/>
      <c r="U411" s="120"/>
      <c r="V411" s="120"/>
      <c r="W411" s="120"/>
      <c r="X411" s="120">
        <v>8</v>
      </c>
      <c r="Y411" s="120">
        <v>95</v>
      </c>
      <c r="Z411" s="120">
        <v>41</v>
      </c>
      <c r="AA411" s="120"/>
      <c r="AB411" s="120"/>
      <c r="AC411" s="120"/>
      <c r="AD411" s="120"/>
      <c r="AE411" s="120"/>
      <c r="AG411" s="6">
        <f>IF(Q411&gt;0,RANK(Q411,(N411:P411,Q411:AE411)),0)</f>
        <v>0</v>
      </c>
      <c r="AH411" s="6">
        <f>IF(R411&gt;0,RANK(R411,(N411:P411,Q411:AE411)),0)</f>
        <v>0</v>
      </c>
      <c r="AI411" s="6">
        <f>IF(T411&gt;0,RANK(T411,(N411:P411,Q411:AE411)),0)</f>
        <v>0</v>
      </c>
      <c r="AJ411" s="6">
        <f>IF(S411&gt;0,RANK(S411,(N411:P411,Q411:AE411)),0)</f>
        <v>0</v>
      </c>
      <c r="AK411" s="2">
        <f t="shared" ref="AK411:AK442" si="259">IF($C411=0,"-",Q411/$C411)</f>
        <v>0</v>
      </c>
      <c r="AL411" s="2">
        <f t="shared" ref="AL411:AL442" si="260">IF($C411=0,"-",R411/$C411)</f>
        <v>0</v>
      </c>
      <c r="AM411" s="2">
        <f t="shared" ref="AM411:AM442" si="261">IF($C411=0,"-",T411/$C411)</f>
        <v>0</v>
      </c>
      <c r="AN411" s="2">
        <f t="shared" ref="AN411:AN442" si="262">IF($C411=0,"-",S411/$C411)</f>
        <v>0</v>
      </c>
      <c r="AP411" t="s">
        <v>2346</v>
      </c>
      <c r="AQ411" t="s">
        <v>1274</v>
      </c>
      <c r="AR411" s="8">
        <v>8</v>
      </c>
      <c r="AT411">
        <v>1</v>
      </c>
      <c r="AU411" s="105">
        <v>27</v>
      </c>
      <c r="AV411" s="107">
        <v>1</v>
      </c>
      <c r="AW411" s="111">
        <f t="shared" si="221"/>
        <v>27001</v>
      </c>
      <c r="AY411" s="6" t="s">
        <v>1243</v>
      </c>
    </row>
    <row r="412" spans="1:51" hidden="1" outlineLevel="1">
      <c r="A412" t="s">
        <v>2268</v>
      </c>
      <c r="B412" t="s">
        <v>1274</v>
      </c>
      <c r="C412" s="1">
        <f t="shared" si="250"/>
        <v>181359</v>
      </c>
      <c r="D412" s="8">
        <f t="shared" si="251"/>
        <v>1</v>
      </c>
      <c r="E412" s="8">
        <f t="shared" si="252"/>
        <v>2</v>
      </c>
      <c r="F412" s="8">
        <f t="shared" si="253"/>
        <v>3</v>
      </c>
      <c r="G412" s="61">
        <f t="shared" si="254"/>
        <v>53620</v>
      </c>
      <c r="H412" s="66">
        <f t="shared" si="235"/>
        <v>0.29565668094773351</v>
      </c>
      <c r="I412" s="2"/>
      <c r="J412" s="2">
        <f t="shared" si="255"/>
        <v>0.62644258073765291</v>
      </c>
      <c r="K412" s="2">
        <f t="shared" si="256"/>
        <v>0.33078589978991946</v>
      </c>
      <c r="L412" s="2">
        <f t="shared" si="257"/>
        <v>2.6422730606145823E-2</v>
      </c>
      <c r="M412" s="2">
        <f t="shared" si="258"/>
        <v>1.634878886628181E-2</v>
      </c>
      <c r="N412" s="120">
        <v>113611</v>
      </c>
      <c r="O412" s="120">
        <v>59991</v>
      </c>
      <c r="P412" s="120">
        <v>4792</v>
      </c>
      <c r="Q412" s="120"/>
      <c r="R412" s="120"/>
      <c r="S412" s="120"/>
      <c r="T412" s="120"/>
      <c r="U412" s="120"/>
      <c r="V412" s="120"/>
      <c r="W412" s="120"/>
      <c r="X412" s="120">
        <v>132</v>
      </c>
      <c r="Y412" s="120">
        <v>2021</v>
      </c>
      <c r="Z412" s="120">
        <v>812</v>
      </c>
      <c r="AA412" s="120"/>
      <c r="AB412" s="120"/>
      <c r="AC412" s="120"/>
      <c r="AD412" s="120"/>
      <c r="AE412" s="120"/>
      <c r="AG412" s="6">
        <f>IF(Q412&gt;0,RANK(Q412,(N412:P412,Q412:AE412)),0)</f>
        <v>0</v>
      </c>
      <c r="AH412" s="6">
        <f>IF(R412&gt;0,RANK(R412,(N412:P412,Q412:AE412)),0)</f>
        <v>0</v>
      </c>
      <c r="AI412" s="6">
        <f>IF(T412&gt;0,RANK(T412,(N412:P412,Q412:AE412)),0)</f>
        <v>0</v>
      </c>
      <c r="AJ412" s="6">
        <f>IF(S412&gt;0,RANK(S412,(N412:P412,Q412:AE412)),0)</f>
        <v>0</v>
      </c>
      <c r="AK412" s="2">
        <f t="shared" si="259"/>
        <v>0</v>
      </c>
      <c r="AL412" s="2">
        <f t="shared" si="260"/>
        <v>0</v>
      </c>
      <c r="AM412" s="2">
        <f t="shared" si="261"/>
        <v>0</v>
      </c>
      <c r="AN412" s="2">
        <f t="shared" si="262"/>
        <v>0</v>
      </c>
      <c r="AP412" t="s">
        <v>2268</v>
      </c>
      <c r="AQ412" t="s">
        <v>1274</v>
      </c>
      <c r="AR412" s="8"/>
      <c r="AT412">
        <v>1</v>
      </c>
      <c r="AU412" s="105">
        <v>27</v>
      </c>
      <c r="AV412" s="107">
        <v>3</v>
      </c>
      <c r="AW412" s="111">
        <f t="shared" si="221"/>
        <v>27003</v>
      </c>
      <c r="AY412" s="6" t="s">
        <v>1243</v>
      </c>
    </row>
    <row r="413" spans="1:51" hidden="1" outlineLevel="1">
      <c r="A413" t="s">
        <v>2332</v>
      </c>
      <c r="B413" t="s">
        <v>1274</v>
      </c>
      <c r="C413" s="1">
        <f t="shared" si="250"/>
        <v>15891</v>
      </c>
      <c r="D413" s="8">
        <f t="shared" si="251"/>
        <v>1</v>
      </c>
      <c r="E413" s="8">
        <f t="shared" si="252"/>
        <v>2</v>
      </c>
      <c r="F413" s="8">
        <f t="shared" si="253"/>
        <v>3</v>
      </c>
      <c r="G413" s="61">
        <f t="shared" si="254"/>
        <v>2903</v>
      </c>
      <c r="H413" s="66">
        <f t="shared" si="235"/>
        <v>0.18268202126990121</v>
      </c>
      <c r="I413" s="2"/>
      <c r="J413" s="2">
        <f t="shared" si="255"/>
        <v>0.56623245862437854</v>
      </c>
      <c r="K413" s="2">
        <f t="shared" si="256"/>
        <v>0.38355043735447736</v>
      </c>
      <c r="L413" s="2">
        <f t="shared" si="257"/>
        <v>3.5114215593732304E-2</v>
      </c>
      <c r="M413" s="2">
        <f t="shared" si="258"/>
        <v>1.5102888427411795E-2</v>
      </c>
      <c r="N413" s="120">
        <v>8998</v>
      </c>
      <c r="O413" s="120">
        <v>6095</v>
      </c>
      <c r="P413" s="120">
        <v>558</v>
      </c>
      <c r="Q413" s="120"/>
      <c r="R413" s="120"/>
      <c r="S413" s="120"/>
      <c r="T413" s="120"/>
      <c r="U413" s="120"/>
      <c r="V413" s="120"/>
      <c r="W413" s="120"/>
      <c r="X413" s="120">
        <v>11</v>
      </c>
      <c r="Y413" s="120">
        <v>145</v>
      </c>
      <c r="Z413" s="120">
        <v>84</v>
      </c>
      <c r="AA413" s="120"/>
      <c r="AB413" s="120"/>
      <c r="AC413" s="120"/>
      <c r="AD413" s="120"/>
      <c r="AE413" s="120"/>
      <c r="AG413" s="6">
        <f>IF(Q413&gt;0,RANK(Q413,(N413:P413,Q413:AE413)),0)</f>
        <v>0</v>
      </c>
      <c r="AH413" s="6">
        <f>IF(R413&gt;0,RANK(R413,(N413:P413,Q413:AE413)),0)</f>
        <v>0</v>
      </c>
      <c r="AI413" s="6">
        <f>IF(T413&gt;0,RANK(T413,(N413:P413,Q413:AE413)),0)</f>
        <v>0</v>
      </c>
      <c r="AJ413" s="6">
        <f>IF(S413&gt;0,RANK(S413,(N413:P413,Q413:AE413)),0)</f>
        <v>0</v>
      </c>
      <c r="AK413" s="2">
        <f t="shared" si="259"/>
        <v>0</v>
      </c>
      <c r="AL413" s="2">
        <f t="shared" si="260"/>
        <v>0</v>
      </c>
      <c r="AM413" s="2">
        <f t="shared" si="261"/>
        <v>0</v>
      </c>
      <c r="AN413" s="2">
        <f t="shared" si="262"/>
        <v>0</v>
      </c>
      <c r="AP413" t="s">
        <v>2332</v>
      </c>
      <c r="AQ413" t="s">
        <v>1274</v>
      </c>
      <c r="AR413" s="8">
        <v>7</v>
      </c>
      <c r="AT413">
        <v>1</v>
      </c>
      <c r="AU413" s="105">
        <v>27</v>
      </c>
      <c r="AV413" s="107">
        <v>5</v>
      </c>
      <c r="AW413" s="111">
        <f t="shared" si="221"/>
        <v>27005</v>
      </c>
      <c r="AY413" s="6" t="s">
        <v>1243</v>
      </c>
    </row>
    <row r="414" spans="1:51" hidden="1" outlineLevel="1">
      <c r="A414" t="s">
        <v>302</v>
      </c>
      <c r="B414" t="s">
        <v>1274</v>
      </c>
      <c r="C414" s="1">
        <f t="shared" si="250"/>
        <v>21310</v>
      </c>
      <c r="D414" s="8">
        <f t="shared" si="251"/>
        <v>1</v>
      </c>
      <c r="E414" s="8">
        <f t="shared" si="252"/>
        <v>2</v>
      </c>
      <c r="F414" s="8">
        <f t="shared" si="253"/>
        <v>3</v>
      </c>
      <c r="G414" s="61">
        <f t="shared" si="254"/>
        <v>6894</v>
      </c>
      <c r="H414" s="66">
        <f t="shared" si="235"/>
        <v>0.32351008916001878</v>
      </c>
      <c r="I414" s="2"/>
      <c r="J414" s="2">
        <f t="shared" si="255"/>
        <v>0.63838573439699675</v>
      </c>
      <c r="K414" s="2">
        <f t="shared" si="256"/>
        <v>0.31487564523697792</v>
      </c>
      <c r="L414" s="2">
        <f t="shared" si="257"/>
        <v>2.8296574378226184E-2</v>
      </c>
      <c r="M414" s="2">
        <f t="shared" si="258"/>
        <v>1.8442045987799145E-2</v>
      </c>
      <c r="N414" s="120">
        <v>13604</v>
      </c>
      <c r="O414" s="120">
        <v>6710</v>
      </c>
      <c r="P414" s="120">
        <v>603</v>
      </c>
      <c r="Q414" s="120"/>
      <c r="R414" s="120"/>
      <c r="S414" s="120"/>
      <c r="T414" s="120"/>
      <c r="U414" s="120"/>
      <c r="V414" s="120"/>
      <c r="W414" s="120"/>
      <c r="X414" s="120">
        <v>14</v>
      </c>
      <c r="Y414" s="120">
        <v>241</v>
      </c>
      <c r="Z414" s="120">
        <v>138</v>
      </c>
      <c r="AA414" s="120"/>
      <c r="AB414" s="120"/>
      <c r="AC414" s="120"/>
      <c r="AD414" s="120"/>
      <c r="AE414" s="120"/>
      <c r="AG414" s="6">
        <f>IF(Q414&gt;0,RANK(Q414,(N414:P414,Q414:AE414)),0)</f>
        <v>0</v>
      </c>
      <c r="AH414" s="6">
        <f>IF(R414&gt;0,RANK(R414,(N414:P414,Q414:AE414)),0)</f>
        <v>0</v>
      </c>
      <c r="AI414" s="6">
        <f>IF(T414&gt;0,RANK(T414,(N414:P414,Q414:AE414)),0)</f>
        <v>0</v>
      </c>
      <c r="AJ414" s="6">
        <f>IF(S414&gt;0,RANK(S414,(N414:P414,Q414:AE414)),0)</f>
        <v>0</v>
      </c>
      <c r="AK414" s="2">
        <f t="shared" si="259"/>
        <v>0</v>
      </c>
      <c r="AL414" s="2">
        <f t="shared" si="260"/>
        <v>0</v>
      </c>
      <c r="AM414" s="2">
        <f t="shared" si="261"/>
        <v>0</v>
      </c>
      <c r="AN414" s="2">
        <f t="shared" si="262"/>
        <v>0</v>
      </c>
      <c r="AP414" t="s">
        <v>302</v>
      </c>
      <c r="AQ414" t="s">
        <v>1274</v>
      </c>
      <c r="AR414" s="8"/>
      <c r="AT414">
        <v>1</v>
      </c>
      <c r="AU414" s="105">
        <v>27</v>
      </c>
      <c r="AV414" s="107">
        <v>7</v>
      </c>
      <c r="AW414" s="111">
        <f t="shared" si="221"/>
        <v>27007</v>
      </c>
      <c r="AY414" s="6" t="s">
        <v>1243</v>
      </c>
    </row>
    <row r="415" spans="1:51" hidden="1" outlineLevel="1">
      <c r="A415" t="s">
        <v>2505</v>
      </c>
      <c r="B415" t="s">
        <v>1274</v>
      </c>
      <c r="C415" s="1">
        <f t="shared" si="250"/>
        <v>18827</v>
      </c>
      <c r="D415" s="8">
        <f t="shared" si="251"/>
        <v>1</v>
      </c>
      <c r="E415" s="8">
        <f t="shared" si="252"/>
        <v>2</v>
      </c>
      <c r="F415" s="8">
        <f t="shared" si="253"/>
        <v>3</v>
      </c>
      <c r="G415" s="61">
        <f t="shared" si="254"/>
        <v>5275</v>
      </c>
      <c r="H415" s="66">
        <f t="shared" si="235"/>
        <v>0.28018271631168001</v>
      </c>
      <c r="I415" s="2"/>
      <c r="J415" s="2">
        <f t="shared" si="255"/>
        <v>0.61305571785202106</v>
      </c>
      <c r="K415" s="2">
        <f t="shared" si="256"/>
        <v>0.332873001540341</v>
      </c>
      <c r="L415" s="2">
        <f t="shared" si="257"/>
        <v>3.3143889095448027E-2</v>
      </c>
      <c r="M415" s="2">
        <f t="shared" si="258"/>
        <v>2.0927391512189912E-2</v>
      </c>
      <c r="N415" s="120">
        <v>11542</v>
      </c>
      <c r="O415" s="120">
        <v>6267</v>
      </c>
      <c r="P415" s="120">
        <v>624</v>
      </c>
      <c r="Q415" s="120"/>
      <c r="R415" s="120"/>
      <c r="S415" s="120"/>
      <c r="T415" s="120"/>
      <c r="U415" s="120"/>
      <c r="V415" s="120"/>
      <c r="W415" s="120"/>
      <c r="X415" s="120">
        <v>16</v>
      </c>
      <c r="Y415" s="120">
        <v>279</v>
      </c>
      <c r="Z415" s="120">
        <v>99</v>
      </c>
      <c r="AA415" s="120"/>
      <c r="AB415" s="120"/>
      <c r="AC415" s="120"/>
      <c r="AD415" s="120"/>
      <c r="AE415" s="120"/>
      <c r="AG415" s="6">
        <f>IF(Q415&gt;0,RANK(Q415,(N415:P415,Q415:AE415)),0)</f>
        <v>0</v>
      </c>
      <c r="AH415" s="6">
        <f>IF(R415&gt;0,RANK(R415,(N415:P415,Q415:AE415)),0)</f>
        <v>0</v>
      </c>
      <c r="AI415" s="6">
        <f>IF(T415&gt;0,RANK(T415,(N415:P415,Q415:AE415)),0)</f>
        <v>0</v>
      </c>
      <c r="AJ415" s="6">
        <f>IF(S415&gt;0,RANK(S415,(N415:P415,Q415:AE415)),0)</f>
        <v>0</v>
      </c>
      <c r="AK415" s="2">
        <f t="shared" si="259"/>
        <v>0</v>
      </c>
      <c r="AL415" s="2">
        <f t="shared" si="260"/>
        <v>0</v>
      </c>
      <c r="AM415" s="2">
        <f t="shared" si="261"/>
        <v>0</v>
      </c>
      <c r="AN415" s="2">
        <f t="shared" si="262"/>
        <v>0</v>
      </c>
      <c r="AP415" t="s">
        <v>2505</v>
      </c>
      <c r="AQ415" t="s">
        <v>1274</v>
      </c>
      <c r="AR415" s="8">
        <v>6</v>
      </c>
      <c r="AT415">
        <v>1</v>
      </c>
      <c r="AU415" s="105">
        <v>27</v>
      </c>
      <c r="AV415" s="107">
        <v>9</v>
      </c>
      <c r="AW415" s="111">
        <f t="shared" si="221"/>
        <v>27009</v>
      </c>
      <c r="AY415" s="6" t="s">
        <v>1243</v>
      </c>
    </row>
    <row r="416" spans="1:51" hidden="1" outlineLevel="1">
      <c r="A416" t="s">
        <v>1338</v>
      </c>
      <c r="B416" t="s">
        <v>1274</v>
      </c>
      <c r="C416" s="1">
        <f t="shared" si="250"/>
        <v>2731</v>
      </c>
      <c r="D416" s="8">
        <f t="shared" si="251"/>
        <v>1</v>
      </c>
      <c r="E416" s="8">
        <f t="shared" si="252"/>
        <v>2</v>
      </c>
      <c r="F416" s="8">
        <f t="shared" si="253"/>
        <v>3</v>
      </c>
      <c r="G416" s="61">
        <f t="shared" si="254"/>
        <v>1030</v>
      </c>
      <c r="H416" s="66">
        <f t="shared" si="235"/>
        <v>0.37715122665690226</v>
      </c>
      <c r="I416" s="2"/>
      <c r="J416" s="2">
        <f t="shared" si="255"/>
        <v>0.66569022336140604</v>
      </c>
      <c r="K416" s="2">
        <f t="shared" si="256"/>
        <v>0.28853899670450384</v>
      </c>
      <c r="L416" s="2">
        <f t="shared" si="257"/>
        <v>3.3687294031490296E-2</v>
      </c>
      <c r="M416" s="2">
        <f t="shared" si="258"/>
        <v>1.2083485902599826E-2</v>
      </c>
      <c r="N416" s="120">
        <v>1818</v>
      </c>
      <c r="O416" s="120">
        <v>788</v>
      </c>
      <c r="P416" s="120">
        <v>92</v>
      </c>
      <c r="Q416" s="120"/>
      <c r="R416" s="120"/>
      <c r="S416" s="120"/>
      <c r="T416" s="120"/>
      <c r="U416" s="120"/>
      <c r="V416" s="120"/>
      <c r="W416" s="120"/>
      <c r="X416" s="120">
        <v>2</v>
      </c>
      <c r="Y416" s="120">
        <v>19</v>
      </c>
      <c r="Z416" s="120">
        <v>12</v>
      </c>
      <c r="AA416" s="120"/>
      <c r="AB416" s="120"/>
      <c r="AC416" s="120"/>
      <c r="AD416" s="120"/>
      <c r="AE416" s="120"/>
      <c r="AG416" s="6">
        <f>IF(Q416&gt;0,RANK(Q416,(N416:P416,Q416:AE416)),0)</f>
        <v>0</v>
      </c>
      <c r="AH416" s="6">
        <f>IF(R416&gt;0,RANK(R416,(N416:P416,Q416:AE416)),0)</f>
        <v>0</v>
      </c>
      <c r="AI416" s="6">
        <f>IF(T416&gt;0,RANK(T416,(N416:P416,Q416:AE416)),0)</f>
        <v>0</v>
      </c>
      <c r="AJ416" s="6">
        <f>IF(S416&gt;0,RANK(S416,(N416:P416,Q416:AE416)),0)</f>
        <v>0</v>
      </c>
      <c r="AK416" s="2">
        <f t="shared" si="259"/>
        <v>0</v>
      </c>
      <c r="AL416" s="2">
        <f t="shared" si="260"/>
        <v>0</v>
      </c>
      <c r="AM416" s="2">
        <f t="shared" si="261"/>
        <v>0</v>
      </c>
      <c r="AN416" s="2">
        <f t="shared" si="262"/>
        <v>0</v>
      </c>
      <c r="AP416" t="s">
        <v>1338</v>
      </c>
      <c r="AQ416" t="s">
        <v>1274</v>
      </c>
      <c r="AR416" s="8">
        <v>7</v>
      </c>
      <c r="AT416">
        <v>1</v>
      </c>
      <c r="AU416" s="105">
        <v>27</v>
      </c>
      <c r="AV416" s="107">
        <v>11</v>
      </c>
      <c r="AW416" s="111">
        <f t="shared" si="221"/>
        <v>27011</v>
      </c>
      <c r="AY416" s="6" t="s">
        <v>1243</v>
      </c>
    </row>
    <row r="417" spans="1:51" hidden="1" outlineLevel="1">
      <c r="A417" t="s">
        <v>2195</v>
      </c>
      <c r="B417" t="s">
        <v>1274</v>
      </c>
      <c r="C417" s="1">
        <f t="shared" si="250"/>
        <v>32626</v>
      </c>
      <c r="D417" s="8">
        <f t="shared" si="251"/>
        <v>1</v>
      </c>
      <c r="E417" s="8">
        <f t="shared" si="252"/>
        <v>2</v>
      </c>
      <c r="F417" s="8">
        <f t="shared" si="253"/>
        <v>3</v>
      </c>
      <c r="G417" s="61">
        <f t="shared" si="254"/>
        <v>11951</v>
      </c>
      <c r="H417" s="66">
        <f t="shared" si="235"/>
        <v>0.36630294856862627</v>
      </c>
      <c r="I417" s="2"/>
      <c r="J417" s="2">
        <f t="shared" si="255"/>
        <v>0.65251639796481331</v>
      </c>
      <c r="K417" s="2">
        <f t="shared" si="256"/>
        <v>0.28621344939618709</v>
      </c>
      <c r="L417" s="2">
        <f t="shared" si="257"/>
        <v>3.4297799301170842E-2</v>
      </c>
      <c r="M417" s="2">
        <f t="shared" si="258"/>
        <v>2.6972353337828756E-2</v>
      </c>
      <c r="N417" s="120">
        <v>21289</v>
      </c>
      <c r="O417" s="120">
        <v>9338</v>
      </c>
      <c r="P417" s="120">
        <v>1119</v>
      </c>
      <c r="Q417" s="120"/>
      <c r="R417" s="120"/>
      <c r="S417" s="120"/>
      <c r="T417" s="120"/>
      <c r="U417" s="120"/>
      <c r="V417" s="120"/>
      <c r="W417" s="120"/>
      <c r="X417" s="120">
        <v>54</v>
      </c>
      <c r="Y417" s="120">
        <v>664</v>
      </c>
      <c r="Z417" s="120">
        <v>162</v>
      </c>
      <c r="AA417" s="120"/>
      <c r="AB417" s="120"/>
      <c r="AC417" s="120"/>
      <c r="AD417" s="120"/>
      <c r="AE417" s="120"/>
      <c r="AG417" s="6">
        <f>IF(Q417&gt;0,RANK(Q417,(N417:P417,Q417:AE417)),0)</f>
        <v>0</v>
      </c>
      <c r="AH417" s="6">
        <f>IF(R417&gt;0,RANK(R417,(N417:P417,Q417:AE417)),0)</f>
        <v>0</v>
      </c>
      <c r="AI417" s="6">
        <f>IF(T417&gt;0,RANK(T417,(N417:P417,Q417:AE417)),0)</f>
        <v>0</v>
      </c>
      <c r="AJ417" s="6">
        <f>IF(S417&gt;0,RANK(S417,(N417:P417,Q417:AE417)),0)</f>
        <v>0</v>
      </c>
      <c r="AK417" s="2">
        <f t="shared" si="259"/>
        <v>0</v>
      </c>
      <c r="AL417" s="2">
        <f t="shared" si="260"/>
        <v>0</v>
      </c>
      <c r="AM417" s="2">
        <f t="shared" si="261"/>
        <v>0</v>
      </c>
      <c r="AN417" s="2">
        <f t="shared" si="262"/>
        <v>0</v>
      </c>
      <c r="AP417" t="s">
        <v>2195</v>
      </c>
      <c r="AQ417" t="s">
        <v>1274</v>
      </c>
      <c r="AR417" s="8">
        <v>1</v>
      </c>
      <c r="AT417">
        <v>1</v>
      </c>
      <c r="AU417" s="105">
        <v>27</v>
      </c>
      <c r="AV417" s="107">
        <v>13</v>
      </c>
      <c r="AW417" s="111">
        <f t="shared" si="221"/>
        <v>27013</v>
      </c>
      <c r="AY417" s="6" t="s">
        <v>1243</v>
      </c>
    </row>
    <row r="418" spans="1:51" hidden="1" outlineLevel="1">
      <c r="A418" t="s">
        <v>2096</v>
      </c>
      <c r="B418" t="s">
        <v>1274</v>
      </c>
      <c r="C418" s="1">
        <f t="shared" si="250"/>
        <v>13584</v>
      </c>
      <c r="D418" s="8">
        <f t="shared" si="251"/>
        <v>1</v>
      </c>
      <c r="E418" s="8">
        <f t="shared" si="252"/>
        <v>2</v>
      </c>
      <c r="F418" s="8">
        <f t="shared" si="253"/>
        <v>3</v>
      </c>
      <c r="G418" s="61">
        <f t="shared" si="254"/>
        <v>3346</v>
      </c>
      <c r="H418" s="66">
        <f t="shared" si="235"/>
        <v>0.24631919905771496</v>
      </c>
      <c r="I418" s="2"/>
      <c r="J418" s="2">
        <f t="shared" si="255"/>
        <v>0.59989693757361606</v>
      </c>
      <c r="K418" s="2">
        <f t="shared" si="256"/>
        <v>0.35357773851590107</v>
      </c>
      <c r="L418" s="2">
        <f t="shared" si="257"/>
        <v>3.0918727915194347E-2</v>
      </c>
      <c r="M418" s="2">
        <f t="shared" si="258"/>
        <v>1.5606595995288516E-2</v>
      </c>
      <c r="N418" s="120">
        <v>8149</v>
      </c>
      <c r="O418" s="120">
        <v>4803</v>
      </c>
      <c r="P418" s="120">
        <v>420</v>
      </c>
      <c r="Q418" s="120"/>
      <c r="R418" s="120"/>
      <c r="S418" s="120"/>
      <c r="T418" s="120"/>
      <c r="U418" s="120"/>
      <c r="V418" s="120"/>
      <c r="W418" s="120"/>
      <c r="X418" s="120">
        <v>5</v>
      </c>
      <c r="Y418" s="120">
        <v>161</v>
      </c>
      <c r="Z418" s="120">
        <v>46</v>
      </c>
      <c r="AA418" s="120"/>
      <c r="AB418" s="120"/>
      <c r="AC418" s="120"/>
      <c r="AD418" s="120"/>
      <c r="AE418" s="120"/>
      <c r="AG418" s="6">
        <f>IF(Q418&gt;0,RANK(Q418,(N418:P418,Q418:AE418)),0)</f>
        <v>0</v>
      </c>
      <c r="AH418" s="6">
        <f>IF(R418&gt;0,RANK(R418,(N418:P418,Q418:AE418)),0)</f>
        <v>0</v>
      </c>
      <c r="AI418" s="6">
        <f>IF(T418&gt;0,RANK(T418,(N418:P418,Q418:AE418)),0)</f>
        <v>0</v>
      </c>
      <c r="AJ418" s="6">
        <f>IF(S418&gt;0,RANK(S418,(N418:P418,Q418:AE418)),0)</f>
        <v>0</v>
      </c>
      <c r="AK418" s="2">
        <f t="shared" si="259"/>
        <v>0</v>
      </c>
      <c r="AL418" s="2">
        <f t="shared" si="260"/>
        <v>0</v>
      </c>
      <c r="AM418" s="2">
        <f t="shared" si="261"/>
        <v>0</v>
      </c>
      <c r="AN418" s="2">
        <f t="shared" si="262"/>
        <v>0</v>
      </c>
      <c r="AP418" t="s">
        <v>2096</v>
      </c>
      <c r="AQ418" t="s">
        <v>1274</v>
      </c>
      <c r="AR418" s="8">
        <v>1</v>
      </c>
      <c r="AT418">
        <v>1</v>
      </c>
      <c r="AU418" s="105">
        <v>27</v>
      </c>
      <c r="AV418" s="107">
        <v>15</v>
      </c>
      <c r="AW418" s="111">
        <f t="shared" si="221"/>
        <v>27015</v>
      </c>
      <c r="AY418" s="6" t="s">
        <v>1243</v>
      </c>
    </row>
    <row r="419" spans="1:51" hidden="1" outlineLevel="1">
      <c r="A419" t="s">
        <v>884</v>
      </c>
      <c r="B419" t="s">
        <v>1274</v>
      </c>
      <c r="C419" s="1">
        <f t="shared" si="250"/>
        <v>17980</v>
      </c>
      <c r="D419" s="8">
        <f t="shared" si="251"/>
        <v>1</v>
      </c>
      <c r="E419" s="8">
        <f t="shared" si="252"/>
        <v>2</v>
      </c>
      <c r="F419" s="8">
        <f t="shared" si="253"/>
        <v>3</v>
      </c>
      <c r="G419" s="61">
        <f t="shared" si="254"/>
        <v>8764</v>
      </c>
      <c r="H419" s="66">
        <f t="shared" si="235"/>
        <v>0.48743047830923247</v>
      </c>
      <c r="I419" s="2"/>
      <c r="J419" s="2">
        <f t="shared" si="255"/>
        <v>0.72602892102335925</v>
      </c>
      <c r="K419" s="2">
        <f t="shared" si="256"/>
        <v>0.23859844271412681</v>
      </c>
      <c r="L419" s="2">
        <f t="shared" si="257"/>
        <v>2.2580645161290321E-2</v>
      </c>
      <c r="M419" s="2">
        <f t="shared" si="258"/>
        <v>1.2791991101223619E-2</v>
      </c>
      <c r="N419" s="120">
        <v>13054</v>
      </c>
      <c r="O419" s="120">
        <v>4290</v>
      </c>
      <c r="P419" s="120">
        <v>406</v>
      </c>
      <c r="Q419" s="120"/>
      <c r="R419" s="120"/>
      <c r="S419" s="120"/>
      <c r="T419" s="120"/>
      <c r="U419" s="120"/>
      <c r="V419" s="120"/>
      <c r="W419" s="120"/>
      <c r="X419" s="120">
        <v>11</v>
      </c>
      <c r="Y419" s="120">
        <v>163</v>
      </c>
      <c r="Z419" s="120">
        <v>56</v>
      </c>
      <c r="AA419" s="120"/>
      <c r="AB419" s="120"/>
      <c r="AC419" s="120"/>
      <c r="AD419" s="120"/>
      <c r="AE419" s="120"/>
      <c r="AG419" s="6">
        <f>IF(Q419&gt;0,RANK(Q419,(N419:P419,Q419:AE419)),0)</f>
        <v>0</v>
      </c>
      <c r="AH419" s="6">
        <f>IF(R419&gt;0,RANK(R419,(N419:P419,Q419:AE419)),0)</f>
        <v>0</v>
      </c>
      <c r="AI419" s="6">
        <f>IF(T419&gt;0,RANK(T419,(N419:P419,Q419:AE419)),0)</f>
        <v>0</v>
      </c>
      <c r="AJ419" s="6">
        <f>IF(S419&gt;0,RANK(S419,(N419:P419,Q419:AE419)),0)</f>
        <v>0</v>
      </c>
      <c r="AK419" s="2">
        <f t="shared" si="259"/>
        <v>0</v>
      </c>
      <c r="AL419" s="2">
        <f t="shared" si="260"/>
        <v>0</v>
      </c>
      <c r="AM419" s="2">
        <f t="shared" si="261"/>
        <v>0</v>
      </c>
      <c r="AN419" s="2">
        <f t="shared" si="262"/>
        <v>0</v>
      </c>
      <c r="AP419" t="s">
        <v>884</v>
      </c>
      <c r="AQ419" t="s">
        <v>1274</v>
      </c>
      <c r="AR419" s="8">
        <v>8</v>
      </c>
      <c r="AT419">
        <v>1</v>
      </c>
      <c r="AU419" s="105">
        <v>27</v>
      </c>
      <c r="AV419" s="107">
        <v>17</v>
      </c>
      <c r="AW419" s="111">
        <f t="shared" si="221"/>
        <v>27017</v>
      </c>
      <c r="AY419" s="6" t="s">
        <v>1243</v>
      </c>
    </row>
    <row r="420" spans="1:51" hidden="1" outlineLevel="1">
      <c r="A420" t="s">
        <v>273</v>
      </c>
      <c r="B420" t="s">
        <v>1274</v>
      </c>
      <c r="C420" s="1">
        <f t="shared" si="250"/>
        <v>51294</v>
      </c>
      <c r="D420" s="8">
        <f t="shared" si="251"/>
        <v>1</v>
      </c>
      <c r="E420" s="8">
        <f t="shared" si="252"/>
        <v>2</v>
      </c>
      <c r="F420" s="8">
        <f t="shared" si="253"/>
        <v>3</v>
      </c>
      <c r="G420" s="61">
        <f t="shared" si="254"/>
        <v>6827</v>
      </c>
      <c r="H420" s="66">
        <f t="shared" si="235"/>
        <v>0.13309548875112098</v>
      </c>
      <c r="I420" s="2"/>
      <c r="J420" s="2">
        <f t="shared" si="255"/>
        <v>0.54986938043435885</v>
      </c>
      <c r="K420" s="2">
        <f t="shared" si="256"/>
        <v>0.41677389168323781</v>
      </c>
      <c r="L420" s="2">
        <f t="shared" si="257"/>
        <v>2.132803056887745E-2</v>
      </c>
      <c r="M420" s="2">
        <f t="shared" si="258"/>
        <v>1.2028697313525898E-2</v>
      </c>
      <c r="N420" s="120">
        <v>28205</v>
      </c>
      <c r="O420" s="120">
        <v>21378</v>
      </c>
      <c r="P420" s="120">
        <v>1094</v>
      </c>
      <c r="Q420" s="120"/>
      <c r="R420" s="120"/>
      <c r="S420" s="120"/>
      <c r="T420" s="120"/>
      <c r="U420" s="120"/>
      <c r="V420" s="120"/>
      <c r="W420" s="120"/>
      <c r="X420" s="120">
        <v>37</v>
      </c>
      <c r="Y420" s="120">
        <v>423</v>
      </c>
      <c r="Z420" s="120">
        <v>157</v>
      </c>
      <c r="AA420" s="120"/>
      <c r="AB420" s="120"/>
      <c r="AC420" s="120"/>
      <c r="AD420" s="120"/>
      <c r="AE420" s="120"/>
      <c r="AG420" s="6">
        <f>IF(Q420&gt;0,RANK(Q420,(N420:P420,Q420:AE420)),0)</f>
        <v>0</v>
      </c>
      <c r="AH420" s="6">
        <f>IF(R420&gt;0,RANK(R420,(N420:P420,Q420:AE420)),0)</f>
        <v>0</v>
      </c>
      <c r="AI420" s="6">
        <f>IF(T420&gt;0,RANK(T420,(N420:P420,Q420:AE420)),0)</f>
        <v>0</v>
      </c>
      <c r="AJ420" s="6">
        <f>IF(S420&gt;0,RANK(S420,(N420:P420,Q420:AE420)),0)</f>
        <v>0</v>
      </c>
      <c r="AK420" s="2">
        <f t="shared" si="259"/>
        <v>0</v>
      </c>
      <c r="AL420" s="2">
        <f t="shared" si="260"/>
        <v>0</v>
      </c>
      <c r="AM420" s="2">
        <f t="shared" si="261"/>
        <v>0</v>
      </c>
      <c r="AN420" s="2">
        <f t="shared" si="262"/>
        <v>0</v>
      </c>
      <c r="AP420" t="s">
        <v>273</v>
      </c>
      <c r="AQ420" t="s">
        <v>1274</v>
      </c>
      <c r="AR420" s="8"/>
      <c r="AT420">
        <v>1</v>
      </c>
      <c r="AU420" s="105">
        <v>27</v>
      </c>
      <c r="AV420" s="107">
        <v>19</v>
      </c>
      <c r="AW420" s="111">
        <f t="shared" si="221"/>
        <v>27019</v>
      </c>
      <c r="AY420" s="6" t="s">
        <v>1243</v>
      </c>
    </row>
    <row r="421" spans="1:51" hidden="1" outlineLevel="1">
      <c r="A421" t="s">
        <v>295</v>
      </c>
      <c r="B421" t="s">
        <v>1274</v>
      </c>
      <c r="C421" s="1">
        <f t="shared" si="250"/>
        <v>15653</v>
      </c>
      <c r="D421" s="8">
        <f t="shared" si="251"/>
        <v>1</v>
      </c>
      <c r="E421" s="8">
        <f t="shared" si="252"/>
        <v>2</v>
      </c>
      <c r="F421" s="8">
        <f t="shared" si="253"/>
        <v>3</v>
      </c>
      <c r="G421" s="61">
        <f t="shared" si="254"/>
        <v>3066</v>
      </c>
      <c r="H421" s="66">
        <f t="shared" si="235"/>
        <v>0.19587299559189933</v>
      </c>
      <c r="I421" s="2"/>
      <c r="J421" s="2">
        <f t="shared" si="255"/>
        <v>0.5747141123107391</v>
      </c>
      <c r="K421" s="2">
        <f t="shared" si="256"/>
        <v>0.37884111671883985</v>
      </c>
      <c r="L421" s="2">
        <f t="shared" si="257"/>
        <v>3.0281735130645884E-2</v>
      </c>
      <c r="M421" s="2">
        <f t="shared" si="258"/>
        <v>1.6163035839775162E-2</v>
      </c>
      <c r="N421" s="120">
        <v>8996</v>
      </c>
      <c r="O421" s="120">
        <v>5930</v>
      </c>
      <c r="P421" s="120">
        <v>474</v>
      </c>
      <c r="Q421" s="120"/>
      <c r="R421" s="120"/>
      <c r="S421" s="120"/>
      <c r="T421" s="120"/>
      <c r="U421" s="120"/>
      <c r="V421" s="120"/>
      <c r="W421" s="120"/>
      <c r="X421" s="120">
        <v>10</v>
      </c>
      <c r="Y421" s="120">
        <v>159</v>
      </c>
      <c r="Z421" s="120">
        <v>84</v>
      </c>
      <c r="AA421" s="120"/>
      <c r="AB421" s="120"/>
      <c r="AC421" s="120"/>
      <c r="AD421" s="120"/>
      <c r="AE421" s="120"/>
      <c r="AG421" s="6">
        <f>IF(Q421&gt;0,RANK(Q421,(N421:P421,Q421:AE421)),0)</f>
        <v>0</v>
      </c>
      <c r="AH421" s="6">
        <f>IF(R421&gt;0,RANK(R421,(N421:P421,Q421:AE421)),0)</f>
        <v>0</v>
      </c>
      <c r="AI421" s="6">
        <f>IF(T421&gt;0,RANK(T421,(N421:P421,Q421:AE421)),0)</f>
        <v>0</v>
      </c>
      <c r="AJ421" s="6">
        <f>IF(S421&gt;0,RANK(S421,(N421:P421,Q421:AE421)),0)</f>
        <v>0</v>
      </c>
      <c r="AK421" s="2">
        <f t="shared" si="259"/>
        <v>0</v>
      </c>
      <c r="AL421" s="2">
        <f t="shared" si="260"/>
        <v>0</v>
      </c>
      <c r="AM421" s="2">
        <f t="shared" si="261"/>
        <v>0</v>
      </c>
      <c r="AN421" s="2">
        <f t="shared" si="262"/>
        <v>0</v>
      </c>
      <c r="AP421" t="s">
        <v>295</v>
      </c>
      <c r="AQ421" t="s">
        <v>1274</v>
      </c>
      <c r="AR421" s="8">
        <v>8</v>
      </c>
      <c r="AT421">
        <v>1</v>
      </c>
      <c r="AU421" s="105">
        <v>27</v>
      </c>
      <c r="AV421" s="107">
        <v>21</v>
      </c>
      <c r="AW421" s="111">
        <f t="shared" ref="AW421:AW484" si="263">1000*AU421+AV421</f>
        <v>27021</v>
      </c>
      <c r="AY421" s="6" t="s">
        <v>1243</v>
      </c>
    </row>
    <row r="422" spans="1:51" hidden="1" outlineLevel="1">
      <c r="A422" t="s">
        <v>309</v>
      </c>
      <c r="B422" t="s">
        <v>1274</v>
      </c>
      <c r="C422" s="1">
        <f t="shared" si="250"/>
        <v>6054</v>
      </c>
      <c r="D422" s="8">
        <f t="shared" si="251"/>
        <v>1</v>
      </c>
      <c r="E422" s="8">
        <f t="shared" si="252"/>
        <v>2</v>
      </c>
      <c r="F422" s="8">
        <f t="shared" si="253"/>
        <v>3</v>
      </c>
      <c r="G422" s="61">
        <f t="shared" si="254"/>
        <v>2584</v>
      </c>
      <c r="H422" s="66">
        <f t="shared" si="235"/>
        <v>0.42682523951106704</v>
      </c>
      <c r="I422" s="2"/>
      <c r="J422" s="2">
        <f t="shared" si="255"/>
        <v>0.68979187314172452</v>
      </c>
      <c r="K422" s="2">
        <f t="shared" si="256"/>
        <v>0.26296663363065742</v>
      </c>
      <c r="L422" s="2">
        <f t="shared" si="257"/>
        <v>3.0227948463825569E-2</v>
      </c>
      <c r="M422" s="2">
        <f t="shared" si="258"/>
        <v>1.701354476379249E-2</v>
      </c>
      <c r="N422" s="120">
        <v>4176</v>
      </c>
      <c r="O422" s="120">
        <v>1592</v>
      </c>
      <c r="P422" s="120">
        <v>183</v>
      </c>
      <c r="Q422" s="120"/>
      <c r="R422" s="120"/>
      <c r="S422" s="120"/>
      <c r="T422" s="120"/>
      <c r="U422" s="120"/>
      <c r="V422" s="120"/>
      <c r="W422" s="120"/>
      <c r="X422" s="120">
        <v>4</v>
      </c>
      <c r="Y422" s="120">
        <v>68</v>
      </c>
      <c r="Z422" s="120">
        <v>31</v>
      </c>
      <c r="AA422" s="120"/>
      <c r="AB422" s="120"/>
      <c r="AC422" s="120"/>
      <c r="AD422" s="120"/>
      <c r="AE422" s="120"/>
      <c r="AG422" s="6">
        <f>IF(Q422&gt;0,RANK(Q422,(N422:P422,Q422:AE422)),0)</f>
        <v>0</v>
      </c>
      <c r="AH422" s="6">
        <f>IF(R422&gt;0,RANK(R422,(N422:P422,Q422:AE422)),0)</f>
        <v>0</v>
      </c>
      <c r="AI422" s="6">
        <f>IF(T422&gt;0,RANK(T422,(N422:P422,Q422:AE422)),0)</f>
        <v>0</v>
      </c>
      <c r="AJ422" s="6">
        <f>IF(S422&gt;0,RANK(S422,(N422:P422,Q422:AE422)),0)</f>
        <v>0</v>
      </c>
      <c r="AK422" s="2">
        <f t="shared" si="259"/>
        <v>0</v>
      </c>
      <c r="AL422" s="2">
        <f t="shared" si="260"/>
        <v>0</v>
      </c>
      <c r="AM422" s="2">
        <f t="shared" si="261"/>
        <v>0</v>
      </c>
      <c r="AN422" s="2">
        <f t="shared" si="262"/>
        <v>0</v>
      </c>
      <c r="AP422" t="s">
        <v>309</v>
      </c>
      <c r="AQ422" t="s">
        <v>1274</v>
      </c>
      <c r="AR422" s="8">
        <v>7</v>
      </c>
      <c r="AT422">
        <v>1</v>
      </c>
      <c r="AU422" s="105">
        <v>27</v>
      </c>
      <c r="AV422" s="107">
        <v>23</v>
      </c>
      <c r="AW422" s="111">
        <f t="shared" si="263"/>
        <v>27023</v>
      </c>
      <c r="AY422" s="6" t="s">
        <v>1243</v>
      </c>
    </row>
    <row r="423" spans="1:51" hidden="1" outlineLevel="1">
      <c r="A423" t="s">
        <v>145</v>
      </c>
      <c r="B423" t="s">
        <v>1274</v>
      </c>
      <c r="C423" s="1">
        <f t="shared" si="250"/>
        <v>28333</v>
      </c>
      <c r="D423" s="8">
        <f t="shared" si="251"/>
        <v>1</v>
      </c>
      <c r="E423" s="8">
        <f t="shared" si="252"/>
        <v>2</v>
      </c>
      <c r="F423" s="8">
        <f t="shared" si="253"/>
        <v>3</v>
      </c>
      <c r="G423" s="61">
        <f t="shared" si="254"/>
        <v>6387</v>
      </c>
      <c r="H423" s="66">
        <f t="shared" si="235"/>
        <v>0.22542618148448806</v>
      </c>
      <c r="I423" s="2"/>
      <c r="J423" s="2">
        <f t="shared" si="255"/>
        <v>0.59146578195037591</v>
      </c>
      <c r="K423" s="2">
        <f t="shared" si="256"/>
        <v>0.36603960046588785</v>
      </c>
      <c r="L423" s="2">
        <f t="shared" si="257"/>
        <v>2.7035612183672748E-2</v>
      </c>
      <c r="M423" s="2">
        <f t="shared" si="258"/>
        <v>1.5459005400063491E-2</v>
      </c>
      <c r="N423" s="120">
        <v>16758</v>
      </c>
      <c r="O423" s="120">
        <v>10371</v>
      </c>
      <c r="P423" s="120">
        <v>766</v>
      </c>
      <c r="Q423" s="120"/>
      <c r="R423" s="120"/>
      <c r="S423" s="120"/>
      <c r="T423" s="120"/>
      <c r="U423" s="120"/>
      <c r="V423" s="120"/>
      <c r="W423" s="120"/>
      <c r="X423" s="120">
        <v>21</v>
      </c>
      <c r="Y423" s="120">
        <v>290</v>
      </c>
      <c r="Z423" s="120">
        <v>127</v>
      </c>
      <c r="AA423" s="120"/>
      <c r="AB423" s="120"/>
      <c r="AC423" s="120"/>
      <c r="AD423" s="120"/>
      <c r="AE423" s="120"/>
      <c r="AG423" s="6">
        <f>IF(Q423&gt;0,RANK(Q423,(N423:P423,Q423:AE423)),0)</f>
        <v>0</v>
      </c>
      <c r="AH423" s="6">
        <f>IF(R423&gt;0,RANK(R423,(N423:P423,Q423:AE423)),0)</f>
        <v>0</v>
      </c>
      <c r="AI423" s="6">
        <f>IF(T423&gt;0,RANK(T423,(N423:P423,Q423:AE423)),0)</f>
        <v>0</v>
      </c>
      <c r="AJ423" s="6">
        <f>IF(S423&gt;0,RANK(S423,(N423:P423,Q423:AE423)),0)</f>
        <v>0</v>
      </c>
      <c r="AK423" s="2">
        <f t="shared" si="259"/>
        <v>0</v>
      </c>
      <c r="AL423" s="2">
        <f t="shared" si="260"/>
        <v>0</v>
      </c>
      <c r="AM423" s="2">
        <f t="shared" si="261"/>
        <v>0</v>
      </c>
      <c r="AN423" s="2">
        <f t="shared" si="262"/>
        <v>0</v>
      </c>
      <c r="AP423" t="s">
        <v>145</v>
      </c>
      <c r="AQ423" t="s">
        <v>1274</v>
      </c>
      <c r="AR423" s="8">
        <v>8</v>
      </c>
      <c r="AT423">
        <v>1</v>
      </c>
      <c r="AU423" s="105">
        <v>27</v>
      </c>
      <c r="AV423" s="107">
        <v>25</v>
      </c>
      <c r="AW423" s="111">
        <f t="shared" si="263"/>
        <v>27025</v>
      </c>
      <c r="AY423" s="6" t="s">
        <v>1243</v>
      </c>
    </row>
    <row r="424" spans="1:51" hidden="1" outlineLevel="1">
      <c r="A424" t="s">
        <v>976</v>
      </c>
      <c r="B424" t="s">
        <v>1274</v>
      </c>
      <c r="C424" s="1">
        <f t="shared" si="250"/>
        <v>27774</v>
      </c>
      <c r="D424" s="8">
        <f t="shared" si="251"/>
        <v>1</v>
      </c>
      <c r="E424" s="8">
        <f t="shared" si="252"/>
        <v>2</v>
      </c>
      <c r="F424" s="8">
        <f t="shared" si="253"/>
        <v>3</v>
      </c>
      <c r="G424" s="61">
        <f t="shared" si="254"/>
        <v>10543</v>
      </c>
      <c r="H424" s="66">
        <f t="shared" si="235"/>
        <v>0.37959962554907467</v>
      </c>
      <c r="I424" s="2"/>
      <c r="J424" s="2">
        <f t="shared" si="255"/>
        <v>0.66994311226326786</v>
      </c>
      <c r="K424" s="2">
        <f t="shared" si="256"/>
        <v>0.29034348671419313</v>
      </c>
      <c r="L424" s="2">
        <f t="shared" si="257"/>
        <v>2.7111687189457768E-2</v>
      </c>
      <c r="M424" s="2">
        <f t="shared" si="258"/>
        <v>1.260171383308124E-2</v>
      </c>
      <c r="N424" s="120">
        <v>18607</v>
      </c>
      <c r="O424" s="120">
        <v>8064</v>
      </c>
      <c r="P424" s="120">
        <v>753</v>
      </c>
      <c r="Q424" s="120"/>
      <c r="R424" s="120"/>
      <c r="S424" s="120"/>
      <c r="T424" s="120"/>
      <c r="U424" s="120"/>
      <c r="V424" s="120"/>
      <c r="W424" s="120"/>
      <c r="X424" s="120">
        <v>18</v>
      </c>
      <c r="Y424" s="120">
        <v>227</v>
      </c>
      <c r="Z424" s="120">
        <v>105</v>
      </c>
      <c r="AA424" s="120"/>
      <c r="AB424" s="120"/>
      <c r="AC424" s="120"/>
      <c r="AD424" s="120"/>
      <c r="AE424" s="120"/>
      <c r="AG424" s="6">
        <f>IF(Q424&gt;0,RANK(Q424,(N424:P424,Q424:AE424)),0)</f>
        <v>0</v>
      </c>
      <c r="AH424" s="6">
        <f>IF(R424&gt;0,RANK(R424,(N424:P424,Q424:AE424)),0)</f>
        <v>0</v>
      </c>
      <c r="AI424" s="6">
        <f>IF(T424&gt;0,RANK(T424,(N424:P424,Q424:AE424)),0)</f>
        <v>0</v>
      </c>
      <c r="AJ424" s="6">
        <f>IF(S424&gt;0,RANK(S424,(N424:P424,Q424:AE424)),0)</f>
        <v>0</v>
      </c>
      <c r="AK424" s="2">
        <f t="shared" si="259"/>
        <v>0</v>
      </c>
      <c r="AL424" s="2">
        <f t="shared" si="260"/>
        <v>0</v>
      </c>
      <c r="AM424" s="2">
        <f t="shared" si="261"/>
        <v>0</v>
      </c>
      <c r="AN424" s="2">
        <f t="shared" si="262"/>
        <v>0</v>
      </c>
      <c r="AP424" t="s">
        <v>976</v>
      </c>
      <c r="AQ424" t="s">
        <v>1274</v>
      </c>
      <c r="AR424" s="8">
        <v>7</v>
      </c>
      <c r="AT424">
        <v>1</v>
      </c>
      <c r="AU424" s="105">
        <v>27</v>
      </c>
      <c r="AV424" s="107">
        <v>27</v>
      </c>
      <c r="AW424" s="111">
        <f t="shared" si="263"/>
        <v>27027</v>
      </c>
      <c r="AY424" s="6" t="s">
        <v>1243</v>
      </c>
    </row>
    <row r="425" spans="1:51" hidden="1" outlineLevel="1">
      <c r="A425" t="s">
        <v>709</v>
      </c>
      <c r="B425" t="s">
        <v>1274</v>
      </c>
      <c r="C425" s="1">
        <f t="shared" si="250"/>
        <v>4081</v>
      </c>
      <c r="D425" s="8">
        <f t="shared" si="251"/>
        <v>1</v>
      </c>
      <c r="E425" s="8">
        <f t="shared" si="252"/>
        <v>2</v>
      </c>
      <c r="F425" s="8">
        <f t="shared" si="253"/>
        <v>3</v>
      </c>
      <c r="G425" s="61">
        <f t="shared" si="254"/>
        <v>463</v>
      </c>
      <c r="H425" s="66">
        <f t="shared" si="235"/>
        <v>0.11345258515069837</v>
      </c>
      <c r="I425" s="2"/>
      <c r="J425" s="2">
        <f t="shared" si="255"/>
        <v>0.53222249448664538</v>
      </c>
      <c r="K425" s="2">
        <f t="shared" si="256"/>
        <v>0.4187699093359471</v>
      </c>
      <c r="L425" s="2">
        <f t="shared" si="257"/>
        <v>3.1119823572653763E-2</v>
      </c>
      <c r="M425" s="2">
        <f t="shared" si="258"/>
        <v>1.7887772604753757E-2</v>
      </c>
      <c r="N425" s="120">
        <v>2172</v>
      </c>
      <c r="O425" s="120">
        <v>1709</v>
      </c>
      <c r="P425" s="120">
        <v>127</v>
      </c>
      <c r="Q425" s="120"/>
      <c r="R425" s="120"/>
      <c r="S425" s="120"/>
      <c r="T425" s="120"/>
      <c r="U425" s="120"/>
      <c r="V425" s="120"/>
      <c r="W425" s="120"/>
      <c r="X425" s="120">
        <v>0</v>
      </c>
      <c r="Y425" s="120">
        <v>50</v>
      </c>
      <c r="Z425" s="120">
        <v>23</v>
      </c>
      <c r="AA425" s="120"/>
      <c r="AB425" s="120"/>
      <c r="AC425" s="120"/>
      <c r="AD425" s="120"/>
      <c r="AE425" s="120"/>
      <c r="AG425" s="6">
        <f>IF(Q425&gt;0,RANK(Q425,(N425:P425,Q425:AE425)),0)</f>
        <v>0</v>
      </c>
      <c r="AH425" s="6">
        <f>IF(R425&gt;0,RANK(R425,(N425:P425,Q425:AE425)),0)</f>
        <v>0</v>
      </c>
      <c r="AI425" s="6">
        <f>IF(T425&gt;0,RANK(T425,(N425:P425,Q425:AE425)),0)</f>
        <v>0</v>
      </c>
      <c r="AJ425" s="6">
        <f>IF(S425&gt;0,RANK(S425,(N425:P425,Q425:AE425)),0)</f>
        <v>0</v>
      </c>
      <c r="AK425" s="2">
        <f t="shared" si="259"/>
        <v>0</v>
      </c>
      <c r="AL425" s="2">
        <f t="shared" si="260"/>
        <v>0</v>
      </c>
      <c r="AM425" s="2">
        <f t="shared" si="261"/>
        <v>0</v>
      </c>
      <c r="AN425" s="2">
        <f t="shared" si="262"/>
        <v>0</v>
      </c>
      <c r="AP425" t="s">
        <v>709</v>
      </c>
      <c r="AQ425" t="s">
        <v>1274</v>
      </c>
      <c r="AR425" s="8">
        <v>7</v>
      </c>
      <c r="AT425">
        <v>1</v>
      </c>
      <c r="AU425" s="105">
        <v>27</v>
      </c>
      <c r="AV425" s="107">
        <v>29</v>
      </c>
      <c r="AW425" s="111">
        <f t="shared" si="263"/>
        <v>27029</v>
      </c>
      <c r="AY425" s="6" t="s">
        <v>1243</v>
      </c>
    </row>
    <row r="426" spans="1:51" hidden="1" outlineLevel="1">
      <c r="A426" t="s">
        <v>2389</v>
      </c>
      <c r="B426" t="s">
        <v>1274</v>
      </c>
      <c r="C426" s="1">
        <f t="shared" si="250"/>
        <v>3198</v>
      </c>
      <c r="D426" s="8">
        <f t="shared" si="251"/>
        <v>1</v>
      </c>
      <c r="E426" s="8">
        <f t="shared" si="252"/>
        <v>2</v>
      </c>
      <c r="F426" s="8">
        <f t="shared" si="253"/>
        <v>3</v>
      </c>
      <c r="G426" s="61">
        <f t="shared" si="254"/>
        <v>1443</v>
      </c>
      <c r="H426" s="66">
        <f t="shared" si="235"/>
        <v>0.45121951219512196</v>
      </c>
      <c r="I426" s="2"/>
      <c r="J426" s="2">
        <f t="shared" si="255"/>
        <v>0.70762976860537841</v>
      </c>
      <c r="K426" s="2">
        <f t="shared" si="256"/>
        <v>0.25641025641025639</v>
      </c>
      <c r="L426" s="2">
        <f t="shared" si="257"/>
        <v>2.3764853033145718E-2</v>
      </c>
      <c r="M426" s="2">
        <f t="shared" si="258"/>
        <v>1.2195121951219488E-2</v>
      </c>
      <c r="N426" s="120">
        <v>2263</v>
      </c>
      <c r="O426" s="120">
        <v>820</v>
      </c>
      <c r="P426" s="120">
        <v>76</v>
      </c>
      <c r="Q426" s="120"/>
      <c r="R426" s="120"/>
      <c r="S426" s="120"/>
      <c r="T426" s="120"/>
      <c r="U426" s="120"/>
      <c r="V426" s="120"/>
      <c r="W426" s="120"/>
      <c r="X426" s="120">
        <v>2</v>
      </c>
      <c r="Y426" s="120">
        <v>24</v>
      </c>
      <c r="Z426" s="120">
        <v>13</v>
      </c>
      <c r="AA426" s="120"/>
      <c r="AB426" s="120"/>
      <c r="AC426" s="120"/>
      <c r="AD426" s="120"/>
      <c r="AE426" s="120"/>
      <c r="AG426" s="6">
        <f>IF(Q426&gt;0,RANK(Q426,(N426:P426,Q426:AE426)),0)</f>
        <v>0</v>
      </c>
      <c r="AH426" s="6">
        <f>IF(R426&gt;0,RANK(R426,(N426:P426,Q426:AE426)),0)</f>
        <v>0</v>
      </c>
      <c r="AI426" s="6">
        <f>IF(T426&gt;0,RANK(T426,(N426:P426,Q426:AE426)),0)</f>
        <v>0</v>
      </c>
      <c r="AJ426" s="6">
        <f>IF(S426&gt;0,RANK(S426,(N426:P426,Q426:AE426)),0)</f>
        <v>0</v>
      </c>
      <c r="AK426" s="2">
        <f t="shared" si="259"/>
        <v>0</v>
      </c>
      <c r="AL426" s="2">
        <f t="shared" si="260"/>
        <v>0</v>
      </c>
      <c r="AM426" s="2">
        <f t="shared" si="261"/>
        <v>0</v>
      </c>
      <c r="AN426" s="2">
        <f t="shared" si="262"/>
        <v>0</v>
      </c>
      <c r="AP426" t="s">
        <v>2389</v>
      </c>
      <c r="AQ426" t="s">
        <v>1274</v>
      </c>
      <c r="AR426" s="8">
        <v>8</v>
      </c>
      <c r="AT426">
        <v>1</v>
      </c>
      <c r="AU426" s="105">
        <v>27</v>
      </c>
      <c r="AV426" s="107">
        <v>31</v>
      </c>
      <c r="AW426" s="111">
        <f t="shared" si="263"/>
        <v>27031</v>
      </c>
      <c r="AY426" s="6" t="s">
        <v>1243</v>
      </c>
    </row>
    <row r="427" spans="1:51" hidden="1" outlineLevel="1">
      <c r="A427" t="s">
        <v>2130</v>
      </c>
      <c r="B427" t="s">
        <v>1274</v>
      </c>
      <c r="C427" s="1">
        <f t="shared" si="250"/>
        <v>5740</v>
      </c>
      <c r="D427" s="8">
        <f t="shared" si="251"/>
        <v>1</v>
      </c>
      <c r="E427" s="8">
        <f t="shared" si="252"/>
        <v>2</v>
      </c>
      <c r="F427" s="8">
        <f t="shared" si="253"/>
        <v>3</v>
      </c>
      <c r="G427" s="61">
        <f t="shared" si="254"/>
        <v>1472</v>
      </c>
      <c r="H427" s="66">
        <f t="shared" si="235"/>
        <v>0.2564459930313589</v>
      </c>
      <c r="I427" s="2"/>
      <c r="J427" s="2">
        <f t="shared" si="255"/>
        <v>0.60226480836236929</v>
      </c>
      <c r="K427" s="2">
        <f t="shared" si="256"/>
        <v>0.34581881533101044</v>
      </c>
      <c r="L427" s="2">
        <f t="shared" si="257"/>
        <v>3.5540069686411151E-2</v>
      </c>
      <c r="M427" s="2">
        <f t="shared" si="258"/>
        <v>1.637630662020912E-2</v>
      </c>
      <c r="N427" s="120">
        <v>3457</v>
      </c>
      <c r="O427" s="120">
        <v>1985</v>
      </c>
      <c r="P427" s="120">
        <v>204</v>
      </c>
      <c r="Q427" s="120"/>
      <c r="R427" s="120"/>
      <c r="S427" s="120"/>
      <c r="T427" s="120"/>
      <c r="U427" s="120"/>
      <c r="V427" s="120"/>
      <c r="W427" s="120"/>
      <c r="X427" s="120">
        <v>4</v>
      </c>
      <c r="Y427" s="120">
        <v>57</v>
      </c>
      <c r="Z427" s="120">
        <v>33</v>
      </c>
      <c r="AA427" s="120"/>
      <c r="AB427" s="120"/>
      <c r="AC427" s="120"/>
      <c r="AD427" s="120"/>
      <c r="AE427" s="120"/>
      <c r="AG427" s="6">
        <f>IF(Q427&gt;0,RANK(Q427,(N427:P427,Q427:AE427)),0)</f>
        <v>0</v>
      </c>
      <c r="AH427" s="6">
        <f>IF(R427&gt;0,RANK(R427,(N427:P427,Q427:AE427)),0)</f>
        <v>0</v>
      </c>
      <c r="AI427" s="6">
        <f>IF(T427&gt;0,RANK(T427,(N427:P427,Q427:AE427)),0)</f>
        <v>0</v>
      </c>
      <c r="AJ427" s="6">
        <f>IF(S427&gt;0,RANK(S427,(N427:P427,Q427:AE427)),0)</f>
        <v>0</v>
      </c>
      <c r="AK427" s="2">
        <f t="shared" si="259"/>
        <v>0</v>
      </c>
      <c r="AL427" s="2">
        <f t="shared" si="260"/>
        <v>0</v>
      </c>
      <c r="AM427" s="2">
        <f t="shared" si="261"/>
        <v>0</v>
      </c>
      <c r="AN427" s="2">
        <f t="shared" si="262"/>
        <v>0</v>
      </c>
      <c r="AP427" t="s">
        <v>2130</v>
      </c>
      <c r="AQ427" t="s">
        <v>1274</v>
      </c>
      <c r="AR427" s="8"/>
      <c r="AT427">
        <v>1</v>
      </c>
      <c r="AU427" s="105">
        <v>27</v>
      </c>
      <c r="AV427" s="107">
        <v>33</v>
      </c>
      <c r="AW427" s="111">
        <f t="shared" si="263"/>
        <v>27033</v>
      </c>
      <c r="AY427" s="6" t="s">
        <v>1243</v>
      </c>
    </row>
    <row r="428" spans="1:51" hidden="1" outlineLevel="1">
      <c r="A428" t="s">
        <v>1012</v>
      </c>
      <c r="B428" t="s">
        <v>1274</v>
      </c>
      <c r="C428" s="1">
        <f t="shared" si="250"/>
        <v>33753</v>
      </c>
      <c r="D428" s="8">
        <f t="shared" si="251"/>
        <v>1</v>
      </c>
      <c r="E428" s="8">
        <f t="shared" si="252"/>
        <v>2</v>
      </c>
      <c r="F428" s="8">
        <f t="shared" si="253"/>
        <v>3</v>
      </c>
      <c r="G428" s="61">
        <f t="shared" si="254"/>
        <v>7101</v>
      </c>
      <c r="H428" s="66">
        <f t="shared" si="235"/>
        <v>0.21038129944004977</v>
      </c>
      <c r="I428" s="2"/>
      <c r="J428" s="2">
        <f t="shared" si="255"/>
        <v>0.57974106005392112</v>
      </c>
      <c r="K428" s="2">
        <f t="shared" si="256"/>
        <v>0.36935976061387138</v>
      </c>
      <c r="L428" s="2">
        <f t="shared" si="257"/>
        <v>3.368589458714781E-2</v>
      </c>
      <c r="M428" s="2">
        <f t="shared" si="258"/>
        <v>1.721328474505969E-2</v>
      </c>
      <c r="N428" s="120">
        <v>19568</v>
      </c>
      <c r="O428" s="120">
        <v>12467</v>
      </c>
      <c r="P428" s="120">
        <v>1137</v>
      </c>
      <c r="Q428" s="120"/>
      <c r="R428" s="120"/>
      <c r="S428" s="120"/>
      <c r="T428" s="120"/>
      <c r="U428" s="120"/>
      <c r="V428" s="120"/>
      <c r="W428" s="120"/>
      <c r="X428" s="120">
        <v>26</v>
      </c>
      <c r="Y428" s="120">
        <v>388</v>
      </c>
      <c r="Z428" s="120">
        <v>167</v>
      </c>
      <c r="AA428" s="120"/>
      <c r="AB428" s="120"/>
      <c r="AC428" s="120"/>
      <c r="AD428" s="120"/>
      <c r="AE428" s="120"/>
      <c r="AG428" s="6">
        <f>IF(Q428&gt;0,RANK(Q428,(N428:P428,Q428:AE428)),0)</f>
        <v>0</v>
      </c>
      <c r="AH428" s="6">
        <f>IF(R428&gt;0,RANK(R428,(N428:P428,Q428:AE428)),0)</f>
        <v>0</v>
      </c>
      <c r="AI428" s="6">
        <f>IF(T428&gt;0,RANK(T428,(N428:P428,Q428:AE428)),0)</f>
        <v>0</v>
      </c>
      <c r="AJ428" s="6">
        <f>IF(S428&gt;0,RANK(S428,(N428:P428,Q428:AE428)),0)</f>
        <v>0</v>
      </c>
      <c r="AK428" s="2">
        <f t="shared" si="259"/>
        <v>0</v>
      </c>
      <c r="AL428" s="2">
        <f t="shared" si="260"/>
        <v>0</v>
      </c>
      <c r="AM428" s="2">
        <f t="shared" si="261"/>
        <v>0</v>
      </c>
      <c r="AN428" s="2">
        <f t="shared" si="262"/>
        <v>0</v>
      </c>
      <c r="AP428" t="s">
        <v>1012</v>
      </c>
      <c r="AQ428" t="s">
        <v>1274</v>
      </c>
      <c r="AR428" s="8">
        <v>8</v>
      </c>
      <c r="AT428">
        <v>1</v>
      </c>
      <c r="AU428" s="105">
        <v>27</v>
      </c>
      <c r="AV428" s="107">
        <v>35</v>
      </c>
      <c r="AW428" s="111">
        <f t="shared" si="263"/>
        <v>27035</v>
      </c>
      <c r="AY428" s="6" t="s">
        <v>1243</v>
      </c>
    </row>
    <row r="429" spans="1:51" hidden="1" outlineLevel="1">
      <c r="A429" t="s">
        <v>2016</v>
      </c>
      <c r="B429" t="s">
        <v>1274</v>
      </c>
      <c r="C429" s="1">
        <f t="shared" si="250"/>
        <v>224529</v>
      </c>
      <c r="D429" s="8">
        <f t="shared" si="251"/>
        <v>1</v>
      </c>
      <c r="E429" s="8">
        <f t="shared" si="252"/>
        <v>2</v>
      </c>
      <c r="F429" s="8">
        <f t="shared" si="253"/>
        <v>3</v>
      </c>
      <c r="G429" s="61">
        <f t="shared" si="254"/>
        <v>62130</v>
      </c>
      <c r="H429" s="66">
        <f t="shared" si="235"/>
        <v>0.27671258501129031</v>
      </c>
      <c r="I429" s="2"/>
      <c r="J429" s="2">
        <f t="shared" si="255"/>
        <v>0.61979076199510974</v>
      </c>
      <c r="K429" s="2">
        <f t="shared" si="256"/>
        <v>0.34307817698381948</v>
      </c>
      <c r="L429" s="2">
        <f t="shared" si="257"/>
        <v>2.3262028513020588E-2</v>
      </c>
      <c r="M429" s="2">
        <f t="shared" si="258"/>
        <v>1.3869032508050189E-2</v>
      </c>
      <c r="N429" s="120">
        <v>139161</v>
      </c>
      <c r="O429" s="120">
        <v>77031</v>
      </c>
      <c r="P429" s="120">
        <v>5223</v>
      </c>
      <c r="Q429" s="120"/>
      <c r="R429" s="120"/>
      <c r="S429" s="120"/>
      <c r="T429" s="120"/>
      <c r="U429" s="120"/>
      <c r="V429" s="120"/>
      <c r="W429" s="120"/>
      <c r="X429" s="120">
        <v>185</v>
      </c>
      <c r="Y429" s="120">
        <v>1998</v>
      </c>
      <c r="Z429" s="120">
        <v>931</v>
      </c>
      <c r="AA429" s="120"/>
      <c r="AB429" s="120"/>
      <c r="AC429" s="120"/>
      <c r="AD429" s="120"/>
      <c r="AE429" s="120"/>
      <c r="AG429" s="6">
        <f>IF(Q429&gt;0,RANK(Q429,(N429:P429,Q429:AE429)),0)</f>
        <v>0</v>
      </c>
      <c r="AH429" s="6">
        <f>IF(R429&gt;0,RANK(R429,(N429:P429,Q429:AE429)),0)</f>
        <v>0</v>
      </c>
      <c r="AI429" s="6">
        <f>IF(T429&gt;0,RANK(T429,(N429:P429,Q429:AE429)),0)</f>
        <v>0</v>
      </c>
      <c r="AJ429" s="6">
        <f>IF(S429&gt;0,RANK(S429,(N429:P429,Q429:AE429)),0)</f>
        <v>0</v>
      </c>
      <c r="AK429" s="2">
        <f t="shared" si="259"/>
        <v>0</v>
      </c>
      <c r="AL429" s="2">
        <f t="shared" si="260"/>
        <v>0</v>
      </c>
      <c r="AM429" s="2">
        <f t="shared" si="261"/>
        <v>0</v>
      </c>
      <c r="AN429" s="2">
        <f t="shared" si="262"/>
        <v>0</v>
      </c>
      <c r="AP429" t="s">
        <v>2016</v>
      </c>
      <c r="AQ429" t="s">
        <v>1274</v>
      </c>
      <c r="AR429" s="8">
        <v>2</v>
      </c>
      <c r="AT429">
        <v>1</v>
      </c>
      <c r="AU429" s="105">
        <v>27</v>
      </c>
      <c r="AV429" s="107">
        <v>37</v>
      </c>
      <c r="AW429" s="111">
        <f t="shared" si="263"/>
        <v>27037</v>
      </c>
      <c r="AY429" s="6" t="s">
        <v>1243</v>
      </c>
    </row>
    <row r="430" spans="1:51" hidden="1" outlineLevel="1">
      <c r="A430" t="s">
        <v>1630</v>
      </c>
      <c r="B430" t="s">
        <v>1274</v>
      </c>
      <c r="C430" s="1">
        <f t="shared" si="250"/>
        <v>10044</v>
      </c>
      <c r="D430" s="8">
        <f t="shared" si="251"/>
        <v>1</v>
      </c>
      <c r="E430" s="8">
        <f t="shared" si="252"/>
        <v>2</v>
      </c>
      <c r="F430" s="8">
        <f t="shared" si="253"/>
        <v>3</v>
      </c>
      <c r="G430" s="61">
        <f t="shared" si="254"/>
        <v>2299</v>
      </c>
      <c r="H430" s="66">
        <f t="shared" si="235"/>
        <v>0.22889287136598965</v>
      </c>
      <c r="I430" s="2"/>
      <c r="J430" s="2">
        <f t="shared" si="255"/>
        <v>0.59000398247710073</v>
      </c>
      <c r="K430" s="2">
        <f t="shared" si="256"/>
        <v>0.3611111111111111</v>
      </c>
      <c r="L430" s="2">
        <f t="shared" si="257"/>
        <v>3.2457188371166866E-2</v>
      </c>
      <c r="M430" s="2">
        <f t="shared" si="258"/>
        <v>1.6427718040621299E-2</v>
      </c>
      <c r="N430" s="120">
        <v>5926</v>
      </c>
      <c r="O430" s="120">
        <v>3627</v>
      </c>
      <c r="P430" s="120">
        <v>326</v>
      </c>
      <c r="Q430" s="120"/>
      <c r="R430" s="120"/>
      <c r="S430" s="120"/>
      <c r="T430" s="120"/>
      <c r="U430" s="120"/>
      <c r="V430" s="120"/>
      <c r="W430" s="120"/>
      <c r="X430" s="120">
        <v>6</v>
      </c>
      <c r="Y430" s="120">
        <v>123</v>
      </c>
      <c r="Z430" s="120">
        <v>36</v>
      </c>
      <c r="AA430" s="120"/>
      <c r="AB430" s="120"/>
      <c r="AC430" s="120"/>
      <c r="AD430" s="120"/>
      <c r="AE430" s="120"/>
      <c r="AG430" s="6">
        <f>IF(Q430&gt;0,RANK(Q430,(N430:P430,Q430:AE430)),0)</f>
        <v>0</v>
      </c>
      <c r="AH430" s="6">
        <f>IF(R430&gt;0,RANK(R430,(N430:P430,Q430:AE430)),0)</f>
        <v>0</v>
      </c>
      <c r="AI430" s="6">
        <f>IF(T430&gt;0,RANK(T430,(N430:P430,Q430:AE430)),0)</f>
        <v>0</v>
      </c>
      <c r="AJ430" s="6">
        <f>IF(S430&gt;0,RANK(S430,(N430:P430,Q430:AE430)),0)</f>
        <v>0</v>
      </c>
      <c r="AK430" s="2">
        <f t="shared" si="259"/>
        <v>0</v>
      </c>
      <c r="AL430" s="2">
        <f t="shared" si="260"/>
        <v>0</v>
      </c>
      <c r="AM430" s="2">
        <f t="shared" si="261"/>
        <v>0</v>
      </c>
      <c r="AN430" s="2">
        <f t="shared" si="262"/>
        <v>0</v>
      </c>
      <c r="AP430" t="s">
        <v>1630</v>
      </c>
      <c r="AQ430" t="s">
        <v>1274</v>
      </c>
      <c r="AR430" s="8">
        <v>1</v>
      </c>
      <c r="AT430">
        <v>1</v>
      </c>
      <c r="AU430" s="105">
        <v>27</v>
      </c>
      <c r="AV430" s="107">
        <v>39</v>
      </c>
      <c r="AW430" s="111">
        <f t="shared" si="263"/>
        <v>27039</v>
      </c>
      <c r="AY430" s="6" t="s">
        <v>1243</v>
      </c>
    </row>
    <row r="431" spans="1:51" hidden="1" outlineLevel="1">
      <c r="A431" t="s">
        <v>1336</v>
      </c>
      <c r="B431" t="s">
        <v>1274</v>
      </c>
      <c r="C431" s="1">
        <f t="shared" si="250"/>
        <v>20357</v>
      </c>
      <c r="D431" s="8">
        <f t="shared" si="251"/>
        <v>1</v>
      </c>
      <c r="E431" s="8">
        <f t="shared" si="252"/>
        <v>2</v>
      </c>
      <c r="F431" s="8">
        <f t="shared" si="253"/>
        <v>3</v>
      </c>
      <c r="G431" s="61">
        <f t="shared" si="254"/>
        <v>4966</v>
      </c>
      <c r="H431" s="66">
        <f t="shared" si="235"/>
        <v>0.2439455715478705</v>
      </c>
      <c r="I431" s="2"/>
      <c r="J431" s="2">
        <f t="shared" si="255"/>
        <v>0.59925332809353049</v>
      </c>
      <c r="K431" s="2">
        <f t="shared" si="256"/>
        <v>0.35530775654565999</v>
      </c>
      <c r="L431" s="2">
        <f t="shared" si="257"/>
        <v>3.1733556024954562E-2</v>
      </c>
      <c r="M431" s="2">
        <f t="shared" si="258"/>
        <v>1.3705359335854955E-2</v>
      </c>
      <c r="N431" s="120">
        <v>12199</v>
      </c>
      <c r="O431" s="120">
        <v>7233</v>
      </c>
      <c r="P431" s="120">
        <v>646</v>
      </c>
      <c r="Q431" s="120"/>
      <c r="R431" s="120"/>
      <c r="S431" s="120"/>
      <c r="T431" s="120"/>
      <c r="U431" s="120"/>
      <c r="V431" s="120"/>
      <c r="W431" s="120"/>
      <c r="X431" s="120">
        <v>13</v>
      </c>
      <c r="Y431" s="120">
        <v>168</v>
      </c>
      <c r="Z431" s="120">
        <v>98</v>
      </c>
      <c r="AA431" s="120"/>
      <c r="AB431" s="120"/>
      <c r="AC431" s="120"/>
      <c r="AD431" s="120"/>
      <c r="AE431" s="120"/>
      <c r="AG431" s="6">
        <f>IF(Q431&gt;0,RANK(Q431,(N431:P431,Q431:AE431)),0)</f>
        <v>0</v>
      </c>
      <c r="AH431" s="6">
        <f>IF(R431&gt;0,RANK(R431,(N431:P431,Q431:AE431)),0)</f>
        <v>0</v>
      </c>
      <c r="AI431" s="6">
        <f>IF(T431&gt;0,RANK(T431,(N431:P431,Q431:AE431)),0)</f>
        <v>0</v>
      </c>
      <c r="AJ431" s="6">
        <f>IF(S431&gt;0,RANK(S431,(N431:P431,Q431:AE431)),0)</f>
        <v>0</v>
      </c>
      <c r="AK431" s="2">
        <f t="shared" si="259"/>
        <v>0</v>
      </c>
      <c r="AL431" s="2">
        <f t="shared" si="260"/>
        <v>0</v>
      </c>
      <c r="AM431" s="2">
        <f t="shared" si="261"/>
        <v>0</v>
      </c>
      <c r="AN431" s="2">
        <f t="shared" si="262"/>
        <v>0</v>
      </c>
      <c r="AP431" t="s">
        <v>1336</v>
      </c>
      <c r="AQ431" t="s">
        <v>1274</v>
      </c>
      <c r="AR431" s="8">
        <v>7</v>
      </c>
      <c r="AT431">
        <v>1</v>
      </c>
      <c r="AU431" s="105">
        <v>27</v>
      </c>
      <c r="AV431" s="107">
        <v>41</v>
      </c>
      <c r="AW431" s="111">
        <f t="shared" si="263"/>
        <v>27041</v>
      </c>
      <c r="AY431" s="6" t="s">
        <v>1243</v>
      </c>
    </row>
    <row r="432" spans="1:51" hidden="1" outlineLevel="1">
      <c r="A432" t="s">
        <v>1013</v>
      </c>
      <c r="B432" t="s">
        <v>1274</v>
      </c>
      <c r="C432" s="1">
        <f t="shared" si="250"/>
        <v>7519</v>
      </c>
      <c r="D432" s="8">
        <f t="shared" si="251"/>
        <v>1</v>
      </c>
      <c r="E432" s="8">
        <f t="shared" si="252"/>
        <v>2</v>
      </c>
      <c r="F432" s="8">
        <f t="shared" si="253"/>
        <v>3</v>
      </c>
      <c r="G432" s="61">
        <f t="shared" si="254"/>
        <v>2411</v>
      </c>
      <c r="H432" s="66">
        <f t="shared" si="235"/>
        <v>0.32065434233275703</v>
      </c>
      <c r="I432" s="2"/>
      <c r="J432" s="2">
        <f t="shared" si="255"/>
        <v>0.63678680675621757</v>
      </c>
      <c r="K432" s="2">
        <f t="shared" si="256"/>
        <v>0.31613246442346055</v>
      </c>
      <c r="L432" s="2">
        <f t="shared" si="257"/>
        <v>2.9259210001329965E-2</v>
      </c>
      <c r="M432" s="2">
        <f t="shared" si="258"/>
        <v>1.7821518818991917E-2</v>
      </c>
      <c r="N432" s="120">
        <v>4788</v>
      </c>
      <c r="O432" s="120">
        <v>2377</v>
      </c>
      <c r="P432" s="120">
        <v>220</v>
      </c>
      <c r="Q432" s="120"/>
      <c r="R432" s="120"/>
      <c r="S432" s="120"/>
      <c r="T432" s="120"/>
      <c r="U432" s="120"/>
      <c r="V432" s="120"/>
      <c r="W432" s="120"/>
      <c r="X432" s="120">
        <v>3</v>
      </c>
      <c r="Y432" s="120">
        <v>96</v>
      </c>
      <c r="Z432" s="120">
        <v>35</v>
      </c>
      <c r="AA432" s="120"/>
      <c r="AB432" s="120"/>
      <c r="AC432" s="120"/>
      <c r="AD432" s="120"/>
      <c r="AE432" s="120"/>
      <c r="AG432" s="6">
        <f>IF(Q432&gt;0,RANK(Q432,(N432:P432,Q432:AE432)),0)</f>
        <v>0</v>
      </c>
      <c r="AH432" s="6">
        <f>IF(R432&gt;0,RANK(R432,(N432:P432,Q432:AE432)),0)</f>
        <v>0</v>
      </c>
      <c r="AI432" s="6">
        <f>IF(T432&gt;0,RANK(T432,(N432:P432,Q432:AE432)),0)</f>
        <v>0</v>
      </c>
      <c r="AJ432" s="6">
        <f>IF(S432&gt;0,RANK(S432,(N432:P432,Q432:AE432)),0)</f>
        <v>0</v>
      </c>
      <c r="AK432" s="2">
        <f t="shared" si="259"/>
        <v>0</v>
      </c>
      <c r="AL432" s="2">
        <f t="shared" si="260"/>
        <v>0</v>
      </c>
      <c r="AM432" s="2">
        <f t="shared" si="261"/>
        <v>0</v>
      </c>
      <c r="AN432" s="2">
        <f t="shared" si="262"/>
        <v>0</v>
      </c>
      <c r="AP432" t="s">
        <v>1013</v>
      </c>
      <c r="AQ432" t="s">
        <v>1274</v>
      </c>
      <c r="AR432" s="8">
        <v>1</v>
      </c>
      <c r="AT432">
        <v>1</v>
      </c>
      <c r="AU432" s="105">
        <v>27</v>
      </c>
      <c r="AV432" s="107">
        <v>43</v>
      </c>
      <c r="AW432" s="111">
        <f t="shared" si="263"/>
        <v>27043</v>
      </c>
      <c r="AY432" s="6" t="s">
        <v>1243</v>
      </c>
    </row>
    <row r="433" spans="1:51" hidden="1" outlineLevel="1">
      <c r="A433" t="s">
        <v>215</v>
      </c>
      <c r="B433" t="s">
        <v>1274</v>
      </c>
      <c r="C433" s="1">
        <f t="shared" si="250"/>
        <v>10522</v>
      </c>
      <c r="D433" s="8">
        <f t="shared" si="251"/>
        <v>1</v>
      </c>
      <c r="E433" s="8">
        <f t="shared" si="252"/>
        <v>2</v>
      </c>
      <c r="F433" s="8">
        <f t="shared" si="253"/>
        <v>3</v>
      </c>
      <c r="G433" s="61">
        <f t="shared" si="254"/>
        <v>3710</v>
      </c>
      <c r="H433" s="66">
        <f t="shared" si="235"/>
        <v>0.35259456377114617</v>
      </c>
      <c r="I433" s="2"/>
      <c r="J433" s="2">
        <f t="shared" si="255"/>
        <v>0.64721535829690169</v>
      </c>
      <c r="K433" s="2">
        <f t="shared" si="256"/>
        <v>0.29462079452575557</v>
      </c>
      <c r="L433" s="2">
        <f t="shared" si="257"/>
        <v>2.8606728758791104E-2</v>
      </c>
      <c r="M433" s="2">
        <f t="shared" si="258"/>
        <v>2.9557118418551638E-2</v>
      </c>
      <c r="N433" s="120">
        <v>6810</v>
      </c>
      <c r="O433" s="120">
        <v>3100</v>
      </c>
      <c r="P433" s="120">
        <v>301</v>
      </c>
      <c r="Q433" s="120"/>
      <c r="R433" s="120"/>
      <c r="S433" s="120"/>
      <c r="T433" s="120"/>
      <c r="U433" s="120"/>
      <c r="V433" s="120"/>
      <c r="W433" s="120"/>
      <c r="X433" s="120">
        <v>1</v>
      </c>
      <c r="Y433" s="120">
        <v>273</v>
      </c>
      <c r="Z433" s="120">
        <v>37</v>
      </c>
      <c r="AA433" s="120"/>
      <c r="AB433" s="120"/>
      <c r="AC433" s="120"/>
      <c r="AD433" s="120"/>
      <c r="AE433" s="120"/>
      <c r="AG433" s="6">
        <f>IF(Q433&gt;0,RANK(Q433,(N433:P433,Q433:AE433)),0)</f>
        <v>0</v>
      </c>
      <c r="AH433" s="6">
        <f>IF(R433&gt;0,RANK(R433,(N433:P433,Q433:AE433)),0)</f>
        <v>0</v>
      </c>
      <c r="AI433" s="6">
        <f>IF(T433&gt;0,RANK(T433,(N433:P433,Q433:AE433)),0)</f>
        <v>0</v>
      </c>
      <c r="AJ433" s="6">
        <f>IF(S433&gt;0,RANK(S433,(N433:P433,Q433:AE433)),0)</f>
        <v>0</v>
      </c>
      <c r="AK433" s="2">
        <f t="shared" si="259"/>
        <v>0</v>
      </c>
      <c r="AL433" s="2">
        <f t="shared" si="260"/>
        <v>0</v>
      </c>
      <c r="AM433" s="2">
        <f t="shared" si="261"/>
        <v>0</v>
      </c>
      <c r="AN433" s="2">
        <f t="shared" si="262"/>
        <v>0</v>
      </c>
      <c r="AP433" t="s">
        <v>215</v>
      </c>
      <c r="AQ433" t="s">
        <v>1274</v>
      </c>
      <c r="AR433" s="8">
        <v>1</v>
      </c>
      <c r="AT433">
        <v>1</v>
      </c>
      <c r="AU433" s="105">
        <v>27</v>
      </c>
      <c r="AV433" s="107">
        <v>45</v>
      </c>
      <c r="AW433" s="111">
        <f t="shared" si="263"/>
        <v>27045</v>
      </c>
      <c r="AY433" s="6" t="s">
        <v>1243</v>
      </c>
    </row>
    <row r="434" spans="1:51" hidden="1" outlineLevel="1">
      <c r="A434" t="s">
        <v>733</v>
      </c>
      <c r="B434" t="s">
        <v>1274</v>
      </c>
      <c r="C434" s="1">
        <f t="shared" si="250"/>
        <v>16237</v>
      </c>
      <c r="D434" s="8">
        <f t="shared" si="251"/>
        <v>1</v>
      </c>
      <c r="E434" s="8">
        <f t="shared" si="252"/>
        <v>2</v>
      </c>
      <c r="F434" s="8">
        <f t="shared" si="253"/>
        <v>3</v>
      </c>
      <c r="G434" s="61">
        <f t="shared" si="254"/>
        <v>6701</v>
      </c>
      <c r="H434" s="66">
        <f t="shared" si="235"/>
        <v>0.41269939028145591</v>
      </c>
      <c r="I434" s="2"/>
      <c r="J434" s="2">
        <f t="shared" si="255"/>
        <v>0.68405493625669767</v>
      </c>
      <c r="K434" s="2">
        <f t="shared" si="256"/>
        <v>0.27135554597524175</v>
      </c>
      <c r="L434" s="2">
        <f t="shared" si="257"/>
        <v>2.9254172568824292E-2</v>
      </c>
      <c r="M434" s="2">
        <f t="shared" si="258"/>
        <v>1.5335345199236291E-2</v>
      </c>
      <c r="N434" s="120">
        <v>11107</v>
      </c>
      <c r="O434" s="120">
        <v>4406</v>
      </c>
      <c r="P434" s="120">
        <v>475</v>
      </c>
      <c r="Q434" s="120"/>
      <c r="R434" s="120"/>
      <c r="S434" s="120"/>
      <c r="T434" s="120"/>
      <c r="U434" s="120"/>
      <c r="V434" s="120"/>
      <c r="W434" s="120"/>
      <c r="X434" s="120">
        <v>6</v>
      </c>
      <c r="Y434" s="120">
        <v>180</v>
      </c>
      <c r="Z434" s="120">
        <v>63</v>
      </c>
      <c r="AA434" s="120"/>
      <c r="AB434" s="120"/>
      <c r="AC434" s="120"/>
      <c r="AD434" s="120"/>
      <c r="AE434" s="120"/>
      <c r="AG434" s="6">
        <f>IF(Q434&gt;0,RANK(Q434,(N434:P434,Q434:AE434)),0)</f>
        <v>0</v>
      </c>
      <c r="AH434" s="6">
        <f>IF(R434&gt;0,RANK(R434,(N434:P434,Q434:AE434)),0)</f>
        <v>0</v>
      </c>
      <c r="AI434" s="6">
        <f>IF(T434&gt;0,RANK(T434,(N434:P434,Q434:AE434)),0)</f>
        <v>0</v>
      </c>
      <c r="AJ434" s="6">
        <f>IF(S434&gt;0,RANK(S434,(N434:P434,Q434:AE434)),0)</f>
        <v>0</v>
      </c>
      <c r="AK434" s="2">
        <f t="shared" si="259"/>
        <v>0</v>
      </c>
      <c r="AL434" s="2">
        <f t="shared" si="260"/>
        <v>0</v>
      </c>
      <c r="AM434" s="2">
        <f t="shared" si="261"/>
        <v>0</v>
      </c>
      <c r="AN434" s="2">
        <f t="shared" si="262"/>
        <v>0</v>
      </c>
      <c r="AP434" t="s">
        <v>733</v>
      </c>
      <c r="AQ434" t="s">
        <v>1274</v>
      </c>
      <c r="AR434" s="8">
        <v>1</v>
      </c>
      <c r="AT434">
        <v>1</v>
      </c>
      <c r="AU434" s="105">
        <v>27</v>
      </c>
      <c r="AV434" s="107">
        <v>47</v>
      </c>
      <c r="AW434" s="111">
        <f t="shared" si="263"/>
        <v>27047</v>
      </c>
      <c r="AY434" s="6" t="s">
        <v>1243</v>
      </c>
    </row>
    <row r="435" spans="1:51" hidden="1" outlineLevel="1">
      <c r="A435" t="s">
        <v>365</v>
      </c>
      <c r="B435" t="s">
        <v>1274</v>
      </c>
      <c r="C435" s="1">
        <f t="shared" si="250"/>
        <v>25226</v>
      </c>
      <c r="D435" s="8">
        <f t="shared" si="251"/>
        <v>1</v>
      </c>
      <c r="E435" s="8">
        <f t="shared" si="252"/>
        <v>2</v>
      </c>
      <c r="F435" s="8">
        <f t="shared" si="253"/>
        <v>3</v>
      </c>
      <c r="G435" s="61">
        <f t="shared" si="254"/>
        <v>7500</v>
      </c>
      <c r="H435" s="66">
        <f t="shared" si="235"/>
        <v>0.29731229683659716</v>
      </c>
      <c r="I435" s="2"/>
      <c r="J435" s="2">
        <f t="shared" si="255"/>
        <v>0.62542614762546578</v>
      </c>
      <c r="K435" s="2">
        <f t="shared" si="256"/>
        <v>0.32811385078886862</v>
      </c>
      <c r="L435" s="2">
        <f t="shared" si="257"/>
        <v>3.0563704114802189E-2</v>
      </c>
      <c r="M435" s="2">
        <f t="shared" si="258"/>
        <v>1.5896297470863411E-2</v>
      </c>
      <c r="N435" s="120">
        <v>15777</v>
      </c>
      <c r="O435" s="120">
        <v>8277</v>
      </c>
      <c r="P435" s="120">
        <v>771</v>
      </c>
      <c r="Q435" s="120"/>
      <c r="R435" s="120"/>
      <c r="S435" s="120"/>
      <c r="T435" s="120"/>
      <c r="U435" s="120"/>
      <c r="V435" s="120"/>
      <c r="W435" s="120"/>
      <c r="X435" s="120">
        <v>14</v>
      </c>
      <c r="Y435" s="120">
        <v>284</v>
      </c>
      <c r="Z435" s="120">
        <v>103</v>
      </c>
      <c r="AA435" s="120"/>
      <c r="AB435" s="120"/>
      <c r="AC435" s="120"/>
      <c r="AD435" s="120"/>
      <c r="AE435" s="120"/>
      <c r="AG435" s="6">
        <f>IF(Q435&gt;0,RANK(Q435,(N435:P435,Q435:AE435)),0)</f>
        <v>0</v>
      </c>
      <c r="AH435" s="6">
        <f>IF(R435&gt;0,RANK(R435,(N435:P435,Q435:AE435)),0)</f>
        <v>0</v>
      </c>
      <c r="AI435" s="6">
        <f>IF(T435&gt;0,RANK(T435,(N435:P435,Q435:AE435)),0)</f>
        <v>0</v>
      </c>
      <c r="AJ435" s="6">
        <f>IF(S435&gt;0,RANK(S435,(N435:P435,Q435:AE435)),0)</f>
        <v>0</v>
      </c>
      <c r="AK435" s="2">
        <f t="shared" si="259"/>
        <v>0</v>
      </c>
      <c r="AL435" s="2">
        <f t="shared" si="260"/>
        <v>0</v>
      </c>
      <c r="AM435" s="2">
        <f t="shared" si="261"/>
        <v>0</v>
      </c>
      <c r="AN435" s="2">
        <f t="shared" si="262"/>
        <v>0</v>
      </c>
      <c r="AP435" t="s">
        <v>365</v>
      </c>
      <c r="AQ435" t="s">
        <v>1274</v>
      </c>
      <c r="AR435" s="8">
        <v>2</v>
      </c>
      <c r="AT435">
        <v>1</v>
      </c>
      <c r="AU435" s="105">
        <v>27</v>
      </c>
      <c r="AV435" s="107">
        <v>49</v>
      </c>
      <c r="AW435" s="111">
        <f t="shared" si="263"/>
        <v>27049</v>
      </c>
      <c r="AY435" s="6" t="s">
        <v>1243</v>
      </c>
    </row>
    <row r="436" spans="1:51" hidden="1" outlineLevel="1">
      <c r="A436" t="s">
        <v>2094</v>
      </c>
      <c r="B436" t="s">
        <v>1274</v>
      </c>
      <c r="C436" s="1">
        <f t="shared" si="250"/>
        <v>3422</v>
      </c>
      <c r="D436" s="8">
        <f t="shared" si="251"/>
        <v>1</v>
      </c>
      <c r="E436" s="8">
        <f t="shared" si="252"/>
        <v>2</v>
      </c>
      <c r="F436" s="8">
        <f t="shared" si="253"/>
        <v>3</v>
      </c>
      <c r="G436" s="61">
        <f t="shared" si="254"/>
        <v>1186</v>
      </c>
      <c r="H436" s="66">
        <f t="shared" si="235"/>
        <v>0.34658094681472823</v>
      </c>
      <c r="I436" s="2"/>
      <c r="J436" s="2">
        <f t="shared" si="255"/>
        <v>0.64932787843366457</v>
      </c>
      <c r="K436" s="2">
        <f t="shared" si="256"/>
        <v>0.30274693161893629</v>
      </c>
      <c r="L436" s="2">
        <f t="shared" si="257"/>
        <v>3.4190531852717712E-2</v>
      </c>
      <c r="M436" s="2">
        <f t="shared" si="258"/>
        <v>1.3734658094681426E-2</v>
      </c>
      <c r="N436" s="120">
        <v>2222</v>
      </c>
      <c r="O436" s="120">
        <v>1036</v>
      </c>
      <c r="P436" s="120">
        <v>117</v>
      </c>
      <c r="Q436" s="120"/>
      <c r="R436" s="120"/>
      <c r="S436" s="120"/>
      <c r="T436" s="120"/>
      <c r="U436" s="120"/>
      <c r="V436" s="120"/>
      <c r="W436" s="120"/>
      <c r="X436" s="120">
        <v>1</v>
      </c>
      <c r="Y436" s="120">
        <v>38</v>
      </c>
      <c r="Z436" s="120">
        <v>8</v>
      </c>
      <c r="AA436" s="120"/>
      <c r="AB436" s="120"/>
      <c r="AC436" s="120"/>
      <c r="AD436" s="120"/>
      <c r="AE436" s="120"/>
      <c r="AG436" s="6">
        <f>IF(Q436&gt;0,RANK(Q436,(N436:P436,Q436:AE436)),0)</f>
        <v>0</v>
      </c>
      <c r="AH436" s="6">
        <f>IF(R436&gt;0,RANK(R436,(N436:P436,Q436:AE436)),0)</f>
        <v>0</v>
      </c>
      <c r="AI436" s="6">
        <f>IF(T436&gt;0,RANK(T436,(N436:P436,Q436:AE436)),0)</f>
        <v>0</v>
      </c>
      <c r="AJ436" s="6">
        <f>IF(S436&gt;0,RANK(S436,(N436:P436,Q436:AE436)),0)</f>
        <v>0</v>
      </c>
      <c r="AK436" s="2">
        <f t="shared" si="259"/>
        <v>0</v>
      </c>
      <c r="AL436" s="2">
        <f t="shared" si="260"/>
        <v>0</v>
      </c>
      <c r="AM436" s="2">
        <f t="shared" si="261"/>
        <v>0</v>
      </c>
      <c r="AN436" s="2">
        <f t="shared" si="262"/>
        <v>0</v>
      </c>
      <c r="AP436" t="s">
        <v>2094</v>
      </c>
      <c r="AQ436" t="s">
        <v>1274</v>
      </c>
      <c r="AR436" s="8">
        <v>7</v>
      </c>
      <c r="AT436">
        <v>1</v>
      </c>
      <c r="AU436" s="105">
        <v>27</v>
      </c>
      <c r="AV436" s="107">
        <v>51</v>
      </c>
      <c r="AW436" s="111">
        <f t="shared" si="263"/>
        <v>27051</v>
      </c>
      <c r="AY436" s="6" t="s">
        <v>1243</v>
      </c>
    </row>
    <row r="437" spans="1:51" hidden="1" outlineLevel="1">
      <c r="A437" t="s">
        <v>589</v>
      </c>
      <c r="B437" t="s">
        <v>1274</v>
      </c>
      <c r="C437" s="1">
        <f t="shared" si="250"/>
        <v>658864</v>
      </c>
      <c r="D437" s="8">
        <f t="shared" si="251"/>
        <v>1</v>
      </c>
      <c r="E437" s="8">
        <f t="shared" si="252"/>
        <v>2</v>
      </c>
      <c r="F437" s="8">
        <f t="shared" si="253"/>
        <v>3</v>
      </c>
      <c r="G437" s="61">
        <f t="shared" si="254"/>
        <v>303507</v>
      </c>
      <c r="H437" s="66">
        <f t="shared" si="235"/>
        <v>0.46065197066465918</v>
      </c>
      <c r="I437" s="2"/>
      <c r="J437" s="2">
        <f t="shared" si="255"/>
        <v>0.71201188712693364</v>
      </c>
      <c r="K437" s="2">
        <f t="shared" si="256"/>
        <v>0.25135991646227446</v>
      </c>
      <c r="L437" s="2">
        <f t="shared" si="257"/>
        <v>2.0532310158090289E-2</v>
      </c>
      <c r="M437" s="2">
        <f t="shared" si="258"/>
        <v>1.6095886252701613E-2</v>
      </c>
      <c r="N437" s="120">
        <v>469119</v>
      </c>
      <c r="O437" s="120">
        <v>165612</v>
      </c>
      <c r="P437" s="120">
        <v>13528</v>
      </c>
      <c r="Q437" s="120"/>
      <c r="R437" s="120"/>
      <c r="S437" s="120"/>
      <c r="T437" s="120"/>
      <c r="U437" s="120"/>
      <c r="V437" s="120"/>
      <c r="W437" s="120"/>
      <c r="X437" s="120">
        <v>721</v>
      </c>
      <c r="Y437" s="120">
        <v>6267</v>
      </c>
      <c r="Z437" s="120">
        <v>3617</v>
      </c>
      <c r="AA437" s="120"/>
      <c r="AB437" s="120"/>
      <c r="AC437" s="120"/>
      <c r="AD437" s="120"/>
      <c r="AE437" s="120"/>
      <c r="AG437" s="6">
        <f>IF(Q437&gt;0,RANK(Q437,(N437:P437,Q437:AE437)),0)</f>
        <v>0</v>
      </c>
      <c r="AH437" s="6">
        <f>IF(R437&gt;0,RANK(R437,(N437:P437,Q437:AE437)),0)</f>
        <v>0</v>
      </c>
      <c r="AI437" s="6">
        <f>IF(T437&gt;0,RANK(T437,(N437:P437,Q437:AE437)),0)</f>
        <v>0</v>
      </c>
      <c r="AJ437" s="6">
        <f>IF(S437&gt;0,RANK(S437,(N437:P437,Q437:AE437)),0)</f>
        <v>0</v>
      </c>
      <c r="AK437" s="2">
        <f t="shared" si="259"/>
        <v>0</v>
      </c>
      <c r="AL437" s="2">
        <f t="shared" si="260"/>
        <v>0</v>
      </c>
      <c r="AM437" s="2">
        <f t="shared" si="261"/>
        <v>0</v>
      </c>
      <c r="AN437" s="2">
        <f t="shared" si="262"/>
        <v>0</v>
      </c>
      <c r="AP437" t="s">
        <v>589</v>
      </c>
      <c r="AQ437" t="s">
        <v>1274</v>
      </c>
      <c r="AR437" s="8"/>
      <c r="AT437">
        <v>1</v>
      </c>
      <c r="AU437" s="105">
        <v>27</v>
      </c>
      <c r="AV437" s="107">
        <v>53</v>
      </c>
      <c r="AW437" s="111">
        <f t="shared" si="263"/>
        <v>27053</v>
      </c>
      <c r="AY437" s="6" t="s">
        <v>1243</v>
      </c>
    </row>
    <row r="438" spans="1:51" hidden="1" outlineLevel="1">
      <c r="A438" t="s">
        <v>1664</v>
      </c>
      <c r="B438" t="s">
        <v>1274</v>
      </c>
      <c r="C438" s="1">
        <f t="shared" si="250"/>
        <v>9989</v>
      </c>
      <c r="D438" s="8">
        <f t="shared" si="251"/>
        <v>1</v>
      </c>
      <c r="E438" s="8">
        <f t="shared" si="252"/>
        <v>2</v>
      </c>
      <c r="F438" s="8">
        <f t="shared" si="253"/>
        <v>4</v>
      </c>
      <c r="G438" s="61">
        <f t="shared" si="254"/>
        <v>1265</v>
      </c>
      <c r="H438" s="66">
        <f t="shared" si="235"/>
        <v>0.1266393032335569</v>
      </c>
      <c r="I438" s="2"/>
      <c r="J438" s="2">
        <f t="shared" si="255"/>
        <v>0.51796976674341777</v>
      </c>
      <c r="K438" s="2">
        <f t="shared" si="256"/>
        <v>0.39133046350986084</v>
      </c>
      <c r="L438" s="2">
        <f t="shared" si="257"/>
        <v>3.6840524577034739E-2</v>
      </c>
      <c r="M438" s="2">
        <f t="shared" si="258"/>
        <v>5.3859245169686654E-2</v>
      </c>
      <c r="N438" s="120">
        <v>5174</v>
      </c>
      <c r="O438" s="120">
        <v>3909</v>
      </c>
      <c r="P438" s="120">
        <v>368</v>
      </c>
      <c r="Q438" s="120"/>
      <c r="R438" s="120"/>
      <c r="S438" s="120"/>
      <c r="T438" s="120"/>
      <c r="U438" s="120"/>
      <c r="V438" s="120"/>
      <c r="W438" s="120"/>
      <c r="X438" s="120">
        <v>6</v>
      </c>
      <c r="Y438" s="120">
        <v>465</v>
      </c>
      <c r="Z438" s="120">
        <v>67</v>
      </c>
      <c r="AA438" s="120"/>
      <c r="AB438" s="120"/>
      <c r="AC438" s="120"/>
      <c r="AD438" s="120"/>
      <c r="AE438" s="120"/>
      <c r="AG438" s="6">
        <f>IF(Q438&gt;0,RANK(Q438,(N438:P438,Q438:AE438)),0)</f>
        <v>0</v>
      </c>
      <c r="AH438" s="6">
        <f>IF(R438&gt;0,RANK(R438,(N438:P438,Q438:AE438)),0)</f>
        <v>0</v>
      </c>
      <c r="AI438" s="6">
        <f>IF(T438&gt;0,RANK(T438,(N438:P438,Q438:AE438)),0)</f>
        <v>0</v>
      </c>
      <c r="AJ438" s="6">
        <f>IF(S438&gt;0,RANK(S438,(N438:P438,Q438:AE438)),0)</f>
        <v>0</v>
      </c>
      <c r="AK438" s="2">
        <f t="shared" si="259"/>
        <v>0</v>
      </c>
      <c r="AL438" s="2">
        <f t="shared" si="260"/>
        <v>0</v>
      </c>
      <c r="AM438" s="2">
        <f t="shared" si="261"/>
        <v>0</v>
      </c>
      <c r="AN438" s="2">
        <f t="shared" si="262"/>
        <v>0</v>
      </c>
      <c r="AP438" t="s">
        <v>1664</v>
      </c>
      <c r="AQ438" t="s">
        <v>1274</v>
      </c>
      <c r="AR438" s="8">
        <v>1</v>
      </c>
      <c r="AT438">
        <v>1</v>
      </c>
      <c r="AU438" s="105">
        <v>27</v>
      </c>
      <c r="AV438" s="107">
        <v>55</v>
      </c>
      <c r="AW438" s="111">
        <f t="shared" si="263"/>
        <v>27055</v>
      </c>
      <c r="AY438" s="6" t="s">
        <v>1243</v>
      </c>
    </row>
    <row r="439" spans="1:51" hidden="1" outlineLevel="1">
      <c r="A439" t="s">
        <v>481</v>
      </c>
      <c r="B439" t="s">
        <v>1274</v>
      </c>
      <c r="C439" s="1">
        <f t="shared" si="250"/>
        <v>11182</v>
      </c>
      <c r="D439" s="8">
        <f t="shared" si="251"/>
        <v>1</v>
      </c>
      <c r="E439" s="8">
        <f t="shared" si="252"/>
        <v>2</v>
      </c>
      <c r="F439" s="8">
        <f t="shared" si="253"/>
        <v>3</v>
      </c>
      <c r="G439" s="61">
        <f t="shared" si="254"/>
        <v>2042</v>
      </c>
      <c r="H439" s="66">
        <f t="shared" si="235"/>
        <v>0.18261491683062064</v>
      </c>
      <c r="I439" s="2"/>
      <c r="J439" s="2">
        <f t="shared" si="255"/>
        <v>0.56814523341083889</v>
      </c>
      <c r="K439" s="2">
        <f t="shared" si="256"/>
        <v>0.38553031658021819</v>
      </c>
      <c r="L439" s="2">
        <f t="shared" si="257"/>
        <v>3.040600965837954E-2</v>
      </c>
      <c r="M439" s="2">
        <f t="shared" si="258"/>
        <v>1.5918440350563379E-2</v>
      </c>
      <c r="N439" s="120">
        <v>6353</v>
      </c>
      <c r="O439" s="120">
        <v>4311</v>
      </c>
      <c r="P439" s="120">
        <v>340</v>
      </c>
      <c r="Q439" s="120"/>
      <c r="R439" s="120"/>
      <c r="S439" s="120"/>
      <c r="T439" s="120"/>
      <c r="U439" s="120"/>
      <c r="V439" s="120"/>
      <c r="W439" s="120"/>
      <c r="X439" s="120">
        <v>13</v>
      </c>
      <c r="Y439" s="120">
        <v>119</v>
      </c>
      <c r="Z439" s="120">
        <v>46</v>
      </c>
      <c r="AA439" s="120"/>
      <c r="AB439" s="120"/>
      <c r="AC439" s="120"/>
      <c r="AD439" s="120"/>
      <c r="AE439" s="120"/>
      <c r="AG439" s="6">
        <f>IF(Q439&gt;0,RANK(Q439,(N439:P439,Q439:AE439)),0)</f>
        <v>0</v>
      </c>
      <c r="AH439" s="6">
        <f>IF(R439&gt;0,RANK(R439,(N439:P439,Q439:AE439)),0)</f>
        <v>0</v>
      </c>
      <c r="AI439" s="6">
        <f>IF(T439&gt;0,RANK(T439,(N439:P439,Q439:AE439)),0)</f>
        <v>0</v>
      </c>
      <c r="AJ439" s="6">
        <f>IF(S439&gt;0,RANK(S439,(N439:P439,Q439:AE439)),0)</f>
        <v>0</v>
      </c>
      <c r="AK439" s="2">
        <f t="shared" si="259"/>
        <v>0</v>
      </c>
      <c r="AL439" s="2">
        <f t="shared" si="260"/>
        <v>0</v>
      </c>
      <c r="AM439" s="2">
        <f t="shared" si="261"/>
        <v>0</v>
      </c>
      <c r="AN439" s="2">
        <f t="shared" si="262"/>
        <v>0</v>
      </c>
      <c r="AP439" t="s">
        <v>481</v>
      </c>
      <c r="AQ439" t="s">
        <v>1274</v>
      </c>
      <c r="AR439" s="8">
        <v>8</v>
      </c>
      <c r="AT439">
        <v>1</v>
      </c>
      <c r="AU439" s="105">
        <v>27</v>
      </c>
      <c r="AV439" s="107">
        <v>57</v>
      </c>
      <c r="AW439" s="111">
        <f t="shared" si="263"/>
        <v>27057</v>
      </c>
      <c r="AY439" s="6" t="s">
        <v>1243</v>
      </c>
    </row>
    <row r="440" spans="1:51" hidden="1" outlineLevel="1">
      <c r="A440" t="s">
        <v>1604</v>
      </c>
      <c r="B440" t="s">
        <v>1274</v>
      </c>
      <c r="C440" s="1">
        <f t="shared" si="250"/>
        <v>19506</v>
      </c>
      <c r="D440" s="8">
        <f t="shared" si="251"/>
        <v>1</v>
      </c>
      <c r="E440" s="8">
        <f t="shared" si="252"/>
        <v>2</v>
      </c>
      <c r="F440" s="8">
        <f t="shared" si="253"/>
        <v>3</v>
      </c>
      <c r="G440" s="61">
        <f t="shared" si="254"/>
        <v>3693</v>
      </c>
      <c r="H440" s="66">
        <f t="shared" si="235"/>
        <v>0.18932636111965548</v>
      </c>
      <c r="I440" s="2"/>
      <c r="J440" s="2">
        <f t="shared" si="255"/>
        <v>0.57064492976520043</v>
      </c>
      <c r="K440" s="2">
        <f t="shared" si="256"/>
        <v>0.38131856864554498</v>
      </c>
      <c r="L440" s="2">
        <f t="shared" si="257"/>
        <v>3.0452168563518917E-2</v>
      </c>
      <c r="M440" s="2">
        <f t="shared" si="258"/>
        <v>1.7584333025735682E-2</v>
      </c>
      <c r="N440" s="120">
        <v>11131</v>
      </c>
      <c r="O440" s="120">
        <v>7438</v>
      </c>
      <c r="P440" s="120">
        <v>594</v>
      </c>
      <c r="Q440" s="120"/>
      <c r="R440" s="120"/>
      <c r="S440" s="120"/>
      <c r="T440" s="120"/>
      <c r="U440" s="120"/>
      <c r="V440" s="120"/>
      <c r="W440" s="120"/>
      <c r="X440" s="120">
        <v>23</v>
      </c>
      <c r="Y440" s="120">
        <v>220</v>
      </c>
      <c r="Z440" s="120">
        <v>100</v>
      </c>
      <c r="AA440" s="120"/>
      <c r="AB440" s="120"/>
      <c r="AC440" s="120"/>
      <c r="AD440" s="120"/>
      <c r="AE440" s="120"/>
      <c r="AG440" s="6">
        <f>IF(Q440&gt;0,RANK(Q440,(N440:P440,Q440:AE440)),0)</f>
        <v>0</v>
      </c>
      <c r="AH440" s="6">
        <f>IF(R440&gt;0,RANK(R440,(N440:P440,Q440:AE440)),0)</f>
        <v>0</v>
      </c>
      <c r="AI440" s="6">
        <f>IF(T440&gt;0,RANK(T440,(N440:P440,Q440:AE440)),0)</f>
        <v>0</v>
      </c>
      <c r="AJ440" s="6">
        <f>IF(S440&gt;0,RANK(S440,(N440:P440,Q440:AE440)),0)</f>
        <v>0</v>
      </c>
      <c r="AK440" s="2">
        <f t="shared" si="259"/>
        <v>0</v>
      </c>
      <c r="AL440" s="2">
        <f t="shared" si="260"/>
        <v>0</v>
      </c>
      <c r="AM440" s="2">
        <f t="shared" si="261"/>
        <v>0</v>
      </c>
      <c r="AN440" s="2">
        <f t="shared" si="262"/>
        <v>0</v>
      </c>
      <c r="AP440" t="s">
        <v>1604</v>
      </c>
      <c r="AQ440" t="s">
        <v>1274</v>
      </c>
      <c r="AR440" s="8">
        <v>8</v>
      </c>
      <c r="AT440">
        <v>1</v>
      </c>
      <c r="AU440" s="105">
        <v>27</v>
      </c>
      <c r="AV440" s="107">
        <v>59</v>
      </c>
      <c r="AW440" s="111">
        <f t="shared" si="263"/>
        <v>27059</v>
      </c>
      <c r="AY440" s="6" t="s">
        <v>1243</v>
      </c>
    </row>
    <row r="441" spans="1:51" hidden="1" outlineLevel="1">
      <c r="A441" t="s">
        <v>1198</v>
      </c>
      <c r="B441" t="s">
        <v>1274</v>
      </c>
      <c r="C441" s="1">
        <f t="shared" si="250"/>
        <v>23181</v>
      </c>
      <c r="D441" s="8">
        <f t="shared" si="251"/>
        <v>1</v>
      </c>
      <c r="E441" s="8">
        <f t="shared" si="252"/>
        <v>2</v>
      </c>
      <c r="F441" s="8">
        <f t="shared" si="253"/>
        <v>3</v>
      </c>
      <c r="G441" s="61">
        <f t="shared" si="254"/>
        <v>8415</v>
      </c>
      <c r="H441" s="66">
        <f t="shared" si="235"/>
        <v>0.36301281221690179</v>
      </c>
      <c r="I441" s="2"/>
      <c r="J441" s="2">
        <f t="shared" si="255"/>
        <v>0.6635606746904793</v>
      </c>
      <c r="K441" s="2">
        <f t="shared" si="256"/>
        <v>0.30054786247357751</v>
      </c>
      <c r="L441" s="2">
        <f t="shared" si="257"/>
        <v>2.3985160260558216E-2</v>
      </c>
      <c r="M441" s="2">
        <f t="shared" si="258"/>
        <v>1.1906302575384973E-2</v>
      </c>
      <c r="N441" s="120">
        <v>15382</v>
      </c>
      <c r="O441" s="120">
        <v>6967</v>
      </c>
      <c r="P441" s="120">
        <v>556</v>
      </c>
      <c r="Q441" s="120"/>
      <c r="R441" s="120"/>
      <c r="S441" s="120"/>
      <c r="T441" s="120"/>
      <c r="U441" s="120"/>
      <c r="V441" s="120"/>
      <c r="W441" s="120"/>
      <c r="X441" s="120">
        <v>11</v>
      </c>
      <c r="Y441" s="120">
        <v>172</v>
      </c>
      <c r="Z441" s="120">
        <v>93</v>
      </c>
      <c r="AA441" s="120"/>
      <c r="AB441" s="120"/>
      <c r="AC441" s="120"/>
      <c r="AD441" s="120"/>
      <c r="AE441" s="120"/>
      <c r="AG441" s="6">
        <f>IF(Q441&gt;0,RANK(Q441,(N441:P441,Q441:AE441)),0)</f>
        <v>0</v>
      </c>
      <c r="AH441" s="6">
        <f>IF(R441&gt;0,RANK(R441,(N441:P441,Q441:AE441)),0)</f>
        <v>0</v>
      </c>
      <c r="AI441" s="6">
        <f>IF(T441&gt;0,RANK(T441,(N441:P441,Q441:AE441)),0)</f>
        <v>0</v>
      </c>
      <c r="AJ441" s="6">
        <f>IF(S441&gt;0,RANK(S441,(N441:P441,Q441:AE441)),0)</f>
        <v>0</v>
      </c>
      <c r="AK441" s="2">
        <f t="shared" si="259"/>
        <v>0</v>
      </c>
      <c r="AL441" s="2">
        <f t="shared" si="260"/>
        <v>0</v>
      </c>
      <c r="AM441" s="2">
        <f t="shared" si="261"/>
        <v>0</v>
      </c>
      <c r="AN441" s="2">
        <f t="shared" si="262"/>
        <v>0</v>
      </c>
      <c r="AP441" t="s">
        <v>1198</v>
      </c>
      <c r="AQ441" t="s">
        <v>1274</v>
      </c>
      <c r="AR441" s="8">
        <v>8</v>
      </c>
      <c r="AT441">
        <v>1</v>
      </c>
      <c r="AU441" s="105">
        <v>27</v>
      </c>
      <c r="AV441" s="107">
        <v>61</v>
      </c>
      <c r="AW441" s="111">
        <f t="shared" si="263"/>
        <v>27061</v>
      </c>
      <c r="AY441" s="6" t="s">
        <v>1243</v>
      </c>
    </row>
    <row r="442" spans="1:51" hidden="1" outlineLevel="1">
      <c r="A442" t="s">
        <v>806</v>
      </c>
      <c r="B442" t="s">
        <v>1274</v>
      </c>
      <c r="C442" s="1">
        <f t="shared" si="250"/>
        <v>5285</v>
      </c>
      <c r="D442" s="8">
        <f t="shared" si="251"/>
        <v>1</v>
      </c>
      <c r="E442" s="8">
        <f t="shared" si="252"/>
        <v>2</v>
      </c>
      <c r="F442" s="8">
        <f t="shared" si="253"/>
        <v>3</v>
      </c>
      <c r="G442" s="61">
        <f t="shared" si="254"/>
        <v>1355</v>
      </c>
      <c r="H442" s="66">
        <f t="shared" si="235"/>
        <v>0.2563859981078524</v>
      </c>
      <c r="I442" s="2"/>
      <c r="J442" s="2">
        <f t="shared" si="255"/>
        <v>0.59735099337748343</v>
      </c>
      <c r="K442" s="2">
        <f t="shared" si="256"/>
        <v>0.34096499526963103</v>
      </c>
      <c r="L442" s="2">
        <f t="shared" si="257"/>
        <v>4.087038789025544E-2</v>
      </c>
      <c r="M442" s="2">
        <f t="shared" si="258"/>
        <v>2.0813623462630097E-2</v>
      </c>
      <c r="N442" s="120">
        <v>3157</v>
      </c>
      <c r="O442" s="120">
        <v>1802</v>
      </c>
      <c r="P442" s="120">
        <v>216</v>
      </c>
      <c r="Q442" s="120"/>
      <c r="R442" s="120"/>
      <c r="S442" s="120"/>
      <c r="T442" s="120"/>
      <c r="U442" s="120"/>
      <c r="V442" s="120"/>
      <c r="W442" s="120"/>
      <c r="X442" s="120">
        <v>2</v>
      </c>
      <c r="Y442" s="120">
        <v>77</v>
      </c>
      <c r="Z442" s="120">
        <v>31</v>
      </c>
      <c r="AA442" s="120"/>
      <c r="AB442" s="120"/>
      <c r="AC442" s="120"/>
      <c r="AD442" s="120"/>
      <c r="AE442" s="120"/>
      <c r="AG442" s="6">
        <f>IF(Q442&gt;0,RANK(Q442,(N442:P442,Q442:AE442)),0)</f>
        <v>0</v>
      </c>
      <c r="AH442" s="6">
        <f>IF(R442&gt;0,RANK(R442,(N442:P442,Q442:AE442)),0)</f>
        <v>0</v>
      </c>
      <c r="AI442" s="6">
        <f>IF(T442&gt;0,RANK(T442,(N442:P442,Q442:AE442)),0)</f>
        <v>0</v>
      </c>
      <c r="AJ442" s="6">
        <f>IF(S442&gt;0,RANK(S442,(N442:P442,Q442:AE442)),0)</f>
        <v>0</v>
      </c>
      <c r="AK442" s="2">
        <f t="shared" si="259"/>
        <v>0</v>
      </c>
      <c r="AL442" s="2">
        <f t="shared" si="260"/>
        <v>0</v>
      </c>
      <c r="AM442" s="2">
        <f t="shared" si="261"/>
        <v>0</v>
      </c>
      <c r="AN442" s="2">
        <f t="shared" si="262"/>
        <v>0</v>
      </c>
      <c r="AP442" t="s">
        <v>806</v>
      </c>
      <c r="AQ442" t="s">
        <v>1274</v>
      </c>
      <c r="AR442" s="8">
        <v>1</v>
      </c>
      <c r="AT442">
        <v>1</v>
      </c>
      <c r="AU442" s="105">
        <v>27</v>
      </c>
      <c r="AV442" s="107">
        <v>63</v>
      </c>
      <c r="AW442" s="111">
        <f t="shared" si="263"/>
        <v>27063</v>
      </c>
      <c r="AY442" s="6" t="s">
        <v>1243</v>
      </c>
    </row>
    <row r="443" spans="1:51" hidden="1" outlineLevel="1">
      <c r="A443" t="s">
        <v>1311</v>
      </c>
      <c r="B443" t="s">
        <v>1274</v>
      </c>
      <c r="C443" s="1">
        <f t="shared" ref="C443:C474" si="264">SUM(N443:AE443)</f>
        <v>7872</v>
      </c>
      <c r="D443" s="8">
        <f t="shared" ref="D443:D474" si="265">IF(N443&gt;0, RANK(N443,(N443:AE443)),0)</f>
        <v>1</v>
      </c>
      <c r="E443" s="8">
        <f t="shared" ref="E443:E474" si="266">IF(O443&gt;0,RANK(O443,(N443:AE443)),0)</f>
        <v>2</v>
      </c>
      <c r="F443" s="8">
        <f t="shared" ref="F443:F474" si="267">IF(P443&gt;0,RANK(P443,(N443:AE443)),0)</f>
        <v>3</v>
      </c>
      <c r="G443" s="61">
        <f t="shared" ref="G443:G474" si="268">IF(C443&gt;0,MAX(N443:S443)-LARGE(N443:S443,2),0)</f>
        <v>2122</v>
      </c>
      <c r="H443" s="66">
        <f t="shared" si="235"/>
        <v>0.26956300813008133</v>
      </c>
      <c r="I443" s="2"/>
      <c r="J443" s="2">
        <f t="shared" ref="J443:J474" si="269">IF($C443=0,"-",N443/$C443)</f>
        <v>0.61216971544715448</v>
      </c>
      <c r="K443" s="2">
        <f t="shared" ref="K443:K474" si="270">IF($C443=0,"-",O443/$C443)</f>
        <v>0.34260670731707316</v>
      </c>
      <c r="L443" s="2">
        <f t="shared" ref="L443:L474" si="271">IF($C443=0,"-",P443/$C443)</f>
        <v>2.540650406504065E-2</v>
      </c>
      <c r="M443" s="2">
        <f t="shared" ref="M443:M474" si="272">IF(C443=0,"-",(1-J443-K443-L443))</f>
        <v>1.9817073170731711E-2</v>
      </c>
      <c r="N443" s="120">
        <v>4819</v>
      </c>
      <c r="O443" s="120">
        <v>2697</v>
      </c>
      <c r="P443" s="120">
        <v>200</v>
      </c>
      <c r="Q443" s="120"/>
      <c r="R443" s="120"/>
      <c r="S443" s="120"/>
      <c r="T443" s="120"/>
      <c r="U443" s="120"/>
      <c r="V443" s="120"/>
      <c r="W443" s="120"/>
      <c r="X443" s="120">
        <v>3</v>
      </c>
      <c r="Y443" s="120">
        <v>122</v>
      </c>
      <c r="Z443" s="120">
        <v>31</v>
      </c>
      <c r="AA443" s="120"/>
      <c r="AB443" s="120"/>
      <c r="AC443" s="120"/>
      <c r="AD443" s="120"/>
      <c r="AE443" s="120"/>
      <c r="AG443" s="6">
        <f>IF(Q443&gt;0,RANK(Q443,(N443:P443,Q443:AE443)),0)</f>
        <v>0</v>
      </c>
      <c r="AH443" s="6">
        <f>IF(R443&gt;0,RANK(R443,(N443:P443,Q443:AE443)),0)</f>
        <v>0</v>
      </c>
      <c r="AI443" s="6">
        <f>IF(T443&gt;0,RANK(T443,(N443:P443,Q443:AE443)),0)</f>
        <v>0</v>
      </c>
      <c r="AJ443" s="6">
        <f>IF(S443&gt;0,RANK(S443,(N443:P443,Q443:AE443)),0)</f>
        <v>0</v>
      </c>
      <c r="AK443" s="2">
        <f t="shared" ref="AK443:AK474" si="273">IF($C443=0,"-",Q443/$C443)</f>
        <v>0</v>
      </c>
      <c r="AL443" s="2">
        <f t="shared" ref="AL443:AL474" si="274">IF($C443=0,"-",R443/$C443)</f>
        <v>0</v>
      </c>
      <c r="AM443" s="2">
        <f t="shared" ref="AM443:AM474" si="275">IF($C443=0,"-",T443/$C443)</f>
        <v>0</v>
      </c>
      <c r="AN443" s="2">
        <f t="shared" ref="AN443:AN474" si="276">IF($C443=0,"-",S443/$C443)</f>
        <v>0</v>
      </c>
      <c r="AP443" t="s">
        <v>1311</v>
      </c>
      <c r="AQ443" t="s">
        <v>1274</v>
      </c>
      <c r="AR443" s="8">
        <v>8</v>
      </c>
      <c r="AT443">
        <v>1</v>
      </c>
      <c r="AU443" s="105">
        <v>27</v>
      </c>
      <c r="AV443" s="107">
        <v>65</v>
      </c>
      <c r="AW443" s="111">
        <f t="shared" si="263"/>
        <v>27065</v>
      </c>
      <c r="AY443" s="6" t="s">
        <v>1243</v>
      </c>
    </row>
    <row r="444" spans="1:51" hidden="1" outlineLevel="1">
      <c r="A444" t="s">
        <v>471</v>
      </c>
      <c r="B444" t="s">
        <v>1274</v>
      </c>
      <c r="C444" s="1">
        <f t="shared" si="264"/>
        <v>20861</v>
      </c>
      <c r="D444" s="8">
        <f t="shared" si="265"/>
        <v>1</v>
      </c>
      <c r="E444" s="8">
        <f t="shared" si="266"/>
        <v>2</v>
      </c>
      <c r="F444" s="8">
        <f t="shared" si="267"/>
        <v>3</v>
      </c>
      <c r="G444" s="61">
        <f t="shared" si="268"/>
        <v>6043</v>
      </c>
      <c r="H444" s="66">
        <f t="shared" si="235"/>
        <v>0.28967930588178897</v>
      </c>
      <c r="I444" s="2"/>
      <c r="J444" s="2">
        <f t="shared" si="269"/>
        <v>0.62475432625473371</v>
      </c>
      <c r="K444" s="2">
        <f t="shared" si="270"/>
        <v>0.33507502037294473</v>
      </c>
      <c r="L444" s="2">
        <f t="shared" si="271"/>
        <v>2.6892287042807151E-2</v>
      </c>
      <c r="M444" s="2">
        <f t="shared" si="272"/>
        <v>1.3278366329514412E-2</v>
      </c>
      <c r="N444" s="120">
        <v>13033</v>
      </c>
      <c r="O444" s="120">
        <v>6990</v>
      </c>
      <c r="P444" s="120">
        <v>561</v>
      </c>
      <c r="Q444" s="120"/>
      <c r="R444" s="120"/>
      <c r="S444" s="120"/>
      <c r="T444" s="120"/>
      <c r="U444" s="120"/>
      <c r="V444" s="120"/>
      <c r="W444" s="120"/>
      <c r="X444" s="120">
        <v>7</v>
      </c>
      <c r="Y444" s="120">
        <v>182</v>
      </c>
      <c r="Z444" s="120">
        <v>88</v>
      </c>
      <c r="AA444" s="120"/>
      <c r="AB444" s="120"/>
      <c r="AC444" s="120"/>
      <c r="AD444" s="120"/>
      <c r="AE444" s="120"/>
      <c r="AG444" s="6">
        <f>IF(Q444&gt;0,RANK(Q444,(N444:P444,Q444:AE444)),0)</f>
        <v>0</v>
      </c>
      <c r="AH444" s="6">
        <f>IF(R444&gt;0,RANK(R444,(N444:P444,Q444:AE444)),0)</f>
        <v>0</v>
      </c>
      <c r="AI444" s="6">
        <f>IF(T444&gt;0,RANK(T444,(N444:P444,Q444:AE444)),0)</f>
        <v>0</v>
      </c>
      <c r="AJ444" s="6">
        <f>IF(S444&gt;0,RANK(S444,(N444:P444,Q444:AE444)),0)</f>
        <v>0</v>
      </c>
      <c r="AK444" s="2">
        <f t="shared" si="273"/>
        <v>0</v>
      </c>
      <c r="AL444" s="2">
        <f t="shared" si="274"/>
        <v>0</v>
      </c>
      <c r="AM444" s="2">
        <f t="shared" si="275"/>
        <v>0</v>
      </c>
      <c r="AN444" s="2">
        <f t="shared" si="276"/>
        <v>0</v>
      </c>
      <c r="AP444" t="s">
        <v>471</v>
      </c>
      <c r="AQ444" t="s">
        <v>1274</v>
      </c>
      <c r="AR444" s="8">
        <v>7</v>
      </c>
      <c r="AT444">
        <v>1</v>
      </c>
      <c r="AU444" s="105">
        <v>27</v>
      </c>
      <c r="AV444" s="107">
        <v>67</v>
      </c>
      <c r="AW444" s="111">
        <f t="shared" si="263"/>
        <v>27067</v>
      </c>
      <c r="AY444" s="6" t="s">
        <v>1243</v>
      </c>
    </row>
    <row r="445" spans="1:51" hidden="1" outlineLevel="1">
      <c r="A445" t="s">
        <v>336</v>
      </c>
      <c r="B445" t="s">
        <v>1274</v>
      </c>
      <c r="C445" s="1">
        <f t="shared" si="264"/>
        <v>2374</v>
      </c>
      <c r="D445" s="8">
        <f t="shared" si="265"/>
        <v>1</v>
      </c>
      <c r="E445" s="8">
        <f t="shared" si="266"/>
        <v>2</v>
      </c>
      <c r="F445" s="8">
        <f t="shared" si="267"/>
        <v>3</v>
      </c>
      <c r="G445" s="61">
        <f t="shared" si="268"/>
        <v>1049</v>
      </c>
      <c r="H445" s="66">
        <f t="shared" si="235"/>
        <v>0.44187026116259476</v>
      </c>
      <c r="I445" s="2"/>
      <c r="J445" s="2">
        <f t="shared" si="269"/>
        <v>0.70513900589721989</v>
      </c>
      <c r="K445" s="2">
        <f t="shared" si="270"/>
        <v>0.26326874473462508</v>
      </c>
      <c r="L445" s="2">
        <f t="shared" si="271"/>
        <v>2.1903959561920809E-2</v>
      </c>
      <c r="M445" s="2">
        <f t="shared" si="272"/>
        <v>9.688289806234214E-3</v>
      </c>
      <c r="N445" s="120">
        <v>1674</v>
      </c>
      <c r="O445" s="120">
        <v>625</v>
      </c>
      <c r="P445" s="120">
        <v>52</v>
      </c>
      <c r="Q445" s="120"/>
      <c r="R445" s="120"/>
      <c r="S445" s="120"/>
      <c r="T445" s="120"/>
      <c r="U445" s="120"/>
      <c r="V445" s="120"/>
      <c r="W445" s="120"/>
      <c r="X445" s="120">
        <v>0</v>
      </c>
      <c r="Y445" s="120">
        <v>13</v>
      </c>
      <c r="Z445" s="120">
        <v>10</v>
      </c>
      <c r="AA445" s="120"/>
      <c r="AB445" s="120"/>
      <c r="AC445" s="120"/>
      <c r="AD445" s="120"/>
      <c r="AE445" s="120"/>
      <c r="AG445" s="6">
        <f>IF(Q445&gt;0,RANK(Q445,(N445:P445,Q445:AE445)),0)</f>
        <v>0</v>
      </c>
      <c r="AH445" s="6">
        <f>IF(R445&gt;0,RANK(R445,(N445:P445,Q445:AE445)),0)</f>
        <v>0</v>
      </c>
      <c r="AI445" s="6">
        <f>IF(T445&gt;0,RANK(T445,(N445:P445,Q445:AE445)),0)</f>
        <v>0</v>
      </c>
      <c r="AJ445" s="6">
        <f>IF(S445&gt;0,RANK(S445,(N445:P445,Q445:AE445)),0)</f>
        <v>0</v>
      </c>
      <c r="AK445" s="2">
        <f t="shared" si="273"/>
        <v>0</v>
      </c>
      <c r="AL445" s="2">
        <f t="shared" si="274"/>
        <v>0</v>
      </c>
      <c r="AM445" s="2">
        <f t="shared" si="275"/>
        <v>0</v>
      </c>
      <c r="AN445" s="2">
        <f t="shared" si="276"/>
        <v>0</v>
      </c>
      <c r="AP445" t="s">
        <v>336</v>
      </c>
      <c r="AQ445" t="s">
        <v>1274</v>
      </c>
      <c r="AR445" s="8">
        <v>7</v>
      </c>
      <c r="AT445">
        <v>1</v>
      </c>
      <c r="AU445" s="105">
        <v>27</v>
      </c>
      <c r="AV445" s="107">
        <v>69</v>
      </c>
      <c r="AW445" s="111">
        <f t="shared" si="263"/>
        <v>27069</v>
      </c>
      <c r="AY445" s="6" t="s">
        <v>1243</v>
      </c>
    </row>
    <row r="446" spans="1:51" hidden="1" outlineLevel="1">
      <c r="A446" t="s">
        <v>343</v>
      </c>
      <c r="B446" t="s">
        <v>1274</v>
      </c>
      <c r="C446" s="1">
        <f t="shared" si="264"/>
        <v>6255</v>
      </c>
      <c r="D446" s="8">
        <f t="shared" si="265"/>
        <v>1</v>
      </c>
      <c r="E446" s="8">
        <f t="shared" si="266"/>
        <v>2</v>
      </c>
      <c r="F446" s="8">
        <f t="shared" si="267"/>
        <v>3</v>
      </c>
      <c r="G446" s="61">
        <f t="shared" si="268"/>
        <v>2611</v>
      </c>
      <c r="H446" s="66">
        <f t="shared" si="235"/>
        <v>0.41742605915267783</v>
      </c>
      <c r="I446" s="2"/>
      <c r="J446" s="2">
        <f t="shared" si="269"/>
        <v>0.68984812150279773</v>
      </c>
      <c r="K446" s="2">
        <f t="shared" si="270"/>
        <v>0.2724220623501199</v>
      </c>
      <c r="L446" s="2">
        <f t="shared" si="271"/>
        <v>2.3181454836131096E-2</v>
      </c>
      <c r="M446" s="2">
        <f t="shared" si="272"/>
        <v>1.4548361310951278E-2</v>
      </c>
      <c r="N446" s="120">
        <v>4315</v>
      </c>
      <c r="O446" s="120">
        <v>1704</v>
      </c>
      <c r="P446" s="120">
        <v>145</v>
      </c>
      <c r="Q446" s="120"/>
      <c r="R446" s="120"/>
      <c r="S446" s="120"/>
      <c r="T446" s="120"/>
      <c r="U446" s="120"/>
      <c r="V446" s="120"/>
      <c r="W446" s="120"/>
      <c r="X446" s="120">
        <v>2</v>
      </c>
      <c r="Y446" s="120">
        <v>67</v>
      </c>
      <c r="Z446" s="120">
        <v>22</v>
      </c>
      <c r="AA446" s="120"/>
      <c r="AB446" s="120"/>
      <c r="AC446" s="120"/>
      <c r="AD446" s="120"/>
      <c r="AE446" s="120"/>
      <c r="AG446" s="6">
        <f>IF(Q446&gt;0,RANK(Q446,(N446:P446,Q446:AE446)),0)</f>
        <v>0</v>
      </c>
      <c r="AH446" s="6">
        <f>IF(R446&gt;0,RANK(R446,(N446:P446,Q446:AE446)),0)</f>
        <v>0</v>
      </c>
      <c r="AI446" s="6">
        <f>IF(T446&gt;0,RANK(T446,(N446:P446,Q446:AE446)),0)</f>
        <v>0</v>
      </c>
      <c r="AJ446" s="6">
        <f>IF(S446&gt;0,RANK(S446,(N446:P446,Q446:AE446)),0)</f>
        <v>0</v>
      </c>
      <c r="AK446" s="2">
        <f t="shared" si="273"/>
        <v>0</v>
      </c>
      <c r="AL446" s="2">
        <f t="shared" si="274"/>
        <v>0</v>
      </c>
      <c r="AM446" s="2">
        <f t="shared" si="275"/>
        <v>0</v>
      </c>
      <c r="AN446" s="2">
        <f t="shared" si="276"/>
        <v>0</v>
      </c>
      <c r="AP446" t="s">
        <v>343</v>
      </c>
      <c r="AQ446" t="s">
        <v>1274</v>
      </c>
      <c r="AR446" s="8">
        <v>8</v>
      </c>
      <c r="AT446">
        <v>1</v>
      </c>
      <c r="AU446" s="105">
        <v>27</v>
      </c>
      <c r="AV446" s="107">
        <v>71</v>
      </c>
      <c r="AW446" s="111">
        <f t="shared" si="263"/>
        <v>27071</v>
      </c>
      <c r="AY446" s="6" t="s">
        <v>1243</v>
      </c>
    </row>
    <row r="447" spans="1:51" hidden="1" outlineLevel="1">
      <c r="A447" t="s">
        <v>1286</v>
      </c>
      <c r="B447" t="s">
        <v>1274</v>
      </c>
      <c r="C447" s="1">
        <f t="shared" si="264"/>
        <v>3893</v>
      </c>
      <c r="D447" s="8">
        <f t="shared" si="265"/>
        <v>1</v>
      </c>
      <c r="E447" s="8">
        <f t="shared" si="266"/>
        <v>2</v>
      </c>
      <c r="F447" s="8">
        <f t="shared" si="267"/>
        <v>3</v>
      </c>
      <c r="G447" s="61">
        <f t="shared" si="268"/>
        <v>1639</v>
      </c>
      <c r="H447" s="66">
        <f t="shared" si="235"/>
        <v>0.42101207295145132</v>
      </c>
      <c r="I447" s="2"/>
      <c r="J447" s="2">
        <f t="shared" si="269"/>
        <v>0.68687387618802975</v>
      </c>
      <c r="K447" s="2">
        <f t="shared" si="270"/>
        <v>0.26586180323657849</v>
      </c>
      <c r="L447" s="2">
        <f t="shared" si="271"/>
        <v>3.6475725661443616E-2</v>
      </c>
      <c r="M447" s="2">
        <f t="shared" si="272"/>
        <v>1.0788594913948145E-2</v>
      </c>
      <c r="N447" s="120">
        <v>2674</v>
      </c>
      <c r="O447" s="120">
        <v>1035</v>
      </c>
      <c r="P447" s="120">
        <v>142</v>
      </c>
      <c r="Q447" s="120"/>
      <c r="R447" s="120"/>
      <c r="S447" s="120"/>
      <c r="T447" s="120"/>
      <c r="U447" s="120"/>
      <c r="V447" s="120"/>
      <c r="W447" s="120"/>
      <c r="X447" s="120">
        <v>1</v>
      </c>
      <c r="Y447" s="120">
        <v>22</v>
      </c>
      <c r="Z447" s="120">
        <v>19</v>
      </c>
      <c r="AA447" s="120"/>
      <c r="AB447" s="120"/>
      <c r="AC447" s="120"/>
      <c r="AD447" s="120"/>
      <c r="AE447" s="120"/>
      <c r="AG447" s="6">
        <f>IF(Q447&gt;0,RANK(Q447,(N447:P447,Q447:AE447)),0)</f>
        <v>0</v>
      </c>
      <c r="AH447" s="6">
        <f>IF(R447&gt;0,RANK(R447,(N447:P447,Q447:AE447)),0)</f>
        <v>0</v>
      </c>
      <c r="AI447" s="6">
        <f>IF(T447&gt;0,RANK(T447,(N447:P447,Q447:AE447)),0)</f>
        <v>0</v>
      </c>
      <c r="AJ447" s="6">
        <f>IF(S447&gt;0,RANK(S447,(N447:P447,Q447:AE447)),0)</f>
        <v>0</v>
      </c>
      <c r="AK447" s="2">
        <f t="shared" si="273"/>
        <v>0</v>
      </c>
      <c r="AL447" s="2">
        <f t="shared" si="274"/>
        <v>0</v>
      </c>
      <c r="AM447" s="2">
        <f t="shared" si="275"/>
        <v>0</v>
      </c>
      <c r="AN447" s="2">
        <f t="shared" si="276"/>
        <v>0</v>
      </c>
      <c r="AP447" t="s">
        <v>1286</v>
      </c>
      <c r="AQ447" t="s">
        <v>1274</v>
      </c>
      <c r="AR447" s="8">
        <v>7</v>
      </c>
      <c r="AT447">
        <v>1</v>
      </c>
      <c r="AU447" s="105">
        <v>27</v>
      </c>
      <c r="AV447" s="107">
        <v>73</v>
      </c>
      <c r="AW447" s="111">
        <f t="shared" si="263"/>
        <v>27073</v>
      </c>
      <c r="AY447" s="6" t="s">
        <v>1243</v>
      </c>
    </row>
    <row r="448" spans="1:51" hidden="1" outlineLevel="1">
      <c r="A448" t="s">
        <v>2169</v>
      </c>
      <c r="B448" t="s">
        <v>1274</v>
      </c>
      <c r="C448" s="1">
        <f t="shared" si="264"/>
        <v>6618</v>
      </c>
      <c r="D448" s="8">
        <f t="shared" si="265"/>
        <v>1</v>
      </c>
      <c r="E448" s="8">
        <f t="shared" si="266"/>
        <v>2</v>
      </c>
      <c r="F448" s="8">
        <f t="shared" si="267"/>
        <v>3</v>
      </c>
      <c r="G448" s="61">
        <f t="shared" si="268"/>
        <v>2976</v>
      </c>
      <c r="H448" s="66">
        <f t="shared" si="235"/>
        <v>0.44968268359020852</v>
      </c>
      <c r="I448" s="2"/>
      <c r="J448" s="2">
        <f t="shared" si="269"/>
        <v>0.70686007857358724</v>
      </c>
      <c r="K448" s="2">
        <f t="shared" si="270"/>
        <v>0.25717739498337866</v>
      </c>
      <c r="L448" s="2">
        <f t="shared" si="271"/>
        <v>1.8736778482925355E-2</v>
      </c>
      <c r="M448" s="2">
        <f t="shared" si="272"/>
        <v>1.7225747960108749E-2</v>
      </c>
      <c r="N448" s="120">
        <v>4678</v>
      </c>
      <c r="O448" s="120">
        <v>1702</v>
      </c>
      <c r="P448" s="120">
        <v>124</v>
      </c>
      <c r="Q448" s="120"/>
      <c r="R448" s="120"/>
      <c r="S448" s="120"/>
      <c r="T448" s="120"/>
      <c r="U448" s="120"/>
      <c r="V448" s="120"/>
      <c r="W448" s="120"/>
      <c r="X448" s="120">
        <v>15</v>
      </c>
      <c r="Y448" s="120">
        <v>62</v>
      </c>
      <c r="Z448" s="120">
        <v>37</v>
      </c>
      <c r="AA448" s="120"/>
      <c r="AB448" s="120"/>
      <c r="AC448" s="120"/>
      <c r="AD448" s="120"/>
      <c r="AE448" s="120"/>
      <c r="AG448" s="6">
        <f>IF(Q448&gt;0,RANK(Q448,(N448:P448,Q448:AE448)),0)</f>
        <v>0</v>
      </c>
      <c r="AH448" s="6">
        <f>IF(R448&gt;0,RANK(R448,(N448:P448,Q448:AE448)),0)</f>
        <v>0</v>
      </c>
      <c r="AI448" s="6">
        <f>IF(T448&gt;0,RANK(T448,(N448:P448,Q448:AE448)),0)</f>
        <v>0</v>
      </c>
      <c r="AJ448" s="6">
        <f>IF(S448&gt;0,RANK(S448,(N448:P448,Q448:AE448)),0)</f>
        <v>0</v>
      </c>
      <c r="AK448" s="2">
        <f t="shared" si="273"/>
        <v>0</v>
      </c>
      <c r="AL448" s="2">
        <f t="shared" si="274"/>
        <v>0</v>
      </c>
      <c r="AM448" s="2">
        <f t="shared" si="275"/>
        <v>0</v>
      </c>
      <c r="AN448" s="2">
        <f t="shared" si="276"/>
        <v>0</v>
      </c>
      <c r="AP448" t="s">
        <v>2169</v>
      </c>
      <c r="AQ448" t="s">
        <v>1274</v>
      </c>
      <c r="AR448" s="8">
        <v>8</v>
      </c>
      <c r="AT448">
        <v>1</v>
      </c>
      <c r="AU448" s="105">
        <v>27</v>
      </c>
      <c r="AV448" s="107">
        <v>75</v>
      </c>
      <c r="AW448" s="111">
        <f t="shared" si="263"/>
        <v>27075</v>
      </c>
      <c r="AY448" s="6" t="s">
        <v>1243</v>
      </c>
    </row>
    <row r="449" spans="1:51" hidden="1" outlineLevel="1">
      <c r="A449" t="s">
        <v>352</v>
      </c>
      <c r="B449" t="s">
        <v>1274</v>
      </c>
      <c r="C449" s="1">
        <f t="shared" si="264"/>
        <v>2163</v>
      </c>
      <c r="D449" s="8">
        <f t="shared" si="265"/>
        <v>1</v>
      </c>
      <c r="E449" s="8">
        <f t="shared" si="266"/>
        <v>2</v>
      </c>
      <c r="F449" s="8">
        <f t="shared" si="267"/>
        <v>3</v>
      </c>
      <c r="G449" s="61">
        <f t="shared" si="268"/>
        <v>379</v>
      </c>
      <c r="H449" s="66">
        <f t="shared" si="235"/>
        <v>0.17521960240406842</v>
      </c>
      <c r="I449" s="2"/>
      <c r="J449" s="2">
        <f t="shared" si="269"/>
        <v>0.56310679611650483</v>
      </c>
      <c r="K449" s="2">
        <f t="shared" si="270"/>
        <v>0.38788719371243641</v>
      </c>
      <c r="L449" s="2">
        <f t="shared" si="271"/>
        <v>3.7910309754969951E-2</v>
      </c>
      <c r="M449" s="2">
        <f t="shared" si="272"/>
        <v>1.1095700416088816E-2</v>
      </c>
      <c r="N449" s="120">
        <v>1218</v>
      </c>
      <c r="O449" s="120">
        <v>839</v>
      </c>
      <c r="P449" s="120">
        <v>82</v>
      </c>
      <c r="Q449" s="120"/>
      <c r="R449" s="120"/>
      <c r="S449" s="120"/>
      <c r="T449" s="120"/>
      <c r="U449" s="120"/>
      <c r="V449" s="120"/>
      <c r="W449" s="120"/>
      <c r="X449" s="120">
        <v>1</v>
      </c>
      <c r="Y449" s="120">
        <v>13</v>
      </c>
      <c r="Z449" s="120">
        <v>10</v>
      </c>
      <c r="AA449" s="120"/>
      <c r="AB449" s="120"/>
      <c r="AC449" s="120"/>
      <c r="AD449" s="120"/>
      <c r="AE449" s="120"/>
      <c r="AG449" s="6">
        <f>IF(Q449&gt;0,RANK(Q449,(N449:P449,Q449:AE449)),0)</f>
        <v>0</v>
      </c>
      <c r="AH449" s="6">
        <f>IF(R449&gt;0,RANK(R449,(N449:P449,Q449:AE449)),0)</f>
        <v>0</v>
      </c>
      <c r="AI449" s="6">
        <f>IF(T449&gt;0,RANK(T449,(N449:P449,Q449:AE449)),0)</f>
        <v>0</v>
      </c>
      <c r="AJ449" s="6">
        <f>IF(S449&gt;0,RANK(S449,(N449:P449,Q449:AE449)),0)</f>
        <v>0</v>
      </c>
      <c r="AK449" s="2">
        <f t="shared" si="273"/>
        <v>0</v>
      </c>
      <c r="AL449" s="2">
        <f t="shared" si="274"/>
        <v>0</v>
      </c>
      <c r="AM449" s="2">
        <f t="shared" si="275"/>
        <v>0</v>
      </c>
      <c r="AN449" s="2">
        <f t="shared" si="276"/>
        <v>0</v>
      </c>
      <c r="AP449" t="s">
        <v>352</v>
      </c>
      <c r="AQ449" t="s">
        <v>1274</v>
      </c>
      <c r="AR449" s="8">
        <v>7</v>
      </c>
      <c r="AT449">
        <v>1</v>
      </c>
      <c r="AU449" s="105">
        <v>27</v>
      </c>
      <c r="AV449" s="107">
        <v>77</v>
      </c>
      <c r="AW449" s="111">
        <f t="shared" si="263"/>
        <v>27077</v>
      </c>
      <c r="AY449" s="6" t="s">
        <v>1243</v>
      </c>
    </row>
    <row r="450" spans="1:51" hidden="1" outlineLevel="1">
      <c r="A450" t="s">
        <v>800</v>
      </c>
      <c r="B450" t="s">
        <v>1274</v>
      </c>
      <c r="C450" s="1">
        <f t="shared" si="264"/>
        <v>14347</v>
      </c>
      <c r="D450" s="8">
        <f t="shared" si="265"/>
        <v>1</v>
      </c>
      <c r="E450" s="8">
        <f t="shared" si="266"/>
        <v>2</v>
      </c>
      <c r="F450" s="8">
        <f t="shared" si="267"/>
        <v>3</v>
      </c>
      <c r="G450" s="61">
        <f t="shared" si="268"/>
        <v>4655</v>
      </c>
      <c r="H450" s="66">
        <f t="shared" si="235"/>
        <v>0.32445807485885553</v>
      </c>
      <c r="I450" s="2"/>
      <c r="J450" s="2">
        <f t="shared" si="269"/>
        <v>0.63734578657559071</v>
      </c>
      <c r="K450" s="2">
        <f t="shared" si="270"/>
        <v>0.31288771171673518</v>
      </c>
      <c r="L450" s="2">
        <f t="shared" si="271"/>
        <v>2.9553216700355475E-2</v>
      </c>
      <c r="M450" s="2">
        <f t="shared" si="272"/>
        <v>2.0213285007318629E-2</v>
      </c>
      <c r="N450" s="120">
        <v>9144</v>
      </c>
      <c r="O450" s="120">
        <v>4489</v>
      </c>
      <c r="P450" s="120">
        <v>424</v>
      </c>
      <c r="Q450" s="120"/>
      <c r="R450" s="120"/>
      <c r="S450" s="120"/>
      <c r="T450" s="120"/>
      <c r="U450" s="120"/>
      <c r="V450" s="120"/>
      <c r="W450" s="120"/>
      <c r="X450" s="120">
        <v>15</v>
      </c>
      <c r="Y450" s="120">
        <v>192</v>
      </c>
      <c r="Z450" s="120">
        <v>83</v>
      </c>
      <c r="AA450" s="120"/>
      <c r="AB450" s="120"/>
      <c r="AC450" s="120"/>
      <c r="AD450" s="120"/>
      <c r="AE450" s="120"/>
      <c r="AG450" s="6">
        <f>IF(Q450&gt;0,RANK(Q450,(N450:P450,Q450:AE450)),0)</f>
        <v>0</v>
      </c>
      <c r="AH450" s="6">
        <f>IF(R450&gt;0,RANK(R450,(N450:P450,Q450:AE450)),0)</f>
        <v>0</v>
      </c>
      <c r="AI450" s="6">
        <f>IF(T450&gt;0,RANK(T450,(N450:P450,Q450:AE450)),0)</f>
        <v>0</v>
      </c>
      <c r="AJ450" s="6">
        <f>IF(S450&gt;0,RANK(S450,(N450:P450,Q450:AE450)),0)</f>
        <v>0</v>
      </c>
      <c r="AK450" s="2">
        <f t="shared" si="273"/>
        <v>0</v>
      </c>
      <c r="AL450" s="2">
        <f t="shared" si="274"/>
        <v>0</v>
      </c>
      <c r="AM450" s="2">
        <f t="shared" si="275"/>
        <v>0</v>
      </c>
      <c r="AN450" s="2">
        <f t="shared" si="276"/>
        <v>0</v>
      </c>
      <c r="AP450" t="s">
        <v>800</v>
      </c>
      <c r="AQ450" t="s">
        <v>1274</v>
      </c>
      <c r="AR450" s="8">
        <v>1</v>
      </c>
      <c r="AT450">
        <v>1</v>
      </c>
      <c r="AU450" s="105">
        <v>27</v>
      </c>
      <c r="AV450" s="107">
        <v>79</v>
      </c>
      <c r="AW450" s="111">
        <f t="shared" si="263"/>
        <v>27079</v>
      </c>
      <c r="AY450" s="6" t="s">
        <v>1243</v>
      </c>
    </row>
    <row r="451" spans="1:51" hidden="1" outlineLevel="1">
      <c r="A451" t="s">
        <v>2246</v>
      </c>
      <c r="B451" t="s">
        <v>1274</v>
      </c>
      <c r="C451" s="1">
        <f t="shared" si="264"/>
        <v>3013</v>
      </c>
      <c r="D451" s="8">
        <f t="shared" si="265"/>
        <v>1</v>
      </c>
      <c r="E451" s="8">
        <f t="shared" si="266"/>
        <v>2</v>
      </c>
      <c r="F451" s="8">
        <f t="shared" si="267"/>
        <v>3</v>
      </c>
      <c r="G451" s="61">
        <f t="shared" si="268"/>
        <v>600</v>
      </c>
      <c r="H451" s="66">
        <f t="shared" si="235"/>
        <v>0.19913707268503153</v>
      </c>
      <c r="I451" s="2"/>
      <c r="J451" s="2">
        <f t="shared" si="269"/>
        <v>0.56820444739462328</v>
      </c>
      <c r="K451" s="2">
        <f t="shared" si="270"/>
        <v>0.36906737470959178</v>
      </c>
      <c r="L451" s="2">
        <f t="shared" si="271"/>
        <v>4.5469631596415531E-2</v>
      </c>
      <c r="M451" s="2">
        <f t="shared" si="272"/>
        <v>1.7258546299369411E-2</v>
      </c>
      <c r="N451" s="120">
        <v>1712</v>
      </c>
      <c r="O451" s="120">
        <v>1112</v>
      </c>
      <c r="P451" s="120">
        <v>137</v>
      </c>
      <c r="Q451" s="120"/>
      <c r="R451" s="120"/>
      <c r="S451" s="120"/>
      <c r="T451" s="120"/>
      <c r="U451" s="120"/>
      <c r="V451" s="120"/>
      <c r="W451" s="120"/>
      <c r="X451" s="120">
        <v>0</v>
      </c>
      <c r="Y451" s="120">
        <v>26</v>
      </c>
      <c r="Z451" s="120">
        <v>26</v>
      </c>
      <c r="AA451" s="120"/>
      <c r="AB451" s="120"/>
      <c r="AC451" s="120"/>
      <c r="AD451" s="120"/>
      <c r="AE451" s="120"/>
      <c r="AG451" s="6">
        <f>IF(Q451&gt;0,RANK(Q451,(N451:P451,Q451:AE451)),0)</f>
        <v>0</v>
      </c>
      <c r="AH451" s="6">
        <f>IF(R451&gt;0,RANK(R451,(N451:P451,Q451:AE451)),0)</f>
        <v>0</v>
      </c>
      <c r="AI451" s="6">
        <f>IF(T451&gt;0,RANK(T451,(N451:P451,Q451:AE451)),0)</f>
        <v>0</v>
      </c>
      <c r="AJ451" s="6">
        <f>IF(S451&gt;0,RANK(S451,(N451:P451,Q451:AE451)),0)</f>
        <v>0</v>
      </c>
      <c r="AK451" s="2">
        <f t="shared" si="273"/>
        <v>0</v>
      </c>
      <c r="AL451" s="2">
        <f t="shared" si="274"/>
        <v>0</v>
      </c>
      <c r="AM451" s="2">
        <f t="shared" si="275"/>
        <v>0</v>
      </c>
      <c r="AN451" s="2">
        <f t="shared" si="276"/>
        <v>0</v>
      </c>
      <c r="AP451" t="s">
        <v>2246</v>
      </c>
      <c r="AQ451" t="s">
        <v>1274</v>
      </c>
      <c r="AR451" s="8">
        <v>7</v>
      </c>
      <c r="AT451">
        <v>1</v>
      </c>
      <c r="AU451" s="105">
        <v>27</v>
      </c>
      <c r="AV451" s="107">
        <v>81</v>
      </c>
      <c r="AW451" s="111">
        <f t="shared" si="263"/>
        <v>27081</v>
      </c>
      <c r="AY451" s="6" t="s">
        <v>1243</v>
      </c>
    </row>
    <row r="452" spans="1:51" hidden="1" outlineLevel="1">
      <c r="A452" t="s">
        <v>356</v>
      </c>
      <c r="B452" t="s">
        <v>1274</v>
      </c>
      <c r="C452" s="1">
        <f t="shared" si="264"/>
        <v>12043</v>
      </c>
      <c r="D452" s="8">
        <f t="shared" si="265"/>
        <v>1</v>
      </c>
      <c r="E452" s="8">
        <f t="shared" si="266"/>
        <v>2</v>
      </c>
      <c r="F452" s="8">
        <f t="shared" si="267"/>
        <v>3</v>
      </c>
      <c r="G452" s="61">
        <f t="shared" si="268"/>
        <v>3235</v>
      </c>
      <c r="H452" s="66">
        <f t="shared" ref="H452:H515" si="277">IF(C452&gt;0,G452/C452,0)</f>
        <v>0.26862077555426389</v>
      </c>
      <c r="I452" s="2"/>
      <c r="J452" s="2">
        <f t="shared" si="269"/>
        <v>0.60782197126961723</v>
      </c>
      <c r="K452" s="2">
        <f t="shared" si="270"/>
        <v>0.33920119571535334</v>
      </c>
      <c r="L452" s="2">
        <f t="shared" si="271"/>
        <v>3.6701818483766503E-2</v>
      </c>
      <c r="M452" s="2">
        <f t="shared" si="272"/>
        <v>1.627501453126292E-2</v>
      </c>
      <c r="N452" s="120">
        <v>7320</v>
      </c>
      <c r="O452" s="120">
        <v>4085</v>
      </c>
      <c r="P452" s="120">
        <v>442</v>
      </c>
      <c r="Q452" s="120"/>
      <c r="R452" s="120"/>
      <c r="S452" s="120"/>
      <c r="T452" s="120"/>
      <c r="U452" s="120"/>
      <c r="V452" s="120"/>
      <c r="W452" s="120"/>
      <c r="X452" s="120">
        <v>7</v>
      </c>
      <c r="Y452" s="120">
        <v>130</v>
      </c>
      <c r="Z452" s="120">
        <v>59</v>
      </c>
      <c r="AA452" s="120"/>
      <c r="AB452" s="120"/>
      <c r="AC452" s="120"/>
      <c r="AD452" s="120"/>
      <c r="AE452" s="120"/>
      <c r="AG452" s="6">
        <f>IF(Q452&gt;0,RANK(Q452,(N452:P452,Q452:AE452)),0)</f>
        <v>0</v>
      </c>
      <c r="AH452" s="6">
        <f>IF(R452&gt;0,RANK(R452,(N452:P452,Q452:AE452)),0)</f>
        <v>0</v>
      </c>
      <c r="AI452" s="6">
        <f>IF(T452&gt;0,RANK(T452,(N452:P452,Q452:AE452)),0)</f>
        <v>0</v>
      </c>
      <c r="AJ452" s="6">
        <f>IF(S452&gt;0,RANK(S452,(N452:P452,Q452:AE452)),0)</f>
        <v>0</v>
      </c>
      <c r="AK452" s="2">
        <f t="shared" si="273"/>
        <v>0</v>
      </c>
      <c r="AL452" s="2">
        <f t="shared" si="274"/>
        <v>0</v>
      </c>
      <c r="AM452" s="2">
        <f t="shared" si="275"/>
        <v>0</v>
      </c>
      <c r="AN452" s="2">
        <f t="shared" si="276"/>
        <v>0</v>
      </c>
      <c r="AP452" t="s">
        <v>356</v>
      </c>
      <c r="AQ452" t="s">
        <v>1274</v>
      </c>
      <c r="AR452" s="8">
        <v>7</v>
      </c>
      <c r="AT452">
        <v>1</v>
      </c>
      <c r="AU452" s="105">
        <v>27</v>
      </c>
      <c r="AV452" s="107">
        <v>83</v>
      </c>
      <c r="AW452" s="111">
        <f t="shared" si="263"/>
        <v>27083</v>
      </c>
      <c r="AY452" s="6" t="s">
        <v>1243</v>
      </c>
    </row>
    <row r="453" spans="1:51" hidden="1" outlineLevel="1">
      <c r="A453" t="s">
        <v>1167</v>
      </c>
      <c r="B453" t="s">
        <v>1274</v>
      </c>
      <c r="C453" s="1">
        <f t="shared" si="264"/>
        <v>18113</v>
      </c>
      <c r="D453" s="8">
        <f t="shared" si="265"/>
        <v>1</v>
      </c>
      <c r="E453" s="8">
        <f t="shared" si="266"/>
        <v>2</v>
      </c>
      <c r="F453" s="8">
        <f t="shared" si="267"/>
        <v>3</v>
      </c>
      <c r="G453" s="61">
        <f t="shared" si="268"/>
        <v>3936</v>
      </c>
      <c r="H453" s="66">
        <f t="shared" si="277"/>
        <v>0.21730248992436371</v>
      </c>
      <c r="I453" s="2"/>
      <c r="J453" s="2">
        <f t="shared" si="269"/>
        <v>0.58262021752332582</v>
      </c>
      <c r="K453" s="2">
        <f t="shared" si="270"/>
        <v>0.36531772759896208</v>
      </c>
      <c r="L453" s="2">
        <f t="shared" si="271"/>
        <v>3.4119140948490036E-2</v>
      </c>
      <c r="M453" s="2">
        <f t="shared" si="272"/>
        <v>1.7942913929222058E-2</v>
      </c>
      <c r="N453" s="120">
        <v>10553</v>
      </c>
      <c r="O453" s="120">
        <v>6617</v>
      </c>
      <c r="P453" s="120">
        <v>618</v>
      </c>
      <c r="Q453" s="120"/>
      <c r="R453" s="120"/>
      <c r="S453" s="120"/>
      <c r="T453" s="120"/>
      <c r="U453" s="120"/>
      <c r="V453" s="120"/>
      <c r="W453" s="120"/>
      <c r="X453" s="120">
        <v>14</v>
      </c>
      <c r="Y453" s="120">
        <v>205</v>
      </c>
      <c r="Z453" s="120">
        <v>106</v>
      </c>
      <c r="AA453" s="120"/>
      <c r="AB453" s="120"/>
      <c r="AC453" s="120"/>
      <c r="AD453" s="120"/>
      <c r="AE453" s="120"/>
      <c r="AG453" s="6">
        <f>IF(Q453&gt;0,RANK(Q453,(N453:P453,Q453:AE453)),0)</f>
        <v>0</v>
      </c>
      <c r="AH453" s="6">
        <f>IF(R453&gt;0,RANK(R453,(N453:P453,Q453:AE453)),0)</f>
        <v>0</v>
      </c>
      <c r="AI453" s="6">
        <f>IF(T453&gt;0,RANK(T453,(N453:P453,Q453:AE453)),0)</f>
        <v>0</v>
      </c>
      <c r="AJ453" s="6">
        <f>IF(S453&gt;0,RANK(S453,(N453:P453,Q453:AE453)),0)</f>
        <v>0</v>
      </c>
      <c r="AK453" s="2">
        <f t="shared" si="273"/>
        <v>0</v>
      </c>
      <c r="AL453" s="2">
        <f t="shared" si="274"/>
        <v>0</v>
      </c>
      <c r="AM453" s="2">
        <f t="shared" si="275"/>
        <v>0</v>
      </c>
      <c r="AN453" s="2">
        <f t="shared" si="276"/>
        <v>0</v>
      </c>
      <c r="AP453" t="s">
        <v>1167</v>
      </c>
      <c r="AQ453" t="s">
        <v>1274</v>
      </c>
      <c r="AR453" s="8">
        <v>7</v>
      </c>
      <c r="AT453">
        <v>1</v>
      </c>
      <c r="AU453" s="105">
        <v>27</v>
      </c>
      <c r="AV453" s="107">
        <v>85</v>
      </c>
      <c r="AW453" s="111">
        <f t="shared" si="263"/>
        <v>27085</v>
      </c>
      <c r="AY453" s="6" t="s">
        <v>1243</v>
      </c>
    </row>
    <row r="454" spans="1:51" hidden="1" outlineLevel="1">
      <c r="A454" t="s">
        <v>199</v>
      </c>
      <c r="B454" t="s">
        <v>1274</v>
      </c>
      <c r="C454" s="1">
        <f t="shared" si="264"/>
        <v>2125</v>
      </c>
      <c r="D454" s="8">
        <f t="shared" si="265"/>
        <v>1</v>
      </c>
      <c r="E454" s="8">
        <f t="shared" si="266"/>
        <v>2</v>
      </c>
      <c r="F454" s="8">
        <f t="shared" si="267"/>
        <v>3</v>
      </c>
      <c r="G454" s="61">
        <f t="shared" si="268"/>
        <v>952</v>
      </c>
      <c r="H454" s="66">
        <f t="shared" si="277"/>
        <v>0.44800000000000001</v>
      </c>
      <c r="I454" s="2"/>
      <c r="J454" s="2">
        <f t="shared" si="269"/>
        <v>0.69788235294117651</v>
      </c>
      <c r="K454" s="2">
        <f t="shared" si="270"/>
        <v>0.24988235294117647</v>
      </c>
      <c r="L454" s="2">
        <f t="shared" si="271"/>
        <v>3.0588235294117649E-2</v>
      </c>
      <c r="M454" s="2">
        <f t="shared" si="272"/>
        <v>2.164705882352937E-2</v>
      </c>
      <c r="N454" s="120">
        <v>1483</v>
      </c>
      <c r="O454" s="120">
        <v>531</v>
      </c>
      <c r="P454" s="120">
        <v>65</v>
      </c>
      <c r="Q454" s="120"/>
      <c r="R454" s="120"/>
      <c r="S454" s="120"/>
      <c r="T454" s="120"/>
      <c r="U454" s="120"/>
      <c r="V454" s="120"/>
      <c r="W454" s="120"/>
      <c r="X454" s="120">
        <v>2</v>
      </c>
      <c r="Y454" s="120">
        <v>27</v>
      </c>
      <c r="Z454" s="120">
        <v>17</v>
      </c>
      <c r="AA454" s="120"/>
      <c r="AB454" s="120"/>
      <c r="AC454" s="120"/>
      <c r="AD454" s="120"/>
      <c r="AE454" s="120"/>
      <c r="AG454" s="6">
        <f>IF(Q454&gt;0,RANK(Q454,(N454:P454,Q454:AE454)),0)</f>
        <v>0</v>
      </c>
      <c r="AH454" s="6">
        <f>IF(R454&gt;0,RANK(R454,(N454:P454,Q454:AE454)),0)</f>
        <v>0</v>
      </c>
      <c r="AI454" s="6">
        <f>IF(T454&gt;0,RANK(T454,(N454:P454,Q454:AE454)),0)</f>
        <v>0</v>
      </c>
      <c r="AJ454" s="6">
        <f>IF(S454&gt;0,RANK(S454,(N454:P454,Q454:AE454)),0)</f>
        <v>0</v>
      </c>
      <c r="AK454" s="2">
        <f t="shared" si="273"/>
        <v>0</v>
      </c>
      <c r="AL454" s="2">
        <f t="shared" si="274"/>
        <v>0</v>
      </c>
      <c r="AM454" s="2">
        <f t="shared" si="275"/>
        <v>0</v>
      </c>
      <c r="AN454" s="2">
        <f t="shared" si="276"/>
        <v>0</v>
      </c>
      <c r="AP454" t="s">
        <v>199</v>
      </c>
      <c r="AQ454" t="s">
        <v>1274</v>
      </c>
      <c r="AR454" s="8">
        <v>7</v>
      </c>
      <c r="AT454">
        <v>1</v>
      </c>
      <c r="AU454" s="105">
        <v>27</v>
      </c>
      <c r="AV454" s="107">
        <v>87</v>
      </c>
      <c r="AW454" s="111">
        <f t="shared" si="263"/>
        <v>27087</v>
      </c>
      <c r="AY454" s="6" t="s">
        <v>1243</v>
      </c>
    </row>
    <row r="455" spans="1:51" hidden="1" outlineLevel="1">
      <c r="A455" t="s">
        <v>344</v>
      </c>
      <c r="B455" t="s">
        <v>1274</v>
      </c>
      <c r="C455" s="1">
        <f t="shared" si="264"/>
        <v>4586</v>
      </c>
      <c r="D455" s="8">
        <f t="shared" si="265"/>
        <v>1</v>
      </c>
      <c r="E455" s="8">
        <f t="shared" si="266"/>
        <v>2</v>
      </c>
      <c r="F455" s="8">
        <f t="shared" si="267"/>
        <v>3</v>
      </c>
      <c r="G455" s="61">
        <f t="shared" si="268"/>
        <v>1525</v>
      </c>
      <c r="H455" s="66">
        <f t="shared" si="277"/>
        <v>0.33253379851722636</v>
      </c>
      <c r="I455" s="2"/>
      <c r="J455" s="2">
        <f t="shared" si="269"/>
        <v>0.64827736589620588</v>
      </c>
      <c r="K455" s="2">
        <f t="shared" si="270"/>
        <v>0.31574356737897952</v>
      </c>
      <c r="L455" s="2">
        <f t="shared" si="271"/>
        <v>2.6384648931530745E-2</v>
      </c>
      <c r="M455" s="2">
        <f t="shared" si="272"/>
        <v>9.5944177932838562E-3</v>
      </c>
      <c r="N455" s="120">
        <v>2973</v>
      </c>
      <c r="O455" s="120">
        <v>1448</v>
      </c>
      <c r="P455" s="120">
        <v>121</v>
      </c>
      <c r="Q455" s="120"/>
      <c r="R455" s="120"/>
      <c r="S455" s="120"/>
      <c r="T455" s="120"/>
      <c r="U455" s="120"/>
      <c r="V455" s="120"/>
      <c r="W455" s="120"/>
      <c r="X455" s="120">
        <v>2</v>
      </c>
      <c r="Y455" s="120">
        <v>29</v>
      </c>
      <c r="Z455" s="120">
        <v>13</v>
      </c>
      <c r="AA455" s="120"/>
      <c r="AB455" s="120"/>
      <c r="AC455" s="120"/>
      <c r="AD455" s="120"/>
      <c r="AE455" s="120"/>
      <c r="AG455" s="6">
        <f>IF(Q455&gt;0,RANK(Q455,(N455:P455,Q455:AE455)),0)</f>
        <v>0</v>
      </c>
      <c r="AH455" s="6">
        <f>IF(R455&gt;0,RANK(R455,(N455:P455,Q455:AE455)),0)</f>
        <v>0</v>
      </c>
      <c r="AI455" s="6">
        <f>IF(T455&gt;0,RANK(T455,(N455:P455,Q455:AE455)),0)</f>
        <v>0</v>
      </c>
      <c r="AJ455" s="6">
        <f>IF(S455&gt;0,RANK(S455,(N455:P455,Q455:AE455)),0)</f>
        <v>0</v>
      </c>
      <c r="AK455" s="2">
        <f t="shared" si="273"/>
        <v>0</v>
      </c>
      <c r="AL455" s="2">
        <f t="shared" si="274"/>
        <v>0</v>
      </c>
      <c r="AM455" s="2">
        <f t="shared" si="275"/>
        <v>0</v>
      </c>
      <c r="AN455" s="2">
        <f t="shared" si="276"/>
        <v>0</v>
      </c>
      <c r="AP455" t="s">
        <v>344</v>
      </c>
      <c r="AQ455" t="s">
        <v>1274</v>
      </c>
      <c r="AR455" s="8">
        <v>7</v>
      </c>
      <c r="AT455">
        <v>1</v>
      </c>
      <c r="AU455" s="105">
        <v>27</v>
      </c>
      <c r="AV455" s="107">
        <v>89</v>
      </c>
      <c r="AW455" s="111">
        <f t="shared" si="263"/>
        <v>27089</v>
      </c>
      <c r="AY455" s="6" t="s">
        <v>1243</v>
      </c>
    </row>
    <row r="456" spans="1:51" hidden="1" outlineLevel="1">
      <c r="A456" t="s">
        <v>2486</v>
      </c>
      <c r="B456" t="s">
        <v>1274</v>
      </c>
      <c r="C456" s="1">
        <f t="shared" si="264"/>
        <v>10663</v>
      </c>
      <c r="D456" s="8">
        <f t="shared" si="265"/>
        <v>1</v>
      </c>
      <c r="E456" s="8">
        <f t="shared" si="266"/>
        <v>2</v>
      </c>
      <c r="F456" s="8">
        <f t="shared" si="267"/>
        <v>3</v>
      </c>
      <c r="G456" s="61">
        <f t="shared" si="268"/>
        <v>2243</v>
      </c>
      <c r="H456" s="66">
        <f t="shared" si="277"/>
        <v>0.2103535590359186</v>
      </c>
      <c r="I456" s="2"/>
      <c r="J456" s="2">
        <f t="shared" si="269"/>
        <v>0.57835505955172095</v>
      </c>
      <c r="K456" s="2">
        <f t="shared" si="270"/>
        <v>0.36800150051580233</v>
      </c>
      <c r="L456" s="2">
        <f t="shared" si="271"/>
        <v>3.2823783175466567E-2</v>
      </c>
      <c r="M456" s="2">
        <f t="shared" si="272"/>
        <v>2.0819656757010155E-2</v>
      </c>
      <c r="N456" s="120">
        <v>6167</v>
      </c>
      <c r="O456" s="120">
        <v>3924</v>
      </c>
      <c r="P456" s="120">
        <v>350</v>
      </c>
      <c r="Q456" s="120"/>
      <c r="R456" s="120"/>
      <c r="S456" s="120"/>
      <c r="T456" s="120"/>
      <c r="U456" s="120"/>
      <c r="V456" s="120"/>
      <c r="W456" s="120"/>
      <c r="X456" s="120">
        <v>3</v>
      </c>
      <c r="Y456" s="120">
        <v>164</v>
      </c>
      <c r="Z456" s="120">
        <v>55</v>
      </c>
      <c r="AA456" s="120"/>
      <c r="AB456" s="120"/>
      <c r="AC456" s="120"/>
      <c r="AD456" s="120"/>
      <c r="AE456" s="120"/>
      <c r="AG456" s="6">
        <f>IF(Q456&gt;0,RANK(Q456,(N456:P456,Q456:AE456)),0)</f>
        <v>0</v>
      </c>
      <c r="AH456" s="6">
        <f>IF(R456&gt;0,RANK(R456,(N456:P456,Q456:AE456)),0)</f>
        <v>0</v>
      </c>
      <c r="AI456" s="6">
        <f>IF(T456&gt;0,RANK(T456,(N456:P456,Q456:AE456)),0)</f>
        <v>0</v>
      </c>
      <c r="AJ456" s="6">
        <f>IF(S456&gt;0,RANK(S456,(N456:P456,Q456:AE456)),0)</f>
        <v>0</v>
      </c>
      <c r="AK456" s="2">
        <f t="shared" si="273"/>
        <v>0</v>
      </c>
      <c r="AL456" s="2">
        <f t="shared" si="274"/>
        <v>0</v>
      </c>
      <c r="AM456" s="2">
        <f t="shared" si="275"/>
        <v>0</v>
      </c>
      <c r="AN456" s="2">
        <f t="shared" si="276"/>
        <v>0</v>
      </c>
      <c r="AP456" t="s">
        <v>2486</v>
      </c>
      <c r="AQ456" t="s">
        <v>1274</v>
      </c>
      <c r="AR456" s="8">
        <v>1</v>
      </c>
      <c r="AT456">
        <v>1</v>
      </c>
      <c r="AU456" s="105">
        <v>27</v>
      </c>
      <c r="AV456" s="107">
        <v>91</v>
      </c>
      <c r="AW456" s="111">
        <f t="shared" si="263"/>
        <v>27091</v>
      </c>
      <c r="AY456" s="6" t="s">
        <v>1243</v>
      </c>
    </row>
    <row r="457" spans="1:51" hidden="1" outlineLevel="1">
      <c r="A457" t="s">
        <v>228</v>
      </c>
      <c r="B457" t="s">
        <v>1274</v>
      </c>
      <c r="C457" s="1">
        <f t="shared" si="264"/>
        <v>11969</v>
      </c>
      <c r="D457" s="8">
        <f t="shared" si="265"/>
        <v>1</v>
      </c>
      <c r="E457" s="8">
        <f t="shared" si="266"/>
        <v>2</v>
      </c>
      <c r="F457" s="8">
        <f t="shared" si="267"/>
        <v>3</v>
      </c>
      <c r="G457" s="61">
        <f t="shared" si="268"/>
        <v>2887</v>
      </c>
      <c r="H457" s="66">
        <f t="shared" si="277"/>
        <v>0.24120644999582255</v>
      </c>
      <c r="I457" s="2"/>
      <c r="J457" s="2">
        <f t="shared" si="269"/>
        <v>0.59411813852452167</v>
      </c>
      <c r="K457" s="2">
        <f t="shared" si="270"/>
        <v>0.35291168852869914</v>
      </c>
      <c r="L457" s="2">
        <f t="shared" si="271"/>
        <v>3.5759044197510234E-2</v>
      </c>
      <c r="M457" s="2">
        <f t="shared" si="272"/>
        <v>1.7211128749268959E-2</v>
      </c>
      <c r="N457" s="120">
        <v>7111</v>
      </c>
      <c r="O457" s="120">
        <v>4224</v>
      </c>
      <c r="P457" s="120">
        <v>428</v>
      </c>
      <c r="Q457" s="120"/>
      <c r="R457" s="120"/>
      <c r="S457" s="120"/>
      <c r="T457" s="120"/>
      <c r="U457" s="120"/>
      <c r="V457" s="120"/>
      <c r="W457" s="120"/>
      <c r="X457" s="120">
        <v>6</v>
      </c>
      <c r="Y457" s="120">
        <v>156</v>
      </c>
      <c r="Z457" s="120">
        <v>44</v>
      </c>
      <c r="AA457" s="120"/>
      <c r="AB457" s="120"/>
      <c r="AC457" s="120"/>
      <c r="AD457" s="120"/>
      <c r="AE457" s="120"/>
      <c r="AG457" s="6">
        <f>IF(Q457&gt;0,RANK(Q457,(N457:P457,Q457:AE457)),0)</f>
        <v>0</v>
      </c>
      <c r="AH457" s="6">
        <f>IF(R457&gt;0,RANK(R457,(N457:P457,Q457:AE457)),0)</f>
        <v>0</v>
      </c>
      <c r="AI457" s="6">
        <f>IF(T457&gt;0,RANK(T457,(N457:P457,Q457:AE457)),0)</f>
        <v>0</v>
      </c>
      <c r="AJ457" s="6">
        <f>IF(S457&gt;0,RANK(S457,(N457:P457,Q457:AE457)),0)</f>
        <v>0</v>
      </c>
      <c r="AK457" s="2">
        <f t="shared" si="273"/>
        <v>0</v>
      </c>
      <c r="AL457" s="2">
        <f t="shared" si="274"/>
        <v>0</v>
      </c>
      <c r="AM457" s="2">
        <f t="shared" si="275"/>
        <v>0</v>
      </c>
      <c r="AN457" s="2">
        <f t="shared" si="276"/>
        <v>0</v>
      </c>
      <c r="AP457" t="s">
        <v>228</v>
      </c>
      <c r="AQ457" t="s">
        <v>1274</v>
      </c>
      <c r="AR457" s="8">
        <v>7</v>
      </c>
      <c r="AT457">
        <v>1</v>
      </c>
      <c r="AU457" s="105">
        <v>27</v>
      </c>
      <c r="AV457" s="107">
        <v>93</v>
      </c>
      <c r="AW457" s="111">
        <f t="shared" si="263"/>
        <v>27093</v>
      </c>
      <c r="AY457" s="6" t="s">
        <v>1243</v>
      </c>
    </row>
    <row r="458" spans="1:51" hidden="1" outlineLevel="1">
      <c r="A458" t="s">
        <v>1219</v>
      </c>
      <c r="B458" t="s">
        <v>1274</v>
      </c>
      <c r="C458" s="1">
        <f t="shared" si="264"/>
        <v>12652</v>
      </c>
      <c r="D458" s="8">
        <f t="shared" si="265"/>
        <v>1</v>
      </c>
      <c r="E458" s="8">
        <f t="shared" si="266"/>
        <v>2</v>
      </c>
      <c r="F458" s="8">
        <f t="shared" si="267"/>
        <v>3</v>
      </c>
      <c r="G458" s="61">
        <f t="shared" si="268"/>
        <v>3503</v>
      </c>
      <c r="H458" s="66">
        <f t="shared" si="277"/>
        <v>0.27687322162503952</v>
      </c>
      <c r="I458" s="2"/>
      <c r="J458" s="2">
        <f t="shared" si="269"/>
        <v>0.61152386974391404</v>
      </c>
      <c r="K458" s="2">
        <f t="shared" si="270"/>
        <v>0.33465064811887446</v>
      </c>
      <c r="L458" s="2">
        <f t="shared" si="271"/>
        <v>3.0825165981662978E-2</v>
      </c>
      <c r="M458" s="2">
        <f t="shared" si="272"/>
        <v>2.3000316155548522E-2</v>
      </c>
      <c r="N458" s="120">
        <v>7737</v>
      </c>
      <c r="O458" s="120">
        <v>4234</v>
      </c>
      <c r="P458" s="120">
        <v>390</v>
      </c>
      <c r="Q458" s="120"/>
      <c r="R458" s="120"/>
      <c r="S458" s="120"/>
      <c r="T458" s="120"/>
      <c r="U458" s="120"/>
      <c r="V458" s="120"/>
      <c r="W458" s="120"/>
      <c r="X458" s="120">
        <v>9</v>
      </c>
      <c r="Y458" s="120">
        <v>202</v>
      </c>
      <c r="Z458" s="120">
        <v>80</v>
      </c>
      <c r="AA458" s="120"/>
      <c r="AB458" s="120"/>
      <c r="AC458" s="120"/>
      <c r="AD458" s="120"/>
      <c r="AE458" s="120"/>
      <c r="AG458" s="6">
        <f>IF(Q458&gt;0,RANK(Q458,(N458:P458,Q458:AE458)),0)</f>
        <v>0</v>
      </c>
      <c r="AH458" s="6">
        <f>IF(R458&gt;0,RANK(R458,(N458:P458,Q458:AE458)),0)</f>
        <v>0</v>
      </c>
      <c r="AI458" s="6">
        <f>IF(T458&gt;0,RANK(T458,(N458:P458,Q458:AE458)),0)</f>
        <v>0</v>
      </c>
      <c r="AJ458" s="6">
        <f>IF(S458&gt;0,RANK(S458,(N458:P458,Q458:AE458)),0)</f>
        <v>0</v>
      </c>
      <c r="AK458" s="2">
        <f t="shared" si="273"/>
        <v>0</v>
      </c>
      <c r="AL458" s="2">
        <f t="shared" si="274"/>
        <v>0</v>
      </c>
      <c r="AM458" s="2">
        <f t="shared" si="275"/>
        <v>0</v>
      </c>
      <c r="AN458" s="2">
        <f t="shared" si="276"/>
        <v>0</v>
      </c>
      <c r="AP458" t="s">
        <v>1219</v>
      </c>
      <c r="AQ458" t="s">
        <v>1274</v>
      </c>
      <c r="AR458" s="8">
        <v>8</v>
      </c>
      <c r="AT458">
        <v>1</v>
      </c>
      <c r="AU458" s="105">
        <v>27</v>
      </c>
      <c r="AV458" s="107">
        <v>95</v>
      </c>
      <c r="AW458" s="111">
        <f t="shared" si="263"/>
        <v>27095</v>
      </c>
      <c r="AY458" s="6" t="s">
        <v>1243</v>
      </c>
    </row>
    <row r="459" spans="1:51" hidden="1" outlineLevel="1">
      <c r="A459" t="s">
        <v>316</v>
      </c>
      <c r="B459" t="s">
        <v>1274</v>
      </c>
      <c r="C459" s="1">
        <f t="shared" si="264"/>
        <v>16113</v>
      </c>
      <c r="D459" s="8">
        <f t="shared" si="265"/>
        <v>1</v>
      </c>
      <c r="E459" s="8">
        <f t="shared" si="266"/>
        <v>2</v>
      </c>
      <c r="F459" s="8">
        <f t="shared" si="267"/>
        <v>3</v>
      </c>
      <c r="G459" s="61">
        <f t="shared" si="268"/>
        <v>3206</v>
      </c>
      <c r="H459" s="66">
        <f t="shared" si="277"/>
        <v>0.19896977595730156</v>
      </c>
      <c r="I459" s="2"/>
      <c r="J459" s="2">
        <f t="shared" si="269"/>
        <v>0.5730155774840191</v>
      </c>
      <c r="K459" s="2">
        <f t="shared" si="270"/>
        <v>0.37404580152671757</v>
      </c>
      <c r="L459" s="2">
        <f t="shared" si="271"/>
        <v>3.481660770806181E-2</v>
      </c>
      <c r="M459" s="2">
        <f t="shared" si="272"/>
        <v>1.812201328120152E-2</v>
      </c>
      <c r="N459" s="120">
        <v>9233</v>
      </c>
      <c r="O459" s="120">
        <v>6027</v>
      </c>
      <c r="P459" s="120">
        <v>561</v>
      </c>
      <c r="Q459" s="120"/>
      <c r="R459" s="120"/>
      <c r="S459" s="120"/>
      <c r="T459" s="120"/>
      <c r="U459" s="120"/>
      <c r="V459" s="120"/>
      <c r="W459" s="120"/>
      <c r="X459" s="120">
        <v>12</v>
      </c>
      <c r="Y459" s="120">
        <v>176</v>
      </c>
      <c r="Z459" s="120">
        <v>104</v>
      </c>
      <c r="AA459" s="120"/>
      <c r="AB459" s="120"/>
      <c r="AC459" s="120"/>
      <c r="AD459" s="120"/>
      <c r="AE459" s="120"/>
      <c r="AG459" s="6">
        <f>IF(Q459&gt;0,RANK(Q459,(N459:P459,Q459:AE459)),0)</f>
        <v>0</v>
      </c>
      <c r="AH459" s="6">
        <f>IF(R459&gt;0,RANK(R459,(N459:P459,Q459:AE459)),0)</f>
        <v>0</v>
      </c>
      <c r="AI459" s="6">
        <f>IF(T459&gt;0,RANK(T459,(N459:P459,Q459:AE459)),0)</f>
        <v>0</v>
      </c>
      <c r="AJ459" s="6">
        <f>IF(S459&gt;0,RANK(S459,(N459:P459,Q459:AE459)),0)</f>
        <v>0</v>
      </c>
      <c r="AK459" s="2">
        <f t="shared" si="273"/>
        <v>0</v>
      </c>
      <c r="AL459" s="2">
        <f t="shared" si="274"/>
        <v>0</v>
      </c>
      <c r="AM459" s="2">
        <f t="shared" si="275"/>
        <v>0</v>
      </c>
      <c r="AN459" s="2">
        <f t="shared" si="276"/>
        <v>0</v>
      </c>
      <c r="AP459" t="s">
        <v>316</v>
      </c>
      <c r="AQ459" t="s">
        <v>1274</v>
      </c>
      <c r="AR459" s="8">
        <v>8</v>
      </c>
      <c r="AT459">
        <v>1</v>
      </c>
      <c r="AU459" s="105">
        <v>27</v>
      </c>
      <c r="AV459" s="107">
        <v>97</v>
      </c>
      <c r="AW459" s="111">
        <f t="shared" si="263"/>
        <v>27097</v>
      </c>
      <c r="AY459" s="6" t="s">
        <v>1243</v>
      </c>
    </row>
    <row r="460" spans="1:51" hidden="1" outlineLevel="1">
      <c r="A460" t="s">
        <v>529</v>
      </c>
      <c r="B460" t="s">
        <v>1274</v>
      </c>
      <c r="C460" s="1">
        <f t="shared" si="264"/>
        <v>17954</v>
      </c>
      <c r="D460" s="8">
        <f t="shared" si="265"/>
        <v>1</v>
      </c>
      <c r="E460" s="8">
        <f t="shared" si="266"/>
        <v>2</v>
      </c>
      <c r="F460" s="8">
        <f t="shared" si="267"/>
        <v>3</v>
      </c>
      <c r="G460" s="61">
        <f t="shared" si="268"/>
        <v>8032</v>
      </c>
      <c r="H460" s="66">
        <f t="shared" si="277"/>
        <v>0.44736548958449368</v>
      </c>
      <c r="I460" s="2"/>
      <c r="J460" s="2">
        <f t="shared" si="269"/>
        <v>0.69483123537930269</v>
      </c>
      <c r="K460" s="2">
        <f t="shared" si="270"/>
        <v>0.24746574579480896</v>
      </c>
      <c r="L460" s="2">
        <f t="shared" si="271"/>
        <v>3.3363038877130442E-2</v>
      </c>
      <c r="M460" s="2">
        <f t="shared" si="272"/>
        <v>2.433997994875791E-2</v>
      </c>
      <c r="N460" s="120">
        <v>12475</v>
      </c>
      <c r="O460" s="120">
        <v>4443</v>
      </c>
      <c r="P460" s="120">
        <v>599</v>
      </c>
      <c r="Q460" s="120"/>
      <c r="R460" s="120"/>
      <c r="S460" s="120"/>
      <c r="T460" s="120"/>
      <c r="U460" s="120"/>
      <c r="V460" s="120"/>
      <c r="W460" s="120"/>
      <c r="X460" s="120">
        <v>8</v>
      </c>
      <c r="Y460" s="120">
        <v>365</v>
      </c>
      <c r="Z460" s="120">
        <v>64</v>
      </c>
      <c r="AA460" s="120"/>
      <c r="AB460" s="120"/>
      <c r="AC460" s="120"/>
      <c r="AD460" s="120"/>
      <c r="AE460" s="120"/>
      <c r="AG460" s="6">
        <f>IF(Q460&gt;0,RANK(Q460,(N460:P460,Q460:AE460)),0)</f>
        <v>0</v>
      </c>
      <c r="AH460" s="6">
        <f>IF(R460&gt;0,RANK(R460,(N460:P460,Q460:AE460)),0)</f>
        <v>0</v>
      </c>
      <c r="AI460" s="6">
        <f>IF(T460&gt;0,RANK(T460,(N460:P460,Q460:AE460)),0)</f>
        <v>0</v>
      </c>
      <c r="AJ460" s="6">
        <f>IF(S460&gt;0,RANK(S460,(N460:P460,Q460:AE460)),0)</f>
        <v>0</v>
      </c>
      <c r="AK460" s="2">
        <f t="shared" si="273"/>
        <v>0</v>
      </c>
      <c r="AL460" s="2">
        <f t="shared" si="274"/>
        <v>0</v>
      </c>
      <c r="AM460" s="2">
        <f t="shared" si="275"/>
        <v>0</v>
      </c>
      <c r="AN460" s="2">
        <f t="shared" si="276"/>
        <v>0</v>
      </c>
      <c r="AP460" t="s">
        <v>529</v>
      </c>
      <c r="AQ460" t="s">
        <v>1274</v>
      </c>
      <c r="AR460" s="8">
        <v>1</v>
      </c>
      <c r="AT460">
        <v>1</v>
      </c>
      <c r="AU460" s="105">
        <v>27</v>
      </c>
      <c r="AV460" s="107">
        <v>99</v>
      </c>
      <c r="AW460" s="111">
        <f t="shared" si="263"/>
        <v>27099</v>
      </c>
      <c r="AY460" s="6" t="s">
        <v>1243</v>
      </c>
    </row>
    <row r="461" spans="1:51" hidden="1" outlineLevel="1">
      <c r="A461" t="s">
        <v>2415</v>
      </c>
      <c r="B461" t="s">
        <v>1274</v>
      </c>
      <c r="C461" s="1">
        <f t="shared" si="264"/>
        <v>4653</v>
      </c>
      <c r="D461" s="8">
        <f t="shared" si="265"/>
        <v>1</v>
      </c>
      <c r="E461" s="8">
        <f t="shared" si="266"/>
        <v>2</v>
      </c>
      <c r="F461" s="8">
        <f t="shared" si="267"/>
        <v>3</v>
      </c>
      <c r="G461" s="61">
        <f t="shared" si="268"/>
        <v>959</v>
      </c>
      <c r="H461" s="66">
        <f t="shared" si="277"/>
        <v>0.20610358908231249</v>
      </c>
      <c r="I461" s="2"/>
      <c r="J461" s="2">
        <f t="shared" si="269"/>
        <v>0.57468300021491514</v>
      </c>
      <c r="K461" s="2">
        <f t="shared" si="270"/>
        <v>0.36857941113260262</v>
      </c>
      <c r="L461" s="2">
        <f t="shared" si="271"/>
        <v>4.0189125295508277E-2</v>
      </c>
      <c r="M461" s="2">
        <f t="shared" si="272"/>
        <v>1.6548463356973964E-2</v>
      </c>
      <c r="N461" s="120">
        <v>2674</v>
      </c>
      <c r="O461" s="120">
        <v>1715</v>
      </c>
      <c r="P461" s="120">
        <v>187</v>
      </c>
      <c r="Q461" s="120"/>
      <c r="R461" s="120"/>
      <c r="S461" s="120"/>
      <c r="T461" s="120"/>
      <c r="U461" s="120"/>
      <c r="V461" s="120"/>
      <c r="W461" s="120"/>
      <c r="X461" s="120">
        <v>2</v>
      </c>
      <c r="Y461" s="120">
        <v>54</v>
      </c>
      <c r="Z461" s="120">
        <v>21</v>
      </c>
      <c r="AA461" s="120"/>
      <c r="AB461" s="120"/>
      <c r="AC461" s="120"/>
      <c r="AD461" s="120"/>
      <c r="AE461" s="120"/>
      <c r="AG461" s="6">
        <f>IF(Q461&gt;0,RANK(Q461,(N461:P461,Q461:AE461)),0)</f>
        <v>0</v>
      </c>
      <c r="AH461" s="6">
        <f>IF(R461&gt;0,RANK(R461,(N461:P461,Q461:AE461)),0)</f>
        <v>0</v>
      </c>
      <c r="AI461" s="6">
        <f>IF(T461&gt;0,RANK(T461,(N461:P461,Q461:AE461)),0)</f>
        <v>0</v>
      </c>
      <c r="AJ461" s="6">
        <f>IF(S461&gt;0,RANK(S461,(N461:P461,Q461:AE461)),0)</f>
        <v>0</v>
      </c>
      <c r="AK461" s="2">
        <f t="shared" si="273"/>
        <v>0</v>
      </c>
      <c r="AL461" s="2">
        <f t="shared" si="274"/>
        <v>0</v>
      </c>
      <c r="AM461" s="2">
        <f t="shared" si="275"/>
        <v>0</v>
      </c>
      <c r="AN461" s="2">
        <f t="shared" si="276"/>
        <v>0</v>
      </c>
      <c r="AP461" t="s">
        <v>2415</v>
      </c>
      <c r="AQ461" t="s">
        <v>1274</v>
      </c>
      <c r="AR461" s="8">
        <v>7</v>
      </c>
      <c r="AT461">
        <v>1</v>
      </c>
      <c r="AU461" s="105">
        <v>27</v>
      </c>
      <c r="AV461" s="107">
        <v>101</v>
      </c>
      <c r="AW461" s="111">
        <f t="shared" si="263"/>
        <v>27101</v>
      </c>
      <c r="AY461" s="6" t="s">
        <v>1243</v>
      </c>
    </row>
    <row r="462" spans="1:51" hidden="1" outlineLevel="1">
      <c r="A462" t="s">
        <v>2388</v>
      </c>
      <c r="B462" t="s">
        <v>1274</v>
      </c>
      <c r="C462" s="1">
        <f t="shared" si="264"/>
        <v>17726</v>
      </c>
      <c r="D462" s="8">
        <f t="shared" si="265"/>
        <v>1</v>
      </c>
      <c r="E462" s="8">
        <f t="shared" si="266"/>
        <v>2</v>
      </c>
      <c r="F462" s="8">
        <f t="shared" si="267"/>
        <v>3</v>
      </c>
      <c r="G462" s="61">
        <f t="shared" si="268"/>
        <v>7056</v>
      </c>
      <c r="H462" s="66">
        <f t="shared" si="277"/>
        <v>0.39805934785061492</v>
      </c>
      <c r="I462" s="2"/>
      <c r="J462" s="2">
        <f t="shared" si="269"/>
        <v>0.67516642220467116</v>
      </c>
      <c r="K462" s="2">
        <f t="shared" si="270"/>
        <v>0.27710707435405618</v>
      </c>
      <c r="L462" s="2">
        <f t="shared" si="271"/>
        <v>2.8432810560758207E-2</v>
      </c>
      <c r="M462" s="2">
        <f t="shared" si="272"/>
        <v>1.9293692880514454E-2</v>
      </c>
      <c r="N462" s="120">
        <v>11968</v>
      </c>
      <c r="O462" s="120">
        <v>4912</v>
      </c>
      <c r="P462" s="120">
        <v>504</v>
      </c>
      <c r="Q462" s="120"/>
      <c r="R462" s="120"/>
      <c r="S462" s="120"/>
      <c r="T462" s="120"/>
      <c r="U462" s="120"/>
      <c r="V462" s="120"/>
      <c r="W462" s="120"/>
      <c r="X462" s="120">
        <v>15</v>
      </c>
      <c r="Y462" s="120">
        <v>246</v>
      </c>
      <c r="Z462" s="120">
        <v>81</v>
      </c>
      <c r="AA462" s="120"/>
      <c r="AB462" s="120"/>
      <c r="AC462" s="120"/>
      <c r="AD462" s="120"/>
      <c r="AE462" s="120"/>
      <c r="AG462" s="6">
        <f>IF(Q462&gt;0,RANK(Q462,(N462:P462,Q462:AE462)),0)</f>
        <v>0</v>
      </c>
      <c r="AH462" s="6">
        <f>IF(R462&gt;0,RANK(R462,(N462:P462,Q462:AE462)),0)</f>
        <v>0</v>
      </c>
      <c r="AI462" s="6">
        <f>IF(T462&gt;0,RANK(T462,(N462:P462,Q462:AE462)),0)</f>
        <v>0</v>
      </c>
      <c r="AJ462" s="6">
        <f>IF(S462&gt;0,RANK(S462,(N462:P462,Q462:AE462)),0)</f>
        <v>0</v>
      </c>
      <c r="AK462" s="2">
        <f t="shared" si="273"/>
        <v>0</v>
      </c>
      <c r="AL462" s="2">
        <f t="shared" si="274"/>
        <v>0</v>
      </c>
      <c r="AM462" s="2">
        <f t="shared" si="275"/>
        <v>0</v>
      </c>
      <c r="AN462" s="2">
        <f t="shared" si="276"/>
        <v>0</v>
      </c>
      <c r="AP462" t="s">
        <v>2388</v>
      </c>
      <c r="AQ462" t="s">
        <v>1274</v>
      </c>
      <c r="AR462" s="8">
        <v>1</v>
      </c>
      <c r="AT462">
        <v>1</v>
      </c>
      <c r="AU462" s="105">
        <v>27</v>
      </c>
      <c r="AV462" s="107">
        <v>103</v>
      </c>
      <c r="AW462" s="111">
        <f t="shared" si="263"/>
        <v>27103</v>
      </c>
      <c r="AY462" s="6" t="s">
        <v>1243</v>
      </c>
    </row>
    <row r="463" spans="1:51" hidden="1" outlineLevel="1">
      <c r="A463" t="s">
        <v>1092</v>
      </c>
      <c r="B463" t="s">
        <v>1274</v>
      </c>
      <c r="C463" s="1">
        <f t="shared" si="264"/>
        <v>8179</v>
      </c>
      <c r="D463" s="8">
        <f t="shared" si="265"/>
        <v>1</v>
      </c>
      <c r="E463" s="8">
        <f t="shared" si="266"/>
        <v>2</v>
      </c>
      <c r="F463" s="8">
        <f t="shared" si="267"/>
        <v>3</v>
      </c>
      <c r="G463" s="61">
        <f t="shared" si="268"/>
        <v>1563</v>
      </c>
      <c r="H463" s="66">
        <f t="shared" si="277"/>
        <v>0.1910991563760851</v>
      </c>
      <c r="I463" s="2"/>
      <c r="J463" s="2">
        <f t="shared" si="269"/>
        <v>0.56082650690793501</v>
      </c>
      <c r="K463" s="2">
        <f t="shared" si="270"/>
        <v>0.36972735053184985</v>
      </c>
      <c r="L463" s="2">
        <f t="shared" si="271"/>
        <v>4.6704976158454578E-2</v>
      </c>
      <c r="M463" s="2">
        <f t="shared" si="272"/>
        <v>2.2741166401760562E-2</v>
      </c>
      <c r="N463" s="120">
        <v>4587</v>
      </c>
      <c r="O463" s="120">
        <v>3024</v>
      </c>
      <c r="P463" s="120">
        <v>382</v>
      </c>
      <c r="Q463" s="120"/>
      <c r="R463" s="120"/>
      <c r="S463" s="120"/>
      <c r="T463" s="120"/>
      <c r="U463" s="120"/>
      <c r="V463" s="120"/>
      <c r="W463" s="120"/>
      <c r="X463" s="120">
        <v>5</v>
      </c>
      <c r="Y463" s="120">
        <v>110</v>
      </c>
      <c r="Z463" s="120">
        <v>71</v>
      </c>
      <c r="AA463" s="120"/>
      <c r="AB463" s="120"/>
      <c r="AC463" s="120"/>
      <c r="AD463" s="120"/>
      <c r="AE463" s="120"/>
      <c r="AG463" s="6">
        <f>IF(Q463&gt;0,RANK(Q463,(N463:P463,Q463:AE463)),0)</f>
        <v>0</v>
      </c>
      <c r="AH463" s="6">
        <f>IF(R463&gt;0,RANK(R463,(N463:P463,Q463:AE463)),0)</f>
        <v>0</v>
      </c>
      <c r="AI463" s="6">
        <f>IF(T463&gt;0,RANK(T463,(N463:P463,Q463:AE463)),0)</f>
        <v>0</v>
      </c>
      <c r="AJ463" s="6">
        <f>IF(S463&gt;0,RANK(S463,(N463:P463,Q463:AE463)),0)</f>
        <v>0</v>
      </c>
      <c r="AK463" s="2">
        <f t="shared" si="273"/>
        <v>0</v>
      </c>
      <c r="AL463" s="2">
        <f t="shared" si="274"/>
        <v>0</v>
      </c>
      <c r="AM463" s="2">
        <f t="shared" si="275"/>
        <v>0</v>
      </c>
      <c r="AN463" s="2">
        <f t="shared" si="276"/>
        <v>0</v>
      </c>
      <c r="AP463" t="s">
        <v>1092</v>
      </c>
      <c r="AQ463" t="s">
        <v>1274</v>
      </c>
      <c r="AR463" s="8">
        <v>1</v>
      </c>
      <c r="AT463">
        <v>1</v>
      </c>
      <c r="AU463" s="105">
        <v>27</v>
      </c>
      <c r="AV463" s="107">
        <v>105</v>
      </c>
      <c r="AW463" s="111">
        <f t="shared" si="263"/>
        <v>27105</v>
      </c>
      <c r="AY463" s="6" t="s">
        <v>1243</v>
      </c>
    </row>
    <row r="464" spans="1:51" hidden="1" outlineLevel="1">
      <c r="A464" t="s">
        <v>1186</v>
      </c>
      <c r="B464" t="s">
        <v>1274</v>
      </c>
      <c r="C464" s="1">
        <f t="shared" si="264"/>
        <v>3126</v>
      </c>
      <c r="D464" s="8">
        <f t="shared" si="265"/>
        <v>1</v>
      </c>
      <c r="E464" s="8">
        <f t="shared" si="266"/>
        <v>2</v>
      </c>
      <c r="F464" s="8">
        <f t="shared" si="267"/>
        <v>3</v>
      </c>
      <c r="G464" s="61">
        <f t="shared" si="268"/>
        <v>1513</v>
      </c>
      <c r="H464" s="66">
        <f t="shared" si="277"/>
        <v>0.48400511836212412</v>
      </c>
      <c r="I464" s="2"/>
      <c r="J464" s="2">
        <f t="shared" si="269"/>
        <v>0.72360844529750479</v>
      </c>
      <c r="K464" s="2">
        <f t="shared" si="270"/>
        <v>0.23960332693538067</v>
      </c>
      <c r="L464" s="2">
        <f t="shared" si="271"/>
        <v>2.4312220089571339E-2</v>
      </c>
      <c r="M464" s="2">
        <f t="shared" si="272"/>
        <v>1.2476007677543206E-2</v>
      </c>
      <c r="N464" s="120">
        <v>2262</v>
      </c>
      <c r="O464" s="120">
        <v>749</v>
      </c>
      <c r="P464" s="120">
        <v>76</v>
      </c>
      <c r="Q464" s="120"/>
      <c r="R464" s="120"/>
      <c r="S464" s="120"/>
      <c r="T464" s="120"/>
      <c r="U464" s="120"/>
      <c r="V464" s="120"/>
      <c r="W464" s="120"/>
      <c r="X464" s="120">
        <v>2</v>
      </c>
      <c r="Y464" s="120">
        <v>24</v>
      </c>
      <c r="Z464" s="120">
        <v>13</v>
      </c>
      <c r="AA464" s="120"/>
      <c r="AB464" s="120"/>
      <c r="AC464" s="120"/>
      <c r="AD464" s="120"/>
      <c r="AE464" s="120"/>
      <c r="AG464" s="6">
        <f>IF(Q464&gt;0,RANK(Q464,(N464:P464,Q464:AE464)),0)</f>
        <v>0</v>
      </c>
      <c r="AH464" s="6">
        <f>IF(R464&gt;0,RANK(R464,(N464:P464,Q464:AE464)),0)</f>
        <v>0</v>
      </c>
      <c r="AI464" s="6">
        <f>IF(T464&gt;0,RANK(T464,(N464:P464,Q464:AE464)),0)</f>
        <v>0</v>
      </c>
      <c r="AJ464" s="6">
        <f>IF(S464&gt;0,RANK(S464,(N464:P464,Q464:AE464)),0)</f>
        <v>0</v>
      </c>
      <c r="AK464" s="2">
        <f t="shared" si="273"/>
        <v>0</v>
      </c>
      <c r="AL464" s="2">
        <f t="shared" si="274"/>
        <v>0</v>
      </c>
      <c r="AM464" s="2">
        <f t="shared" si="275"/>
        <v>0</v>
      </c>
      <c r="AN464" s="2">
        <f t="shared" si="276"/>
        <v>0</v>
      </c>
      <c r="AP464" t="s">
        <v>1186</v>
      </c>
      <c r="AQ464" t="s">
        <v>1274</v>
      </c>
      <c r="AR464" s="8">
        <v>7</v>
      </c>
      <c r="AT464">
        <v>1</v>
      </c>
      <c r="AU464" s="105">
        <v>27</v>
      </c>
      <c r="AV464" s="107">
        <v>107</v>
      </c>
      <c r="AW464" s="111">
        <f t="shared" si="263"/>
        <v>27107</v>
      </c>
      <c r="AY464" s="6" t="s">
        <v>1243</v>
      </c>
    </row>
    <row r="465" spans="1:51" hidden="1" outlineLevel="1">
      <c r="A465" t="s">
        <v>676</v>
      </c>
      <c r="B465" t="s">
        <v>1274</v>
      </c>
      <c r="C465" s="1">
        <f t="shared" si="264"/>
        <v>75226</v>
      </c>
      <c r="D465" s="8">
        <f t="shared" si="265"/>
        <v>1</v>
      </c>
      <c r="E465" s="8">
        <f t="shared" si="266"/>
        <v>2</v>
      </c>
      <c r="F465" s="8">
        <f t="shared" si="267"/>
        <v>3</v>
      </c>
      <c r="G465" s="61">
        <f t="shared" si="268"/>
        <v>20346</v>
      </c>
      <c r="H465" s="66">
        <f t="shared" si="277"/>
        <v>0.27046499880360514</v>
      </c>
      <c r="I465" s="2"/>
      <c r="J465" s="2">
        <f t="shared" si="269"/>
        <v>0.61238135750937173</v>
      </c>
      <c r="K465" s="2">
        <f t="shared" si="270"/>
        <v>0.34191635870576664</v>
      </c>
      <c r="L465" s="2">
        <f t="shared" si="271"/>
        <v>2.787600031903863E-2</v>
      </c>
      <c r="M465" s="2">
        <f t="shared" si="272"/>
        <v>1.7826283465823E-2</v>
      </c>
      <c r="N465" s="120">
        <v>46067</v>
      </c>
      <c r="O465" s="120">
        <v>25721</v>
      </c>
      <c r="P465" s="120">
        <v>2097</v>
      </c>
      <c r="Q465" s="120"/>
      <c r="R465" s="120"/>
      <c r="S465" s="120"/>
      <c r="T465" s="120"/>
      <c r="U465" s="120"/>
      <c r="V465" s="120"/>
      <c r="W465" s="120"/>
      <c r="X465" s="120">
        <v>73</v>
      </c>
      <c r="Y465" s="120">
        <v>1005</v>
      </c>
      <c r="Z465" s="120">
        <v>263</v>
      </c>
      <c r="AA465" s="120"/>
      <c r="AB465" s="120"/>
      <c r="AC465" s="120"/>
      <c r="AD465" s="120"/>
      <c r="AE465" s="120"/>
      <c r="AG465" s="6">
        <f>IF(Q465&gt;0,RANK(Q465,(N465:P465,Q465:AE465)),0)</f>
        <v>0</v>
      </c>
      <c r="AH465" s="6">
        <f>IF(R465&gt;0,RANK(R465,(N465:P465,Q465:AE465)),0)</f>
        <v>0</v>
      </c>
      <c r="AI465" s="6">
        <f>IF(T465&gt;0,RANK(T465,(N465:P465,Q465:AE465)),0)</f>
        <v>0</v>
      </c>
      <c r="AJ465" s="6">
        <f>IF(S465&gt;0,RANK(S465,(N465:P465,Q465:AE465)),0)</f>
        <v>0</v>
      </c>
      <c r="AK465" s="2">
        <f t="shared" si="273"/>
        <v>0</v>
      </c>
      <c r="AL465" s="2">
        <f t="shared" si="274"/>
        <v>0</v>
      </c>
      <c r="AM465" s="2">
        <f t="shared" si="275"/>
        <v>0</v>
      </c>
      <c r="AN465" s="2">
        <f t="shared" si="276"/>
        <v>0</v>
      </c>
      <c r="AP465" t="s">
        <v>676</v>
      </c>
      <c r="AQ465" t="s">
        <v>1274</v>
      </c>
      <c r="AR465" s="8">
        <v>1</v>
      </c>
      <c r="AT465">
        <v>1</v>
      </c>
      <c r="AU465" s="105">
        <v>27</v>
      </c>
      <c r="AV465" s="107">
        <v>109</v>
      </c>
      <c r="AW465" s="111">
        <f t="shared" si="263"/>
        <v>27109</v>
      </c>
      <c r="AY465" s="6" t="s">
        <v>1243</v>
      </c>
    </row>
    <row r="466" spans="1:51" hidden="1" outlineLevel="1">
      <c r="A466" t="s">
        <v>348</v>
      </c>
      <c r="B466" t="s">
        <v>1274</v>
      </c>
      <c r="C466" s="1">
        <f t="shared" si="264"/>
        <v>30906</v>
      </c>
      <c r="D466" s="8">
        <f t="shared" si="265"/>
        <v>1</v>
      </c>
      <c r="E466" s="8">
        <f t="shared" si="266"/>
        <v>2</v>
      </c>
      <c r="F466" s="8">
        <f t="shared" si="267"/>
        <v>3</v>
      </c>
      <c r="G466" s="61">
        <f t="shared" si="268"/>
        <v>3611</v>
      </c>
      <c r="H466" s="66">
        <f t="shared" si="277"/>
        <v>0.11683815440367566</v>
      </c>
      <c r="I466" s="2"/>
      <c r="J466" s="2">
        <f t="shared" si="269"/>
        <v>0.53523587652882931</v>
      </c>
      <c r="K466" s="2">
        <f t="shared" si="270"/>
        <v>0.41839772212515369</v>
      </c>
      <c r="L466" s="2">
        <f t="shared" si="271"/>
        <v>3.2226752086973405E-2</v>
      </c>
      <c r="M466" s="2">
        <f t="shared" si="272"/>
        <v>1.4139649259043589E-2</v>
      </c>
      <c r="N466" s="120">
        <v>16542</v>
      </c>
      <c r="O466" s="120">
        <v>12931</v>
      </c>
      <c r="P466" s="120">
        <v>996</v>
      </c>
      <c r="Q466" s="120"/>
      <c r="R466" s="120"/>
      <c r="S466" s="120"/>
      <c r="T466" s="120"/>
      <c r="U466" s="120"/>
      <c r="V466" s="120"/>
      <c r="W466" s="120"/>
      <c r="X466" s="120">
        <v>13</v>
      </c>
      <c r="Y466" s="120">
        <v>269</v>
      </c>
      <c r="Z466" s="120">
        <v>155</v>
      </c>
      <c r="AA466" s="120"/>
      <c r="AB466" s="120"/>
      <c r="AC466" s="120"/>
      <c r="AD466" s="120"/>
      <c r="AE466" s="120"/>
      <c r="AG466" s="6">
        <f>IF(Q466&gt;0,RANK(Q466,(N466:P466,Q466:AE466)),0)</f>
        <v>0</v>
      </c>
      <c r="AH466" s="6">
        <f>IF(R466&gt;0,RANK(R466,(N466:P466,Q466:AE466)),0)</f>
        <v>0</v>
      </c>
      <c r="AI466" s="6">
        <f>IF(T466&gt;0,RANK(T466,(N466:P466,Q466:AE466)),0)</f>
        <v>0</v>
      </c>
      <c r="AJ466" s="6">
        <f>IF(S466&gt;0,RANK(S466,(N466:P466,Q466:AE466)),0)</f>
        <v>0</v>
      </c>
      <c r="AK466" s="2">
        <f t="shared" si="273"/>
        <v>0</v>
      </c>
      <c r="AL466" s="2">
        <f t="shared" si="274"/>
        <v>0</v>
      </c>
      <c r="AM466" s="2">
        <f t="shared" si="275"/>
        <v>0</v>
      </c>
      <c r="AN466" s="2">
        <f t="shared" si="276"/>
        <v>0</v>
      </c>
      <c r="AP466" t="s">
        <v>348</v>
      </c>
      <c r="AQ466" t="s">
        <v>1274</v>
      </c>
      <c r="AR466" s="8">
        <v>7</v>
      </c>
      <c r="AT466">
        <v>1</v>
      </c>
      <c r="AU466" s="105">
        <v>27</v>
      </c>
      <c r="AV466" s="107">
        <v>111</v>
      </c>
      <c r="AW466" s="111">
        <f t="shared" si="263"/>
        <v>27111</v>
      </c>
      <c r="AY466" s="6" t="s">
        <v>1243</v>
      </c>
    </row>
    <row r="467" spans="1:51" hidden="1" outlineLevel="1">
      <c r="A467" t="s">
        <v>735</v>
      </c>
      <c r="B467" t="s">
        <v>1274</v>
      </c>
      <c r="C467" s="1">
        <f t="shared" si="264"/>
        <v>6343</v>
      </c>
      <c r="D467" s="8">
        <f t="shared" si="265"/>
        <v>1</v>
      </c>
      <c r="E467" s="8">
        <f t="shared" si="266"/>
        <v>2</v>
      </c>
      <c r="F467" s="8">
        <f t="shared" si="267"/>
        <v>3</v>
      </c>
      <c r="G467" s="61">
        <f t="shared" si="268"/>
        <v>2142</v>
      </c>
      <c r="H467" s="66">
        <f t="shared" si="277"/>
        <v>0.33769509695727573</v>
      </c>
      <c r="I467" s="2"/>
      <c r="J467" s="2">
        <f t="shared" si="269"/>
        <v>0.64606653003310732</v>
      </c>
      <c r="K467" s="2">
        <f t="shared" si="270"/>
        <v>0.30837143307583165</v>
      </c>
      <c r="L467" s="2">
        <f t="shared" si="271"/>
        <v>2.7589468705659783E-2</v>
      </c>
      <c r="M467" s="2">
        <f t="shared" si="272"/>
        <v>1.7972568185401248E-2</v>
      </c>
      <c r="N467" s="120">
        <v>4098</v>
      </c>
      <c r="O467" s="120">
        <v>1956</v>
      </c>
      <c r="P467" s="120">
        <v>175</v>
      </c>
      <c r="Q467" s="120"/>
      <c r="R467" s="120"/>
      <c r="S467" s="120"/>
      <c r="T467" s="120"/>
      <c r="U467" s="120"/>
      <c r="V467" s="120"/>
      <c r="W467" s="120"/>
      <c r="X467" s="120">
        <v>3</v>
      </c>
      <c r="Y467" s="120">
        <v>66</v>
      </c>
      <c r="Z467" s="120">
        <v>45</v>
      </c>
      <c r="AA467" s="120"/>
      <c r="AB467" s="120"/>
      <c r="AC467" s="120"/>
      <c r="AD467" s="120"/>
      <c r="AE467" s="120"/>
      <c r="AG467" s="6">
        <f>IF(Q467&gt;0,RANK(Q467,(N467:P467,Q467:AE467)),0)</f>
        <v>0</v>
      </c>
      <c r="AH467" s="6">
        <f>IF(R467&gt;0,RANK(R467,(N467:P467,Q467:AE467)),0)</f>
        <v>0</v>
      </c>
      <c r="AI467" s="6">
        <f>IF(T467&gt;0,RANK(T467,(N467:P467,Q467:AE467)),0)</f>
        <v>0</v>
      </c>
      <c r="AJ467" s="6">
        <f>IF(S467&gt;0,RANK(S467,(N467:P467,Q467:AE467)),0)</f>
        <v>0</v>
      </c>
      <c r="AK467" s="2">
        <f t="shared" si="273"/>
        <v>0</v>
      </c>
      <c r="AL467" s="2">
        <f t="shared" si="274"/>
        <v>0</v>
      </c>
      <c r="AM467" s="2">
        <f t="shared" si="275"/>
        <v>0</v>
      </c>
      <c r="AN467" s="2">
        <f t="shared" si="276"/>
        <v>0</v>
      </c>
      <c r="AP467" t="s">
        <v>735</v>
      </c>
      <c r="AQ467" t="s">
        <v>1274</v>
      </c>
      <c r="AR467" s="8">
        <v>7</v>
      </c>
      <c r="AT467">
        <v>1</v>
      </c>
      <c r="AU467" s="105">
        <v>27</v>
      </c>
      <c r="AV467" s="107">
        <v>113</v>
      </c>
      <c r="AW467" s="111">
        <f t="shared" si="263"/>
        <v>27113</v>
      </c>
      <c r="AY467" s="6" t="s">
        <v>1243</v>
      </c>
    </row>
    <row r="468" spans="1:51" hidden="1" outlineLevel="1">
      <c r="A468" t="s">
        <v>1174</v>
      </c>
      <c r="B468" t="s">
        <v>1274</v>
      </c>
      <c r="C468" s="1">
        <f t="shared" si="264"/>
        <v>13459</v>
      </c>
      <c r="D468" s="8">
        <f t="shared" si="265"/>
        <v>1</v>
      </c>
      <c r="E468" s="8">
        <f t="shared" si="266"/>
        <v>2</v>
      </c>
      <c r="F468" s="8">
        <f t="shared" si="267"/>
        <v>3</v>
      </c>
      <c r="G468" s="61">
        <f t="shared" si="268"/>
        <v>4180</v>
      </c>
      <c r="H468" s="66">
        <f t="shared" si="277"/>
        <v>0.31057285088045172</v>
      </c>
      <c r="I468" s="2"/>
      <c r="J468" s="2">
        <f t="shared" si="269"/>
        <v>0.62775837729400397</v>
      </c>
      <c r="K468" s="2">
        <f t="shared" si="270"/>
        <v>0.31718552641355224</v>
      </c>
      <c r="L468" s="2">
        <f t="shared" si="271"/>
        <v>3.0091388661861951E-2</v>
      </c>
      <c r="M468" s="2">
        <f t="shared" si="272"/>
        <v>2.4964707630581839E-2</v>
      </c>
      <c r="N468" s="120">
        <v>8449</v>
      </c>
      <c r="O468" s="120">
        <v>4269</v>
      </c>
      <c r="P468" s="120">
        <v>405</v>
      </c>
      <c r="Q468" s="120"/>
      <c r="R468" s="120"/>
      <c r="S468" s="120"/>
      <c r="T468" s="120"/>
      <c r="U468" s="120"/>
      <c r="V468" s="120"/>
      <c r="W468" s="120"/>
      <c r="X468" s="120">
        <v>7</v>
      </c>
      <c r="Y468" s="120">
        <v>266</v>
      </c>
      <c r="Z468" s="120">
        <v>63</v>
      </c>
      <c r="AA468" s="120"/>
      <c r="AB468" s="120"/>
      <c r="AC468" s="120"/>
      <c r="AD468" s="120"/>
      <c r="AE468" s="120"/>
      <c r="AG468" s="6">
        <f>IF(Q468&gt;0,RANK(Q468,(N468:P468,Q468:AE468)),0)</f>
        <v>0</v>
      </c>
      <c r="AH468" s="6">
        <f>IF(R468&gt;0,RANK(R468,(N468:P468,Q468:AE468)),0)</f>
        <v>0</v>
      </c>
      <c r="AI468" s="6">
        <f>IF(T468&gt;0,RANK(T468,(N468:P468,Q468:AE468)),0)</f>
        <v>0</v>
      </c>
      <c r="AJ468" s="6">
        <f>IF(S468&gt;0,RANK(S468,(N468:P468,Q468:AE468)),0)</f>
        <v>0</v>
      </c>
      <c r="AK468" s="2">
        <f t="shared" si="273"/>
        <v>0</v>
      </c>
      <c r="AL468" s="2">
        <f t="shared" si="274"/>
        <v>0</v>
      </c>
      <c r="AM468" s="2">
        <f t="shared" si="275"/>
        <v>0</v>
      </c>
      <c r="AN468" s="2">
        <f t="shared" si="276"/>
        <v>0</v>
      </c>
      <c r="AP468" t="s">
        <v>1174</v>
      </c>
      <c r="AQ468" t="s">
        <v>1274</v>
      </c>
      <c r="AR468" s="8">
        <v>8</v>
      </c>
      <c r="AT468">
        <v>1</v>
      </c>
      <c r="AU468" s="105">
        <v>27</v>
      </c>
      <c r="AV468" s="107">
        <v>115</v>
      </c>
      <c r="AW468" s="111">
        <f t="shared" si="263"/>
        <v>27115</v>
      </c>
      <c r="AY468" s="6" t="s">
        <v>1243</v>
      </c>
    </row>
    <row r="469" spans="1:51" hidden="1" outlineLevel="1">
      <c r="A469" t="s">
        <v>353</v>
      </c>
      <c r="B469" t="s">
        <v>1274</v>
      </c>
      <c r="C469" s="1">
        <f t="shared" si="264"/>
        <v>4480</v>
      </c>
      <c r="D469" s="8">
        <f t="shared" si="265"/>
        <v>2</v>
      </c>
      <c r="E469" s="8">
        <f t="shared" si="266"/>
        <v>1</v>
      </c>
      <c r="F469" s="8">
        <f t="shared" si="267"/>
        <v>3</v>
      </c>
      <c r="G469" s="61">
        <f t="shared" si="268"/>
        <v>247</v>
      </c>
      <c r="H469" s="66">
        <f t="shared" si="277"/>
        <v>5.513392857142857E-2</v>
      </c>
      <c r="I469" s="2"/>
      <c r="J469" s="2">
        <f t="shared" si="269"/>
        <v>0.44218750000000001</v>
      </c>
      <c r="K469" s="2">
        <f t="shared" si="270"/>
        <v>0.49732142857142858</v>
      </c>
      <c r="L469" s="2">
        <f t="shared" si="271"/>
        <v>4.1071428571428571E-2</v>
      </c>
      <c r="M469" s="2">
        <f t="shared" si="272"/>
        <v>1.9419642857142892E-2</v>
      </c>
      <c r="N469" s="120">
        <v>1981</v>
      </c>
      <c r="O469" s="120">
        <v>2228</v>
      </c>
      <c r="P469" s="120">
        <v>184</v>
      </c>
      <c r="Q469" s="120"/>
      <c r="R469" s="120"/>
      <c r="S469" s="120"/>
      <c r="T469" s="120"/>
      <c r="U469" s="120"/>
      <c r="V469" s="120"/>
      <c r="W469" s="120"/>
      <c r="X469" s="120">
        <v>1</v>
      </c>
      <c r="Y469" s="120">
        <v>49</v>
      </c>
      <c r="Z469" s="120">
        <v>37</v>
      </c>
      <c r="AA469" s="120"/>
      <c r="AB469" s="120"/>
      <c r="AC469" s="120"/>
      <c r="AD469" s="120"/>
      <c r="AE469" s="120"/>
      <c r="AG469" s="6">
        <f>IF(Q469&gt;0,RANK(Q469,(N469:P469,Q469:AE469)),0)</f>
        <v>0</v>
      </c>
      <c r="AH469" s="6">
        <f>IF(R469&gt;0,RANK(R469,(N469:P469,Q469:AE469)),0)</f>
        <v>0</v>
      </c>
      <c r="AI469" s="6">
        <f>IF(T469&gt;0,RANK(T469,(N469:P469,Q469:AE469)),0)</f>
        <v>0</v>
      </c>
      <c r="AJ469" s="6">
        <f>IF(S469&gt;0,RANK(S469,(N469:P469,Q469:AE469)),0)</f>
        <v>0</v>
      </c>
      <c r="AK469" s="2">
        <f t="shared" si="273"/>
        <v>0</v>
      </c>
      <c r="AL469" s="2">
        <f t="shared" si="274"/>
        <v>0</v>
      </c>
      <c r="AM469" s="2">
        <f t="shared" si="275"/>
        <v>0</v>
      </c>
      <c r="AN469" s="2">
        <f t="shared" si="276"/>
        <v>0</v>
      </c>
      <c r="AP469" t="s">
        <v>353</v>
      </c>
      <c r="AQ469" t="s">
        <v>1274</v>
      </c>
      <c r="AR469" s="8">
        <v>7</v>
      </c>
      <c r="AT469">
        <v>1</v>
      </c>
      <c r="AU469" s="105">
        <v>27</v>
      </c>
      <c r="AV469" s="107">
        <v>117</v>
      </c>
      <c r="AW469" s="111">
        <f t="shared" si="263"/>
        <v>27117</v>
      </c>
      <c r="AY469" s="6" t="s">
        <v>1243</v>
      </c>
    </row>
    <row r="470" spans="1:51" hidden="1" outlineLevel="1">
      <c r="A470" t="s">
        <v>879</v>
      </c>
      <c r="B470" t="s">
        <v>1274</v>
      </c>
      <c r="C470" s="1">
        <f t="shared" si="264"/>
        <v>14150</v>
      </c>
      <c r="D470" s="8">
        <f t="shared" si="265"/>
        <v>1</v>
      </c>
      <c r="E470" s="8">
        <f t="shared" si="266"/>
        <v>2</v>
      </c>
      <c r="F470" s="8">
        <f t="shared" si="267"/>
        <v>3</v>
      </c>
      <c r="G470" s="61">
        <f t="shared" si="268"/>
        <v>4420</v>
      </c>
      <c r="H470" s="66">
        <f t="shared" si="277"/>
        <v>0.31236749116607776</v>
      </c>
      <c r="I470" s="2"/>
      <c r="J470" s="2">
        <f t="shared" si="269"/>
        <v>0.63427561837455826</v>
      </c>
      <c r="K470" s="2">
        <f t="shared" si="270"/>
        <v>0.32190812720848055</v>
      </c>
      <c r="L470" s="2">
        <f t="shared" si="271"/>
        <v>2.8339222614840988E-2</v>
      </c>
      <c r="M470" s="2">
        <f t="shared" si="272"/>
        <v>1.5477031802120199E-2</v>
      </c>
      <c r="N470" s="120">
        <v>8975</v>
      </c>
      <c r="O470" s="120">
        <v>4555</v>
      </c>
      <c r="P470" s="120">
        <v>401</v>
      </c>
      <c r="Q470" s="120"/>
      <c r="R470" s="120"/>
      <c r="S470" s="120"/>
      <c r="T470" s="120"/>
      <c r="U470" s="120"/>
      <c r="V470" s="120"/>
      <c r="W470" s="120"/>
      <c r="X470" s="120">
        <v>10</v>
      </c>
      <c r="Y470" s="120">
        <v>131</v>
      </c>
      <c r="Z470" s="120">
        <v>78</v>
      </c>
      <c r="AA470" s="120"/>
      <c r="AB470" s="120"/>
      <c r="AC470" s="120"/>
      <c r="AD470" s="120"/>
      <c r="AE470" s="120"/>
      <c r="AG470" s="6">
        <f>IF(Q470&gt;0,RANK(Q470,(N470:P470,Q470:AE470)),0)</f>
        <v>0</v>
      </c>
      <c r="AH470" s="6">
        <f>IF(R470&gt;0,RANK(R470,(N470:P470,Q470:AE470)),0)</f>
        <v>0</v>
      </c>
      <c r="AI470" s="6">
        <f>IF(T470&gt;0,RANK(T470,(N470:P470,Q470:AE470)),0)</f>
        <v>0</v>
      </c>
      <c r="AJ470" s="6">
        <f>IF(S470&gt;0,RANK(S470,(N470:P470,Q470:AE470)),0)</f>
        <v>0</v>
      </c>
      <c r="AK470" s="2">
        <f t="shared" si="273"/>
        <v>0</v>
      </c>
      <c r="AL470" s="2">
        <f t="shared" si="274"/>
        <v>0</v>
      </c>
      <c r="AM470" s="2">
        <f t="shared" si="275"/>
        <v>0</v>
      </c>
      <c r="AN470" s="2">
        <f t="shared" si="276"/>
        <v>0</v>
      </c>
      <c r="AP470" t="s">
        <v>879</v>
      </c>
      <c r="AQ470" t="s">
        <v>1274</v>
      </c>
      <c r="AR470" s="8">
        <v>7</v>
      </c>
      <c r="AT470">
        <v>1</v>
      </c>
      <c r="AU470" s="105">
        <v>27</v>
      </c>
      <c r="AV470" s="107">
        <v>119</v>
      </c>
      <c r="AW470" s="111">
        <f t="shared" si="263"/>
        <v>27119</v>
      </c>
      <c r="AY470" s="6" t="s">
        <v>1243</v>
      </c>
    </row>
    <row r="471" spans="1:51" hidden="1" outlineLevel="1">
      <c r="A471" t="s">
        <v>825</v>
      </c>
      <c r="B471" t="s">
        <v>1274</v>
      </c>
      <c r="C471" s="1">
        <f t="shared" si="264"/>
        <v>6105</v>
      </c>
      <c r="D471" s="8">
        <f t="shared" si="265"/>
        <v>1</v>
      </c>
      <c r="E471" s="8">
        <f t="shared" si="266"/>
        <v>2</v>
      </c>
      <c r="F471" s="8">
        <f t="shared" si="267"/>
        <v>3</v>
      </c>
      <c r="G471" s="61">
        <f t="shared" si="268"/>
        <v>2174</v>
      </c>
      <c r="H471" s="66">
        <f t="shared" si="277"/>
        <v>0.35610155610155608</v>
      </c>
      <c r="I471" s="2"/>
      <c r="J471" s="2">
        <f t="shared" si="269"/>
        <v>0.65601965601965606</v>
      </c>
      <c r="K471" s="2">
        <f t="shared" si="270"/>
        <v>0.29991809991809992</v>
      </c>
      <c r="L471" s="2">
        <f t="shared" si="271"/>
        <v>3.0303030303030304E-2</v>
      </c>
      <c r="M471" s="2">
        <f t="shared" si="272"/>
        <v>1.3759213759213712E-2</v>
      </c>
      <c r="N471" s="120">
        <v>4005</v>
      </c>
      <c r="O471" s="120">
        <v>1831</v>
      </c>
      <c r="P471" s="120">
        <v>185</v>
      </c>
      <c r="Q471" s="120"/>
      <c r="R471" s="120"/>
      <c r="S471" s="120"/>
      <c r="T471" s="120"/>
      <c r="U471" s="120"/>
      <c r="V471" s="120"/>
      <c r="W471" s="120"/>
      <c r="X471" s="120">
        <v>1</v>
      </c>
      <c r="Y471" s="120">
        <v>61</v>
      </c>
      <c r="Z471" s="120">
        <v>22</v>
      </c>
      <c r="AA471" s="120"/>
      <c r="AB471" s="120"/>
      <c r="AC471" s="120"/>
      <c r="AD471" s="120"/>
      <c r="AE471" s="120"/>
      <c r="AG471" s="6">
        <f>IF(Q471&gt;0,RANK(Q471,(N471:P471,Q471:AE471)),0)</f>
        <v>0</v>
      </c>
      <c r="AH471" s="6">
        <f>IF(R471&gt;0,RANK(R471,(N471:P471,Q471:AE471)),0)</f>
        <v>0</v>
      </c>
      <c r="AI471" s="6">
        <f>IF(T471&gt;0,RANK(T471,(N471:P471,Q471:AE471)),0)</f>
        <v>0</v>
      </c>
      <c r="AJ471" s="6">
        <f>IF(S471&gt;0,RANK(S471,(N471:P471,Q471:AE471)),0)</f>
        <v>0</v>
      </c>
      <c r="AK471" s="2">
        <f t="shared" si="273"/>
        <v>0</v>
      </c>
      <c r="AL471" s="2">
        <f t="shared" si="274"/>
        <v>0</v>
      </c>
      <c r="AM471" s="2">
        <f t="shared" si="275"/>
        <v>0</v>
      </c>
      <c r="AN471" s="2">
        <f t="shared" si="276"/>
        <v>0</v>
      </c>
      <c r="AP471" t="s">
        <v>825</v>
      </c>
      <c r="AQ471" t="s">
        <v>1274</v>
      </c>
      <c r="AR471" s="8">
        <v>7</v>
      </c>
      <c r="AT471">
        <v>1</v>
      </c>
      <c r="AU471" s="105">
        <v>27</v>
      </c>
      <c r="AV471" s="107">
        <v>121</v>
      </c>
      <c r="AW471" s="111">
        <f t="shared" si="263"/>
        <v>27121</v>
      </c>
      <c r="AY471" s="6" t="s">
        <v>1243</v>
      </c>
    </row>
    <row r="472" spans="1:51" hidden="1" outlineLevel="1">
      <c r="A472" t="s">
        <v>659</v>
      </c>
      <c r="B472" t="s">
        <v>1274</v>
      </c>
      <c r="C472" s="1">
        <f t="shared" si="264"/>
        <v>267912</v>
      </c>
      <c r="D472" s="8">
        <f t="shared" si="265"/>
        <v>1</v>
      </c>
      <c r="E472" s="8">
        <f t="shared" si="266"/>
        <v>2</v>
      </c>
      <c r="F472" s="8">
        <f t="shared" si="267"/>
        <v>3</v>
      </c>
      <c r="G472" s="61">
        <f t="shared" si="268"/>
        <v>138148</v>
      </c>
      <c r="H472" s="66">
        <f t="shared" si="277"/>
        <v>0.51564692884230645</v>
      </c>
      <c r="I472" s="2"/>
      <c r="J472" s="2">
        <f t="shared" si="269"/>
        <v>0.73521156200543458</v>
      </c>
      <c r="K472" s="2">
        <f t="shared" si="270"/>
        <v>0.21956463316312819</v>
      </c>
      <c r="L472" s="2">
        <f t="shared" si="271"/>
        <v>2.5478515333393053E-2</v>
      </c>
      <c r="M472" s="2">
        <f t="shared" si="272"/>
        <v>1.9745289498044178E-2</v>
      </c>
      <c r="N472" s="120">
        <v>196972</v>
      </c>
      <c r="O472" s="120">
        <v>58824</v>
      </c>
      <c r="P472" s="120">
        <v>6826</v>
      </c>
      <c r="Q472" s="120"/>
      <c r="R472" s="120"/>
      <c r="S472" s="120"/>
      <c r="T472" s="120"/>
      <c r="U472" s="120"/>
      <c r="V472" s="120"/>
      <c r="W472" s="120"/>
      <c r="X472" s="120">
        <v>353</v>
      </c>
      <c r="Y472" s="120">
        <v>2978</v>
      </c>
      <c r="Z472" s="120">
        <v>1959</v>
      </c>
      <c r="AA472" s="120"/>
      <c r="AB472" s="120"/>
      <c r="AC472" s="120"/>
      <c r="AD472" s="120"/>
      <c r="AE472" s="120"/>
      <c r="AG472" s="6">
        <f>IF(Q472&gt;0,RANK(Q472,(N472:P472,Q472:AE472)),0)</f>
        <v>0</v>
      </c>
      <c r="AH472" s="6">
        <f>IF(R472&gt;0,RANK(R472,(N472:P472,Q472:AE472)),0)</f>
        <v>0</v>
      </c>
      <c r="AI472" s="6">
        <f>IF(T472&gt;0,RANK(T472,(N472:P472,Q472:AE472)),0)</f>
        <v>0</v>
      </c>
      <c r="AJ472" s="6">
        <f>IF(S472&gt;0,RANK(S472,(N472:P472,Q472:AE472)),0)</f>
        <v>0</v>
      </c>
      <c r="AK472" s="2">
        <f t="shared" si="273"/>
        <v>0</v>
      </c>
      <c r="AL472" s="2">
        <f t="shared" si="274"/>
        <v>0</v>
      </c>
      <c r="AM472" s="2">
        <f t="shared" si="275"/>
        <v>0</v>
      </c>
      <c r="AN472" s="2">
        <f t="shared" si="276"/>
        <v>0</v>
      </c>
      <c r="AP472" t="s">
        <v>659</v>
      </c>
      <c r="AQ472" t="s">
        <v>1274</v>
      </c>
      <c r="AR472" s="8"/>
      <c r="AT472">
        <v>1</v>
      </c>
      <c r="AU472" s="105">
        <v>27</v>
      </c>
      <c r="AV472" s="107">
        <v>123</v>
      </c>
      <c r="AW472" s="111">
        <f t="shared" si="263"/>
        <v>27123</v>
      </c>
      <c r="AY472" s="6" t="s">
        <v>1243</v>
      </c>
    </row>
    <row r="473" spans="1:51" hidden="1" outlineLevel="1">
      <c r="A473" t="s">
        <v>1394</v>
      </c>
      <c r="B473" t="s">
        <v>1274</v>
      </c>
      <c r="C473" s="1">
        <f t="shared" si="264"/>
        <v>1925</v>
      </c>
      <c r="D473" s="8">
        <f t="shared" si="265"/>
        <v>1</v>
      </c>
      <c r="E473" s="8">
        <f t="shared" si="266"/>
        <v>2</v>
      </c>
      <c r="F473" s="8">
        <f t="shared" si="267"/>
        <v>3</v>
      </c>
      <c r="G473" s="61">
        <f t="shared" si="268"/>
        <v>779</v>
      </c>
      <c r="H473" s="66">
        <f t="shared" si="277"/>
        <v>0.40467532467532469</v>
      </c>
      <c r="I473" s="2"/>
      <c r="J473" s="2">
        <f t="shared" si="269"/>
        <v>0.6784415584415584</v>
      </c>
      <c r="K473" s="2">
        <f t="shared" si="270"/>
        <v>0.27376623376623377</v>
      </c>
      <c r="L473" s="2">
        <f t="shared" si="271"/>
        <v>3.2207792207792206E-2</v>
      </c>
      <c r="M473" s="2">
        <f t="shared" si="272"/>
        <v>1.5584415584415624E-2</v>
      </c>
      <c r="N473" s="120">
        <v>1306</v>
      </c>
      <c r="O473" s="120">
        <v>527</v>
      </c>
      <c r="P473" s="120">
        <v>62</v>
      </c>
      <c r="Q473" s="120"/>
      <c r="R473" s="120"/>
      <c r="S473" s="120"/>
      <c r="T473" s="120"/>
      <c r="U473" s="120"/>
      <c r="V473" s="120"/>
      <c r="W473" s="120"/>
      <c r="X473" s="120">
        <v>1</v>
      </c>
      <c r="Y473" s="120">
        <v>20</v>
      </c>
      <c r="Z473" s="120">
        <v>9</v>
      </c>
      <c r="AA473" s="120"/>
      <c r="AB473" s="120"/>
      <c r="AC473" s="120"/>
      <c r="AD473" s="120"/>
      <c r="AE473" s="120"/>
      <c r="AG473" s="6">
        <f>IF(Q473&gt;0,RANK(Q473,(N473:P473,Q473:AE473)),0)</f>
        <v>0</v>
      </c>
      <c r="AH473" s="6">
        <f>IF(R473&gt;0,RANK(R473,(N473:P473,Q473:AE473)),0)</f>
        <v>0</v>
      </c>
      <c r="AI473" s="6">
        <f>IF(T473&gt;0,RANK(T473,(N473:P473,Q473:AE473)),0)</f>
        <v>0</v>
      </c>
      <c r="AJ473" s="6">
        <f>IF(S473&gt;0,RANK(S473,(N473:P473,Q473:AE473)),0)</f>
        <v>0</v>
      </c>
      <c r="AK473" s="2">
        <f t="shared" si="273"/>
        <v>0</v>
      </c>
      <c r="AL473" s="2">
        <f t="shared" si="274"/>
        <v>0</v>
      </c>
      <c r="AM473" s="2">
        <f t="shared" si="275"/>
        <v>0</v>
      </c>
      <c r="AN473" s="2">
        <f t="shared" si="276"/>
        <v>0</v>
      </c>
      <c r="AP473" t="s">
        <v>1394</v>
      </c>
      <c r="AQ473" t="s">
        <v>1274</v>
      </c>
      <c r="AR473" s="8">
        <v>7</v>
      </c>
      <c r="AT473">
        <v>1</v>
      </c>
      <c r="AU473" s="105">
        <v>27</v>
      </c>
      <c r="AV473" s="107">
        <v>125</v>
      </c>
      <c r="AW473" s="111">
        <f t="shared" si="263"/>
        <v>27125</v>
      </c>
      <c r="AY473" s="6" t="s">
        <v>1243</v>
      </c>
    </row>
    <row r="474" spans="1:51" hidden="1" outlineLevel="1">
      <c r="A474" t="s">
        <v>1885</v>
      </c>
      <c r="B474" t="s">
        <v>1274</v>
      </c>
      <c r="C474" s="1">
        <f t="shared" si="264"/>
        <v>7604</v>
      </c>
      <c r="D474" s="8">
        <f t="shared" si="265"/>
        <v>1</v>
      </c>
      <c r="E474" s="8">
        <f t="shared" si="266"/>
        <v>2</v>
      </c>
      <c r="F474" s="8">
        <f t="shared" si="267"/>
        <v>3</v>
      </c>
      <c r="G474" s="61">
        <f t="shared" si="268"/>
        <v>1753</v>
      </c>
      <c r="H474" s="66">
        <f t="shared" si="277"/>
        <v>0.2305365597054182</v>
      </c>
      <c r="I474" s="2"/>
      <c r="J474" s="2">
        <f t="shared" si="269"/>
        <v>0.59100473435034195</v>
      </c>
      <c r="K474" s="2">
        <f t="shared" si="270"/>
        <v>0.3604681746449237</v>
      </c>
      <c r="L474" s="2">
        <f t="shared" si="271"/>
        <v>3.2088374539715941E-2</v>
      </c>
      <c r="M474" s="2">
        <f t="shared" si="272"/>
        <v>1.6438716465018405E-2</v>
      </c>
      <c r="N474" s="120">
        <v>4494</v>
      </c>
      <c r="O474" s="120">
        <v>2741</v>
      </c>
      <c r="P474" s="120">
        <v>244</v>
      </c>
      <c r="Q474" s="120"/>
      <c r="R474" s="120"/>
      <c r="S474" s="120"/>
      <c r="T474" s="120"/>
      <c r="U474" s="120"/>
      <c r="V474" s="120"/>
      <c r="W474" s="120"/>
      <c r="X474" s="120">
        <v>3</v>
      </c>
      <c r="Y474" s="120">
        <v>92</v>
      </c>
      <c r="Z474" s="120">
        <v>30</v>
      </c>
      <c r="AA474" s="120"/>
      <c r="AB474" s="120"/>
      <c r="AC474" s="120"/>
      <c r="AD474" s="120"/>
      <c r="AE474" s="120"/>
      <c r="AG474" s="6">
        <f>IF(Q474&gt;0,RANK(Q474,(N474:P474,Q474:AE474)),0)</f>
        <v>0</v>
      </c>
      <c r="AH474" s="6">
        <f>IF(R474&gt;0,RANK(R474,(N474:P474,Q474:AE474)),0)</f>
        <v>0</v>
      </c>
      <c r="AI474" s="6">
        <f>IF(T474&gt;0,RANK(T474,(N474:P474,Q474:AE474)),0)</f>
        <v>0</v>
      </c>
      <c r="AJ474" s="6">
        <f>IF(S474&gt;0,RANK(S474,(N474:P474,Q474:AE474)),0)</f>
        <v>0</v>
      </c>
      <c r="AK474" s="2">
        <f t="shared" si="273"/>
        <v>0</v>
      </c>
      <c r="AL474" s="2">
        <f t="shared" si="274"/>
        <v>0</v>
      </c>
      <c r="AM474" s="2">
        <f t="shared" si="275"/>
        <v>0</v>
      </c>
      <c r="AN474" s="2">
        <f t="shared" si="276"/>
        <v>0</v>
      </c>
      <c r="AP474" t="s">
        <v>1885</v>
      </c>
      <c r="AQ474" t="s">
        <v>1274</v>
      </c>
      <c r="AR474" s="8">
        <v>7</v>
      </c>
      <c r="AT474">
        <v>1</v>
      </c>
      <c r="AU474" s="105">
        <v>27</v>
      </c>
      <c r="AV474" s="107">
        <v>127</v>
      </c>
      <c r="AW474" s="111">
        <f t="shared" si="263"/>
        <v>27127</v>
      </c>
      <c r="AY474" s="6" t="s">
        <v>1243</v>
      </c>
    </row>
    <row r="475" spans="1:51" hidden="1" outlineLevel="1">
      <c r="A475" t="s">
        <v>1886</v>
      </c>
      <c r="B475" t="s">
        <v>1274</v>
      </c>
      <c r="C475" s="1">
        <f t="shared" ref="C475:C498" si="278">SUM(N475:AE475)</f>
        <v>7573</v>
      </c>
      <c r="D475" s="8">
        <f t="shared" ref="D475:D498" si="279">IF(N475&gt;0, RANK(N475,(N475:AE475)),0)</f>
        <v>1</v>
      </c>
      <c r="E475" s="8">
        <f t="shared" ref="E475:E498" si="280">IF(O475&gt;0,RANK(O475,(N475:AE475)),0)</f>
        <v>2</v>
      </c>
      <c r="F475" s="8">
        <f t="shared" ref="F475:F498" si="281">IF(P475&gt;0,RANK(P475,(N475:AE475)),0)</f>
        <v>3</v>
      </c>
      <c r="G475" s="61">
        <f t="shared" ref="G475:G498" si="282">IF(C475&gt;0,MAX(N475:S475)-LARGE(N475:S475,2),0)</f>
        <v>2781</v>
      </c>
      <c r="H475" s="66">
        <f t="shared" si="277"/>
        <v>0.36722567014393237</v>
      </c>
      <c r="I475" s="2"/>
      <c r="J475" s="2">
        <f t="shared" ref="J475:J498" si="283">IF($C475=0,"-",N475/$C475)</f>
        <v>0.65971213521721905</v>
      </c>
      <c r="K475" s="2">
        <f t="shared" ref="K475:K498" si="284">IF($C475=0,"-",O475/$C475)</f>
        <v>0.29248646507328668</v>
      </c>
      <c r="L475" s="2">
        <f t="shared" ref="L475:L498" si="285">IF($C475=0,"-",P475/$C475)</f>
        <v>3.0767199260530832E-2</v>
      </c>
      <c r="M475" s="2">
        <f t="shared" ref="M475:M498" si="286">IF(C475=0,"-",(1-J475-K475-L475))</f>
        <v>1.7034200448963432E-2</v>
      </c>
      <c r="N475" s="120">
        <v>4996</v>
      </c>
      <c r="O475" s="120">
        <v>2215</v>
      </c>
      <c r="P475" s="120">
        <v>233</v>
      </c>
      <c r="Q475" s="120"/>
      <c r="R475" s="120"/>
      <c r="S475" s="120"/>
      <c r="T475" s="120"/>
      <c r="U475" s="120"/>
      <c r="V475" s="120"/>
      <c r="W475" s="120"/>
      <c r="X475" s="120">
        <v>8</v>
      </c>
      <c r="Y475" s="120">
        <v>82</v>
      </c>
      <c r="Z475" s="120">
        <v>39</v>
      </c>
      <c r="AA475" s="120"/>
      <c r="AB475" s="120"/>
      <c r="AC475" s="120"/>
      <c r="AD475" s="120"/>
      <c r="AE475" s="120"/>
      <c r="AG475" s="6">
        <f>IF(Q475&gt;0,RANK(Q475,(N475:P475,Q475:AE475)),0)</f>
        <v>0</v>
      </c>
      <c r="AH475" s="6">
        <f>IF(R475&gt;0,RANK(R475,(N475:P475,Q475:AE475)),0)</f>
        <v>0</v>
      </c>
      <c r="AI475" s="6">
        <f>IF(T475&gt;0,RANK(T475,(N475:P475,Q475:AE475)),0)</f>
        <v>0</v>
      </c>
      <c r="AJ475" s="6">
        <f>IF(S475&gt;0,RANK(S475,(N475:P475,Q475:AE475)),0)</f>
        <v>0</v>
      </c>
      <c r="AK475" s="2">
        <f t="shared" ref="AK475:AK498" si="287">IF($C475=0,"-",Q475/$C475)</f>
        <v>0</v>
      </c>
      <c r="AL475" s="2">
        <f t="shared" ref="AL475:AL498" si="288">IF($C475=0,"-",R475/$C475)</f>
        <v>0</v>
      </c>
      <c r="AM475" s="2">
        <f t="shared" ref="AM475:AM498" si="289">IF($C475=0,"-",T475/$C475)</f>
        <v>0</v>
      </c>
      <c r="AN475" s="2">
        <f t="shared" ref="AN475:AN498" si="290">IF($C475=0,"-",S475/$C475)</f>
        <v>0</v>
      </c>
      <c r="AP475" t="s">
        <v>1886</v>
      </c>
      <c r="AQ475" t="s">
        <v>1274</v>
      </c>
      <c r="AR475" s="8">
        <v>7</v>
      </c>
      <c r="AT475">
        <v>1</v>
      </c>
      <c r="AU475" s="105">
        <v>27</v>
      </c>
      <c r="AV475" s="107">
        <v>129</v>
      </c>
      <c r="AW475" s="111">
        <f t="shared" si="263"/>
        <v>27129</v>
      </c>
      <c r="AY475" s="6" t="s">
        <v>1243</v>
      </c>
    </row>
    <row r="476" spans="1:51" hidden="1" outlineLevel="1">
      <c r="A476" t="s">
        <v>1050</v>
      </c>
      <c r="B476" t="s">
        <v>1274</v>
      </c>
      <c r="C476" s="1">
        <f t="shared" si="278"/>
        <v>30969</v>
      </c>
      <c r="D476" s="8">
        <f t="shared" si="279"/>
        <v>1</v>
      </c>
      <c r="E476" s="8">
        <f t="shared" si="280"/>
        <v>2</v>
      </c>
      <c r="F476" s="8">
        <f t="shared" si="281"/>
        <v>3</v>
      </c>
      <c r="G476" s="61">
        <f t="shared" si="282"/>
        <v>11714</v>
      </c>
      <c r="H476" s="66">
        <f t="shared" si="277"/>
        <v>0.37824921695889435</v>
      </c>
      <c r="I476" s="2"/>
      <c r="J476" s="2">
        <f t="shared" si="283"/>
        <v>0.6670218605702477</v>
      </c>
      <c r="K476" s="2">
        <f t="shared" si="284"/>
        <v>0.2887726436113533</v>
      </c>
      <c r="L476" s="2">
        <f t="shared" si="285"/>
        <v>2.6833284897801027E-2</v>
      </c>
      <c r="M476" s="2">
        <f t="shared" si="286"/>
        <v>1.7372210920597972E-2</v>
      </c>
      <c r="N476" s="120">
        <v>20657</v>
      </c>
      <c r="O476" s="120">
        <v>8943</v>
      </c>
      <c r="P476" s="120">
        <v>831</v>
      </c>
      <c r="Q476" s="120"/>
      <c r="R476" s="120"/>
      <c r="S476" s="120"/>
      <c r="T476" s="120"/>
      <c r="U476" s="120"/>
      <c r="V476" s="120"/>
      <c r="W476" s="120"/>
      <c r="X476" s="120">
        <v>29</v>
      </c>
      <c r="Y476" s="120">
        <v>351</v>
      </c>
      <c r="Z476" s="120">
        <v>158</v>
      </c>
      <c r="AA476" s="120"/>
      <c r="AB476" s="120"/>
      <c r="AC476" s="120"/>
      <c r="AD476" s="120"/>
      <c r="AE476" s="120"/>
      <c r="AG476" s="6">
        <f>IF(Q476&gt;0,RANK(Q476,(N476:P476,Q476:AE476)),0)</f>
        <v>0</v>
      </c>
      <c r="AH476" s="6">
        <f>IF(R476&gt;0,RANK(R476,(N476:P476,Q476:AE476)),0)</f>
        <v>0</v>
      </c>
      <c r="AI476" s="6">
        <f>IF(T476&gt;0,RANK(T476,(N476:P476,Q476:AE476)),0)</f>
        <v>0</v>
      </c>
      <c r="AJ476" s="6">
        <f>IF(S476&gt;0,RANK(S476,(N476:P476,Q476:AE476)),0)</f>
        <v>0</v>
      </c>
      <c r="AK476" s="2">
        <f t="shared" si="287"/>
        <v>0</v>
      </c>
      <c r="AL476" s="2">
        <f t="shared" si="288"/>
        <v>0</v>
      </c>
      <c r="AM476" s="2">
        <f t="shared" si="289"/>
        <v>0</v>
      </c>
      <c r="AN476" s="2">
        <f t="shared" si="290"/>
        <v>0</v>
      </c>
      <c r="AP476" t="s">
        <v>1050</v>
      </c>
      <c r="AQ476" t="s">
        <v>1274</v>
      </c>
      <c r="AR476" s="8"/>
      <c r="AT476">
        <v>1</v>
      </c>
      <c r="AU476" s="105">
        <v>27</v>
      </c>
      <c r="AV476" s="107">
        <v>131</v>
      </c>
      <c r="AW476" s="111">
        <f t="shared" si="263"/>
        <v>27131</v>
      </c>
      <c r="AY476" s="6" t="s">
        <v>1243</v>
      </c>
    </row>
    <row r="477" spans="1:51" hidden="1" outlineLevel="1">
      <c r="A477" t="s">
        <v>233</v>
      </c>
      <c r="B477" t="s">
        <v>1274</v>
      </c>
      <c r="C477" s="1">
        <f t="shared" si="278"/>
        <v>4691</v>
      </c>
      <c r="D477" s="8">
        <f t="shared" si="279"/>
        <v>2</v>
      </c>
      <c r="E477" s="8">
        <f t="shared" si="280"/>
        <v>1</v>
      </c>
      <c r="F477" s="8">
        <f t="shared" si="281"/>
        <v>3</v>
      </c>
      <c r="G477" s="61">
        <f t="shared" si="282"/>
        <v>97</v>
      </c>
      <c r="H477" s="66">
        <f t="shared" si="277"/>
        <v>2.067789383926668E-2</v>
      </c>
      <c r="I477" s="2"/>
      <c r="J477" s="2">
        <f t="shared" si="283"/>
        <v>0.45789810274994669</v>
      </c>
      <c r="K477" s="2">
        <f t="shared" si="284"/>
        <v>0.4785759965892134</v>
      </c>
      <c r="L477" s="2">
        <f t="shared" si="285"/>
        <v>4.4766574291195904E-2</v>
      </c>
      <c r="M477" s="2">
        <f t="shared" si="286"/>
        <v>1.8759326369644003E-2</v>
      </c>
      <c r="N477" s="120">
        <v>2148</v>
      </c>
      <c r="O477" s="120">
        <v>2245</v>
      </c>
      <c r="P477" s="120">
        <v>210</v>
      </c>
      <c r="Q477" s="120"/>
      <c r="R477" s="120"/>
      <c r="S477" s="120"/>
      <c r="T477" s="120"/>
      <c r="U477" s="120"/>
      <c r="V477" s="120"/>
      <c r="W477" s="120"/>
      <c r="X477" s="120">
        <v>1</v>
      </c>
      <c r="Y477" s="120">
        <v>60</v>
      </c>
      <c r="Z477" s="120">
        <v>27</v>
      </c>
      <c r="AA477" s="120"/>
      <c r="AB477" s="120"/>
      <c r="AC477" s="120"/>
      <c r="AD477" s="120"/>
      <c r="AE477" s="120"/>
      <c r="AG477" s="6">
        <f>IF(Q477&gt;0,RANK(Q477,(N477:P477,Q477:AE477)),0)</f>
        <v>0</v>
      </c>
      <c r="AH477" s="6">
        <f>IF(R477&gt;0,RANK(R477,(N477:P477,Q477:AE477)),0)</f>
        <v>0</v>
      </c>
      <c r="AI477" s="6">
        <f>IF(T477&gt;0,RANK(T477,(N477:P477,Q477:AE477)),0)</f>
        <v>0</v>
      </c>
      <c r="AJ477" s="6">
        <f>IF(S477&gt;0,RANK(S477,(N477:P477,Q477:AE477)),0)</f>
        <v>0</v>
      </c>
      <c r="AK477" s="2">
        <f t="shared" si="287"/>
        <v>0</v>
      </c>
      <c r="AL477" s="2">
        <f t="shared" si="288"/>
        <v>0</v>
      </c>
      <c r="AM477" s="2">
        <f t="shared" si="289"/>
        <v>0</v>
      </c>
      <c r="AN477" s="2">
        <f t="shared" si="290"/>
        <v>0</v>
      </c>
      <c r="AP477" t="s">
        <v>233</v>
      </c>
      <c r="AQ477" t="s">
        <v>1274</v>
      </c>
      <c r="AR477" s="8">
        <v>1</v>
      </c>
      <c r="AT477">
        <v>1</v>
      </c>
      <c r="AU477" s="105">
        <v>27</v>
      </c>
      <c r="AV477" s="107">
        <v>133</v>
      </c>
      <c r="AW477" s="111">
        <f t="shared" si="263"/>
        <v>27133</v>
      </c>
      <c r="AY477" s="6" t="s">
        <v>1243</v>
      </c>
    </row>
    <row r="478" spans="1:51" hidden="1" outlineLevel="1">
      <c r="A478" t="s">
        <v>1027</v>
      </c>
      <c r="B478" t="s">
        <v>1274</v>
      </c>
      <c r="C478" s="1">
        <f t="shared" si="278"/>
        <v>7180</v>
      </c>
      <c r="D478" s="8">
        <f t="shared" si="279"/>
        <v>1</v>
      </c>
      <c r="E478" s="8">
        <f t="shared" si="280"/>
        <v>2</v>
      </c>
      <c r="F478" s="8">
        <f t="shared" si="281"/>
        <v>3</v>
      </c>
      <c r="G478" s="61">
        <f t="shared" si="282"/>
        <v>1174</v>
      </c>
      <c r="H478" s="66">
        <f t="shared" si="277"/>
        <v>0.16350974930362117</v>
      </c>
      <c r="I478" s="2"/>
      <c r="J478" s="2">
        <f t="shared" si="283"/>
        <v>0.55835654596100281</v>
      </c>
      <c r="K478" s="2">
        <f t="shared" si="284"/>
        <v>0.39484679665738159</v>
      </c>
      <c r="L478" s="2">
        <f t="shared" si="285"/>
        <v>3.2311977715877439E-2</v>
      </c>
      <c r="M478" s="2">
        <f t="shared" si="286"/>
        <v>1.4484679665738152E-2</v>
      </c>
      <c r="N478" s="120">
        <v>4009</v>
      </c>
      <c r="O478" s="120">
        <v>2835</v>
      </c>
      <c r="P478" s="120">
        <v>232</v>
      </c>
      <c r="Q478" s="120"/>
      <c r="R478" s="120"/>
      <c r="S478" s="120"/>
      <c r="T478" s="120"/>
      <c r="U478" s="120"/>
      <c r="V478" s="120"/>
      <c r="W478" s="120"/>
      <c r="X478" s="120">
        <v>1</v>
      </c>
      <c r="Y478" s="120">
        <v>56</v>
      </c>
      <c r="Z478" s="120">
        <v>47</v>
      </c>
      <c r="AA478" s="120"/>
      <c r="AB478" s="120"/>
      <c r="AC478" s="120"/>
      <c r="AD478" s="120"/>
      <c r="AE478" s="120"/>
      <c r="AG478" s="6">
        <f>IF(Q478&gt;0,RANK(Q478,(N478:P478,Q478:AE478)),0)</f>
        <v>0</v>
      </c>
      <c r="AH478" s="6">
        <f>IF(R478&gt;0,RANK(R478,(N478:P478,Q478:AE478)),0)</f>
        <v>0</v>
      </c>
      <c r="AI478" s="6">
        <f>IF(T478&gt;0,RANK(T478,(N478:P478,Q478:AE478)),0)</f>
        <v>0</v>
      </c>
      <c r="AJ478" s="6">
        <f>IF(S478&gt;0,RANK(S478,(N478:P478,Q478:AE478)),0)</f>
        <v>0</v>
      </c>
      <c r="AK478" s="2">
        <f t="shared" si="287"/>
        <v>0</v>
      </c>
      <c r="AL478" s="2">
        <f t="shared" si="288"/>
        <v>0</v>
      </c>
      <c r="AM478" s="2">
        <f t="shared" si="289"/>
        <v>0</v>
      </c>
      <c r="AN478" s="2">
        <f t="shared" si="290"/>
        <v>0</v>
      </c>
      <c r="AP478" t="s">
        <v>1027</v>
      </c>
      <c r="AQ478" t="s">
        <v>1274</v>
      </c>
      <c r="AR478" s="8">
        <v>7</v>
      </c>
      <c r="AT478">
        <v>1</v>
      </c>
      <c r="AU478" s="105">
        <v>27</v>
      </c>
      <c r="AV478" s="107">
        <v>135</v>
      </c>
      <c r="AW478" s="111">
        <f t="shared" si="263"/>
        <v>27135</v>
      </c>
      <c r="AY478" s="6" t="s">
        <v>1243</v>
      </c>
    </row>
    <row r="479" spans="1:51" hidden="1" outlineLevel="1">
      <c r="A479" t="s">
        <v>347</v>
      </c>
      <c r="B479" t="s">
        <v>1274</v>
      </c>
      <c r="C479" s="1">
        <f t="shared" si="278"/>
        <v>111856</v>
      </c>
      <c r="D479" s="8">
        <f t="shared" si="279"/>
        <v>1</v>
      </c>
      <c r="E479" s="8">
        <f t="shared" si="280"/>
        <v>2</v>
      </c>
      <c r="F479" s="8">
        <f t="shared" si="281"/>
        <v>3</v>
      </c>
      <c r="G479" s="61">
        <f t="shared" si="282"/>
        <v>56820</v>
      </c>
      <c r="H479" s="66">
        <f t="shared" si="277"/>
        <v>0.50797453869260478</v>
      </c>
      <c r="I479" s="2"/>
      <c r="J479" s="2">
        <f t="shared" si="283"/>
        <v>0.73759118867114859</v>
      </c>
      <c r="K479" s="2">
        <f t="shared" si="284"/>
        <v>0.22961664997854384</v>
      </c>
      <c r="L479" s="2">
        <f t="shared" si="285"/>
        <v>1.9551923902159919E-2</v>
      </c>
      <c r="M479" s="2">
        <f t="shared" si="286"/>
        <v>1.3240237448147656E-2</v>
      </c>
      <c r="N479" s="120">
        <v>82504</v>
      </c>
      <c r="O479" s="120">
        <v>25684</v>
      </c>
      <c r="P479" s="120">
        <v>2187</v>
      </c>
      <c r="Q479" s="120"/>
      <c r="R479" s="120"/>
      <c r="S479" s="120"/>
      <c r="T479" s="120"/>
      <c r="U479" s="120"/>
      <c r="V479" s="120"/>
      <c r="W479" s="120"/>
      <c r="X479" s="120">
        <v>122</v>
      </c>
      <c r="Y479" s="120">
        <v>929</v>
      </c>
      <c r="Z479" s="120">
        <v>430</v>
      </c>
      <c r="AA479" s="120"/>
      <c r="AB479" s="120"/>
      <c r="AC479" s="120"/>
      <c r="AD479" s="120"/>
      <c r="AE479" s="120"/>
      <c r="AG479" s="6">
        <f>IF(Q479&gt;0,RANK(Q479,(N479:P479,Q479:AE479)),0)</f>
        <v>0</v>
      </c>
      <c r="AH479" s="6">
        <f>IF(R479&gt;0,RANK(R479,(N479:P479,Q479:AE479)),0)</f>
        <v>0</v>
      </c>
      <c r="AI479" s="6">
        <f>IF(T479&gt;0,RANK(T479,(N479:P479,Q479:AE479)),0)</f>
        <v>0</v>
      </c>
      <c r="AJ479" s="6">
        <f>IF(S479&gt;0,RANK(S479,(N479:P479,Q479:AE479)),0)</f>
        <v>0</v>
      </c>
      <c r="AK479" s="2">
        <f t="shared" si="287"/>
        <v>0</v>
      </c>
      <c r="AL479" s="2">
        <f t="shared" si="288"/>
        <v>0</v>
      </c>
      <c r="AM479" s="2">
        <f t="shared" si="289"/>
        <v>0</v>
      </c>
      <c r="AN479" s="2">
        <f t="shared" si="290"/>
        <v>0</v>
      </c>
      <c r="AP479" t="s">
        <v>347</v>
      </c>
      <c r="AQ479" t="s">
        <v>1274</v>
      </c>
      <c r="AR479" s="8">
        <v>8</v>
      </c>
      <c r="AT479">
        <v>1</v>
      </c>
      <c r="AU479" s="105">
        <v>27</v>
      </c>
      <c r="AV479" s="107">
        <v>137</v>
      </c>
      <c r="AW479" s="111">
        <f t="shared" si="263"/>
        <v>27137</v>
      </c>
      <c r="AY479" s="6" t="s">
        <v>1243</v>
      </c>
    </row>
    <row r="480" spans="1:51" hidden="1" outlineLevel="1">
      <c r="A480" t="s">
        <v>1231</v>
      </c>
      <c r="B480" t="s">
        <v>1274</v>
      </c>
      <c r="C480" s="1">
        <f t="shared" si="278"/>
        <v>68938</v>
      </c>
      <c r="D480" s="8">
        <f t="shared" si="279"/>
        <v>1</v>
      </c>
      <c r="E480" s="8">
        <f t="shared" si="280"/>
        <v>2</v>
      </c>
      <c r="F480" s="8">
        <f t="shared" si="281"/>
        <v>3</v>
      </c>
      <c r="G480" s="61">
        <f t="shared" si="282"/>
        <v>12131</v>
      </c>
      <c r="H480" s="66">
        <f t="shared" si="277"/>
        <v>0.17596971191505412</v>
      </c>
      <c r="I480" s="2"/>
      <c r="J480" s="2">
        <f t="shared" si="283"/>
        <v>0.56677014128637326</v>
      </c>
      <c r="K480" s="2">
        <f t="shared" si="284"/>
        <v>0.39080042937131915</v>
      </c>
      <c r="L480" s="2">
        <f t="shared" si="285"/>
        <v>2.7706054715831617E-2</v>
      </c>
      <c r="M480" s="2">
        <f t="shared" si="286"/>
        <v>1.4723374626475973E-2</v>
      </c>
      <c r="N480" s="120">
        <v>39072</v>
      </c>
      <c r="O480" s="120">
        <v>26941</v>
      </c>
      <c r="P480" s="120">
        <v>1910</v>
      </c>
      <c r="Q480" s="120"/>
      <c r="R480" s="120"/>
      <c r="S480" s="120"/>
      <c r="T480" s="120"/>
      <c r="U480" s="120"/>
      <c r="V480" s="120"/>
      <c r="W480" s="120"/>
      <c r="X480" s="120">
        <v>61</v>
      </c>
      <c r="Y480" s="120">
        <v>689</v>
      </c>
      <c r="Z480" s="120">
        <v>265</v>
      </c>
      <c r="AA480" s="120"/>
      <c r="AB480" s="120"/>
      <c r="AC480" s="120"/>
      <c r="AD480" s="120"/>
      <c r="AE480" s="120"/>
      <c r="AG480" s="6">
        <f>IF(Q480&gt;0,RANK(Q480,(N480:P480,Q480:AE480)),0)</f>
        <v>0</v>
      </c>
      <c r="AH480" s="6">
        <f>IF(R480&gt;0,RANK(R480,(N480:P480,Q480:AE480)),0)</f>
        <v>0</v>
      </c>
      <c r="AI480" s="6">
        <f>IF(T480&gt;0,RANK(T480,(N480:P480,Q480:AE480)),0)</f>
        <v>0</v>
      </c>
      <c r="AJ480" s="6">
        <f>IF(S480&gt;0,RANK(S480,(N480:P480,Q480:AE480)),0)</f>
        <v>0</v>
      </c>
      <c r="AK480" s="2">
        <f t="shared" si="287"/>
        <v>0</v>
      </c>
      <c r="AL480" s="2">
        <f t="shared" si="288"/>
        <v>0</v>
      </c>
      <c r="AM480" s="2">
        <f t="shared" si="289"/>
        <v>0</v>
      </c>
      <c r="AN480" s="2">
        <f t="shared" si="290"/>
        <v>0</v>
      </c>
      <c r="AP480" t="s">
        <v>1231</v>
      </c>
      <c r="AQ480" t="s">
        <v>1274</v>
      </c>
      <c r="AR480" s="8">
        <v>2</v>
      </c>
      <c r="AT480">
        <v>1</v>
      </c>
      <c r="AU480" s="105">
        <v>27</v>
      </c>
      <c r="AV480" s="107">
        <v>139</v>
      </c>
      <c r="AW480" s="111">
        <f t="shared" si="263"/>
        <v>27139</v>
      </c>
      <c r="AY480" s="6" t="s">
        <v>1243</v>
      </c>
    </row>
    <row r="481" spans="1:51" ht="14" hidden="1" customHeight="1" outlineLevel="1">
      <c r="A481" t="s">
        <v>1699</v>
      </c>
      <c r="B481" t="s">
        <v>1274</v>
      </c>
      <c r="C481" s="1">
        <f t="shared" si="278"/>
        <v>45233</v>
      </c>
      <c r="D481" s="8">
        <f t="shared" si="279"/>
        <v>1</v>
      </c>
      <c r="E481" s="8">
        <f t="shared" si="280"/>
        <v>2</v>
      </c>
      <c r="F481" s="8">
        <f t="shared" si="281"/>
        <v>3</v>
      </c>
      <c r="G481" s="61">
        <f t="shared" si="282"/>
        <v>6730</v>
      </c>
      <c r="H481" s="66">
        <f t="shared" si="277"/>
        <v>0.14878517896226207</v>
      </c>
      <c r="I481" s="2"/>
      <c r="J481" s="2">
        <f t="shared" si="283"/>
        <v>0.55313598478986581</v>
      </c>
      <c r="K481" s="2">
        <f t="shared" si="284"/>
        <v>0.40435080582760374</v>
      </c>
      <c r="L481" s="2">
        <f t="shared" si="285"/>
        <v>2.7413613954413812E-2</v>
      </c>
      <c r="M481" s="2">
        <f t="shared" si="286"/>
        <v>1.5099595428116636E-2</v>
      </c>
      <c r="N481" s="120">
        <v>25020</v>
      </c>
      <c r="O481" s="120">
        <v>18290</v>
      </c>
      <c r="P481" s="120">
        <v>1240</v>
      </c>
      <c r="Q481" s="120"/>
      <c r="R481" s="120"/>
      <c r="S481" s="120"/>
      <c r="T481" s="120"/>
      <c r="U481" s="120"/>
      <c r="V481" s="120"/>
      <c r="W481" s="120"/>
      <c r="X481" s="120">
        <v>33</v>
      </c>
      <c r="Y481" s="120">
        <v>489</v>
      </c>
      <c r="Z481" s="120">
        <v>161</v>
      </c>
      <c r="AA481" s="120"/>
      <c r="AB481" s="120"/>
      <c r="AC481" s="120"/>
      <c r="AD481" s="120"/>
      <c r="AE481" s="120"/>
      <c r="AG481" s="6">
        <f>IF(Q481&gt;0,RANK(Q481,(N481:P481,Q481:AE481)),0)</f>
        <v>0</v>
      </c>
      <c r="AH481" s="6">
        <f>IF(R481&gt;0,RANK(R481,(N481:P481,Q481:AE481)),0)</f>
        <v>0</v>
      </c>
      <c r="AI481" s="6">
        <f>IF(T481&gt;0,RANK(T481,(N481:P481,Q481:AE481)),0)</f>
        <v>0</v>
      </c>
      <c r="AJ481" s="6">
        <f>IF(S481&gt;0,RANK(S481,(N481:P481,Q481:AE481)),0)</f>
        <v>0</v>
      </c>
      <c r="AK481" s="2">
        <f t="shared" si="287"/>
        <v>0</v>
      </c>
      <c r="AL481" s="2">
        <f t="shared" si="288"/>
        <v>0</v>
      </c>
      <c r="AM481" s="2">
        <f t="shared" si="289"/>
        <v>0</v>
      </c>
      <c r="AN481" s="2">
        <f t="shared" si="290"/>
        <v>0</v>
      </c>
      <c r="AP481" t="s">
        <v>1699</v>
      </c>
      <c r="AQ481" t="s">
        <v>1274</v>
      </c>
      <c r="AR481" s="8">
        <v>6</v>
      </c>
      <c r="AT481">
        <v>1</v>
      </c>
      <c r="AU481" s="105">
        <v>27</v>
      </c>
      <c r="AV481" s="107">
        <v>141</v>
      </c>
      <c r="AW481" s="111">
        <f t="shared" si="263"/>
        <v>27141</v>
      </c>
      <c r="AY481" s="6" t="s">
        <v>1243</v>
      </c>
    </row>
    <row r="482" spans="1:51" hidden="1" outlineLevel="1">
      <c r="A482" t="s">
        <v>729</v>
      </c>
      <c r="B482" t="s">
        <v>1274</v>
      </c>
      <c r="C482" s="1">
        <f t="shared" si="278"/>
        <v>7642</v>
      </c>
      <c r="D482" s="8">
        <f t="shared" si="279"/>
        <v>1</v>
      </c>
      <c r="E482" s="8">
        <f t="shared" si="280"/>
        <v>2</v>
      </c>
      <c r="F482" s="8">
        <f t="shared" si="281"/>
        <v>3</v>
      </c>
      <c r="G482" s="61">
        <f t="shared" si="282"/>
        <v>1936</v>
      </c>
      <c r="H482" s="66">
        <f t="shared" si="277"/>
        <v>0.25333682282125097</v>
      </c>
      <c r="I482" s="2"/>
      <c r="J482" s="2">
        <f t="shared" si="283"/>
        <v>0.60232923318503007</v>
      </c>
      <c r="K482" s="2">
        <f t="shared" si="284"/>
        <v>0.34899241036377909</v>
      </c>
      <c r="L482" s="2">
        <f t="shared" si="285"/>
        <v>3.232138183721539E-2</v>
      </c>
      <c r="M482" s="2">
        <f t="shared" si="286"/>
        <v>1.635697461397545E-2</v>
      </c>
      <c r="N482" s="120">
        <v>4603</v>
      </c>
      <c r="O482" s="120">
        <v>2667</v>
      </c>
      <c r="P482" s="120">
        <v>247</v>
      </c>
      <c r="Q482" s="120"/>
      <c r="R482" s="120"/>
      <c r="S482" s="120"/>
      <c r="T482" s="120"/>
      <c r="U482" s="120"/>
      <c r="V482" s="120"/>
      <c r="W482" s="120"/>
      <c r="X482" s="120">
        <v>5</v>
      </c>
      <c r="Y482" s="120">
        <v>84</v>
      </c>
      <c r="Z482" s="120">
        <v>36</v>
      </c>
      <c r="AA482" s="120"/>
      <c r="AB482" s="120"/>
      <c r="AC482" s="120"/>
      <c r="AD482" s="120"/>
      <c r="AE482" s="120"/>
      <c r="AG482" s="6">
        <f>IF(Q482&gt;0,RANK(Q482,(N482:P482,Q482:AE482)),0)</f>
        <v>0</v>
      </c>
      <c r="AH482" s="6">
        <f>IF(R482&gt;0,RANK(R482,(N482:P482,Q482:AE482)),0)</f>
        <v>0</v>
      </c>
      <c r="AI482" s="6">
        <f>IF(T482&gt;0,RANK(T482,(N482:P482,Q482:AE482)),0)</f>
        <v>0</v>
      </c>
      <c r="AJ482" s="6">
        <f>IF(S482&gt;0,RANK(S482,(N482:P482,Q482:AE482)),0)</f>
        <v>0</v>
      </c>
      <c r="AK482" s="2">
        <f t="shared" si="287"/>
        <v>0</v>
      </c>
      <c r="AL482" s="2">
        <f t="shared" si="288"/>
        <v>0</v>
      </c>
      <c r="AM482" s="2">
        <f t="shared" si="289"/>
        <v>0</v>
      </c>
      <c r="AN482" s="2">
        <f t="shared" si="290"/>
        <v>0</v>
      </c>
      <c r="AP482" t="s">
        <v>729</v>
      </c>
      <c r="AQ482" t="s">
        <v>1274</v>
      </c>
      <c r="AR482" s="8">
        <v>7</v>
      </c>
      <c r="AT482">
        <v>1</v>
      </c>
      <c r="AU482" s="105">
        <v>27</v>
      </c>
      <c r="AV482" s="107">
        <v>143</v>
      </c>
      <c r="AW482" s="111">
        <f t="shared" si="263"/>
        <v>27143</v>
      </c>
      <c r="AY482" s="6" t="s">
        <v>1243</v>
      </c>
    </row>
    <row r="483" spans="1:51" hidden="1" outlineLevel="1">
      <c r="A483" t="s">
        <v>560</v>
      </c>
      <c r="B483" t="s">
        <v>1274</v>
      </c>
      <c r="C483" s="1">
        <f t="shared" si="278"/>
        <v>75431</v>
      </c>
      <c r="D483" s="8">
        <f t="shared" si="279"/>
        <v>1</v>
      </c>
      <c r="E483" s="8">
        <f t="shared" si="280"/>
        <v>2</v>
      </c>
      <c r="F483" s="8">
        <f t="shared" si="281"/>
        <v>3</v>
      </c>
      <c r="G483" s="61">
        <f t="shared" si="282"/>
        <v>20939</v>
      </c>
      <c r="H483" s="66">
        <f t="shared" si="277"/>
        <v>0.27759144118465884</v>
      </c>
      <c r="I483" s="2"/>
      <c r="J483" s="2">
        <f t="shared" si="283"/>
        <v>0.6139650806697512</v>
      </c>
      <c r="K483" s="2">
        <f t="shared" si="284"/>
        <v>0.33637363948509236</v>
      </c>
      <c r="L483" s="2">
        <f t="shared" si="285"/>
        <v>3.1737614508623772E-2</v>
      </c>
      <c r="M483" s="2">
        <f t="shared" si="286"/>
        <v>1.7923665336532675E-2</v>
      </c>
      <c r="N483" s="120">
        <v>46312</v>
      </c>
      <c r="O483" s="120">
        <v>25373</v>
      </c>
      <c r="P483" s="120">
        <v>2394</v>
      </c>
      <c r="Q483" s="120"/>
      <c r="R483" s="120"/>
      <c r="S483" s="120"/>
      <c r="T483" s="120"/>
      <c r="U483" s="120"/>
      <c r="V483" s="120"/>
      <c r="W483" s="120"/>
      <c r="X483" s="120">
        <v>88</v>
      </c>
      <c r="Y483" s="120">
        <v>925</v>
      </c>
      <c r="Z483" s="120">
        <v>339</v>
      </c>
      <c r="AA483" s="120"/>
      <c r="AB483" s="120"/>
      <c r="AC483" s="120"/>
      <c r="AD483" s="120"/>
      <c r="AE483" s="120"/>
      <c r="AG483" s="6">
        <f>IF(Q483&gt;0,RANK(Q483,(N483:P483,Q483:AE483)),0)</f>
        <v>0</v>
      </c>
      <c r="AH483" s="6">
        <f>IF(R483&gt;0,RANK(R483,(N483:P483,Q483:AE483)),0)</f>
        <v>0</v>
      </c>
      <c r="AI483" s="6">
        <f>IF(T483&gt;0,RANK(T483,(N483:P483,Q483:AE483)),0)</f>
        <v>0</v>
      </c>
      <c r="AJ483" s="6">
        <f>IF(S483&gt;0,RANK(S483,(N483:P483,Q483:AE483)),0)</f>
        <v>0</v>
      </c>
      <c r="AK483" s="2">
        <f t="shared" si="287"/>
        <v>0</v>
      </c>
      <c r="AL483" s="2">
        <f t="shared" si="288"/>
        <v>0</v>
      </c>
      <c r="AM483" s="2">
        <f t="shared" si="289"/>
        <v>0</v>
      </c>
      <c r="AN483" s="2">
        <f t="shared" si="290"/>
        <v>0</v>
      </c>
      <c r="AP483" t="s">
        <v>560</v>
      </c>
      <c r="AQ483" t="s">
        <v>1274</v>
      </c>
      <c r="AR483" s="8"/>
      <c r="AT483">
        <v>1</v>
      </c>
      <c r="AU483" s="105">
        <v>27</v>
      </c>
      <c r="AV483" s="107">
        <v>145</v>
      </c>
      <c r="AW483" s="111">
        <f t="shared" si="263"/>
        <v>27145</v>
      </c>
      <c r="AY483" s="6" t="s">
        <v>1243</v>
      </c>
    </row>
    <row r="484" spans="1:51" hidden="1" outlineLevel="1">
      <c r="A484" t="s">
        <v>208</v>
      </c>
      <c r="B484" t="s">
        <v>1274</v>
      </c>
      <c r="C484" s="1">
        <f t="shared" si="278"/>
        <v>18525</v>
      </c>
      <c r="D484" s="8">
        <f t="shared" si="279"/>
        <v>1</v>
      </c>
      <c r="E484" s="8">
        <f t="shared" si="280"/>
        <v>2</v>
      </c>
      <c r="F484" s="8">
        <f t="shared" si="281"/>
        <v>3</v>
      </c>
      <c r="G484" s="61">
        <f t="shared" si="282"/>
        <v>6065</v>
      </c>
      <c r="H484" s="66">
        <f t="shared" si="277"/>
        <v>0.32739541160593794</v>
      </c>
      <c r="I484" s="2"/>
      <c r="J484" s="2">
        <f t="shared" si="283"/>
        <v>0.63595141700404856</v>
      </c>
      <c r="K484" s="2">
        <f t="shared" si="284"/>
        <v>0.30855600539811068</v>
      </c>
      <c r="L484" s="2">
        <f t="shared" si="285"/>
        <v>3.4709851551956813E-2</v>
      </c>
      <c r="M484" s="2">
        <f t="shared" si="286"/>
        <v>2.0782726045883951E-2</v>
      </c>
      <c r="N484" s="120">
        <v>11781</v>
      </c>
      <c r="O484" s="120">
        <v>5716</v>
      </c>
      <c r="P484" s="120">
        <v>643</v>
      </c>
      <c r="Q484" s="120"/>
      <c r="R484" s="120"/>
      <c r="S484" s="120"/>
      <c r="T484" s="120"/>
      <c r="U484" s="120"/>
      <c r="V484" s="120"/>
      <c r="W484" s="120"/>
      <c r="X484" s="120">
        <v>10</v>
      </c>
      <c r="Y484" s="120">
        <v>282</v>
      </c>
      <c r="Z484" s="120">
        <v>93</v>
      </c>
      <c r="AA484" s="120"/>
      <c r="AB484" s="120"/>
      <c r="AC484" s="120"/>
      <c r="AD484" s="120"/>
      <c r="AE484" s="120"/>
      <c r="AG484" s="6">
        <f>IF(Q484&gt;0,RANK(Q484,(N484:P484,Q484:AE484)),0)</f>
        <v>0</v>
      </c>
      <c r="AH484" s="6">
        <f>IF(R484&gt;0,RANK(R484,(N484:P484,Q484:AE484)),0)</f>
        <v>0</v>
      </c>
      <c r="AI484" s="6">
        <f>IF(T484&gt;0,RANK(T484,(N484:P484,Q484:AE484)),0)</f>
        <v>0</v>
      </c>
      <c r="AJ484" s="6">
        <f>IF(S484&gt;0,RANK(S484,(N484:P484,Q484:AE484)),0)</f>
        <v>0</v>
      </c>
      <c r="AK484" s="2">
        <f t="shared" si="287"/>
        <v>0</v>
      </c>
      <c r="AL484" s="2">
        <f t="shared" si="288"/>
        <v>0</v>
      </c>
      <c r="AM484" s="2">
        <f t="shared" si="289"/>
        <v>0</v>
      </c>
      <c r="AN484" s="2">
        <f t="shared" si="290"/>
        <v>0</v>
      </c>
      <c r="AP484" t="s">
        <v>208</v>
      </c>
      <c r="AQ484" t="s">
        <v>1274</v>
      </c>
      <c r="AR484" s="8">
        <v>1</v>
      </c>
      <c r="AT484">
        <v>1</v>
      </c>
      <c r="AU484" s="105">
        <v>27</v>
      </c>
      <c r="AV484" s="107">
        <v>147</v>
      </c>
      <c r="AW484" s="111">
        <f t="shared" si="263"/>
        <v>27147</v>
      </c>
      <c r="AY484" s="6" t="s">
        <v>1243</v>
      </c>
    </row>
    <row r="485" spans="1:51" hidden="1" outlineLevel="1">
      <c r="A485" t="s">
        <v>698</v>
      </c>
      <c r="B485" t="s">
        <v>1274</v>
      </c>
      <c r="C485" s="1">
        <f t="shared" si="278"/>
        <v>5497</v>
      </c>
      <c r="D485" s="8">
        <f t="shared" si="279"/>
        <v>1</v>
      </c>
      <c r="E485" s="8">
        <f t="shared" si="280"/>
        <v>2</v>
      </c>
      <c r="F485" s="8">
        <f t="shared" si="281"/>
        <v>3</v>
      </c>
      <c r="G485" s="61">
        <f t="shared" si="282"/>
        <v>1636</v>
      </c>
      <c r="H485" s="66">
        <f t="shared" si="277"/>
        <v>0.29761688193560126</v>
      </c>
      <c r="I485" s="2"/>
      <c r="J485" s="2">
        <f t="shared" si="283"/>
        <v>0.62870656721848284</v>
      </c>
      <c r="K485" s="2">
        <f t="shared" si="284"/>
        <v>0.33108968528288157</v>
      </c>
      <c r="L485" s="2">
        <f t="shared" si="285"/>
        <v>2.5104602510460251E-2</v>
      </c>
      <c r="M485" s="2">
        <f t="shared" si="286"/>
        <v>1.5099144988175339E-2</v>
      </c>
      <c r="N485" s="120">
        <v>3456</v>
      </c>
      <c r="O485" s="120">
        <v>1820</v>
      </c>
      <c r="P485" s="120">
        <v>138</v>
      </c>
      <c r="Q485" s="120"/>
      <c r="R485" s="120"/>
      <c r="S485" s="120"/>
      <c r="T485" s="120"/>
      <c r="U485" s="120"/>
      <c r="V485" s="120"/>
      <c r="W485" s="120"/>
      <c r="X485" s="120">
        <v>8</v>
      </c>
      <c r="Y485" s="120">
        <v>41</v>
      </c>
      <c r="Z485" s="120">
        <v>34</v>
      </c>
      <c r="AA485" s="120"/>
      <c r="AB485" s="120"/>
      <c r="AC485" s="120"/>
      <c r="AD485" s="120"/>
      <c r="AE485" s="120"/>
      <c r="AG485" s="6">
        <f>IF(Q485&gt;0,RANK(Q485,(N485:P485,Q485:AE485)),0)</f>
        <v>0</v>
      </c>
      <c r="AH485" s="6">
        <f>IF(R485&gt;0,RANK(R485,(N485:P485,Q485:AE485)),0)</f>
        <v>0</v>
      </c>
      <c r="AI485" s="6">
        <f>IF(T485&gt;0,RANK(T485,(N485:P485,Q485:AE485)),0)</f>
        <v>0</v>
      </c>
      <c r="AJ485" s="6">
        <f>IF(S485&gt;0,RANK(S485,(N485:P485,Q485:AE485)),0)</f>
        <v>0</v>
      </c>
      <c r="AK485" s="2">
        <f t="shared" si="287"/>
        <v>0</v>
      </c>
      <c r="AL485" s="2">
        <f t="shared" si="288"/>
        <v>0</v>
      </c>
      <c r="AM485" s="2">
        <f t="shared" si="289"/>
        <v>0</v>
      </c>
      <c r="AN485" s="2">
        <f t="shared" si="290"/>
        <v>0</v>
      </c>
      <c r="AP485" t="s">
        <v>698</v>
      </c>
      <c r="AQ485" t="s">
        <v>1274</v>
      </c>
      <c r="AR485" s="8">
        <v>7</v>
      </c>
      <c r="AT485">
        <v>1</v>
      </c>
      <c r="AU485" s="105">
        <v>27</v>
      </c>
      <c r="AV485" s="107">
        <v>149</v>
      </c>
      <c r="AW485" s="111">
        <f t="shared" ref="AW485:AW548" si="291">1000*AU485+AV485</f>
        <v>27149</v>
      </c>
      <c r="AY485" s="6" t="s">
        <v>1243</v>
      </c>
    </row>
    <row r="486" spans="1:51" hidden="1" outlineLevel="1">
      <c r="A486" t="s">
        <v>227</v>
      </c>
      <c r="B486" t="s">
        <v>1274</v>
      </c>
      <c r="C486" s="1">
        <f t="shared" si="278"/>
        <v>5006</v>
      </c>
      <c r="D486" s="8">
        <f t="shared" si="279"/>
        <v>1</v>
      </c>
      <c r="E486" s="8">
        <f t="shared" si="280"/>
        <v>2</v>
      </c>
      <c r="F486" s="8">
        <f t="shared" si="281"/>
        <v>3</v>
      </c>
      <c r="G486" s="61">
        <f t="shared" si="282"/>
        <v>2212</v>
      </c>
      <c r="H486" s="66">
        <f t="shared" si="277"/>
        <v>0.44186975629244907</v>
      </c>
      <c r="I486" s="2"/>
      <c r="J486" s="2">
        <f t="shared" si="283"/>
        <v>0.69856172592888532</v>
      </c>
      <c r="K486" s="2">
        <f t="shared" si="284"/>
        <v>0.25669196963643626</v>
      </c>
      <c r="L486" s="2">
        <f t="shared" si="285"/>
        <v>2.9364762285257692E-2</v>
      </c>
      <c r="M486" s="2">
        <f t="shared" si="286"/>
        <v>1.5381542149420727E-2</v>
      </c>
      <c r="N486" s="120">
        <v>3497</v>
      </c>
      <c r="O486" s="120">
        <v>1285</v>
      </c>
      <c r="P486" s="120">
        <v>147</v>
      </c>
      <c r="Q486" s="120"/>
      <c r="R486" s="120"/>
      <c r="S486" s="120"/>
      <c r="T486" s="120"/>
      <c r="U486" s="120"/>
      <c r="V486" s="120"/>
      <c r="W486" s="120"/>
      <c r="X486" s="120">
        <v>2</v>
      </c>
      <c r="Y486" s="120">
        <v>54</v>
      </c>
      <c r="Z486" s="120">
        <v>21</v>
      </c>
      <c r="AA486" s="120"/>
      <c r="AB486" s="120"/>
      <c r="AC486" s="120"/>
      <c r="AD486" s="120"/>
      <c r="AE486" s="120"/>
      <c r="AG486" s="6">
        <f>IF(Q486&gt;0,RANK(Q486,(N486:P486,Q486:AE486)),0)</f>
        <v>0</v>
      </c>
      <c r="AH486" s="6">
        <f>IF(R486&gt;0,RANK(R486,(N486:P486,Q486:AE486)),0)</f>
        <v>0</v>
      </c>
      <c r="AI486" s="6">
        <f>IF(T486&gt;0,RANK(T486,(N486:P486,Q486:AE486)),0)</f>
        <v>0</v>
      </c>
      <c r="AJ486" s="6">
        <f>IF(S486&gt;0,RANK(S486,(N486:P486,Q486:AE486)),0)</f>
        <v>0</v>
      </c>
      <c r="AK486" s="2">
        <f t="shared" si="287"/>
        <v>0</v>
      </c>
      <c r="AL486" s="2">
        <f t="shared" si="288"/>
        <v>0</v>
      </c>
      <c r="AM486" s="2">
        <f t="shared" si="289"/>
        <v>0</v>
      </c>
      <c r="AN486" s="2">
        <f t="shared" si="290"/>
        <v>0</v>
      </c>
      <c r="AP486" t="s">
        <v>227</v>
      </c>
      <c r="AQ486" t="s">
        <v>1274</v>
      </c>
      <c r="AR486" s="8">
        <v>7</v>
      </c>
      <c r="AT486">
        <v>1</v>
      </c>
      <c r="AU486" s="105">
        <v>27</v>
      </c>
      <c r="AV486" s="107">
        <v>151</v>
      </c>
      <c r="AW486" s="111">
        <f t="shared" si="291"/>
        <v>27151</v>
      </c>
      <c r="AY486" s="6" t="s">
        <v>1243</v>
      </c>
    </row>
    <row r="487" spans="1:51" hidden="1" outlineLevel="1">
      <c r="A487" t="s">
        <v>786</v>
      </c>
      <c r="B487" t="s">
        <v>1274</v>
      </c>
      <c r="C487" s="1">
        <f t="shared" si="278"/>
        <v>11480</v>
      </c>
      <c r="D487" s="8">
        <f t="shared" si="279"/>
        <v>1</v>
      </c>
      <c r="E487" s="8">
        <f t="shared" si="280"/>
        <v>2</v>
      </c>
      <c r="F487" s="8">
        <f t="shared" si="281"/>
        <v>3</v>
      </c>
      <c r="G487" s="61">
        <f t="shared" si="282"/>
        <v>2657</v>
      </c>
      <c r="H487" s="66">
        <f t="shared" si="277"/>
        <v>0.23144599303135888</v>
      </c>
      <c r="I487" s="2"/>
      <c r="J487" s="2">
        <f t="shared" si="283"/>
        <v>0.59198606271776999</v>
      </c>
      <c r="K487" s="2">
        <f t="shared" si="284"/>
        <v>0.36054006968641117</v>
      </c>
      <c r="L487" s="2">
        <f t="shared" si="285"/>
        <v>3.1271777003484318E-2</v>
      </c>
      <c r="M487" s="2">
        <f t="shared" si="286"/>
        <v>1.6202090592334524E-2</v>
      </c>
      <c r="N487" s="120">
        <v>6796</v>
      </c>
      <c r="O487" s="120">
        <v>4139</v>
      </c>
      <c r="P487" s="120">
        <v>359</v>
      </c>
      <c r="Q487" s="120"/>
      <c r="R487" s="120"/>
      <c r="S487" s="120"/>
      <c r="T487" s="120"/>
      <c r="U487" s="120"/>
      <c r="V487" s="120"/>
      <c r="W487" s="120"/>
      <c r="X487" s="120">
        <v>16</v>
      </c>
      <c r="Y487" s="120">
        <v>125</v>
      </c>
      <c r="Z487" s="120">
        <v>45</v>
      </c>
      <c r="AA487" s="120"/>
      <c r="AB487" s="120"/>
      <c r="AC487" s="120"/>
      <c r="AD487" s="120"/>
      <c r="AE487" s="120"/>
      <c r="AG487" s="6">
        <f>IF(Q487&gt;0,RANK(Q487,(N487:P487,Q487:AE487)),0)</f>
        <v>0</v>
      </c>
      <c r="AH487" s="6">
        <f>IF(R487&gt;0,RANK(R487,(N487:P487,Q487:AE487)),0)</f>
        <v>0</v>
      </c>
      <c r="AI487" s="6">
        <f>IF(T487&gt;0,RANK(T487,(N487:P487,Q487:AE487)),0)</f>
        <v>0</v>
      </c>
      <c r="AJ487" s="6">
        <f>IF(S487&gt;0,RANK(S487,(N487:P487,Q487:AE487)),0)</f>
        <v>0</v>
      </c>
      <c r="AK487" s="2">
        <f t="shared" si="287"/>
        <v>0</v>
      </c>
      <c r="AL487" s="2">
        <f t="shared" si="288"/>
        <v>0</v>
      </c>
      <c r="AM487" s="2">
        <f t="shared" si="289"/>
        <v>0</v>
      </c>
      <c r="AN487" s="2">
        <f t="shared" si="290"/>
        <v>0</v>
      </c>
      <c r="AP487" t="s">
        <v>786</v>
      </c>
      <c r="AQ487" t="s">
        <v>1274</v>
      </c>
      <c r="AR487" s="8">
        <v>7</v>
      </c>
      <c r="AT487">
        <v>1</v>
      </c>
      <c r="AU487" s="105">
        <v>27</v>
      </c>
      <c r="AV487" s="107">
        <v>153</v>
      </c>
      <c r="AW487" s="111">
        <f t="shared" si="291"/>
        <v>27153</v>
      </c>
      <c r="AY487" s="6" t="s">
        <v>1243</v>
      </c>
    </row>
    <row r="488" spans="1:51" hidden="1" outlineLevel="1">
      <c r="A488" t="s">
        <v>2126</v>
      </c>
      <c r="B488" t="s">
        <v>1274</v>
      </c>
      <c r="C488" s="1">
        <f t="shared" si="278"/>
        <v>1803</v>
      </c>
      <c r="D488" s="8">
        <f t="shared" si="279"/>
        <v>1</v>
      </c>
      <c r="E488" s="8">
        <f t="shared" si="280"/>
        <v>2</v>
      </c>
      <c r="F488" s="8">
        <f t="shared" si="281"/>
        <v>3</v>
      </c>
      <c r="G488" s="61">
        <f t="shared" si="282"/>
        <v>717</v>
      </c>
      <c r="H488" s="66">
        <f t="shared" si="277"/>
        <v>0.39767054908485855</v>
      </c>
      <c r="I488" s="2"/>
      <c r="J488" s="2">
        <f t="shared" si="283"/>
        <v>0.67775929007210201</v>
      </c>
      <c r="K488" s="2">
        <f t="shared" si="284"/>
        <v>0.28008874098724346</v>
      </c>
      <c r="L488" s="2">
        <f t="shared" si="285"/>
        <v>2.8840820854132001E-2</v>
      </c>
      <c r="M488" s="2">
        <f t="shared" si="286"/>
        <v>1.3311148086522537E-2</v>
      </c>
      <c r="N488" s="120">
        <v>1222</v>
      </c>
      <c r="O488" s="120">
        <v>505</v>
      </c>
      <c r="P488" s="120">
        <v>52</v>
      </c>
      <c r="Q488" s="120"/>
      <c r="R488" s="120"/>
      <c r="S488" s="120"/>
      <c r="T488" s="120"/>
      <c r="U488" s="120"/>
      <c r="V488" s="120"/>
      <c r="W488" s="120"/>
      <c r="X488" s="120">
        <v>1</v>
      </c>
      <c r="Y488" s="120">
        <v>13</v>
      </c>
      <c r="Z488" s="120">
        <v>10</v>
      </c>
      <c r="AA488" s="120"/>
      <c r="AB488" s="120"/>
      <c r="AC488" s="120"/>
      <c r="AD488" s="120"/>
      <c r="AE488" s="120"/>
      <c r="AG488" s="6">
        <f>IF(Q488&gt;0,RANK(Q488,(N488:P488,Q488:AE488)),0)</f>
        <v>0</v>
      </c>
      <c r="AH488" s="6">
        <f>IF(R488&gt;0,RANK(R488,(N488:P488,Q488:AE488)),0)</f>
        <v>0</v>
      </c>
      <c r="AI488" s="6">
        <f>IF(T488&gt;0,RANK(T488,(N488:P488,Q488:AE488)),0)</f>
        <v>0</v>
      </c>
      <c r="AJ488" s="6">
        <f>IF(S488&gt;0,RANK(S488,(N488:P488,Q488:AE488)),0)</f>
        <v>0</v>
      </c>
      <c r="AK488" s="2">
        <f t="shared" si="287"/>
        <v>0</v>
      </c>
      <c r="AL488" s="2">
        <f t="shared" si="288"/>
        <v>0</v>
      </c>
      <c r="AM488" s="2">
        <f t="shared" si="289"/>
        <v>0</v>
      </c>
      <c r="AN488" s="2">
        <f t="shared" si="290"/>
        <v>0</v>
      </c>
      <c r="AP488" t="s">
        <v>2126</v>
      </c>
      <c r="AQ488" t="s">
        <v>1274</v>
      </c>
      <c r="AR488" s="8">
        <v>7</v>
      </c>
      <c r="AT488">
        <v>1</v>
      </c>
      <c r="AU488" s="105">
        <v>27</v>
      </c>
      <c r="AV488" s="107">
        <v>155</v>
      </c>
      <c r="AW488" s="111">
        <f t="shared" si="291"/>
        <v>27155</v>
      </c>
      <c r="AY488" s="6" t="s">
        <v>1243</v>
      </c>
    </row>
    <row r="489" spans="1:51" hidden="1" outlineLevel="1">
      <c r="A489" t="s">
        <v>873</v>
      </c>
      <c r="B489" t="s">
        <v>1274</v>
      </c>
      <c r="C489" s="1">
        <f t="shared" si="278"/>
        <v>11400</v>
      </c>
      <c r="D489" s="8">
        <f t="shared" si="279"/>
        <v>1</v>
      </c>
      <c r="E489" s="8">
        <f t="shared" si="280"/>
        <v>2</v>
      </c>
      <c r="F489" s="8">
        <f t="shared" si="281"/>
        <v>3</v>
      </c>
      <c r="G489" s="61">
        <f t="shared" si="282"/>
        <v>3437</v>
      </c>
      <c r="H489" s="66">
        <f t="shared" si="277"/>
        <v>0.30149122807017542</v>
      </c>
      <c r="I489" s="2"/>
      <c r="J489" s="2">
        <f t="shared" si="283"/>
        <v>0.62649122807017543</v>
      </c>
      <c r="K489" s="2">
        <f t="shared" si="284"/>
        <v>0.32500000000000001</v>
      </c>
      <c r="L489" s="2">
        <f t="shared" si="285"/>
        <v>3.1228070175438598E-2</v>
      </c>
      <c r="M489" s="2">
        <f t="shared" si="286"/>
        <v>1.7280701754385959E-2</v>
      </c>
      <c r="N489" s="120">
        <v>7142</v>
      </c>
      <c r="O489" s="120">
        <v>3705</v>
      </c>
      <c r="P489" s="120">
        <v>356</v>
      </c>
      <c r="Q489" s="120"/>
      <c r="R489" s="120"/>
      <c r="S489" s="120"/>
      <c r="T489" s="120"/>
      <c r="U489" s="120"/>
      <c r="V489" s="120"/>
      <c r="W489" s="120"/>
      <c r="X489" s="120">
        <v>4</v>
      </c>
      <c r="Y489" s="120">
        <v>152</v>
      </c>
      <c r="Z489" s="120">
        <v>41</v>
      </c>
      <c r="AA489" s="120"/>
      <c r="AB489" s="120"/>
      <c r="AC489" s="120"/>
      <c r="AD489" s="120"/>
      <c r="AE489" s="120"/>
      <c r="AG489" s="6">
        <f>IF(Q489&gt;0,RANK(Q489,(N489:P489,Q489:AE489)),0)</f>
        <v>0</v>
      </c>
      <c r="AH489" s="6">
        <f>IF(R489&gt;0,RANK(R489,(N489:P489,Q489:AE489)),0)</f>
        <v>0</v>
      </c>
      <c r="AI489" s="6">
        <f>IF(T489&gt;0,RANK(T489,(N489:P489,Q489:AE489)),0)</f>
        <v>0</v>
      </c>
      <c r="AJ489" s="6">
        <f>IF(S489&gt;0,RANK(S489,(N489:P489,Q489:AE489)),0)</f>
        <v>0</v>
      </c>
      <c r="AK489" s="2">
        <f t="shared" si="287"/>
        <v>0</v>
      </c>
      <c r="AL489" s="2">
        <f t="shared" si="288"/>
        <v>0</v>
      </c>
      <c r="AM489" s="2">
        <f t="shared" si="289"/>
        <v>0</v>
      </c>
      <c r="AN489" s="2">
        <f t="shared" si="290"/>
        <v>0</v>
      </c>
      <c r="AP489" t="s">
        <v>873</v>
      </c>
      <c r="AQ489" t="s">
        <v>1274</v>
      </c>
      <c r="AR489" s="8">
        <v>2</v>
      </c>
      <c r="AT489">
        <v>1</v>
      </c>
      <c r="AU489" s="105">
        <v>27</v>
      </c>
      <c r="AV489" s="107">
        <v>157</v>
      </c>
      <c r="AW489" s="111">
        <f t="shared" si="291"/>
        <v>27157</v>
      </c>
      <c r="AY489" s="6" t="s">
        <v>1243</v>
      </c>
    </row>
    <row r="490" spans="1:51" hidden="1" outlineLevel="1">
      <c r="A490" t="s">
        <v>1205</v>
      </c>
      <c r="B490" t="s">
        <v>1274</v>
      </c>
      <c r="C490" s="1">
        <f t="shared" si="278"/>
        <v>6585</v>
      </c>
      <c r="D490" s="8">
        <f t="shared" si="279"/>
        <v>1</v>
      </c>
      <c r="E490" s="8">
        <f t="shared" si="280"/>
        <v>2</v>
      </c>
      <c r="F490" s="8">
        <f t="shared" si="281"/>
        <v>3</v>
      </c>
      <c r="G490" s="61">
        <f t="shared" si="282"/>
        <v>788</v>
      </c>
      <c r="H490" s="66">
        <f t="shared" si="277"/>
        <v>0.11966590736522399</v>
      </c>
      <c r="I490" s="2"/>
      <c r="J490" s="2">
        <f t="shared" si="283"/>
        <v>0.53773728170083523</v>
      </c>
      <c r="K490" s="2">
        <f t="shared" si="284"/>
        <v>0.41807137433561126</v>
      </c>
      <c r="L490" s="2">
        <f t="shared" si="285"/>
        <v>2.7790432801822324E-2</v>
      </c>
      <c r="M490" s="2">
        <f t="shared" si="286"/>
        <v>1.6400911161731185E-2</v>
      </c>
      <c r="N490" s="120">
        <v>3541</v>
      </c>
      <c r="O490" s="120">
        <v>2753</v>
      </c>
      <c r="P490" s="120">
        <v>183</v>
      </c>
      <c r="Q490" s="120"/>
      <c r="R490" s="120"/>
      <c r="S490" s="120"/>
      <c r="T490" s="120"/>
      <c r="U490" s="120"/>
      <c r="V490" s="120"/>
      <c r="W490" s="120"/>
      <c r="X490" s="120">
        <v>4</v>
      </c>
      <c r="Y490" s="120">
        <v>72</v>
      </c>
      <c r="Z490" s="120">
        <v>32</v>
      </c>
      <c r="AA490" s="120"/>
      <c r="AB490" s="120"/>
      <c r="AC490" s="120"/>
      <c r="AD490" s="120"/>
      <c r="AE490" s="120"/>
      <c r="AG490" s="6">
        <f>IF(Q490&gt;0,RANK(Q490,(N490:P490,Q490:AE490)),0)</f>
        <v>0</v>
      </c>
      <c r="AH490" s="6">
        <f>IF(R490&gt;0,RANK(R490,(N490:P490,Q490:AE490)),0)</f>
        <v>0</v>
      </c>
      <c r="AI490" s="6">
        <f>IF(T490&gt;0,RANK(T490,(N490:P490,Q490:AE490)),0)</f>
        <v>0</v>
      </c>
      <c r="AJ490" s="6">
        <f>IF(S490&gt;0,RANK(S490,(N490:P490,Q490:AE490)),0)</f>
        <v>0</v>
      </c>
      <c r="AK490" s="2">
        <f t="shared" si="287"/>
        <v>0</v>
      </c>
      <c r="AL490" s="2">
        <f t="shared" si="288"/>
        <v>0</v>
      </c>
      <c r="AM490" s="2">
        <f t="shared" si="289"/>
        <v>0</v>
      </c>
      <c r="AN490" s="2">
        <f t="shared" si="290"/>
        <v>0</v>
      </c>
      <c r="AP490" t="s">
        <v>1205</v>
      </c>
      <c r="AQ490" t="s">
        <v>1274</v>
      </c>
      <c r="AR490" s="8">
        <v>8</v>
      </c>
      <c r="AT490">
        <v>1</v>
      </c>
      <c r="AU490" s="105">
        <v>27</v>
      </c>
      <c r="AV490" s="107">
        <v>159</v>
      </c>
      <c r="AW490" s="111">
        <f t="shared" si="291"/>
        <v>27159</v>
      </c>
      <c r="AY490" s="6" t="s">
        <v>1243</v>
      </c>
    </row>
    <row r="491" spans="1:51" hidden="1" outlineLevel="1">
      <c r="A491" t="s">
        <v>1206</v>
      </c>
      <c r="B491" t="s">
        <v>1274</v>
      </c>
      <c r="C491" s="1">
        <f t="shared" si="278"/>
        <v>9541</v>
      </c>
      <c r="D491" s="8">
        <f t="shared" si="279"/>
        <v>1</v>
      </c>
      <c r="E491" s="8">
        <f t="shared" si="280"/>
        <v>2</v>
      </c>
      <c r="F491" s="8">
        <f t="shared" si="281"/>
        <v>3</v>
      </c>
      <c r="G491" s="61">
        <f t="shared" si="282"/>
        <v>3075</v>
      </c>
      <c r="H491" s="66">
        <f t="shared" si="277"/>
        <v>0.32229326066450059</v>
      </c>
      <c r="I491" s="2"/>
      <c r="J491" s="2">
        <f t="shared" si="283"/>
        <v>0.6354679802955665</v>
      </c>
      <c r="K491" s="2">
        <f t="shared" si="284"/>
        <v>0.31317471963106591</v>
      </c>
      <c r="L491" s="2">
        <f t="shared" si="285"/>
        <v>3.3120218006498274E-2</v>
      </c>
      <c r="M491" s="2">
        <f t="shared" si="286"/>
        <v>1.823708206686931E-2</v>
      </c>
      <c r="N491" s="120">
        <v>6063</v>
      </c>
      <c r="O491" s="120">
        <v>2988</v>
      </c>
      <c r="P491" s="120">
        <v>316</v>
      </c>
      <c r="Q491" s="120"/>
      <c r="R491" s="120"/>
      <c r="S491" s="120"/>
      <c r="T491" s="120"/>
      <c r="U491" s="120"/>
      <c r="V491" s="120"/>
      <c r="W491" s="120"/>
      <c r="X491" s="120">
        <v>4</v>
      </c>
      <c r="Y491" s="120">
        <v>130</v>
      </c>
      <c r="Z491" s="120">
        <v>40</v>
      </c>
      <c r="AA491" s="120"/>
      <c r="AB491" s="120"/>
      <c r="AC491" s="120"/>
      <c r="AD491" s="120"/>
      <c r="AE491" s="120"/>
      <c r="AG491" s="6">
        <f>IF(Q491&gt;0,RANK(Q491,(N491:P491,Q491:AE491)),0)</f>
        <v>0</v>
      </c>
      <c r="AH491" s="6">
        <f>IF(R491&gt;0,RANK(R491,(N491:P491,Q491:AE491)),0)</f>
        <v>0</v>
      </c>
      <c r="AI491" s="6">
        <f>IF(T491&gt;0,RANK(T491,(N491:P491,Q491:AE491)),0)</f>
        <v>0</v>
      </c>
      <c r="AJ491" s="6">
        <f>IF(S491&gt;0,RANK(S491,(N491:P491,Q491:AE491)),0)</f>
        <v>0</v>
      </c>
      <c r="AK491" s="2">
        <f t="shared" si="287"/>
        <v>0</v>
      </c>
      <c r="AL491" s="2">
        <f t="shared" si="288"/>
        <v>0</v>
      </c>
      <c r="AM491" s="2">
        <f t="shared" si="289"/>
        <v>0</v>
      </c>
      <c r="AN491" s="2">
        <f t="shared" si="290"/>
        <v>0</v>
      </c>
      <c r="AP491" t="s">
        <v>1206</v>
      </c>
      <c r="AQ491" t="s">
        <v>1274</v>
      </c>
      <c r="AR491" s="8">
        <v>1</v>
      </c>
      <c r="AT491">
        <v>1</v>
      </c>
      <c r="AU491" s="105">
        <v>27</v>
      </c>
      <c r="AV491" s="107">
        <v>161</v>
      </c>
      <c r="AW491" s="111">
        <f t="shared" si="291"/>
        <v>27161</v>
      </c>
      <c r="AY491" s="6" t="s">
        <v>1243</v>
      </c>
    </row>
    <row r="492" spans="1:51" hidden="1" outlineLevel="1">
      <c r="A492" t="s">
        <v>342</v>
      </c>
      <c r="B492" t="s">
        <v>1274</v>
      </c>
      <c r="C492" s="1">
        <f t="shared" si="278"/>
        <v>138462</v>
      </c>
      <c r="D492" s="8">
        <f t="shared" si="279"/>
        <v>1</v>
      </c>
      <c r="E492" s="8">
        <f t="shared" si="280"/>
        <v>2</v>
      </c>
      <c r="F492" s="8">
        <f t="shared" si="281"/>
        <v>3</v>
      </c>
      <c r="G492" s="61">
        <f t="shared" si="282"/>
        <v>43446</v>
      </c>
      <c r="H492" s="66">
        <f t="shared" si="277"/>
        <v>0.31377562074793086</v>
      </c>
      <c r="I492" s="2"/>
      <c r="J492" s="2">
        <f t="shared" si="283"/>
        <v>0.63974953416821945</v>
      </c>
      <c r="K492" s="2">
        <f t="shared" si="284"/>
        <v>0.32597391342028859</v>
      </c>
      <c r="L492" s="2">
        <f t="shared" si="285"/>
        <v>2.2410480853952711E-2</v>
      </c>
      <c r="M492" s="2">
        <f t="shared" si="286"/>
        <v>1.1866071557539257E-2</v>
      </c>
      <c r="N492" s="120">
        <v>88581</v>
      </c>
      <c r="O492" s="120">
        <v>45135</v>
      </c>
      <c r="P492" s="120">
        <v>3103</v>
      </c>
      <c r="Q492" s="120"/>
      <c r="R492" s="120"/>
      <c r="S492" s="120"/>
      <c r="T492" s="120"/>
      <c r="U492" s="120"/>
      <c r="V492" s="120"/>
      <c r="W492" s="120"/>
      <c r="X492" s="120">
        <v>107</v>
      </c>
      <c r="Y492" s="120">
        <v>1059</v>
      </c>
      <c r="Z492" s="120">
        <v>477</v>
      </c>
      <c r="AA492" s="120"/>
      <c r="AB492" s="120"/>
      <c r="AC492" s="120"/>
      <c r="AD492" s="120"/>
      <c r="AE492" s="120"/>
      <c r="AG492" s="6">
        <f>IF(Q492&gt;0,RANK(Q492,(N492:P492,Q492:AE492)),0)</f>
        <v>0</v>
      </c>
      <c r="AH492" s="6">
        <f>IF(R492&gt;0,RANK(R492,(N492:P492,Q492:AE492)),0)</f>
        <v>0</v>
      </c>
      <c r="AI492" s="6">
        <f>IF(T492&gt;0,RANK(T492,(N492:P492,Q492:AE492)),0)</f>
        <v>0</v>
      </c>
      <c r="AJ492" s="6">
        <f>IF(S492&gt;0,RANK(S492,(N492:P492,Q492:AE492)),0)</f>
        <v>0</v>
      </c>
      <c r="AK492" s="2">
        <f t="shared" si="287"/>
        <v>0</v>
      </c>
      <c r="AL492" s="2">
        <f t="shared" si="288"/>
        <v>0</v>
      </c>
      <c r="AM492" s="2">
        <f t="shared" si="289"/>
        <v>0</v>
      </c>
      <c r="AN492" s="2">
        <f t="shared" si="290"/>
        <v>0</v>
      </c>
      <c r="AP492" t="s">
        <v>342</v>
      </c>
      <c r="AQ492" t="s">
        <v>1274</v>
      </c>
      <c r="AR492" s="8"/>
      <c r="AT492">
        <v>1</v>
      </c>
      <c r="AU492" s="105">
        <v>27</v>
      </c>
      <c r="AV492" s="107">
        <v>163</v>
      </c>
      <c r="AW492" s="111">
        <f t="shared" si="291"/>
        <v>27163</v>
      </c>
      <c r="AY492" s="6" t="s">
        <v>1243</v>
      </c>
    </row>
    <row r="493" spans="1:51" hidden="1" outlineLevel="1">
      <c r="A493" t="s">
        <v>1015</v>
      </c>
      <c r="B493" t="s">
        <v>1274</v>
      </c>
      <c r="C493" s="1">
        <f t="shared" si="278"/>
        <v>4989</v>
      </c>
      <c r="D493" s="8">
        <f t="shared" si="279"/>
        <v>1</v>
      </c>
      <c r="E493" s="8">
        <f t="shared" si="280"/>
        <v>2</v>
      </c>
      <c r="F493" s="8">
        <f t="shared" si="281"/>
        <v>3</v>
      </c>
      <c r="G493" s="61">
        <f t="shared" si="282"/>
        <v>1985</v>
      </c>
      <c r="H493" s="66">
        <f t="shared" si="277"/>
        <v>0.39787532571657647</v>
      </c>
      <c r="I493" s="2"/>
      <c r="J493" s="2">
        <f t="shared" si="283"/>
        <v>0.67608739226297854</v>
      </c>
      <c r="K493" s="2">
        <f t="shared" si="284"/>
        <v>0.27821206654640207</v>
      </c>
      <c r="L493" s="2">
        <f t="shared" si="285"/>
        <v>2.7460412908398478E-2</v>
      </c>
      <c r="M493" s="2">
        <f t="shared" si="286"/>
        <v>1.8240128282220915E-2</v>
      </c>
      <c r="N493" s="120">
        <v>3373</v>
      </c>
      <c r="O493" s="120">
        <v>1388</v>
      </c>
      <c r="P493" s="120">
        <v>137</v>
      </c>
      <c r="Q493" s="120"/>
      <c r="R493" s="120"/>
      <c r="S493" s="120"/>
      <c r="T493" s="120"/>
      <c r="U493" s="120"/>
      <c r="V493" s="120"/>
      <c r="W493" s="120"/>
      <c r="X493" s="120">
        <v>3</v>
      </c>
      <c r="Y493" s="120">
        <v>63</v>
      </c>
      <c r="Z493" s="120">
        <v>25</v>
      </c>
      <c r="AA493" s="120"/>
      <c r="AB493" s="120"/>
      <c r="AC493" s="120"/>
      <c r="AD493" s="120"/>
      <c r="AE493" s="120"/>
      <c r="AG493" s="6">
        <f>IF(Q493&gt;0,RANK(Q493,(N493:P493,Q493:AE493)),0)</f>
        <v>0</v>
      </c>
      <c r="AH493" s="6">
        <f>IF(R493&gt;0,RANK(R493,(N493:P493,Q493:AE493)),0)</f>
        <v>0</v>
      </c>
      <c r="AI493" s="6">
        <f>IF(T493&gt;0,RANK(T493,(N493:P493,Q493:AE493)),0)</f>
        <v>0</v>
      </c>
      <c r="AJ493" s="6">
        <f>IF(S493&gt;0,RANK(S493,(N493:P493,Q493:AE493)),0)</f>
        <v>0</v>
      </c>
      <c r="AK493" s="2">
        <f t="shared" si="287"/>
        <v>0</v>
      </c>
      <c r="AL493" s="2">
        <f t="shared" si="288"/>
        <v>0</v>
      </c>
      <c r="AM493" s="2">
        <f t="shared" si="289"/>
        <v>0</v>
      </c>
      <c r="AN493" s="2">
        <f t="shared" si="290"/>
        <v>0</v>
      </c>
      <c r="AP493" t="s">
        <v>1015</v>
      </c>
      <c r="AQ493" t="s">
        <v>1274</v>
      </c>
      <c r="AR493" s="8">
        <v>1</v>
      </c>
      <c r="AT493">
        <v>1</v>
      </c>
      <c r="AU493" s="105">
        <v>27</v>
      </c>
      <c r="AV493" s="107">
        <v>165</v>
      </c>
      <c r="AW493" s="111">
        <f t="shared" si="291"/>
        <v>27165</v>
      </c>
      <c r="AY493" s="6" t="s">
        <v>1243</v>
      </c>
    </row>
    <row r="494" spans="1:51" hidden="1" outlineLevel="1">
      <c r="A494" t="s">
        <v>1254</v>
      </c>
      <c r="B494" t="s">
        <v>1274</v>
      </c>
      <c r="C494" s="1">
        <f t="shared" si="278"/>
        <v>3129</v>
      </c>
      <c r="D494" s="8">
        <f t="shared" si="279"/>
        <v>1</v>
      </c>
      <c r="E494" s="8">
        <f t="shared" si="280"/>
        <v>2</v>
      </c>
      <c r="F494" s="8">
        <f t="shared" si="281"/>
        <v>3</v>
      </c>
      <c r="G494" s="61">
        <f t="shared" si="282"/>
        <v>767</v>
      </c>
      <c r="H494" s="66">
        <f t="shared" si="277"/>
        <v>0.24512623841482903</v>
      </c>
      <c r="I494" s="2"/>
      <c r="J494" s="2">
        <f t="shared" si="283"/>
        <v>0.60115052732502394</v>
      </c>
      <c r="K494" s="2">
        <f t="shared" si="284"/>
        <v>0.35602428891019494</v>
      </c>
      <c r="L494" s="2">
        <f t="shared" si="285"/>
        <v>2.7484819431128155E-2</v>
      </c>
      <c r="M494" s="2">
        <f t="shared" si="286"/>
        <v>1.5340364333652962E-2</v>
      </c>
      <c r="N494" s="120">
        <v>1881</v>
      </c>
      <c r="O494" s="120">
        <v>1114</v>
      </c>
      <c r="P494" s="120">
        <v>86</v>
      </c>
      <c r="Q494" s="120"/>
      <c r="R494" s="120"/>
      <c r="S494" s="120"/>
      <c r="T494" s="120"/>
      <c r="U494" s="120"/>
      <c r="V494" s="120"/>
      <c r="W494" s="120"/>
      <c r="X494" s="120">
        <v>2</v>
      </c>
      <c r="Y494" s="120">
        <v>30</v>
      </c>
      <c r="Z494" s="120">
        <v>16</v>
      </c>
      <c r="AA494" s="120"/>
      <c r="AB494" s="120"/>
      <c r="AC494" s="120"/>
      <c r="AD494" s="120"/>
      <c r="AE494" s="120"/>
      <c r="AG494" s="6">
        <f>IF(Q494&gt;0,RANK(Q494,(N494:P494,Q494:AE494)),0)</f>
        <v>0</v>
      </c>
      <c r="AH494" s="6">
        <f>IF(R494&gt;0,RANK(R494,(N494:P494,Q494:AE494)),0)</f>
        <v>0</v>
      </c>
      <c r="AI494" s="6">
        <f>IF(T494&gt;0,RANK(T494,(N494:P494,Q494:AE494)),0)</f>
        <v>0</v>
      </c>
      <c r="AJ494" s="6">
        <f>IF(S494&gt;0,RANK(S494,(N494:P494,Q494:AE494)),0)</f>
        <v>0</v>
      </c>
      <c r="AK494" s="2">
        <f t="shared" si="287"/>
        <v>0</v>
      </c>
      <c r="AL494" s="2">
        <f t="shared" si="288"/>
        <v>0</v>
      </c>
      <c r="AM494" s="2">
        <f t="shared" si="289"/>
        <v>0</v>
      </c>
      <c r="AN494" s="2">
        <f t="shared" si="290"/>
        <v>0</v>
      </c>
      <c r="AP494" t="s">
        <v>1254</v>
      </c>
      <c r="AQ494" t="s">
        <v>1274</v>
      </c>
      <c r="AR494" s="8">
        <v>7</v>
      </c>
      <c r="AT494">
        <v>1</v>
      </c>
      <c r="AU494" s="105">
        <v>27</v>
      </c>
      <c r="AV494" s="107">
        <v>167</v>
      </c>
      <c r="AW494" s="111">
        <f t="shared" si="291"/>
        <v>27167</v>
      </c>
      <c r="AY494" s="6" t="s">
        <v>1243</v>
      </c>
    </row>
    <row r="495" spans="1:51" hidden="1" outlineLevel="1">
      <c r="A495" t="s">
        <v>856</v>
      </c>
      <c r="B495" t="s">
        <v>1274</v>
      </c>
      <c r="C495" s="1">
        <f t="shared" si="278"/>
        <v>25624</v>
      </c>
      <c r="D495" s="8">
        <f t="shared" si="279"/>
        <v>1</v>
      </c>
      <c r="E495" s="8">
        <f t="shared" si="280"/>
        <v>2</v>
      </c>
      <c r="F495" s="8">
        <f t="shared" si="281"/>
        <v>3</v>
      </c>
      <c r="G495" s="61">
        <f t="shared" si="282"/>
        <v>7103</v>
      </c>
      <c r="H495" s="66">
        <f t="shared" si="277"/>
        <v>0.2772010615048392</v>
      </c>
      <c r="I495" s="2"/>
      <c r="J495" s="2">
        <f t="shared" si="283"/>
        <v>0.60345769591008425</v>
      </c>
      <c r="K495" s="2">
        <f t="shared" si="284"/>
        <v>0.32625663440524511</v>
      </c>
      <c r="L495" s="2">
        <f t="shared" si="285"/>
        <v>3.929909459881361E-2</v>
      </c>
      <c r="M495" s="2">
        <f t="shared" si="286"/>
        <v>3.0986575085857039E-2</v>
      </c>
      <c r="N495" s="120">
        <v>15463</v>
      </c>
      <c r="O495" s="120">
        <v>8360</v>
      </c>
      <c r="P495" s="120">
        <v>1007</v>
      </c>
      <c r="Q495" s="120"/>
      <c r="R495" s="120"/>
      <c r="S495" s="120"/>
      <c r="T495" s="120"/>
      <c r="U495" s="120"/>
      <c r="V495" s="120"/>
      <c r="W495" s="120"/>
      <c r="X495" s="120">
        <v>41</v>
      </c>
      <c r="Y495" s="120">
        <v>592</v>
      </c>
      <c r="Z495" s="120">
        <v>161</v>
      </c>
      <c r="AA495" s="120"/>
      <c r="AB495" s="120"/>
      <c r="AC495" s="120"/>
      <c r="AD495" s="120"/>
      <c r="AE495" s="120"/>
      <c r="AG495" s="6">
        <f>IF(Q495&gt;0,RANK(Q495,(N495:P495,Q495:AE495)),0)</f>
        <v>0</v>
      </c>
      <c r="AH495" s="6">
        <f>IF(R495&gt;0,RANK(R495,(N495:P495,Q495:AE495)),0)</f>
        <v>0</v>
      </c>
      <c r="AI495" s="6">
        <f>IF(T495&gt;0,RANK(T495,(N495:P495,Q495:AE495)),0)</f>
        <v>0</v>
      </c>
      <c r="AJ495" s="6">
        <f>IF(S495&gt;0,RANK(S495,(N495:P495,Q495:AE495)),0)</f>
        <v>0</v>
      </c>
      <c r="AK495" s="2">
        <f t="shared" si="287"/>
        <v>0</v>
      </c>
      <c r="AL495" s="2">
        <f t="shared" si="288"/>
        <v>0</v>
      </c>
      <c r="AM495" s="2">
        <f t="shared" si="289"/>
        <v>0</v>
      </c>
      <c r="AN495" s="2">
        <f t="shared" si="290"/>
        <v>0</v>
      </c>
      <c r="AP495" t="s">
        <v>856</v>
      </c>
      <c r="AQ495" t="s">
        <v>1274</v>
      </c>
      <c r="AR495" s="8">
        <v>1</v>
      </c>
      <c r="AT495">
        <v>1</v>
      </c>
      <c r="AU495" s="105">
        <v>27</v>
      </c>
      <c r="AV495" s="107">
        <v>169</v>
      </c>
      <c r="AW495" s="111">
        <f t="shared" si="291"/>
        <v>27169</v>
      </c>
      <c r="AY495" s="6" t="s">
        <v>1243</v>
      </c>
    </row>
    <row r="496" spans="1:51" hidden="1" outlineLevel="1">
      <c r="A496" t="s">
        <v>909</v>
      </c>
      <c r="B496" t="s">
        <v>1274</v>
      </c>
      <c r="C496" s="1">
        <f t="shared" si="278"/>
        <v>66030</v>
      </c>
      <c r="D496" s="8">
        <f t="shared" si="279"/>
        <v>1</v>
      </c>
      <c r="E496" s="8">
        <f t="shared" si="280"/>
        <v>2</v>
      </c>
      <c r="F496" s="8">
        <f t="shared" si="281"/>
        <v>3</v>
      </c>
      <c r="G496" s="61">
        <f t="shared" si="282"/>
        <v>8966</v>
      </c>
      <c r="H496" s="66">
        <f t="shared" si="277"/>
        <v>0.13578676359230651</v>
      </c>
      <c r="I496" s="2"/>
      <c r="J496" s="2">
        <f t="shared" si="283"/>
        <v>0.5457822202029381</v>
      </c>
      <c r="K496" s="2">
        <f t="shared" si="284"/>
        <v>0.40999545661063153</v>
      </c>
      <c r="L496" s="2">
        <f t="shared" si="285"/>
        <v>2.8032712403452977E-2</v>
      </c>
      <c r="M496" s="2">
        <f t="shared" si="286"/>
        <v>1.6189610782977402E-2</v>
      </c>
      <c r="N496" s="120">
        <v>36038</v>
      </c>
      <c r="O496" s="120">
        <v>27072</v>
      </c>
      <c r="P496" s="120">
        <v>1851</v>
      </c>
      <c r="Q496" s="120"/>
      <c r="R496" s="120"/>
      <c r="S496" s="120"/>
      <c r="T496" s="120"/>
      <c r="U496" s="120"/>
      <c r="V496" s="120"/>
      <c r="W496" s="120"/>
      <c r="X496" s="120">
        <v>54</v>
      </c>
      <c r="Y496" s="120">
        <v>719</v>
      </c>
      <c r="Z496" s="120">
        <v>296</v>
      </c>
      <c r="AA496" s="120"/>
      <c r="AB496" s="120"/>
      <c r="AC496" s="120"/>
      <c r="AD496" s="120"/>
      <c r="AE496" s="120"/>
      <c r="AG496" s="6">
        <f>IF(Q496&gt;0,RANK(Q496,(N496:P496,Q496:AE496)),0)</f>
        <v>0</v>
      </c>
      <c r="AH496" s="6">
        <f>IF(R496&gt;0,RANK(R496,(N496:P496,Q496:AE496)),0)</f>
        <v>0</v>
      </c>
      <c r="AI496" s="6">
        <f>IF(T496&gt;0,RANK(T496,(N496:P496,Q496:AE496)),0)</f>
        <v>0</v>
      </c>
      <c r="AJ496" s="6">
        <f>IF(S496&gt;0,RANK(S496,(N496:P496,Q496:AE496)),0)</f>
        <v>0</v>
      </c>
      <c r="AK496" s="2">
        <f t="shared" si="287"/>
        <v>0</v>
      </c>
      <c r="AL496" s="2">
        <f t="shared" si="288"/>
        <v>0</v>
      </c>
      <c r="AM496" s="2">
        <f t="shared" si="289"/>
        <v>0</v>
      </c>
      <c r="AN496" s="2">
        <f t="shared" si="290"/>
        <v>0</v>
      </c>
      <c r="AP496" t="s">
        <v>909</v>
      </c>
      <c r="AQ496" t="s">
        <v>1274</v>
      </c>
      <c r="AR496" s="8">
        <v>6</v>
      </c>
      <c r="AT496">
        <v>1</v>
      </c>
      <c r="AU496" s="105">
        <v>27</v>
      </c>
      <c r="AV496" s="107">
        <v>171</v>
      </c>
      <c r="AW496" s="111">
        <f t="shared" si="291"/>
        <v>27171</v>
      </c>
      <c r="AY496" s="6" t="s">
        <v>1243</v>
      </c>
    </row>
    <row r="497" spans="1:56" hidden="1" outlineLevel="1">
      <c r="A497" t="s">
        <v>1090</v>
      </c>
      <c r="B497" t="s">
        <v>1274</v>
      </c>
      <c r="C497" s="1">
        <f t="shared" si="278"/>
        <v>5333</v>
      </c>
      <c r="D497" s="8">
        <f t="shared" si="279"/>
        <v>1</v>
      </c>
      <c r="E497" s="8">
        <f t="shared" si="280"/>
        <v>2</v>
      </c>
      <c r="F497" s="8">
        <f t="shared" si="281"/>
        <v>3</v>
      </c>
      <c r="G497" s="61">
        <f t="shared" si="282"/>
        <v>1982</v>
      </c>
      <c r="H497" s="66">
        <f t="shared" si="277"/>
        <v>0.3716482280142509</v>
      </c>
      <c r="I497" s="2"/>
      <c r="J497" s="2">
        <f t="shared" si="283"/>
        <v>0.66379148696793555</v>
      </c>
      <c r="K497" s="2">
        <f t="shared" si="284"/>
        <v>0.29214325895368459</v>
      </c>
      <c r="L497" s="2">
        <f t="shared" si="285"/>
        <v>2.887680480030002E-2</v>
      </c>
      <c r="M497" s="2">
        <f t="shared" si="286"/>
        <v>1.5188449278079837E-2</v>
      </c>
      <c r="N497" s="120">
        <v>3540</v>
      </c>
      <c r="O497" s="120">
        <v>1558</v>
      </c>
      <c r="P497" s="120">
        <v>154</v>
      </c>
      <c r="Q497" s="120"/>
      <c r="R497" s="120"/>
      <c r="S497" s="120"/>
      <c r="T497" s="120"/>
      <c r="U497" s="120"/>
      <c r="V497" s="120"/>
      <c r="W497" s="120"/>
      <c r="X497" s="120">
        <v>2</v>
      </c>
      <c r="Y497" s="120">
        <v>56</v>
      </c>
      <c r="Z497" s="120">
        <v>23</v>
      </c>
      <c r="AA497" s="120"/>
      <c r="AB497" s="120"/>
      <c r="AC497" s="120"/>
      <c r="AD497" s="120"/>
      <c r="AE497" s="120"/>
      <c r="AG497" s="6">
        <f>IF(Q497&gt;0,RANK(Q497,(N497:P497,Q497:AE497)),0)</f>
        <v>0</v>
      </c>
      <c r="AH497" s="6">
        <f>IF(R497&gt;0,RANK(R497,(N497:P497,Q497:AE497)),0)</f>
        <v>0</v>
      </c>
      <c r="AI497" s="6">
        <f>IF(T497&gt;0,RANK(T497,(N497:P497,Q497:AE497)),0)</f>
        <v>0</v>
      </c>
      <c r="AJ497" s="6">
        <f>IF(S497&gt;0,RANK(S497,(N497:P497,Q497:AE497)),0)</f>
        <v>0</v>
      </c>
      <c r="AK497" s="2">
        <f t="shared" si="287"/>
        <v>0</v>
      </c>
      <c r="AL497" s="2">
        <f t="shared" si="288"/>
        <v>0</v>
      </c>
      <c r="AM497" s="2">
        <f t="shared" si="289"/>
        <v>0</v>
      </c>
      <c r="AN497" s="2">
        <f t="shared" si="290"/>
        <v>0</v>
      </c>
      <c r="AP497" t="s">
        <v>1090</v>
      </c>
      <c r="AQ497" t="s">
        <v>1274</v>
      </c>
      <c r="AR497" s="8">
        <v>7</v>
      </c>
      <c r="AT497">
        <v>1</v>
      </c>
      <c r="AU497" s="105">
        <v>27</v>
      </c>
      <c r="AV497" s="107">
        <v>173</v>
      </c>
      <c r="AW497" s="111">
        <f t="shared" si="291"/>
        <v>27173</v>
      </c>
      <c r="AY497" s="6" t="s">
        <v>1243</v>
      </c>
    </row>
    <row r="498" spans="1:56" collapsed="1">
      <c r="A498" t="s">
        <v>1273</v>
      </c>
      <c r="B498" t="s">
        <v>179</v>
      </c>
      <c r="C498" s="1">
        <f t="shared" si="278"/>
        <v>2843207</v>
      </c>
      <c r="D498" s="8">
        <f t="shared" si="279"/>
        <v>1</v>
      </c>
      <c r="E498" s="8">
        <f t="shared" si="280"/>
        <v>2</v>
      </c>
      <c r="F498" s="8">
        <f t="shared" si="281"/>
        <v>3</v>
      </c>
      <c r="G498" s="61">
        <f t="shared" si="282"/>
        <v>986621</v>
      </c>
      <c r="H498" s="66">
        <f t="shared" si="277"/>
        <v>0.34700990817763183</v>
      </c>
      <c r="I498" s="2"/>
      <c r="J498" s="2">
        <f t="shared" si="283"/>
        <v>0.65228982624198661</v>
      </c>
      <c r="K498" s="2">
        <f t="shared" si="284"/>
        <v>0.30527991806435478</v>
      </c>
      <c r="L498" s="2">
        <f t="shared" si="285"/>
        <v>2.5864806888840665E-2</v>
      </c>
      <c r="M498" s="2">
        <f t="shared" si="286"/>
        <v>1.6565448804817938E-2</v>
      </c>
      <c r="N498" s="120">
        <f t="shared" ref="N498:P498" si="292">SUM(N411:N497)</f>
        <v>1854595</v>
      </c>
      <c r="O498" s="120">
        <f t="shared" si="292"/>
        <v>867974</v>
      </c>
      <c r="P498" s="120">
        <f t="shared" si="292"/>
        <v>73539</v>
      </c>
      <c r="Q498" s="120"/>
      <c r="R498" s="120"/>
      <c r="S498" s="120"/>
      <c r="T498" s="120"/>
      <c r="U498" s="120"/>
      <c r="V498" s="120"/>
      <c r="W498" s="120"/>
      <c r="X498" s="120">
        <f>SUM(X411:X497)</f>
        <v>2582</v>
      </c>
      <c r="Y498" s="120">
        <f>SUM(Y411:Y497)</f>
        <v>30531</v>
      </c>
      <c r="Z498" s="120">
        <f>SUM(Z411:Z497)</f>
        <v>13986</v>
      </c>
      <c r="AA498" s="120"/>
      <c r="AB498" s="120"/>
      <c r="AC498" s="120"/>
      <c r="AD498" s="120"/>
      <c r="AE498" s="120"/>
      <c r="AG498" s="6">
        <f>IF(Q498&gt;0,RANK(Q498,(N498:P498,Q498:AE498)),0)</f>
        <v>0</v>
      </c>
      <c r="AH498" s="6">
        <f>IF(R498&gt;0,RANK(R498,(N498:P498,Q498:AE498)),0)</f>
        <v>0</v>
      </c>
      <c r="AI498" s="6">
        <f>IF(T498&gt;0,RANK(T498,(N498:P498,Q498:AE498)),0)</f>
        <v>0</v>
      </c>
      <c r="AJ498" s="6">
        <f>IF(S498&gt;0,RANK(S498,(N498:P498,Q498:AE498)),0)</f>
        <v>0</v>
      </c>
      <c r="AK498" s="2">
        <f t="shared" si="287"/>
        <v>0</v>
      </c>
      <c r="AL498" s="2">
        <f t="shared" si="288"/>
        <v>0</v>
      </c>
      <c r="AM498" s="2">
        <f t="shared" si="289"/>
        <v>0</v>
      </c>
      <c r="AN498" s="2">
        <f t="shared" si="290"/>
        <v>0</v>
      </c>
      <c r="AP498" t="s">
        <v>1273</v>
      </c>
      <c r="AQ498" t="s">
        <v>179</v>
      </c>
      <c r="AT498">
        <v>1</v>
      </c>
      <c r="AU498" s="105">
        <v>27</v>
      </c>
      <c r="AV498" s="107"/>
      <c r="AW498" s="105">
        <v>27</v>
      </c>
      <c r="AY498" s="6" t="s">
        <v>71</v>
      </c>
    </row>
    <row r="499" spans="1:56">
      <c r="C499" s="1"/>
      <c r="D499" s="8"/>
      <c r="E499" s="8"/>
      <c r="F499" s="8"/>
      <c r="G499" s="61"/>
      <c r="H499" s="66"/>
      <c r="I499" s="2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G499" s="6"/>
      <c r="AH499" s="6"/>
      <c r="AI499" s="6"/>
      <c r="AJ499" s="6"/>
      <c r="AU499" s="105"/>
      <c r="AV499" s="107"/>
      <c r="AW499" s="111"/>
    </row>
    <row r="500" spans="1:56" hidden="1" outlineLevel="1">
      <c r="A500" t="s">
        <v>1341</v>
      </c>
      <c r="B500" t="s">
        <v>1556</v>
      </c>
      <c r="C500" s="1">
        <f t="shared" ref="C500:C531" si="293">SUM(N500:AE500)</f>
        <v>14517</v>
      </c>
      <c r="D500" s="8">
        <f t="shared" ref="D500:D531" si="294">IF(N500&gt;0, RANK(N500,(N500:AE500)),0)</f>
        <v>1</v>
      </c>
      <c r="E500" s="8">
        <f t="shared" ref="E500:E531" si="295">IF(O500&gt;0,RANK(O500,(N500:AE500)),0)</f>
        <v>2</v>
      </c>
      <c r="F500" s="8">
        <f t="shared" ref="F500:F531" si="296">IF(P500&gt;0,RANK(P500,(N500:AE500)),0)</f>
        <v>0</v>
      </c>
      <c r="G500" s="61">
        <f t="shared" ref="G500:G531" si="297">IF(C500&gt;0,MAX(N500:S500)-LARGE(N500:S500,2),0)</f>
        <v>2155</v>
      </c>
      <c r="H500" s="66">
        <f t="shared" si="277"/>
        <v>0.14844664875663016</v>
      </c>
      <c r="I500" s="2"/>
      <c r="J500" s="2">
        <f t="shared" ref="J500:J531" si="298">IF($C500=0,"-",N500/$C500)</f>
        <v>0.56533719087965828</v>
      </c>
      <c r="K500" s="2">
        <f t="shared" ref="K500:K531" si="299">IF($C500=0,"-",O500/$C500)</f>
        <v>0.41689054212302817</v>
      </c>
      <c r="L500" s="2">
        <f t="shared" ref="L500:L531" si="300">IF($C500=0,"-",P500/$C500)</f>
        <v>0</v>
      </c>
      <c r="M500" s="2">
        <f t="shared" ref="M500:M531" si="301">IF(C500=0,"-",(1-J500-K500-L500))</f>
        <v>1.7772266997313546E-2</v>
      </c>
      <c r="N500" s="120">
        <v>8207</v>
      </c>
      <c r="O500" s="120">
        <v>6052</v>
      </c>
      <c r="P500" s="120"/>
      <c r="Q500" s="120"/>
      <c r="R500" s="120"/>
      <c r="S500" s="120">
        <v>135</v>
      </c>
      <c r="T500" s="120"/>
      <c r="U500" s="120"/>
      <c r="V500" s="120"/>
      <c r="W500" s="120"/>
      <c r="X500" s="120"/>
      <c r="Y500" s="120">
        <v>123</v>
      </c>
      <c r="Z500" s="120"/>
      <c r="AA500" s="120"/>
      <c r="AB500" s="120"/>
      <c r="AC500" s="120"/>
      <c r="AD500" s="120"/>
      <c r="AE500" s="120"/>
      <c r="AG500" s="6">
        <f>IF(Q500&gt;0,RANK(Q500,(N500:P500,Q500:AE500)),0)</f>
        <v>0</v>
      </c>
      <c r="AH500" s="6">
        <f>IF(R500&gt;0,RANK(R500,(N500:P500,Q500:AE500)),0)</f>
        <v>0</v>
      </c>
      <c r="AI500" s="6">
        <f>IF(T500&gt;0,RANK(T500,(N500:P500,Q500:AE500)),0)</f>
        <v>0</v>
      </c>
      <c r="AJ500" s="6">
        <f>IF(S500&gt;0,RANK(S500,(N500:P500,Q500:AE500)),0)</f>
        <v>3</v>
      </c>
      <c r="AK500" s="2">
        <f t="shared" ref="AK500:AK531" si="302">IF($C500=0,"-",Q500/$C500)</f>
        <v>0</v>
      </c>
      <c r="AL500" s="2">
        <f t="shared" ref="AL500:AL531" si="303">IF($C500=0,"-",R500/$C500)</f>
        <v>0</v>
      </c>
      <c r="AM500" s="2">
        <f t="shared" ref="AM500:AM531" si="304">IF($C500=0,"-",T500/$C500)</f>
        <v>0</v>
      </c>
      <c r="AN500" s="2">
        <f t="shared" ref="AN500:AN531" si="305">IF($C500=0,"-",S500/$C500)</f>
        <v>9.299442033477991E-3</v>
      </c>
      <c r="AP500" t="s">
        <v>1341</v>
      </c>
      <c r="AQ500" t="s">
        <v>1556</v>
      </c>
      <c r="AR500">
        <v>3</v>
      </c>
      <c r="AT500">
        <v>1</v>
      </c>
      <c r="AU500" s="105">
        <v>28</v>
      </c>
      <c r="AV500" s="107">
        <v>1</v>
      </c>
      <c r="AW500" s="111">
        <f t="shared" si="291"/>
        <v>28001</v>
      </c>
      <c r="AY500" s="6" t="s">
        <v>1243</v>
      </c>
      <c r="BD500" s="1"/>
    </row>
    <row r="501" spans="1:56" hidden="1" outlineLevel="1">
      <c r="A501" t="s">
        <v>168</v>
      </c>
      <c r="B501" t="s">
        <v>1556</v>
      </c>
      <c r="C501" s="1">
        <f t="shared" si="293"/>
        <v>14442</v>
      </c>
      <c r="D501" s="8">
        <f t="shared" si="294"/>
        <v>2</v>
      </c>
      <c r="E501" s="8">
        <f t="shared" si="295"/>
        <v>1</v>
      </c>
      <c r="F501" s="8">
        <f t="shared" si="296"/>
        <v>0</v>
      </c>
      <c r="G501" s="61">
        <f t="shared" si="297"/>
        <v>6695</v>
      </c>
      <c r="H501" s="66">
        <f t="shared" si="277"/>
        <v>0.46357845173798645</v>
      </c>
      <c r="I501" s="2"/>
      <c r="J501" s="2">
        <f t="shared" si="298"/>
        <v>0.25772053732170058</v>
      </c>
      <c r="K501" s="2">
        <f t="shared" si="299"/>
        <v>0.72129898905968703</v>
      </c>
      <c r="L501" s="2">
        <f t="shared" si="300"/>
        <v>0</v>
      </c>
      <c r="M501" s="2">
        <f t="shared" si="301"/>
        <v>2.0980473618612328E-2</v>
      </c>
      <c r="N501" s="120">
        <v>3722</v>
      </c>
      <c r="O501" s="120">
        <v>10417</v>
      </c>
      <c r="P501" s="120"/>
      <c r="Q501" s="120"/>
      <c r="R501" s="120"/>
      <c r="S501" s="120">
        <v>175</v>
      </c>
      <c r="T501" s="120"/>
      <c r="U501" s="120"/>
      <c r="V501" s="120"/>
      <c r="W501" s="120"/>
      <c r="X501" s="120"/>
      <c r="Y501" s="120">
        <v>128</v>
      </c>
      <c r="Z501" s="120"/>
      <c r="AA501" s="120"/>
      <c r="AB501" s="120"/>
      <c r="AC501" s="120"/>
      <c r="AD501" s="120"/>
      <c r="AE501" s="120"/>
      <c r="AG501" s="6">
        <f>IF(Q501&gt;0,RANK(Q501,(N501:P501,Q501:AE501)),0)</f>
        <v>0</v>
      </c>
      <c r="AH501" s="6">
        <f>IF(R501&gt;0,RANK(R501,(N501:P501,Q501:AE501)),0)</f>
        <v>0</v>
      </c>
      <c r="AI501" s="6">
        <f>IF(T501&gt;0,RANK(T501,(N501:P501,Q501:AE501)),0)</f>
        <v>0</v>
      </c>
      <c r="AJ501" s="6">
        <f>IF(S501&gt;0,RANK(S501,(N501:P501,Q501:AE501)),0)</f>
        <v>3</v>
      </c>
      <c r="AK501" s="2">
        <f t="shared" si="302"/>
        <v>0</v>
      </c>
      <c r="AL501" s="2">
        <f t="shared" si="303"/>
        <v>0</v>
      </c>
      <c r="AM501" s="2">
        <f t="shared" si="304"/>
        <v>0</v>
      </c>
      <c r="AN501" s="2">
        <f t="shared" si="305"/>
        <v>1.2117435258274478E-2</v>
      </c>
      <c r="AP501" t="s">
        <v>168</v>
      </c>
      <c r="AQ501" t="s">
        <v>1556</v>
      </c>
      <c r="AR501">
        <v>1</v>
      </c>
      <c r="AT501">
        <v>1</v>
      </c>
      <c r="AU501" s="105">
        <v>28</v>
      </c>
      <c r="AV501" s="107">
        <v>3</v>
      </c>
      <c r="AW501" s="111">
        <f t="shared" si="291"/>
        <v>28003</v>
      </c>
      <c r="AY501" s="6" t="s">
        <v>1243</v>
      </c>
      <c r="BD501" s="1"/>
    </row>
    <row r="502" spans="1:56" hidden="1" outlineLevel="1">
      <c r="A502" t="s">
        <v>169</v>
      </c>
      <c r="B502" t="s">
        <v>1556</v>
      </c>
      <c r="C502" s="1">
        <f t="shared" si="293"/>
        <v>7461</v>
      </c>
      <c r="D502" s="8">
        <f t="shared" si="294"/>
        <v>2</v>
      </c>
      <c r="E502" s="8">
        <f t="shared" si="295"/>
        <v>1</v>
      </c>
      <c r="F502" s="8">
        <f t="shared" si="296"/>
        <v>0</v>
      </c>
      <c r="G502" s="61">
        <f t="shared" si="297"/>
        <v>1356</v>
      </c>
      <c r="H502" s="66">
        <f t="shared" si="277"/>
        <v>0.18174507438681142</v>
      </c>
      <c r="I502" s="2"/>
      <c r="J502" s="2">
        <f t="shared" si="298"/>
        <v>0.3965956306125184</v>
      </c>
      <c r="K502" s="2">
        <f t="shared" si="299"/>
        <v>0.57834070499932988</v>
      </c>
      <c r="L502" s="2">
        <f t="shared" si="300"/>
        <v>0</v>
      </c>
      <c r="M502" s="2">
        <f t="shared" si="301"/>
        <v>2.5063664388151663E-2</v>
      </c>
      <c r="N502" s="120">
        <v>2959</v>
      </c>
      <c r="O502" s="120">
        <v>4315</v>
      </c>
      <c r="P502" s="120"/>
      <c r="Q502" s="120"/>
      <c r="R502" s="120"/>
      <c r="S502" s="120">
        <v>82</v>
      </c>
      <c r="T502" s="120"/>
      <c r="U502" s="120"/>
      <c r="V502" s="120"/>
      <c r="W502" s="120"/>
      <c r="X502" s="120"/>
      <c r="Y502" s="120">
        <v>105</v>
      </c>
      <c r="Z502" s="120"/>
      <c r="AA502" s="120"/>
      <c r="AB502" s="120"/>
      <c r="AC502" s="120"/>
      <c r="AD502" s="120"/>
      <c r="AE502" s="120"/>
      <c r="AG502" s="6">
        <f>IF(Q502&gt;0,RANK(Q502,(N502:P502,Q502:AE502)),0)</f>
        <v>0</v>
      </c>
      <c r="AH502" s="6">
        <f>IF(R502&gt;0,RANK(R502,(N502:P502,Q502:AE502)),0)</f>
        <v>0</v>
      </c>
      <c r="AI502" s="6">
        <f>IF(T502&gt;0,RANK(T502,(N502:P502,Q502:AE502)),0)</f>
        <v>0</v>
      </c>
      <c r="AJ502" s="6">
        <f>IF(S502&gt;0,RANK(S502,(N502:P502,Q502:AE502)),0)</f>
        <v>4</v>
      </c>
      <c r="AK502" s="2">
        <f t="shared" si="302"/>
        <v>0</v>
      </c>
      <c r="AL502" s="2">
        <f t="shared" si="303"/>
        <v>0</v>
      </c>
      <c r="AM502" s="2">
        <f t="shared" si="304"/>
        <v>0</v>
      </c>
      <c r="AN502" s="2">
        <f t="shared" si="305"/>
        <v>1.0990483849349954E-2</v>
      </c>
      <c r="AP502" t="s">
        <v>169</v>
      </c>
      <c r="AQ502" t="s">
        <v>1556</v>
      </c>
      <c r="AR502">
        <v>3</v>
      </c>
      <c r="AT502">
        <v>1</v>
      </c>
      <c r="AU502" s="105">
        <v>28</v>
      </c>
      <c r="AV502" s="107">
        <v>5</v>
      </c>
      <c r="AW502" s="111">
        <f t="shared" si="291"/>
        <v>28005</v>
      </c>
      <c r="AY502" s="6" t="s">
        <v>1243</v>
      </c>
      <c r="BD502" s="1"/>
    </row>
    <row r="503" spans="1:56" hidden="1" outlineLevel="1">
      <c r="A503" t="s">
        <v>779</v>
      </c>
      <c r="B503" t="s">
        <v>1556</v>
      </c>
      <c r="C503" s="1">
        <f t="shared" si="293"/>
        <v>8687</v>
      </c>
      <c r="D503" s="8">
        <f t="shared" si="294"/>
        <v>2</v>
      </c>
      <c r="E503" s="8">
        <f t="shared" si="295"/>
        <v>1</v>
      </c>
      <c r="F503" s="8">
        <f t="shared" si="296"/>
        <v>0</v>
      </c>
      <c r="G503" s="61">
        <f t="shared" si="297"/>
        <v>1545</v>
      </c>
      <c r="H503" s="66">
        <f t="shared" si="277"/>
        <v>0.17785196270288939</v>
      </c>
      <c r="I503" s="2"/>
      <c r="J503" s="2">
        <f t="shared" si="298"/>
        <v>0.40197997007021985</v>
      </c>
      <c r="K503" s="2">
        <f t="shared" si="299"/>
        <v>0.57983193277310929</v>
      </c>
      <c r="L503" s="2">
        <f t="shared" si="300"/>
        <v>0</v>
      </c>
      <c r="M503" s="2">
        <f t="shared" si="301"/>
        <v>1.8188097156670913E-2</v>
      </c>
      <c r="N503" s="120">
        <v>3492</v>
      </c>
      <c r="O503" s="120">
        <v>5037</v>
      </c>
      <c r="P503" s="120"/>
      <c r="Q503" s="120"/>
      <c r="R503" s="120"/>
      <c r="S503" s="120">
        <v>98</v>
      </c>
      <c r="T503" s="120"/>
      <c r="U503" s="120"/>
      <c r="V503" s="120"/>
      <c r="W503" s="120"/>
      <c r="X503" s="120"/>
      <c r="Y503" s="120">
        <v>60</v>
      </c>
      <c r="Z503" s="120"/>
      <c r="AA503" s="120"/>
      <c r="AB503" s="120"/>
      <c r="AC503" s="120"/>
      <c r="AD503" s="120"/>
      <c r="AE503" s="120"/>
      <c r="AG503" s="6">
        <f>IF(Q503&gt;0,RANK(Q503,(N503:P503,Q503:AE503)),0)</f>
        <v>0</v>
      </c>
      <c r="AH503" s="6">
        <f>IF(R503&gt;0,RANK(R503,(N503:P503,Q503:AE503)),0)</f>
        <v>0</v>
      </c>
      <c r="AI503" s="6">
        <f>IF(T503&gt;0,RANK(T503,(N503:P503,Q503:AE503)),0)</f>
        <v>0</v>
      </c>
      <c r="AJ503" s="6">
        <f>IF(S503&gt;0,RANK(S503,(N503:P503,Q503:AE503)),0)</f>
        <v>3</v>
      </c>
      <c r="AK503" s="2">
        <f t="shared" si="302"/>
        <v>0</v>
      </c>
      <c r="AL503" s="2">
        <f t="shared" si="303"/>
        <v>0</v>
      </c>
      <c r="AM503" s="2">
        <f t="shared" si="304"/>
        <v>0</v>
      </c>
      <c r="AN503" s="2">
        <f t="shared" si="305"/>
        <v>1.1281224818694601E-2</v>
      </c>
      <c r="AP503" t="s">
        <v>779</v>
      </c>
      <c r="AQ503" t="s">
        <v>1556</v>
      </c>
      <c r="AR503">
        <v>2</v>
      </c>
      <c r="AT503">
        <v>1</v>
      </c>
      <c r="AU503" s="105">
        <v>28</v>
      </c>
      <c r="AV503" s="107">
        <v>7</v>
      </c>
      <c r="AW503" s="111">
        <f t="shared" si="291"/>
        <v>28007</v>
      </c>
      <c r="AY503" s="6" t="s">
        <v>1243</v>
      </c>
      <c r="BD503" s="1"/>
    </row>
    <row r="504" spans="1:56" hidden="1" outlineLevel="1">
      <c r="A504" t="s">
        <v>2505</v>
      </c>
      <c r="B504" t="s">
        <v>1556</v>
      </c>
      <c r="C504" s="1">
        <f t="shared" si="293"/>
        <v>3969</v>
      </c>
      <c r="D504" s="8">
        <f t="shared" si="294"/>
        <v>2</v>
      </c>
      <c r="E504" s="8">
        <f t="shared" si="295"/>
        <v>1</v>
      </c>
      <c r="F504" s="8">
        <f t="shared" si="296"/>
        <v>0</v>
      </c>
      <c r="G504" s="61">
        <f t="shared" si="297"/>
        <v>144</v>
      </c>
      <c r="H504" s="66">
        <f t="shared" si="277"/>
        <v>3.6281179138321996E-2</v>
      </c>
      <c r="I504" s="2"/>
      <c r="J504" s="2">
        <f t="shared" si="298"/>
        <v>0.47014361300075586</v>
      </c>
      <c r="K504" s="2">
        <f t="shared" si="299"/>
        <v>0.50642479213907787</v>
      </c>
      <c r="L504" s="2">
        <f t="shared" si="300"/>
        <v>0</v>
      </c>
      <c r="M504" s="2">
        <f t="shared" si="301"/>
        <v>2.3431594860166216E-2</v>
      </c>
      <c r="N504" s="120">
        <v>1866</v>
      </c>
      <c r="O504" s="120">
        <v>2010</v>
      </c>
      <c r="P504" s="120"/>
      <c r="Q504" s="120"/>
      <c r="R504" s="120"/>
      <c r="S504" s="120">
        <v>46</v>
      </c>
      <c r="T504" s="120"/>
      <c r="U504" s="120"/>
      <c r="V504" s="120"/>
      <c r="W504" s="120"/>
      <c r="X504" s="120"/>
      <c r="Y504" s="120">
        <v>47</v>
      </c>
      <c r="Z504" s="120"/>
      <c r="AA504" s="120"/>
      <c r="AB504" s="120"/>
      <c r="AC504" s="120"/>
      <c r="AD504" s="120"/>
      <c r="AE504" s="120"/>
      <c r="AG504" s="6">
        <f>IF(Q504&gt;0,RANK(Q504,(N504:P504,Q504:AE504)),0)</f>
        <v>0</v>
      </c>
      <c r="AH504" s="6">
        <f>IF(R504&gt;0,RANK(R504,(N504:P504,Q504:AE504)),0)</f>
        <v>0</v>
      </c>
      <c r="AI504" s="6">
        <f>IF(T504&gt;0,RANK(T504,(N504:P504,Q504:AE504)),0)</f>
        <v>0</v>
      </c>
      <c r="AJ504" s="6">
        <f>IF(S504&gt;0,RANK(S504,(N504:P504,Q504:AE504)),0)</f>
        <v>4</v>
      </c>
      <c r="AK504" s="2">
        <f t="shared" si="302"/>
        <v>0</v>
      </c>
      <c r="AL504" s="2">
        <f t="shared" si="303"/>
        <v>0</v>
      </c>
      <c r="AM504" s="2">
        <f t="shared" si="304"/>
        <v>0</v>
      </c>
      <c r="AN504" s="2">
        <f t="shared" si="305"/>
        <v>1.1589821113630638E-2</v>
      </c>
      <c r="AP504" t="s">
        <v>2505</v>
      </c>
      <c r="AQ504" t="s">
        <v>1556</v>
      </c>
      <c r="AR504">
        <v>1</v>
      </c>
      <c r="AT504">
        <v>1</v>
      </c>
      <c r="AU504" s="105">
        <v>28</v>
      </c>
      <c r="AV504" s="107">
        <v>9</v>
      </c>
      <c r="AW504" s="111">
        <f t="shared" si="291"/>
        <v>28009</v>
      </c>
      <c r="AY504" s="6" t="s">
        <v>1243</v>
      </c>
      <c r="BD504" s="1"/>
    </row>
    <row r="505" spans="1:56" hidden="1" outlineLevel="1">
      <c r="A505" t="s">
        <v>749</v>
      </c>
      <c r="B505" t="s">
        <v>1556</v>
      </c>
      <c r="C505" s="1">
        <f t="shared" si="293"/>
        <v>13688</v>
      </c>
      <c r="D505" s="8">
        <f t="shared" si="294"/>
        <v>1</v>
      </c>
      <c r="E505" s="8">
        <f t="shared" si="295"/>
        <v>2</v>
      </c>
      <c r="F505" s="8">
        <f t="shared" si="296"/>
        <v>0</v>
      </c>
      <c r="G505" s="61">
        <f t="shared" si="297"/>
        <v>3338</v>
      </c>
      <c r="H505" s="66">
        <f t="shared" si="277"/>
        <v>0.24386323787258912</v>
      </c>
      <c r="I505" s="2"/>
      <c r="J505" s="2">
        <f t="shared" si="298"/>
        <v>0.6046902396259497</v>
      </c>
      <c r="K505" s="2">
        <f t="shared" si="299"/>
        <v>0.36082700175336063</v>
      </c>
      <c r="L505" s="2">
        <f t="shared" si="300"/>
        <v>0</v>
      </c>
      <c r="M505" s="2">
        <f t="shared" si="301"/>
        <v>3.4482758620689669E-2</v>
      </c>
      <c r="N505" s="120">
        <v>8277</v>
      </c>
      <c r="O505" s="120">
        <v>4939</v>
      </c>
      <c r="P505" s="120"/>
      <c r="Q505" s="120"/>
      <c r="R505" s="120"/>
      <c r="S505" s="120">
        <v>272</v>
      </c>
      <c r="T505" s="120"/>
      <c r="U505" s="120"/>
      <c r="V505" s="120"/>
      <c r="W505" s="120"/>
      <c r="X505" s="120"/>
      <c r="Y505" s="120">
        <v>200</v>
      </c>
      <c r="Z505" s="120"/>
      <c r="AA505" s="120"/>
      <c r="AB505" s="120"/>
      <c r="AC505" s="120"/>
      <c r="AD505" s="120"/>
      <c r="AE505" s="120"/>
      <c r="AG505" s="6">
        <f>IF(Q505&gt;0,RANK(Q505,(N505:P505,Q505:AE505)),0)</f>
        <v>0</v>
      </c>
      <c r="AH505" s="6">
        <f>IF(R505&gt;0,RANK(R505,(N505:P505,Q505:AE505)),0)</f>
        <v>0</v>
      </c>
      <c r="AI505" s="6">
        <f>IF(T505&gt;0,RANK(T505,(N505:P505,Q505:AE505)),0)</f>
        <v>0</v>
      </c>
      <c r="AJ505" s="6">
        <f>IF(S505&gt;0,RANK(S505,(N505:P505,Q505:AE505)),0)</f>
        <v>3</v>
      </c>
      <c r="AK505" s="2">
        <f t="shared" si="302"/>
        <v>0</v>
      </c>
      <c r="AL505" s="2">
        <f t="shared" si="303"/>
        <v>0</v>
      </c>
      <c r="AM505" s="2">
        <f t="shared" si="304"/>
        <v>0</v>
      </c>
      <c r="AN505" s="2">
        <f t="shared" si="305"/>
        <v>1.9871420222092345E-2</v>
      </c>
      <c r="AP505" t="s">
        <v>749</v>
      </c>
      <c r="AQ505" t="s">
        <v>1556</v>
      </c>
      <c r="AR505">
        <v>2</v>
      </c>
      <c r="AT505">
        <v>1</v>
      </c>
      <c r="AU505" s="105">
        <v>28</v>
      </c>
      <c r="AV505" s="107">
        <v>11</v>
      </c>
      <c r="AW505" s="111">
        <f t="shared" si="291"/>
        <v>28011</v>
      </c>
      <c r="AY505" s="6" t="s">
        <v>1243</v>
      </c>
      <c r="BD505" s="1"/>
    </row>
    <row r="506" spans="1:56" hidden="1" outlineLevel="1">
      <c r="A506" t="s">
        <v>1340</v>
      </c>
      <c r="B506" t="s">
        <v>1556</v>
      </c>
      <c r="C506" s="1">
        <f t="shared" si="293"/>
        <v>6956</v>
      </c>
      <c r="D506" s="8">
        <f t="shared" si="294"/>
        <v>2</v>
      </c>
      <c r="E506" s="8">
        <f t="shared" si="295"/>
        <v>1</v>
      </c>
      <c r="F506" s="8">
        <f t="shared" si="296"/>
        <v>0</v>
      </c>
      <c r="G506" s="61">
        <f t="shared" si="297"/>
        <v>2410</v>
      </c>
      <c r="H506" s="66">
        <f t="shared" si="277"/>
        <v>0.34646348476135708</v>
      </c>
      <c r="I506" s="2"/>
      <c r="J506" s="2">
        <f t="shared" si="298"/>
        <v>0.31857389304197814</v>
      </c>
      <c r="K506" s="2">
        <f t="shared" si="299"/>
        <v>0.66503737780333527</v>
      </c>
      <c r="L506" s="2">
        <f t="shared" si="300"/>
        <v>0</v>
      </c>
      <c r="M506" s="2">
        <f t="shared" si="301"/>
        <v>1.6388729154686588E-2</v>
      </c>
      <c r="N506" s="120">
        <v>2216</v>
      </c>
      <c r="O506" s="120">
        <v>4626</v>
      </c>
      <c r="P506" s="120"/>
      <c r="Q506" s="120"/>
      <c r="R506" s="120"/>
      <c r="S506" s="120">
        <v>61</v>
      </c>
      <c r="T506" s="120"/>
      <c r="U506" s="120"/>
      <c r="V506" s="120"/>
      <c r="W506" s="120"/>
      <c r="X506" s="120"/>
      <c r="Y506" s="120">
        <v>53</v>
      </c>
      <c r="Z506" s="120"/>
      <c r="AA506" s="120"/>
      <c r="AB506" s="120"/>
      <c r="AC506" s="120"/>
      <c r="AD506" s="120"/>
      <c r="AE506" s="120"/>
      <c r="AG506" s="6">
        <f>IF(Q506&gt;0,RANK(Q506,(N506:P506,Q506:AE506)),0)</f>
        <v>0</v>
      </c>
      <c r="AH506" s="6">
        <f>IF(R506&gt;0,RANK(R506,(N506:P506,Q506:AE506)),0)</f>
        <v>0</v>
      </c>
      <c r="AI506" s="6">
        <f>IF(T506&gt;0,RANK(T506,(N506:P506,Q506:AE506)),0)</f>
        <v>0</v>
      </c>
      <c r="AJ506" s="6">
        <f>IF(S506&gt;0,RANK(S506,(N506:P506,Q506:AE506)),0)</f>
        <v>3</v>
      </c>
      <c r="AK506" s="2">
        <f t="shared" si="302"/>
        <v>0</v>
      </c>
      <c r="AL506" s="2">
        <f t="shared" si="303"/>
        <v>0</v>
      </c>
      <c r="AM506" s="2">
        <f t="shared" si="304"/>
        <v>0</v>
      </c>
      <c r="AN506" s="2">
        <f t="shared" si="305"/>
        <v>8.7694077055779189E-3</v>
      </c>
      <c r="AP506" t="s">
        <v>1340</v>
      </c>
      <c r="AQ506" t="s">
        <v>1556</v>
      </c>
      <c r="AR506">
        <v>1</v>
      </c>
      <c r="AT506">
        <v>1</v>
      </c>
      <c r="AU506" s="105">
        <v>28</v>
      </c>
      <c r="AV506" s="107">
        <v>13</v>
      </c>
      <c r="AW506" s="111">
        <f t="shared" si="291"/>
        <v>28013</v>
      </c>
      <c r="AY506" s="6" t="s">
        <v>1243</v>
      </c>
      <c r="BD506" s="1"/>
    </row>
    <row r="507" spans="1:56" hidden="1" outlineLevel="1">
      <c r="A507" t="s">
        <v>1606</v>
      </c>
      <c r="B507" t="s">
        <v>1556</v>
      </c>
      <c r="C507" s="1">
        <f t="shared" si="293"/>
        <v>5728</v>
      </c>
      <c r="D507" s="8">
        <f t="shared" si="294"/>
        <v>2</v>
      </c>
      <c r="E507" s="8">
        <f t="shared" si="295"/>
        <v>1</v>
      </c>
      <c r="F507" s="8">
        <f t="shared" si="296"/>
        <v>0</v>
      </c>
      <c r="G507" s="61">
        <f t="shared" si="297"/>
        <v>2143</v>
      </c>
      <c r="H507" s="66">
        <f t="shared" si="277"/>
        <v>0.37412709497206703</v>
      </c>
      <c r="I507" s="2"/>
      <c r="J507" s="2">
        <f t="shared" si="298"/>
        <v>0.30342178770949718</v>
      </c>
      <c r="K507" s="2">
        <f t="shared" si="299"/>
        <v>0.67754888268156421</v>
      </c>
      <c r="L507" s="2">
        <f t="shared" si="300"/>
        <v>0</v>
      </c>
      <c r="M507" s="2">
        <f t="shared" si="301"/>
        <v>1.9029329608938661E-2</v>
      </c>
      <c r="N507" s="120">
        <v>1738</v>
      </c>
      <c r="O507" s="120">
        <v>3881</v>
      </c>
      <c r="P507" s="120"/>
      <c r="Q507" s="120"/>
      <c r="R507" s="120"/>
      <c r="S507" s="120">
        <v>63</v>
      </c>
      <c r="T507" s="120"/>
      <c r="U507" s="120"/>
      <c r="V507" s="120"/>
      <c r="W507" s="120"/>
      <c r="X507" s="120"/>
      <c r="Y507" s="120">
        <v>46</v>
      </c>
      <c r="Z507" s="120"/>
      <c r="AA507" s="120"/>
      <c r="AB507" s="120"/>
      <c r="AC507" s="120"/>
      <c r="AD507" s="120"/>
      <c r="AE507" s="120"/>
      <c r="AG507" s="6">
        <f>IF(Q507&gt;0,RANK(Q507,(N507:P507,Q507:AE507)),0)</f>
        <v>0</v>
      </c>
      <c r="AH507" s="6">
        <f>IF(R507&gt;0,RANK(R507,(N507:P507,Q507:AE507)),0)</f>
        <v>0</v>
      </c>
      <c r="AI507" s="6">
        <f>IF(T507&gt;0,RANK(T507,(N507:P507,Q507:AE507)),0)</f>
        <v>0</v>
      </c>
      <c r="AJ507" s="6">
        <f>IF(S507&gt;0,RANK(S507,(N507:P507,Q507:AE507)),0)</f>
        <v>3</v>
      </c>
      <c r="AK507" s="2">
        <f t="shared" si="302"/>
        <v>0</v>
      </c>
      <c r="AL507" s="2">
        <f t="shared" si="303"/>
        <v>0</v>
      </c>
      <c r="AM507" s="2">
        <f t="shared" si="304"/>
        <v>0</v>
      </c>
      <c r="AN507" s="2">
        <f t="shared" si="305"/>
        <v>1.0998603351955308E-2</v>
      </c>
      <c r="AP507" t="s">
        <v>1606</v>
      </c>
      <c r="AQ507" t="s">
        <v>1556</v>
      </c>
      <c r="AR507">
        <v>2</v>
      </c>
      <c r="AT507">
        <v>1</v>
      </c>
      <c r="AU507" s="105">
        <v>28</v>
      </c>
      <c r="AV507" s="107">
        <v>15</v>
      </c>
      <c r="AW507" s="111">
        <f t="shared" si="291"/>
        <v>28015</v>
      </c>
      <c r="AY507" s="6" t="s">
        <v>1243</v>
      </c>
      <c r="BD507" s="1"/>
    </row>
    <row r="508" spans="1:56" hidden="1" outlineLevel="1">
      <c r="A508" t="s">
        <v>617</v>
      </c>
      <c r="B508" t="s">
        <v>1556</v>
      </c>
      <c r="C508" s="1">
        <f t="shared" si="293"/>
        <v>8304</v>
      </c>
      <c r="D508" s="8">
        <f t="shared" si="294"/>
        <v>2</v>
      </c>
      <c r="E508" s="8">
        <f t="shared" si="295"/>
        <v>1</v>
      </c>
      <c r="F508" s="8">
        <f t="shared" si="296"/>
        <v>0</v>
      </c>
      <c r="G508" s="61">
        <f t="shared" si="297"/>
        <v>288</v>
      </c>
      <c r="H508" s="66">
        <f t="shared" si="277"/>
        <v>3.4682080924855488E-2</v>
      </c>
      <c r="I508" s="2"/>
      <c r="J508" s="2">
        <f t="shared" si="298"/>
        <v>0.47386801541425821</v>
      </c>
      <c r="K508" s="2">
        <f t="shared" si="299"/>
        <v>0.50855009633911363</v>
      </c>
      <c r="L508" s="2">
        <f t="shared" si="300"/>
        <v>0</v>
      </c>
      <c r="M508" s="2">
        <f t="shared" si="301"/>
        <v>1.7581888246628097E-2</v>
      </c>
      <c r="N508" s="120">
        <v>3935</v>
      </c>
      <c r="O508" s="120">
        <v>4223</v>
      </c>
      <c r="P508" s="120"/>
      <c r="Q508" s="120"/>
      <c r="R508" s="120"/>
      <c r="S508" s="120">
        <v>82</v>
      </c>
      <c r="T508" s="120"/>
      <c r="U508" s="120"/>
      <c r="V508" s="120"/>
      <c r="W508" s="120"/>
      <c r="X508" s="120"/>
      <c r="Y508" s="120">
        <v>64</v>
      </c>
      <c r="Z508" s="120"/>
      <c r="AA508" s="120"/>
      <c r="AB508" s="120"/>
      <c r="AC508" s="120"/>
      <c r="AD508" s="120"/>
      <c r="AE508" s="120"/>
      <c r="AG508" s="6">
        <f>IF(Q508&gt;0,RANK(Q508,(N508:P508,Q508:AE508)),0)</f>
        <v>0</v>
      </c>
      <c r="AH508" s="6">
        <f>IF(R508&gt;0,RANK(R508,(N508:P508,Q508:AE508)),0)</f>
        <v>0</v>
      </c>
      <c r="AI508" s="6">
        <f>IF(T508&gt;0,RANK(T508,(N508:P508,Q508:AE508)),0)</f>
        <v>0</v>
      </c>
      <c r="AJ508" s="6">
        <f>IF(S508&gt;0,RANK(S508,(N508:P508,Q508:AE508)),0)</f>
        <v>3</v>
      </c>
      <c r="AK508" s="2">
        <f t="shared" si="302"/>
        <v>0</v>
      </c>
      <c r="AL508" s="2">
        <f t="shared" si="303"/>
        <v>0</v>
      </c>
      <c r="AM508" s="2">
        <f t="shared" si="304"/>
        <v>0</v>
      </c>
      <c r="AN508" s="2">
        <f t="shared" si="305"/>
        <v>9.8747591522157993E-3</v>
      </c>
      <c r="AP508" t="s">
        <v>617</v>
      </c>
      <c r="AQ508" t="s">
        <v>1556</v>
      </c>
      <c r="AR508">
        <v>1</v>
      </c>
      <c r="AT508">
        <v>1</v>
      </c>
      <c r="AU508" s="105">
        <v>28</v>
      </c>
      <c r="AV508" s="107">
        <v>17</v>
      </c>
      <c r="AW508" s="111">
        <f t="shared" si="291"/>
        <v>28017</v>
      </c>
      <c r="AY508" s="6" t="s">
        <v>1243</v>
      </c>
      <c r="BD508" s="1"/>
    </row>
    <row r="509" spans="1:56" hidden="1" outlineLevel="1">
      <c r="A509" t="s">
        <v>974</v>
      </c>
      <c r="B509" t="s">
        <v>1556</v>
      </c>
      <c r="C509" s="1">
        <f t="shared" si="293"/>
        <v>4152</v>
      </c>
      <c r="D509" s="8">
        <f t="shared" si="294"/>
        <v>2</v>
      </c>
      <c r="E509" s="8">
        <f t="shared" si="295"/>
        <v>1</v>
      </c>
      <c r="F509" s="8">
        <f t="shared" si="296"/>
        <v>0</v>
      </c>
      <c r="G509" s="61">
        <f t="shared" si="297"/>
        <v>1598</v>
      </c>
      <c r="H509" s="66">
        <f t="shared" si="277"/>
        <v>0.38487475915221581</v>
      </c>
      <c r="I509" s="2"/>
      <c r="J509" s="2">
        <f t="shared" si="298"/>
        <v>0.29792870905587671</v>
      </c>
      <c r="K509" s="2">
        <f t="shared" si="299"/>
        <v>0.68280346820809246</v>
      </c>
      <c r="L509" s="2">
        <f t="shared" si="300"/>
        <v>0</v>
      </c>
      <c r="M509" s="2">
        <f t="shared" si="301"/>
        <v>1.9267822736030893E-2</v>
      </c>
      <c r="N509" s="120">
        <v>1237</v>
      </c>
      <c r="O509" s="120">
        <v>2835</v>
      </c>
      <c r="P509" s="120"/>
      <c r="Q509" s="120"/>
      <c r="R509" s="120"/>
      <c r="S509" s="120">
        <v>42</v>
      </c>
      <c r="T509" s="120"/>
      <c r="U509" s="120"/>
      <c r="V509" s="120"/>
      <c r="W509" s="120"/>
      <c r="X509" s="120"/>
      <c r="Y509" s="120">
        <v>38</v>
      </c>
      <c r="Z509" s="120"/>
      <c r="AA509" s="120"/>
      <c r="AB509" s="120"/>
      <c r="AC509" s="120"/>
      <c r="AD509" s="120"/>
      <c r="AE509" s="120"/>
      <c r="AG509" s="6">
        <f>IF(Q509&gt;0,RANK(Q509,(N509:P509,Q509:AE509)),0)</f>
        <v>0</v>
      </c>
      <c r="AH509" s="6">
        <f>IF(R509&gt;0,RANK(R509,(N509:P509,Q509:AE509)),0)</f>
        <v>0</v>
      </c>
      <c r="AI509" s="6">
        <f>IF(T509&gt;0,RANK(T509,(N509:P509,Q509:AE509)),0)</f>
        <v>0</v>
      </c>
      <c r="AJ509" s="6">
        <f>IF(S509&gt;0,RANK(S509,(N509:P509,Q509:AE509)),0)</f>
        <v>3</v>
      </c>
      <c r="AK509" s="2">
        <f t="shared" si="302"/>
        <v>0</v>
      </c>
      <c r="AL509" s="2">
        <f t="shared" si="303"/>
        <v>0</v>
      </c>
      <c r="AM509" s="2">
        <f t="shared" si="304"/>
        <v>0</v>
      </c>
      <c r="AN509" s="2">
        <f t="shared" si="305"/>
        <v>1.0115606936416185E-2</v>
      </c>
      <c r="AP509" t="s">
        <v>974</v>
      </c>
      <c r="AQ509" t="s">
        <v>1556</v>
      </c>
      <c r="AR509">
        <v>1</v>
      </c>
      <c r="AT509">
        <v>1</v>
      </c>
      <c r="AU509" s="105">
        <v>28</v>
      </c>
      <c r="AV509" s="107">
        <v>19</v>
      </c>
      <c r="AW509" s="111">
        <f t="shared" si="291"/>
        <v>28019</v>
      </c>
      <c r="AY509" s="6" t="s">
        <v>1243</v>
      </c>
      <c r="BD509" s="1"/>
    </row>
    <row r="510" spans="1:56" hidden="1" outlineLevel="1">
      <c r="A510" t="s">
        <v>542</v>
      </c>
      <c r="B510" t="s">
        <v>1556</v>
      </c>
      <c r="C510" s="1">
        <f t="shared" si="293"/>
        <v>5115</v>
      </c>
      <c r="D510" s="8">
        <f t="shared" si="294"/>
        <v>1</v>
      </c>
      <c r="E510" s="8">
        <f t="shared" si="295"/>
        <v>2</v>
      </c>
      <c r="F510" s="8">
        <f t="shared" si="296"/>
        <v>0</v>
      </c>
      <c r="G510" s="61">
        <f t="shared" si="297"/>
        <v>3286</v>
      </c>
      <c r="H510" s="66">
        <f t="shared" si="277"/>
        <v>0.64242424242424245</v>
      </c>
      <c r="I510" s="2"/>
      <c r="J510" s="2">
        <f t="shared" si="298"/>
        <v>0.80723362658846531</v>
      </c>
      <c r="K510" s="2">
        <f t="shared" si="299"/>
        <v>0.16480938416422286</v>
      </c>
      <c r="L510" s="2">
        <f t="shared" si="300"/>
        <v>0</v>
      </c>
      <c r="M510" s="2">
        <f t="shared" si="301"/>
        <v>2.7956989247311825E-2</v>
      </c>
      <c r="N510" s="120">
        <v>4129</v>
      </c>
      <c r="O510" s="120">
        <v>843</v>
      </c>
      <c r="P510" s="120"/>
      <c r="Q510" s="120"/>
      <c r="R510" s="120"/>
      <c r="S510" s="120">
        <v>56</v>
      </c>
      <c r="T510" s="120"/>
      <c r="U510" s="120"/>
      <c r="V510" s="120"/>
      <c r="W510" s="120"/>
      <c r="X510" s="120"/>
      <c r="Y510" s="120">
        <v>87</v>
      </c>
      <c r="Z510" s="120"/>
      <c r="AA510" s="120"/>
      <c r="AB510" s="120"/>
      <c r="AC510" s="120"/>
      <c r="AD510" s="120"/>
      <c r="AE510" s="120"/>
      <c r="AG510" s="6">
        <f>IF(Q510&gt;0,RANK(Q510,(N510:P510,Q510:AE510)),0)</f>
        <v>0</v>
      </c>
      <c r="AH510" s="6">
        <f>IF(R510&gt;0,RANK(R510,(N510:P510,Q510:AE510)),0)</f>
        <v>0</v>
      </c>
      <c r="AI510" s="6">
        <f>IF(T510&gt;0,RANK(T510,(N510:P510,Q510:AE510)),0)</f>
        <v>0</v>
      </c>
      <c r="AJ510" s="6">
        <f>IF(S510&gt;0,RANK(S510,(N510:P510,Q510:AE510)),0)</f>
        <v>4</v>
      </c>
      <c r="AK510" s="2">
        <f t="shared" si="302"/>
        <v>0</v>
      </c>
      <c r="AL510" s="2">
        <f t="shared" si="303"/>
        <v>0</v>
      </c>
      <c r="AM510" s="2">
        <f t="shared" si="304"/>
        <v>0</v>
      </c>
      <c r="AN510" s="2">
        <f t="shared" si="305"/>
        <v>1.0948191593352884E-2</v>
      </c>
      <c r="AP510" t="s">
        <v>542</v>
      </c>
      <c r="AQ510" t="s">
        <v>1556</v>
      </c>
      <c r="AR510">
        <v>2</v>
      </c>
      <c r="AT510">
        <v>1</v>
      </c>
      <c r="AU510" s="105">
        <v>28</v>
      </c>
      <c r="AV510" s="107">
        <v>21</v>
      </c>
      <c r="AW510" s="111">
        <f t="shared" si="291"/>
        <v>28021</v>
      </c>
      <c r="AY510" s="6" t="s">
        <v>1243</v>
      </c>
      <c r="BD510" s="1"/>
    </row>
    <row r="511" spans="1:56" hidden="1" outlineLevel="1">
      <c r="A511" t="s">
        <v>975</v>
      </c>
      <c r="B511" t="s">
        <v>1556</v>
      </c>
      <c r="C511" s="1">
        <f t="shared" si="293"/>
        <v>8008</v>
      </c>
      <c r="D511" s="8">
        <f t="shared" si="294"/>
        <v>2</v>
      </c>
      <c r="E511" s="8">
        <f t="shared" si="295"/>
        <v>1</v>
      </c>
      <c r="F511" s="8">
        <f t="shared" si="296"/>
        <v>0</v>
      </c>
      <c r="G511" s="61">
        <f t="shared" si="297"/>
        <v>2269</v>
      </c>
      <c r="H511" s="66">
        <f t="shared" si="277"/>
        <v>0.28334165834165836</v>
      </c>
      <c r="I511" s="2"/>
      <c r="J511" s="2">
        <f t="shared" si="298"/>
        <v>0.34053446553446554</v>
      </c>
      <c r="K511" s="2">
        <f t="shared" si="299"/>
        <v>0.6238761238761239</v>
      </c>
      <c r="L511" s="2">
        <f t="shared" si="300"/>
        <v>0</v>
      </c>
      <c r="M511" s="2">
        <f t="shared" si="301"/>
        <v>3.5589410589410564E-2</v>
      </c>
      <c r="N511" s="120">
        <v>2727</v>
      </c>
      <c r="O511" s="120">
        <v>4996</v>
      </c>
      <c r="P511" s="120"/>
      <c r="Q511" s="120"/>
      <c r="R511" s="120"/>
      <c r="S511" s="120">
        <v>132</v>
      </c>
      <c r="T511" s="120"/>
      <c r="U511" s="120"/>
      <c r="V511" s="120"/>
      <c r="W511" s="120"/>
      <c r="X511" s="120"/>
      <c r="Y511" s="120">
        <v>153</v>
      </c>
      <c r="Z511" s="120"/>
      <c r="AA511" s="120"/>
      <c r="AB511" s="120"/>
      <c r="AC511" s="120"/>
      <c r="AD511" s="120"/>
      <c r="AE511" s="120"/>
      <c r="AG511" s="6">
        <f>IF(Q511&gt;0,RANK(Q511,(N511:P511,Q511:AE511)),0)</f>
        <v>0</v>
      </c>
      <c r="AH511" s="6">
        <f>IF(R511&gt;0,RANK(R511,(N511:P511,Q511:AE511)),0)</f>
        <v>0</v>
      </c>
      <c r="AI511" s="6">
        <f>IF(T511&gt;0,RANK(T511,(N511:P511,Q511:AE511)),0)</f>
        <v>0</v>
      </c>
      <c r="AJ511" s="6">
        <f>IF(S511&gt;0,RANK(S511,(N511:P511,Q511:AE511)),0)</f>
        <v>4</v>
      </c>
      <c r="AK511" s="2">
        <f t="shared" si="302"/>
        <v>0</v>
      </c>
      <c r="AL511" s="2">
        <f t="shared" si="303"/>
        <v>0</v>
      </c>
      <c r="AM511" s="2">
        <f t="shared" si="304"/>
        <v>0</v>
      </c>
      <c r="AN511" s="2">
        <f t="shared" si="305"/>
        <v>1.6483516483516484E-2</v>
      </c>
      <c r="AP511" t="s">
        <v>975</v>
      </c>
      <c r="AQ511" t="s">
        <v>1556</v>
      </c>
      <c r="AR511">
        <v>4</v>
      </c>
      <c r="AT511">
        <v>1</v>
      </c>
      <c r="AU511" s="105">
        <v>28</v>
      </c>
      <c r="AV511" s="107">
        <v>23</v>
      </c>
      <c r="AW511" s="111">
        <f t="shared" si="291"/>
        <v>28023</v>
      </c>
      <c r="AY511" s="6" t="s">
        <v>1243</v>
      </c>
      <c r="BD511" s="1"/>
    </row>
    <row r="512" spans="1:56" hidden="1" outlineLevel="1">
      <c r="A512" t="s">
        <v>976</v>
      </c>
      <c r="B512" t="s">
        <v>1556</v>
      </c>
      <c r="C512" s="1">
        <f t="shared" si="293"/>
        <v>10814</v>
      </c>
      <c r="D512" s="8">
        <f t="shared" si="294"/>
        <v>1</v>
      </c>
      <c r="E512" s="8">
        <f t="shared" si="295"/>
        <v>2</v>
      </c>
      <c r="F512" s="8">
        <f t="shared" si="296"/>
        <v>0</v>
      </c>
      <c r="G512" s="61">
        <f t="shared" si="297"/>
        <v>1488</v>
      </c>
      <c r="H512" s="66">
        <f t="shared" si="277"/>
        <v>0.13759940817458849</v>
      </c>
      <c r="I512" s="2"/>
      <c r="J512" s="2">
        <f t="shared" si="298"/>
        <v>0.56103199556130945</v>
      </c>
      <c r="K512" s="2">
        <f t="shared" si="299"/>
        <v>0.4234325873867209</v>
      </c>
      <c r="L512" s="2">
        <f t="shared" si="300"/>
        <v>0</v>
      </c>
      <c r="M512" s="2">
        <f t="shared" si="301"/>
        <v>1.5535417051969647E-2</v>
      </c>
      <c r="N512" s="120">
        <v>6067</v>
      </c>
      <c r="O512" s="120">
        <v>4579</v>
      </c>
      <c r="P512" s="120"/>
      <c r="Q512" s="120"/>
      <c r="R512" s="120"/>
      <c r="S512" s="120">
        <v>92</v>
      </c>
      <c r="T512" s="120"/>
      <c r="U512" s="120"/>
      <c r="V512" s="120"/>
      <c r="W512" s="120"/>
      <c r="X512" s="120"/>
      <c r="Y512" s="120">
        <v>76</v>
      </c>
      <c r="Z512" s="120"/>
      <c r="AA512" s="120"/>
      <c r="AB512" s="120"/>
      <c r="AC512" s="120"/>
      <c r="AD512" s="120"/>
      <c r="AE512" s="120"/>
      <c r="AG512" s="6">
        <f>IF(Q512&gt;0,RANK(Q512,(N512:P512,Q512:AE512)),0)</f>
        <v>0</v>
      </c>
      <c r="AH512" s="6">
        <f>IF(R512&gt;0,RANK(R512,(N512:P512,Q512:AE512)),0)</f>
        <v>0</v>
      </c>
      <c r="AI512" s="6">
        <f>IF(T512&gt;0,RANK(T512,(N512:P512,Q512:AE512)),0)</f>
        <v>0</v>
      </c>
      <c r="AJ512" s="6">
        <f>IF(S512&gt;0,RANK(S512,(N512:P512,Q512:AE512)),0)</f>
        <v>3</v>
      </c>
      <c r="AK512" s="2">
        <f t="shared" si="302"/>
        <v>0</v>
      </c>
      <c r="AL512" s="2">
        <f t="shared" si="303"/>
        <v>0</v>
      </c>
      <c r="AM512" s="2">
        <f t="shared" si="304"/>
        <v>0</v>
      </c>
      <c r="AN512" s="2">
        <f t="shared" si="305"/>
        <v>8.5074902903643432E-3</v>
      </c>
      <c r="AP512" t="s">
        <v>976</v>
      </c>
      <c r="AQ512" t="s">
        <v>1556</v>
      </c>
      <c r="AR512">
        <v>1</v>
      </c>
      <c r="AT512">
        <v>1</v>
      </c>
      <c r="AU512" s="105">
        <v>28</v>
      </c>
      <c r="AV512" s="107">
        <v>25</v>
      </c>
      <c r="AW512" s="111">
        <f t="shared" si="291"/>
        <v>28025</v>
      </c>
      <c r="AY512" s="6" t="s">
        <v>1243</v>
      </c>
      <c r="BD512" s="1"/>
    </row>
    <row r="513" spans="1:56" hidden="1" outlineLevel="1">
      <c r="A513" t="s">
        <v>279</v>
      </c>
      <c r="B513" t="s">
        <v>1556</v>
      </c>
      <c r="C513" s="1">
        <f t="shared" si="293"/>
        <v>9766</v>
      </c>
      <c r="D513" s="8">
        <f t="shared" si="294"/>
        <v>1</v>
      </c>
      <c r="E513" s="8">
        <f t="shared" si="295"/>
        <v>2</v>
      </c>
      <c r="F513" s="8">
        <f t="shared" si="296"/>
        <v>0</v>
      </c>
      <c r="G513" s="61">
        <f t="shared" si="297"/>
        <v>4038</v>
      </c>
      <c r="H513" s="66">
        <f t="shared" si="277"/>
        <v>0.41347532254761415</v>
      </c>
      <c r="I513" s="2"/>
      <c r="J513" s="2">
        <f t="shared" si="298"/>
        <v>0.69701003481466317</v>
      </c>
      <c r="K513" s="2">
        <f t="shared" si="299"/>
        <v>0.28353471226704896</v>
      </c>
      <c r="L513" s="2">
        <f t="shared" si="300"/>
        <v>0</v>
      </c>
      <c r="M513" s="2">
        <f t="shared" si="301"/>
        <v>1.9455252918287869E-2</v>
      </c>
      <c r="N513" s="120">
        <v>6807</v>
      </c>
      <c r="O513" s="120">
        <v>2769</v>
      </c>
      <c r="P513" s="120"/>
      <c r="Q513" s="120"/>
      <c r="R513" s="120"/>
      <c r="S513" s="120">
        <v>91</v>
      </c>
      <c r="T513" s="120"/>
      <c r="U513" s="120"/>
      <c r="V513" s="120"/>
      <c r="W513" s="120"/>
      <c r="X513" s="120"/>
      <c r="Y513" s="120">
        <v>99</v>
      </c>
      <c r="Z513" s="120"/>
      <c r="AA513" s="120"/>
      <c r="AB513" s="120"/>
      <c r="AC513" s="120"/>
      <c r="AD513" s="120"/>
      <c r="AE513" s="120"/>
      <c r="AG513" s="6">
        <f>IF(Q513&gt;0,RANK(Q513,(N513:P513,Q513:AE513)),0)</f>
        <v>0</v>
      </c>
      <c r="AH513" s="6">
        <f>IF(R513&gt;0,RANK(R513,(N513:P513,Q513:AE513)),0)</f>
        <v>0</v>
      </c>
      <c r="AI513" s="6">
        <f>IF(T513&gt;0,RANK(T513,(N513:P513,Q513:AE513)),0)</f>
        <v>0</v>
      </c>
      <c r="AJ513" s="6">
        <f>IF(S513&gt;0,RANK(S513,(N513:P513,Q513:AE513)),0)</f>
        <v>4</v>
      </c>
      <c r="AK513" s="2">
        <f t="shared" si="302"/>
        <v>0</v>
      </c>
      <c r="AL513" s="2">
        <f t="shared" si="303"/>
        <v>0</v>
      </c>
      <c r="AM513" s="2">
        <f t="shared" si="304"/>
        <v>0</v>
      </c>
      <c r="AN513" s="2">
        <f t="shared" si="305"/>
        <v>9.3180421871800131E-3</v>
      </c>
      <c r="AP513" t="s">
        <v>279</v>
      </c>
      <c r="AQ513" t="s">
        <v>1556</v>
      </c>
      <c r="AR513">
        <v>2</v>
      </c>
      <c r="AT513">
        <v>1</v>
      </c>
      <c r="AU513" s="105">
        <v>28</v>
      </c>
      <c r="AV513" s="107">
        <v>27</v>
      </c>
      <c r="AW513" s="111">
        <f t="shared" si="291"/>
        <v>28027</v>
      </c>
      <c r="AY513" s="6" t="s">
        <v>1243</v>
      </c>
      <c r="BD513" s="1"/>
    </row>
    <row r="514" spans="1:56" hidden="1" outlineLevel="1">
      <c r="A514" t="s">
        <v>1413</v>
      </c>
      <c r="B514" t="s">
        <v>1556</v>
      </c>
      <c r="C514" s="1">
        <f t="shared" si="293"/>
        <v>13412</v>
      </c>
      <c r="D514" s="8">
        <f t="shared" si="294"/>
        <v>1</v>
      </c>
      <c r="E514" s="8">
        <f t="shared" si="295"/>
        <v>2</v>
      </c>
      <c r="F514" s="8">
        <f t="shared" si="296"/>
        <v>0</v>
      </c>
      <c r="G514" s="61">
        <f t="shared" si="297"/>
        <v>226</v>
      </c>
      <c r="H514" s="66">
        <f t="shared" si="277"/>
        <v>1.6850581568744409E-2</v>
      </c>
      <c r="I514" s="2"/>
      <c r="J514" s="2">
        <f t="shared" si="298"/>
        <v>0.49746495675514463</v>
      </c>
      <c r="K514" s="2">
        <f t="shared" si="299"/>
        <v>0.48061437518640021</v>
      </c>
      <c r="L514" s="2">
        <f t="shared" si="300"/>
        <v>0</v>
      </c>
      <c r="M514" s="2">
        <f t="shared" si="301"/>
        <v>2.1920668058455217E-2</v>
      </c>
      <c r="N514" s="120">
        <v>6672</v>
      </c>
      <c r="O514" s="120">
        <v>6446</v>
      </c>
      <c r="P514" s="120"/>
      <c r="Q514" s="120"/>
      <c r="R514" s="120"/>
      <c r="S514" s="120">
        <v>130</v>
      </c>
      <c r="T514" s="120"/>
      <c r="U514" s="120"/>
      <c r="V514" s="120"/>
      <c r="W514" s="120"/>
      <c r="X514" s="120"/>
      <c r="Y514" s="120">
        <v>164</v>
      </c>
      <c r="Z514" s="120"/>
      <c r="AA514" s="120"/>
      <c r="AB514" s="120"/>
      <c r="AC514" s="120"/>
      <c r="AD514" s="120"/>
      <c r="AE514" s="120"/>
      <c r="AG514" s="6">
        <f>IF(Q514&gt;0,RANK(Q514,(N514:P514,Q514:AE514)),0)</f>
        <v>0</v>
      </c>
      <c r="AH514" s="6">
        <f>IF(R514&gt;0,RANK(R514,(N514:P514,Q514:AE514)),0)</f>
        <v>0</v>
      </c>
      <c r="AI514" s="6">
        <f>IF(T514&gt;0,RANK(T514,(N514:P514,Q514:AE514)),0)</f>
        <v>0</v>
      </c>
      <c r="AJ514" s="6">
        <f>IF(S514&gt;0,RANK(S514,(N514:P514,Q514:AE514)),0)</f>
        <v>4</v>
      </c>
      <c r="AK514" s="2">
        <f t="shared" si="302"/>
        <v>0</v>
      </c>
      <c r="AL514" s="2">
        <f t="shared" si="303"/>
        <v>0</v>
      </c>
      <c r="AM514" s="2">
        <f t="shared" si="304"/>
        <v>0</v>
      </c>
      <c r="AN514" s="2">
        <f t="shared" si="305"/>
        <v>9.6928124067998805E-3</v>
      </c>
      <c r="AP514" t="s">
        <v>1413</v>
      </c>
      <c r="AQ514" t="s">
        <v>1556</v>
      </c>
      <c r="AR514">
        <v>2</v>
      </c>
      <c r="AT514">
        <v>1</v>
      </c>
      <c r="AU514" s="105">
        <v>28</v>
      </c>
      <c r="AV514" s="107">
        <v>29</v>
      </c>
      <c r="AW514" s="111">
        <f t="shared" si="291"/>
        <v>28029</v>
      </c>
      <c r="AY514" s="6" t="s">
        <v>1243</v>
      </c>
      <c r="BD514" s="1"/>
    </row>
    <row r="515" spans="1:56" hidden="1" outlineLevel="1">
      <c r="A515" t="s">
        <v>1069</v>
      </c>
      <c r="B515" t="s">
        <v>1556</v>
      </c>
      <c r="C515" s="1">
        <f t="shared" si="293"/>
        <v>9090</v>
      </c>
      <c r="D515" s="8">
        <f t="shared" si="294"/>
        <v>2</v>
      </c>
      <c r="E515" s="8">
        <f t="shared" si="295"/>
        <v>1</v>
      </c>
      <c r="F515" s="8">
        <f t="shared" si="296"/>
        <v>0</v>
      </c>
      <c r="G515" s="61">
        <f t="shared" si="297"/>
        <v>2058</v>
      </c>
      <c r="H515" s="66">
        <f t="shared" si="277"/>
        <v>0.2264026402640264</v>
      </c>
      <c r="I515" s="2"/>
      <c r="J515" s="2">
        <f t="shared" si="298"/>
        <v>0.37205720572057205</v>
      </c>
      <c r="K515" s="2">
        <f t="shared" si="299"/>
        <v>0.59845984598459845</v>
      </c>
      <c r="L515" s="2">
        <f t="shared" si="300"/>
        <v>0</v>
      </c>
      <c r="M515" s="2">
        <f t="shared" si="301"/>
        <v>2.9482948294829558E-2</v>
      </c>
      <c r="N515" s="120">
        <v>3382</v>
      </c>
      <c r="O515" s="120">
        <v>5440</v>
      </c>
      <c r="P515" s="120"/>
      <c r="Q515" s="120"/>
      <c r="R515" s="120"/>
      <c r="S515" s="120">
        <v>101</v>
      </c>
      <c r="T515" s="120"/>
      <c r="U515" s="120"/>
      <c r="V515" s="120"/>
      <c r="W515" s="120"/>
      <c r="X515" s="120"/>
      <c r="Y515" s="120">
        <v>167</v>
      </c>
      <c r="Z515" s="120"/>
      <c r="AA515" s="120"/>
      <c r="AB515" s="120"/>
      <c r="AC515" s="120"/>
      <c r="AD515" s="120"/>
      <c r="AE515" s="120"/>
      <c r="AG515" s="6">
        <f>IF(Q515&gt;0,RANK(Q515,(N515:P515,Q515:AE515)),0)</f>
        <v>0</v>
      </c>
      <c r="AH515" s="6">
        <f>IF(R515&gt;0,RANK(R515,(N515:P515,Q515:AE515)),0)</f>
        <v>0</v>
      </c>
      <c r="AI515" s="6">
        <f>IF(T515&gt;0,RANK(T515,(N515:P515,Q515:AE515)),0)</f>
        <v>0</v>
      </c>
      <c r="AJ515" s="6">
        <f>IF(S515&gt;0,RANK(S515,(N515:P515,Q515:AE515)),0)</f>
        <v>4</v>
      </c>
      <c r="AK515" s="2">
        <f t="shared" si="302"/>
        <v>0</v>
      </c>
      <c r="AL515" s="2">
        <f t="shared" si="303"/>
        <v>0</v>
      </c>
      <c r="AM515" s="2">
        <f t="shared" si="304"/>
        <v>0</v>
      </c>
      <c r="AN515" s="2">
        <f t="shared" si="305"/>
        <v>1.1111111111111112E-2</v>
      </c>
      <c r="AP515" t="s">
        <v>1069</v>
      </c>
      <c r="AQ515" t="s">
        <v>1556</v>
      </c>
      <c r="AR515">
        <v>3</v>
      </c>
      <c r="AT515">
        <v>1</v>
      </c>
      <c r="AU515" s="105">
        <v>28</v>
      </c>
      <c r="AV515" s="107">
        <v>31</v>
      </c>
      <c r="AW515" s="111">
        <f t="shared" si="291"/>
        <v>28031</v>
      </c>
      <c r="AY515" s="6" t="s">
        <v>1243</v>
      </c>
      <c r="BD515" s="1"/>
    </row>
    <row r="516" spans="1:56" hidden="1" outlineLevel="1">
      <c r="A516" t="s">
        <v>880</v>
      </c>
      <c r="B516" t="s">
        <v>1556</v>
      </c>
      <c r="C516" s="1">
        <f t="shared" si="293"/>
        <v>64430</v>
      </c>
      <c r="D516" s="8">
        <f t="shared" si="294"/>
        <v>2</v>
      </c>
      <c r="E516" s="8">
        <f t="shared" si="295"/>
        <v>1</v>
      </c>
      <c r="F516" s="8">
        <f t="shared" si="296"/>
        <v>0</v>
      </c>
      <c r="G516" s="61">
        <f t="shared" si="297"/>
        <v>20657</v>
      </c>
      <c r="H516" s="66">
        <f t="shared" ref="H516:H579" si="306">IF(C516&gt;0,G516/C516,0)</f>
        <v>0.32061151637435975</v>
      </c>
      <c r="I516" s="2"/>
      <c r="J516" s="2">
        <f t="shared" si="298"/>
        <v>0.32989290703088625</v>
      </c>
      <c r="K516" s="2">
        <f t="shared" si="299"/>
        <v>0.65050442340524606</v>
      </c>
      <c r="L516" s="2">
        <f t="shared" si="300"/>
        <v>0</v>
      </c>
      <c r="M516" s="2">
        <f t="shared" si="301"/>
        <v>1.9602669563867692E-2</v>
      </c>
      <c r="N516" s="120">
        <v>21255</v>
      </c>
      <c r="O516" s="120">
        <v>41912</v>
      </c>
      <c r="P516" s="120"/>
      <c r="Q516" s="120"/>
      <c r="R516" s="120"/>
      <c r="S516" s="120">
        <v>798</v>
      </c>
      <c r="T516" s="120"/>
      <c r="U516" s="120"/>
      <c r="V516" s="120"/>
      <c r="W516" s="120"/>
      <c r="X516" s="120"/>
      <c r="Y516" s="120">
        <v>465</v>
      </c>
      <c r="Z516" s="120"/>
      <c r="AA516" s="120"/>
      <c r="AB516" s="120"/>
      <c r="AC516" s="120"/>
      <c r="AD516" s="120"/>
      <c r="AE516" s="120"/>
      <c r="AG516" s="6">
        <f>IF(Q516&gt;0,RANK(Q516,(N516:P516,Q516:AE516)),0)</f>
        <v>0</v>
      </c>
      <c r="AH516" s="6">
        <f>IF(R516&gt;0,RANK(R516,(N516:P516,Q516:AE516)),0)</f>
        <v>0</v>
      </c>
      <c r="AI516" s="6">
        <f>IF(T516&gt;0,RANK(T516,(N516:P516,Q516:AE516)),0)</f>
        <v>0</v>
      </c>
      <c r="AJ516" s="6">
        <f>IF(S516&gt;0,RANK(S516,(N516:P516,Q516:AE516)),0)</f>
        <v>3</v>
      </c>
      <c r="AK516" s="2">
        <f t="shared" si="302"/>
        <v>0</v>
      </c>
      <c r="AL516" s="2">
        <f t="shared" si="303"/>
        <v>0</v>
      </c>
      <c r="AM516" s="2">
        <f t="shared" si="304"/>
        <v>0</v>
      </c>
      <c r="AN516" s="2">
        <f t="shared" si="305"/>
        <v>1.2385534688809562E-2</v>
      </c>
      <c r="AP516" t="s">
        <v>880</v>
      </c>
      <c r="AQ516" t="s">
        <v>1556</v>
      </c>
      <c r="AR516">
        <v>1</v>
      </c>
      <c r="AT516">
        <v>1</v>
      </c>
      <c r="AU516" s="105">
        <v>28</v>
      </c>
      <c r="AV516" s="107">
        <v>33</v>
      </c>
      <c r="AW516" s="111">
        <f t="shared" si="291"/>
        <v>28033</v>
      </c>
      <c r="AY516" s="6" t="s">
        <v>1243</v>
      </c>
      <c r="BD516" s="1"/>
    </row>
    <row r="517" spans="1:56" hidden="1" outlineLevel="1">
      <c r="A517" t="s">
        <v>1414</v>
      </c>
      <c r="B517" t="s">
        <v>1556</v>
      </c>
      <c r="C517" s="1">
        <f t="shared" si="293"/>
        <v>29532</v>
      </c>
      <c r="D517" s="8">
        <f t="shared" si="294"/>
        <v>2</v>
      </c>
      <c r="E517" s="8">
        <f t="shared" si="295"/>
        <v>1</v>
      </c>
      <c r="F517" s="8">
        <f t="shared" si="296"/>
        <v>0</v>
      </c>
      <c r="G517" s="61">
        <f t="shared" si="297"/>
        <v>4606</v>
      </c>
      <c r="H517" s="66">
        <f t="shared" si="306"/>
        <v>0.15596640931870515</v>
      </c>
      <c r="I517" s="2"/>
      <c r="J517" s="2">
        <f t="shared" si="298"/>
        <v>0.4081335500474062</v>
      </c>
      <c r="K517" s="2">
        <f t="shared" si="299"/>
        <v>0.56409995936611135</v>
      </c>
      <c r="L517" s="2">
        <f t="shared" si="300"/>
        <v>0</v>
      </c>
      <c r="M517" s="2">
        <f t="shared" si="301"/>
        <v>2.7766490586482506E-2</v>
      </c>
      <c r="N517" s="120">
        <v>12053</v>
      </c>
      <c r="O517" s="120">
        <v>16659</v>
      </c>
      <c r="P517" s="120"/>
      <c r="Q517" s="120"/>
      <c r="R517" s="120"/>
      <c r="S517" s="120">
        <v>405</v>
      </c>
      <c r="T517" s="120"/>
      <c r="U517" s="120"/>
      <c r="V517" s="120"/>
      <c r="W517" s="120"/>
      <c r="X517" s="120"/>
      <c r="Y517" s="120">
        <v>415</v>
      </c>
      <c r="Z517" s="120"/>
      <c r="AA517" s="120"/>
      <c r="AB517" s="120"/>
      <c r="AC517" s="120"/>
      <c r="AD517" s="120"/>
      <c r="AE517" s="120"/>
      <c r="AG517" s="6">
        <f>IF(Q517&gt;0,RANK(Q517,(N517:P517,Q517:AE517)),0)</f>
        <v>0</v>
      </c>
      <c r="AH517" s="6">
        <f>IF(R517&gt;0,RANK(R517,(N517:P517,Q517:AE517)),0)</f>
        <v>0</v>
      </c>
      <c r="AI517" s="6">
        <f>IF(T517&gt;0,RANK(T517,(N517:P517,Q517:AE517)),0)</f>
        <v>0</v>
      </c>
      <c r="AJ517" s="6">
        <f>IF(S517&gt;0,RANK(S517,(N517:P517,Q517:AE517)),0)</f>
        <v>4</v>
      </c>
      <c r="AK517" s="2">
        <f t="shared" si="302"/>
        <v>0</v>
      </c>
      <c r="AL517" s="2">
        <f t="shared" si="303"/>
        <v>0</v>
      </c>
      <c r="AM517" s="2">
        <f t="shared" si="304"/>
        <v>0</v>
      </c>
      <c r="AN517" s="2">
        <f t="shared" si="305"/>
        <v>1.3713937423811459E-2</v>
      </c>
      <c r="AP517" t="s">
        <v>1414</v>
      </c>
      <c r="AQ517" t="s">
        <v>1556</v>
      </c>
      <c r="AR517">
        <v>4</v>
      </c>
      <c r="AT517">
        <v>1</v>
      </c>
      <c r="AU517" s="105">
        <v>28</v>
      </c>
      <c r="AV517" s="107">
        <v>35</v>
      </c>
      <c r="AW517" s="111">
        <f t="shared" si="291"/>
        <v>28035</v>
      </c>
      <c r="AY517" s="6" t="s">
        <v>1243</v>
      </c>
      <c r="BD517" s="1"/>
    </row>
    <row r="518" spans="1:56" hidden="1" outlineLevel="1">
      <c r="A518" t="s">
        <v>501</v>
      </c>
      <c r="B518" t="s">
        <v>1556</v>
      </c>
      <c r="C518" s="1">
        <f t="shared" si="293"/>
        <v>4362</v>
      </c>
      <c r="D518" s="8">
        <f t="shared" si="294"/>
        <v>2</v>
      </c>
      <c r="E518" s="8">
        <f t="shared" si="295"/>
        <v>1</v>
      </c>
      <c r="F518" s="8">
        <f t="shared" si="296"/>
        <v>0</v>
      </c>
      <c r="G518" s="61">
        <f t="shared" si="297"/>
        <v>1107</v>
      </c>
      <c r="H518" s="66">
        <f t="shared" si="306"/>
        <v>0.25378266850068776</v>
      </c>
      <c r="I518" s="2"/>
      <c r="J518" s="2">
        <f t="shared" si="298"/>
        <v>0.36198991288399818</v>
      </c>
      <c r="K518" s="2">
        <f t="shared" si="299"/>
        <v>0.61577258138468594</v>
      </c>
      <c r="L518" s="2">
        <f t="shared" si="300"/>
        <v>0</v>
      </c>
      <c r="M518" s="2">
        <f t="shared" si="301"/>
        <v>2.2237505731315887E-2</v>
      </c>
      <c r="N518" s="120">
        <v>1579</v>
      </c>
      <c r="O518" s="120">
        <v>2686</v>
      </c>
      <c r="P518" s="120"/>
      <c r="Q518" s="120"/>
      <c r="R518" s="120"/>
      <c r="S518" s="120">
        <v>45</v>
      </c>
      <c r="T518" s="120"/>
      <c r="U518" s="120"/>
      <c r="V518" s="120"/>
      <c r="W518" s="120"/>
      <c r="X518" s="120"/>
      <c r="Y518" s="120">
        <v>52</v>
      </c>
      <c r="Z518" s="120"/>
      <c r="AA518" s="120"/>
      <c r="AB518" s="120"/>
      <c r="AC518" s="120"/>
      <c r="AD518" s="120"/>
      <c r="AE518" s="120"/>
      <c r="AG518" s="6">
        <f>IF(Q518&gt;0,RANK(Q518,(N518:P518,Q518:AE518)),0)</f>
        <v>0</v>
      </c>
      <c r="AH518" s="6">
        <f>IF(R518&gt;0,RANK(R518,(N518:P518,Q518:AE518)),0)</f>
        <v>0</v>
      </c>
      <c r="AI518" s="6">
        <f>IF(T518&gt;0,RANK(T518,(N518:P518,Q518:AE518)),0)</f>
        <v>0</v>
      </c>
      <c r="AJ518" s="6">
        <f>IF(S518&gt;0,RANK(S518,(N518:P518,Q518:AE518)),0)</f>
        <v>4</v>
      </c>
      <c r="AK518" s="2">
        <f t="shared" si="302"/>
        <v>0</v>
      </c>
      <c r="AL518" s="2">
        <f t="shared" si="303"/>
        <v>0</v>
      </c>
      <c r="AM518" s="2">
        <f t="shared" si="304"/>
        <v>0</v>
      </c>
      <c r="AN518" s="2">
        <f t="shared" si="305"/>
        <v>1.0316368638239339E-2</v>
      </c>
      <c r="AP518" t="s">
        <v>501</v>
      </c>
      <c r="AQ518" t="s">
        <v>1556</v>
      </c>
      <c r="AR518">
        <v>3</v>
      </c>
      <c r="AT518">
        <v>1</v>
      </c>
      <c r="AU518" s="105">
        <v>28</v>
      </c>
      <c r="AV518" s="107">
        <v>37</v>
      </c>
      <c r="AW518" s="111">
        <f t="shared" si="291"/>
        <v>28037</v>
      </c>
      <c r="AY518" s="6" t="s">
        <v>1243</v>
      </c>
      <c r="BD518" s="1"/>
    </row>
    <row r="519" spans="1:56" hidden="1" outlineLevel="1">
      <c r="A519" t="s">
        <v>1458</v>
      </c>
      <c r="B519" t="s">
        <v>1556</v>
      </c>
      <c r="C519" s="1">
        <f t="shared" si="293"/>
        <v>9540</v>
      </c>
      <c r="D519" s="8">
        <f t="shared" si="294"/>
        <v>2</v>
      </c>
      <c r="E519" s="8">
        <f t="shared" si="295"/>
        <v>1</v>
      </c>
      <c r="F519" s="8">
        <f t="shared" si="296"/>
        <v>0</v>
      </c>
      <c r="G519" s="61">
        <f t="shared" si="297"/>
        <v>5683</v>
      </c>
      <c r="H519" s="66">
        <f t="shared" si="306"/>
        <v>0.59570230607966457</v>
      </c>
      <c r="I519" s="2"/>
      <c r="J519" s="2">
        <f t="shared" si="298"/>
        <v>0.18354297693920335</v>
      </c>
      <c r="K519" s="2">
        <f t="shared" si="299"/>
        <v>0.77924528301886797</v>
      </c>
      <c r="L519" s="2">
        <f t="shared" si="300"/>
        <v>0</v>
      </c>
      <c r="M519" s="2">
        <f t="shared" si="301"/>
        <v>3.721174004192862E-2</v>
      </c>
      <c r="N519" s="120">
        <v>1751</v>
      </c>
      <c r="O519" s="120">
        <v>7434</v>
      </c>
      <c r="P519" s="120"/>
      <c r="Q519" s="120"/>
      <c r="R519" s="120"/>
      <c r="S519" s="120">
        <v>183</v>
      </c>
      <c r="T519" s="120"/>
      <c r="U519" s="120"/>
      <c r="V519" s="120"/>
      <c r="W519" s="120"/>
      <c r="X519" s="120"/>
      <c r="Y519" s="120">
        <v>172</v>
      </c>
      <c r="Z519" s="120"/>
      <c r="AA519" s="120"/>
      <c r="AB519" s="120"/>
      <c r="AC519" s="120"/>
      <c r="AD519" s="120"/>
      <c r="AE519" s="120"/>
      <c r="AG519" s="6">
        <f>IF(Q519&gt;0,RANK(Q519,(N519:P519,Q519:AE519)),0)</f>
        <v>0</v>
      </c>
      <c r="AH519" s="6">
        <f>IF(R519&gt;0,RANK(R519,(N519:P519,Q519:AE519)),0)</f>
        <v>0</v>
      </c>
      <c r="AI519" s="6">
        <f>IF(T519&gt;0,RANK(T519,(N519:P519,Q519:AE519)),0)</f>
        <v>0</v>
      </c>
      <c r="AJ519" s="6">
        <f>IF(S519&gt;0,RANK(S519,(N519:P519,Q519:AE519)),0)</f>
        <v>3</v>
      </c>
      <c r="AK519" s="2">
        <f t="shared" si="302"/>
        <v>0</v>
      </c>
      <c r="AL519" s="2">
        <f t="shared" si="303"/>
        <v>0</v>
      </c>
      <c r="AM519" s="2">
        <f t="shared" si="304"/>
        <v>0</v>
      </c>
      <c r="AN519" s="2">
        <f t="shared" si="305"/>
        <v>1.9182389937106917E-2</v>
      </c>
      <c r="AP519" t="s">
        <v>1458</v>
      </c>
      <c r="AQ519" t="s">
        <v>1556</v>
      </c>
      <c r="AR519">
        <v>4</v>
      </c>
      <c r="AT519">
        <v>1</v>
      </c>
      <c r="AU519" s="105">
        <v>28</v>
      </c>
      <c r="AV519" s="107">
        <v>39</v>
      </c>
      <c r="AW519" s="111">
        <f t="shared" si="291"/>
        <v>28039</v>
      </c>
      <c r="AY519" s="6" t="s">
        <v>1243</v>
      </c>
      <c r="BD519" s="1"/>
    </row>
    <row r="520" spans="1:56" hidden="1" outlineLevel="1">
      <c r="A520" t="s">
        <v>1000</v>
      </c>
      <c r="B520" t="s">
        <v>1556</v>
      </c>
      <c r="C520" s="1">
        <f t="shared" si="293"/>
        <v>5650</v>
      </c>
      <c r="D520" s="8">
        <f t="shared" si="294"/>
        <v>2</v>
      </c>
      <c r="E520" s="8">
        <f t="shared" si="295"/>
        <v>1</v>
      </c>
      <c r="F520" s="8">
        <f t="shared" si="296"/>
        <v>0</v>
      </c>
      <c r="G520" s="61">
        <f t="shared" si="297"/>
        <v>2422</v>
      </c>
      <c r="H520" s="66">
        <f t="shared" si="306"/>
        <v>0.42867256637168144</v>
      </c>
      <c r="I520" s="2"/>
      <c r="J520" s="2">
        <f t="shared" si="298"/>
        <v>0.25876106194690268</v>
      </c>
      <c r="K520" s="2">
        <f t="shared" si="299"/>
        <v>0.68743362831858412</v>
      </c>
      <c r="L520" s="2">
        <f t="shared" si="300"/>
        <v>0</v>
      </c>
      <c r="M520" s="2">
        <f t="shared" si="301"/>
        <v>5.380530973451314E-2</v>
      </c>
      <c r="N520" s="120">
        <v>1462</v>
      </c>
      <c r="O520" s="120">
        <v>3884</v>
      </c>
      <c r="P520" s="120"/>
      <c r="Q520" s="120"/>
      <c r="R520" s="120"/>
      <c r="S520" s="120">
        <v>113</v>
      </c>
      <c r="T520" s="120"/>
      <c r="U520" s="120"/>
      <c r="V520" s="120"/>
      <c r="W520" s="120"/>
      <c r="X520" s="120"/>
      <c r="Y520" s="120">
        <v>191</v>
      </c>
      <c r="Z520" s="120"/>
      <c r="AA520" s="120"/>
      <c r="AB520" s="120"/>
      <c r="AC520" s="120"/>
      <c r="AD520" s="120"/>
      <c r="AE520" s="120"/>
      <c r="AG520" s="6">
        <f>IF(Q520&gt;0,RANK(Q520,(N520:P520,Q520:AE520)),0)</f>
        <v>0</v>
      </c>
      <c r="AH520" s="6">
        <f>IF(R520&gt;0,RANK(R520,(N520:P520,Q520:AE520)),0)</f>
        <v>0</v>
      </c>
      <c r="AI520" s="6">
        <f>IF(T520&gt;0,RANK(T520,(N520:P520,Q520:AE520)),0)</f>
        <v>0</v>
      </c>
      <c r="AJ520" s="6">
        <f>IF(S520&gt;0,RANK(S520,(N520:P520,Q520:AE520)),0)</f>
        <v>4</v>
      </c>
      <c r="AK520" s="2">
        <f t="shared" si="302"/>
        <v>0</v>
      </c>
      <c r="AL520" s="2">
        <f t="shared" si="303"/>
        <v>0</v>
      </c>
      <c r="AM520" s="2">
        <f t="shared" si="304"/>
        <v>0</v>
      </c>
      <c r="AN520" s="2">
        <f t="shared" si="305"/>
        <v>0.02</v>
      </c>
      <c r="AP520" t="s">
        <v>1000</v>
      </c>
      <c r="AQ520" t="s">
        <v>1556</v>
      </c>
      <c r="AR520">
        <v>4</v>
      </c>
      <c r="AT520">
        <v>1</v>
      </c>
      <c r="AU520" s="105">
        <v>28</v>
      </c>
      <c r="AV520" s="107">
        <v>41</v>
      </c>
      <c r="AW520" s="111">
        <f t="shared" si="291"/>
        <v>28041</v>
      </c>
      <c r="AY520" s="6" t="s">
        <v>1243</v>
      </c>
      <c r="BD520" s="1"/>
    </row>
    <row r="521" spans="1:56" hidden="1" outlineLevel="1">
      <c r="A521" t="s">
        <v>1748</v>
      </c>
      <c r="B521" t="s">
        <v>1556</v>
      </c>
      <c r="C521" s="1">
        <f t="shared" si="293"/>
        <v>10942</v>
      </c>
      <c r="D521" s="8">
        <f t="shared" si="294"/>
        <v>2</v>
      </c>
      <c r="E521" s="8">
        <f t="shared" si="295"/>
        <v>1</v>
      </c>
      <c r="F521" s="8">
        <f t="shared" si="296"/>
        <v>0</v>
      </c>
      <c r="G521" s="61">
        <f t="shared" si="297"/>
        <v>894</v>
      </c>
      <c r="H521" s="66">
        <f t="shared" si="306"/>
        <v>8.1703527691464078E-2</v>
      </c>
      <c r="I521" s="2"/>
      <c r="J521" s="2">
        <f t="shared" si="298"/>
        <v>0.45357338694936938</v>
      </c>
      <c r="K521" s="2">
        <f t="shared" si="299"/>
        <v>0.53527691464083349</v>
      </c>
      <c r="L521" s="2">
        <f t="shared" si="300"/>
        <v>0</v>
      </c>
      <c r="M521" s="2">
        <f t="shared" si="301"/>
        <v>1.1149698409797071E-2</v>
      </c>
      <c r="N521" s="120">
        <v>4963</v>
      </c>
      <c r="O521" s="120">
        <v>5857</v>
      </c>
      <c r="P521" s="120"/>
      <c r="Q521" s="120"/>
      <c r="R521" s="120"/>
      <c r="S521" s="120">
        <v>68</v>
      </c>
      <c r="T521" s="120"/>
      <c r="U521" s="120"/>
      <c r="V521" s="120"/>
      <c r="W521" s="120"/>
      <c r="X521" s="120"/>
      <c r="Y521" s="120">
        <v>54</v>
      </c>
      <c r="Z521" s="120"/>
      <c r="AA521" s="120"/>
      <c r="AB521" s="120"/>
      <c r="AC521" s="120"/>
      <c r="AD521" s="120"/>
      <c r="AE521" s="120"/>
      <c r="AG521" s="6">
        <f>IF(Q521&gt;0,RANK(Q521,(N521:P521,Q521:AE521)),0)</f>
        <v>0</v>
      </c>
      <c r="AH521" s="6">
        <f>IF(R521&gt;0,RANK(R521,(N521:P521,Q521:AE521)),0)</f>
        <v>0</v>
      </c>
      <c r="AI521" s="6">
        <f>IF(T521&gt;0,RANK(T521,(N521:P521,Q521:AE521)),0)</f>
        <v>0</v>
      </c>
      <c r="AJ521" s="6">
        <f>IF(S521&gt;0,RANK(S521,(N521:P521,Q521:AE521)),0)</f>
        <v>3</v>
      </c>
      <c r="AK521" s="2">
        <f t="shared" si="302"/>
        <v>0</v>
      </c>
      <c r="AL521" s="2">
        <f t="shared" si="303"/>
        <v>0</v>
      </c>
      <c r="AM521" s="2">
        <f t="shared" si="304"/>
        <v>0</v>
      </c>
      <c r="AN521" s="2">
        <f t="shared" si="305"/>
        <v>6.2145859989033081E-3</v>
      </c>
      <c r="AP521" t="s">
        <v>1748</v>
      </c>
      <c r="AQ521" t="s">
        <v>1556</v>
      </c>
      <c r="AR521">
        <v>1</v>
      </c>
      <c r="AT521">
        <v>1</v>
      </c>
      <c r="AU521" s="105">
        <v>28</v>
      </c>
      <c r="AV521" s="107">
        <v>43</v>
      </c>
      <c r="AW521" s="111">
        <f t="shared" si="291"/>
        <v>28043</v>
      </c>
      <c r="AY521" s="6" t="s">
        <v>1243</v>
      </c>
      <c r="BD521" s="1"/>
    </row>
    <row r="522" spans="1:56" hidden="1" outlineLevel="1">
      <c r="A522" t="s">
        <v>1363</v>
      </c>
      <c r="B522" t="s">
        <v>1556</v>
      </c>
      <c r="C522" s="1">
        <f t="shared" si="293"/>
        <v>16709</v>
      </c>
      <c r="D522" s="8">
        <f t="shared" si="294"/>
        <v>2</v>
      </c>
      <c r="E522" s="8">
        <f t="shared" si="295"/>
        <v>1</v>
      </c>
      <c r="F522" s="8">
        <f t="shared" si="296"/>
        <v>0</v>
      </c>
      <c r="G522" s="61">
        <f t="shared" si="297"/>
        <v>7943</v>
      </c>
      <c r="H522" s="66">
        <f t="shared" si="306"/>
        <v>0.47537255371356751</v>
      </c>
      <c r="I522" s="2"/>
      <c r="J522" s="2">
        <f t="shared" si="298"/>
        <v>0.24160631994733378</v>
      </c>
      <c r="K522" s="2">
        <f t="shared" si="299"/>
        <v>0.71697887366090129</v>
      </c>
      <c r="L522" s="2">
        <f t="shared" si="300"/>
        <v>0</v>
      </c>
      <c r="M522" s="2">
        <f t="shared" si="301"/>
        <v>4.141480639176498E-2</v>
      </c>
      <c r="N522" s="120">
        <v>4037</v>
      </c>
      <c r="O522" s="120">
        <v>11980</v>
      </c>
      <c r="P522" s="120"/>
      <c r="Q522" s="120"/>
      <c r="R522" s="120"/>
      <c r="S522" s="120">
        <v>363</v>
      </c>
      <c r="T522" s="120"/>
      <c r="U522" s="120"/>
      <c r="V522" s="120"/>
      <c r="W522" s="120"/>
      <c r="X522" s="120"/>
      <c r="Y522" s="120">
        <v>329</v>
      </c>
      <c r="Z522" s="120"/>
      <c r="AA522" s="120"/>
      <c r="AB522" s="120"/>
      <c r="AC522" s="120"/>
      <c r="AD522" s="120"/>
      <c r="AE522" s="120"/>
      <c r="AG522" s="6">
        <f>IF(Q522&gt;0,RANK(Q522,(N522:P522,Q522:AE522)),0)</f>
        <v>0</v>
      </c>
      <c r="AH522" s="6">
        <f>IF(R522&gt;0,RANK(R522,(N522:P522,Q522:AE522)),0)</f>
        <v>0</v>
      </c>
      <c r="AI522" s="6">
        <f>IF(T522&gt;0,RANK(T522,(N522:P522,Q522:AE522)),0)</f>
        <v>0</v>
      </c>
      <c r="AJ522" s="6">
        <f>IF(S522&gt;0,RANK(S522,(N522:P522,Q522:AE522)),0)</f>
        <v>3</v>
      </c>
      <c r="AK522" s="2">
        <f t="shared" si="302"/>
        <v>0</v>
      </c>
      <c r="AL522" s="2">
        <f t="shared" si="303"/>
        <v>0</v>
      </c>
      <c r="AM522" s="2">
        <f t="shared" si="304"/>
        <v>0</v>
      </c>
      <c r="AN522" s="2">
        <f t="shared" si="305"/>
        <v>2.1724818959842001E-2</v>
      </c>
      <c r="AP522" t="s">
        <v>1363</v>
      </c>
      <c r="AQ522" t="s">
        <v>1556</v>
      </c>
      <c r="AR522">
        <v>4</v>
      </c>
      <c r="AT522">
        <v>1</v>
      </c>
      <c r="AU522" s="105">
        <v>28</v>
      </c>
      <c r="AV522" s="107">
        <v>45</v>
      </c>
      <c r="AW522" s="111">
        <f t="shared" si="291"/>
        <v>28045</v>
      </c>
      <c r="AY522" s="6" t="s">
        <v>1243</v>
      </c>
      <c r="BD522" s="1"/>
    </row>
    <row r="523" spans="1:56" hidden="1" outlineLevel="1">
      <c r="A523" t="s">
        <v>2095</v>
      </c>
      <c r="B523" t="s">
        <v>1556</v>
      </c>
      <c r="C523" s="1">
        <f t="shared" si="293"/>
        <v>62297</v>
      </c>
      <c r="D523" s="8">
        <f t="shared" si="294"/>
        <v>2</v>
      </c>
      <c r="E523" s="8">
        <f t="shared" si="295"/>
        <v>1</v>
      </c>
      <c r="F523" s="8">
        <f t="shared" si="296"/>
        <v>0</v>
      </c>
      <c r="G523" s="61">
        <f t="shared" si="297"/>
        <v>19609</v>
      </c>
      <c r="H523" s="66">
        <f t="shared" si="306"/>
        <v>0.31476636114098594</v>
      </c>
      <c r="I523" s="2"/>
      <c r="J523" s="2">
        <f t="shared" si="298"/>
        <v>0.32829831292036532</v>
      </c>
      <c r="K523" s="2">
        <f t="shared" si="299"/>
        <v>0.64306467406135126</v>
      </c>
      <c r="L523" s="2">
        <f t="shared" si="300"/>
        <v>0</v>
      </c>
      <c r="M523" s="2">
        <f t="shared" si="301"/>
        <v>2.8637013018283364E-2</v>
      </c>
      <c r="N523" s="120">
        <v>20452</v>
      </c>
      <c r="O523" s="120">
        <v>40061</v>
      </c>
      <c r="P523" s="120"/>
      <c r="Q523" s="120"/>
      <c r="R523" s="120"/>
      <c r="S523" s="120">
        <v>967</v>
      </c>
      <c r="T523" s="120"/>
      <c r="U523" s="120"/>
      <c r="V523" s="120"/>
      <c r="W523" s="120"/>
      <c r="X523" s="120"/>
      <c r="Y523" s="120">
        <v>817</v>
      </c>
      <c r="Z523" s="120"/>
      <c r="AA523" s="120"/>
      <c r="AB523" s="120"/>
      <c r="AC523" s="120"/>
      <c r="AD523" s="120"/>
      <c r="AE523" s="120"/>
      <c r="AG523" s="6">
        <f>IF(Q523&gt;0,RANK(Q523,(N523:P523,Q523:AE523)),0)</f>
        <v>0</v>
      </c>
      <c r="AH523" s="6">
        <f>IF(R523&gt;0,RANK(R523,(N523:P523,Q523:AE523)),0)</f>
        <v>0</v>
      </c>
      <c r="AI523" s="6">
        <f>IF(T523&gt;0,RANK(T523,(N523:P523,Q523:AE523)),0)</f>
        <v>0</v>
      </c>
      <c r="AJ523" s="6">
        <f>IF(S523&gt;0,RANK(S523,(N523:P523,Q523:AE523)),0)</f>
        <v>3</v>
      </c>
      <c r="AK523" s="2">
        <f t="shared" si="302"/>
        <v>0</v>
      </c>
      <c r="AL523" s="2">
        <f t="shared" si="303"/>
        <v>0</v>
      </c>
      <c r="AM523" s="2">
        <f t="shared" si="304"/>
        <v>0</v>
      </c>
      <c r="AN523" s="2">
        <f t="shared" si="305"/>
        <v>1.5522416809798224E-2</v>
      </c>
      <c r="AP523" t="s">
        <v>2095</v>
      </c>
      <c r="AQ523" t="s">
        <v>1556</v>
      </c>
      <c r="AR523">
        <v>4</v>
      </c>
      <c r="AT523">
        <v>1</v>
      </c>
      <c r="AU523" s="105">
        <v>28</v>
      </c>
      <c r="AV523" s="107">
        <v>47</v>
      </c>
      <c r="AW523" s="111">
        <f t="shared" si="291"/>
        <v>28047</v>
      </c>
      <c r="AY523" s="6" t="s">
        <v>1243</v>
      </c>
      <c r="BD523" s="1"/>
    </row>
    <row r="524" spans="1:56" hidden="1" outlineLevel="1">
      <c r="A524" t="s">
        <v>1939</v>
      </c>
      <c r="B524" t="s">
        <v>1556</v>
      </c>
      <c r="C524" s="1">
        <f t="shared" si="293"/>
        <v>100113</v>
      </c>
      <c r="D524" s="8">
        <f t="shared" si="294"/>
        <v>1</v>
      </c>
      <c r="E524" s="8">
        <f t="shared" si="295"/>
        <v>2</v>
      </c>
      <c r="F524" s="8">
        <f t="shared" si="296"/>
        <v>0</v>
      </c>
      <c r="G524" s="61">
        <f t="shared" si="297"/>
        <v>36146</v>
      </c>
      <c r="H524" s="66">
        <f t="shared" si="306"/>
        <v>0.36105201122731312</v>
      </c>
      <c r="I524" s="2"/>
      <c r="J524" s="2">
        <f t="shared" si="298"/>
        <v>0.67253004105360947</v>
      </c>
      <c r="K524" s="2">
        <f t="shared" si="299"/>
        <v>0.3114780298262963</v>
      </c>
      <c r="L524" s="2">
        <f t="shared" si="300"/>
        <v>0</v>
      </c>
      <c r="M524" s="2">
        <f t="shared" si="301"/>
        <v>1.5991929120094228E-2</v>
      </c>
      <c r="N524" s="120">
        <v>67329</v>
      </c>
      <c r="O524" s="120">
        <v>31183</v>
      </c>
      <c r="P524" s="120"/>
      <c r="Q524" s="120"/>
      <c r="R524" s="120"/>
      <c r="S524" s="120">
        <v>838</v>
      </c>
      <c r="T524" s="120"/>
      <c r="U524" s="120"/>
      <c r="V524" s="120"/>
      <c r="W524" s="120"/>
      <c r="X524" s="120"/>
      <c r="Y524" s="120">
        <v>763</v>
      </c>
      <c r="Z524" s="120"/>
      <c r="AA524" s="120"/>
      <c r="AB524" s="120"/>
      <c r="AC524" s="120"/>
      <c r="AD524" s="120"/>
      <c r="AE524" s="120"/>
      <c r="AG524" s="6">
        <f>IF(Q524&gt;0,RANK(Q524,(N524:P524,Q524:AE524)),0)</f>
        <v>0</v>
      </c>
      <c r="AH524" s="6">
        <f>IF(R524&gt;0,RANK(R524,(N524:P524,Q524:AE524)),0)</f>
        <v>0</v>
      </c>
      <c r="AI524" s="6">
        <f>IF(T524&gt;0,RANK(T524,(N524:P524,Q524:AE524)),0)</f>
        <v>0</v>
      </c>
      <c r="AJ524" s="6">
        <f>IF(S524&gt;0,RANK(S524,(N524:P524,Q524:AE524)),0)</f>
        <v>3</v>
      </c>
      <c r="AK524" s="2">
        <f t="shared" si="302"/>
        <v>0</v>
      </c>
      <c r="AL524" s="2">
        <f t="shared" si="303"/>
        <v>0</v>
      </c>
      <c r="AM524" s="2">
        <f t="shared" si="304"/>
        <v>0</v>
      </c>
      <c r="AN524" s="2">
        <f t="shared" si="305"/>
        <v>8.3705412883441719E-3</v>
      </c>
      <c r="AP524" t="s">
        <v>1939</v>
      </c>
      <c r="AQ524" t="s">
        <v>1556</v>
      </c>
      <c r="AR524">
        <v>0</v>
      </c>
      <c r="AT524">
        <v>1</v>
      </c>
      <c r="AU524" s="105">
        <v>28</v>
      </c>
      <c r="AV524" s="107">
        <v>49</v>
      </c>
      <c r="AW524" s="111">
        <f t="shared" si="291"/>
        <v>28049</v>
      </c>
      <c r="AY524" s="6" t="s">
        <v>1243</v>
      </c>
      <c r="BD524" s="1"/>
    </row>
    <row r="525" spans="1:56" hidden="1" outlineLevel="1">
      <c r="A525" t="s">
        <v>1589</v>
      </c>
      <c r="B525" t="s">
        <v>1556</v>
      </c>
      <c r="C525" s="1">
        <f t="shared" si="293"/>
        <v>8378</v>
      </c>
      <c r="D525" s="8">
        <f t="shared" si="294"/>
        <v>1</v>
      </c>
      <c r="E525" s="8">
        <f t="shared" si="295"/>
        <v>2</v>
      </c>
      <c r="F525" s="8">
        <f t="shared" si="296"/>
        <v>0</v>
      </c>
      <c r="G525" s="61">
        <f t="shared" si="297"/>
        <v>4658</v>
      </c>
      <c r="H525" s="66">
        <f t="shared" si="306"/>
        <v>0.55597994748149915</v>
      </c>
      <c r="I525" s="2"/>
      <c r="J525" s="2">
        <f t="shared" si="298"/>
        <v>0.76259250417760804</v>
      </c>
      <c r="K525" s="2">
        <f t="shared" si="299"/>
        <v>0.20661255669610887</v>
      </c>
      <c r="L525" s="2">
        <f t="shared" si="300"/>
        <v>0</v>
      </c>
      <c r="M525" s="2">
        <f t="shared" si="301"/>
        <v>3.0794939126283088E-2</v>
      </c>
      <c r="N525" s="120">
        <v>6389</v>
      </c>
      <c r="O525" s="120">
        <v>1731</v>
      </c>
      <c r="P525" s="120"/>
      <c r="Q525" s="120"/>
      <c r="R525" s="120"/>
      <c r="S525" s="120">
        <v>143</v>
      </c>
      <c r="T525" s="120"/>
      <c r="U525" s="120"/>
      <c r="V525" s="120"/>
      <c r="W525" s="120"/>
      <c r="X525" s="120"/>
      <c r="Y525" s="120">
        <v>115</v>
      </c>
      <c r="Z525" s="120"/>
      <c r="AA525" s="120"/>
      <c r="AB525" s="120"/>
      <c r="AC525" s="120"/>
      <c r="AD525" s="120"/>
      <c r="AE525" s="120"/>
      <c r="AG525" s="6">
        <f>IF(Q525&gt;0,RANK(Q525,(N525:P525,Q525:AE525)),0)</f>
        <v>0</v>
      </c>
      <c r="AH525" s="6">
        <f>IF(R525&gt;0,RANK(R525,(N525:P525,Q525:AE525)),0)</f>
        <v>0</v>
      </c>
      <c r="AI525" s="6">
        <f>IF(T525&gt;0,RANK(T525,(N525:P525,Q525:AE525)),0)</f>
        <v>0</v>
      </c>
      <c r="AJ525" s="6">
        <f>IF(S525&gt;0,RANK(S525,(N525:P525,Q525:AE525)),0)</f>
        <v>3</v>
      </c>
      <c r="AK525" s="2">
        <f t="shared" si="302"/>
        <v>0</v>
      </c>
      <c r="AL525" s="2">
        <f t="shared" si="303"/>
        <v>0</v>
      </c>
      <c r="AM525" s="2">
        <f t="shared" si="304"/>
        <v>0</v>
      </c>
      <c r="AN525" s="2">
        <f t="shared" si="305"/>
        <v>1.706851277154452E-2</v>
      </c>
      <c r="AP525" t="s">
        <v>1589</v>
      </c>
      <c r="AQ525" t="s">
        <v>1556</v>
      </c>
      <c r="AR525">
        <v>2</v>
      </c>
      <c r="AT525">
        <v>1</v>
      </c>
      <c r="AU525" s="105">
        <v>28</v>
      </c>
      <c r="AV525" s="107">
        <v>51</v>
      </c>
      <c r="AW525" s="111">
        <f t="shared" si="291"/>
        <v>28051</v>
      </c>
      <c r="AY525" s="6" t="s">
        <v>1243</v>
      </c>
      <c r="BD525" s="1"/>
    </row>
    <row r="526" spans="1:56" hidden="1" outlineLevel="1">
      <c r="A526" t="s">
        <v>2215</v>
      </c>
      <c r="B526" t="s">
        <v>1556</v>
      </c>
      <c r="C526" s="1">
        <f t="shared" si="293"/>
        <v>4772</v>
      </c>
      <c r="D526" s="8">
        <f t="shared" si="294"/>
        <v>1</v>
      </c>
      <c r="E526" s="8">
        <f t="shared" si="295"/>
        <v>2</v>
      </c>
      <c r="F526" s="8">
        <f t="shared" si="296"/>
        <v>0</v>
      </c>
      <c r="G526" s="61">
        <f t="shared" si="297"/>
        <v>1709</v>
      </c>
      <c r="H526" s="66">
        <f t="shared" si="306"/>
        <v>0.35813076278290024</v>
      </c>
      <c r="I526" s="2"/>
      <c r="J526" s="2">
        <f t="shared" si="298"/>
        <v>0.66408214585079628</v>
      </c>
      <c r="K526" s="2">
        <f t="shared" si="299"/>
        <v>0.30595138306789604</v>
      </c>
      <c r="L526" s="2">
        <f t="shared" si="300"/>
        <v>0</v>
      </c>
      <c r="M526" s="2">
        <f t="shared" si="301"/>
        <v>2.9966471081307677E-2</v>
      </c>
      <c r="N526" s="120">
        <v>3169</v>
      </c>
      <c r="O526" s="120">
        <v>1460</v>
      </c>
      <c r="P526" s="120"/>
      <c r="Q526" s="120"/>
      <c r="R526" s="120"/>
      <c r="S526" s="120">
        <v>72</v>
      </c>
      <c r="T526" s="120"/>
      <c r="U526" s="120"/>
      <c r="V526" s="120"/>
      <c r="W526" s="120"/>
      <c r="X526" s="120"/>
      <c r="Y526" s="120">
        <v>71</v>
      </c>
      <c r="Z526" s="120"/>
      <c r="AA526" s="120"/>
      <c r="AB526" s="120"/>
      <c r="AC526" s="120"/>
      <c r="AD526" s="120"/>
      <c r="AE526" s="120"/>
      <c r="AG526" s="6">
        <f>IF(Q526&gt;0,RANK(Q526,(N526:P526,Q526:AE526)),0)</f>
        <v>0</v>
      </c>
      <c r="AH526" s="6">
        <f>IF(R526&gt;0,RANK(R526,(N526:P526,Q526:AE526)),0)</f>
        <v>0</v>
      </c>
      <c r="AI526" s="6">
        <f>IF(T526&gt;0,RANK(T526,(N526:P526,Q526:AE526)),0)</f>
        <v>0</v>
      </c>
      <c r="AJ526" s="6">
        <f>IF(S526&gt;0,RANK(S526,(N526:P526,Q526:AE526)),0)</f>
        <v>3</v>
      </c>
      <c r="AK526" s="2">
        <f t="shared" si="302"/>
        <v>0</v>
      </c>
      <c r="AL526" s="2">
        <f t="shared" si="303"/>
        <v>0</v>
      </c>
      <c r="AM526" s="2">
        <f t="shared" si="304"/>
        <v>0</v>
      </c>
      <c r="AN526" s="2">
        <f t="shared" si="305"/>
        <v>1.5088013411567477E-2</v>
      </c>
      <c r="AP526" t="s">
        <v>2215</v>
      </c>
      <c r="AQ526" t="s">
        <v>1556</v>
      </c>
      <c r="AR526">
        <v>2</v>
      </c>
      <c r="AT526">
        <v>1</v>
      </c>
      <c r="AU526" s="105">
        <v>28</v>
      </c>
      <c r="AV526" s="107">
        <v>53</v>
      </c>
      <c r="AW526" s="111">
        <f t="shared" si="291"/>
        <v>28053</v>
      </c>
      <c r="AY526" s="6" t="s">
        <v>1243</v>
      </c>
      <c r="BD526" s="1"/>
    </row>
    <row r="527" spans="1:56" hidden="1" outlineLevel="1">
      <c r="A527" t="s">
        <v>943</v>
      </c>
      <c r="B527" t="s">
        <v>1556</v>
      </c>
      <c r="C527" s="1">
        <f t="shared" si="293"/>
        <v>709</v>
      </c>
      <c r="D527" s="8">
        <f t="shared" si="294"/>
        <v>1</v>
      </c>
      <c r="E527" s="8">
        <f t="shared" si="295"/>
        <v>2</v>
      </c>
      <c r="F527" s="8">
        <f t="shared" si="296"/>
        <v>0</v>
      </c>
      <c r="G527" s="61">
        <f t="shared" si="297"/>
        <v>76</v>
      </c>
      <c r="H527" s="66">
        <f t="shared" si="306"/>
        <v>0.10719322990126939</v>
      </c>
      <c r="I527" s="2"/>
      <c r="J527" s="2">
        <f t="shared" si="298"/>
        <v>0.53878702397743305</v>
      </c>
      <c r="K527" s="2">
        <f t="shared" si="299"/>
        <v>0.43159379407616361</v>
      </c>
      <c r="L527" s="2">
        <f t="shared" si="300"/>
        <v>0</v>
      </c>
      <c r="M527" s="2">
        <f t="shared" si="301"/>
        <v>2.9619181946403339E-2</v>
      </c>
      <c r="N527" s="120">
        <v>382</v>
      </c>
      <c r="O527" s="120">
        <v>306</v>
      </c>
      <c r="P527" s="120"/>
      <c r="Q527" s="120"/>
      <c r="R527" s="120"/>
      <c r="S527" s="120">
        <v>9</v>
      </c>
      <c r="T527" s="120"/>
      <c r="U527" s="120"/>
      <c r="V527" s="120"/>
      <c r="W527" s="120"/>
      <c r="X527" s="120"/>
      <c r="Y527" s="120">
        <v>12</v>
      </c>
      <c r="Z527" s="120"/>
      <c r="AA527" s="120"/>
      <c r="AB527" s="120"/>
      <c r="AC527" s="120"/>
      <c r="AD527" s="120"/>
      <c r="AE527" s="120"/>
      <c r="AG527" s="6">
        <f>IF(Q527&gt;0,RANK(Q527,(N527:P527,Q527:AE527)),0)</f>
        <v>0</v>
      </c>
      <c r="AH527" s="6">
        <f>IF(R527&gt;0,RANK(R527,(N527:P527,Q527:AE527)),0)</f>
        <v>0</v>
      </c>
      <c r="AI527" s="6">
        <f>IF(T527&gt;0,RANK(T527,(N527:P527,Q527:AE527)),0)</f>
        <v>0</v>
      </c>
      <c r="AJ527" s="6">
        <f>IF(S527&gt;0,RANK(S527,(N527:P527,Q527:AE527)),0)</f>
        <v>4</v>
      </c>
      <c r="AK527" s="2">
        <f t="shared" si="302"/>
        <v>0</v>
      </c>
      <c r="AL527" s="2">
        <f t="shared" si="303"/>
        <v>0</v>
      </c>
      <c r="AM527" s="2">
        <f t="shared" si="304"/>
        <v>0</v>
      </c>
      <c r="AN527" s="2">
        <f t="shared" si="305"/>
        <v>1.2693935119887164E-2</v>
      </c>
      <c r="AP527" t="s">
        <v>943</v>
      </c>
      <c r="AQ527" t="s">
        <v>1556</v>
      </c>
      <c r="AR527">
        <v>2</v>
      </c>
      <c r="AT527">
        <v>1</v>
      </c>
      <c r="AU527" s="105">
        <v>28</v>
      </c>
      <c r="AV527" s="107">
        <v>55</v>
      </c>
      <c r="AW527" s="111">
        <f t="shared" si="291"/>
        <v>28055</v>
      </c>
      <c r="AY527" s="6" t="s">
        <v>1243</v>
      </c>
      <c r="BD527" s="1"/>
    </row>
    <row r="528" spans="1:56" hidden="1" outlineLevel="1">
      <c r="A528" t="s">
        <v>640</v>
      </c>
      <c r="B528" t="s">
        <v>1556</v>
      </c>
      <c r="C528" s="1">
        <f t="shared" si="293"/>
        <v>9215</v>
      </c>
      <c r="D528" s="8">
        <f t="shared" si="294"/>
        <v>2</v>
      </c>
      <c r="E528" s="8">
        <f t="shared" si="295"/>
        <v>1</v>
      </c>
      <c r="F528" s="8">
        <f t="shared" si="296"/>
        <v>0</v>
      </c>
      <c r="G528" s="61">
        <f t="shared" si="297"/>
        <v>5786</v>
      </c>
      <c r="H528" s="66">
        <f t="shared" si="306"/>
        <v>0.62788931090613131</v>
      </c>
      <c r="I528" s="2"/>
      <c r="J528" s="2">
        <f t="shared" si="298"/>
        <v>0.17287032013022247</v>
      </c>
      <c r="K528" s="2">
        <f t="shared" si="299"/>
        <v>0.80075963103635373</v>
      </c>
      <c r="L528" s="2">
        <f t="shared" si="300"/>
        <v>0</v>
      </c>
      <c r="M528" s="2">
        <f t="shared" si="301"/>
        <v>2.6370048833423865E-2</v>
      </c>
      <c r="N528" s="120">
        <v>1593</v>
      </c>
      <c r="O528" s="120">
        <v>7379</v>
      </c>
      <c r="P528" s="120"/>
      <c r="Q528" s="120"/>
      <c r="R528" s="120"/>
      <c r="S528" s="120">
        <v>128</v>
      </c>
      <c r="T528" s="120"/>
      <c r="U528" s="120"/>
      <c r="V528" s="120"/>
      <c r="W528" s="120"/>
      <c r="X528" s="120"/>
      <c r="Y528" s="120">
        <v>115</v>
      </c>
      <c r="Z528" s="120"/>
      <c r="AA528" s="120"/>
      <c r="AB528" s="120"/>
      <c r="AC528" s="120"/>
      <c r="AD528" s="120"/>
      <c r="AE528" s="120"/>
      <c r="AG528" s="6">
        <f>IF(Q528&gt;0,RANK(Q528,(N528:P528,Q528:AE528)),0)</f>
        <v>0</v>
      </c>
      <c r="AH528" s="6">
        <f>IF(R528&gt;0,RANK(R528,(N528:P528,Q528:AE528)),0)</f>
        <v>0</v>
      </c>
      <c r="AI528" s="6">
        <f>IF(T528&gt;0,RANK(T528,(N528:P528,Q528:AE528)),0)</f>
        <v>0</v>
      </c>
      <c r="AJ528" s="6">
        <f>IF(S528&gt;0,RANK(S528,(N528:P528,Q528:AE528)),0)</f>
        <v>3</v>
      </c>
      <c r="AK528" s="2">
        <f t="shared" si="302"/>
        <v>0</v>
      </c>
      <c r="AL528" s="2">
        <f t="shared" si="303"/>
        <v>0</v>
      </c>
      <c r="AM528" s="2">
        <f t="shared" si="304"/>
        <v>0</v>
      </c>
      <c r="AN528" s="2">
        <f t="shared" si="305"/>
        <v>1.38903960933261E-2</v>
      </c>
      <c r="AP528" t="s">
        <v>640</v>
      </c>
      <c r="AQ528" t="s">
        <v>1556</v>
      </c>
      <c r="AR528">
        <v>1</v>
      </c>
      <c r="AT528">
        <v>1</v>
      </c>
      <c r="AU528" s="105">
        <v>28</v>
      </c>
      <c r="AV528" s="107">
        <v>57</v>
      </c>
      <c r="AW528" s="111">
        <f t="shared" si="291"/>
        <v>28057</v>
      </c>
      <c r="AY528" s="6" t="s">
        <v>1243</v>
      </c>
      <c r="BD528" s="1"/>
    </row>
    <row r="529" spans="1:56" hidden="1" outlineLevel="1">
      <c r="A529" t="s">
        <v>806</v>
      </c>
      <c r="B529" t="s">
        <v>1556</v>
      </c>
      <c r="C529" s="1">
        <f t="shared" si="293"/>
        <v>52417</v>
      </c>
      <c r="D529" s="8">
        <f t="shared" si="294"/>
        <v>2</v>
      </c>
      <c r="E529" s="8">
        <f t="shared" si="295"/>
        <v>1</v>
      </c>
      <c r="F529" s="8">
        <f t="shared" si="296"/>
        <v>0</v>
      </c>
      <c r="G529" s="61">
        <f t="shared" si="297"/>
        <v>18820</v>
      </c>
      <c r="H529" s="66">
        <f t="shared" si="306"/>
        <v>0.35904382166091153</v>
      </c>
      <c r="I529" s="2"/>
      <c r="J529" s="2">
        <f t="shared" si="298"/>
        <v>0.30606482629681209</v>
      </c>
      <c r="K529" s="2">
        <f t="shared" si="299"/>
        <v>0.66510864795772362</v>
      </c>
      <c r="L529" s="2">
        <f t="shared" si="300"/>
        <v>0</v>
      </c>
      <c r="M529" s="2">
        <f t="shared" si="301"/>
        <v>2.8826525745464293E-2</v>
      </c>
      <c r="N529" s="120">
        <v>16043</v>
      </c>
      <c r="O529" s="120">
        <v>34863</v>
      </c>
      <c r="P529" s="120"/>
      <c r="Q529" s="120"/>
      <c r="R529" s="120"/>
      <c r="S529" s="120">
        <v>944</v>
      </c>
      <c r="T529" s="120"/>
      <c r="U529" s="120"/>
      <c r="V529" s="120"/>
      <c r="W529" s="120"/>
      <c r="X529" s="120"/>
      <c r="Y529" s="120">
        <v>567</v>
      </c>
      <c r="Z529" s="120"/>
      <c r="AA529" s="120"/>
      <c r="AB529" s="120"/>
      <c r="AC529" s="120"/>
      <c r="AD529" s="120"/>
      <c r="AE529" s="120"/>
      <c r="AG529" s="6">
        <f>IF(Q529&gt;0,RANK(Q529,(N529:P529,Q529:AE529)),0)</f>
        <v>0</v>
      </c>
      <c r="AH529" s="6">
        <f>IF(R529&gt;0,RANK(R529,(N529:P529,Q529:AE529)),0)</f>
        <v>0</v>
      </c>
      <c r="AI529" s="6">
        <f>IF(T529&gt;0,RANK(T529,(N529:P529,Q529:AE529)),0)</f>
        <v>0</v>
      </c>
      <c r="AJ529" s="6">
        <f>IF(S529&gt;0,RANK(S529,(N529:P529,Q529:AE529)),0)</f>
        <v>3</v>
      </c>
      <c r="AK529" s="2">
        <f t="shared" si="302"/>
        <v>0</v>
      </c>
      <c r="AL529" s="2">
        <f t="shared" si="303"/>
        <v>0</v>
      </c>
      <c r="AM529" s="2">
        <f t="shared" si="304"/>
        <v>0</v>
      </c>
      <c r="AN529" s="2">
        <f t="shared" si="305"/>
        <v>1.8009424423374096E-2</v>
      </c>
      <c r="AP529" t="s">
        <v>806</v>
      </c>
      <c r="AQ529" t="s">
        <v>1556</v>
      </c>
      <c r="AR529">
        <v>4</v>
      </c>
      <c r="AT529">
        <v>1</v>
      </c>
      <c r="AU529" s="105">
        <v>28</v>
      </c>
      <c r="AV529" s="107">
        <v>59</v>
      </c>
      <c r="AW529" s="111">
        <f t="shared" si="291"/>
        <v>28059</v>
      </c>
      <c r="AY529" s="6" t="s">
        <v>1243</v>
      </c>
      <c r="BD529" s="1"/>
    </row>
    <row r="530" spans="1:56" hidden="1" outlineLevel="1">
      <c r="A530" t="s">
        <v>2344</v>
      </c>
      <c r="B530" t="s">
        <v>1556</v>
      </c>
      <c r="C530" s="1">
        <f t="shared" si="293"/>
        <v>9097</v>
      </c>
      <c r="D530" s="8">
        <f t="shared" si="294"/>
        <v>1</v>
      </c>
      <c r="E530" s="8">
        <f t="shared" si="295"/>
        <v>2</v>
      </c>
      <c r="F530" s="8">
        <f t="shared" si="296"/>
        <v>0</v>
      </c>
      <c r="G530" s="61">
        <f t="shared" si="297"/>
        <v>364</v>
      </c>
      <c r="H530" s="66">
        <f t="shared" si="306"/>
        <v>4.0013191161921514E-2</v>
      </c>
      <c r="I530" s="2"/>
      <c r="J530" s="2">
        <f t="shared" si="298"/>
        <v>0.50522150159393209</v>
      </c>
      <c r="K530" s="2">
        <f t="shared" si="299"/>
        <v>0.46520831043201055</v>
      </c>
      <c r="L530" s="2">
        <f t="shared" si="300"/>
        <v>0</v>
      </c>
      <c r="M530" s="2">
        <f t="shared" si="301"/>
        <v>2.957018797405736E-2</v>
      </c>
      <c r="N530" s="120">
        <v>4596</v>
      </c>
      <c r="O530" s="120">
        <v>4232</v>
      </c>
      <c r="P530" s="120"/>
      <c r="Q530" s="120"/>
      <c r="R530" s="120"/>
      <c r="S530" s="120">
        <v>111</v>
      </c>
      <c r="T530" s="120"/>
      <c r="U530" s="120"/>
      <c r="V530" s="120"/>
      <c r="W530" s="120"/>
      <c r="X530" s="120"/>
      <c r="Y530" s="120">
        <v>158</v>
      </c>
      <c r="Z530" s="120"/>
      <c r="AA530" s="120"/>
      <c r="AB530" s="120"/>
      <c r="AC530" s="120"/>
      <c r="AD530" s="120"/>
      <c r="AE530" s="120"/>
      <c r="AG530" s="6">
        <f>IF(Q530&gt;0,RANK(Q530,(N530:P530,Q530:AE530)),0)</f>
        <v>0</v>
      </c>
      <c r="AH530" s="6">
        <f>IF(R530&gt;0,RANK(R530,(N530:P530,Q530:AE530)),0)</f>
        <v>0</v>
      </c>
      <c r="AI530" s="6">
        <f>IF(T530&gt;0,RANK(T530,(N530:P530,Q530:AE530)),0)</f>
        <v>0</v>
      </c>
      <c r="AJ530" s="6">
        <f>IF(S530&gt;0,RANK(S530,(N530:P530,Q530:AE530)),0)</f>
        <v>4</v>
      </c>
      <c r="AK530" s="2">
        <f t="shared" si="302"/>
        <v>0</v>
      </c>
      <c r="AL530" s="2">
        <f t="shared" si="303"/>
        <v>0</v>
      </c>
      <c r="AM530" s="2">
        <f t="shared" si="304"/>
        <v>0</v>
      </c>
      <c r="AN530" s="2">
        <f t="shared" si="305"/>
        <v>1.2201824777399143E-2</v>
      </c>
      <c r="AP530" t="s">
        <v>2344</v>
      </c>
      <c r="AQ530" t="s">
        <v>1556</v>
      </c>
      <c r="AR530">
        <v>0</v>
      </c>
      <c r="AT530">
        <v>1</v>
      </c>
      <c r="AU530" s="105">
        <v>28</v>
      </c>
      <c r="AV530" s="107">
        <v>61</v>
      </c>
      <c r="AW530" s="111">
        <f t="shared" si="291"/>
        <v>28061</v>
      </c>
      <c r="AY530" s="6" t="s">
        <v>1243</v>
      </c>
      <c r="BD530" s="1"/>
    </row>
    <row r="531" spans="1:56" hidden="1" outlineLevel="1">
      <c r="A531" t="s">
        <v>1951</v>
      </c>
      <c r="B531" t="s">
        <v>1556</v>
      </c>
      <c r="C531" s="1">
        <f t="shared" si="293"/>
        <v>4110</v>
      </c>
      <c r="D531" s="8">
        <f t="shared" si="294"/>
        <v>1</v>
      </c>
      <c r="E531" s="8">
        <f t="shared" si="295"/>
        <v>2</v>
      </c>
      <c r="F531" s="8">
        <f t="shared" si="296"/>
        <v>0</v>
      </c>
      <c r="G531" s="61">
        <f t="shared" si="297"/>
        <v>2629</v>
      </c>
      <c r="H531" s="66">
        <f t="shared" si="306"/>
        <v>0.63965936739659368</v>
      </c>
      <c r="I531" s="2"/>
      <c r="J531" s="2">
        <f t="shared" si="298"/>
        <v>0.80340632603406326</v>
      </c>
      <c r="K531" s="2">
        <f t="shared" si="299"/>
        <v>0.16374695863746958</v>
      </c>
      <c r="L531" s="2">
        <f t="shared" si="300"/>
        <v>0</v>
      </c>
      <c r="M531" s="2">
        <f t="shared" si="301"/>
        <v>3.2846715328467169E-2</v>
      </c>
      <c r="N531" s="120">
        <v>3302</v>
      </c>
      <c r="O531" s="120">
        <v>673</v>
      </c>
      <c r="P531" s="120"/>
      <c r="Q531" s="120"/>
      <c r="R531" s="120"/>
      <c r="S531" s="120">
        <v>58</v>
      </c>
      <c r="T531" s="120"/>
      <c r="U531" s="120"/>
      <c r="V531" s="120"/>
      <c r="W531" s="120"/>
      <c r="X531" s="120"/>
      <c r="Y531" s="120">
        <v>77</v>
      </c>
      <c r="Z531" s="120"/>
      <c r="AA531" s="120"/>
      <c r="AB531" s="120"/>
      <c r="AC531" s="120"/>
      <c r="AD531" s="120"/>
      <c r="AE531" s="120"/>
      <c r="AG531" s="6">
        <f>IF(Q531&gt;0,RANK(Q531,(N531:P531,Q531:AE531)),0)</f>
        <v>0</v>
      </c>
      <c r="AH531" s="6">
        <f>IF(R531&gt;0,RANK(R531,(N531:P531,Q531:AE531)),0)</f>
        <v>0</v>
      </c>
      <c r="AI531" s="6">
        <f>IF(T531&gt;0,RANK(T531,(N531:P531,Q531:AE531)),0)</f>
        <v>0</v>
      </c>
      <c r="AJ531" s="6">
        <f>IF(S531&gt;0,RANK(S531,(N531:P531,Q531:AE531)),0)</f>
        <v>4</v>
      </c>
      <c r="AK531" s="2">
        <f t="shared" si="302"/>
        <v>0</v>
      </c>
      <c r="AL531" s="2">
        <f t="shared" si="303"/>
        <v>0</v>
      </c>
      <c r="AM531" s="2">
        <f t="shared" si="304"/>
        <v>0</v>
      </c>
      <c r="AN531" s="2">
        <f t="shared" si="305"/>
        <v>1.4111922141119221E-2</v>
      </c>
      <c r="AP531" t="s">
        <v>1951</v>
      </c>
      <c r="AQ531" t="s">
        <v>1556</v>
      </c>
      <c r="AR531">
        <v>2</v>
      </c>
      <c r="AT531">
        <v>1</v>
      </c>
      <c r="AU531" s="105">
        <v>28</v>
      </c>
      <c r="AV531" s="107">
        <v>63</v>
      </c>
      <c r="AW531" s="111">
        <f t="shared" si="291"/>
        <v>28063</v>
      </c>
      <c r="AY531" s="6" t="s">
        <v>1243</v>
      </c>
      <c r="BD531" s="1"/>
    </row>
    <row r="532" spans="1:56" hidden="1" outlineLevel="1">
      <c r="A532" t="s">
        <v>821</v>
      </c>
      <c r="B532" t="s">
        <v>1556</v>
      </c>
      <c r="C532" s="1">
        <f t="shared" ref="C532:C563" si="307">SUM(N532:AE532)</f>
        <v>6622</v>
      </c>
      <c r="D532" s="8">
        <f t="shared" ref="D532:D563" si="308">IF(N532&gt;0, RANK(N532,(N532:AE532)),0)</f>
        <v>1</v>
      </c>
      <c r="E532" s="8">
        <f t="shared" ref="E532:E563" si="309">IF(O532&gt;0,RANK(O532,(N532:AE532)),0)</f>
        <v>2</v>
      </c>
      <c r="F532" s="8">
        <f t="shared" ref="F532:F563" si="310">IF(P532&gt;0,RANK(P532,(N532:AE532)),0)</f>
        <v>0</v>
      </c>
      <c r="G532" s="61">
        <f t="shared" ref="G532:G563" si="311">IF(C532&gt;0,MAX(N532:S532)-LARGE(N532:S532,2),0)</f>
        <v>1081</v>
      </c>
      <c r="H532" s="66">
        <f t="shared" si="306"/>
        <v>0.16324373301117487</v>
      </c>
      <c r="I532" s="2"/>
      <c r="J532" s="2">
        <f t="shared" ref="J532:J563" si="312">IF($C532=0,"-",N532/$C532)</f>
        <v>0.56055572334642101</v>
      </c>
      <c r="K532" s="2">
        <f t="shared" ref="K532:K563" si="313">IF($C532=0,"-",O532/$C532)</f>
        <v>0.39731199033524617</v>
      </c>
      <c r="L532" s="2">
        <f t="shared" ref="L532:L563" si="314">IF($C532=0,"-",P532/$C532)</f>
        <v>0</v>
      </c>
      <c r="M532" s="2">
        <f t="shared" ref="M532:M563" si="315">IF(C532=0,"-",(1-J532-K532-L532))</f>
        <v>4.2132286318332823E-2</v>
      </c>
      <c r="N532" s="120">
        <v>3712</v>
      </c>
      <c r="O532" s="120">
        <v>2631</v>
      </c>
      <c r="P532" s="120"/>
      <c r="Q532" s="120"/>
      <c r="R532" s="120"/>
      <c r="S532" s="120">
        <v>131</v>
      </c>
      <c r="T532" s="120"/>
      <c r="U532" s="120"/>
      <c r="V532" s="120"/>
      <c r="W532" s="120"/>
      <c r="X532" s="120"/>
      <c r="Y532" s="120">
        <v>148</v>
      </c>
      <c r="Z532" s="120"/>
      <c r="AA532" s="120"/>
      <c r="AB532" s="120"/>
      <c r="AC532" s="120"/>
      <c r="AD532" s="120"/>
      <c r="AE532" s="120"/>
      <c r="AG532" s="6">
        <f>IF(Q532&gt;0,RANK(Q532,(N532:P532,Q532:AE532)),0)</f>
        <v>0</v>
      </c>
      <c r="AH532" s="6">
        <f>IF(R532&gt;0,RANK(R532,(N532:P532,Q532:AE532)),0)</f>
        <v>0</v>
      </c>
      <c r="AI532" s="6">
        <f>IF(T532&gt;0,RANK(T532,(N532:P532,Q532:AE532)),0)</f>
        <v>0</v>
      </c>
      <c r="AJ532" s="6">
        <f>IF(S532&gt;0,RANK(S532,(N532:P532,Q532:AE532)),0)</f>
        <v>4</v>
      </c>
      <c r="AK532" s="2">
        <f t="shared" ref="AK532:AK563" si="316">IF($C532=0,"-",Q532/$C532)</f>
        <v>0</v>
      </c>
      <c r="AL532" s="2">
        <f t="shared" ref="AL532:AL563" si="317">IF($C532=0,"-",R532/$C532)</f>
        <v>0</v>
      </c>
      <c r="AM532" s="2">
        <f t="shared" ref="AM532:AM563" si="318">IF($C532=0,"-",T532/$C532)</f>
        <v>0</v>
      </c>
      <c r="AN532" s="2">
        <f t="shared" ref="AN532:AN563" si="319">IF($C532=0,"-",S532/$C532)</f>
        <v>1.9782543038356991E-2</v>
      </c>
      <c r="AP532" t="s">
        <v>821</v>
      </c>
      <c r="AQ532" t="s">
        <v>1556</v>
      </c>
      <c r="AR532">
        <v>3</v>
      </c>
      <c r="AT532">
        <v>1</v>
      </c>
      <c r="AU532" s="105">
        <v>28</v>
      </c>
      <c r="AV532" s="107">
        <v>65</v>
      </c>
      <c r="AW532" s="111">
        <f t="shared" si="291"/>
        <v>28065</v>
      </c>
      <c r="AY532" s="6" t="s">
        <v>1243</v>
      </c>
      <c r="BD532" s="1"/>
    </row>
    <row r="533" spans="1:56" hidden="1" outlineLevel="1">
      <c r="A533" t="s">
        <v>1060</v>
      </c>
      <c r="B533" t="s">
        <v>1556</v>
      </c>
      <c r="C533" s="1">
        <f t="shared" si="307"/>
        <v>29511</v>
      </c>
      <c r="D533" s="8">
        <f t="shared" si="308"/>
        <v>2</v>
      </c>
      <c r="E533" s="8">
        <f t="shared" si="309"/>
        <v>1</v>
      </c>
      <c r="F533" s="8">
        <f t="shared" si="310"/>
        <v>0</v>
      </c>
      <c r="G533" s="61">
        <f t="shared" si="311"/>
        <v>11450</v>
      </c>
      <c r="H533" s="66">
        <f t="shared" si="306"/>
        <v>0.38799091864050694</v>
      </c>
      <c r="I533" s="2"/>
      <c r="J533" s="2">
        <f t="shared" si="312"/>
        <v>0.29253498695401714</v>
      </c>
      <c r="K533" s="2">
        <f t="shared" si="313"/>
        <v>0.68052590559452408</v>
      </c>
      <c r="L533" s="2">
        <f t="shared" si="314"/>
        <v>0</v>
      </c>
      <c r="M533" s="2">
        <f t="shared" si="315"/>
        <v>2.6939107451458777E-2</v>
      </c>
      <c r="N533" s="120">
        <v>8633</v>
      </c>
      <c r="O533" s="120">
        <v>20083</v>
      </c>
      <c r="P533" s="120"/>
      <c r="Q533" s="120"/>
      <c r="R533" s="120"/>
      <c r="S533" s="120">
        <v>404</v>
      </c>
      <c r="T533" s="120"/>
      <c r="U533" s="120"/>
      <c r="V533" s="120"/>
      <c r="W533" s="120"/>
      <c r="X533" s="120"/>
      <c r="Y533" s="120">
        <v>391</v>
      </c>
      <c r="Z533" s="120"/>
      <c r="AA533" s="120"/>
      <c r="AB533" s="120"/>
      <c r="AC533" s="120"/>
      <c r="AD533" s="120"/>
      <c r="AE533" s="120"/>
      <c r="AG533" s="6">
        <f>IF(Q533&gt;0,RANK(Q533,(N533:P533,Q533:AE533)),0)</f>
        <v>0</v>
      </c>
      <c r="AH533" s="6">
        <f>IF(R533&gt;0,RANK(R533,(N533:P533,Q533:AE533)),0)</f>
        <v>0</v>
      </c>
      <c r="AI533" s="6">
        <f>IF(T533&gt;0,RANK(T533,(N533:P533,Q533:AE533)),0)</f>
        <v>0</v>
      </c>
      <c r="AJ533" s="6">
        <f>IF(S533&gt;0,RANK(S533,(N533:P533,Q533:AE533)),0)</f>
        <v>3</v>
      </c>
      <c r="AK533" s="2">
        <f t="shared" si="316"/>
        <v>0</v>
      </c>
      <c r="AL533" s="2">
        <f t="shared" si="317"/>
        <v>0</v>
      </c>
      <c r="AM533" s="2">
        <f t="shared" si="318"/>
        <v>0</v>
      </c>
      <c r="AN533" s="2">
        <f t="shared" si="319"/>
        <v>1.3689810579106097E-2</v>
      </c>
      <c r="AP533" t="s">
        <v>1060</v>
      </c>
      <c r="AQ533" t="s">
        <v>1556</v>
      </c>
      <c r="AR533">
        <v>0</v>
      </c>
      <c r="AT533">
        <v>1</v>
      </c>
      <c r="AU533" s="105">
        <v>28</v>
      </c>
      <c r="AV533" s="107">
        <v>67</v>
      </c>
      <c r="AW533" s="111">
        <f t="shared" si="291"/>
        <v>28067</v>
      </c>
      <c r="AY533" s="6" t="s">
        <v>1243</v>
      </c>
      <c r="BD533" s="1"/>
    </row>
    <row r="534" spans="1:56" hidden="1" outlineLevel="1">
      <c r="A534" t="s">
        <v>1607</v>
      </c>
      <c r="B534" t="s">
        <v>1556</v>
      </c>
      <c r="C534" s="1">
        <f t="shared" si="307"/>
        <v>4888</v>
      </c>
      <c r="D534" s="8">
        <f t="shared" si="308"/>
        <v>1</v>
      </c>
      <c r="E534" s="8">
        <f t="shared" si="309"/>
        <v>2</v>
      </c>
      <c r="F534" s="8">
        <f t="shared" si="310"/>
        <v>0</v>
      </c>
      <c r="G534" s="61">
        <f t="shared" si="311"/>
        <v>719</v>
      </c>
      <c r="H534" s="66">
        <f t="shared" si="306"/>
        <v>0.14709492635024549</v>
      </c>
      <c r="I534" s="2"/>
      <c r="J534" s="2">
        <f t="shared" si="312"/>
        <v>0.55400981996726673</v>
      </c>
      <c r="K534" s="2">
        <f t="shared" si="313"/>
        <v>0.40691489361702127</v>
      </c>
      <c r="L534" s="2">
        <f t="shared" si="314"/>
        <v>0</v>
      </c>
      <c r="M534" s="2">
        <f t="shared" si="315"/>
        <v>3.9075286415712007E-2</v>
      </c>
      <c r="N534" s="120">
        <v>2708</v>
      </c>
      <c r="O534" s="120">
        <v>1989</v>
      </c>
      <c r="P534" s="120"/>
      <c r="Q534" s="120"/>
      <c r="R534" s="120"/>
      <c r="S534" s="120">
        <v>109</v>
      </c>
      <c r="T534" s="120"/>
      <c r="U534" s="120"/>
      <c r="V534" s="120"/>
      <c r="W534" s="120"/>
      <c r="X534" s="120"/>
      <c r="Y534" s="120">
        <v>82</v>
      </c>
      <c r="Z534" s="120"/>
      <c r="AA534" s="120"/>
      <c r="AB534" s="120"/>
      <c r="AC534" s="120"/>
      <c r="AD534" s="120"/>
      <c r="AE534" s="120"/>
      <c r="AG534" s="6">
        <f>IF(Q534&gt;0,RANK(Q534,(N534:P534,Q534:AE534)),0)</f>
        <v>0</v>
      </c>
      <c r="AH534" s="6">
        <f>IF(R534&gt;0,RANK(R534,(N534:P534,Q534:AE534)),0)</f>
        <v>0</v>
      </c>
      <c r="AI534" s="6">
        <f>IF(T534&gt;0,RANK(T534,(N534:P534,Q534:AE534)),0)</f>
        <v>0</v>
      </c>
      <c r="AJ534" s="6">
        <f>IF(S534&gt;0,RANK(S534,(N534:P534,Q534:AE534)),0)</f>
        <v>3</v>
      </c>
      <c r="AK534" s="2">
        <f t="shared" si="316"/>
        <v>0</v>
      </c>
      <c r="AL534" s="2">
        <f t="shared" si="317"/>
        <v>0</v>
      </c>
      <c r="AM534" s="2">
        <f t="shared" si="318"/>
        <v>0</v>
      </c>
      <c r="AN534" s="2">
        <f t="shared" si="319"/>
        <v>2.2299509001636662E-2</v>
      </c>
      <c r="AP534" t="s">
        <v>1607</v>
      </c>
      <c r="AQ534" t="s">
        <v>1556</v>
      </c>
      <c r="AR534">
        <v>3</v>
      </c>
      <c r="AT534">
        <v>1</v>
      </c>
      <c r="AU534" s="105">
        <v>28</v>
      </c>
      <c r="AV534" s="107">
        <v>69</v>
      </c>
      <c r="AW534" s="111">
        <f t="shared" si="291"/>
        <v>28069</v>
      </c>
      <c r="AY534" s="6" t="s">
        <v>1243</v>
      </c>
      <c r="BD534" s="1"/>
    </row>
    <row r="535" spans="1:56" hidden="1" outlineLevel="1">
      <c r="A535" t="s">
        <v>1164</v>
      </c>
      <c r="B535" t="s">
        <v>1556</v>
      </c>
      <c r="C535" s="1">
        <f t="shared" si="307"/>
        <v>19113</v>
      </c>
      <c r="D535" s="8">
        <f t="shared" si="308"/>
        <v>2</v>
      </c>
      <c r="E535" s="8">
        <f t="shared" si="309"/>
        <v>1</v>
      </c>
      <c r="F535" s="8">
        <f t="shared" si="310"/>
        <v>0</v>
      </c>
      <c r="G535" s="61">
        <f t="shared" si="311"/>
        <v>3821</v>
      </c>
      <c r="H535" s="66">
        <f t="shared" si="306"/>
        <v>0.19991628734369277</v>
      </c>
      <c r="I535" s="2"/>
      <c r="J535" s="2">
        <f t="shared" si="312"/>
        <v>0.391408988646471</v>
      </c>
      <c r="K535" s="2">
        <f t="shared" si="313"/>
        <v>0.59132527599016371</v>
      </c>
      <c r="L535" s="2">
        <f t="shared" si="314"/>
        <v>0</v>
      </c>
      <c r="M535" s="2">
        <f t="shared" si="315"/>
        <v>1.7265735363365287E-2</v>
      </c>
      <c r="N535" s="120">
        <v>7481</v>
      </c>
      <c r="O535" s="120">
        <v>11302</v>
      </c>
      <c r="P535" s="120"/>
      <c r="Q535" s="120"/>
      <c r="R535" s="120"/>
      <c r="S535" s="120">
        <v>202</v>
      </c>
      <c r="T535" s="120"/>
      <c r="U535" s="120"/>
      <c r="V535" s="120"/>
      <c r="W535" s="120"/>
      <c r="X535" s="120"/>
      <c r="Y535" s="120">
        <v>128</v>
      </c>
      <c r="Z535" s="120"/>
      <c r="AA535" s="120"/>
      <c r="AB535" s="120"/>
      <c r="AC535" s="120"/>
      <c r="AD535" s="120"/>
      <c r="AE535" s="120"/>
      <c r="AG535" s="6">
        <f>IF(Q535&gt;0,RANK(Q535,(N535:P535,Q535:AE535)),0)</f>
        <v>0</v>
      </c>
      <c r="AH535" s="6">
        <f>IF(R535&gt;0,RANK(R535,(N535:P535,Q535:AE535)),0)</f>
        <v>0</v>
      </c>
      <c r="AI535" s="6">
        <f>IF(T535&gt;0,RANK(T535,(N535:P535,Q535:AE535)),0)</f>
        <v>0</v>
      </c>
      <c r="AJ535" s="6">
        <f>IF(S535&gt;0,RANK(S535,(N535:P535,Q535:AE535)),0)</f>
        <v>3</v>
      </c>
      <c r="AK535" s="2">
        <f t="shared" si="316"/>
        <v>0</v>
      </c>
      <c r="AL535" s="2">
        <f t="shared" si="317"/>
        <v>0</v>
      </c>
      <c r="AM535" s="2">
        <f t="shared" si="318"/>
        <v>0</v>
      </c>
      <c r="AN535" s="2">
        <f t="shared" si="319"/>
        <v>1.0568722858787212E-2</v>
      </c>
      <c r="AP535" t="s">
        <v>1164</v>
      </c>
      <c r="AQ535" t="s">
        <v>1556</v>
      </c>
      <c r="AR535">
        <v>1</v>
      </c>
      <c r="AT535">
        <v>1</v>
      </c>
      <c r="AU535" s="105">
        <v>28</v>
      </c>
      <c r="AV535" s="107">
        <v>71</v>
      </c>
      <c r="AW535" s="111">
        <f t="shared" si="291"/>
        <v>28071</v>
      </c>
      <c r="AY535" s="6" t="s">
        <v>1243</v>
      </c>
      <c r="BD535" s="1"/>
    </row>
    <row r="536" spans="1:56" hidden="1" outlineLevel="1">
      <c r="A536" t="s">
        <v>1889</v>
      </c>
      <c r="B536" t="s">
        <v>1556</v>
      </c>
      <c r="C536" s="1">
        <f t="shared" si="307"/>
        <v>24453</v>
      </c>
      <c r="D536" s="8">
        <f t="shared" si="308"/>
        <v>2</v>
      </c>
      <c r="E536" s="8">
        <f t="shared" si="309"/>
        <v>1</v>
      </c>
      <c r="F536" s="8">
        <f t="shared" si="310"/>
        <v>0</v>
      </c>
      <c r="G536" s="61">
        <f t="shared" si="311"/>
        <v>13594</v>
      </c>
      <c r="H536" s="66">
        <f t="shared" si="306"/>
        <v>0.55592360855518752</v>
      </c>
      <c r="I536" s="2"/>
      <c r="J536" s="2">
        <f t="shared" si="312"/>
        <v>0.20794994479205006</v>
      </c>
      <c r="K536" s="2">
        <f t="shared" si="313"/>
        <v>0.76387355334723761</v>
      </c>
      <c r="L536" s="2">
        <f t="shared" si="314"/>
        <v>0</v>
      </c>
      <c r="M536" s="2">
        <f t="shared" si="315"/>
        <v>2.81765018607123E-2</v>
      </c>
      <c r="N536" s="120">
        <v>5085</v>
      </c>
      <c r="O536" s="120">
        <v>18679</v>
      </c>
      <c r="P536" s="120"/>
      <c r="Q536" s="120"/>
      <c r="R536" s="120"/>
      <c r="S536" s="120">
        <v>363</v>
      </c>
      <c r="T536" s="120"/>
      <c r="U536" s="120"/>
      <c r="V536" s="120"/>
      <c r="W536" s="120"/>
      <c r="X536" s="120"/>
      <c r="Y536" s="120">
        <v>326</v>
      </c>
      <c r="Z536" s="120"/>
      <c r="AA536" s="120"/>
      <c r="AB536" s="120"/>
      <c r="AC536" s="120"/>
      <c r="AD536" s="120"/>
      <c r="AE536" s="120"/>
      <c r="AG536" s="6">
        <f>IF(Q536&gt;0,RANK(Q536,(N536:P536,Q536:AE536)),0)</f>
        <v>0</v>
      </c>
      <c r="AH536" s="6">
        <f>IF(R536&gt;0,RANK(R536,(N536:P536,Q536:AE536)),0)</f>
        <v>0</v>
      </c>
      <c r="AI536" s="6">
        <f>IF(T536&gt;0,RANK(T536,(N536:P536,Q536:AE536)),0)</f>
        <v>0</v>
      </c>
      <c r="AJ536" s="6">
        <f>IF(S536&gt;0,RANK(S536,(N536:P536,Q536:AE536)),0)</f>
        <v>3</v>
      </c>
      <c r="AK536" s="2">
        <f t="shared" si="316"/>
        <v>0</v>
      </c>
      <c r="AL536" s="2">
        <f t="shared" si="317"/>
        <v>0</v>
      </c>
      <c r="AM536" s="2">
        <f t="shared" si="318"/>
        <v>0</v>
      </c>
      <c r="AN536" s="2">
        <f t="shared" si="319"/>
        <v>1.4844804318488529E-2</v>
      </c>
      <c r="AP536" t="s">
        <v>1889</v>
      </c>
      <c r="AQ536" t="s">
        <v>1556</v>
      </c>
      <c r="AR536">
        <v>4</v>
      </c>
      <c r="AT536">
        <v>1</v>
      </c>
      <c r="AU536" s="105">
        <v>28</v>
      </c>
      <c r="AV536" s="107">
        <v>73</v>
      </c>
      <c r="AW536" s="111">
        <f t="shared" si="291"/>
        <v>28073</v>
      </c>
      <c r="AY536" s="6" t="s">
        <v>1243</v>
      </c>
      <c r="BD536" s="1"/>
    </row>
    <row r="537" spans="1:56" hidden="1" outlineLevel="1">
      <c r="A537" t="s">
        <v>1848</v>
      </c>
      <c r="B537" t="s">
        <v>1556</v>
      </c>
      <c r="C537" s="1">
        <f t="shared" si="307"/>
        <v>31655</v>
      </c>
      <c r="D537" s="8">
        <f t="shared" si="308"/>
        <v>2</v>
      </c>
      <c r="E537" s="8">
        <f t="shared" si="309"/>
        <v>1</v>
      </c>
      <c r="F537" s="8">
        <f t="shared" si="310"/>
        <v>0</v>
      </c>
      <c r="G537" s="61">
        <f t="shared" si="311"/>
        <v>7108</v>
      </c>
      <c r="H537" s="66">
        <f t="shared" si="306"/>
        <v>0.22454588532617281</v>
      </c>
      <c r="I537" s="2"/>
      <c r="J537" s="2">
        <f t="shared" si="312"/>
        <v>0.37943452851050385</v>
      </c>
      <c r="K537" s="2">
        <f t="shared" si="313"/>
        <v>0.60398041383667667</v>
      </c>
      <c r="L537" s="2">
        <f t="shared" si="314"/>
        <v>0</v>
      </c>
      <c r="M537" s="2">
        <f t="shared" si="315"/>
        <v>1.6585057652819479E-2</v>
      </c>
      <c r="N537" s="120">
        <v>12011</v>
      </c>
      <c r="O537" s="120">
        <v>19119</v>
      </c>
      <c r="P537" s="120"/>
      <c r="Q537" s="120"/>
      <c r="R537" s="120"/>
      <c r="S537" s="120">
        <v>273</v>
      </c>
      <c r="T537" s="120"/>
      <c r="U537" s="120"/>
      <c r="V537" s="120"/>
      <c r="W537" s="120"/>
      <c r="X537" s="120"/>
      <c r="Y537" s="120">
        <v>252</v>
      </c>
      <c r="Z537" s="120"/>
      <c r="AA537" s="120"/>
      <c r="AB537" s="120"/>
      <c r="AC537" s="120"/>
      <c r="AD537" s="120"/>
      <c r="AE537" s="120"/>
      <c r="AG537" s="6">
        <f>IF(Q537&gt;0,RANK(Q537,(N537:P537,Q537:AE537)),0)</f>
        <v>0</v>
      </c>
      <c r="AH537" s="6">
        <f>IF(R537&gt;0,RANK(R537,(N537:P537,Q537:AE537)),0)</f>
        <v>0</v>
      </c>
      <c r="AI537" s="6">
        <f>IF(T537&gt;0,RANK(T537,(N537:P537,Q537:AE537)),0)</f>
        <v>0</v>
      </c>
      <c r="AJ537" s="6">
        <f>IF(S537&gt;0,RANK(S537,(N537:P537,Q537:AE537)),0)</f>
        <v>3</v>
      </c>
      <c r="AK537" s="2">
        <f t="shared" si="316"/>
        <v>0</v>
      </c>
      <c r="AL537" s="2">
        <f t="shared" si="317"/>
        <v>0</v>
      </c>
      <c r="AM537" s="2">
        <f t="shared" si="318"/>
        <v>0</v>
      </c>
      <c r="AN537" s="2">
        <f t="shared" si="319"/>
        <v>8.6242299794661199E-3</v>
      </c>
      <c r="AP537" t="s">
        <v>1848</v>
      </c>
      <c r="AQ537" t="s">
        <v>1556</v>
      </c>
      <c r="AR537">
        <v>3</v>
      </c>
      <c r="AT537">
        <v>1</v>
      </c>
      <c r="AU537" s="105">
        <v>28</v>
      </c>
      <c r="AV537" s="107">
        <v>75</v>
      </c>
      <c r="AW537" s="111">
        <f t="shared" si="291"/>
        <v>28075</v>
      </c>
      <c r="AY537" s="6" t="s">
        <v>1243</v>
      </c>
      <c r="BD537" s="1"/>
    </row>
    <row r="538" spans="1:56" hidden="1" outlineLevel="1">
      <c r="A538" t="s">
        <v>2236</v>
      </c>
      <c r="B538" t="s">
        <v>1556</v>
      </c>
      <c r="C538" s="1">
        <f t="shared" si="307"/>
        <v>6574</v>
      </c>
      <c r="D538" s="8">
        <f t="shared" si="308"/>
        <v>2</v>
      </c>
      <c r="E538" s="8">
        <f t="shared" si="309"/>
        <v>1</v>
      </c>
      <c r="F538" s="8">
        <f t="shared" si="310"/>
        <v>0</v>
      </c>
      <c r="G538" s="61">
        <f t="shared" si="311"/>
        <v>1753</v>
      </c>
      <c r="H538" s="66">
        <f t="shared" si="306"/>
        <v>0.26665652570733189</v>
      </c>
      <c r="I538" s="2"/>
      <c r="J538" s="2">
        <f t="shared" si="312"/>
        <v>0.35533921508974747</v>
      </c>
      <c r="K538" s="2">
        <f t="shared" si="313"/>
        <v>0.62199574079707942</v>
      </c>
      <c r="L538" s="2">
        <f t="shared" si="314"/>
        <v>0</v>
      </c>
      <c r="M538" s="2">
        <f t="shared" si="315"/>
        <v>2.2665044113173161E-2</v>
      </c>
      <c r="N538" s="120">
        <v>2336</v>
      </c>
      <c r="O538" s="120">
        <v>4089</v>
      </c>
      <c r="P538" s="120"/>
      <c r="Q538" s="120"/>
      <c r="R538" s="120"/>
      <c r="S538" s="120">
        <v>63</v>
      </c>
      <c r="T538" s="120"/>
      <c r="U538" s="120"/>
      <c r="V538" s="120"/>
      <c r="W538" s="120"/>
      <c r="X538" s="120"/>
      <c r="Y538" s="120">
        <v>86</v>
      </c>
      <c r="Z538" s="120"/>
      <c r="AA538" s="120"/>
      <c r="AB538" s="120"/>
      <c r="AC538" s="120"/>
      <c r="AD538" s="120"/>
      <c r="AE538" s="120"/>
      <c r="AG538" s="6">
        <f>IF(Q538&gt;0,RANK(Q538,(N538:P538,Q538:AE538)),0)</f>
        <v>0</v>
      </c>
      <c r="AH538" s="6">
        <f>IF(R538&gt;0,RANK(R538,(N538:P538,Q538:AE538)),0)</f>
        <v>0</v>
      </c>
      <c r="AI538" s="6">
        <f>IF(T538&gt;0,RANK(T538,(N538:P538,Q538:AE538)),0)</f>
        <v>0</v>
      </c>
      <c r="AJ538" s="6">
        <f>IF(S538&gt;0,RANK(S538,(N538:P538,Q538:AE538)),0)</f>
        <v>4</v>
      </c>
      <c r="AK538" s="2">
        <f t="shared" si="316"/>
        <v>0</v>
      </c>
      <c r="AL538" s="2">
        <f t="shared" si="317"/>
        <v>0</v>
      </c>
      <c r="AM538" s="2">
        <f t="shared" si="318"/>
        <v>0</v>
      </c>
      <c r="AN538" s="2">
        <f t="shared" si="319"/>
        <v>9.5832065713416497E-3</v>
      </c>
      <c r="AP538" t="s">
        <v>2236</v>
      </c>
      <c r="AQ538" t="s">
        <v>1556</v>
      </c>
      <c r="AR538">
        <v>3</v>
      </c>
      <c r="AT538">
        <v>1</v>
      </c>
      <c r="AU538" s="105">
        <v>28</v>
      </c>
      <c r="AV538" s="107">
        <v>77</v>
      </c>
      <c r="AW538" s="111">
        <f t="shared" si="291"/>
        <v>28077</v>
      </c>
      <c r="AY538" s="6" t="s">
        <v>1243</v>
      </c>
      <c r="BD538" s="1"/>
    </row>
    <row r="539" spans="1:56" hidden="1" outlineLevel="1">
      <c r="A539" t="s">
        <v>2043</v>
      </c>
      <c r="B539" t="s">
        <v>1556</v>
      </c>
      <c r="C539" s="1">
        <f t="shared" si="307"/>
        <v>8566</v>
      </c>
      <c r="D539" s="8">
        <f t="shared" si="308"/>
        <v>2</v>
      </c>
      <c r="E539" s="8">
        <f t="shared" si="309"/>
        <v>1</v>
      </c>
      <c r="F539" s="8">
        <f t="shared" si="310"/>
        <v>0</v>
      </c>
      <c r="G539" s="61">
        <f t="shared" si="311"/>
        <v>1330</v>
      </c>
      <c r="H539" s="66">
        <f t="shared" si="306"/>
        <v>0.15526500116740602</v>
      </c>
      <c r="I539" s="2"/>
      <c r="J539" s="2">
        <f t="shared" si="312"/>
        <v>0.41221106700910576</v>
      </c>
      <c r="K539" s="2">
        <f t="shared" si="313"/>
        <v>0.56747606817651175</v>
      </c>
      <c r="L539" s="2">
        <f t="shared" si="314"/>
        <v>0</v>
      </c>
      <c r="M539" s="2">
        <f t="shared" si="315"/>
        <v>2.0312864814382547E-2</v>
      </c>
      <c r="N539" s="120">
        <v>3531</v>
      </c>
      <c r="O539" s="120">
        <v>4861</v>
      </c>
      <c r="P539" s="120"/>
      <c r="Q539" s="120"/>
      <c r="R539" s="120"/>
      <c r="S539" s="120">
        <v>90</v>
      </c>
      <c r="T539" s="120"/>
      <c r="U539" s="120"/>
      <c r="V539" s="120"/>
      <c r="W539" s="120"/>
      <c r="X539" s="120"/>
      <c r="Y539" s="120">
        <v>84</v>
      </c>
      <c r="Z539" s="120"/>
      <c r="AA539" s="120"/>
      <c r="AB539" s="120"/>
      <c r="AC539" s="120"/>
      <c r="AD539" s="120"/>
      <c r="AE539" s="120"/>
      <c r="AG539" s="6">
        <f>IF(Q539&gt;0,RANK(Q539,(N539:P539,Q539:AE539)),0)</f>
        <v>0</v>
      </c>
      <c r="AH539" s="6">
        <f>IF(R539&gt;0,RANK(R539,(N539:P539,Q539:AE539)),0)</f>
        <v>0</v>
      </c>
      <c r="AI539" s="6">
        <f>IF(T539&gt;0,RANK(T539,(N539:P539,Q539:AE539)),0)</f>
        <v>0</v>
      </c>
      <c r="AJ539" s="6">
        <f>IF(S539&gt;0,RANK(S539,(N539:P539,Q539:AE539)),0)</f>
        <v>3</v>
      </c>
      <c r="AK539" s="2">
        <f t="shared" si="316"/>
        <v>0</v>
      </c>
      <c r="AL539" s="2">
        <f t="shared" si="317"/>
        <v>0</v>
      </c>
      <c r="AM539" s="2">
        <f t="shared" si="318"/>
        <v>0</v>
      </c>
      <c r="AN539" s="2">
        <f t="shared" si="319"/>
        <v>1.0506654214335746E-2</v>
      </c>
      <c r="AP539" t="s">
        <v>2043</v>
      </c>
      <c r="AQ539" t="s">
        <v>1556</v>
      </c>
      <c r="AR539">
        <v>0</v>
      </c>
      <c r="AT539">
        <v>1</v>
      </c>
      <c r="AU539" s="105">
        <v>28</v>
      </c>
      <c r="AV539" s="107">
        <v>79</v>
      </c>
      <c r="AW539" s="111">
        <f t="shared" si="291"/>
        <v>28079</v>
      </c>
      <c r="AY539" s="6" t="s">
        <v>1243</v>
      </c>
      <c r="BD539" s="1"/>
    </row>
    <row r="540" spans="1:56" hidden="1" outlineLevel="1">
      <c r="A540" t="s">
        <v>1845</v>
      </c>
      <c r="B540" t="s">
        <v>1556</v>
      </c>
      <c r="C540" s="1">
        <f t="shared" si="307"/>
        <v>34806</v>
      </c>
      <c r="D540" s="8">
        <f t="shared" si="308"/>
        <v>2</v>
      </c>
      <c r="E540" s="8">
        <f t="shared" si="309"/>
        <v>1</v>
      </c>
      <c r="F540" s="8">
        <f t="shared" si="310"/>
        <v>0</v>
      </c>
      <c r="G540" s="61">
        <f t="shared" si="311"/>
        <v>11816</v>
      </c>
      <c r="H540" s="66">
        <f t="shared" si="306"/>
        <v>0.33948169855771992</v>
      </c>
      <c r="I540" s="2"/>
      <c r="J540" s="2">
        <f t="shared" si="312"/>
        <v>0.32255932885134747</v>
      </c>
      <c r="K540" s="2">
        <f t="shared" si="313"/>
        <v>0.66204102740906745</v>
      </c>
      <c r="L540" s="2">
        <f t="shared" si="314"/>
        <v>0</v>
      </c>
      <c r="M540" s="2">
        <f t="shared" si="315"/>
        <v>1.5399643739585023E-2</v>
      </c>
      <c r="N540" s="120">
        <v>11227</v>
      </c>
      <c r="O540" s="120">
        <v>23043</v>
      </c>
      <c r="P540" s="120"/>
      <c r="Q540" s="120"/>
      <c r="R540" s="120"/>
      <c r="S540" s="120">
        <v>334</v>
      </c>
      <c r="T540" s="120"/>
      <c r="U540" s="120"/>
      <c r="V540" s="120"/>
      <c r="W540" s="120"/>
      <c r="X540" s="120"/>
      <c r="Y540" s="120">
        <v>202</v>
      </c>
      <c r="Z540" s="120"/>
      <c r="AA540" s="120"/>
      <c r="AB540" s="120"/>
      <c r="AC540" s="120"/>
      <c r="AD540" s="120"/>
      <c r="AE540" s="120"/>
      <c r="AG540" s="6">
        <f>IF(Q540&gt;0,RANK(Q540,(N540:P540,Q540:AE540)),0)</f>
        <v>0</v>
      </c>
      <c r="AH540" s="6">
        <f>IF(R540&gt;0,RANK(R540,(N540:P540,Q540:AE540)),0)</f>
        <v>0</v>
      </c>
      <c r="AI540" s="6">
        <f>IF(T540&gt;0,RANK(T540,(N540:P540,Q540:AE540)),0)</f>
        <v>0</v>
      </c>
      <c r="AJ540" s="6">
        <f>IF(S540&gt;0,RANK(S540,(N540:P540,Q540:AE540)),0)</f>
        <v>3</v>
      </c>
      <c r="AK540" s="2">
        <f t="shared" si="316"/>
        <v>0</v>
      </c>
      <c r="AL540" s="2">
        <f t="shared" si="317"/>
        <v>0</v>
      </c>
      <c r="AM540" s="2">
        <f t="shared" si="318"/>
        <v>0</v>
      </c>
      <c r="AN540" s="2">
        <f t="shared" si="319"/>
        <v>9.5960466586220775E-3</v>
      </c>
      <c r="AP540" t="s">
        <v>1845</v>
      </c>
      <c r="AQ540" t="s">
        <v>1556</v>
      </c>
      <c r="AR540">
        <v>1</v>
      </c>
      <c r="AT540">
        <v>1</v>
      </c>
      <c r="AU540" s="105">
        <v>28</v>
      </c>
      <c r="AV540" s="107">
        <v>81</v>
      </c>
      <c r="AW540" s="111">
        <f t="shared" si="291"/>
        <v>28081</v>
      </c>
      <c r="AY540" s="6" t="s">
        <v>1243</v>
      </c>
      <c r="BD540" s="1"/>
    </row>
    <row r="541" spans="1:56" hidden="1" outlineLevel="1">
      <c r="A541" t="s">
        <v>1642</v>
      </c>
      <c r="B541" t="s">
        <v>1556</v>
      </c>
      <c r="C541" s="1">
        <f t="shared" si="307"/>
        <v>11577</v>
      </c>
      <c r="D541" s="8">
        <f t="shared" si="308"/>
        <v>1</v>
      </c>
      <c r="E541" s="8">
        <f t="shared" si="309"/>
        <v>2</v>
      </c>
      <c r="F541" s="8">
        <f t="shared" si="310"/>
        <v>0</v>
      </c>
      <c r="G541" s="61">
        <f t="shared" si="311"/>
        <v>3570</v>
      </c>
      <c r="H541" s="66">
        <f t="shared" si="306"/>
        <v>0.30837004405286345</v>
      </c>
      <c r="I541" s="2"/>
      <c r="J541" s="2">
        <f t="shared" si="312"/>
        <v>0.64455385678500476</v>
      </c>
      <c r="K541" s="2">
        <f t="shared" si="313"/>
        <v>0.33618381273214132</v>
      </c>
      <c r="L541" s="2">
        <f t="shared" si="314"/>
        <v>0</v>
      </c>
      <c r="M541" s="2">
        <f t="shared" si="315"/>
        <v>1.9262330482853918E-2</v>
      </c>
      <c r="N541" s="120">
        <v>7462</v>
      </c>
      <c r="O541" s="120">
        <v>3892</v>
      </c>
      <c r="P541" s="120"/>
      <c r="Q541" s="120"/>
      <c r="R541" s="120"/>
      <c r="S541" s="120">
        <v>131</v>
      </c>
      <c r="T541" s="120"/>
      <c r="U541" s="120"/>
      <c r="V541" s="120"/>
      <c r="W541" s="120"/>
      <c r="X541" s="120"/>
      <c r="Y541" s="120">
        <v>92</v>
      </c>
      <c r="Z541" s="120"/>
      <c r="AA541" s="120"/>
      <c r="AB541" s="120"/>
      <c r="AC541" s="120"/>
      <c r="AD541" s="120"/>
      <c r="AE541" s="120"/>
      <c r="AG541" s="6">
        <f>IF(Q541&gt;0,RANK(Q541,(N541:P541,Q541:AE541)),0)</f>
        <v>0</v>
      </c>
      <c r="AH541" s="6">
        <f>IF(R541&gt;0,RANK(R541,(N541:P541,Q541:AE541)),0)</f>
        <v>0</v>
      </c>
      <c r="AI541" s="6">
        <f>IF(T541&gt;0,RANK(T541,(N541:P541,Q541:AE541)),0)</f>
        <v>0</v>
      </c>
      <c r="AJ541" s="6">
        <f>IF(S541&gt;0,RANK(S541,(N541:P541,Q541:AE541)),0)</f>
        <v>3</v>
      </c>
      <c r="AK541" s="2">
        <f t="shared" si="316"/>
        <v>0</v>
      </c>
      <c r="AL541" s="2">
        <f t="shared" si="317"/>
        <v>0</v>
      </c>
      <c r="AM541" s="2">
        <f t="shared" si="318"/>
        <v>0</v>
      </c>
      <c r="AN541" s="2">
        <f t="shared" si="319"/>
        <v>1.1315539431631683E-2</v>
      </c>
      <c r="AP541" t="s">
        <v>1642</v>
      </c>
      <c r="AQ541" t="s">
        <v>1556</v>
      </c>
      <c r="AR541">
        <v>2</v>
      </c>
      <c r="AT541">
        <v>1</v>
      </c>
      <c r="AU541" s="105">
        <v>28</v>
      </c>
      <c r="AV541" s="107">
        <v>83</v>
      </c>
      <c r="AW541" s="111">
        <f t="shared" si="291"/>
        <v>28083</v>
      </c>
      <c r="AY541" s="6" t="s">
        <v>1243</v>
      </c>
      <c r="BD541" s="1"/>
    </row>
    <row r="542" spans="1:56" hidden="1" outlineLevel="1">
      <c r="A542" t="s">
        <v>2246</v>
      </c>
      <c r="B542" t="s">
        <v>1556</v>
      </c>
      <c r="C542" s="1">
        <f t="shared" si="307"/>
        <v>16221</v>
      </c>
      <c r="D542" s="8">
        <f t="shared" si="308"/>
        <v>2</v>
      </c>
      <c r="E542" s="8">
        <f t="shared" si="309"/>
        <v>1</v>
      </c>
      <c r="F542" s="8">
        <f t="shared" si="310"/>
        <v>0</v>
      </c>
      <c r="G542" s="61">
        <f t="shared" si="311"/>
        <v>5512</v>
      </c>
      <c r="H542" s="66">
        <f t="shared" si="306"/>
        <v>0.33980642377165404</v>
      </c>
      <c r="I542" s="2"/>
      <c r="J542" s="2">
        <f t="shared" si="312"/>
        <v>0.31964737069231242</v>
      </c>
      <c r="K542" s="2">
        <f t="shared" si="313"/>
        <v>0.65945379446396646</v>
      </c>
      <c r="L542" s="2">
        <f t="shared" si="314"/>
        <v>0</v>
      </c>
      <c r="M542" s="2">
        <f t="shared" si="315"/>
        <v>2.0898834843721126E-2</v>
      </c>
      <c r="N542" s="120">
        <v>5185</v>
      </c>
      <c r="O542" s="120">
        <v>10697</v>
      </c>
      <c r="P542" s="120"/>
      <c r="Q542" s="120"/>
      <c r="R542" s="120"/>
      <c r="S542" s="120">
        <v>168</v>
      </c>
      <c r="T542" s="120"/>
      <c r="U542" s="120"/>
      <c r="V542" s="120"/>
      <c r="W542" s="120"/>
      <c r="X542" s="120"/>
      <c r="Y542" s="120">
        <v>171</v>
      </c>
      <c r="Z542" s="120"/>
      <c r="AA542" s="120"/>
      <c r="AB542" s="120"/>
      <c r="AC542" s="120"/>
      <c r="AD542" s="120"/>
      <c r="AE542" s="120"/>
      <c r="AG542" s="6">
        <f>IF(Q542&gt;0,RANK(Q542,(N542:P542,Q542:AE542)),0)</f>
        <v>0</v>
      </c>
      <c r="AH542" s="6">
        <f>IF(R542&gt;0,RANK(R542,(N542:P542,Q542:AE542)),0)</f>
        <v>0</v>
      </c>
      <c r="AI542" s="6">
        <f>IF(T542&gt;0,RANK(T542,(N542:P542,Q542:AE542)),0)</f>
        <v>0</v>
      </c>
      <c r="AJ542" s="6">
        <f>IF(S542&gt;0,RANK(S542,(N542:P542,Q542:AE542)),0)</f>
        <v>4</v>
      </c>
      <c r="AK542" s="2">
        <f t="shared" si="316"/>
        <v>0</v>
      </c>
      <c r="AL542" s="2">
        <f t="shared" si="317"/>
        <v>0</v>
      </c>
      <c r="AM542" s="2">
        <f t="shared" si="318"/>
        <v>0</v>
      </c>
      <c r="AN542" s="2">
        <f t="shared" si="319"/>
        <v>1.0356944701313113E-2</v>
      </c>
      <c r="AP542" t="s">
        <v>2246</v>
      </c>
      <c r="AQ542" t="s">
        <v>1556</v>
      </c>
      <c r="AR542">
        <v>3</v>
      </c>
      <c r="AT542">
        <v>1</v>
      </c>
      <c r="AU542" s="105">
        <v>28</v>
      </c>
      <c r="AV542" s="107">
        <v>85</v>
      </c>
      <c r="AW542" s="111">
        <f t="shared" si="291"/>
        <v>28085</v>
      </c>
      <c r="AY542" s="6" t="s">
        <v>1243</v>
      </c>
      <c r="BD542" s="1"/>
    </row>
    <row r="543" spans="1:56" hidden="1" outlineLevel="1">
      <c r="A543" t="s">
        <v>2355</v>
      </c>
      <c r="B543" t="s">
        <v>1556</v>
      </c>
      <c r="C543" s="1">
        <f t="shared" si="307"/>
        <v>26627</v>
      </c>
      <c r="D543" s="8">
        <f t="shared" si="308"/>
        <v>2</v>
      </c>
      <c r="E543" s="8">
        <f t="shared" si="309"/>
        <v>1</v>
      </c>
      <c r="F543" s="8">
        <f t="shared" si="310"/>
        <v>0</v>
      </c>
      <c r="G543" s="61">
        <f t="shared" si="311"/>
        <v>1892</v>
      </c>
      <c r="H543" s="66">
        <f t="shared" si="306"/>
        <v>7.1055695346828401E-2</v>
      </c>
      <c r="I543" s="2"/>
      <c r="J543" s="2">
        <f t="shared" si="312"/>
        <v>0.45709242498216096</v>
      </c>
      <c r="K543" s="2">
        <f t="shared" si="313"/>
        <v>0.52814812032898939</v>
      </c>
      <c r="L543" s="2">
        <f t="shared" si="314"/>
        <v>0</v>
      </c>
      <c r="M543" s="2">
        <f t="shared" si="315"/>
        <v>1.4759454688849649E-2</v>
      </c>
      <c r="N543" s="120">
        <v>12171</v>
      </c>
      <c r="O543" s="120">
        <v>14063</v>
      </c>
      <c r="P543" s="120"/>
      <c r="Q543" s="120"/>
      <c r="R543" s="120"/>
      <c r="S543" s="120">
        <v>224</v>
      </c>
      <c r="T543" s="120"/>
      <c r="U543" s="120"/>
      <c r="V543" s="120"/>
      <c r="W543" s="120"/>
      <c r="X543" s="120"/>
      <c r="Y543" s="120">
        <v>169</v>
      </c>
      <c r="Z543" s="120"/>
      <c r="AA543" s="120"/>
      <c r="AB543" s="120"/>
      <c r="AC543" s="120"/>
      <c r="AD543" s="120"/>
      <c r="AE543" s="120"/>
      <c r="AG543" s="6">
        <f>IF(Q543&gt;0,RANK(Q543,(N543:P543,Q543:AE543)),0)</f>
        <v>0</v>
      </c>
      <c r="AH543" s="6">
        <f>IF(R543&gt;0,RANK(R543,(N543:P543,Q543:AE543)),0)</f>
        <v>0</v>
      </c>
      <c r="AI543" s="6">
        <f>IF(T543&gt;0,RANK(T543,(N543:P543,Q543:AE543)),0)</f>
        <v>0</v>
      </c>
      <c r="AJ543" s="6">
        <f>IF(S543&gt;0,RANK(S543,(N543:P543,Q543:AE543)),0)</f>
        <v>3</v>
      </c>
      <c r="AK543" s="2">
        <f t="shared" si="316"/>
        <v>0</v>
      </c>
      <c r="AL543" s="2">
        <f t="shared" si="317"/>
        <v>0</v>
      </c>
      <c r="AM543" s="2">
        <f t="shared" si="318"/>
        <v>0</v>
      </c>
      <c r="AN543" s="2">
        <f t="shared" si="319"/>
        <v>8.4125136140008258E-3</v>
      </c>
      <c r="AP543" t="s">
        <v>2355</v>
      </c>
      <c r="AQ543" t="s">
        <v>1556</v>
      </c>
      <c r="AR543">
        <v>1</v>
      </c>
      <c r="AT543">
        <v>1</v>
      </c>
      <c r="AU543" s="105">
        <v>28</v>
      </c>
      <c r="AV543" s="107">
        <v>87</v>
      </c>
      <c r="AW543" s="111">
        <f t="shared" si="291"/>
        <v>28087</v>
      </c>
      <c r="AY543" s="6" t="s">
        <v>1243</v>
      </c>
      <c r="BD543" s="1"/>
    </row>
    <row r="544" spans="1:56" hidden="1" outlineLevel="1">
      <c r="A544" t="s">
        <v>2498</v>
      </c>
      <c r="B544" t="s">
        <v>1556</v>
      </c>
      <c r="C544" s="1">
        <f t="shared" si="307"/>
        <v>47898</v>
      </c>
      <c r="D544" s="8">
        <f t="shared" si="308"/>
        <v>2</v>
      </c>
      <c r="E544" s="8">
        <f t="shared" si="309"/>
        <v>1</v>
      </c>
      <c r="F544" s="8">
        <f t="shared" si="310"/>
        <v>0</v>
      </c>
      <c r="G544" s="61">
        <f t="shared" si="311"/>
        <v>11251</v>
      </c>
      <c r="H544" s="66">
        <f t="shared" si="306"/>
        <v>0.2348949851768341</v>
      </c>
      <c r="I544" s="2"/>
      <c r="J544" s="2">
        <f t="shared" si="312"/>
        <v>0.37448327696354755</v>
      </c>
      <c r="K544" s="2">
        <f t="shared" si="313"/>
        <v>0.6093782621403816</v>
      </c>
      <c r="L544" s="2">
        <f t="shared" si="314"/>
        <v>0</v>
      </c>
      <c r="M544" s="2">
        <f t="shared" si="315"/>
        <v>1.613846089607085E-2</v>
      </c>
      <c r="N544" s="120">
        <v>17937</v>
      </c>
      <c r="O544" s="120">
        <v>29188</v>
      </c>
      <c r="P544" s="120"/>
      <c r="Q544" s="120"/>
      <c r="R544" s="120"/>
      <c r="S544" s="120">
        <v>423</v>
      </c>
      <c r="T544" s="120"/>
      <c r="U544" s="120"/>
      <c r="V544" s="120"/>
      <c r="W544" s="120"/>
      <c r="X544" s="120"/>
      <c r="Y544" s="120">
        <v>350</v>
      </c>
      <c r="Z544" s="120"/>
      <c r="AA544" s="120"/>
      <c r="AB544" s="120"/>
      <c r="AC544" s="120"/>
      <c r="AD544" s="120"/>
      <c r="AE544" s="120"/>
      <c r="AG544" s="6">
        <f>IF(Q544&gt;0,RANK(Q544,(N544:P544,Q544:AE544)),0)</f>
        <v>0</v>
      </c>
      <c r="AH544" s="6">
        <f>IF(R544&gt;0,RANK(R544,(N544:P544,Q544:AE544)),0)</f>
        <v>0</v>
      </c>
      <c r="AI544" s="6">
        <f>IF(T544&gt;0,RANK(T544,(N544:P544,Q544:AE544)),0)</f>
        <v>0</v>
      </c>
      <c r="AJ544" s="6">
        <f>IF(S544&gt;0,RANK(S544,(N544:P544,Q544:AE544)),0)</f>
        <v>3</v>
      </c>
      <c r="AK544" s="2">
        <f t="shared" si="316"/>
        <v>0</v>
      </c>
      <c r="AL544" s="2">
        <f t="shared" si="317"/>
        <v>0</v>
      </c>
      <c r="AM544" s="2">
        <f t="shared" si="318"/>
        <v>0</v>
      </c>
      <c r="AN544" s="2">
        <f t="shared" si="319"/>
        <v>8.8312664411875231E-3</v>
      </c>
      <c r="AP544" t="s">
        <v>2498</v>
      </c>
      <c r="AQ544" t="s">
        <v>1556</v>
      </c>
      <c r="AR544">
        <v>0</v>
      </c>
      <c r="AT544">
        <v>1</v>
      </c>
      <c r="AU544" s="105">
        <v>28</v>
      </c>
      <c r="AV544" s="107">
        <v>89</v>
      </c>
      <c r="AW544" s="111">
        <f t="shared" si="291"/>
        <v>28089</v>
      </c>
      <c r="AY544" s="6" t="s">
        <v>1243</v>
      </c>
      <c r="BD544" s="1"/>
    </row>
    <row r="545" spans="1:56" hidden="1" outlineLevel="1">
      <c r="A545" t="s">
        <v>1755</v>
      </c>
      <c r="B545" t="s">
        <v>1556</v>
      </c>
      <c r="C545" s="1">
        <f t="shared" si="307"/>
        <v>12462</v>
      </c>
      <c r="D545" s="8">
        <f t="shared" si="308"/>
        <v>2</v>
      </c>
      <c r="E545" s="8">
        <f t="shared" si="309"/>
        <v>1</v>
      </c>
      <c r="F545" s="8">
        <f t="shared" si="310"/>
        <v>0</v>
      </c>
      <c r="G545" s="61">
        <f t="shared" si="311"/>
        <v>3672</v>
      </c>
      <c r="H545" s="66">
        <f t="shared" si="306"/>
        <v>0.29465575349061146</v>
      </c>
      <c r="I545" s="2"/>
      <c r="J545" s="2">
        <f t="shared" si="312"/>
        <v>0.34079601990049752</v>
      </c>
      <c r="K545" s="2">
        <f t="shared" si="313"/>
        <v>0.63545177339110892</v>
      </c>
      <c r="L545" s="2">
        <f t="shared" si="314"/>
        <v>0</v>
      </c>
      <c r="M545" s="2">
        <f t="shared" si="315"/>
        <v>2.3752206708393508E-2</v>
      </c>
      <c r="N545" s="120">
        <v>4247</v>
      </c>
      <c r="O545" s="120">
        <v>7919</v>
      </c>
      <c r="P545" s="120"/>
      <c r="Q545" s="120"/>
      <c r="R545" s="120"/>
      <c r="S545" s="120">
        <v>114</v>
      </c>
      <c r="T545" s="120"/>
      <c r="U545" s="120"/>
      <c r="V545" s="120"/>
      <c r="W545" s="120"/>
      <c r="X545" s="120"/>
      <c r="Y545" s="120">
        <v>182</v>
      </c>
      <c r="Z545" s="120"/>
      <c r="AA545" s="120"/>
      <c r="AB545" s="120"/>
      <c r="AC545" s="120"/>
      <c r="AD545" s="120"/>
      <c r="AE545" s="120"/>
      <c r="AG545" s="6">
        <f>IF(Q545&gt;0,RANK(Q545,(N545:P545,Q545:AE545)),0)</f>
        <v>0</v>
      </c>
      <c r="AH545" s="6">
        <f>IF(R545&gt;0,RANK(R545,(N545:P545,Q545:AE545)),0)</f>
        <v>0</v>
      </c>
      <c r="AI545" s="6">
        <f>IF(T545&gt;0,RANK(T545,(N545:P545,Q545:AE545)),0)</f>
        <v>0</v>
      </c>
      <c r="AJ545" s="6">
        <f>IF(S545&gt;0,RANK(S545,(N545:P545,Q545:AE545)),0)</f>
        <v>4</v>
      </c>
      <c r="AK545" s="2">
        <f t="shared" si="316"/>
        <v>0</v>
      </c>
      <c r="AL545" s="2">
        <f t="shared" si="317"/>
        <v>0</v>
      </c>
      <c r="AM545" s="2">
        <f t="shared" si="318"/>
        <v>0</v>
      </c>
      <c r="AN545" s="2">
        <f t="shared" si="319"/>
        <v>9.1478093403948007E-3</v>
      </c>
      <c r="AP545" t="s">
        <v>1755</v>
      </c>
      <c r="AQ545" t="s">
        <v>1556</v>
      </c>
      <c r="AR545">
        <v>0</v>
      </c>
      <c r="AT545">
        <v>1</v>
      </c>
      <c r="AU545" s="105">
        <v>28</v>
      </c>
      <c r="AV545" s="107">
        <v>91</v>
      </c>
      <c r="AW545" s="111">
        <f t="shared" si="291"/>
        <v>28091</v>
      </c>
      <c r="AY545" s="6" t="s">
        <v>1243</v>
      </c>
      <c r="BD545" s="1"/>
    </row>
    <row r="546" spans="1:56" hidden="1" outlineLevel="1">
      <c r="A546" t="s">
        <v>344</v>
      </c>
      <c r="B546" t="s">
        <v>1556</v>
      </c>
      <c r="C546" s="1">
        <f t="shared" si="307"/>
        <v>15637</v>
      </c>
      <c r="D546" s="8">
        <f t="shared" si="308"/>
        <v>1</v>
      </c>
      <c r="E546" s="8">
        <f t="shared" si="309"/>
        <v>2</v>
      </c>
      <c r="F546" s="8">
        <f t="shared" si="310"/>
        <v>0</v>
      </c>
      <c r="G546" s="61">
        <f t="shared" si="311"/>
        <v>2485</v>
      </c>
      <c r="H546" s="66">
        <f t="shared" si="306"/>
        <v>0.15891795101362155</v>
      </c>
      <c r="I546" s="2"/>
      <c r="J546" s="2">
        <f t="shared" si="312"/>
        <v>0.56877917759160967</v>
      </c>
      <c r="K546" s="2">
        <f t="shared" si="313"/>
        <v>0.40986122657798812</v>
      </c>
      <c r="L546" s="2">
        <f t="shared" si="314"/>
        <v>0</v>
      </c>
      <c r="M546" s="2">
        <f t="shared" si="315"/>
        <v>2.13595958304022E-2</v>
      </c>
      <c r="N546" s="120">
        <v>8894</v>
      </c>
      <c r="O546" s="120">
        <v>6409</v>
      </c>
      <c r="P546" s="120"/>
      <c r="Q546" s="120"/>
      <c r="R546" s="120"/>
      <c r="S546" s="120">
        <v>202</v>
      </c>
      <c r="T546" s="120"/>
      <c r="U546" s="120"/>
      <c r="V546" s="120"/>
      <c r="W546" s="120"/>
      <c r="X546" s="120"/>
      <c r="Y546" s="120">
        <v>132</v>
      </c>
      <c r="Z546" s="120"/>
      <c r="AA546" s="120"/>
      <c r="AB546" s="120"/>
      <c r="AC546" s="120"/>
      <c r="AD546" s="120"/>
      <c r="AE546" s="120"/>
      <c r="AG546" s="6">
        <f>IF(Q546&gt;0,RANK(Q546,(N546:P546,Q546:AE546)),0)</f>
        <v>0</v>
      </c>
      <c r="AH546" s="6">
        <f>IF(R546&gt;0,RANK(R546,(N546:P546,Q546:AE546)),0)</f>
        <v>0</v>
      </c>
      <c r="AI546" s="6">
        <f>IF(T546&gt;0,RANK(T546,(N546:P546,Q546:AE546)),0)</f>
        <v>0</v>
      </c>
      <c r="AJ546" s="6">
        <f>IF(S546&gt;0,RANK(S546,(N546:P546,Q546:AE546)),0)</f>
        <v>3</v>
      </c>
      <c r="AK546" s="2">
        <f t="shared" si="316"/>
        <v>0</v>
      </c>
      <c r="AL546" s="2">
        <f t="shared" si="317"/>
        <v>0</v>
      </c>
      <c r="AM546" s="2">
        <f t="shared" si="318"/>
        <v>0</v>
      </c>
      <c r="AN546" s="2">
        <f t="shared" si="319"/>
        <v>1.2918078915392978E-2</v>
      </c>
      <c r="AP546" t="s">
        <v>344</v>
      </c>
      <c r="AQ546" t="s">
        <v>1556</v>
      </c>
      <c r="AR546">
        <v>1</v>
      </c>
      <c r="AT546">
        <v>1</v>
      </c>
      <c r="AU546" s="105">
        <v>28</v>
      </c>
      <c r="AV546" s="107">
        <v>93</v>
      </c>
      <c r="AW546" s="111">
        <f t="shared" si="291"/>
        <v>28093</v>
      </c>
      <c r="AY546" s="6" t="s">
        <v>1243</v>
      </c>
      <c r="BD546" s="1"/>
    </row>
    <row r="547" spans="1:56" hidden="1" outlineLevel="1">
      <c r="A547" t="s">
        <v>122</v>
      </c>
      <c r="B547" t="s">
        <v>1556</v>
      </c>
      <c r="C547" s="1">
        <f t="shared" si="307"/>
        <v>16604</v>
      </c>
      <c r="D547" s="8">
        <f t="shared" si="308"/>
        <v>2</v>
      </c>
      <c r="E547" s="8">
        <f t="shared" si="309"/>
        <v>1</v>
      </c>
      <c r="F547" s="8">
        <f t="shared" si="310"/>
        <v>0</v>
      </c>
      <c r="G547" s="61">
        <f t="shared" si="311"/>
        <v>3695</v>
      </c>
      <c r="H547" s="66">
        <f t="shared" si="306"/>
        <v>0.22253673813538907</v>
      </c>
      <c r="I547" s="2"/>
      <c r="J547" s="2">
        <f t="shared" si="312"/>
        <v>0.38093230546856177</v>
      </c>
      <c r="K547" s="2">
        <f t="shared" si="313"/>
        <v>0.60346904360395082</v>
      </c>
      <c r="L547" s="2">
        <f t="shared" si="314"/>
        <v>0</v>
      </c>
      <c r="M547" s="2">
        <f t="shared" si="315"/>
        <v>1.5598650927487356E-2</v>
      </c>
      <c r="N547" s="120">
        <v>6325</v>
      </c>
      <c r="O547" s="120">
        <v>10020</v>
      </c>
      <c r="P547" s="120"/>
      <c r="Q547" s="120"/>
      <c r="R547" s="120"/>
      <c r="S547" s="120">
        <v>162</v>
      </c>
      <c r="T547" s="120"/>
      <c r="U547" s="120"/>
      <c r="V547" s="120"/>
      <c r="W547" s="120"/>
      <c r="X547" s="120"/>
      <c r="Y547" s="120">
        <v>97</v>
      </c>
      <c r="Z547" s="120"/>
      <c r="AA547" s="120"/>
      <c r="AB547" s="120"/>
      <c r="AC547" s="120"/>
      <c r="AD547" s="120"/>
      <c r="AE547" s="120"/>
      <c r="AG547" s="6">
        <f>IF(Q547&gt;0,RANK(Q547,(N547:P547,Q547:AE547)),0)</f>
        <v>0</v>
      </c>
      <c r="AH547" s="6">
        <f>IF(R547&gt;0,RANK(R547,(N547:P547,Q547:AE547)),0)</f>
        <v>0</v>
      </c>
      <c r="AI547" s="6">
        <f>IF(T547&gt;0,RANK(T547,(N547:P547,Q547:AE547)),0)</f>
        <v>0</v>
      </c>
      <c r="AJ547" s="6">
        <f>IF(S547&gt;0,RANK(S547,(N547:P547,Q547:AE547)),0)</f>
        <v>3</v>
      </c>
      <c r="AK547" s="2">
        <f t="shared" si="316"/>
        <v>0</v>
      </c>
      <c r="AL547" s="2">
        <f t="shared" si="317"/>
        <v>0</v>
      </c>
      <c r="AM547" s="2">
        <f t="shared" si="318"/>
        <v>0</v>
      </c>
      <c r="AN547" s="2">
        <f t="shared" si="319"/>
        <v>9.7566851361117809E-3</v>
      </c>
      <c r="AP547" t="s">
        <v>122</v>
      </c>
      <c r="AQ547" t="s">
        <v>1556</v>
      </c>
      <c r="AR547">
        <v>1</v>
      </c>
      <c r="AT547">
        <v>1</v>
      </c>
      <c r="AU547" s="105">
        <v>28</v>
      </c>
      <c r="AV547" s="107">
        <v>95</v>
      </c>
      <c r="AW547" s="111">
        <f t="shared" si="291"/>
        <v>28095</v>
      </c>
      <c r="AY547" s="6" t="s">
        <v>1243</v>
      </c>
      <c r="BD547" s="1"/>
    </row>
    <row r="548" spans="1:56" hidden="1" outlineLevel="1">
      <c r="A548" t="s">
        <v>2319</v>
      </c>
      <c r="B548" t="s">
        <v>1556</v>
      </c>
      <c r="C548" s="1">
        <f t="shared" si="307"/>
        <v>5337</v>
      </c>
      <c r="D548" s="8">
        <f t="shared" si="308"/>
        <v>2</v>
      </c>
      <c r="E548" s="8">
        <f t="shared" si="309"/>
        <v>1</v>
      </c>
      <c r="F548" s="8">
        <f t="shared" si="310"/>
        <v>0</v>
      </c>
      <c r="G548" s="61">
        <f t="shared" si="311"/>
        <v>649</v>
      </c>
      <c r="H548" s="66">
        <f t="shared" si="306"/>
        <v>0.1216038973205921</v>
      </c>
      <c r="I548" s="2"/>
      <c r="J548" s="2">
        <f t="shared" si="312"/>
        <v>0.42889263631253516</v>
      </c>
      <c r="K548" s="2">
        <f t="shared" si="313"/>
        <v>0.55049653363312723</v>
      </c>
      <c r="L548" s="2">
        <f t="shared" si="314"/>
        <v>0</v>
      </c>
      <c r="M548" s="2">
        <f t="shared" si="315"/>
        <v>2.0610830054337614E-2</v>
      </c>
      <c r="N548" s="120">
        <v>2289</v>
      </c>
      <c r="O548" s="120">
        <v>2938</v>
      </c>
      <c r="P548" s="120"/>
      <c r="Q548" s="120"/>
      <c r="R548" s="120"/>
      <c r="S548" s="120">
        <v>61</v>
      </c>
      <c r="T548" s="120"/>
      <c r="U548" s="120"/>
      <c r="V548" s="120"/>
      <c r="W548" s="120"/>
      <c r="X548" s="120"/>
      <c r="Y548" s="120">
        <v>49</v>
      </c>
      <c r="Z548" s="120"/>
      <c r="AA548" s="120"/>
      <c r="AB548" s="120"/>
      <c r="AC548" s="120"/>
      <c r="AD548" s="120"/>
      <c r="AE548" s="120"/>
      <c r="AG548" s="6">
        <f>IF(Q548&gt;0,RANK(Q548,(N548:P548,Q548:AE548)),0)</f>
        <v>0</v>
      </c>
      <c r="AH548" s="6">
        <f>IF(R548&gt;0,RANK(R548,(N548:P548,Q548:AE548)),0)</f>
        <v>0</v>
      </c>
      <c r="AI548" s="6">
        <f>IF(T548&gt;0,RANK(T548,(N548:P548,Q548:AE548)),0)</f>
        <v>0</v>
      </c>
      <c r="AJ548" s="6">
        <f>IF(S548&gt;0,RANK(S548,(N548:P548,Q548:AE548)),0)</f>
        <v>3</v>
      </c>
      <c r="AK548" s="2">
        <f t="shared" si="316"/>
        <v>0</v>
      </c>
      <c r="AL548" s="2">
        <f t="shared" si="317"/>
        <v>0</v>
      </c>
      <c r="AM548" s="2">
        <f t="shared" si="318"/>
        <v>0</v>
      </c>
      <c r="AN548" s="2">
        <f t="shared" si="319"/>
        <v>1.1429642121041785E-2</v>
      </c>
      <c r="AP548" t="s">
        <v>2319</v>
      </c>
      <c r="AQ548" t="s">
        <v>1556</v>
      </c>
      <c r="AR548">
        <v>2</v>
      </c>
      <c r="AT548">
        <v>1</v>
      </c>
      <c r="AU548" s="105">
        <v>28</v>
      </c>
      <c r="AV548" s="107">
        <v>97</v>
      </c>
      <c r="AW548" s="111">
        <f t="shared" si="291"/>
        <v>28097</v>
      </c>
      <c r="AY548" s="6" t="s">
        <v>1243</v>
      </c>
      <c r="BD548" s="1"/>
    </row>
    <row r="549" spans="1:56" hidden="1" outlineLevel="1">
      <c r="A549" t="s">
        <v>2409</v>
      </c>
      <c r="B549" t="s">
        <v>1556</v>
      </c>
      <c r="C549" s="1">
        <f t="shared" si="307"/>
        <v>10846</v>
      </c>
      <c r="D549" s="8">
        <f t="shared" si="308"/>
        <v>2</v>
      </c>
      <c r="E549" s="8">
        <f t="shared" si="309"/>
        <v>1</v>
      </c>
      <c r="F549" s="8">
        <f t="shared" si="310"/>
        <v>0</v>
      </c>
      <c r="G549" s="61">
        <f t="shared" si="311"/>
        <v>4812</v>
      </c>
      <c r="H549" s="66">
        <f t="shared" si="306"/>
        <v>0.44366586760095889</v>
      </c>
      <c r="I549" s="2"/>
      <c r="J549" s="2">
        <f t="shared" si="312"/>
        <v>0.26885487737414715</v>
      </c>
      <c r="K549" s="2">
        <f t="shared" si="313"/>
        <v>0.71252074497510598</v>
      </c>
      <c r="L549" s="2">
        <f t="shared" si="314"/>
        <v>0</v>
      </c>
      <c r="M549" s="2">
        <f t="shared" si="315"/>
        <v>1.8624377650746871E-2</v>
      </c>
      <c r="N549" s="120">
        <v>2916</v>
      </c>
      <c r="O549" s="120">
        <v>7728</v>
      </c>
      <c r="P549" s="120"/>
      <c r="Q549" s="120"/>
      <c r="R549" s="120"/>
      <c r="S549" s="120">
        <v>85</v>
      </c>
      <c r="T549" s="120"/>
      <c r="U549" s="120"/>
      <c r="V549" s="120"/>
      <c r="W549" s="120"/>
      <c r="X549" s="120"/>
      <c r="Y549" s="120">
        <v>117</v>
      </c>
      <c r="Z549" s="120"/>
      <c r="AA549" s="120"/>
      <c r="AB549" s="120"/>
      <c r="AC549" s="120"/>
      <c r="AD549" s="120"/>
      <c r="AE549" s="120"/>
      <c r="AG549" s="6">
        <f>IF(Q549&gt;0,RANK(Q549,(N549:P549,Q549:AE549)),0)</f>
        <v>0</v>
      </c>
      <c r="AH549" s="6">
        <f>IF(R549&gt;0,RANK(R549,(N549:P549,Q549:AE549)),0)</f>
        <v>0</v>
      </c>
      <c r="AI549" s="6">
        <f>IF(T549&gt;0,RANK(T549,(N549:P549,Q549:AE549)),0)</f>
        <v>0</v>
      </c>
      <c r="AJ549" s="6">
        <f>IF(S549&gt;0,RANK(S549,(N549:P549,Q549:AE549)),0)</f>
        <v>4</v>
      </c>
      <c r="AK549" s="2">
        <f t="shared" si="316"/>
        <v>0</v>
      </c>
      <c r="AL549" s="2">
        <f t="shared" si="317"/>
        <v>0</v>
      </c>
      <c r="AM549" s="2">
        <f t="shared" si="318"/>
        <v>0</v>
      </c>
      <c r="AN549" s="2">
        <f t="shared" si="319"/>
        <v>7.8369905956112845E-3</v>
      </c>
      <c r="AP549" t="s">
        <v>2409</v>
      </c>
      <c r="AQ549" t="s">
        <v>1556</v>
      </c>
      <c r="AR549">
        <v>3</v>
      </c>
      <c r="AT549">
        <v>1</v>
      </c>
      <c r="AU549" s="105">
        <v>28</v>
      </c>
      <c r="AV549" s="107">
        <v>99</v>
      </c>
      <c r="AW549" s="111">
        <f t="shared" ref="AW549:AW612" si="320">1000*AU549+AV549</f>
        <v>28099</v>
      </c>
      <c r="AY549" s="6" t="s">
        <v>1243</v>
      </c>
      <c r="BD549" s="1"/>
    </row>
    <row r="550" spans="1:56" hidden="1" outlineLevel="1">
      <c r="A550" t="s">
        <v>900</v>
      </c>
      <c r="B550" t="s">
        <v>1556</v>
      </c>
      <c r="C550" s="1">
        <f t="shared" si="307"/>
        <v>9572</v>
      </c>
      <c r="D550" s="8">
        <f t="shared" si="308"/>
        <v>2</v>
      </c>
      <c r="E550" s="8">
        <f t="shared" si="309"/>
        <v>1</v>
      </c>
      <c r="F550" s="8">
        <f t="shared" si="310"/>
        <v>0</v>
      </c>
      <c r="G550" s="61">
        <f t="shared" si="311"/>
        <v>3311</v>
      </c>
      <c r="H550" s="66">
        <f t="shared" si="306"/>
        <v>0.34590472210614293</v>
      </c>
      <c r="I550" s="2"/>
      <c r="J550" s="2">
        <f t="shared" si="312"/>
        <v>0.31926452152110324</v>
      </c>
      <c r="K550" s="2">
        <f t="shared" si="313"/>
        <v>0.66516924362724617</v>
      </c>
      <c r="L550" s="2">
        <f t="shared" si="314"/>
        <v>0</v>
      </c>
      <c r="M550" s="2">
        <f t="shared" si="315"/>
        <v>1.5566234851650651E-2</v>
      </c>
      <c r="N550" s="120">
        <v>3056</v>
      </c>
      <c r="O550" s="120">
        <v>6367</v>
      </c>
      <c r="P550" s="120"/>
      <c r="Q550" s="120"/>
      <c r="R550" s="120"/>
      <c r="S550" s="120">
        <v>75</v>
      </c>
      <c r="T550" s="120"/>
      <c r="U550" s="120"/>
      <c r="V550" s="120"/>
      <c r="W550" s="120"/>
      <c r="X550" s="120"/>
      <c r="Y550" s="120">
        <v>74</v>
      </c>
      <c r="Z550" s="120"/>
      <c r="AA550" s="120"/>
      <c r="AB550" s="120"/>
      <c r="AC550" s="120"/>
      <c r="AD550" s="120"/>
      <c r="AE550" s="120"/>
      <c r="AG550" s="6">
        <f>IF(Q550&gt;0,RANK(Q550,(N550:P550,Q550:AE550)),0)</f>
        <v>0</v>
      </c>
      <c r="AH550" s="6">
        <f>IF(R550&gt;0,RANK(R550,(N550:P550,Q550:AE550)),0)</f>
        <v>0</v>
      </c>
      <c r="AI550" s="6">
        <f>IF(T550&gt;0,RANK(T550,(N550:P550,Q550:AE550)),0)</f>
        <v>0</v>
      </c>
      <c r="AJ550" s="6">
        <f>IF(S550&gt;0,RANK(S550,(N550:P550,Q550:AE550)),0)</f>
        <v>3</v>
      </c>
      <c r="AK550" s="2">
        <f t="shared" si="316"/>
        <v>0</v>
      </c>
      <c r="AL550" s="2">
        <f t="shared" si="317"/>
        <v>0</v>
      </c>
      <c r="AM550" s="2">
        <f t="shared" si="318"/>
        <v>0</v>
      </c>
      <c r="AN550" s="2">
        <f t="shared" si="319"/>
        <v>7.8353531132469706E-3</v>
      </c>
      <c r="AP550" t="s">
        <v>900</v>
      </c>
      <c r="AQ550" t="s">
        <v>1556</v>
      </c>
      <c r="AR550">
        <v>3</v>
      </c>
      <c r="AT550">
        <v>1</v>
      </c>
      <c r="AU550" s="105">
        <v>28</v>
      </c>
      <c r="AV550" s="107">
        <v>101</v>
      </c>
      <c r="AW550" s="111">
        <f t="shared" si="320"/>
        <v>28101</v>
      </c>
      <c r="AY550" s="6" t="s">
        <v>1243</v>
      </c>
      <c r="BD550" s="1"/>
    </row>
    <row r="551" spans="1:56" hidden="1" outlineLevel="1">
      <c r="A551" t="s">
        <v>73</v>
      </c>
      <c r="B551" t="s">
        <v>1556</v>
      </c>
      <c r="C551" s="1">
        <f t="shared" si="307"/>
        <v>5676</v>
      </c>
      <c r="D551" s="8">
        <f t="shared" si="308"/>
        <v>1</v>
      </c>
      <c r="E551" s="8">
        <f t="shared" si="309"/>
        <v>2</v>
      </c>
      <c r="F551" s="8">
        <f t="shared" si="310"/>
        <v>0</v>
      </c>
      <c r="G551" s="61">
        <f t="shared" si="311"/>
        <v>2298</v>
      </c>
      <c r="H551" s="66">
        <f t="shared" si="306"/>
        <v>0.40486257928118391</v>
      </c>
      <c r="I551" s="2"/>
      <c r="J551" s="2">
        <f t="shared" si="312"/>
        <v>0.69520789288231144</v>
      </c>
      <c r="K551" s="2">
        <f t="shared" si="313"/>
        <v>0.29034531360112753</v>
      </c>
      <c r="L551" s="2">
        <f t="shared" si="314"/>
        <v>0</v>
      </c>
      <c r="M551" s="2">
        <f t="shared" si="315"/>
        <v>1.444679351656103E-2</v>
      </c>
      <c r="N551" s="120">
        <v>3946</v>
      </c>
      <c r="O551" s="120">
        <v>1648</v>
      </c>
      <c r="P551" s="120"/>
      <c r="Q551" s="120"/>
      <c r="R551" s="120"/>
      <c r="S551" s="120">
        <v>42</v>
      </c>
      <c r="T551" s="120"/>
      <c r="U551" s="120"/>
      <c r="V551" s="120"/>
      <c r="W551" s="120"/>
      <c r="X551" s="120"/>
      <c r="Y551" s="120">
        <v>40</v>
      </c>
      <c r="Z551" s="120"/>
      <c r="AA551" s="120"/>
      <c r="AB551" s="120"/>
      <c r="AC551" s="120"/>
      <c r="AD551" s="120"/>
      <c r="AE551" s="120"/>
      <c r="AG551" s="6">
        <f>IF(Q551&gt;0,RANK(Q551,(N551:P551,Q551:AE551)),0)</f>
        <v>0</v>
      </c>
      <c r="AH551" s="6">
        <f>IF(R551&gt;0,RANK(R551,(N551:P551,Q551:AE551)),0)</f>
        <v>0</v>
      </c>
      <c r="AI551" s="6">
        <f>IF(T551&gt;0,RANK(T551,(N551:P551,Q551:AE551)),0)</f>
        <v>0</v>
      </c>
      <c r="AJ551" s="6">
        <f>IF(S551&gt;0,RANK(S551,(N551:P551,Q551:AE551)),0)</f>
        <v>3</v>
      </c>
      <c r="AK551" s="2">
        <f t="shared" si="316"/>
        <v>0</v>
      </c>
      <c r="AL551" s="2">
        <f t="shared" si="317"/>
        <v>0</v>
      </c>
      <c r="AM551" s="2">
        <f t="shared" si="318"/>
        <v>0</v>
      </c>
      <c r="AN551" s="2">
        <f t="shared" si="319"/>
        <v>7.3995771670190271E-3</v>
      </c>
      <c r="AP551" t="s">
        <v>73</v>
      </c>
      <c r="AQ551" t="s">
        <v>1556</v>
      </c>
      <c r="AR551">
        <v>3</v>
      </c>
      <c r="AT551">
        <v>1</v>
      </c>
      <c r="AU551" s="105">
        <v>28</v>
      </c>
      <c r="AV551" s="107">
        <v>103</v>
      </c>
      <c r="AW551" s="111">
        <f t="shared" si="320"/>
        <v>28103</v>
      </c>
      <c r="AY551" s="6" t="s">
        <v>1243</v>
      </c>
      <c r="BD551" s="1"/>
    </row>
    <row r="552" spans="1:56" hidden="1" outlineLevel="1">
      <c r="A552" t="s">
        <v>2476</v>
      </c>
      <c r="B552" t="s">
        <v>1556</v>
      </c>
      <c r="C552" s="1">
        <f t="shared" si="307"/>
        <v>17671</v>
      </c>
      <c r="D552" s="8">
        <f t="shared" si="308"/>
        <v>2</v>
      </c>
      <c r="E552" s="8">
        <f t="shared" si="309"/>
        <v>1</v>
      </c>
      <c r="F552" s="8">
        <f t="shared" si="310"/>
        <v>0</v>
      </c>
      <c r="G552" s="61">
        <f t="shared" si="311"/>
        <v>1021</v>
      </c>
      <c r="H552" s="66">
        <f t="shared" si="306"/>
        <v>5.7778280799049286E-2</v>
      </c>
      <c r="I552" s="2"/>
      <c r="J552" s="2">
        <f t="shared" si="312"/>
        <v>0.46194329692716879</v>
      </c>
      <c r="K552" s="2">
        <f t="shared" si="313"/>
        <v>0.51972157772621808</v>
      </c>
      <c r="L552" s="2">
        <f t="shared" si="314"/>
        <v>0</v>
      </c>
      <c r="M552" s="2">
        <f t="shared" si="315"/>
        <v>1.8335125346613079E-2</v>
      </c>
      <c r="N552" s="120">
        <v>8163</v>
      </c>
      <c r="O552" s="120">
        <v>9184</v>
      </c>
      <c r="P552" s="120"/>
      <c r="Q552" s="120"/>
      <c r="R552" s="120"/>
      <c r="S552" s="120">
        <v>204</v>
      </c>
      <c r="T552" s="120"/>
      <c r="U552" s="120"/>
      <c r="V552" s="120"/>
      <c r="W552" s="120"/>
      <c r="X552" s="120"/>
      <c r="Y552" s="120">
        <v>120</v>
      </c>
      <c r="Z552" s="120"/>
      <c r="AA552" s="120"/>
      <c r="AB552" s="120"/>
      <c r="AC552" s="120"/>
      <c r="AD552" s="120"/>
      <c r="AE552" s="120"/>
      <c r="AG552" s="6">
        <f>IF(Q552&gt;0,RANK(Q552,(N552:P552,Q552:AE552)),0)</f>
        <v>0</v>
      </c>
      <c r="AH552" s="6">
        <f>IF(R552&gt;0,RANK(R552,(N552:P552,Q552:AE552)),0)</f>
        <v>0</v>
      </c>
      <c r="AI552" s="6">
        <f>IF(T552&gt;0,RANK(T552,(N552:P552,Q552:AE552)),0)</f>
        <v>0</v>
      </c>
      <c r="AJ552" s="6">
        <f>IF(S552&gt;0,RANK(S552,(N552:P552,Q552:AE552)),0)</f>
        <v>3</v>
      </c>
      <c r="AK552" s="2">
        <f t="shared" si="316"/>
        <v>0</v>
      </c>
      <c r="AL552" s="2">
        <f t="shared" si="317"/>
        <v>0</v>
      </c>
      <c r="AM552" s="2">
        <f t="shared" si="318"/>
        <v>0</v>
      </c>
      <c r="AN552" s="2">
        <f t="shared" si="319"/>
        <v>1.1544338181200837E-2</v>
      </c>
      <c r="AP552" t="s">
        <v>2476</v>
      </c>
      <c r="AQ552" t="s">
        <v>1556</v>
      </c>
      <c r="AR552">
        <v>3</v>
      </c>
      <c r="AT552">
        <v>1</v>
      </c>
      <c r="AU552" s="105">
        <v>28</v>
      </c>
      <c r="AV552" s="107">
        <v>105</v>
      </c>
      <c r="AW552" s="111">
        <f t="shared" si="320"/>
        <v>28105</v>
      </c>
      <c r="AY552" s="6" t="s">
        <v>1243</v>
      </c>
      <c r="BD552" s="1"/>
    </row>
    <row r="553" spans="1:56" hidden="1" outlineLevel="1">
      <c r="A553" t="s">
        <v>1119</v>
      </c>
      <c r="B553" t="s">
        <v>1556</v>
      </c>
      <c r="C553" s="1">
        <f t="shared" si="307"/>
        <v>16104</v>
      </c>
      <c r="D553" s="8">
        <f t="shared" si="308"/>
        <v>1</v>
      </c>
      <c r="E553" s="8">
        <f t="shared" si="309"/>
        <v>2</v>
      </c>
      <c r="F553" s="8">
        <f t="shared" si="310"/>
        <v>0</v>
      </c>
      <c r="G553" s="61">
        <f t="shared" si="311"/>
        <v>772</v>
      </c>
      <c r="H553" s="66">
        <f t="shared" si="306"/>
        <v>4.7938400397416793E-2</v>
      </c>
      <c r="I553" s="2"/>
      <c r="J553" s="2">
        <f t="shared" si="312"/>
        <v>0.51186040735221061</v>
      </c>
      <c r="K553" s="2">
        <f t="shared" si="313"/>
        <v>0.46392200695479385</v>
      </c>
      <c r="L553" s="2">
        <f t="shared" si="314"/>
        <v>0</v>
      </c>
      <c r="M553" s="2">
        <f t="shared" si="315"/>
        <v>2.4217585692995536E-2</v>
      </c>
      <c r="N553" s="120">
        <v>8243</v>
      </c>
      <c r="O553" s="120">
        <v>7471</v>
      </c>
      <c r="P553" s="120"/>
      <c r="Q553" s="120"/>
      <c r="R553" s="120"/>
      <c r="S553" s="120">
        <v>248</v>
      </c>
      <c r="T553" s="120"/>
      <c r="U553" s="120"/>
      <c r="V553" s="120"/>
      <c r="W553" s="120"/>
      <c r="X553" s="120"/>
      <c r="Y553" s="120">
        <v>142</v>
      </c>
      <c r="Z553" s="120"/>
      <c r="AA553" s="120"/>
      <c r="AB553" s="120"/>
      <c r="AC553" s="120"/>
      <c r="AD553" s="120"/>
      <c r="AE553" s="120"/>
      <c r="AG553" s="6">
        <f>IF(Q553&gt;0,RANK(Q553,(N553:P553,Q553:AE553)),0)</f>
        <v>0</v>
      </c>
      <c r="AH553" s="6">
        <f>IF(R553&gt;0,RANK(R553,(N553:P553,Q553:AE553)),0)</f>
        <v>0</v>
      </c>
      <c r="AI553" s="6">
        <f>IF(T553&gt;0,RANK(T553,(N553:P553,Q553:AE553)),0)</f>
        <v>0</v>
      </c>
      <c r="AJ553" s="6">
        <f>IF(S553&gt;0,RANK(S553,(N553:P553,Q553:AE553)),0)</f>
        <v>3</v>
      </c>
      <c r="AK553" s="2">
        <f t="shared" si="316"/>
        <v>0</v>
      </c>
      <c r="AL553" s="2">
        <f t="shared" si="317"/>
        <v>0</v>
      </c>
      <c r="AM553" s="2">
        <f t="shared" si="318"/>
        <v>0</v>
      </c>
      <c r="AN553" s="2">
        <f t="shared" si="319"/>
        <v>1.5399900645802286E-2</v>
      </c>
      <c r="AP553" t="s">
        <v>1119</v>
      </c>
      <c r="AQ553" t="s">
        <v>1556</v>
      </c>
      <c r="AR553">
        <v>1</v>
      </c>
      <c r="AT553">
        <v>1</v>
      </c>
      <c r="AU553" s="105">
        <v>28</v>
      </c>
      <c r="AV553" s="107">
        <v>107</v>
      </c>
      <c r="AW553" s="111">
        <f t="shared" si="320"/>
        <v>28107</v>
      </c>
      <c r="AY553" s="6" t="s">
        <v>1243</v>
      </c>
      <c r="BD553" s="1"/>
    </row>
    <row r="554" spans="1:56" hidden="1" outlineLevel="1">
      <c r="A554" t="s">
        <v>1813</v>
      </c>
      <c r="B554" t="s">
        <v>1556</v>
      </c>
      <c r="C554" s="1">
        <f t="shared" si="307"/>
        <v>21440</v>
      </c>
      <c r="D554" s="8">
        <f t="shared" si="308"/>
        <v>2</v>
      </c>
      <c r="E554" s="8">
        <f t="shared" si="309"/>
        <v>1</v>
      </c>
      <c r="F554" s="8">
        <f t="shared" si="310"/>
        <v>0</v>
      </c>
      <c r="G554" s="61">
        <f t="shared" si="311"/>
        <v>11030</v>
      </c>
      <c r="H554" s="66">
        <f t="shared" si="306"/>
        <v>0.51445895522388063</v>
      </c>
      <c r="I554" s="2"/>
      <c r="J554" s="2">
        <f t="shared" si="312"/>
        <v>0.21930970149253731</v>
      </c>
      <c r="K554" s="2">
        <f t="shared" si="313"/>
        <v>0.73376865671641789</v>
      </c>
      <c r="L554" s="2">
        <f t="shared" si="314"/>
        <v>0</v>
      </c>
      <c r="M554" s="2">
        <f t="shared" si="315"/>
        <v>4.6921641791044744E-2</v>
      </c>
      <c r="N554" s="120">
        <v>4702</v>
      </c>
      <c r="O554" s="120">
        <v>15732</v>
      </c>
      <c r="P554" s="120"/>
      <c r="Q554" s="120"/>
      <c r="R554" s="120"/>
      <c r="S554" s="120">
        <v>588</v>
      </c>
      <c r="T554" s="120"/>
      <c r="U554" s="120"/>
      <c r="V554" s="120"/>
      <c r="W554" s="120"/>
      <c r="X554" s="120"/>
      <c r="Y554" s="120">
        <v>418</v>
      </c>
      <c r="Z554" s="120"/>
      <c r="AA554" s="120"/>
      <c r="AB554" s="120"/>
      <c r="AC554" s="120"/>
      <c r="AD554" s="120"/>
      <c r="AE554" s="120"/>
      <c r="AG554" s="6">
        <f>IF(Q554&gt;0,RANK(Q554,(N554:P554,Q554:AE554)),0)</f>
        <v>0</v>
      </c>
      <c r="AH554" s="6">
        <f>IF(R554&gt;0,RANK(R554,(N554:P554,Q554:AE554)),0)</f>
        <v>0</v>
      </c>
      <c r="AI554" s="6">
        <f>IF(T554&gt;0,RANK(T554,(N554:P554,Q554:AE554)),0)</f>
        <v>0</v>
      </c>
      <c r="AJ554" s="6">
        <f>IF(S554&gt;0,RANK(S554,(N554:P554,Q554:AE554)),0)</f>
        <v>3</v>
      </c>
      <c r="AK554" s="2">
        <f t="shared" si="316"/>
        <v>0</v>
      </c>
      <c r="AL554" s="2">
        <f t="shared" si="317"/>
        <v>0</v>
      </c>
      <c r="AM554" s="2">
        <f t="shared" si="318"/>
        <v>0</v>
      </c>
      <c r="AN554" s="2">
        <f t="shared" si="319"/>
        <v>2.7425373134328357E-2</v>
      </c>
      <c r="AP554" t="s">
        <v>1813</v>
      </c>
      <c r="AQ554" t="s">
        <v>1556</v>
      </c>
      <c r="AR554">
        <v>4</v>
      </c>
      <c r="AT554">
        <v>1</v>
      </c>
      <c r="AU554" s="105">
        <v>28</v>
      </c>
      <c r="AV554" s="107">
        <v>109</v>
      </c>
      <c r="AW554" s="111">
        <f t="shared" si="320"/>
        <v>28109</v>
      </c>
      <c r="AY554" s="6" t="s">
        <v>1243</v>
      </c>
      <c r="BD554" s="1"/>
    </row>
    <row r="555" spans="1:56" hidden="1" outlineLevel="1">
      <c r="A555" t="s">
        <v>1406</v>
      </c>
      <c r="B555" t="s">
        <v>1556</v>
      </c>
      <c r="C555" s="1">
        <f t="shared" si="307"/>
        <v>5560</v>
      </c>
      <c r="D555" s="8">
        <f t="shared" si="308"/>
        <v>2</v>
      </c>
      <c r="E555" s="8">
        <f t="shared" si="309"/>
        <v>1</v>
      </c>
      <c r="F555" s="8">
        <f t="shared" si="310"/>
        <v>0</v>
      </c>
      <c r="G555" s="61">
        <f t="shared" si="311"/>
        <v>2532</v>
      </c>
      <c r="H555" s="66">
        <f t="shared" si="306"/>
        <v>0.45539568345323739</v>
      </c>
      <c r="I555" s="2"/>
      <c r="J555" s="2">
        <f t="shared" si="312"/>
        <v>0.25233812949640289</v>
      </c>
      <c r="K555" s="2">
        <f t="shared" si="313"/>
        <v>0.70773381294964033</v>
      </c>
      <c r="L555" s="2">
        <f t="shared" si="314"/>
        <v>0</v>
      </c>
      <c r="M555" s="2">
        <f t="shared" si="315"/>
        <v>3.9928057553956786E-2</v>
      </c>
      <c r="N555" s="120">
        <v>1403</v>
      </c>
      <c r="O555" s="120">
        <v>3935</v>
      </c>
      <c r="P555" s="120"/>
      <c r="Q555" s="120"/>
      <c r="R555" s="120"/>
      <c r="S555" s="120">
        <v>84</v>
      </c>
      <c r="T555" s="120"/>
      <c r="U555" s="120"/>
      <c r="V555" s="120"/>
      <c r="W555" s="120"/>
      <c r="X555" s="120"/>
      <c r="Y555" s="120">
        <v>138</v>
      </c>
      <c r="Z555" s="120"/>
      <c r="AA555" s="120"/>
      <c r="AB555" s="120"/>
      <c r="AC555" s="120"/>
      <c r="AD555" s="120"/>
      <c r="AE555" s="120"/>
      <c r="AG555" s="6">
        <f>IF(Q555&gt;0,RANK(Q555,(N555:P555,Q555:AE555)),0)</f>
        <v>0</v>
      </c>
      <c r="AH555" s="6">
        <f>IF(R555&gt;0,RANK(R555,(N555:P555,Q555:AE555)),0)</f>
        <v>0</v>
      </c>
      <c r="AI555" s="6">
        <f>IF(T555&gt;0,RANK(T555,(N555:P555,Q555:AE555)),0)</f>
        <v>0</v>
      </c>
      <c r="AJ555" s="6">
        <f>IF(S555&gt;0,RANK(S555,(N555:P555,Q555:AE555)),0)</f>
        <v>4</v>
      </c>
      <c r="AK555" s="2">
        <f t="shared" si="316"/>
        <v>0</v>
      </c>
      <c r="AL555" s="2">
        <f t="shared" si="317"/>
        <v>0</v>
      </c>
      <c r="AM555" s="2">
        <f t="shared" si="318"/>
        <v>0</v>
      </c>
      <c r="AN555" s="2">
        <f t="shared" si="319"/>
        <v>1.5107913669064749E-2</v>
      </c>
      <c r="AP555" t="s">
        <v>1406</v>
      </c>
      <c r="AQ555" t="s">
        <v>1556</v>
      </c>
      <c r="AR555">
        <v>4</v>
      </c>
      <c r="AT555">
        <v>1</v>
      </c>
      <c r="AU555" s="105">
        <v>28</v>
      </c>
      <c r="AV555" s="107">
        <v>111</v>
      </c>
      <c r="AW555" s="111">
        <f t="shared" si="320"/>
        <v>28111</v>
      </c>
      <c r="AY555" s="6" t="s">
        <v>1243</v>
      </c>
      <c r="BD555" s="1"/>
    </row>
    <row r="556" spans="1:56" hidden="1" outlineLevel="1">
      <c r="A556" t="s">
        <v>1810</v>
      </c>
      <c r="B556" t="s">
        <v>1556</v>
      </c>
      <c r="C556" s="1">
        <f t="shared" si="307"/>
        <v>17475</v>
      </c>
      <c r="D556" s="8">
        <f t="shared" si="308"/>
        <v>1</v>
      </c>
      <c r="E556" s="8">
        <f t="shared" si="309"/>
        <v>2</v>
      </c>
      <c r="F556" s="8">
        <f t="shared" si="310"/>
        <v>0</v>
      </c>
      <c r="G556" s="61">
        <f t="shared" si="311"/>
        <v>189</v>
      </c>
      <c r="H556" s="66">
        <f t="shared" si="306"/>
        <v>1.0815450643776824E-2</v>
      </c>
      <c r="I556" s="2"/>
      <c r="J556" s="2">
        <f t="shared" si="312"/>
        <v>0.49516452074391987</v>
      </c>
      <c r="K556" s="2">
        <f t="shared" si="313"/>
        <v>0.48434907010014305</v>
      </c>
      <c r="L556" s="2">
        <f t="shared" si="314"/>
        <v>0</v>
      </c>
      <c r="M556" s="2">
        <f t="shared" si="315"/>
        <v>2.0486409155937024E-2</v>
      </c>
      <c r="N556" s="120">
        <v>8653</v>
      </c>
      <c r="O556" s="120">
        <v>8464</v>
      </c>
      <c r="P556" s="120"/>
      <c r="Q556" s="120"/>
      <c r="R556" s="120"/>
      <c r="S556" s="120">
        <v>180</v>
      </c>
      <c r="T556" s="120"/>
      <c r="U556" s="120"/>
      <c r="V556" s="120"/>
      <c r="W556" s="120"/>
      <c r="X556" s="120"/>
      <c r="Y556" s="120">
        <v>178</v>
      </c>
      <c r="Z556" s="120"/>
      <c r="AA556" s="120"/>
      <c r="AB556" s="120"/>
      <c r="AC556" s="120"/>
      <c r="AD556" s="120"/>
      <c r="AE556" s="120"/>
      <c r="AG556" s="6">
        <f>IF(Q556&gt;0,RANK(Q556,(N556:P556,Q556:AE556)),0)</f>
        <v>0</v>
      </c>
      <c r="AH556" s="6">
        <f>IF(R556&gt;0,RANK(R556,(N556:P556,Q556:AE556)),0)</f>
        <v>0</v>
      </c>
      <c r="AI556" s="6">
        <f>IF(T556&gt;0,RANK(T556,(N556:P556,Q556:AE556)),0)</f>
        <v>0</v>
      </c>
      <c r="AJ556" s="6">
        <f>IF(S556&gt;0,RANK(S556,(N556:P556,Q556:AE556)),0)</f>
        <v>3</v>
      </c>
      <c r="AK556" s="2">
        <f t="shared" si="316"/>
        <v>0</v>
      </c>
      <c r="AL556" s="2">
        <f t="shared" si="317"/>
        <v>0</v>
      </c>
      <c r="AM556" s="2">
        <f t="shared" si="318"/>
        <v>0</v>
      </c>
      <c r="AN556" s="2">
        <f t="shared" si="319"/>
        <v>1.0300429184549357E-2</v>
      </c>
      <c r="AP556" t="s">
        <v>1810</v>
      </c>
      <c r="AQ556" t="s">
        <v>1556</v>
      </c>
      <c r="AR556">
        <v>3</v>
      </c>
      <c r="AT556">
        <v>1</v>
      </c>
      <c r="AU556" s="105">
        <v>28</v>
      </c>
      <c r="AV556" s="107">
        <v>113</v>
      </c>
      <c r="AW556" s="111">
        <f t="shared" si="320"/>
        <v>28113</v>
      </c>
      <c r="AY556" s="6" t="s">
        <v>1243</v>
      </c>
      <c r="BD556" s="1"/>
    </row>
    <row r="557" spans="1:56" hidden="1" outlineLevel="1">
      <c r="A557" t="s">
        <v>1814</v>
      </c>
      <c r="B557" t="s">
        <v>1556</v>
      </c>
      <c r="C557" s="1">
        <f t="shared" si="307"/>
        <v>12264</v>
      </c>
      <c r="D557" s="8">
        <f t="shared" si="308"/>
        <v>2</v>
      </c>
      <c r="E557" s="8">
        <f t="shared" si="309"/>
        <v>1</v>
      </c>
      <c r="F557" s="8">
        <f t="shared" si="310"/>
        <v>0</v>
      </c>
      <c r="G557" s="61">
        <f t="shared" si="311"/>
        <v>7246</v>
      </c>
      <c r="H557" s="66">
        <f t="shared" si="306"/>
        <v>0.59083496412263536</v>
      </c>
      <c r="I557" s="2"/>
      <c r="J557" s="2">
        <f t="shared" si="312"/>
        <v>0.19496086105675148</v>
      </c>
      <c r="K557" s="2">
        <f t="shared" si="313"/>
        <v>0.78579582517938684</v>
      </c>
      <c r="L557" s="2">
        <f t="shared" si="314"/>
        <v>0</v>
      </c>
      <c r="M557" s="2">
        <f t="shared" si="315"/>
        <v>1.924331376386168E-2</v>
      </c>
      <c r="N557" s="120">
        <v>2391</v>
      </c>
      <c r="O557" s="120">
        <v>9637</v>
      </c>
      <c r="P557" s="120"/>
      <c r="Q557" s="120"/>
      <c r="R557" s="120"/>
      <c r="S557" s="120">
        <v>138</v>
      </c>
      <c r="T557" s="120"/>
      <c r="U557" s="120"/>
      <c r="V557" s="120"/>
      <c r="W557" s="120"/>
      <c r="X557" s="120"/>
      <c r="Y557" s="120">
        <v>98</v>
      </c>
      <c r="Z557" s="120"/>
      <c r="AA557" s="120"/>
      <c r="AB557" s="120"/>
      <c r="AC557" s="120"/>
      <c r="AD557" s="120"/>
      <c r="AE557" s="120"/>
      <c r="AG557" s="6">
        <f>IF(Q557&gt;0,RANK(Q557,(N557:P557,Q557:AE557)),0)</f>
        <v>0</v>
      </c>
      <c r="AH557" s="6">
        <f>IF(R557&gt;0,RANK(R557,(N557:P557,Q557:AE557)),0)</f>
        <v>0</v>
      </c>
      <c r="AI557" s="6">
        <f>IF(T557&gt;0,RANK(T557,(N557:P557,Q557:AE557)),0)</f>
        <v>0</v>
      </c>
      <c r="AJ557" s="6">
        <f>IF(S557&gt;0,RANK(S557,(N557:P557,Q557:AE557)),0)</f>
        <v>3</v>
      </c>
      <c r="AK557" s="2">
        <f t="shared" si="316"/>
        <v>0</v>
      </c>
      <c r="AL557" s="2">
        <f t="shared" si="317"/>
        <v>0</v>
      </c>
      <c r="AM557" s="2">
        <f t="shared" si="318"/>
        <v>0</v>
      </c>
      <c r="AN557" s="2">
        <f t="shared" si="319"/>
        <v>1.1252446183953033E-2</v>
      </c>
      <c r="AP557" t="s">
        <v>1814</v>
      </c>
      <c r="AQ557" t="s">
        <v>1556</v>
      </c>
      <c r="AR557">
        <v>1</v>
      </c>
      <c r="AT557">
        <v>1</v>
      </c>
      <c r="AU557" s="105">
        <v>28</v>
      </c>
      <c r="AV557" s="107">
        <v>115</v>
      </c>
      <c r="AW557" s="111">
        <f t="shared" si="320"/>
        <v>28115</v>
      </c>
      <c r="AY557" s="6" t="s">
        <v>1243</v>
      </c>
      <c r="BD557" s="1"/>
    </row>
    <row r="558" spans="1:56" hidden="1" outlineLevel="1">
      <c r="A558" t="s">
        <v>1262</v>
      </c>
      <c r="B558" t="s">
        <v>1556</v>
      </c>
      <c r="C558" s="1">
        <f t="shared" si="307"/>
        <v>9877</v>
      </c>
      <c r="D558" s="8">
        <f t="shared" si="308"/>
        <v>2</v>
      </c>
      <c r="E558" s="8">
        <f t="shared" si="309"/>
        <v>1</v>
      </c>
      <c r="F558" s="8">
        <f t="shared" si="310"/>
        <v>0</v>
      </c>
      <c r="G558" s="61">
        <f t="shared" si="311"/>
        <v>4359</v>
      </c>
      <c r="H558" s="66">
        <f t="shared" si="306"/>
        <v>0.44132833856434139</v>
      </c>
      <c r="I558" s="2"/>
      <c r="J558" s="2">
        <f t="shared" si="312"/>
        <v>0.26981877088184669</v>
      </c>
      <c r="K558" s="2">
        <f t="shared" si="313"/>
        <v>0.71114710944618809</v>
      </c>
      <c r="L558" s="2">
        <f t="shared" si="314"/>
        <v>0</v>
      </c>
      <c r="M558" s="2">
        <f t="shared" si="315"/>
        <v>1.9034119671965222E-2</v>
      </c>
      <c r="N558" s="120">
        <v>2665</v>
      </c>
      <c r="O558" s="120">
        <v>7024</v>
      </c>
      <c r="P558" s="120"/>
      <c r="Q558" s="120"/>
      <c r="R558" s="120"/>
      <c r="S558" s="120">
        <v>111</v>
      </c>
      <c r="T558" s="120"/>
      <c r="U558" s="120"/>
      <c r="V558" s="120"/>
      <c r="W558" s="120"/>
      <c r="X558" s="120"/>
      <c r="Y558" s="120">
        <v>77</v>
      </c>
      <c r="Z558" s="120"/>
      <c r="AA558" s="120"/>
      <c r="AB558" s="120"/>
      <c r="AC558" s="120"/>
      <c r="AD558" s="120"/>
      <c r="AE558" s="120"/>
      <c r="AG558" s="6">
        <f>IF(Q558&gt;0,RANK(Q558,(N558:P558,Q558:AE558)),0)</f>
        <v>0</v>
      </c>
      <c r="AH558" s="6">
        <f>IF(R558&gt;0,RANK(R558,(N558:P558,Q558:AE558)),0)</f>
        <v>0</v>
      </c>
      <c r="AI558" s="6">
        <f>IF(T558&gt;0,RANK(T558,(N558:P558,Q558:AE558)),0)</f>
        <v>0</v>
      </c>
      <c r="AJ558" s="6">
        <f>IF(S558&gt;0,RANK(S558,(N558:P558,Q558:AE558)),0)</f>
        <v>3</v>
      </c>
      <c r="AK558" s="2">
        <f t="shared" si="316"/>
        <v>0</v>
      </c>
      <c r="AL558" s="2">
        <f t="shared" si="317"/>
        <v>0</v>
      </c>
      <c r="AM558" s="2">
        <f t="shared" si="318"/>
        <v>0</v>
      </c>
      <c r="AN558" s="2">
        <f t="shared" si="319"/>
        <v>1.1238230231851777E-2</v>
      </c>
      <c r="AP558" t="s">
        <v>1262</v>
      </c>
      <c r="AQ558" t="s">
        <v>1556</v>
      </c>
      <c r="AR558">
        <v>1</v>
      </c>
      <c r="AT558">
        <v>1</v>
      </c>
      <c r="AU558" s="105">
        <v>28</v>
      </c>
      <c r="AV558" s="107">
        <v>117</v>
      </c>
      <c r="AW558" s="111">
        <f t="shared" si="320"/>
        <v>28117</v>
      </c>
      <c r="AY558" s="6" t="s">
        <v>1243</v>
      </c>
      <c r="BD558" s="1"/>
    </row>
    <row r="559" spans="1:56" hidden="1" outlineLevel="1">
      <c r="A559" t="s">
        <v>417</v>
      </c>
      <c r="B559" t="s">
        <v>1556</v>
      </c>
      <c r="C559" s="1">
        <f t="shared" si="307"/>
        <v>3602</v>
      </c>
      <c r="D559" s="8">
        <f t="shared" si="308"/>
        <v>1</v>
      </c>
      <c r="E559" s="8">
        <f t="shared" si="309"/>
        <v>2</v>
      </c>
      <c r="F559" s="8">
        <f t="shared" si="310"/>
        <v>0</v>
      </c>
      <c r="G559" s="61">
        <f t="shared" si="311"/>
        <v>1259</v>
      </c>
      <c r="H559" s="66">
        <f t="shared" si="306"/>
        <v>0.34952803997779014</v>
      </c>
      <c r="I559" s="2"/>
      <c r="J559" s="2">
        <f t="shared" si="312"/>
        <v>0.6574125485841199</v>
      </c>
      <c r="K559" s="2">
        <f t="shared" si="313"/>
        <v>0.30788450860632982</v>
      </c>
      <c r="L559" s="2">
        <f t="shared" si="314"/>
        <v>0</v>
      </c>
      <c r="M559" s="2">
        <f t="shared" si="315"/>
        <v>3.4702942809550275E-2</v>
      </c>
      <c r="N559" s="120">
        <v>2368</v>
      </c>
      <c r="O559" s="120">
        <v>1109</v>
      </c>
      <c r="P559" s="120"/>
      <c r="Q559" s="120"/>
      <c r="R559" s="120"/>
      <c r="S559" s="120">
        <v>66</v>
      </c>
      <c r="T559" s="120"/>
      <c r="U559" s="120"/>
      <c r="V559" s="120"/>
      <c r="W559" s="120"/>
      <c r="X559" s="120"/>
      <c r="Y559" s="120">
        <v>59</v>
      </c>
      <c r="Z559" s="120"/>
      <c r="AA559" s="120"/>
      <c r="AB559" s="120"/>
      <c r="AC559" s="120"/>
      <c r="AD559" s="120"/>
      <c r="AE559" s="120"/>
      <c r="AG559" s="6">
        <f>IF(Q559&gt;0,RANK(Q559,(N559:P559,Q559:AE559)),0)</f>
        <v>0</v>
      </c>
      <c r="AH559" s="6">
        <f>IF(R559&gt;0,RANK(R559,(N559:P559,Q559:AE559)),0)</f>
        <v>0</v>
      </c>
      <c r="AI559" s="6">
        <f>IF(T559&gt;0,RANK(T559,(N559:P559,Q559:AE559)),0)</f>
        <v>0</v>
      </c>
      <c r="AJ559" s="6">
        <f>IF(S559&gt;0,RANK(S559,(N559:P559,Q559:AE559)),0)</f>
        <v>3</v>
      </c>
      <c r="AK559" s="2">
        <f t="shared" si="316"/>
        <v>0</v>
      </c>
      <c r="AL559" s="2">
        <f t="shared" si="317"/>
        <v>0</v>
      </c>
      <c r="AM559" s="2">
        <f t="shared" si="318"/>
        <v>0</v>
      </c>
      <c r="AN559" s="2">
        <f t="shared" si="319"/>
        <v>1.8323153803442533E-2</v>
      </c>
      <c r="AP559" t="s">
        <v>417</v>
      </c>
      <c r="AQ559" t="s">
        <v>1556</v>
      </c>
      <c r="AR559">
        <v>2</v>
      </c>
      <c r="AT559">
        <v>1</v>
      </c>
      <c r="AU559" s="105">
        <v>28</v>
      </c>
      <c r="AV559" s="107">
        <v>119</v>
      </c>
      <c r="AW559" s="111">
        <f t="shared" si="320"/>
        <v>28119</v>
      </c>
      <c r="AY559" s="6" t="s">
        <v>1243</v>
      </c>
      <c r="BD559" s="1"/>
    </row>
    <row r="560" spans="1:56" hidden="1" outlineLevel="1">
      <c r="A560" t="s">
        <v>2467</v>
      </c>
      <c r="B560" t="s">
        <v>1556</v>
      </c>
      <c r="C560" s="1">
        <f t="shared" si="307"/>
        <v>63394</v>
      </c>
      <c r="D560" s="8">
        <f t="shared" si="308"/>
        <v>2</v>
      </c>
      <c r="E560" s="8">
        <f t="shared" si="309"/>
        <v>1</v>
      </c>
      <c r="F560" s="8">
        <f t="shared" si="310"/>
        <v>0</v>
      </c>
      <c r="G560" s="61">
        <f t="shared" si="311"/>
        <v>35099</v>
      </c>
      <c r="H560" s="66">
        <f t="shared" si="306"/>
        <v>0.55366438464207968</v>
      </c>
      <c r="I560" s="2"/>
      <c r="J560" s="2">
        <f t="shared" si="312"/>
        <v>0.21361643057702623</v>
      </c>
      <c r="K560" s="2">
        <f t="shared" si="313"/>
        <v>0.76728081521910596</v>
      </c>
      <c r="L560" s="2">
        <f t="shared" si="314"/>
        <v>0</v>
      </c>
      <c r="M560" s="2">
        <f t="shared" si="315"/>
        <v>1.9102754203867756E-2</v>
      </c>
      <c r="N560" s="120">
        <v>13542</v>
      </c>
      <c r="O560" s="120">
        <v>48641</v>
      </c>
      <c r="P560" s="120"/>
      <c r="Q560" s="120"/>
      <c r="R560" s="120"/>
      <c r="S560" s="120">
        <v>696</v>
      </c>
      <c r="T560" s="120"/>
      <c r="U560" s="120"/>
      <c r="V560" s="120"/>
      <c r="W560" s="120"/>
      <c r="X560" s="120"/>
      <c r="Y560" s="120">
        <v>515</v>
      </c>
      <c r="Z560" s="120"/>
      <c r="AA560" s="120"/>
      <c r="AB560" s="120"/>
      <c r="AC560" s="120"/>
      <c r="AD560" s="120"/>
      <c r="AE560" s="120"/>
      <c r="AG560" s="6">
        <f>IF(Q560&gt;0,RANK(Q560,(N560:P560,Q560:AE560)),0)</f>
        <v>0</v>
      </c>
      <c r="AH560" s="6">
        <f>IF(R560&gt;0,RANK(R560,(N560:P560,Q560:AE560)),0)</f>
        <v>0</v>
      </c>
      <c r="AI560" s="6">
        <f>IF(T560&gt;0,RANK(T560,(N560:P560,Q560:AE560)),0)</f>
        <v>0</v>
      </c>
      <c r="AJ560" s="6">
        <f>IF(S560&gt;0,RANK(S560,(N560:P560,Q560:AE560)),0)</f>
        <v>3</v>
      </c>
      <c r="AK560" s="2">
        <f t="shared" si="316"/>
        <v>0</v>
      </c>
      <c r="AL560" s="2">
        <f t="shared" si="317"/>
        <v>0</v>
      </c>
      <c r="AM560" s="2">
        <f t="shared" si="318"/>
        <v>0</v>
      </c>
      <c r="AN560" s="2">
        <f t="shared" si="319"/>
        <v>1.0978956999085087E-2</v>
      </c>
      <c r="AP560" t="s">
        <v>2467</v>
      </c>
      <c r="AQ560" t="s">
        <v>1556</v>
      </c>
      <c r="AR560">
        <v>3</v>
      </c>
      <c r="AT560">
        <v>1</v>
      </c>
      <c r="AU560" s="105">
        <v>28</v>
      </c>
      <c r="AV560" s="107">
        <v>121</v>
      </c>
      <c r="AW560" s="111">
        <f t="shared" si="320"/>
        <v>28121</v>
      </c>
      <c r="AY560" s="6" t="s">
        <v>1243</v>
      </c>
      <c r="BD560" s="1"/>
    </row>
    <row r="561" spans="1:56" hidden="1" outlineLevel="1">
      <c r="A561" t="s">
        <v>1231</v>
      </c>
      <c r="B561" t="s">
        <v>1556</v>
      </c>
      <c r="C561" s="1">
        <f t="shared" si="307"/>
        <v>10926</v>
      </c>
      <c r="D561" s="8">
        <f t="shared" si="308"/>
        <v>2</v>
      </c>
      <c r="E561" s="8">
        <f t="shared" si="309"/>
        <v>1</v>
      </c>
      <c r="F561" s="8">
        <f t="shared" si="310"/>
        <v>0</v>
      </c>
      <c r="G561" s="61">
        <f t="shared" si="311"/>
        <v>1737</v>
      </c>
      <c r="H561" s="66">
        <f t="shared" si="306"/>
        <v>0.15897858319604613</v>
      </c>
      <c r="I561" s="2"/>
      <c r="J561" s="2">
        <f t="shared" si="312"/>
        <v>0.40948196961376532</v>
      </c>
      <c r="K561" s="2">
        <f t="shared" si="313"/>
        <v>0.56846055280981145</v>
      </c>
      <c r="L561" s="2">
        <f t="shared" si="314"/>
        <v>0</v>
      </c>
      <c r="M561" s="2">
        <f t="shared" si="315"/>
        <v>2.205747757642329E-2</v>
      </c>
      <c r="N561" s="120">
        <v>4474</v>
      </c>
      <c r="O561" s="120">
        <v>6211</v>
      </c>
      <c r="P561" s="120"/>
      <c r="Q561" s="120"/>
      <c r="R561" s="120"/>
      <c r="S561" s="120">
        <v>94</v>
      </c>
      <c r="T561" s="120"/>
      <c r="U561" s="120"/>
      <c r="V561" s="120"/>
      <c r="W561" s="120"/>
      <c r="X561" s="120"/>
      <c r="Y561" s="120">
        <v>147</v>
      </c>
      <c r="Z561" s="120"/>
      <c r="AA561" s="120"/>
      <c r="AB561" s="120"/>
      <c r="AC561" s="120"/>
      <c r="AD561" s="120"/>
      <c r="AE561" s="120"/>
      <c r="AG561" s="6">
        <f>IF(Q561&gt;0,RANK(Q561,(N561:P561,Q561:AE561)),0)</f>
        <v>0</v>
      </c>
      <c r="AH561" s="6">
        <f>IF(R561&gt;0,RANK(R561,(N561:P561,Q561:AE561)),0)</f>
        <v>0</v>
      </c>
      <c r="AI561" s="6">
        <f>IF(T561&gt;0,RANK(T561,(N561:P561,Q561:AE561)),0)</f>
        <v>0</v>
      </c>
      <c r="AJ561" s="6">
        <f>IF(S561&gt;0,RANK(S561,(N561:P561,Q561:AE561)),0)</f>
        <v>4</v>
      </c>
      <c r="AK561" s="2">
        <f t="shared" si="316"/>
        <v>0</v>
      </c>
      <c r="AL561" s="2">
        <f t="shared" si="317"/>
        <v>0</v>
      </c>
      <c r="AM561" s="2">
        <f t="shared" si="318"/>
        <v>0</v>
      </c>
      <c r="AN561" s="2">
        <f t="shared" si="319"/>
        <v>8.6033315028372689E-3</v>
      </c>
      <c r="AP561" t="s">
        <v>1231</v>
      </c>
      <c r="AQ561" t="s">
        <v>1556</v>
      </c>
      <c r="AR561">
        <v>3</v>
      </c>
      <c r="AT561">
        <v>1</v>
      </c>
      <c r="AU561" s="105">
        <v>28</v>
      </c>
      <c r="AV561" s="107">
        <v>123</v>
      </c>
      <c r="AW561" s="111">
        <f t="shared" si="320"/>
        <v>28123</v>
      </c>
      <c r="AY561" s="6" t="s">
        <v>1243</v>
      </c>
      <c r="BD561" s="1"/>
    </row>
    <row r="562" spans="1:56" hidden="1" outlineLevel="1">
      <c r="A562" t="s">
        <v>2468</v>
      </c>
      <c r="B562" t="s">
        <v>1556</v>
      </c>
      <c r="C562" s="1">
        <f t="shared" si="307"/>
        <v>2237</v>
      </c>
      <c r="D562" s="8">
        <f t="shared" si="308"/>
        <v>1</v>
      </c>
      <c r="E562" s="8">
        <f t="shared" si="309"/>
        <v>2</v>
      </c>
      <c r="F562" s="8">
        <f t="shared" si="310"/>
        <v>0</v>
      </c>
      <c r="G562" s="61">
        <f t="shared" si="311"/>
        <v>526</v>
      </c>
      <c r="H562" s="66">
        <f t="shared" si="306"/>
        <v>0.23513634331694233</v>
      </c>
      <c r="I562" s="2"/>
      <c r="J562" s="2">
        <f t="shared" si="312"/>
        <v>0.60616897630755473</v>
      </c>
      <c r="K562" s="2">
        <f t="shared" si="313"/>
        <v>0.37103263299061245</v>
      </c>
      <c r="L562" s="2">
        <f t="shared" si="314"/>
        <v>0</v>
      </c>
      <c r="M562" s="2">
        <f t="shared" si="315"/>
        <v>2.2798390701832816E-2</v>
      </c>
      <c r="N562" s="120">
        <v>1356</v>
      </c>
      <c r="O562" s="120">
        <v>830</v>
      </c>
      <c r="P562" s="120"/>
      <c r="Q562" s="120"/>
      <c r="R562" s="120"/>
      <c r="S562" s="120">
        <v>22</v>
      </c>
      <c r="T562" s="120"/>
      <c r="U562" s="120"/>
      <c r="V562" s="120"/>
      <c r="W562" s="120"/>
      <c r="X562" s="120"/>
      <c r="Y562" s="120">
        <v>29</v>
      </c>
      <c r="Z562" s="120"/>
      <c r="AA562" s="120"/>
      <c r="AB562" s="120"/>
      <c r="AC562" s="120"/>
      <c r="AD562" s="120"/>
      <c r="AE562" s="120"/>
      <c r="AG562" s="6">
        <f>IF(Q562&gt;0,RANK(Q562,(N562:P562,Q562:AE562)),0)</f>
        <v>0</v>
      </c>
      <c r="AH562" s="6">
        <f>IF(R562&gt;0,RANK(R562,(N562:P562,Q562:AE562)),0)</f>
        <v>0</v>
      </c>
      <c r="AI562" s="6">
        <f>IF(T562&gt;0,RANK(T562,(N562:P562,Q562:AE562)),0)</f>
        <v>0</v>
      </c>
      <c r="AJ562" s="6">
        <f>IF(S562&gt;0,RANK(S562,(N562:P562,Q562:AE562)),0)</f>
        <v>4</v>
      </c>
      <c r="AK562" s="2">
        <f t="shared" si="316"/>
        <v>0</v>
      </c>
      <c r="AL562" s="2">
        <f t="shared" si="317"/>
        <v>0</v>
      </c>
      <c r="AM562" s="2">
        <f t="shared" si="318"/>
        <v>0</v>
      </c>
      <c r="AN562" s="2">
        <f t="shared" si="319"/>
        <v>9.8345999105945471E-3</v>
      </c>
      <c r="AP562" t="s">
        <v>2468</v>
      </c>
      <c r="AQ562" t="s">
        <v>1556</v>
      </c>
      <c r="AR562">
        <v>2</v>
      </c>
      <c r="AT562">
        <v>1</v>
      </c>
      <c r="AU562" s="105">
        <v>28</v>
      </c>
      <c r="AV562" s="107">
        <v>125</v>
      </c>
      <c r="AW562" s="111">
        <f t="shared" si="320"/>
        <v>28125</v>
      </c>
      <c r="AY562" s="6" t="s">
        <v>1243</v>
      </c>
      <c r="BD562" s="1"/>
    </row>
    <row r="563" spans="1:56" hidden="1" outlineLevel="1">
      <c r="A563" t="s">
        <v>679</v>
      </c>
      <c r="B563" t="s">
        <v>1556</v>
      </c>
      <c r="C563" s="1">
        <f t="shared" si="307"/>
        <v>12021</v>
      </c>
      <c r="D563" s="8">
        <f t="shared" si="308"/>
        <v>2</v>
      </c>
      <c r="E563" s="8">
        <f t="shared" si="309"/>
        <v>1</v>
      </c>
      <c r="F563" s="8">
        <f t="shared" si="310"/>
        <v>0</v>
      </c>
      <c r="G563" s="61">
        <f t="shared" si="311"/>
        <v>3203</v>
      </c>
      <c r="H563" s="66">
        <f t="shared" si="306"/>
        <v>0.26645037850428416</v>
      </c>
      <c r="I563" s="2"/>
      <c r="J563" s="2">
        <f t="shared" si="312"/>
        <v>0.35679228017635806</v>
      </c>
      <c r="K563" s="2">
        <f t="shared" si="313"/>
        <v>0.62324265868064221</v>
      </c>
      <c r="L563" s="2">
        <f t="shared" si="314"/>
        <v>0</v>
      </c>
      <c r="M563" s="2">
        <f t="shared" si="315"/>
        <v>1.9965061142999674E-2</v>
      </c>
      <c r="N563" s="120">
        <v>4289</v>
      </c>
      <c r="O563" s="120">
        <v>7492</v>
      </c>
      <c r="P563" s="120"/>
      <c r="Q563" s="120"/>
      <c r="R563" s="120"/>
      <c r="S563" s="120">
        <v>141</v>
      </c>
      <c r="T563" s="120"/>
      <c r="U563" s="120"/>
      <c r="V563" s="120"/>
      <c r="W563" s="120"/>
      <c r="X563" s="120"/>
      <c r="Y563" s="120">
        <v>99</v>
      </c>
      <c r="Z563" s="120"/>
      <c r="AA563" s="120"/>
      <c r="AB563" s="120"/>
      <c r="AC563" s="120"/>
      <c r="AD563" s="120"/>
      <c r="AE563" s="120"/>
      <c r="AG563" s="6">
        <f>IF(Q563&gt;0,RANK(Q563,(N563:P563,Q563:AE563)),0)</f>
        <v>0</v>
      </c>
      <c r="AH563" s="6">
        <f>IF(R563&gt;0,RANK(R563,(N563:P563,Q563:AE563)),0)</f>
        <v>0</v>
      </c>
      <c r="AI563" s="6">
        <f>IF(T563&gt;0,RANK(T563,(N563:P563,Q563:AE563)),0)</f>
        <v>0</v>
      </c>
      <c r="AJ563" s="6">
        <f>IF(S563&gt;0,RANK(S563,(N563:P563,Q563:AE563)),0)</f>
        <v>3</v>
      </c>
      <c r="AK563" s="2">
        <f t="shared" si="316"/>
        <v>0</v>
      </c>
      <c r="AL563" s="2">
        <f t="shared" si="317"/>
        <v>0</v>
      </c>
      <c r="AM563" s="2">
        <f t="shared" si="318"/>
        <v>0</v>
      </c>
      <c r="AN563" s="2">
        <f t="shared" si="319"/>
        <v>1.1729473421512353E-2</v>
      </c>
      <c r="AP563" t="s">
        <v>679</v>
      </c>
      <c r="AQ563" t="s">
        <v>1556</v>
      </c>
      <c r="AR563">
        <v>3</v>
      </c>
      <c r="AT563">
        <v>1</v>
      </c>
      <c r="AU563" s="105">
        <v>28</v>
      </c>
      <c r="AV563" s="107">
        <v>127</v>
      </c>
      <c r="AW563" s="111">
        <f t="shared" si="320"/>
        <v>28127</v>
      </c>
      <c r="AY563" s="6" t="s">
        <v>1243</v>
      </c>
      <c r="BD563" s="1"/>
    </row>
    <row r="564" spans="1:56" hidden="1" outlineLevel="1">
      <c r="A564" t="s">
        <v>1741</v>
      </c>
      <c r="B564" t="s">
        <v>1556</v>
      </c>
      <c r="C564" s="1">
        <f t="shared" ref="C564:C582" si="321">SUM(N564:AE564)</f>
        <v>8015</v>
      </c>
      <c r="D564" s="8">
        <f t="shared" ref="D564:D582" si="322">IF(N564&gt;0, RANK(N564,(N564:AE564)),0)</f>
        <v>2</v>
      </c>
      <c r="E564" s="8">
        <f t="shared" ref="E564:E582" si="323">IF(O564&gt;0,RANK(O564,(N564:AE564)),0)</f>
        <v>1</v>
      </c>
      <c r="F564" s="8">
        <f t="shared" ref="F564:F582" si="324">IF(P564&gt;0,RANK(P564,(N564:AE564)),0)</f>
        <v>0</v>
      </c>
      <c r="G564" s="61">
        <f t="shared" ref="G564:G582" si="325">IF(C564&gt;0,MAX(N564:S564)-LARGE(N564:S564,2),0)</f>
        <v>4049</v>
      </c>
      <c r="H564" s="66">
        <f t="shared" si="306"/>
        <v>0.50517779164067378</v>
      </c>
      <c r="I564" s="2"/>
      <c r="J564" s="2">
        <f t="shared" ref="J564:J582" si="326">IF($C564=0,"-",N564/$C564)</f>
        <v>0.2346849656893325</v>
      </c>
      <c r="K564" s="2">
        <f t="shared" ref="K564:K582" si="327">IF($C564=0,"-",O564/$C564)</f>
        <v>0.73986275733000628</v>
      </c>
      <c r="L564" s="2">
        <f t="shared" ref="L564:L582" si="328">IF($C564=0,"-",P564/$C564)</f>
        <v>0</v>
      </c>
      <c r="M564" s="2">
        <f t="shared" ref="M564:M582" si="329">IF(C564=0,"-",(1-J564-K564-L564))</f>
        <v>2.5452276980661215E-2</v>
      </c>
      <c r="N564" s="120">
        <v>1881</v>
      </c>
      <c r="O564" s="120">
        <v>5930</v>
      </c>
      <c r="P564" s="120"/>
      <c r="Q564" s="120"/>
      <c r="R564" s="120"/>
      <c r="S564" s="120">
        <v>86</v>
      </c>
      <c r="T564" s="120"/>
      <c r="U564" s="120"/>
      <c r="V564" s="120"/>
      <c r="W564" s="120"/>
      <c r="X564" s="120"/>
      <c r="Y564" s="120">
        <v>118</v>
      </c>
      <c r="Z564" s="120"/>
      <c r="AA564" s="120"/>
      <c r="AB564" s="120"/>
      <c r="AC564" s="120"/>
      <c r="AD564" s="120"/>
      <c r="AE564" s="120"/>
      <c r="AG564" s="6">
        <f>IF(Q564&gt;0,RANK(Q564,(N564:P564,Q564:AE564)),0)</f>
        <v>0</v>
      </c>
      <c r="AH564" s="6">
        <f>IF(R564&gt;0,RANK(R564,(N564:P564,Q564:AE564)),0)</f>
        <v>0</v>
      </c>
      <c r="AI564" s="6">
        <f>IF(T564&gt;0,RANK(T564,(N564:P564,Q564:AE564)),0)</f>
        <v>0</v>
      </c>
      <c r="AJ564" s="6">
        <f>IF(S564&gt;0,RANK(S564,(N564:P564,Q564:AE564)),0)</f>
        <v>4</v>
      </c>
      <c r="AK564" s="2">
        <f t="shared" ref="AK564:AK582" si="330">IF($C564=0,"-",Q564/$C564)</f>
        <v>0</v>
      </c>
      <c r="AL564" s="2">
        <f t="shared" ref="AL564:AL582" si="331">IF($C564=0,"-",R564/$C564)</f>
        <v>0</v>
      </c>
      <c r="AM564" s="2">
        <f t="shared" ref="AM564:AM582" si="332">IF($C564=0,"-",T564/$C564)</f>
        <v>0</v>
      </c>
      <c r="AN564" s="2">
        <f t="shared" ref="AN564:AN582" si="333">IF($C564=0,"-",S564/$C564)</f>
        <v>1.0729881472239551E-2</v>
      </c>
      <c r="AP564" t="s">
        <v>1741</v>
      </c>
      <c r="AQ564" t="s">
        <v>1556</v>
      </c>
      <c r="AR564">
        <v>3</v>
      </c>
      <c r="AT564">
        <v>1</v>
      </c>
      <c r="AU564" s="105">
        <v>28</v>
      </c>
      <c r="AV564" s="107">
        <v>129</v>
      </c>
      <c r="AW564" s="111">
        <f t="shared" si="320"/>
        <v>28129</v>
      </c>
      <c r="AY564" s="6" t="s">
        <v>1243</v>
      </c>
      <c r="BD564" s="1"/>
    </row>
    <row r="565" spans="1:56" hidden="1" outlineLevel="1">
      <c r="A565" t="s">
        <v>407</v>
      </c>
      <c r="B565" t="s">
        <v>1556</v>
      </c>
      <c r="C565" s="1">
        <f t="shared" si="321"/>
        <v>7379</v>
      </c>
      <c r="D565" s="8">
        <f t="shared" si="322"/>
        <v>2</v>
      </c>
      <c r="E565" s="8">
        <f t="shared" si="323"/>
        <v>1</v>
      </c>
      <c r="F565" s="8">
        <f t="shared" si="324"/>
        <v>0</v>
      </c>
      <c r="G565" s="61">
        <f t="shared" si="325"/>
        <v>3482</v>
      </c>
      <c r="H565" s="66">
        <f t="shared" si="306"/>
        <v>0.47187965849031033</v>
      </c>
      <c r="I565" s="2"/>
      <c r="J565" s="2">
        <f t="shared" si="326"/>
        <v>0.24745900528526901</v>
      </c>
      <c r="K565" s="2">
        <f t="shared" si="327"/>
        <v>0.71933866377557931</v>
      </c>
      <c r="L565" s="2">
        <f t="shared" si="328"/>
        <v>0</v>
      </c>
      <c r="M565" s="2">
        <f t="shared" si="329"/>
        <v>3.3202330939151703E-2</v>
      </c>
      <c r="N565" s="120">
        <v>1826</v>
      </c>
      <c r="O565" s="120">
        <v>5308</v>
      </c>
      <c r="P565" s="120"/>
      <c r="Q565" s="120"/>
      <c r="R565" s="120"/>
      <c r="S565" s="120">
        <v>116</v>
      </c>
      <c r="T565" s="120"/>
      <c r="U565" s="120"/>
      <c r="V565" s="120"/>
      <c r="W565" s="120"/>
      <c r="X565" s="120"/>
      <c r="Y565" s="120">
        <v>129</v>
      </c>
      <c r="Z565" s="120"/>
      <c r="AA565" s="120"/>
      <c r="AB565" s="120"/>
      <c r="AC565" s="120"/>
      <c r="AD565" s="120"/>
      <c r="AE565" s="120"/>
      <c r="AG565" s="6">
        <f>IF(Q565&gt;0,RANK(Q565,(N565:P565,Q565:AE565)),0)</f>
        <v>0</v>
      </c>
      <c r="AH565" s="6">
        <f>IF(R565&gt;0,RANK(R565,(N565:P565,Q565:AE565)),0)</f>
        <v>0</v>
      </c>
      <c r="AI565" s="6">
        <f>IF(T565&gt;0,RANK(T565,(N565:P565,Q565:AE565)),0)</f>
        <v>0</v>
      </c>
      <c r="AJ565" s="6">
        <f>IF(S565&gt;0,RANK(S565,(N565:P565,Q565:AE565)),0)</f>
        <v>4</v>
      </c>
      <c r="AK565" s="2">
        <f t="shared" si="330"/>
        <v>0</v>
      </c>
      <c r="AL565" s="2">
        <f t="shared" si="331"/>
        <v>0</v>
      </c>
      <c r="AM565" s="2">
        <f t="shared" si="332"/>
        <v>0</v>
      </c>
      <c r="AN565" s="2">
        <f t="shared" si="333"/>
        <v>1.5720287301802412E-2</v>
      </c>
      <c r="AP565" t="s">
        <v>407</v>
      </c>
      <c r="AQ565" t="s">
        <v>1556</v>
      </c>
      <c r="AR565">
        <v>4</v>
      </c>
      <c r="AT565">
        <v>1</v>
      </c>
      <c r="AU565" s="105">
        <v>28</v>
      </c>
      <c r="AV565" s="107">
        <v>131</v>
      </c>
      <c r="AW565" s="111">
        <f t="shared" si="320"/>
        <v>28131</v>
      </c>
      <c r="AY565" s="6" t="s">
        <v>1243</v>
      </c>
      <c r="BD565" s="1"/>
    </row>
    <row r="566" spans="1:56" hidden="1" outlineLevel="1">
      <c r="A566" t="s">
        <v>612</v>
      </c>
      <c r="B566" t="s">
        <v>1556</v>
      </c>
      <c r="C566" s="1">
        <f t="shared" si="321"/>
        <v>10502</v>
      </c>
      <c r="D566" s="8">
        <f t="shared" si="322"/>
        <v>1</v>
      </c>
      <c r="E566" s="8">
        <f t="shared" si="323"/>
        <v>2</v>
      </c>
      <c r="F566" s="8">
        <f t="shared" si="324"/>
        <v>0</v>
      </c>
      <c r="G566" s="61">
        <f t="shared" si="325"/>
        <v>3717</v>
      </c>
      <c r="H566" s="66">
        <f t="shared" si="306"/>
        <v>0.3539325842696629</v>
      </c>
      <c r="I566" s="2"/>
      <c r="J566" s="2">
        <f t="shared" si="326"/>
        <v>0.66130260902685201</v>
      </c>
      <c r="K566" s="2">
        <f t="shared" si="327"/>
        <v>0.30737002475718911</v>
      </c>
      <c r="L566" s="2">
        <f t="shared" si="328"/>
        <v>0</v>
      </c>
      <c r="M566" s="2">
        <f t="shared" si="329"/>
        <v>3.1327366215958885E-2</v>
      </c>
      <c r="N566" s="120">
        <v>6945</v>
      </c>
      <c r="O566" s="120">
        <v>3228</v>
      </c>
      <c r="P566" s="120"/>
      <c r="Q566" s="120"/>
      <c r="R566" s="120"/>
      <c r="S566" s="120">
        <v>180</v>
      </c>
      <c r="T566" s="120"/>
      <c r="U566" s="120"/>
      <c r="V566" s="120"/>
      <c r="W566" s="120"/>
      <c r="X566" s="120"/>
      <c r="Y566" s="120">
        <v>149</v>
      </c>
      <c r="Z566" s="120"/>
      <c r="AA566" s="120"/>
      <c r="AB566" s="120"/>
      <c r="AC566" s="120"/>
      <c r="AD566" s="120"/>
      <c r="AE566" s="120"/>
      <c r="AG566" s="6">
        <f>IF(Q566&gt;0,RANK(Q566,(N566:P566,Q566:AE566)),0)</f>
        <v>0</v>
      </c>
      <c r="AH566" s="6">
        <f>IF(R566&gt;0,RANK(R566,(N566:P566,Q566:AE566)),0)</f>
        <v>0</v>
      </c>
      <c r="AI566" s="6">
        <f>IF(T566&gt;0,RANK(T566,(N566:P566,Q566:AE566)),0)</f>
        <v>0</v>
      </c>
      <c r="AJ566" s="6">
        <f>IF(S566&gt;0,RANK(S566,(N566:P566,Q566:AE566)),0)</f>
        <v>3</v>
      </c>
      <c r="AK566" s="2">
        <f t="shared" si="330"/>
        <v>0</v>
      </c>
      <c r="AL566" s="2">
        <f t="shared" si="331"/>
        <v>0</v>
      </c>
      <c r="AM566" s="2">
        <f t="shared" si="332"/>
        <v>0</v>
      </c>
      <c r="AN566" s="2">
        <f t="shared" si="333"/>
        <v>1.7139592458579319E-2</v>
      </c>
      <c r="AP566" t="s">
        <v>612</v>
      </c>
      <c r="AQ566" t="s">
        <v>1556</v>
      </c>
      <c r="AR566">
        <v>2</v>
      </c>
      <c r="AT566">
        <v>1</v>
      </c>
      <c r="AU566" s="105">
        <v>28</v>
      </c>
      <c r="AV566" s="107">
        <v>133</v>
      </c>
      <c r="AW566" s="111">
        <f t="shared" si="320"/>
        <v>28133</v>
      </c>
      <c r="AY566" s="6" t="s">
        <v>1243</v>
      </c>
      <c r="BD566" s="1"/>
    </row>
    <row r="567" spans="1:56" hidden="1" outlineLevel="1">
      <c r="A567" t="s">
        <v>911</v>
      </c>
      <c r="B567" t="s">
        <v>1556</v>
      </c>
      <c r="C567" s="1">
        <f t="shared" si="321"/>
        <v>5985</v>
      </c>
      <c r="D567" s="8">
        <f t="shared" si="322"/>
        <v>1</v>
      </c>
      <c r="E567" s="8">
        <f t="shared" si="323"/>
        <v>2</v>
      </c>
      <c r="F567" s="8">
        <f t="shared" si="324"/>
        <v>0</v>
      </c>
      <c r="G567" s="61">
        <f t="shared" si="325"/>
        <v>573</v>
      </c>
      <c r="H567" s="66">
        <f t="shared" si="306"/>
        <v>9.5739348370927319E-2</v>
      </c>
      <c r="I567" s="2"/>
      <c r="J567" s="2">
        <f t="shared" si="326"/>
        <v>0.53500417710944026</v>
      </c>
      <c r="K567" s="2">
        <f t="shared" si="327"/>
        <v>0.43926482873851297</v>
      </c>
      <c r="L567" s="2">
        <f t="shared" si="328"/>
        <v>0</v>
      </c>
      <c r="M567" s="2">
        <f t="shared" si="329"/>
        <v>2.5730994152046771E-2</v>
      </c>
      <c r="N567" s="120">
        <v>3202</v>
      </c>
      <c r="O567" s="120">
        <v>2629</v>
      </c>
      <c r="P567" s="120"/>
      <c r="Q567" s="120"/>
      <c r="R567" s="120"/>
      <c r="S567" s="120">
        <v>83</v>
      </c>
      <c r="T567" s="120"/>
      <c r="U567" s="120"/>
      <c r="V567" s="120"/>
      <c r="W567" s="120"/>
      <c r="X567" s="120"/>
      <c r="Y567" s="120">
        <v>71</v>
      </c>
      <c r="Z567" s="120"/>
      <c r="AA567" s="120"/>
      <c r="AB567" s="120"/>
      <c r="AC567" s="120"/>
      <c r="AD567" s="120"/>
      <c r="AE567" s="120"/>
      <c r="AG567" s="6">
        <f>IF(Q567&gt;0,RANK(Q567,(N567:P567,Q567:AE567)),0)</f>
        <v>0</v>
      </c>
      <c r="AH567" s="6">
        <f>IF(R567&gt;0,RANK(R567,(N567:P567,Q567:AE567)),0)</f>
        <v>0</v>
      </c>
      <c r="AI567" s="6">
        <f>IF(T567&gt;0,RANK(T567,(N567:P567,Q567:AE567)),0)</f>
        <v>0</v>
      </c>
      <c r="AJ567" s="6">
        <f>IF(S567&gt;0,RANK(S567,(N567:P567,Q567:AE567)),0)</f>
        <v>3</v>
      </c>
      <c r="AK567" s="2">
        <f t="shared" si="330"/>
        <v>0</v>
      </c>
      <c r="AL567" s="2">
        <f t="shared" si="331"/>
        <v>0</v>
      </c>
      <c r="AM567" s="2">
        <f t="shared" si="332"/>
        <v>0</v>
      </c>
      <c r="AN567" s="2">
        <f t="shared" si="333"/>
        <v>1.3868003341687552E-2</v>
      </c>
      <c r="AP567" t="s">
        <v>911</v>
      </c>
      <c r="AQ567" t="s">
        <v>1556</v>
      </c>
      <c r="AR567">
        <v>2</v>
      </c>
      <c r="AT567">
        <v>1</v>
      </c>
      <c r="AU567" s="105">
        <v>28</v>
      </c>
      <c r="AV567" s="107">
        <v>135</v>
      </c>
      <c r="AW567" s="111">
        <f t="shared" si="320"/>
        <v>28135</v>
      </c>
      <c r="AY567" s="6" t="s">
        <v>1243</v>
      </c>
      <c r="BD567" s="1"/>
    </row>
    <row r="568" spans="1:56" hidden="1" outlineLevel="1">
      <c r="A568" t="s">
        <v>531</v>
      </c>
      <c r="B568" t="s">
        <v>1556</v>
      </c>
      <c r="C568" s="1">
        <f t="shared" si="321"/>
        <v>12075</v>
      </c>
      <c r="D568" s="8">
        <f t="shared" si="322"/>
        <v>2</v>
      </c>
      <c r="E568" s="8">
        <f t="shared" si="323"/>
        <v>1</v>
      </c>
      <c r="F568" s="8">
        <f t="shared" si="324"/>
        <v>0</v>
      </c>
      <c r="G568" s="61">
        <f t="shared" si="325"/>
        <v>2346</v>
      </c>
      <c r="H568" s="66">
        <f t="shared" si="306"/>
        <v>0.19428571428571428</v>
      </c>
      <c r="I568" s="2"/>
      <c r="J568" s="2">
        <f t="shared" si="326"/>
        <v>0.39113871635610764</v>
      </c>
      <c r="K568" s="2">
        <f t="shared" si="327"/>
        <v>0.58542443064182192</v>
      </c>
      <c r="L568" s="2">
        <f t="shared" si="328"/>
        <v>0</v>
      </c>
      <c r="M568" s="2">
        <f t="shared" si="329"/>
        <v>2.3436853002070435E-2</v>
      </c>
      <c r="N568" s="120">
        <v>4723</v>
      </c>
      <c r="O568" s="120">
        <v>7069</v>
      </c>
      <c r="P568" s="120"/>
      <c r="Q568" s="120"/>
      <c r="R568" s="120"/>
      <c r="S568" s="120">
        <v>169</v>
      </c>
      <c r="T568" s="120"/>
      <c r="U568" s="120"/>
      <c r="V568" s="120"/>
      <c r="W568" s="120"/>
      <c r="X568" s="120"/>
      <c r="Y568" s="120">
        <v>114</v>
      </c>
      <c r="Z568" s="120"/>
      <c r="AA568" s="120"/>
      <c r="AB568" s="120"/>
      <c r="AC568" s="120"/>
      <c r="AD568" s="120"/>
      <c r="AE568" s="120"/>
      <c r="AG568" s="6">
        <f>IF(Q568&gt;0,RANK(Q568,(N568:P568,Q568:AE568)),0)</f>
        <v>0</v>
      </c>
      <c r="AH568" s="6">
        <f>IF(R568&gt;0,RANK(R568,(N568:P568,Q568:AE568)),0)</f>
        <v>0</v>
      </c>
      <c r="AI568" s="6">
        <f>IF(T568&gt;0,RANK(T568,(N568:P568,Q568:AE568)),0)</f>
        <v>0</v>
      </c>
      <c r="AJ568" s="6">
        <f>IF(S568&gt;0,RANK(S568,(N568:P568,Q568:AE568)),0)</f>
        <v>3</v>
      </c>
      <c r="AK568" s="2">
        <f t="shared" si="330"/>
        <v>0</v>
      </c>
      <c r="AL568" s="2">
        <f t="shared" si="331"/>
        <v>0</v>
      </c>
      <c r="AM568" s="2">
        <f t="shared" si="332"/>
        <v>0</v>
      </c>
      <c r="AN568" s="2">
        <f t="shared" si="333"/>
        <v>1.3995859213250517E-2</v>
      </c>
      <c r="AP568" t="s">
        <v>531</v>
      </c>
      <c r="AQ568" t="s">
        <v>1556</v>
      </c>
      <c r="AR568">
        <v>1</v>
      </c>
      <c r="AT568">
        <v>1</v>
      </c>
      <c r="AU568" s="105">
        <v>28</v>
      </c>
      <c r="AV568" s="107">
        <v>137</v>
      </c>
      <c r="AW568" s="111">
        <f t="shared" si="320"/>
        <v>28137</v>
      </c>
      <c r="AY568" s="6" t="s">
        <v>1243</v>
      </c>
      <c r="BD568" s="1"/>
    </row>
    <row r="569" spans="1:56" hidden="1" outlineLevel="1">
      <c r="A569" t="s">
        <v>1626</v>
      </c>
      <c r="B569" t="s">
        <v>1556</v>
      </c>
      <c r="C569" s="1">
        <f t="shared" si="321"/>
        <v>8971</v>
      </c>
      <c r="D569" s="8">
        <f t="shared" si="322"/>
        <v>2</v>
      </c>
      <c r="E569" s="8">
        <f t="shared" si="323"/>
        <v>1</v>
      </c>
      <c r="F569" s="8">
        <f t="shared" si="324"/>
        <v>0</v>
      </c>
      <c r="G569" s="61">
        <f t="shared" si="325"/>
        <v>4051</v>
      </c>
      <c r="H569" s="66">
        <f t="shared" si="306"/>
        <v>0.45156615761899455</v>
      </c>
      <c r="I569" s="2"/>
      <c r="J569" s="2">
        <f t="shared" si="326"/>
        <v>0.26385018392598375</v>
      </c>
      <c r="K569" s="2">
        <f t="shared" si="327"/>
        <v>0.71541634154497824</v>
      </c>
      <c r="L569" s="2">
        <f t="shared" si="328"/>
        <v>0</v>
      </c>
      <c r="M569" s="2">
        <f t="shared" si="329"/>
        <v>2.0733474529038065E-2</v>
      </c>
      <c r="N569" s="120">
        <v>2367</v>
      </c>
      <c r="O569" s="120">
        <v>6418</v>
      </c>
      <c r="P569" s="120"/>
      <c r="Q569" s="120"/>
      <c r="R569" s="120"/>
      <c r="S569" s="120">
        <v>104</v>
      </c>
      <c r="T569" s="120"/>
      <c r="U569" s="120"/>
      <c r="V569" s="120"/>
      <c r="W569" s="120"/>
      <c r="X569" s="120"/>
      <c r="Y569" s="120">
        <v>82</v>
      </c>
      <c r="Z569" s="120"/>
      <c r="AA569" s="120"/>
      <c r="AB569" s="120"/>
      <c r="AC569" s="120"/>
      <c r="AD569" s="120"/>
      <c r="AE569" s="120"/>
      <c r="AG569" s="6">
        <f>IF(Q569&gt;0,RANK(Q569,(N569:P569,Q569:AE569)),0)</f>
        <v>0</v>
      </c>
      <c r="AH569" s="6">
        <f>IF(R569&gt;0,RANK(R569,(N569:P569,Q569:AE569)),0)</f>
        <v>0</v>
      </c>
      <c r="AI569" s="6">
        <f>IF(T569&gt;0,RANK(T569,(N569:P569,Q569:AE569)),0)</f>
        <v>0</v>
      </c>
      <c r="AJ569" s="6">
        <f>IF(S569&gt;0,RANK(S569,(N569:P569,Q569:AE569)),0)</f>
        <v>3</v>
      </c>
      <c r="AK569" s="2">
        <f t="shared" si="330"/>
        <v>0</v>
      </c>
      <c r="AL569" s="2">
        <f t="shared" si="331"/>
        <v>0</v>
      </c>
      <c r="AM569" s="2">
        <f t="shared" si="332"/>
        <v>0</v>
      </c>
      <c r="AN569" s="2">
        <f t="shared" si="333"/>
        <v>1.1592910489354588E-2</v>
      </c>
      <c r="AP569" t="s">
        <v>1626</v>
      </c>
      <c r="AQ569" t="s">
        <v>1556</v>
      </c>
      <c r="AR569">
        <v>1</v>
      </c>
      <c r="AT569">
        <v>1</v>
      </c>
      <c r="AU569" s="105">
        <v>28</v>
      </c>
      <c r="AV569" s="107">
        <v>139</v>
      </c>
      <c r="AW569" s="111">
        <f t="shared" si="320"/>
        <v>28139</v>
      </c>
      <c r="AY569" s="6" t="s">
        <v>1243</v>
      </c>
      <c r="BD569" s="1"/>
    </row>
    <row r="570" spans="1:56" hidden="1" outlineLevel="1">
      <c r="A570" t="s">
        <v>2027</v>
      </c>
      <c r="B570" t="s">
        <v>1556</v>
      </c>
      <c r="C570" s="1">
        <f t="shared" si="321"/>
        <v>7790</v>
      </c>
      <c r="D570" s="8">
        <f t="shared" si="322"/>
        <v>2</v>
      </c>
      <c r="E570" s="8">
        <f t="shared" si="323"/>
        <v>1</v>
      </c>
      <c r="F570" s="8">
        <f t="shared" si="324"/>
        <v>0</v>
      </c>
      <c r="G570" s="61">
        <f t="shared" si="325"/>
        <v>4166</v>
      </c>
      <c r="H570" s="66">
        <f t="shared" si="306"/>
        <v>0.53478818998716304</v>
      </c>
      <c r="I570" s="2"/>
      <c r="J570" s="2">
        <f t="shared" si="326"/>
        <v>0.22246469833119384</v>
      </c>
      <c r="K570" s="2">
        <f t="shared" si="327"/>
        <v>0.75725288831835691</v>
      </c>
      <c r="L570" s="2">
        <f t="shared" si="328"/>
        <v>0</v>
      </c>
      <c r="M570" s="2">
        <f t="shared" si="329"/>
        <v>2.0282413350449224E-2</v>
      </c>
      <c r="N570" s="120">
        <v>1733</v>
      </c>
      <c r="O570" s="120">
        <v>5899</v>
      </c>
      <c r="P570" s="120"/>
      <c r="Q570" s="120"/>
      <c r="R570" s="120"/>
      <c r="S570" s="120">
        <v>93</v>
      </c>
      <c r="T570" s="120"/>
      <c r="U570" s="120"/>
      <c r="V570" s="120"/>
      <c r="W570" s="120"/>
      <c r="X570" s="120"/>
      <c r="Y570" s="120">
        <v>65</v>
      </c>
      <c r="Z570" s="120"/>
      <c r="AA570" s="120"/>
      <c r="AB570" s="120"/>
      <c r="AC570" s="120"/>
      <c r="AD570" s="120"/>
      <c r="AE570" s="120"/>
      <c r="AG570" s="6">
        <f>IF(Q570&gt;0,RANK(Q570,(N570:P570,Q570:AE570)),0)</f>
        <v>0</v>
      </c>
      <c r="AH570" s="6">
        <f>IF(R570&gt;0,RANK(R570,(N570:P570,Q570:AE570)),0)</f>
        <v>0</v>
      </c>
      <c r="AI570" s="6">
        <f>IF(T570&gt;0,RANK(T570,(N570:P570,Q570:AE570)),0)</f>
        <v>0</v>
      </c>
      <c r="AJ570" s="6">
        <f>IF(S570&gt;0,RANK(S570,(N570:P570,Q570:AE570)),0)</f>
        <v>3</v>
      </c>
      <c r="AK570" s="2">
        <f t="shared" si="330"/>
        <v>0</v>
      </c>
      <c r="AL570" s="2">
        <f t="shared" si="331"/>
        <v>0</v>
      </c>
      <c r="AM570" s="2">
        <f t="shared" si="332"/>
        <v>0</v>
      </c>
      <c r="AN570" s="2">
        <f t="shared" si="333"/>
        <v>1.1938382541720154E-2</v>
      </c>
      <c r="AP570" t="s">
        <v>2027</v>
      </c>
      <c r="AQ570" t="s">
        <v>1556</v>
      </c>
      <c r="AR570">
        <v>1</v>
      </c>
      <c r="AT570">
        <v>1</v>
      </c>
      <c r="AU570" s="105">
        <v>28</v>
      </c>
      <c r="AV570" s="107">
        <v>141</v>
      </c>
      <c r="AW570" s="111">
        <f t="shared" si="320"/>
        <v>28141</v>
      </c>
      <c r="AY570" s="6" t="s">
        <v>1243</v>
      </c>
      <c r="BD570" s="1"/>
    </row>
    <row r="571" spans="1:56" hidden="1" outlineLevel="1">
      <c r="A571" t="s">
        <v>1624</v>
      </c>
      <c r="B571" t="s">
        <v>1556</v>
      </c>
      <c r="C571" s="1">
        <f t="shared" si="321"/>
        <v>4034</v>
      </c>
      <c r="D571" s="8">
        <f t="shared" si="322"/>
        <v>1</v>
      </c>
      <c r="E571" s="8">
        <f t="shared" si="323"/>
        <v>2</v>
      </c>
      <c r="F571" s="8">
        <f t="shared" si="324"/>
        <v>0</v>
      </c>
      <c r="G571" s="61">
        <f t="shared" si="325"/>
        <v>2024</v>
      </c>
      <c r="H571" s="66">
        <f t="shared" si="306"/>
        <v>0.50173525037183941</v>
      </c>
      <c r="I571" s="2"/>
      <c r="J571" s="2">
        <f t="shared" si="326"/>
        <v>0.7305404065443728</v>
      </c>
      <c r="K571" s="2">
        <f t="shared" si="327"/>
        <v>0.22880515617253347</v>
      </c>
      <c r="L571" s="2">
        <f t="shared" si="328"/>
        <v>0</v>
      </c>
      <c r="M571" s="2">
        <f t="shared" si="329"/>
        <v>4.0654437283093731E-2</v>
      </c>
      <c r="N571" s="120">
        <v>2947</v>
      </c>
      <c r="O571" s="120">
        <v>923</v>
      </c>
      <c r="P571" s="120"/>
      <c r="Q571" s="120"/>
      <c r="R571" s="120"/>
      <c r="S571" s="120">
        <v>75</v>
      </c>
      <c r="T571" s="120"/>
      <c r="U571" s="120"/>
      <c r="V571" s="120"/>
      <c r="W571" s="120"/>
      <c r="X571" s="120"/>
      <c r="Y571" s="120">
        <v>89</v>
      </c>
      <c r="Z571" s="120"/>
      <c r="AA571" s="120"/>
      <c r="AB571" s="120"/>
      <c r="AC571" s="120"/>
      <c r="AD571" s="120"/>
      <c r="AE571" s="120"/>
      <c r="AG571" s="6">
        <f>IF(Q571&gt;0,RANK(Q571,(N571:P571,Q571:AE571)),0)</f>
        <v>0</v>
      </c>
      <c r="AH571" s="6">
        <f>IF(R571&gt;0,RANK(R571,(N571:P571,Q571:AE571)),0)</f>
        <v>0</v>
      </c>
      <c r="AI571" s="6">
        <f>IF(T571&gt;0,RANK(T571,(N571:P571,Q571:AE571)),0)</f>
        <v>0</v>
      </c>
      <c r="AJ571" s="6">
        <f>IF(S571&gt;0,RANK(S571,(N571:P571,Q571:AE571)),0)</f>
        <v>4</v>
      </c>
      <c r="AK571" s="2">
        <f t="shared" si="330"/>
        <v>0</v>
      </c>
      <c r="AL571" s="2">
        <f t="shared" si="331"/>
        <v>0</v>
      </c>
      <c r="AM571" s="2">
        <f t="shared" si="332"/>
        <v>0</v>
      </c>
      <c r="AN571" s="2">
        <f t="shared" si="333"/>
        <v>1.8591968269707486E-2</v>
      </c>
      <c r="AP571" t="s">
        <v>1624</v>
      </c>
      <c r="AQ571" t="s">
        <v>1556</v>
      </c>
      <c r="AR571">
        <v>2</v>
      </c>
      <c r="AT571">
        <v>1</v>
      </c>
      <c r="AU571" s="105">
        <v>28</v>
      </c>
      <c r="AV571" s="107">
        <v>143</v>
      </c>
      <c r="AW571" s="111">
        <f t="shared" si="320"/>
        <v>28143</v>
      </c>
      <c r="AY571" s="6" t="s">
        <v>1243</v>
      </c>
      <c r="BD571" s="1"/>
    </row>
    <row r="572" spans="1:56" hidden="1" outlineLevel="1">
      <c r="A572" t="s">
        <v>1070</v>
      </c>
      <c r="B572" t="s">
        <v>1556</v>
      </c>
      <c r="C572" s="1">
        <f t="shared" si="321"/>
        <v>11237</v>
      </c>
      <c r="D572" s="8">
        <f t="shared" si="322"/>
        <v>2</v>
      </c>
      <c r="E572" s="8">
        <f t="shared" si="323"/>
        <v>1</v>
      </c>
      <c r="F572" s="8">
        <f t="shared" si="324"/>
        <v>0</v>
      </c>
      <c r="G572" s="61">
        <f t="shared" si="325"/>
        <v>6275</v>
      </c>
      <c r="H572" s="66">
        <f t="shared" si="306"/>
        <v>0.55842306665480113</v>
      </c>
      <c r="I572" s="2"/>
      <c r="J572" s="2">
        <f t="shared" si="326"/>
        <v>0.21304618670463646</v>
      </c>
      <c r="K572" s="2">
        <f t="shared" si="327"/>
        <v>0.77146925335943761</v>
      </c>
      <c r="L572" s="2">
        <f t="shared" si="328"/>
        <v>0</v>
      </c>
      <c r="M572" s="2">
        <f t="shared" si="329"/>
        <v>1.5484559935925901E-2</v>
      </c>
      <c r="N572" s="120">
        <v>2394</v>
      </c>
      <c r="O572" s="120">
        <v>8669</v>
      </c>
      <c r="P572" s="120"/>
      <c r="Q572" s="120"/>
      <c r="R572" s="120"/>
      <c r="S572" s="120">
        <v>107</v>
      </c>
      <c r="T572" s="120"/>
      <c r="U572" s="120"/>
      <c r="V572" s="120"/>
      <c r="W572" s="120"/>
      <c r="X572" s="120"/>
      <c r="Y572" s="120">
        <v>67</v>
      </c>
      <c r="Z572" s="120"/>
      <c r="AA572" s="120"/>
      <c r="AB572" s="120"/>
      <c r="AC572" s="120"/>
      <c r="AD572" s="120"/>
      <c r="AE572" s="120"/>
      <c r="AG572" s="6">
        <f>IF(Q572&gt;0,RANK(Q572,(N572:P572,Q572:AE572)),0)</f>
        <v>0</v>
      </c>
      <c r="AH572" s="6">
        <f>IF(R572&gt;0,RANK(R572,(N572:P572,Q572:AE572)),0)</f>
        <v>0</v>
      </c>
      <c r="AI572" s="6">
        <f>IF(T572&gt;0,RANK(T572,(N572:P572,Q572:AE572)),0)</f>
        <v>0</v>
      </c>
      <c r="AJ572" s="6">
        <f>IF(S572&gt;0,RANK(S572,(N572:P572,Q572:AE572)),0)</f>
        <v>3</v>
      </c>
      <c r="AK572" s="2">
        <f t="shared" si="330"/>
        <v>0</v>
      </c>
      <c r="AL572" s="2">
        <f t="shared" si="331"/>
        <v>0</v>
      </c>
      <c r="AM572" s="2">
        <f t="shared" si="332"/>
        <v>0</v>
      </c>
      <c r="AN572" s="2">
        <f t="shared" si="333"/>
        <v>9.5221144433567679E-3</v>
      </c>
      <c r="AP572" t="s">
        <v>1070</v>
      </c>
      <c r="AQ572" t="s">
        <v>1556</v>
      </c>
      <c r="AR572">
        <v>1</v>
      </c>
      <c r="AT572">
        <v>1</v>
      </c>
      <c r="AU572" s="105">
        <v>28</v>
      </c>
      <c r="AV572" s="107">
        <v>145</v>
      </c>
      <c r="AW572" s="111">
        <f t="shared" si="320"/>
        <v>28145</v>
      </c>
      <c r="AY572" s="6" t="s">
        <v>1243</v>
      </c>
      <c r="BD572" s="1"/>
    </row>
    <row r="573" spans="1:56" hidden="1" outlineLevel="1">
      <c r="A573" t="s">
        <v>1493</v>
      </c>
      <c r="B573" t="s">
        <v>1556</v>
      </c>
      <c r="C573" s="1">
        <f t="shared" si="321"/>
        <v>7106</v>
      </c>
      <c r="D573" s="8">
        <f t="shared" si="322"/>
        <v>2</v>
      </c>
      <c r="E573" s="8">
        <f t="shared" si="323"/>
        <v>1</v>
      </c>
      <c r="F573" s="8">
        <f t="shared" si="324"/>
        <v>0</v>
      </c>
      <c r="G573" s="61">
        <f t="shared" si="325"/>
        <v>1096</v>
      </c>
      <c r="H573" s="66">
        <f t="shared" si="306"/>
        <v>0.15423585702223472</v>
      </c>
      <c r="I573" s="2"/>
      <c r="J573" s="2">
        <f t="shared" si="326"/>
        <v>0.40135097101041373</v>
      </c>
      <c r="K573" s="2">
        <f t="shared" si="327"/>
        <v>0.55558682803264847</v>
      </c>
      <c r="L573" s="2">
        <f t="shared" si="328"/>
        <v>0</v>
      </c>
      <c r="M573" s="2">
        <f t="shared" si="329"/>
        <v>4.3062200956937802E-2</v>
      </c>
      <c r="N573" s="120">
        <v>2852</v>
      </c>
      <c r="O573" s="120">
        <v>3948</v>
      </c>
      <c r="P573" s="120"/>
      <c r="Q573" s="120"/>
      <c r="R573" s="120"/>
      <c r="S573" s="120">
        <v>131</v>
      </c>
      <c r="T573" s="120"/>
      <c r="U573" s="120"/>
      <c r="V573" s="120"/>
      <c r="W573" s="120"/>
      <c r="X573" s="120"/>
      <c r="Y573" s="120">
        <v>175</v>
      </c>
      <c r="Z573" s="120"/>
      <c r="AA573" s="120"/>
      <c r="AB573" s="120"/>
      <c r="AC573" s="120"/>
      <c r="AD573" s="120"/>
      <c r="AE573" s="120"/>
      <c r="AG573" s="6">
        <f>IF(Q573&gt;0,RANK(Q573,(N573:P573,Q573:AE573)),0)</f>
        <v>0</v>
      </c>
      <c r="AH573" s="6">
        <f>IF(R573&gt;0,RANK(R573,(N573:P573,Q573:AE573)),0)</f>
        <v>0</v>
      </c>
      <c r="AI573" s="6">
        <f>IF(T573&gt;0,RANK(T573,(N573:P573,Q573:AE573)),0)</f>
        <v>0</v>
      </c>
      <c r="AJ573" s="6">
        <f>IF(S573&gt;0,RANK(S573,(N573:P573,Q573:AE573)),0)</f>
        <v>4</v>
      </c>
      <c r="AK573" s="2">
        <f t="shared" si="330"/>
        <v>0</v>
      </c>
      <c r="AL573" s="2">
        <f t="shared" si="331"/>
        <v>0</v>
      </c>
      <c r="AM573" s="2">
        <f t="shared" si="332"/>
        <v>0</v>
      </c>
      <c r="AN573" s="2">
        <f t="shared" si="333"/>
        <v>1.8435125246270757E-2</v>
      </c>
      <c r="AP573" t="s">
        <v>1493</v>
      </c>
      <c r="AQ573" t="s">
        <v>1556</v>
      </c>
      <c r="AR573">
        <v>3</v>
      </c>
      <c r="AT573">
        <v>1</v>
      </c>
      <c r="AU573" s="105">
        <v>28</v>
      </c>
      <c r="AV573" s="107">
        <v>147</v>
      </c>
      <c r="AW573" s="111">
        <f t="shared" si="320"/>
        <v>28147</v>
      </c>
      <c r="AY573" s="6" t="s">
        <v>1243</v>
      </c>
      <c r="BD573" s="1"/>
    </row>
    <row r="574" spans="1:56" hidden="1" outlineLevel="1">
      <c r="A574" t="s">
        <v>290</v>
      </c>
      <c r="B574" t="s">
        <v>1556</v>
      </c>
      <c r="C574" s="1">
        <f t="shared" si="321"/>
        <v>20462</v>
      </c>
      <c r="D574" s="8">
        <f t="shared" si="322"/>
        <v>2</v>
      </c>
      <c r="E574" s="8">
        <f t="shared" si="323"/>
        <v>1</v>
      </c>
      <c r="F574" s="8">
        <f t="shared" si="324"/>
        <v>0</v>
      </c>
      <c r="G574" s="61">
        <f t="shared" si="325"/>
        <v>1201</v>
      </c>
      <c r="H574" s="66">
        <f t="shared" si="306"/>
        <v>5.8694164793275341E-2</v>
      </c>
      <c r="I574" s="2"/>
      <c r="J574" s="2">
        <f t="shared" si="326"/>
        <v>0.45982797380510215</v>
      </c>
      <c r="K574" s="2">
        <f t="shared" si="327"/>
        <v>0.51852213859837748</v>
      </c>
      <c r="L574" s="2">
        <f t="shared" si="328"/>
        <v>0</v>
      </c>
      <c r="M574" s="2">
        <f t="shared" si="329"/>
        <v>2.1649887596520423E-2</v>
      </c>
      <c r="N574" s="120">
        <v>9409</v>
      </c>
      <c r="O574" s="120">
        <v>10610</v>
      </c>
      <c r="P574" s="120"/>
      <c r="Q574" s="120"/>
      <c r="R574" s="120"/>
      <c r="S574" s="120">
        <v>234</v>
      </c>
      <c r="T574" s="120"/>
      <c r="U574" s="120"/>
      <c r="V574" s="120"/>
      <c r="W574" s="120"/>
      <c r="X574" s="120"/>
      <c r="Y574" s="120">
        <v>209</v>
      </c>
      <c r="Z574" s="120"/>
      <c r="AA574" s="120"/>
      <c r="AB574" s="120"/>
      <c r="AC574" s="120"/>
      <c r="AD574" s="120"/>
      <c r="AE574" s="120"/>
      <c r="AG574" s="6">
        <f>IF(Q574&gt;0,RANK(Q574,(N574:P574,Q574:AE574)),0)</f>
        <v>0</v>
      </c>
      <c r="AH574" s="6">
        <f>IF(R574&gt;0,RANK(R574,(N574:P574,Q574:AE574)),0)</f>
        <v>0</v>
      </c>
      <c r="AI574" s="6">
        <f>IF(T574&gt;0,RANK(T574,(N574:P574,Q574:AE574)),0)</f>
        <v>0</v>
      </c>
      <c r="AJ574" s="6">
        <f>IF(S574&gt;0,RANK(S574,(N574:P574,Q574:AE574)),0)</f>
        <v>3</v>
      </c>
      <c r="AK574" s="2">
        <f t="shared" si="330"/>
        <v>0</v>
      </c>
      <c r="AL574" s="2">
        <f t="shared" si="331"/>
        <v>0</v>
      </c>
      <c r="AM574" s="2">
        <f t="shared" si="332"/>
        <v>0</v>
      </c>
      <c r="AN574" s="2">
        <f t="shared" si="333"/>
        <v>1.1435832274459974E-2</v>
      </c>
      <c r="AP574" t="s">
        <v>290</v>
      </c>
      <c r="AQ574" t="s">
        <v>1556</v>
      </c>
      <c r="AR574">
        <v>2</v>
      </c>
      <c r="AT574">
        <v>1</v>
      </c>
      <c r="AU574" s="105">
        <v>28</v>
      </c>
      <c r="AV574" s="107">
        <v>149</v>
      </c>
      <c r="AW574" s="111">
        <f t="shared" si="320"/>
        <v>28149</v>
      </c>
      <c r="AY574" s="6" t="s">
        <v>1243</v>
      </c>
      <c r="BD574" s="1"/>
    </row>
    <row r="575" spans="1:56" hidden="1" outlineLevel="1">
      <c r="A575" t="s">
        <v>342</v>
      </c>
      <c r="B575" t="s">
        <v>1556</v>
      </c>
      <c r="C575" s="1">
        <f t="shared" si="321"/>
        <v>18044</v>
      </c>
      <c r="D575" s="8">
        <f t="shared" si="322"/>
        <v>1</v>
      </c>
      <c r="E575" s="8">
        <f t="shared" si="323"/>
        <v>2</v>
      </c>
      <c r="F575" s="8">
        <f t="shared" si="324"/>
        <v>0</v>
      </c>
      <c r="G575" s="61">
        <f t="shared" si="325"/>
        <v>5461</v>
      </c>
      <c r="H575" s="66">
        <f t="shared" si="306"/>
        <v>0.30264908002660162</v>
      </c>
      <c r="I575" s="2"/>
      <c r="J575" s="2">
        <f t="shared" si="326"/>
        <v>0.64165373531367764</v>
      </c>
      <c r="K575" s="2">
        <f t="shared" si="327"/>
        <v>0.33900465528707602</v>
      </c>
      <c r="L575" s="2">
        <f t="shared" si="328"/>
        <v>0</v>
      </c>
      <c r="M575" s="2">
        <f t="shared" si="329"/>
        <v>1.934160939924634E-2</v>
      </c>
      <c r="N575" s="120">
        <v>11578</v>
      </c>
      <c r="O575" s="120">
        <v>6117</v>
      </c>
      <c r="P575" s="120"/>
      <c r="Q575" s="120"/>
      <c r="R575" s="120"/>
      <c r="S575" s="120">
        <v>187</v>
      </c>
      <c r="T575" s="120"/>
      <c r="U575" s="120"/>
      <c r="V575" s="120"/>
      <c r="W575" s="120"/>
      <c r="X575" s="120"/>
      <c r="Y575" s="120">
        <v>162</v>
      </c>
      <c r="Z575" s="120"/>
      <c r="AA575" s="120"/>
      <c r="AB575" s="120"/>
      <c r="AC575" s="120"/>
      <c r="AD575" s="120"/>
      <c r="AE575" s="120"/>
      <c r="AG575" s="6">
        <f>IF(Q575&gt;0,RANK(Q575,(N575:P575,Q575:AE575)),0)</f>
        <v>0</v>
      </c>
      <c r="AH575" s="6">
        <f>IF(R575&gt;0,RANK(R575,(N575:P575,Q575:AE575)),0)</f>
        <v>0</v>
      </c>
      <c r="AI575" s="6">
        <f>IF(T575&gt;0,RANK(T575,(N575:P575,Q575:AE575)),0)</f>
        <v>0</v>
      </c>
      <c r="AJ575" s="6">
        <f>IF(S575&gt;0,RANK(S575,(N575:P575,Q575:AE575)),0)</f>
        <v>3</v>
      </c>
      <c r="AK575" s="2">
        <f t="shared" si="330"/>
        <v>0</v>
      </c>
      <c r="AL575" s="2">
        <f t="shared" si="331"/>
        <v>0</v>
      </c>
      <c r="AM575" s="2">
        <f t="shared" si="332"/>
        <v>0</v>
      </c>
      <c r="AN575" s="2">
        <f t="shared" si="333"/>
        <v>1.0363555752604744E-2</v>
      </c>
      <c r="AP575" t="s">
        <v>342</v>
      </c>
      <c r="AQ575" t="s">
        <v>1556</v>
      </c>
      <c r="AR575">
        <v>2</v>
      </c>
      <c r="AT575">
        <v>1</v>
      </c>
      <c r="AU575" s="105">
        <v>28</v>
      </c>
      <c r="AV575" s="107">
        <v>151</v>
      </c>
      <c r="AW575" s="111">
        <f t="shared" si="320"/>
        <v>28151</v>
      </c>
      <c r="AY575" s="6" t="s">
        <v>1243</v>
      </c>
      <c r="BD575" s="1"/>
    </row>
    <row r="576" spans="1:56" hidden="1" outlineLevel="1">
      <c r="A576" t="s">
        <v>288</v>
      </c>
      <c r="B576" t="s">
        <v>1556</v>
      </c>
      <c r="C576" s="1">
        <f t="shared" si="321"/>
        <v>10109</v>
      </c>
      <c r="D576" s="8">
        <f t="shared" si="322"/>
        <v>2</v>
      </c>
      <c r="E576" s="8">
        <f t="shared" si="323"/>
        <v>1</v>
      </c>
      <c r="F576" s="8">
        <f t="shared" si="324"/>
        <v>0</v>
      </c>
      <c r="G576" s="61">
        <f t="shared" si="325"/>
        <v>1841</v>
      </c>
      <c r="H576" s="66">
        <f t="shared" si="306"/>
        <v>0.18211494707686221</v>
      </c>
      <c r="I576" s="2"/>
      <c r="J576" s="2">
        <f t="shared" si="326"/>
        <v>0.39182906321100008</v>
      </c>
      <c r="K576" s="2">
        <f t="shared" si="327"/>
        <v>0.57394401028786235</v>
      </c>
      <c r="L576" s="2">
        <f t="shared" si="328"/>
        <v>0</v>
      </c>
      <c r="M576" s="2">
        <f t="shared" si="329"/>
        <v>3.4226926501137567E-2</v>
      </c>
      <c r="N576" s="120">
        <v>3961</v>
      </c>
      <c r="O576" s="120">
        <v>5802</v>
      </c>
      <c r="P576" s="120"/>
      <c r="Q576" s="120"/>
      <c r="R576" s="120"/>
      <c r="S576" s="120">
        <v>127</v>
      </c>
      <c r="T576" s="120"/>
      <c r="U576" s="120"/>
      <c r="V576" s="120"/>
      <c r="W576" s="120"/>
      <c r="X576" s="120"/>
      <c r="Y576" s="120">
        <v>219</v>
      </c>
      <c r="Z576" s="120"/>
      <c r="AA576" s="120"/>
      <c r="AB576" s="120"/>
      <c r="AC576" s="120"/>
      <c r="AD576" s="120"/>
      <c r="AE576" s="120"/>
      <c r="AG576" s="6">
        <f>IF(Q576&gt;0,RANK(Q576,(N576:P576,Q576:AE576)),0)</f>
        <v>0</v>
      </c>
      <c r="AH576" s="6">
        <f>IF(R576&gt;0,RANK(R576,(N576:P576,Q576:AE576)),0)</f>
        <v>0</v>
      </c>
      <c r="AI576" s="6">
        <f>IF(T576&gt;0,RANK(T576,(N576:P576,Q576:AE576)),0)</f>
        <v>0</v>
      </c>
      <c r="AJ576" s="6">
        <f>IF(S576&gt;0,RANK(S576,(N576:P576,Q576:AE576)),0)</f>
        <v>4</v>
      </c>
      <c r="AK576" s="2">
        <f t="shared" si="330"/>
        <v>0</v>
      </c>
      <c r="AL576" s="2">
        <f t="shared" si="331"/>
        <v>0</v>
      </c>
      <c r="AM576" s="2">
        <f t="shared" si="332"/>
        <v>0</v>
      </c>
      <c r="AN576" s="2">
        <f t="shared" si="333"/>
        <v>1.2563062617469582E-2</v>
      </c>
      <c r="AP576" t="s">
        <v>288</v>
      </c>
      <c r="AQ576" t="s">
        <v>1556</v>
      </c>
      <c r="AR576">
        <v>4</v>
      </c>
      <c r="AT576">
        <v>1</v>
      </c>
      <c r="AU576" s="105">
        <v>28</v>
      </c>
      <c r="AV576" s="107">
        <v>153</v>
      </c>
      <c r="AW576" s="111">
        <f t="shared" si="320"/>
        <v>28153</v>
      </c>
      <c r="AY576" s="6" t="s">
        <v>1243</v>
      </c>
      <c r="BD576" s="1"/>
    </row>
    <row r="577" spans="1:56" hidden="1" outlineLevel="1">
      <c r="A577" t="s">
        <v>573</v>
      </c>
      <c r="B577" t="s">
        <v>1556</v>
      </c>
      <c r="C577" s="1">
        <f t="shared" si="321"/>
        <v>5144</v>
      </c>
      <c r="D577" s="8">
        <f t="shared" si="322"/>
        <v>2</v>
      </c>
      <c r="E577" s="8">
        <f t="shared" si="323"/>
        <v>1</v>
      </c>
      <c r="F577" s="8">
        <f t="shared" si="324"/>
        <v>0</v>
      </c>
      <c r="G577" s="61">
        <f t="shared" si="325"/>
        <v>2804</v>
      </c>
      <c r="H577" s="66">
        <f t="shared" si="306"/>
        <v>0.54510108864696738</v>
      </c>
      <c r="I577" s="2"/>
      <c r="J577" s="2">
        <f t="shared" si="326"/>
        <v>0.2202566096423017</v>
      </c>
      <c r="K577" s="2">
        <f t="shared" si="327"/>
        <v>0.76535769828926903</v>
      </c>
      <c r="L577" s="2">
        <f t="shared" si="328"/>
        <v>0</v>
      </c>
      <c r="M577" s="2">
        <f t="shared" si="329"/>
        <v>1.4385692068429212E-2</v>
      </c>
      <c r="N577" s="120">
        <v>1133</v>
      </c>
      <c r="O577" s="120">
        <v>3937</v>
      </c>
      <c r="P577" s="120"/>
      <c r="Q577" s="120"/>
      <c r="R577" s="120"/>
      <c r="S577" s="120">
        <v>47</v>
      </c>
      <c r="T577" s="120"/>
      <c r="U577" s="120"/>
      <c r="V577" s="120"/>
      <c r="W577" s="120"/>
      <c r="X577" s="120"/>
      <c r="Y577" s="120">
        <v>27</v>
      </c>
      <c r="Z577" s="120"/>
      <c r="AA577" s="120"/>
      <c r="AB577" s="120"/>
      <c r="AC577" s="120"/>
      <c r="AD577" s="120"/>
      <c r="AE577" s="120"/>
      <c r="AG577" s="6">
        <f>IF(Q577&gt;0,RANK(Q577,(N577:P577,Q577:AE577)),0)</f>
        <v>0</v>
      </c>
      <c r="AH577" s="6">
        <f>IF(R577&gt;0,RANK(R577,(N577:P577,Q577:AE577)),0)</f>
        <v>0</v>
      </c>
      <c r="AI577" s="6">
        <f>IF(T577&gt;0,RANK(T577,(N577:P577,Q577:AE577)),0)</f>
        <v>0</v>
      </c>
      <c r="AJ577" s="6">
        <f>IF(S577&gt;0,RANK(S577,(N577:P577,Q577:AE577)),0)</f>
        <v>3</v>
      </c>
      <c r="AK577" s="2">
        <f t="shared" si="330"/>
        <v>0</v>
      </c>
      <c r="AL577" s="2">
        <f t="shared" si="331"/>
        <v>0</v>
      </c>
      <c r="AM577" s="2">
        <f t="shared" si="332"/>
        <v>0</v>
      </c>
      <c r="AN577" s="2">
        <f t="shared" si="333"/>
        <v>9.1368584758942453E-3</v>
      </c>
      <c r="AP577" t="s">
        <v>573</v>
      </c>
      <c r="AQ577" t="s">
        <v>1556</v>
      </c>
      <c r="AR577">
        <v>0</v>
      </c>
      <c r="AT577">
        <v>1</v>
      </c>
      <c r="AU577" s="105">
        <v>28</v>
      </c>
      <c r="AV577" s="107">
        <v>155</v>
      </c>
      <c r="AW577" s="111">
        <f t="shared" si="320"/>
        <v>28155</v>
      </c>
      <c r="AY577" s="6" t="s">
        <v>1243</v>
      </c>
      <c r="BD577" s="1"/>
    </row>
    <row r="578" spans="1:56" hidden="1" outlineLevel="1">
      <c r="A578" t="s">
        <v>632</v>
      </c>
      <c r="B578" t="s">
        <v>1556</v>
      </c>
      <c r="C578" s="1">
        <f t="shared" si="321"/>
        <v>4440</v>
      </c>
      <c r="D578" s="8">
        <f t="shared" si="322"/>
        <v>1</v>
      </c>
      <c r="E578" s="8">
        <f t="shared" si="323"/>
        <v>2</v>
      </c>
      <c r="F578" s="8">
        <f t="shared" si="324"/>
        <v>0</v>
      </c>
      <c r="G578" s="61">
        <f t="shared" si="325"/>
        <v>1545</v>
      </c>
      <c r="H578" s="66">
        <f t="shared" si="306"/>
        <v>0.34797297297297297</v>
      </c>
      <c r="I578" s="2"/>
      <c r="J578" s="2">
        <f t="shared" si="326"/>
        <v>0.65495495495495493</v>
      </c>
      <c r="K578" s="2">
        <f t="shared" si="327"/>
        <v>0.30698198198198196</v>
      </c>
      <c r="L578" s="2">
        <f t="shared" si="328"/>
        <v>0</v>
      </c>
      <c r="M578" s="2">
        <f t="shared" si="329"/>
        <v>3.8063063063063118E-2</v>
      </c>
      <c r="N578" s="120">
        <v>2908</v>
      </c>
      <c r="O578" s="120">
        <v>1363</v>
      </c>
      <c r="P578" s="120"/>
      <c r="Q578" s="120"/>
      <c r="R578" s="120"/>
      <c r="S578" s="120">
        <v>84</v>
      </c>
      <c r="T578" s="120"/>
      <c r="U578" s="120"/>
      <c r="V578" s="120"/>
      <c r="W578" s="120"/>
      <c r="X578" s="120"/>
      <c r="Y578" s="120">
        <v>85</v>
      </c>
      <c r="Z578" s="120"/>
      <c r="AA578" s="120"/>
      <c r="AB578" s="120"/>
      <c r="AC578" s="120"/>
      <c r="AD578" s="120"/>
      <c r="AE578" s="120"/>
      <c r="AG578" s="6">
        <f>IF(Q578&gt;0,RANK(Q578,(N578:P578,Q578:AE578)),0)</f>
        <v>0</v>
      </c>
      <c r="AH578" s="6">
        <f>IF(R578&gt;0,RANK(R578,(N578:P578,Q578:AE578)),0)</f>
        <v>0</v>
      </c>
      <c r="AI578" s="6">
        <f>IF(T578&gt;0,RANK(T578,(N578:P578,Q578:AE578)),0)</f>
        <v>0</v>
      </c>
      <c r="AJ578" s="6">
        <f>IF(S578&gt;0,RANK(S578,(N578:P578,Q578:AE578)),0)</f>
        <v>4</v>
      </c>
      <c r="AK578" s="2">
        <f t="shared" si="330"/>
        <v>0</v>
      </c>
      <c r="AL578" s="2">
        <f t="shared" si="331"/>
        <v>0</v>
      </c>
      <c r="AM578" s="2">
        <f t="shared" si="332"/>
        <v>0</v>
      </c>
      <c r="AN578" s="2">
        <f t="shared" si="333"/>
        <v>1.891891891891892E-2</v>
      </c>
      <c r="AP578" t="s">
        <v>632</v>
      </c>
      <c r="AQ578" t="s">
        <v>1556</v>
      </c>
      <c r="AR578">
        <v>3</v>
      </c>
      <c r="AT578">
        <v>1</v>
      </c>
      <c r="AU578" s="105">
        <v>28</v>
      </c>
      <c r="AV578" s="107">
        <v>157</v>
      </c>
      <c r="AW578" s="111">
        <f t="shared" si="320"/>
        <v>28157</v>
      </c>
      <c r="AY578" s="6" t="s">
        <v>1243</v>
      </c>
      <c r="BD578" s="1"/>
    </row>
    <row r="579" spans="1:56" hidden="1" outlineLevel="1">
      <c r="A579" t="s">
        <v>54</v>
      </c>
      <c r="B579" t="s">
        <v>1556</v>
      </c>
      <c r="C579" s="1">
        <f t="shared" si="321"/>
        <v>9747</v>
      </c>
      <c r="D579" s="8">
        <f t="shared" si="322"/>
        <v>2</v>
      </c>
      <c r="E579" s="8">
        <f t="shared" si="323"/>
        <v>1</v>
      </c>
      <c r="F579" s="8">
        <f t="shared" si="324"/>
        <v>0</v>
      </c>
      <c r="G579" s="61">
        <f t="shared" si="325"/>
        <v>893</v>
      </c>
      <c r="H579" s="66">
        <f t="shared" si="306"/>
        <v>9.1617933723196876E-2</v>
      </c>
      <c r="I579" s="2"/>
      <c r="J579" s="2">
        <f t="shared" si="326"/>
        <v>0.44639376218323584</v>
      </c>
      <c r="K579" s="2">
        <f t="shared" si="327"/>
        <v>0.53801169590643272</v>
      </c>
      <c r="L579" s="2">
        <f t="shared" si="328"/>
        <v>0</v>
      </c>
      <c r="M579" s="2">
        <f t="shared" si="329"/>
        <v>1.5594541910331383E-2</v>
      </c>
      <c r="N579" s="120">
        <v>4351</v>
      </c>
      <c r="O579" s="120">
        <v>5244</v>
      </c>
      <c r="P579" s="120"/>
      <c r="Q579" s="120"/>
      <c r="R579" s="120"/>
      <c r="S579" s="120">
        <v>84</v>
      </c>
      <c r="T579" s="120"/>
      <c r="U579" s="120"/>
      <c r="V579" s="120"/>
      <c r="W579" s="120"/>
      <c r="X579" s="120"/>
      <c r="Y579" s="120">
        <v>68</v>
      </c>
      <c r="Z579" s="120"/>
      <c r="AA579" s="120"/>
      <c r="AB579" s="120"/>
      <c r="AC579" s="120"/>
      <c r="AD579" s="120"/>
      <c r="AE579" s="120"/>
      <c r="AG579" s="6">
        <f>IF(Q579&gt;0,RANK(Q579,(N579:P579,Q579:AE579)),0)</f>
        <v>0</v>
      </c>
      <c r="AH579" s="6">
        <f>IF(R579&gt;0,RANK(R579,(N579:P579,Q579:AE579)),0)</f>
        <v>0</v>
      </c>
      <c r="AI579" s="6">
        <f>IF(T579&gt;0,RANK(T579,(N579:P579,Q579:AE579)),0)</f>
        <v>0</v>
      </c>
      <c r="AJ579" s="6">
        <f>IF(S579&gt;0,RANK(S579,(N579:P579,Q579:AE579)),0)</f>
        <v>3</v>
      </c>
      <c r="AK579" s="2">
        <f t="shared" si="330"/>
        <v>0</v>
      </c>
      <c r="AL579" s="2">
        <f t="shared" si="331"/>
        <v>0</v>
      </c>
      <c r="AM579" s="2">
        <f t="shared" si="332"/>
        <v>0</v>
      </c>
      <c r="AN579" s="2">
        <f t="shared" si="333"/>
        <v>8.618036318867343E-3</v>
      </c>
      <c r="AP579" t="s">
        <v>54</v>
      </c>
      <c r="AQ579" t="s">
        <v>1556</v>
      </c>
      <c r="AR579">
        <v>0</v>
      </c>
      <c r="AT579">
        <v>1</v>
      </c>
      <c r="AU579" s="105">
        <v>28</v>
      </c>
      <c r="AV579" s="107">
        <v>159</v>
      </c>
      <c r="AW579" s="111">
        <f t="shared" si="320"/>
        <v>28159</v>
      </c>
      <c r="AY579" s="6" t="s">
        <v>1243</v>
      </c>
      <c r="BD579" s="1"/>
    </row>
    <row r="580" spans="1:56" hidden="1" outlineLevel="1">
      <c r="A580" t="s">
        <v>2460</v>
      </c>
      <c r="B580" t="s">
        <v>1556</v>
      </c>
      <c r="C580" s="1">
        <f t="shared" si="321"/>
        <v>6274</v>
      </c>
      <c r="D580" s="8">
        <f t="shared" si="322"/>
        <v>2</v>
      </c>
      <c r="E580" s="8">
        <f t="shared" si="323"/>
        <v>1</v>
      </c>
      <c r="F580" s="8">
        <f t="shared" si="324"/>
        <v>0</v>
      </c>
      <c r="G580" s="61">
        <f t="shared" si="325"/>
        <v>641</v>
      </c>
      <c r="H580" s="66">
        <f t="shared" ref="H580:H643" si="334">IF(C580&gt;0,G580/C580,0)</f>
        <v>0.10216767612368505</v>
      </c>
      <c r="I580" s="2"/>
      <c r="J580" s="2">
        <f t="shared" si="326"/>
        <v>0.43847625119540962</v>
      </c>
      <c r="K580" s="2">
        <f t="shared" si="327"/>
        <v>0.54064392731909472</v>
      </c>
      <c r="L580" s="2">
        <f t="shared" si="328"/>
        <v>0</v>
      </c>
      <c r="M580" s="2">
        <f t="shared" si="329"/>
        <v>2.0879821485495609E-2</v>
      </c>
      <c r="N580" s="120">
        <v>2751</v>
      </c>
      <c r="O580" s="120">
        <v>3392</v>
      </c>
      <c r="P580" s="120"/>
      <c r="Q580" s="120"/>
      <c r="R580" s="120"/>
      <c r="S580" s="120">
        <v>76</v>
      </c>
      <c r="T580" s="120"/>
      <c r="U580" s="120"/>
      <c r="V580" s="120"/>
      <c r="W580" s="120"/>
      <c r="X580" s="120"/>
      <c r="Y580" s="120">
        <v>55</v>
      </c>
      <c r="Z580" s="120"/>
      <c r="AA580" s="120"/>
      <c r="AB580" s="120"/>
      <c r="AC580" s="120"/>
      <c r="AD580" s="120"/>
      <c r="AE580" s="120"/>
      <c r="AG580" s="6">
        <f>IF(Q580&gt;0,RANK(Q580,(N580:P580,Q580:AE580)),0)</f>
        <v>0</v>
      </c>
      <c r="AH580" s="6">
        <f>IF(R580&gt;0,RANK(R580,(N580:P580,Q580:AE580)),0)</f>
        <v>0</v>
      </c>
      <c r="AI580" s="6">
        <f>IF(T580&gt;0,RANK(T580,(N580:P580,Q580:AE580)),0)</f>
        <v>0</v>
      </c>
      <c r="AJ580" s="6">
        <f>IF(S580&gt;0,RANK(S580,(N580:P580,Q580:AE580)),0)</f>
        <v>3</v>
      </c>
      <c r="AK580" s="2">
        <f t="shared" si="330"/>
        <v>0</v>
      </c>
      <c r="AL580" s="2">
        <f t="shared" si="331"/>
        <v>0</v>
      </c>
      <c r="AM580" s="2">
        <f t="shared" si="332"/>
        <v>0</v>
      </c>
      <c r="AN580" s="2">
        <f t="shared" si="333"/>
        <v>1.2113484220592923E-2</v>
      </c>
      <c r="AP580" t="s">
        <v>2460</v>
      </c>
      <c r="AQ580" t="s">
        <v>1556</v>
      </c>
      <c r="AR580">
        <v>1</v>
      </c>
      <c r="AT580">
        <v>1</v>
      </c>
      <c r="AU580" s="105">
        <v>28</v>
      </c>
      <c r="AV580" s="107">
        <v>161</v>
      </c>
      <c r="AW580" s="111">
        <f t="shared" si="320"/>
        <v>28161</v>
      </c>
      <c r="AY580" s="6" t="s">
        <v>1243</v>
      </c>
      <c r="BD580" s="1"/>
    </row>
    <row r="581" spans="1:56" hidden="1" outlineLevel="1">
      <c r="A581" t="s">
        <v>1320</v>
      </c>
      <c r="B581" t="s">
        <v>1556</v>
      </c>
      <c r="C581" s="1">
        <f t="shared" si="321"/>
        <v>10656</v>
      </c>
      <c r="D581" s="8">
        <f t="shared" si="322"/>
        <v>1</v>
      </c>
      <c r="E581" s="8">
        <f t="shared" si="323"/>
        <v>2</v>
      </c>
      <c r="F581" s="8">
        <f t="shared" si="324"/>
        <v>0</v>
      </c>
      <c r="G581" s="61">
        <f t="shared" si="325"/>
        <v>280</v>
      </c>
      <c r="H581" s="66">
        <f t="shared" si="334"/>
        <v>2.6276276276276277E-2</v>
      </c>
      <c r="I581" s="2"/>
      <c r="J581" s="2">
        <f t="shared" si="326"/>
        <v>0.4989677177177177</v>
      </c>
      <c r="K581" s="2">
        <f t="shared" si="327"/>
        <v>0.47269144144144143</v>
      </c>
      <c r="L581" s="2">
        <f t="shared" si="328"/>
        <v>0</v>
      </c>
      <c r="M581" s="2">
        <f t="shared" si="329"/>
        <v>2.8340840840840931E-2</v>
      </c>
      <c r="N581" s="120">
        <v>5317</v>
      </c>
      <c r="O581" s="120">
        <v>5037</v>
      </c>
      <c r="P581" s="120"/>
      <c r="Q581" s="120"/>
      <c r="R581" s="120"/>
      <c r="S581" s="120">
        <v>167</v>
      </c>
      <c r="T581" s="120"/>
      <c r="U581" s="120"/>
      <c r="V581" s="120"/>
      <c r="W581" s="120"/>
      <c r="X581" s="120"/>
      <c r="Y581" s="120">
        <v>135</v>
      </c>
      <c r="Z581" s="120"/>
      <c r="AA581" s="120"/>
      <c r="AB581" s="120"/>
      <c r="AC581" s="120"/>
      <c r="AD581" s="120"/>
      <c r="AE581" s="120"/>
      <c r="AG581" s="6">
        <f>IF(Q581&gt;0,RANK(Q581,(N581:P581,Q581:AE581)),0)</f>
        <v>0</v>
      </c>
      <c r="AH581" s="6">
        <f>IF(R581&gt;0,RANK(R581,(N581:P581,Q581:AE581)),0)</f>
        <v>0</v>
      </c>
      <c r="AI581" s="6">
        <f>IF(T581&gt;0,RANK(T581,(N581:P581,Q581:AE581)),0)</f>
        <v>0</v>
      </c>
      <c r="AJ581" s="6">
        <f>IF(S581&gt;0,RANK(S581,(N581:P581,Q581:AE581)),0)</f>
        <v>3</v>
      </c>
      <c r="AK581" s="2">
        <f t="shared" si="330"/>
        <v>0</v>
      </c>
      <c r="AL581" s="2">
        <f t="shared" si="331"/>
        <v>0</v>
      </c>
      <c r="AM581" s="2">
        <f t="shared" si="332"/>
        <v>0</v>
      </c>
      <c r="AN581" s="2">
        <f t="shared" si="333"/>
        <v>1.5671921921921923E-2</v>
      </c>
      <c r="AP581" t="s">
        <v>1320</v>
      </c>
      <c r="AQ581" t="s">
        <v>1556</v>
      </c>
      <c r="AR581">
        <v>2</v>
      </c>
      <c r="AT581">
        <v>1</v>
      </c>
      <c r="AU581" s="105">
        <v>28</v>
      </c>
      <c r="AV581" s="107">
        <v>163</v>
      </c>
      <c r="AW581" s="111">
        <f t="shared" si="320"/>
        <v>28163</v>
      </c>
      <c r="AY581" s="6" t="s">
        <v>1243</v>
      </c>
      <c r="BD581" s="1"/>
    </row>
    <row r="582" spans="1:56" collapsed="1">
      <c r="A582" t="s">
        <v>1419</v>
      </c>
      <c r="B582" t="s">
        <v>179</v>
      </c>
      <c r="C582" s="1">
        <f t="shared" si="321"/>
        <v>1241568</v>
      </c>
      <c r="D582" s="8">
        <f t="shared" si="322"/>
        <v>2</v>
      </c>
      <c r="E582" s="8">
        <f t="shared" si="323"/>
        <v>1</v>
      </c>
      <c r="F582" s="8">
        <f t="shared" si="324"/>
        <v>0</v>
      </c>
      <c r="G582" s="61">
        <f t="shared" si="325"/>
        <v>206159</v>
      </c>
      <c r="H582" s="66">
        <f t="shared" si="334"/>
        <v>0.16604728858991211</v>
      </c>
      <c r="I582" s="2"/>
      <c r="J582" s="2">
        <f t="shared" si="326"/>
        <v>0.40550900152065777</v>
      </c>
      <c r="K582" s="2">
        <f t="shared" si="327"/>
        <v>0.57155629011056985</v>
      </c>
      <c r="L582" s="2">
        <f t="shared" si="328"/>
        <v>0</v>
      </c>
      <c r="M582" s="2">
        <f t="shared" si="329"/>
        <v>2.2934708368772427E-2</v>
      </c>
      <c r="N582" s="120">
        <f>SUM(N500:N581)</f>
        <v>503467</v>
      </c>
      <c r="O582" s="120">
        <f>SUM(O500:O581)</f>
        <v>709626</v>
      </c>
      <c r="P582" s="120"/>
      <c r="Q582" s="120"/>
      <c r="R582" s="120"/>
      <c r="S582" s="120">
        <f>SUM(S500:S581)</f>
        <v>15281</v>
      </c>
      <c r="T582" s="120"/>
      <c r="U582" s="120"/>
      <c r="V582" s="120"/>
      <c r="W582" s="120"/>
      <c r="X582" s="120"/>
      <c r="Y582" s="120">
        <f>SUM(Y500:Y581)</f>
        <v>13194</v>
      </c>
      <c r="Z582" s="120"/>
      <c r="AA582" s="120"/>
      <c r="AB582" s="120"/>
      <c r="AC582" s="120"/>
      <c r="AD582" s="120"/>
      <c r="AE582" s="120"/>
      <c r="AG582" s="6">
        <f>IF(Q582&gt;0,RANK(Q582,(N582:P582,Q582:AE582)),0)</f>
        <v>0</v>
      </c>
      <c r="AH582" s="6">
        <f>IF(R582&gt;0,RANK(R582,(N582:P582,Q582:AE582)),0)</f>
        <v>0</v>
      </c>
      <c r="AI582" s="6">
        <f>IF(T582&gt;0,RANK(T582,(N582:P582,Q582:AE582)),0)</f>
        <v>0</v>
      </c>
      <c r="AJ582" s="6">
        <f>IF(S582&gt;0,RANK(S582,(N582:P582,Q582:AE582)),0)</f>
        <v>3</v>
      </c>
      <c r="AK582" s="2">
        <f t="shared" si="330"/>
        <v>0</v>
      </c>
      <c r="AL582" s="2">
        <f t="shared" si="331"/>
        <v>0</v>
      </c>
      <c r="AM582" s="2">
        <f t="shared" si="332"/>
        <v>0</v>
      </c>
      <c r="AN582" s="2">
        <f t="shared" si="333"/>
        <v>1.2307823655248847E-2</v>
      </c>
      <c r="AP582" t="s">
        <v>1419</v>
      </c>
      <c r="AQ582" t="s">
        <v>179</v>
      </c>
      <c r="AT582">
        <v>1</v>
      </c>
      <c r="AU582" s="105">
        <v>28</v>
      </c>
      <c r="AV582" s="107"/>
      <c r="AW582" s="105">
        <v>28</v>
      </c>
      <c r="AY582" s="6" t="s">
        <v>71</v>
      </c>
      <c r="BD582" s="1"/>
    </row>
    <row r="583" spans="1:56">
      <c r="C583" s="1"/>
      <c r="D583" s="8"/>
      <c r="E583" s="8"/>
      <c r="F583" s="8"/>
      <c r="G583" s="61"/>
      <c r="H583" s="66"/>
      <c r="I583" s="2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G583" s="6"/>
      <c r="AH583" s="6"/>
      <c r="AI583" s="6"/>
      <c r="AJ583" s="6"/>
      <c r="AU583" s="105"/>
      <c r="AV583" s="107"/>
      <c r="AW583" s="111"/>
    </row>
    <row r="584" spans="1:56" hidden="1" outlineLevel="1">
      <c r="A584" t="s">
        <v>334</v>
      </c>
      <c r="B584" t="s">
        <v>1101</v>
      </c>
      <c r="C584" s="1">
        <f t="shared" ref="C584:C615" si="335">SUM(N584:AE584)</f>
        <v>10021</v>
      </c>
      <c r="D584" s="8">
        <f t="shared" ref="D584:D615" si="336">IF(N584&gt;0, RANK(N584,(N584:AE584)),0)</f>
        <v>1</v>
      </c>
      <c r="E584" s="8">
        <f t="shared" ref="E584:E615" si="337">IF(O584&gt;0,RANK(O584,(N584:AE584)),0)</f>
        <v>2</v>
      </c>
      <c r="F584" s="8">
        <f t="shared" ref="F584:F615" si="338">IF(P584&gt;0,RANK(P584,(N584:AE584)),0)</f>
        <v>0</v>
      </c>
      <c r="G584" s="61">
        <f t="shared" ref="G584:G615" si="339">IF(C584&gt;0,MAX(N584:S584)-LARGE(N584:S584,2),0)</f>
        <v>1439</v>
      </c>
      <c r="H584" s="66">
        <f t="shared" si="334"/>
        <v>0.14359844326913482</v>
      </c>
      <c r="I584" s="2"/>
      <c r="J584" s="2">
        <f t="shared" ref="J584:J615" si="340">IF($C584=0,"-",N584/$C584)</f>
        <v>0.5445564314938629</v>
      </c>
      <c r="K584" s="2">
        <f t="shared" ref="K584:K615" si="341">IF($C584=0,"-",O584/$C584)</f>
        <v>0.40095798822472806</v>
      </c>
      <c r="L584" s="2">
        <f t="shared" ref="L584:L615" si="342">IF($C584=0,"-",P584/$C584)</f>
        <v>0</v>
      </c>
      <c r="M584" s="2">
        <f t="shared" ref="M584:M615" si="343">IF(C584=0,"-",(1-J584-K584-L584))</f>
        <v>5.4485580281409041E-2</v>
      </c>
      <c r="N584" s="120">
        <v>5457</v>
      </c>
      <c r="O584" s="120">
        <v>4018</v>
      </c>
      <c r="P584" s="120"/>
      <c r="Q584" s="120"/>
      <c r="R584" s="120">
        <v>545</v>
      </c>
      <c r="S584" s="120"/>
      <c r="T584" s="120"/>
      <c r="U584" s="120"/>
      <c r="V584" s="120"/>
      <c r="W584" s="120"/>
      <c r="X584" s="120"/>
      <c r="Y584" s="120">
        <v>0</v>
      </c>
      <c r="Z584" s="120">
        <v>0</v>
      </c>
      <c r="AA584" s="120">
        <v>0</v>
      </c>
      <c r="AB584" s="120">
        <v>0</v>
      </c>
      <c r="AC584" s="120">
        <v>0</v>
      </c>
      <c r="AD584" s="120">
        <v>1</v>
      </c>
      <c r="AE584" s="120"/>
      <c r="AG584" s="6">
        <f>IF(Q584&gt;0,RANK(Q584,(N584:P584,Q584:AE584)),0)</f>
        <v>0</v>
      </c>
      <c r="AH584" s="6">
        <f>IF(R584&gt;0,RANK(R584,(N584:P584,Q584:AE584)),0)</f>
        <v>3</v>
      </c>
      <c r="AI584" s="6">
        <f>IF(T584&gt;0,RANK(T584,(N584:P584,Q584:AE584)),0)</f>
        <v>0</v>
      </c>
      <c r="AJ584" s="6">
        <f>IF(S584&gt;0,RANK(S584,(N584:P584,Q584:AE584)),0)</f>
        <v>0</v>
      </c>
      <c r="AK584" s="2">
        <f t="shared" ref="AK584:AK615" si="344">IF($C584=0,"-",Q584/$C584)</f>
        <v>0</v>
      </c>
      <c r="AL584" s="2">
        <f t="shared" ref="AL584:AL615" si="345">IF($C584=0,"-",R584/$C584)</f>
        <v>5.4385789841333201E-2</v>
      </c>
      <c r="AM584" s="2">
        <f t="shared" ref="AM584:AM615" si="346">IF($C584=0,"-",T584/$C584)</f>
        <v>0</v>
      </c>
      <c r="AN584" s="2">
        <f t="shared" ref="AN584:AN615" si="347">IF($C584=0,"-",S584/$C584)</f>
        <v>0</v>
      </c>
      <c r="AP584" t="s">
        <v>334</v>
      </c>
      <c r="AQ584" t="s">
        <v>1101</v>
      </c>
      <c r="AR584">
        <v>6</v>
      </c>
      <c r="AT584">
        <v>1</v>
      </c>
      <c r="AU584" s="105">
        <v>29</v>
      </c>
      <c r="AV584" s="107">
        <v>1</v>
      </c>
      <c r="AW584" s="111">
        <f t="shared" si="320"/>
        <v>29001</v>
      </c>
      <c r="AY584" s="6" t="s">
        <v>1243</v>
      </c>
    </row>
    <row r="585" spans="1:56" hidden="1" outlineLevel="1">
      <c r="A585" t="s">
        <v>811</v>
      </c>
      <c r="B585" t="s">
        <v>1101</v>
      </c>
      <c r="C585" s="1">
        <f t="shared" si="335"/>
        <v>8224</v>
      </c>
      <c r="D585" s="8">
        <f t="shared" si="336"/>
        <v>1</v>
      </c>
      <c r="E585" s="8">
        <f t="shared" si="337"/>
        <v>2</v>
      </c>
      <c r="F585" s="8">
        <f t="shared" si="338"/>
        <v>0</v>
      </c>
      <c r="G585" s="61">
        <f t="shared" si="339"/>
        <v>288</v>
      </c>
      <c r="H585" s="66">
        <f t="shared" si="334"/>
        <v>3.5019455252918288E-2</v>
      </c>
      <c r="I585" s="2"/>
      <c r="J585" s="2">
        <f t="shared" si="340"/>
        <v>0.48054474708171208</v>
      </c>
      <c r="K585" s="2">
        <f t="shared" si="341"/>
        <v>0.4455252918287938</v>
      </c>
      <c r="L585" s="2">
        <f t="shared" si="342"/>
        <v>0</v>
      </c>
      <c r="M585" s="2">
        <f t="shared" si="343"/>
        <v>7.3929961089494067E-2</v>
      </c>
      <c r="N585" s="120">
        <v>3952</v>
      </c>
      <c r="O585" s="120">
        <v>3664</v>
      </c>
      <c r="P585" s="120"/>
      <c r="Q585" s="120"/>
      <c r="R585" s="120">
        <v>608</v>
      </c>
      <c r="S585" s="120"/>
      <c r="T585" s="120"/>
      <c r="U585" s="120"/>
      <c r="V585" s="120"/>
      <c r="W585" s="120"/>
      <c r="X585" s="120"/>
      <c r="Y585" s="120">
        <v>0</v>
      </c>
      <c r="Z585" s="120">
        <v>0</v>
      </c>
      <c r="AA585" s="120">
        <v>0</v>
      </c>
      <c r="AB585" s="120">
        <v>0</v>
      </c>
      <c r="AC585" s="120">
        <v>0</v>
      </c>
      <c r="AD585" s="120">
        <v>0</v>
      </c>
      <c r="AE585" s="120"/>
      <c r="AG585" s="6">
        <f>IF(Q585&gt;0,RANK(Q585,(N585:P585,Q585:AE585)),0)</f>
        <v>0</v>
      </c>
      <c r="AH585" s="6">
        <f>IF(R585&gt;0,RANK(R585,(N585:P585,Q585:AE585)),0)</f>
        <v>3</v>
      </c>
      <c r="AI585" s="6">
        <f>IF(T585&gt;0,RANK(T585,(N585:P585,Q585:AE585)),0)</f>
        <v>0</v>
      </c>
      <c r="AJ585" s="6">
        <f>IF(S585&gt;0,RANK(S585,(N585:P585,Q585:AE585)),0)</f>
        <v>0</v>
      </c>
      <c r="AK585" s="2">
        <f t="shared" si="344"/>
        <v>0</v>
      </c>
      <c r="AL585" s="2">
        <f t="shared" si="345"/>
        <v>7.3929961089494164E-2</v>
      </c>
      <c r="AM585" s="2">
        <f t="shared" si="346"/>
        <v>0</v>
      </c>
      <c r="AN585" s="2">
        <f t="shared" si="347"/>
        <v>0</v>
      </c>
      <c r="AP585" t="s">
        <v>811</v>
      </c>
      <c r="AQ585" t="s">
        <v>1101</v>
      </c>
      <c r="AR585">
        <v>6</v>
      </c>
      <c r="AT585">
        <v>1</v>
      </c>
      <c r="AU585" s="105">
        <v>29</v>
      </c>
      <c r="AV585" s="107">
        <v>3</v>
      </c>
      <c r="AW585" s="111">
        <f t="shared" si="320"/>
        <v>29003</v>
      </c>
      <c r="AY585" s="6" t="s">
        <v>1243</v>
      </c>
    </row>
    <row r="586" spans="1:56" hidden="1" outlineLevel="1">
      <c r="A586" t="s">
        <v>1095</v>
      </c>
      <c r="B586" t="s">
        <v>1101</v>
      </c>
      <c r="C586" s="1">
        <f t="shared" si="335"/>
        <v>2664</v>
      </c>
      <c r="D586" s="8">
        <f t="shared" si="336"/>
        <v>2</v>
      </c>
      <c r="E586" s="8">
        <f t="shared" si="337"/>
        <v>1</v>
      </c>
      <c r="F586" s="8">
        <f t="shared" si="338"/>
        <v>0</v>
      </c>
      <c r="G586" s="61">
        <f t="shared" si="339"/>
        <v>185</v>
      </c>
      <c r="H586" s="66">
        <f t="shared" si="334"/>
        <v>6.9444444444444448E-2</v>
      </c>
      <c r="I586" s="2"/>
      <c r="J586" s="2">
        <f t="shared" si="340"/>
        <v>0.43355855855855857</v>
      </c>
      <c r="K586" s="2">
        <f t="shared" si="341"/>
        <v>0.50300300300300305</v>
      </c>
      <c r="L586" s="2">
        <f t="shared" si="342"/>
        <v>0</v>
      </c>
      <c r="M586" s="2">
        <f t="shared" si="343"/>
        <v>6.3438438438438327E-2</v>
      </c>
      <c r="N586" s="120">
        <v>1155</v>
      </c>
      <c r="O586" s="120">
        <v>1340</v>
      </c>
      <c r="P586" s="120"/>
      <c r="Q586" s="120"/>
      <c r="R586" s="120">
        <v>169</v>
      </c>
      <c r="S586" s="120"/>
      <c r="T586" s="120"/>
      <c r="U586" s="120"/>
      <c r="V586" s="120"/>
      <c r="W586" s="120"/>
      <c r="X586" s="120"/>
      <c r="Y586" s="120">
        <v>0</v>
      </c>
      <c r="Z586" s="120">
        <v>0</v>
      </c>
      <c r="AA586" s="120">
        <v>0</v>
      </c>
      <c r="AB586" s="120">
        <v>0</v>
      </c>
      <c r="AC586" s="120">
        <v>0</v>
      </c>
      <c r="AD586" s="120">
        <v>0</v>
      </c>
      <c r="AE586" s="120"/>
      <c r="AG586" s="6">
        <f>IF(Q586&gt;0,RANK(Q586,(N586:P586,Q586:AE586)),0)</f>
        <v>0</v>
      </c>
      <c r="AH586" s="6">
        <f>IF(R586&gt;0,RANK(R586,(N586:P586,Q586:AE586)),0)</f>
        <v>3</v>
      </c>
      <c r="AI586" s="6">
        <f>IF(T586&gt;0,RANK(T586,(N586:P586,Q586:AE586)),0)</f>
        <v>0</v>
      </c>
      <c r="AJ586" s="6">
        <f>IF(S586&gt;0,RANK(S586,(N586:P586,Q586:AE586)),0)</f>
        <v>0</v>
      </c>
      <c r="AK586" s="2">
        <f t="shared" si="344"/>
        <v>0</v>
      </c>
      <c r="AL586" s="2">
        <f t="shared" si="345"/>
        <v>6.3438438438438438E-2</v>
      </c>
      <c r="AM586" s="2">
        <f t="shared" si="346"/>
        <v>0</v>
      </c>
      <c r="AN586" s="2">
        <f t="shared" si="347"/>
        <v>0</v>
      </c>
      <c r="AP586" t="s">
        <v>1095</v>
      </c>
      <c r="AQ586" t="s">
        <v>1101</v>
      </c>
      <c r="AR586">
        <v>6</v>
      </c>
      <c r="AT586">
        <v>1</v>
      </c>
      <c r="AU586" s="105">
        <v>29</v>
      </c>
      <c r="AV586" s="107">
        <v>5</v>
      </c>
      <c r="AW586" s="111">
        <f t="shared" si="320"/>
        <v>29005</v>
      </c>
      <c r="AY586" s="6" t="s">
        <v>1243</v>
      </c>
    </row>
    <row r="587" spans="1:56" hidden="1" outlineLevel="1">
      <c r="A587" t="s">
        <v>904</v>
      </c>
      <c r="B587" t="s">
        <v>1101</v>
      </c>
      <c r="C587" s="1">
        <f t="shared" si="335"/>
        <v>9825</v>
      </c>
      <c r="D587" s="8">
        <f t="shared" si="336"/>
        <v>1</v>
      </c>
      <c r="E587" s="8">
        <f t="shared" si="337"/>
        <v>2</v>
      </c>
      <c r="F587" s="8">
        <f t="shared" si="338"/>
        <v>0</v>
      </c>
      <c r="G587" s="61">
        <f t="shared" si="339"/>
        <v>220</v>
      </c>
      <c r="H587" s="66">
        <f t="shared" si="334"/>
        <v>2.2391857506361322E-2</v>
      </c>
      <c r="I587" s="2"/>
      <c r="J587" s="2">
        <f t="shared" si="340"/>
        <v>0.472264631043257</v>
      </c>
      <c r="K587" s="2">
        <f t="shared" si="341"/>
        <v>0.4498727735368957</v>
      </c>
      <c r="L587" s="2">
        <f t="shared" si="342"/>
        <v>0</v>
      </c>
      <c r="M587" s="2">
        <f t="shared" si="343"/>
        <v>7.7862595419847302E-2</v>
      </c>
      <c r="N587" s="120">
        <v>4640</v>
      </c>
      <c r="O587" s="120">
        <v>4420</v>
      </c>
      <c r="P587" s="120"/>
      <c r="Q587" s="120"/>
      <c r="R587" s="120">
        <v>765</v>
      </c>
      <c r="S587" s="120"/>
      <c r="T587" s="120"/>
      <c r="U587" s="120"/>
      <c r="V587" s="120"/>
      <c r="W587" s="120"/>
      <c r="X587" s="120"/>
      <c r="Y587" s="120">
        <v>0</v>
      </c>
      <c r="Z587" s="120">
        <v>0</v>
      </c>
      <c r="AA587" s="120">
        <v>0</v>
      </c>
      <c r="AB587" s="120">
        <v>0</v>
      </c>
      <c r="AC587" s="120">
        <v>0</v>
      </c>
      <c r="AD587" s="120">
        <v>0</v>
      </c>
      <c r="AE587" s="120"/>
      <c r="AG587" s="6">
        <f>IF(Q587&gt;0,RANK(Q587,(N587:P587,Q587:AE587)),0)</f>
        <v>0</v>
      </c>
      <c r="AH587" s="6">
        <f>IF(R587&gt;0,RANK(R587,(N587:P587,Q587:AE587)),0)</f>
        <v>3</v>
      </c>
      <c r="AI587" s="6">
        <f>IF(T587&gt;0,RANK(T587,(N587:P587,Q587:AE587)),0)</f>
        <v>0</v>
      </c>
      <c r="AJ587" s="6">
        <f>IF(S587&gt;0,RANK(S587,(N587:P587,Q587:AE587)),0)</f>
        <v>0</v>
      </c>
      <c r="AK587" s="2">
        <f t="shared" si="344"/>
        <v>0</v>
      </c>
      <c r="AL587" s="2">
        <f t="shared" si="345"/>
        <v>7.786259541984733E-2</v>
      </c>
      <c r="AM587" s="2">
        <f t="shared" si="346"/>
        <v>0</v>
      </c>
      <c r="AN587" s="2">
        <f t="shared" si="347"/>
        <v>0</v>
      </c>
      <c r="AP587" t="s">
        <v>904</v>
      </c>
      <c r="AQ587" t="s">
        <v>1101</v>
      </c>
      <c r="AT587">
        <v>1</v>
      </c>
      <c r="AU587" s="105">
        <v>29</v>
      </c>
      <c r="AV587" s="107">
        <v>7</v>
      </c>
      <c r="AW587" s="111">
        <f t="shared" si="320"/>
        <v>29007</v>
      </c>
      <c r="AY587" s="6" t="s">
        <v>1243</v>
      </c>
    </row>
    <row r="588" spans="1:56" hidden="1" outlineLevel="1">
      <c r="A588" t="s">
        <v>134</v>
      </c>
      <c r="B588" t="s">
        <v>1101</v>
      </c>
      <c r="C588" s="1">
        <f t="shared" si="335"/>
        <v>13604</v>
      </c>
      <c r="D588" s="8">
        <f t="shared" si="336"/>
        <v>2</v>
      </c>
      <c r="E588" s="8">
        <f t="shared" si="337"/>
        <v>1</v>
      </c>
      <c r="F588" s="8">
        <f t="shared" si="338"/>
        <v>0</v>
      </c>
      <c r="G588" s="61">
        <f t="shared" si="339"/>
        <v>2204</v>
      </c>
      <c r="H588" s="66">
        <f t="shared" si="334"/>
        <v>0.16201117318435754</v>
      </c>
      <c r="I588" s="2"/>
      <c r="J588" s="2">
        <f t="shared" si="340"/>
        <v>0.37599235518965013</v>
      </c>
      <c r="K588" s="2">
        <f t="shared" si="341"/>
        <v>0.53800352837400767</v>
      </c>
      <c r="L588" s="2">
        <f t="shared" si="342"/>
        <v>0</v>
      </c>
      <c r="M588" s="2">
        <f t="shared" si="343"/>
        <v>8.6004116436342204E-2</v>
      </c>
      <c r="N588" s="120">
        <v>5115</v>
      </c>
      <c r="O588" s="120">
        <v>7319</v>
      </c>
      <c r="P588" s="120"/>
      <c r="Q588" s="120"/>
      <c r="R588" s="120">
        <v>1170</v>
      </c>
      <c r="S588" s="120"/>
      <c r="T588" s="120"/>
      <c r="U588" s="120"/>
      <c r="V588" s="120"/>
      <c r="W588" s="120"/>
      <c r="X588" s="120"/>
      <c r="Y588" s="120">
        <v>0</v>
      </c>
      <c r="Z588" s="120">
        <v>0</v>
      </c>
      <c r="AA588" s="120">
        <v>0</v>
      </c>
      <c r="AB588" s="120">
        <v>0</v>
      </c>
      <c r="AC588" s="120">
        <v>0</v>
      </c>
      <c r="AD588" s="120">
        <v>0</v>
      </c>
      <c r="AE588" s="120"/>
      <c r="AG588" s="6">
        <f>IF(Q588&gt;0,RANK(Q588,(N588:P588,Q588:AE588)),0)</f>
        <v>0</v>
      </c>
      <c r="AH588" s="6">
        <f>IF(R588&gt;0,RANK(R588,(N588:P588,Q588:AE588)),0)</f>
        <v>3</v>
      </c>
      <c r="AI588" s="6">
        <f>IF(T588&gt;0,RANK(T588,(N588:P588,Q588:AE588)),0)</f>
        <v>0</v>
      </c>
      <c r="AJ588" s="6">
        <f>IF(S588&gt;0,RANK(S588,(N588:P588,Q588:AE588)),0)</f>
        <v>0</v>
      </c>
      <c r="AK588" s="2">
        <f t="shared" si="344"/>
        <v>0</v>
      </c>
      <c r="AL588" s="2">
        <f t="shared" si="345"/>
        <v>8.6004116436342246E-2</v>
      </c>
      <c r="AM588" s="2">
        <f t="shared" si="346"/>
        <v>0</v>
      </c>
      <c r="AN588" s="2">
        <f t="shared" si="347"/>
        <v>0</v>
      </c>
      <c r="AP588" t="s">
        <v>134</v>
      </c>
      <c r="AQ588" t="s">
        <v>1101</v>
      </c>
      <c r="AR588">
        <v>7</v>
      </c>
      <c r="AT588">
        <v>1</v>
      </c>
      <c r="AU588" s="105">
        <v>29</v>
      </c>
      <c r="AV588" s="107">
        <v>9</v>
      </c>
      <c r="AW588" s="111">
        <f t="shared" si="320"/>
        <v>29009</v>
      </c>
      <c r="AY588" s="6" t="s">
        <v>1243</v>
      </c>
    </row>
    <row r="589" spans="1:56" hidden="1" outlineLevel="1">
      <c r="A589" t="s">
        <v>2461</v>
      </c>
      <c r="B589" t="s">
        <v>1101</v>
      </c>
      <c r="C589" s="1">
        <f t="shared" si="335"/>
        <v>5699</v>
      </c>
      <c r="D589" s="8">
        <f t="shared" si="336"/>
        <v>2</v>
      </c>
      <c r="E589" s="8">
        <f t="shared" si="337"/>
        <v>1</v>
      </c>
      <c r="F589" s="8">
        <f t="shared" si="338"/>
        <v>0</v>
      </c>
      <c r="G589" s="61">
        <f t="shared" si="339"/>
        <v>1749</v>
      </c>
      <c r="H589" s="66">
        <f t="shared" si="334"/>
        <v>0.30689594665730829</v>
      </c>
      <c r="I589" s="2"/>
      <c r="J589" s="2">
        <f t="shared" si="340"/>
        <v>0.3161958238287419</v>
      </c>
      <c r="K589" s="2">
        <f t="shared" si="341"/>
        <v>0.62309177048605013</v>
      </c>
      <c r="L589" s="2">
        <f t="shared" si="342"/>
        <v>0</v>
      </c>
      <c r="M589" s="2">
        <f t="shared" si="343"/>
        <v>6.0712405685207971E-2</v>
      </c>
      <c r="N589" s="120">
        <v>1802</v>
      </c>
      <c r="O589" s="120">
        <v>3551</v>
      </c>
      <c r="P589" s="120"/>
      <c r="Q589" s="120"/>
      <c r="R589" s="120">
        <v>346</v>
      </c>
      <c r="S589" s="120"/>
      <c r="T589" s="120"/>
      <c r="U589" s="120"/>
      <c r="V589" s="120"/>
      <c r="W589" s="120"/>
      <c r="X589" s="120"/>
      <c r="Y589" s="120">
        <v>0</v>
      </c>
      <c r="Z589" s="120">
        <v>0</v>
      </c>
      <c r="AA589" s="120">
        <v>0</v>
      </c>
      <c r="AB589" s="120">
        <v>0</v>
      </c>
      <c r="AC589" s="120">
        <v>0</v>
      </c>
      <c r="AD589" s="120">
        <v>0</v>
      </c>
      <c r="AE589" s="120"/>
      <c r="AG589" s="6">
        <f>IF(Q589&gt;0,RANK(Q589,(N589:P589,Q589:AE589)),0)</f>
        <v>0</v>
      </c>
      <c r="AH589" s="6">
        <f>IF(R589&gt;0,RANK(R589,(N589:P589,Q589:AE589)),0)</f>
        <v>3</v>
      </c>
      <c r="AI589" s="6">
        <f>IF(T589&gt;0,RANK(T589,(N589:P589,Q589:AE589)),0)</f>
        <v>0</v>
      </c>
      <c r="AJ589" s="6">
        <f>IF(S589&gt;0,RANK(S589,(N589:P589,Q589:AE589)),0)</f>
        <v>0</v>
      </c>
      <c r="AK589" s="2">
        <f t="shared" si="344"/>
        <v>0</v>
      </c>
      <c r="AL589" s="2">
        <f t="shared" si="345"/>
        <v>6.0712405685207929E-2</v>
      </c>
      <c r="AM589" s="2">
        <f t="shared" si="346"/>
        <v>0</v>
      </c>
      <c r="AN589" s="2">
        <f t="shared" si="347"/>
        <v>0</v>
      </c>
      <c r="AP589" t="s">
        <v>2461</v>
      </c>
      <c r="AQ589" t="s">
        <v>1101</v>
      </c>
      <c r="AR589">
        <v>4</v>
      </c>
      <c r="AT589">
        <v>1</v>
      </c>
      <c r="AU589" s="105">
        <v>29</v>
      </c>
      <c r="AV589" s="107">
        <v>11</v>
      </c>
      <c r="AW589" s="111">
        <f t="shared" si="320"/>
        <v>29011</v>
      </c>
      <c r="AY589" s="6" t="s">
        <v>1243</v>
      </c>
    </row>
    <row r="590" spans="1:56" hidden="1" outlineLevel="1">
      <c r="A590" t="s">
        <v>519</v>
      </c>
      <c r="B590" t="s">
        <v>1101</v>
      </c>
      <c r="C590" s="1">
        <f t="shared" si="335"/>
        <v>7698</v>
      </c>
      <c r="D590" s="8">
        <f t="shared" si="336"/>
        <v>1</v>
      </c>
      <c r="E590" s="8">
        <f t="shared" si="337"/>
        <v>2</v>
      </c>
      <c r="F590" s="8">
        <f t="shared" si="338"/>
        <v>0</v>
      </c>
      <c r="G590" s="61">
        <f t="shared" si="339"/>
        <v>371</v>
      </c>
      <c r="H590" s="66">
        <f t="shared" si="334"/>
        <v>4.8194336191218497E-2</v>
      </c>
      <c r="I590" s="2"/>
      <c r="J590" s="2">
        <f t="shared" si="340"/>
        <v>0.48272278513899713</v>
      </c>
      <c r="K590" s="2">
        <f t="shared" si="341"/>
        <v>0.43452844894777864</v>
      </c>
      <c r="L590" s="2">
        <f t="shared" si="342"/>
        <v>0</v>
      </c>
      <c r="M590" s="2">
        <f t="shared" si="343"/>
        <v>8.274876591322422E-2</v>
      </c>
      <c r="N590" s="120">
        <v>3716</v>
      </c>
      <c r="O590" s="120">
        <v>3345</v>
      </c>
      <c r="P590" s="120"/>
      <c r="Q590" s="120"/>
      <c r="R590" s="120">
        <v>637</v>
      </c>
      <c r="S590" s="120"/>
      <c r="T590" s="120"/>
      <c r="U590" s="120"/>
      <c r="V590" s="120"/>
      <c r="W590" s="120"/>
      <c r="X590" s="120"/>
      <c r="Y590" s="120">
        <v>0</v>
      </c>
      <c r="Z590" s="120">
        <v>0</v>
      </c>
      <c r="AA590" s="120">
        <v>0</v>
      </c>
      <c r="AB590" s="120">
        <v>0</v>
      </c>
      <c r="AC590" s="120">
        <v>0</v>
      </c>
      <c r="AD590" s="120">
        <v>0</v>
      </c>
      <c r="AE590" s="120"/>
      <c r="AG590" s="6">
        <f>IF(Q590&gt;0,RANK(Q590,(N590:P590,Q590:AE590)),0)</f>
        <v>0</v>
      </c>
      <c r="AH590" s="6">
        <f>IF(R590&gt;0,RANK(R590,(N590:P590,Q590:AE590)),0)</f>
        <v>3</v>
      </c>
      <c r="AI590" s="6">
        <f>IF(T590&gt;0,RANK(T590,(N590:P590,Q590:AE590)),0)</f>
        <v>0</v>
      </c>
      <c r="AJ590" s="6">
        <f>IF(S590&gt;0,RANK(S590,(N590:P590,Q590:AE590)),0)</f>
        <v>0</v>
      </c>
      <c r="AK590" s="2">
        <f t="shared" si="344"/>
        <v>0</v>
      </c>
      <c r="AL590" s="2">
        <f t="shared" si="345"/>
        <v>8.274876591322422E-2</v>
      </c>
      <c r="AM590" s="2">
        <f t="shared" si="346"/>
        <v>0</v>
      </c>
      <c r="AN590" s="2">
        <f t="shared" si="347"/>
        <v>0</v>
      </c>
      <c r="AP590" t="s">
        <v>519</v>
      </c>
      <c r="AQ590" t="s">
        <v>1101</v>
      </c>
      <c r="AR590">
        <v>4</v>
      </c>
      <c r="AT590">
        <v>1</v>
      </c>
      <c r="AU590" s="105">
        <v>29</v>
      </c>
      <c r="AV590" s="107">
        <v>13</v>
      </c>
      <c r="AW590" s="111">
        <f t="shared" si="320"/>
        <v>29013</v>
      </c>
      <c r="AY590" s="6" t="s">
        <v>1243</v>
      </c>
    </row>
    <row r="591" spans="1:56" hidden="1" outlineLevel="1">
      <c r="A591" t="s">
        <v>2505</v>
      </c>
      <c r="B591" t="s">
        <v>1101</v>
      </c>
      <c r="C591" s="1">
        <f t="shared" si="335"/>
        <v>9059</v>
      </c>
      <c r="D591" s="8">
        <f t="shared" si="336"/>
        <v>2</v>
      </c>
      <c r="E591" s="8">
        <f t="shared" si="337"/>
        <v>1</v>
      </c>
      <c r="F591" s="8">
        <f t="shared" si="338"/>
        <v>0</v>
      </c>
      <c r="G591" s="61">
        <f t="shared" si="339"/>
        <v>194</v>
      </c>
      <c r="H591" s="66">
        <f t="shared" si="334"/>
        <v>2.1415167237001875E-2</v>
      </c>
      <c r="I591" s="2"/>
      <c r="J591" s="2">
        <f t="shared" si="340"/>
        <v>0.4507119991169003</v>
      </c>
      <c r="K591" s="2">
        <f t="shared" si="341"/>
        <v>0.47212716635390217</v>
      </c>
      <c r="L591" s="2">
        <f t="shared" si="342"/>
        <v>0</v>
      </c>
      <c r="M591" s="2">
        <f t="shared" si="343"/>
        <v>7.7160834529197531E-2</v>
      </c>
      <c r="N591" s="120">
        <v>4083</v>
      </c>
      <c r="O591" s="120">
        <v>4277</v>
      </c>
      <c r="P591" s="120"/>
      <c r="Q591" s="120"/>
      <c r="R591" s="120">
        <v>699</v>
      </c>
      <c r="S591" s="120"/>
      <c r="T591" s="120"/>
      <c r="U591" s="120"/>
      <c r="V591" s="120"/>
      <c r="W591" s="120"/>
      <c r="X591" s="120"/>
      <c r="Y591" s="120">
        <v>0</v>
      </c>
      <c r="Z591" s="120">
        <v>0</v>
      </c>
      <c r="AA591" s="120">
        <v>0</v>
      </c>
      <c r="AB591" s="120">
        <v>0</v>
      </c>
      <c r="AC591" s="120">
        <v>0</v>
      </c>
      <c r="AD591" s="120">
        <v>0</v>
      </c>
      <c r="AE591" s="120"/>
      <c r="AG591" s="6">
        <f>IF(Q591&gt;0,RANK(Q591,(N591:P591,Q591:AE591)),0)</f>
        <v>0</v>
      </c>
      <c r="AH591" s="6">
        <f>IF(R591&gt;0,RANK(R591,(N591:P591,Q591:AE591)),0)</f>
        <v>3</v>
      </c>
      <c r="AI591" s="6">
        <f>IF(T591&gt;0,RANK(T591,(N591:P591,Q591:AE591)),0)</f>
        <v>0</v>
      </c>
      <c r="AJ591" s="6">
        <f>IF(S591&gt;0,RANK(S591,(N591:P591,Q591:AE591)),0)</f>
        <v>0</v>
      </c>
      <c r="AK591" s="2">
        <f t="shared" si="344"/>
        <v>0</v>
      </c>
      <c r="AL591" s="2">
        <f t="shared" si="345"/>
        <v>7.7160834529197489E-2</v>
      </c>
      <c r="AM591" s="2">
        <f t="shared" si="346"/>
        <v>0</v>
      </c>
      <c r="AN591" s="2">
        <f t="shared" si="347"/>
        <v>0</v>
      </c>
      <c r="AP591" t="s">
        <v>2505</v>
      </c>
      <c r="AQ591" t="s">
        <v>1101</v>
      </c>
      <c r="AR591">
        <v>4</v>
      </c>
      <c r="AT591">
        <v>1</v>
      </c>
      <c r="AU591" s="105">
        <v>29</v>
      </c>
      <c r="AV591" s="107">
        <v>15</v>
      </c>
      <c r="AW591" s="111">
        <f t="shared" si="320"/>
        <v>29015</v>
      </c>
      <c r="AY591" s="6" t="s">
        <v>1243</v>
      </c>
    </row>
    <row r="592" spans="1:56" hidden="1" outlineLevel="1">
      <c r="A592" t="s">
        <v>2008</v>
      </c>
      <c r="B592" t="s">
        <v>1101</v>
      </c>
      <c r="C592" s="1">
        <f t="shared" si="335"/>
        <v>5425</v>
      </c>
      <c r="D592" s="8">
        <f t="shared" si="336"/>
        <v>2</v>
      </c>
      <c r="E592" s="8">
        <f t="shared" si="337"/>
        <v>1</v>
      </c>
      <c r="F592" s="8">
        <f t="shared" si="338"/>
        <v>0</v>
      </c>
      <c r="G592" s="61">
        <f t="shared" si="339"/>
        <v>937</v>
      </c>
      <c r="H592" s="66">
        <f t="shared" si="334"/>
        <v>0.17271889400921658</v>
      </c>
      <c r="I592" s="2"/>
      <c r="J592" s="2">
        <f t="shared" si="340"/>
        <v>0.38672811059907836</v>
      </c>
      <c r="K592" s="2">
        <f t="shared" si="341"/>
        <v>0.55944700460829488</v>
      </c>
      <c r="L592" s="2">
        <f t="shared" si="342"/>
        <v>0</v>
      </c>
      <c r="M592" s="2">
        <f t="shared" si="343"/>
        <v>5.3824884792626815E-2</v>
      </c>
      <c r="N592" s="120">
        <v>2098</v>
      </c>
      <c r="O592" s="120">
        <v>3035</v>
      </c>
      <c r="P592" s="120"/>
      <c r="Q592" s="120"/>
      <c r="R592" s="120">
        <v>292</v>
      </c>
      <c r="S592" s="120"/>
      <c r="T592" s="120"/>
      <c r="U592" s="120"/>
      <c r="V592" s="120"/>
      <c r="W592" s="120"/>
      <c r="X592" s="120"/>
      <c r="Y592" s="120">
        <v>0</v>
      </c>
      <c r="Z592" s="120">
        <v>0</v>
      </c>
      <c r="AA592" s="120">
        <v>0</v>
      </c>
      <c r="AB592" s="120">
        <v>0</v>
      </c>
      <c r="AC592" s="120">
        <v>0</v>
      </c>
      <c r="AD592" s="120">
        <v>0</v>
      </c>
      <c r="AE592" s="120"/>
      <c r="AG592" s="6">
        <f>IF(Q592&gt;0,RANK(Q592,(N592:P592,Q592:AE592)),0)</f>
        <v>0</v>
      </c>
      <c r="AH592" s="6">
        <f>IF(R592&gt;0,RANK(R592,(N592:P592,Q592:AE592)),0)</f>
        <v>3</v>
      </c>
      <c r="AI592" s="6">
        <f>IF(T592&gt;0,RANK(T592,(N592:P592,Q592:AE592)),0)</f>
        <v>0</v>
      </c>
      <c r="AJ592" s="6">
        <f>IF(S592&gt;0,RANK(S592,(N592:P592,Q592:AE592)),0)</f>
        <v>0</v>
      </c>
      <c r="AK592" s="2">
        <f t="shared" si="344"/>
        <v>0</v>
      </c>
      <c r="AL592" s="2">
        <f t="shared" si="345"/>
        <v>5.3824884792626732E-2</v>
      </c>
      <c r="AM592" s="2">
        <f t="shared" si="346"/>
        <v>0</v>
      </c>
      <c r="AN592" s="2">
        <f t="shared" si="347"/>
        <v>0</v>
      </c>
      <c r="AP592" t="s">
        <v>2008</v>
      </c>
      <c r="AQ592" t="s">
        <v>1101</v>
      </c>
      <c r="AR592">
        <v>8</v>
      </c>
      <c r="AT592">
        <v>1</v>
      </c>
      <c r="AU592" s="105">
        <v>29</v>
      </c>
      <c r="AV592" s="107">
        <v>17</v>
      </c>
      <c r="AW592" s="111">
        <f t="shared" si="320"/>
        <v>29017</v>
      </c>
      <c r="AY592" s="6" t="s">
        <v>1243</v>
      </c>
    </row>
    <row r="593" spans="1:51" hidden="1" outlineLevel="1">
      <c r="A593" t="s">
        <v>586</v>
      </c>
      <c r="B593" t="s">
        <v>1101</v>
      </c>
      <c r="C593" s="1">
        <f t="shared" si="335"/>
        <v>77982</v>
      </c>
      <c r="D593" s="8">
        <f t="shared" si="336"/>
        <v>1</v>
      </c>
      <c r="E593" s="8">
        <f t="shared" si="337"/>
        <v>2</v>
      </c>
      <c r="F593" s="8">
        <f t="shared" si="338"/>
        <v>0</v>
      </c>
      <c r="G593" s="61">
        <f t="shared" si="339"/>
        <v>20901</v>
      </c>
      <c r="H593" s="66">
        <f t="shared" si="334"/>
        <v>0.26802339001307995</v>
      </c>
      <c r="I593" s="2"/>
      <c r="J593" s="2">
        <f t="shared" si="340"/>
        <v>0.59413710856351465</v>
      </c>
      <c r="K593" s="2">
        <f t="shared" si="341"/>
        <v>0.32611371855043469</v>
      </c>
      <c r="L593" s="2">
        <f t="shared" si="342"/>
        <v>0</v>
      </c>
      <c r="M593" s="2">
        <f t="shared" si="343"/>
        <v>7.9749172886050657E-2</v>
      </c>
      <c r="N593" s="120">
        <v>46332</v>
      </c>
      <c r="O593" s="120">
        <v>25431</v>
      </c>
      <c r="P593" s="120"/>
      <c r="Q593" s="120"/>
      <c r="R593" s="120">
        <v>6217</v>
      </c>
      <c r="S593" s="120"/>
      <c r="T593" s="120"/>
      <c r="U593" s="120"/>
      <c r="V593" s="120"/>
      <c r="W593" s="120"/>
      <c r="X593" s="120"/>
      <c r="Y593" s="120">
        <v>2</v>
      </c>
      <c r="Z593" s="120">
        <v>0</v>
      </c>
      <c r="AA593" s="120">
        <v>0</v>
      </c>
      <c r="AB593" s="120">
        <v>0</v>
      </c>
      <c r="AC593" s="120">
        <v>0</v>
      </c>
      <c r="AD593" s="120">
        <v>0</v>
      </c>
      <c r="AE593" s="120"/>
      <c r="AG593" s="6">
        <f>IF(Q593&gt;0,RANK(Q593,(N593:P593,Q593:AE593)),0)</f>
        <v>0</v>
      </c>
      <c r="AH593" s="6">
        <f>IF(R593&gt;0,RANK(R593,(N593:P593,Q593:AE593)),0)</f>
        <v>3</v>
      </c>
      <c r="AI593" s="6">
        <f>IF(T593&gt;0,RANK(T593,(N593:P593,Q593:AE593)),0)</f>
        <v>0</v>
      </c>
      <c r="AJ593" s="6">
        <f>IF(S593&gt;0,RANK(S593,(N593:P593,Q593:AE593)),0)</f>
        <v>0</v>
      </c>
      <c r="AK593" s="2">
        <f t="shared" si="344"/>
        <v>0</v>
      </c>
      <c r="AL593" s="2">
        <f t="shared" si="345"/>
        <v>7.9723525941884019E-2</v>
      </c>
      <c r="AM593" s="2">
        <f t="shared" si="346"/>
        <v>0</v>
      </c>
      <c r="AN593" s="2">
        <f t="shared" si="347"/>
        <v>0</v>
      </c>
      <c r="AP593" t="s">
        <v>586</v>
      </c>
      <c r="AQ593" t="s">
        <v>1101</v>
      </c>
      <c r="AR593">
        <v>4</v>
      </c>
      <c r="AT593">
        <v>1</v>
      </c>
      <c r="AU593" s="105">
        <v>29</v>
      </c>
      <c r="AV593" s="107">
        <v>19</v>
      </c>
      <c r="AW593" s="111">
        <f t="shared" si="320"/>
        <v>29019</v>
      </c>
      <c r="AY593" s="6" t="s">
        <v>1243</v>
      </c>
    </row>
    <row r="594" spans="1:51" hidden="1" outlineLevel="1">
      <c r="A594" t="s">
        <v>2264</v>
      </c>
      <c r="B594" t="s">
        <v>1101</v>
      </c>
      <c r="C594" s="1">
        <f t="shared" si="335"/>
        <v>34796</v>
      </c>
      <c r="D594" s="8">
        <f t="shared" si="336"/>
        <v>1</v>
      </c>
      <c r="E594" s="8">
        <f t="shared" si="337"/>
        <v>2</v>
      </c>
      <c r="F594" s="8">
        <f t="shared" si="338"/>
        <v>0</v>
      </c>
      <c r="G594" s="61">
        <f t="shared" si="339"/>
        <v>8524</v>
      </c>
      <c r="H594" s="66">
        <f t="shared" si="334"/>
        <v>0.24497068628577998</v>
      </c>
      <c r="I594" s="2"/>
      <c r="J594" s="2">
        <f t="shared" si="340"/>
        <v>0.58733762501436948</v>
      </c>
      <c r="K594" s="2">
        <f t="shared" si="341"/>
        <v>0.34236693872858948</v>
      </c>
      <c r="L594" s="2">
        <f t="shared" si="342"/>
        <v>0</v>
      </c>
      <c r="M594" s="2">
        <f t="shared" si="343"/>
        <v>7.0295436257041044E-2</v>
      </c>
      <c r="N594" s="120">
        <v>20437</v>
      </c>
      <c r="O594" s="120">
        <v>11913</v>
      </c>
      <c r="P594" s="120"/>
      <c r="Q594" s="120"/>
      <c r="R594" s="120">
        <v>2446</v>
      </c>
      <c r="S594" s="120"/>
      <c r="T594" s="120"/>
      <c r="U594" s="120"/>
      <c r="V594" s="120"/>
      <c r="W594" s="120"/>
      <c r="X594" s="120"/>
      <c r="Y594" s="120">
        <v>0</v>
      </c>
      <c r="Z594" s="120">
        <v>0</v>
      </c>
      <c r="AA594" s="120">
        <v>0</v>
      </c>
      <c r="AB594" s="120">
        <v>0</v>
      </c>
      <c r="AC594" s="120">
        <v>0</v>
      </c>
      <c r="AD594" s="120">
        <v>0</v>
      </c>
      <c r="AE594" s="120"/>
      <c r="AG594" s="6">
        <f>IF(Q594&gt;0,RANK(Q594,(N594:P594,Q594:AE594)),0)</f>
        <v>0</v>
      </c>
      <c r="AH594" s="6">
        <f>IF(R594&gt;0,RANK(R594,(N594:P594,Q594:AE594)),0)</f>
        <v>3</v>
      </c>
      <c r="AI594" s="6">
        <f>IF(T594&gt;0,RANK(T594,(N594:P594,Q594:AE594)),0)</f>
        <v>0</v>
      </c>
      <c r="AJ594" s="6">
        <f>IF(S594&gt;0,RANK(S594,(N594:P594,Q594:AE594)),0)</f>
        <v>0</v>
      </c>
      <c r="AK594" s="2">
        <f t="shared" si="344"/>
        <v>0</v>
      </c>
      <c r="AL594" s="2">
        <f t="shared" si="345"/>
        <v>7.0295436257041044E-2</v>
      </c>
      <c r="AM594" s="2">
        <f t="shared" si="346"/>
        <v>0</v>
      </c>
      <c r="AN594" s="2">
        <f t="shared" si="347"/>
        <v>0</v>
      </c>
      <c r="AP594" t="s">
        <v>2264</v>
      </c>
      <c r="AQ594" t="s">
        <v>1101</v>
      </c>
      <c r="AR594">
        <v>6</v>
      </c>
      <c r="AT594">
        <v>1</v>
      </c>
      <c r="AU594" s="105">
        <v>29</v>
      </c>
      <c r="AV594" s="107">
        <v>21</v>
      </c>
      <c r="AW594" s="111">
        <f t="shared" si="320"/>
        <v>29021</v>
      </c>
      <c r="AY594" s="6" t="s">
        <v>1243</v>
      </c>
    </row>
    <row r="595" spans="1:51" hidden="1" outlineLevel="1">
      <c r="A595" t="s">
        <v>1819</v>
      </c>
      <c r="B595" t="s">
        <v>1101</v>
      </c>
      <c r="C595" s="1">
        <f t="shared" si="335"/>
        <v>16710</v>
      </c>
      <c r="D595" s="8">
        <f t="shared" si="336"/>
        <v>2</v>
      </c>
      <c r="E595" s="8">
        <f t="shared" si="337"/>
        <v>1</v>
      </c>
      <c r="F595" s="8">
        <f t="shared" si="338"/>
        <v>0</v>
      </c>
      <c r="G595" s="61">
        <f t="shared" si="339"/>
        <v>2296</v>
      </c>
      <c r="H595" s="66">
        <f t="shared" si="334"/>
        <v>0.13740275284260922</v>
      </c>
      <c r="I595" s="2"/>
      <c r="J595" s="2">
        <f t="shared" si="340"/>
        <v>0.40592459605026932</v>
      </c>
      <c r="K595" s="2">
        <f t="shared" si="341"/>
        <v>0.54332734889287848</v>
      </c>
      <c r="L595" s="2">
        <f t="shared" si="342"/>
        <v>0</v>
      </c>
      <c r="M595" s="2">
        <f t="shared" si="343"/>
        <v>5.0748055056852204E-2</v>
      </c>
      <c r="N595" s="120">
        <v>6783</v>
      </c>
      <c r="O595" s="120">
        <v>9079</v>
      </c>
      <c r="P595" s="120"/>
      <c r="Q595" s="120"/>
      <c r="R595" s="120">
        <v>848</v>
      </c>
      <c r="S595" s="120"/>
      <c r="T595" s="120"/>
      <c r="U595" s="120"/>
      <c r="V595" s="120"/>
      <c r="W595" s="120"/>
      <c r="X595" s="120"/>
      <c r="Y595" s="120">
        <v>0</v>
      </c>
      <c r="Z595" s="120">
        <v>0</v>
      </c>
      <c r="AA595" s="120">
        <v>0</v>
      </c>
      <c r="AB595" s="120">
        <v>0</v>
      </c>
      <c r="AC595" s="120">
        <v>0</v>
      </c>
      <c r="AD595" s="120">
        <v>0</v>
      </c>
      <c r="AE595" s="120"/>
      <c r="AG595" s="6">
        <f>IF(Q595&gt;0,RANK(Q595,(N595:P595,Q595:AE595)),0)</f>
        <v>0</v>
      </c>
      <c r="AH595" s="6">
        <f>IF(R595&gt;0,RANK(R595,(N595:P595,Q595:AE595)),0)</f>
        <v>3</v>
      </c>
      <c r="AI595" s="6">
        <f>IF(T595&gt;0,RANK(T595,(N595:P595,Q595:AE595)),0)</f>
        <v>0</v>
      </c>
      <c r="AJ595" s="6">
        <f>IF(S595&gt;0,RANK(S595,(N595:P595,Q595:AE595)),0)</f>
        <v>0</v>
      </c>
      <c r="AK595" s="2">
        <f t="shared" si="344"/>
        <v>0</v>
      </c>
      <c r="AL595" s="2">
        <f t="shared" si="345"/>
        <v>5.0748055056852183E-2</v>
      </c>
      <c r="AM595" s="2">
        <f t="shared" si="346"/>
        <v>0</v>
      </c>
      <c r="AN595" s="2">
        <f t="shared" si="347"/>
        <v>0</v>
      </c>
      <c r="AP595" t="s">
        <v>1819</v>
      </c>
      <c r="AQ595" t="s">
        <v>1101</v>
      </c>
      <c r="AR595">
        <v>8</v>
      </c>
      <c r="AT595">
        <v>1</v>
      </c>
      <c r="AU595" s="105">
        <v>29</v>
      </c>
      <c r="AV595" s="107">
        <v>23</v>
      </c>
      <c r="AW595" s="111">
        <f t="shared" si="320"/>
        <v>29023</v>
      </c>
      <c r="AY595" s="6" t="s">
        <v>1243</v>
      </c>
    </row>
    <row r="596" spans="1:51" hidden="1" outlineLevel="1">
      <c r="A596" t="s">
        <v>565</v>
      </c>
      <c r="B596" t="s">
        <v>1101</v>
      </c>
      <c r="C596" s="1">
        <f t="shared" si="335"/>
        <v>4134</v>
      </c>
      <c r="D596" s="8">
        <f t="shared" si="336"/>
        <v>2</v>
      </c>
      <c r="E596" s="8">
        <f t="shared" si="337"/>
        <v>1</v>
      </c>
      <c r="F596" s="8">
        <f t="shared" si="338"/>
        <v>0</v>
      </c>
      <c r="G596" s="61">
        <f t="shared" si="339"/>
        <v>48</v>
      </c>
      <c r="H596" s="66">
        <f t="shared" si="334"/>
        <v>1.1611030478955007E-2</v>
      </c>
      <c r="I596" s="2"/>
      <c r="J596" s="2">
        <f t="shared" si="340"/>
        <v>0.44315432994678278</v>
      </c>
      <c r="K596" s="2">
        <f t="shared" si="341"/>
        <v>0.45476536042573779</v>
      </c>
      <c r="L596" s="2">
        <f t="shared" si="342"/>
        <v>0</v>
      </c>
      <c r="M596" s="2">
        <f t="shared" si="343"/>
        <v>0.10208030962747938</v>
      </c>
      <c r="N596" s="120">
        <v>1832</v>
      </c>
      <c r="O596" s="120">
        <v>1880</v>
      </c>
      <c r="P596" s="120"/>
      <c r="Q596" s="120"/>
      <c r="R596" s="120">
        <v>422</v>
      </c>
      <c r="S596" s="120"/>
      <c r="T596" s="120"/>
      <c r="U596" s="120"/>
      <c r="V596" s="120"/>
      <c r="W596" s="120"/>
      <c r="X596" s="120"/>
      <c r="Y596" s="120">
        <v>0</v>
      </c>
      <c r="Z596" s="120">
        <v>0</v>
      </c>
      <c r="AA596" s="120">
        <v>0</v>
      </c>
      <c r="AB596" s="120">
        <v>0</v>
      </c>
      <c r="AC596" s="120">
        <v>0</v>
      </c>
      <c r="AD596" s="120">
        <v>0</v>
      </c>
      <c r="AE596" s="120"/>
      <c r="AG596" s="6">
        <f>IF(Q596&gt;0,RANK(Q596,(N596:P596,Q596:AE596)),0)</f>
        <v>0</v>
      </c>
      <c r="AH596" s="6">
        <f>IF(R596&gt;0,RANK(R596,(N596:P596,Q596:AE596)),0)</f>
        <v>3</v>
      </c>
      <c r="AI596" s="6">
        <f>IF(T596&gt;0,RANK(T596,(N596:P596,Q596:AE596)),0)</f>
        <v>0</v>
      </c>
      <c r="AJ596" s="6">
        <f>IF(S596&gt;0,RANK(S596,(N596:P596,Q596:AE596)),0)</f>
        <v>0</v>
      </c>
      <c r="AK596" s="2">
        <f t="shared" si="344"/>
        <v>0</v>
      </c>
      <c r="AL596" s="2">
        <f t="shared" si="345"/>
        <v>0.10208030962747944</v>
      </c>
      <c r="AM596" s="2">
        <f t="shared" si="346"/>
        <v>0</v>
      </c>
      <c r="AN596" s="2">
        <f t="shared" si="347"/>
        <v>0</v>
      </c>
      <c r="AP596" t="s">
        <v>565</v>
      </c>
      <c r="AQ596" t="s">
        <v>1101</v>
      </c>
      <c r="AR596">
        <v>6</v>
      </c>
      <c r="AT596">
        <v>1</v>
      </c>
      <c r="AU596" s="105">
        <v>29</v>
      </c>
      <c r="AV596" s="107">
        <v>25</v>
      </c>
      <c r="AW596" s="111">
        <f t="shared" si="320"/>
        <v>29025</v>
      </c>
      <c r="AY596" s="6" t="s">
        <v>1243</v>
      </c>
    </row>
    <row r="597" spans="1:51" hidden="1" outlineLevel="1">
      <c r="A597" t="s">
        <v>2277</v>
      </c>
      <c r="B597" t="s">
        <v>1101</v>
      </c>
      <c r="C597" s="1">
        <f t="shared" si="335"/>
        <v>18031</v>
      </c>
      <c r="D597" s="8">
        <f t="shared" si="336"/>
        <v>2</v>
      </c>
      <c r="E597" s="8">
        <f t="shared" si="337"/>
        <v>1</v>
      </c>
      <c r="F597" s="8">
        <f t="shared" si="338"/>
        <v>0</v>
      </c>
      <c r="G597" s="61">
        <f t="shared" si="339"/>
        <v>696</v>
      </c>
      <c r="H597" s="66">
        <f t="shared" si="334"/>
        <v>3.8600188564139534E-2</v>
      </c>
      <c r="I597" s="2"/>
      <c r="J597" s="2">
        <f t="shared" si="340"/>
        <v>0.44190560701014919</v>
      </c>
      <c r="K597" s="2">
        <f t="shared" si="341"/>
        <v>0.48050579557428874</v>
      </c>
      <c r="L597" s="2">
        <f t="shared" si="342"/>
        <v>0</v>
      </c>
      <c r="M597" s="2">
        <f t="shared" si="343"/>
        <v>7.7588597415562011E-2</v>
      </c>
      <c r="N597" s="120">
        <v>7968</v>
      </c>
      <c r="O597" s="120">
        <v>8664</v>
      </c>
      <c r="P597" s="120"/>
      <c r="Q597" s="120"/>
      <c r="R597" s="120">
        <v>1399</v>
      </c>
      <c r="S597" s="120"/>
      <c r="T597" s="120"/>
      <c r="U597" s="120"/>
      <c r="V597" s="120"/>
      <c r="W597" s="120"/>
      <c r="X597" s="120"/>
      <c r="Y597" s="120">
        <v>0</v>
      </c>
      <c r="Z597" s="120">
        <v>0</v>
      </c>
      <c r="AA597" s="120">
        <v>0</v>
      </c>
      <c r="AB597" s="120">
        <v>0</v>
      </c>
      <c r="AC597" s="120">
        <v>0</v>
      </c>
      <c r="AD597" s="120">
        <v>0</v>
      </c>
      <c r="AE597" s="120"/>
      <c r="AG597" s="6">
        <f>IF(Q597&gt;0,RANK(Q597,(N597:P597,Q597:AE597)),0)</f>
        <v>0</v>
      </c>
      <c r="AH597" s="6">
        <f>IF(R597&gt;0,RANK(R597,(N597:P597,Q597:AE597)),0)</f>
        <v>3</v>
      </c>
      <c r="AI597" s="6">
        <f>IF(T597&gt;0,RANK(T597,(N597:P597,Q597:AE597)),0)</f>
        <v>0</v>
      </c>
      <c r="AJ597" s="6">
        <f>IF(S597&gt;0,RANK(S597,(N597:P597,Q597:AE597)),0)</f>
        <v>0</v>
      </c>
      <c r="AK597" s="2">
        <f t="shared" si="344"/>
        <v>0</v>
      </c>
      <c r="AL597" s="2">
        <f t="shared" si="345"/>
        <v>7.7588597415562094E-2</v>
      </c>
      <c r="AM597" s="2">
        <f t="shared" si="346"/>
        <v>0</v>
      </c>
      <c r="AN597" s="2">
        <f t="shared" si="347"/>
        <v>0</v>
      </c>
      <c r="AP597" t="s">
        <v>2277</v>
      </c>
      <c r="AQ597" t="s">
        <v>1101</v>
      </c>
      <c r="AR597">
        <v>3</v>
      </c>
      <c r="AT597">
        <v>1</v>
      </c>
      <c r="AU597" s="105">
        <v>29</v>
      </c>
      <c r="AV597" s="107">
        <v>27</v>
      </c>
      <c r="AW597" s="111">
        <f t="shared" si="320"/>
        <v>29027</v>
      </c>
      <c r="AY597" s="6" t="s">
        <v>1243</v>
      </c>
    </row>
    <row r="598" spans="1:51" hidden="1" outlineLevel="1">
      <c r="A598" t="s">
        <v>226</v>
      </c>
      <c r="B598" t="s">
        <v>1101</v>
      </c>
      <c r="C598" s="1">
        <f t="shared" si="335"/>
        <v>21857</v>
      </c>
      <c r="D598" s="8">
        <f t="shared" si="336"/>
        <v>2</v>
      </c>
      <c r="E598" s="8">
        <f t="shared" si="337"/>
        <v>1</v>
      </c>
      <c r="F598" s="8">
        <f t="shared" si="338"/>
        <v>0</v>
      </c>
      <c r="G598" s="61">
        <f t="shared" si="339"/>
        <v>1492</v>
      </c>
      <c r="H598" s="66">
        <f t="shared" si="334"/>
        <v>6.8261884064601736E-2</v>
      </c>
      <c r="I598" s="2"/>
      <c r="J598" s="2">
        <f t="shared" si="340"/>
        <v>0.42965640298302604</v>
      </c>
      <c r="K598" s="2">
        <f t="shared" si="341"/>
        <v>0.49791828704762775</v>
      </c>
      <c r="L598" s="2">
        <f t="shared" si="342"/>
        <v>0</v>
      </c>
      <c r="M598" s="2">
        <f t="shared" si="343"/>
        <v>7.2425309969346152E-2</v>
      </c>
      <c r="N598" s="120">
        <v>9391</v>
      </c>
      <c r="O598" s="120">
        <v>10883</v>
      </c>
      <c r="P598" s="120"/>
      <c r="Q598" s="120"/>
      <c r="R598" s="120">
        <v>1579</v>
      </c>
      <c r="S598" s="120"/>
      <c r="T598" s="120"/>
      <c r="U598" s="120"/>
      <c r="V598" s="120"/>
      <c r="W598" s="120"/>
      <c r="X598" s="120"/>
      <c r="Y598" s="120">
        <v>1</v>
      </c>
      <c r="Z598" s="120">
        <v>0</v>
      </c>
      <c r="AA598" s="120">
        <v>3</v>
      </c>
      <c r="AB598" s="120">
        <v>0</v>
      </c>
      <c r="AC598" s="120">
        <v>0</v>
      </c>
      <c r="AD598" s="120">
        <v>0</v>
      </c>
      <c r="AE598" s="120"/>
      <c r="AG598" s="6">
        <f>IF(Q598&gt;0,RANK(Q598,(N598:P598,Q598:AE598)),0)</f>
        <v>0</v>
      </c>
      <c r="AH598" s="6">
        <f>IF(R598&gt;0,RANK(R598,(N598:P598,Q598:AE598)),0)</f>
        <v>3</v>
      </c>
      <c r="AI598" s="6">
        <f>IF(T598&gt;0,RANK(T598,(N598:P598,Q598:AE598)),0)</f>
        <v>0</v>
      </c>
      <c r="AJ598" s="6">
        <f>IF(S598&gt;0,RANK(S598,(N598:P598,Q598:AE598)),0)</f>
        <v>0</v>
      </c>
      <c r="AK598" s="2">
        <f t="shared" si="344"/>
        <v>0</v>
      </c>
      <c r="AL598" s="2">
        <f t="shared" si="345"/>
        <v>7.2242302237269518E-2</v>
      </c>
      <c r="AM598" s="2">
        <f t="shared" si="346"/>
        <v>0</v>
      </c>
      <c r="AN598" s="2">
        <f t="shared" si="347"/>
        <v>0</v>
      </c>
      <c r="AP598" t="s">
        <v>226</v>
      </c>
      <c r="AQ598" t="s">
        <v>1101</v>
      </c>
      <c r="AT598">
        <v>1</v>
      </c>
      <c r="AU598" s="105">
        <v>29</v>
      </c>
      <c r="AV598" s="107">
        <v>29</v>
      </c>
      <c r="AW598" s="111">
        <f t="shared" si="320"/>
        <v>29029</v>
      </c>
      <c r="AY598" s="6" t="s">
        <v>1243</v>
      </c>
    </row>
    <row r="599" spans="1:51" hidden="1" outlineLevel="1">
      <c r="A599" t="s">
        <v>450</v>
      </c>
      <c r="B599" t="s">
        <v>1101</v>
      </c>
      <c r="C599" s="1">
        <f t="shared" si="335"/>
        <v>35242</v>
      </c>
      <c r="D599" s="8">
        <f t="shared" si="336"/>
        <v>2</v>
      </c>
      <c r="E599" s="8">
        <f t="shared" si="337"/>
        <v>1</v>
      </c>
      <c r="F599" s="8">
        <f t="shared" si="338"/>
        <v>0</v>
      </c>
      <c r="G599" s="61">
        <f t="shared" si="339"/>
        <v>4523</v>
      </c>
      <c r="H599" s="66">
        <f t="shared" si="334"/>
        <v>0.12834118381476647</v>
      </c>
      <c r="I599" s="2"/>
      <c r="J599" s="2">
        <f t="shared" si="340"/>
        <v>0.40831961863685373</v>
      </c>
      <c r="K599" s="2">
        <f t="shared" si="341"/>
        <v>0.53666080245162018</v>
      </c>
      <c r="L599" s="2">
        <f t="shared" si="342"/>
        <v>0</v>
      </c>
      <c r="M599" s="2">
        <f t="shared" si="343"/>
        <v>5.501957891152609E-2</v>
      </c>
      <c r="N599" s="120">
        <v>14390</v>
      </c>
      <c r="O599" s="120">
        <v>18913</v>
      </c>
      <c r="P599" s="120"/>
      <c r="Q599" s="120"/>
      <c r="R599" s="120">
        <v>1939</v>
      </c>
      <c r="S599" s="120"/>
      <c r="T599" s="120"/>
      <c r="U599" s="120"/>
      <c r="V599" s="120"/>
      <c r="W599" s="120"/>
      <c r="X599" s="120"/>
      <c r="Y599" s="120">
        <v>0</v>
      </c>
      <c r="Z599" s="120">
        <v>0</v>
      </c>
      <c r="AA599" s="120">
        <v>0</v>
      </c>
      <c r="AB599" s="120">
        <v>0</v>
      </c>
      <c r="AC599" s="120">
        <v>0</v>
      </c>
      <c r="AD599" s="120">
        <v>0</v>
      </c>
      <c r="AE599" s="120"/>
      <c r="AG599" s="6">
        <f>IF(Q599&gt;0,RANK(Q599,(N599:P599,Q599:AE599)),0)</f>
        <v>0</v>
      </c>
      <c r="AH599" s="6">
        <f>IF(R599&gt;0,RANK(R599,(N599:P599,Q599:AE599)),0)</f>
        <v>3</v>
      </c>
      <c r="AI599" s="6">
        <f>IF(T599&gt;0,RANK(T599,(N599:P599,Q599:AE599)),0)</f>
        <v>0</v>
      </c>
      <c r="AJ599" s="6">
        <f>IF(S599&gt;0,RANK(S599,(N599:P599,Q599:AE599)),0)</f>
        <v>0</v>
      </c>
      <c r="AK599" s="2">
        <f t="shared" si="344"/>
        <v>0</v>
      </c>
      <c r="AL599" s="2">
        <f t="shared" si="345"/>
        <v>5.5019578911526021E-2</v>
      </c>
      <c r="AM599" s="2">
        <f t="shared" si="346"/>
        <v>0</v>
      </c>
      <c r="AN599" s="2">
        <f t="shared" si="347"/>
        <v>0</v>
      </c>
      <c r="AP599" t="s">
        <v>450</v>
      </c>
      <c r="AQ599" t="s">
        <v>1101</v>
      </c>
      <c r="AR599">
        <v>8</v>
      </c>
      <c r="AT599">
        <v>1</v>
      </c>
      <c r="AU599" s="105">
        <v>29</v>
      </c>
      <c r="AV599" s="107">
        <v>31</v>
      </c>
      <c r="AW599" s="111">
        <f t="shared" si="320"/>
        <v>29031</v>
      </c>
      <c r="AY599" s="6" t="s">
        <v>1243</v>
      </c>
    </row>
    <row r="600" spans="1:51" hidden="1" outlineLevel="1">
      <c r="A600" t="s">
        <v>1606</v>
      </c>
      <c r="B600" t="s">
        <v>1101</v>
      </c>
      <c r="C600" s="1">
        <f t="shared" si="335"/>
        <v>4209</v>
      </c>
      <c r="D600" s="8">
        <f t="shared" si="336"/>
        <v>2</v>
      </c>
      <c r="E600" s="8">
        <f t="shared" si="337"/>
        <v>1</v>
      </c>
      <c r="F600" s="8">
        <f t="shared" si="338"/>
        <v>0</v>
      </c>
      <c r="G600" s="61">
        <f t="shared" si="339"/>
        <v>20</v>
      </c>
      <c r="H600" s="66">
        <f t="shared" si="334"/>
        <v>4.7517224994060346E-3</v>
      </c>
      <c r="I600" s="2"/>
      <c r="J600" s="2">
        <f t="shared" si="340"/>
        <v>0.4528391541933951</v>
      </c>
      <c r="K600" s="2">
        <f t="shared" si="341"/>
        <v>0.45759087669280113</v>
      </c>
      <c r="L600" s="2">
        <f t="shared" si="342"/>
        <v>0</v>
      </c>
      <c r="M600" s="2">
        <f t="shared" si="343"/>
        <v>8.9569969113803716E-2</v>
      </c>
      <c r="N600" s="120">
        <v>1906</v>
      </c>
      <c r="O600" s="120">
        <v>1926</v>
      </c>
      <c r="P600" s="120"/>
      <c r="Q600" s="120"/>
      <c r="R600" s="120">
        <v>376</v>
      </c>
      <c r="S600" s="120"/>
      <c r="T600" s="120"/>
      <c r="U600" s="120"/>
      <c r="V600" s="120"/>
      <c r="W600" s="120"/>
      <c r="X600" s="120"/>
      <c r="Y600" s="120">
        <v>0</v>
      </c>
      <c r="Z600" s="120">
        <v>0</v>
      </c>
      <c r="AA600" s="120">
        <v>0</v>
      </c>
      <c r="AB600" s="120">
        <v>1</v>
      </c>
      <c r="AC600" s="120">
        <v>0</v>
      </c>
      <c r="AD600" s="120">
        <v>0</v>
      </c>
      <c r="AE600" s="120"/>
      <c r="AG600" s="6">
        <f>IF(Q600&gt;0,RANK(Q600,(N600:P600,Q600:AE600)),0)</f>
        <v>0</v>
      </c>
      <c r="AH600" s="6">
        <f>IF(R600&gt;0,RANK(R600,(N600:P600,Q600:AE600)),0)</f>
        <v>3</v>
      </c>
      <c r="AI600" s="6">
        <f>IF(T600&gt;0,RANK(T600,(N600:P600,Q600:AE600)),0)</f>
        <v>0</v>
      </c>
      <c r="AJ600" s="6">
        <f>IF(S600&gt;0,RANK(S600,(N600:P600,Q600:AE600)),0)</f>
        <v>0</v>
      </c>
      <c r="AK600" s="2">
        <f t="shared" si="344"/>
        <v>0</v>
      </c>
      <c r="AL600" s="2">
        <f t="shared" si="345"/>
        <v>8.9332382988833448E-2</v>
      </c>
      <c r="AM600" s="2">
        <f t="shared" si="346"/>
        <v>0</v>
      </c>
      <c r="AN600" s="2">
        <f t="shared" si="347"/>
        <v>0</v>
      </c>
      <c r="AP600" t="s">
        <v>1606</v>
      </c>
      <c r="AQ600" t="s">
        <v>1101</v>
      </c>
      <c r="AR600">
        <v>6</v>
      </c>
      <c r="AT600">
        <v>1</v>
      </c>
      <c r="AU600" s="105">
        <v>29</v>
      </c>
      <c r="AV600" s="107">
        <v>33</v>
      </c>
      <c r="AW600" s="111">
        <f t="shared" si="320"/>
        <v>29033</v>
      </c>
      <c r="AY600" s="6" t="s">
        <v>1243</v>
      </c>
    </row>
    <row r="601" spans="1:51" hidden="1" outlineLevel="1">
      <c r="A601" t="s">
        <v>96</v>
      </c>
      <c r="B601" t="s">
        <v>1101</v>
      </c>
      <c r="C601" s="1">
        <f t="shared" si="335"/>
        <v>2771</v>
      </c>
      <c r="D601" s="8">
        <f t="shared" si="336"/>
        <v>2</v>
      </c>
      <c r="E601" s="8">
        <f t="shared" si="337"/>
        <v>1</v>
      </c>
      <c r="F601" s="8">
        <f t="shared" si="338"/>
        <v>0</v>
      </c>
      <c r="G601" s="61">
        <f t="shared" si="339"/>
        <v>189</v>
      </c>
      <c r="H601" s="66">
        <f t="shared" si="334"/>
        <v>6.8206423673763977E-2</v>
      </c>
      <c r="I601" s="2"/>
      <c r="J601" s="2">
        <f t="shared" si="340"/>
        <v>0.43702634428004333</v>
      </c>
      <c r="K601" s="2">
        <f t="shared" si="341"/>
        <v>0.50523276795380734</v>
      </c>
      <c r="L601" s="2">
        <f t="shared" si="342"/>
        <v>0</v>
      </c>
      <c r="M601" s="2">
        <f t="shared" si="343"/>
        <v>5.7740887766149385E-2</v>
      </c>
      <c r="N601" s="120">
        <v>1211</v>
      </c>
      <c r="O601" s="120">
        <v>1400</v>
      </c>
      <c r="P601" s="120"/>
      <c r="Q601" s="120"/>
      <c r="R601" s="120">
        <v>160</v>
      </c>
      <c r="S601" s="120"/>
      <c r="T601" s="120"/>
      <c r="U601" s="120"/>
      <c r="V601" s="120"/>
      <c r="W601" s="120"/>
      <c r="X601" s="120"/>
      <c r="Y601" s="120">
        <v>0</v>
      </c>
      <c r="Z601" s="120">
        <v>0</v>
      </c>
      <c r="AA601" s="120">
        <v>0</v>
      </c>
      <c r="AB601" s="120">
        <v>0</v>
      </c>
      <c r="AC601" s="120">
        <v>0</v>
      </c>
      <c r="AD601" s="120">
        <v>0</v>
      </c>
      <c r="AE601" s="120"/>
      <c r="AG601" s="6">
        <f>IF(Q601&gt;0,RANK(Q601,(N601:P601,Q601:AE601)),0)</f>
        <v>0</v>
      </c>
      <c r="AH601" s="6">
        <f>IF(R601&gt;0,RANK(R601,(N601:P601,Q601:AE601)),0)</f>
        <v>3</v>
      </c>
      <c r="AI601" s="6">
        <f>IF(T601&gt;0,RANK(T601,(N601:P601,Q601:AE601)),0)</f>
        <v>0</v>
      </c>
      <c r="AJ601" s="6">
        <f>IF(S601&gt;0,RANK(S601,(N601:P601,Q601:AE601)),0)</f>
        <v>0</v>
      </c>
      <c r="AK601" s="2">
        <f t="shared" si="344"/>
        <v>0</v>
      </c>
      <c r="AL601" s="2">
        <f t="shared" si="345"/>
        <v>5.7740887766149405E-2</v>
      </c>
      <c r="AM601" s="2">
        <f t="shared" si="346"/>
        <v>0</v>
      </c>
      <c r="AN601" s="2">
        <f t="shared" si="347"/>
        <v>0</v>
      </c>
      <c r="AP601" t="s">
        <v>96</v>
      </c>
      <c r="AQ601" t="s">
        <v>1101</v>
      </c>
      <c r="AR601">
        <v>8</v>
      </c>
      <c r="AT601">
        <v>1</v>
      </c>
      <c r="AU601" s="105">
        <v>29</v>
      </c>
      <c r="AV601" s="107">
        <v>35</v>
      </c>
      <c r="AW601" s="111">
        <f t="shared" si="320"/>
        <v>29035</v>
      </c>
      <c r="AY601" s="6" t="s">
        <v>1243</v>
      </c>
    </row>
    <row r="602" spans="1:51" hidden="1" outlineLevel="1">
      <c r="A602" t="s">
        <v>295</v>
      </c>
      <c r="B602" t="s">
        <v>1101</v>
      </c>
      <c r="C602" s="1">
        <f t="shared" si="335"/>
        <v>48362</v>
      </c>
      <c r="D602" s="8">
        <f t="shared" si="336"/>
        <v>1</v>
      </c>
      <c r="E602" s="8">
        <f t="shared" si="337"/>
        <v>2</v>
      </c>
      <c r="F602" s="8">
        <f t="shared" si="338"/>
        <v>0</v>
      </c>
      <c r="G602" s="61">
        <f t="shared" si="339"/>
        <v>1069</v>
      </c>
      <c r="H602" s="66">
        <f t="shared" si="334"/>
        <v>2.2104131342789792E-2</v>
      </c>
      <c r="I602" s="2"/>
      <c r="J602" s="2">
        <f t="shared" si="340"/>
        <v>0.4678466564658203</v>
      </c>
      <c r="K602" s="2">
        <f t="shared" si="341"/>
        <v>0.44574252512303048</v>
      </c>
      <c r="L602" s="2">
        <f t="shared" si="342"/>
        <v>0</v>
      </c>
      <c r="M602" s="2">
        <f t="shared" si="343"/>
        <v>8.6410818411149171E-2</v>
      </c>
      <c r="N602" s="120">
        <v>22626</v>
      </c>
      <c r="O602" s="120">
        <v>21557</v>
      </c>
      <c r="P602" s="120"/>
      <c r="Q602" s="120"/>
      <c r="R602" s="120">
        <v>4179</v>
      </c>
      <c r="S602" s="120"/>
      <c r="T602" s="120"/>
      <c r="U602" s="120"/>
      <c r="V602" s="120"/>
      <c r="W602" s="120"/>
      <c r="X602" s="120"/>
      <c r="Y602" s="120">
        <v>0</v>
      </c>
      <c r="Z602" s="120">
        <v>0</v>
      </c>
      <c r="AA602" s="120">
        <v>0</v>
      </c>
      <c r="AB602" s="120">
        <v>0</v>
      </c>
      <c r="AC602" s="120">
        <v>0</v>
      </c>
      <c r="AD602" s="120">
        <v>0</v>
      </c>
      <c r="AE602" s="120"/>
      <c r="AG602" s="6">
        <f>IF(Q602&gt;0,RANK(Q602,(N602:P602,Q602:AE602)),0)</f>
        <v>0</v>
      </c>
      <c r="AH602" s="6">
        <f>IF(R602&gt;0,RANK(R602,(N602:P602,Q602:AE602)),0)</f>
        <v>3</v>
      </c>
      <c r="AI602" s="6">
        <f>IF(T602&gt;0,RANK(T602,(N602:P602,Q602:AE602)),0)</f>
        <v>0</v>
      </c>
      <c r="AJ602" s="6">
        <f>IF(S602&gt;0,RANK(S602,(N602:P602,Q602:AE602)),0)</f>
        <v>0</v>
      </c>
      <c r="AK602" s="2">
        <f t="shared" si="344"/>
        <v>0</v>
      </c>
      <c r="AL602" s="2">
        <f t="shared" si="345"/>
        <v>8.6410818411149254E-2</v>
      </c>
      <c r="AM602" s="2">
        <f t="shared" si="346"/>
        <v>0</v>
      </c>
      <c r="AN602" s="2">
        <f t="shared" si="347"/>
        <v>0</v>
      </c>
      <c r="AP602" t="s">
        <v>295</v>
      </c>
      <c r="AQ602" t="s">
        <v>1101</v>
      </c>
      <c r="AR602">
        <v>4</v>
      </c>
      <c r="AT602">
        <v>1</v>
      </c>
      <c r="AU602" s="105">
        <v>29</v>
      </c>
      <c r="AV602" s="107">
        <v>37</v>
      </c>
      <c r="AW602" s="111">
        <f t="shared" si="320"/>
        <v>29037</v>
      </c>
      <c r="AY602" s="6" t="s">
        <v>1243</v>
      </c>
    </row>
    <row r="603" spans="1:51" hidden="1" outlineLevel="1">
      <c r="A603" t="s">
        <v>35</v>
      </c>
      <c r="B603" t="s">
        <v>1101</v>
      </c>
      <c r="C603" s="1">
        <f t="shared" si="335"/>
        <v>5969</v>
      </c>
      <c r="D603" s="8">
        <f t="shared" si="336"/>
        <v>2</v>
      </c>
      <c r="E603" s="8">
        <f t="shared" si="337"/>
        <v>1</v>
      </c>
      <c r="F603" s="8">
        <f t="shared" si="338"/>
        <v>0</v>
      </c>
      <c r="G603" s="61">
        <f t="shared" si="339"/>
        <v>873</v>
      </c>
      <c r="H603" s="66">
        <f t="shared" si="334"/>
        <v>0.14625565421343609</v>
      </c>
      <c r="I603" s="2"/>
      <c r="J603" s="2">
        <f t="shared" si="340"/>
        <v>0.39068520690232872</v>
      </c>
      <c r="K603" s="2">
        <f t="shared" si="341"/>
        <v>0.53694086111576478</v>
      </c>
      <c r="L603" s="2">
        <f t="shared" si="342"/>
        <v>0</v>
      </c>
      <c r="M603" s="2">
        <f t="shared" si="343"/>
        <v>7.2373931981906447E-2</v>
      </c>
      <c r="N603" s="120">
        <v>2332</v>
      </c>
      <c r="O603" s="120">
        <v>3205</v>
      </c>
      <c r="P603" s="120"/>
      <c r="Q603" s="120"/>
      <c r="R603" s="120">
        <v>432</v>
      </c>
      <c r="S603" s="120"/>
      <c r="T603" s="120"/>
      <c r="U603" s="120"/>
      <c r="V603" s="120"/>
      <c r="W603" s="120"/>
      <c r="X603" s="120"/>
      <c r="Y603" s="120">
        <v>0</v>
      </c>
      <c r="Z603" s="120">
        <v>0</v>
      </c>
      <c r="AA603" s="120">
        <v>0</v>
      </c>
      <c r="AB603" s="120">
        <v>0</v>
      </c>
      <c r="AC603" s="120">
        <v>0</v>
      </c>
      <c r="AD603" s="120">
        <v>0</v>
      </c>
      <c r="AE603" s="120"/>
      <c r="AG603" s="6">
        <f>IF(Q603&gt;0,RANK(Q603,(N603:P603,Q603:AE603)),0)</f>
        <v>0</v>
      </c>
      <c r="AH603" s="6">
        <f>IF(R603&gt;0,RANK(R603,(N603:P603,Q603:AE603)),0)</f>
        <v>3</v>
      </c>
      <c r="AI603" s="6">
        <f>IF(T603&gt;0,RANK(T603,(N603:P603,Q603:AE603)),0)</f>
        <v>0</v>
      </c>
      <c r="AJ603" s="6">
        <f>IF(S603&gt;0,RANK(S603,(N603:P603,Q603:AE603)),0)</f>
        <v>0</v>
      </c>
      <c r="AK603" s="2">
        <f t="shared" si="344"/>
        <v>0</v>
      </c>
      <c r="AL603" s="2">
        <f t="shared" si="345"/>
        <v>7.2373931981906517E-2</v>
      </c>
      <c r="AM603" s="2">
        <f t="shared" si="346"/>
        <v>0</v>
      </c>
      <c r="AN603" s="2">
        <f t="shared" si="347"/>
        <v>0</v>
      </c>
      <c r="AP603" t="s">
        <v>35</v>
      </c>
      <c r="AQ603" t="s">
        <v>1101</v>
      </c>
      <c r="AR603">
        <v>4</v>
      </c>
      <c r="AT603">
        <v>1</v>
      </c>
      <c r="AU603" s="105">
        <v>29</v>
      </c>
      <c r="AV603" s="107">
        <v>39</v>
      </c>
      <c r="AW603" s="111">
        <f t="shared" si="320"/>
        <v>29039</v>
      </c>
      <c r="AY603" s="6" t="s">
        <v>1243</v>
      </c>
    </row>
    <row r="604" spans="1:51" hidden="1" outlineLevel="1">
      <c r="A604" t="s">
        <v>1440</v>
      </c>
      <c r="B604" t="s">
        <v>1101</v>
      </c>
      <c r="C604" s="1">
        <f t="shared" si="335"/>
        <v>3780</v>
      </c>
      <c r="D604" s="8">
        <f t="shared" si="336"/>
        <v>1</v>
      </c>
      <c r="E604" s="8">
        <f t="shared" si="337"/>
        <v>2</v>
      </c>
      <c r="F604" s="8">
        <f t="shared" si="338"/>
        <v>0</v>
      </c>
      <c r="G604" s="61">
        <f t="shared" si="339"/>
        <v>166</v>
      </c>
      <c r="H604" s="66">
        <f t="shared" si="334"/>
        <v>4.3915343915343914E-2</v>
      </c>
      <c r="I604" s="2"/>
      <c r="J604" s="2">
        <f t="shared" si="340"/>
        <v>0.491005291005291</v>
      </c>
      <c r="K604" s="2">
        <f t="shared" si="341"/>
        <v>0.44708994708994709</v>
      </c>
      <c r="L604" s="2">
        <f t="shared" si="342"/>
        <v>0</v>
      </c>
      <c r="M604" s="2">
        <f t="shared" si="343"/>
        <v>6.1904761904761907E-2</v>
      </c>
      <c r="N604" s="120">
        <v>1856</v>
      </c>
      <c r="O604" s="120">
        <v>1690</v>
      </c>
      <c r="P604" s="120"/>
      <c r="Q604" s="120"/>
      <c r="R604" s="120">
        <v>234</v>
      </c>
      <c r="S604" s="120"/>
      <c r="T604" s="120"/>
      <c r="U604" s="120"/>
      <c r="V604" s="120"/>
      <c r="W604" s="120"/>
      <c r="X604" s="120"/>
      <c r="Y604" s="120">
        <v>0</v>
      </c>
      <c r="Z604" s="120">
        <v>0</v>
      </c>
      <c r="AA604" s="120">
        <v>0</v>
      </c>
      <c r="AB604" s="120">
        <v>0</v>
      </c>
      <c r="AC604" s="120">
        <v>0</v>
      </c>
      <c r="AD604" s="120">
        <v>0</v>
      </c>
      <c r="AE604" s="120"/>
      <c r="AG604" s="6">
        <f>IF(Q604&gt;0,RANK(Q604,(N604:P604,Q604:AE604)),0)</f>
        <v>0</v>
      </c>
      <c r="AH604" s="6">
        <f>IF(R604&gt;0,RANK(R604,(N604:P604,Q604:AE604)),0)</f>
        <v>3</v>
      </c>
      <c r="AI604" s="6">
        <f>IF(T604&gt;0,RANK(T604,(N604:P604,Q604:AE604)),0)</f>
        <v>0</v>
      </c>
      <c r="AJ604" s="6">
        <f>IF(S604&gt;0,RANK(S604,(N604:P604,Q604:AE604)),0)</f>
        <v>0</v>
      </c>
      <c r="AK604" s="2">
        <f t="shared" si="344"/>
        <v>0</v>
      </c>
      <c r="AL604" s="2">
        <f t="shared" si="345"/>
        <v>6.1904761904761907E-2</v>
      </c>
      <c r="AM604" s="2">
        <f t="shared" si="346"/>
        <v>0</v>
      </c>
      <c r="AN604" s="2">
        <f t="shared" si="347"/>
        <v>0</v>
      </c>
      <c r="AP604" t="s">
        <v>1440</v>
      </c>
      <c r="AQ604" t="s">
        <v>1101</v>
      </c>
      <c r="AR604">
        <v>6</v>
      </c>
      <c r="AT604">
        <v>1</v>
      </c>
      <c r="AU604" s="105">
        <v>29</v>
      </c>
      <c r="AV604" s="107">
        <v>41</v>
      </c>
      <c r="AW604" s="111">
        <f t="shared" si="320"/>
        <v>29041</v>
      </c>
      <c r="AY604" s="6" t="s">
        <v>1243</v>
      </c>
    </row>
    <row r="605" spans="1:51" hidden="1" outlineLevel="1">
      <c r="A605" t="s">
        <v>1139</v>
      </c>
      <c r="B605" t="s">
        <v>1101</v>
      </c>
      <c r="C605" s="1">
        <f t="shared" si="335"/>
        <v>37469</v>
      </c>
      <c r="D605" s="8">
        <f t="shared" si="336"/>
        <v>2</v>
      </c>
      <c r="E605" s="8">
        <f t="shared" si="337"/>
        <v>1</v>
      </c>
      <c r="F605" s="8">
        <f t="shared" si="338"/>
        <v>0</v>
      </c>
      <c r="G605" s="61">
        <f t="shared" si="339"/>
        <v>6071</v>
      </c>
      <c r="H605" s="66">
        <f t="shared" si="334"/>
        <v>0.16202727588139529</v>
      </c>
      <c r="I605" s="2"/>
      <c r="J605" s="2">
        <f t="shared" si="340"/>
        <v>0.38196909445141319</v>
      </c>
      <c r="K605" s="2">
        <f t="shared" si="341"/>
        <v>0.54399637033280845</v>
      </c>
      <c r="L605" s="2">
        <f t="shared" si="342"/>
        <v>0</v>
      </c>
      <c r="M605" s="2">
        <f t="shared" si="343"/>
        <v>7.4034535215778408E-2</v>
      </c>
      <c r="N605" s="120">
        <v>14312</v>
      </c>
      <c r="O605" s="120">
        <v>20383</v>
      </c>
      <c r="P605" s="120"/>
      <c r="Q605" s="120"/>
      <c r="R605" s="120">
        <v>2774</v>
      </c>
      <c r="S605" s="120"/>
      <c r="T605" s="120"/>
      <c r="U605" s="120"/>
      <c r="V605" s="120"/>
      <c r="W605" s="120"/>
      <c r="X605" s="120"/>
      <c r="Y605" s="120">
        <v>0</v>
      </c>
      <c r="Z605" s="120">
        <v>0</v>
      </c>
      <c r="AA605" s="120">
        <v>0</v>
      </c>
      <c r="AB605" s="120">
        <v>0</v>
      </c>
      <c r="AC605" s="120">
        <v>0</v>
      </c>
      <c r="AD605" s="120">
        <v>0</v>
      </c>
      <c r="AE605" s="120"/>
      <c r="AG605" s="6">
        <f>IF(Q605&gt;0,RANK(Q605,(N605:P605,Q605:AE605)),0)</f>
        <v>0</v>
      </c>
      <c r="AH605" s="6">
        <f>IF(R605&gt;0,RANK(R605,(N605:P605,Q605:AE605)),0)</f>
        <v>3</v>
      </c>
      <c r="AI605" s="6">
        <f>IF(T605&gt;0,RANK(T605,(N605:P605,Q605:AE605)),0)</f>
        <v>0</v>
      </c>
      <c r="AJ605" s="6">
        <f>IF(S605&gt;0,RANK(S605,(N605:P605,Q605:AE605)),0)</f>
        <v>0</v>
      </c>
      <c r="AK605" s="2">
        <f t="shared" si="344"/>
        <v>0</v>
      </c>
      <c r="AL605" s="2">
        <f t="shared" si="345"/>
        <v>7.403453521577838E-2</v>
      </c>
      <c r="AM605" s="2">
        <f t="shared" si="346"/>
        <v>0</v>
      </c>
      <c r="AN605" s="2">
        <f t="shared" si="347"/>
        <v>0</v>
      </c>
      <c r="AP605" t="s">
        <v>1139</v>
      </c>
      <c r="AQ605" t="s">
        <v>1101</v>
      </c>
      <c r="AR605">
        <v>7</v>
      </c>
      <c r="AT605">
        <v>1</v>
      </c>
      <c r="AU605" s="105">
        <v>29</v>
      </c>
      <c r="AV605" s="107">
        <v>43</v>
      </c>
      <c r="AW605" s="111">
        <f t="shared" si="320"/>
        <v>29043</v>
      </c>
      <c r="AY605" s="6" t="s">
        <v>1243</v>
      </c>
    </row>
    <row r="606" spans="1:51" hidden="1" outlineLevel="1">
      <c r="A606" t="s">
        <v>2061</v>
      </c>
      <c r="B606" t="s">
        <v>1101</v>
      </c>
      <c r="C606" s="1">
        <f t="shared" si="335"/>
        <v>3221</v>
      </c>
      <c r="D606" s="8">
        <f t="shared" si="336"/>
        <v>1</v>
      </c>
      <c r="E606" s="8">
        <f t="shared" si="337"/>
        <v>2</v>
      </c>
      <c r="F606" s="8">
        <f t="shared" si="338"/>
        <v>0</v>
      </c>
      <c r="G606" s="61">
        <f t="shared" si="339"/>
        <v>523</v>
      </c>
      <c r="H606" s="66">
        <f t="shared" si="334"/>
        <v>0.16237193418193108</v>
      </c>
      <c r="I606" s="2"/>
      <c r="J606" s="2">
        <f t="shared" si="340"/>
        <v>0.56224774914622788</v>
      </c>
      <c r="K606" s="2">
        <f t="shared" si="341"/>
        <v>0.39987581496429681</v>
      </c>
      <c r="L606" s="2">
        <f t="shared" si="342"/>
        <v>0</v>
      </c>
      <c r="M606" s="2">
        <f t="shared" si="343"/>
        <v>3.7876435889475313E-2</v>
      </c>
      <c r="N606" s="120">
        <v>1811</v>
      </c>
      <c r="O606" s="120">
        <v>1288</v>
      </c>
      <c r="P606" s="120"/>
      <c r="Q606" s="120"/>
      <c r="R606" s="120">
        <v>122</v>
      </c>
      <c r="S606" s="120"/>
      <c r="T606" s="120"/>
      <c r="U606" s="120"/>
      <c r="V606" s="120"/>
      <c r="W606" s="120"/>
      <c r="X606" s="120"/>
      <c r="Y606" s="120">
        <v>0</v>
      </c>
      <c r="Z606" s="120">
        <v>0</v>
      </c>
      <c r="AA606" s="120">
        <v>0</v>
      </c>
      <c r="AB606" s="120">
        <v>0</v>
      </c>
      <c r="AC606" s="120">
        <v>0</v>
      </c>
      <c r="AD606" s="120">
        <v>0</v>
      </c>
      <c r="AE606" s="120"/>
      <c r="AG606" s="6">
        <f>IF(Q606&gt;0,RANK(Q606,(N606:P606,Q606:AE606)),0)</f>
        <v>0</v>
      </c>
      <c r="AH606" s="6">
        <f>IF(R606&gt;0,RANK(R606,(N606:P606,Q606:AE606)),0)</f>
        <v>3</v>
      </c>
      <c r="AI606" s="6">
        <f>IF(T606&gt;0,RANK(T606,(N606:P606,Q606:AE606)),0)</f>
        <v>0</v>
      </c>
      <c r="AJ606" s="6">
        <f>IF(S606&gt;0,RANK(S606,(N606:P606,Q606:AE606)),0)</f>
        <v>0</v>
      </c>
      <c r="AK606" s="2">
        <f t="shared" si="344"/>
        <v>0</v>
      </c>
      <c r="AL606" s="2">
        <f t="shared" si="345"/>
        <v>3.787643588947532E-2</v>
      </c>
      <c r="AM606" s="2">
        <f t="shared" si="346"/>
        <v>0</v>
      </c>
      <c r="AN606" s="2">
        <f t="shared" si="347"/>
        <v>0</v>
      </c>
      <c r="AP606" t="s">
        <v>2061</v>
      </c>
      <c r="AQ606" t="s">
        <v>1101</v>
      </c>
      <c r="AR606">
        <v>6</v>
      </c>
      <c r="AT606">
        <v>1</v>
      </c>
      <c r="AU606" s="105">
        <v>29</v>
      </c>
      <c r="AV606" s="107">
        <v>45</v>
      </c>
      <c r="AW606" s="111">
        <f t="shared" si="320"/>
        <v>29045</v>
      </c>
      <c r="AY606" s="6" t="s">
        <v>1243</v>
      </c>
    </row>
    <row r="607" spans="1:51" hidden="1" outlineLevel="1">
      <c r="A607" t="s">
        <v>976</v>
      </c>
      <c r="B607" t="s">
        <v>1101</v>
      </c>
      <c r="C607" s="1">
        <f t="shared" si="335"/>
        <v>104254</v>
      </c>
      <c r="D607" s="8">
        <f t="shared" si="336"/>
        <v>1</v>
      </c>
      <c r="E607" s="8">
        <f t="shared" si="337"/>
        <v>2</v>
      </c>
      <c r="F607" s="8">
        <f t="shared" si="338"/>
        <v>0</v>
      </c>
      <c r="G607" s="61">
        <f t="shared" si="339"/>
        <v>19687</v>
      </c>
      <c r="H607" s="66">
        <f t="shared" si="334"/>
        <v>0.18883687916051184</v>
      </c>
      <c r="I607" s="2"/>
      <c r="J607" s="2">
        <f t="shared" si="340"/>
        <v>0.5530147524315614</v>
      </c>
      <c r="K607" s="2">
        <f t="shared" si="341"/>
        <v>0.36417787327104956</v>
      </c>
      <c r="L607" s="2">
        <f t="shared" si="342"/>
        <v>0</v>
      </c>
      <c r="M607" s="2">
        <f t="shared" si="343"/>
        <v>8.2807374297389047E-2</v>
      </c>
      <c r="N607" s="120">
        <v>57654</v>
      </c>
      <c r="O607" s="120">
        <v>37967</v>
      </c>
      <c r="P607" s="120"/>
      <c r="Q607" s="120"/>
      <c r="R607" s="120">
        <v>8631</v>
      </c>
      <c r="S607" s="120"/>
      <c r="T607" s="120"/>
      <c r="U607" s="120"/>
      <c r="V607" s="120"/>
      <c r="W607" s="120"/>
      <c r="X607" s="120"/>
      <c r="Y607" s="120">
        <v>0</v>
      </c>
      <c r="Z607" s="120">
        <v>0</v>
      </c>
      <c r="AA607" s="120">
        <v>0</v>
      </c>
      <c r="AB607" s="120">
        <v>1</v>
      </c>
      <c r="AC607" s="120">
        <v>0</v>
      </c>
      <c r="AD607" s="120">
        <v>1</v>
      </c>
      <c r="AE607" s="120"/>
      <c r="AG607" s="6">
        <f>IF(Q607&gt;0,RANK(Q607,(N607:P607,Q607:AE607)),0)</f>
        <v>0</v>
      </c>
      <c r="AH607" s="6">
        <f>IF(R607&gt;0,RANK(R607,(N607:P607,Q607:AE607)),0)</f>
        <v>3</v>
      </c>
      <c r="AI607" s="6">
        <f>IF(T607&gt;0,RANK(T607,(N607:P607,Q607:AE607)),0)</f>
        <v>0</v>
      </c>
      <c r="AJ607" s="6">
        <f>IF(S607&gt;0,RANK(S607,(N607:P607,Q607:AE607)),0)</f>
        <v>0</v>
      </c>
      <c r="AK607" s="2">
        <f t="shared" si="344"/>
        <v>0</v>
      </c>
      <c r="AL607" s="2">
        <f t="shared" si="345"/>
        <v>8.2788190381184415E-2</v>
      </c>
      <c r="AM607" s="2">
        <f t="shared" si="346"/>
        <v>0</v>
      </c>
      <c r="AN607" s="2">
        <f t="shared" si="347"/>
        <v>0</v>
      </c>
      <c r="AP607" t="s">
        <v>976</v>
      </c>
      <c r="AQ607" t="s">
        <v>1101</v>
      </c>
      <c r="AT607">
        <v>1</v>
      </c>
      <c r="AU607" s="105">
        <v>29</v>
      </c>
      <c r="AV607" s="107">
        <v>47</v>
      </c>
      <c r="AW607" s="111">
        <f t="shared" si="320"/>
        <v>29047</v>
      </c>
      <c r="AY607" s="6" t="s">
        <v>1243</v>
      </c>
    </row>
    <row r="608" spans="1:51" hidden="1" outlineLevel="1">
      <c r="A608" t="s">
        <v>2076</v>
      </c>
      <c r="B608" t="s">
        <v>1101</v>
      </c>
      <c r="C608" s="1">
        <f t="shared" si="335"/>
        <v>9789</v>
      </c>
      <c r="D608" s="8">
        <f t="shared" si="336"/>
        <v>1</v>
      </c>
      <c r="E608" s="8">
        <f t="shared" si="337"/>
        <v>2</v>
      </c>
      <c r="F608" s="8">
        <f t="shared" si="338"/>
        <v>0</v>
      </c>
      <c r="G608" s="61">
        <f t="shared" si="339"/>
        <v>635</v>
      </c>
      <c r="H608" s="66">
        <f t="shared" si="334"/>
        <v>6.486873020737563E-2</v>
      </c>
      <c r="I608" s="2"/>
      <c r="J608" s="2">
        <f t="shared" si="340"/>
        <v>0.48799673102461949</v>
      </c>
      <c r="K608" s="2">
        <f t="shared" si="341"/>
        <v>0.42312800081724383</v>
      </c>
      <c r="L608" s="2">
        <f t="shared" si="342"/>
        <v>0</v>
      </c>
      <c r="M608" s="2">
        <f t="shared" si="343"/>
        <v>8.8875268158136678E-2</v>
      </c>
      <c r="N608" s="120">
        <v>4777</v>
      </c>
      <c r="O608" s="120">
        <v>4142</v>
      </c>
      <c r="P608" s="120"/>
      <c r="Q608" s="120"/>
      <c r="R608" s="120">
        <v>870</v>
      </c>
      <c r="S608" s="120"/>
      <c r="T608" s="120"/>
      <c r="U608" s="120"/>
      <c r="V608" s="120"/>
      <c r="W608" s="120"/>
      <c r="X608" s="120"/>
      <c r="Y608" s="120">
        <v>0</v>
      </c>
      <c r="Z608" s="120">
        <v>0</v>
      </c>
      <c r="AA608" s="120">
        <v>0</v>
      </c>
      <c r="AB608" s="120">
        <v>0</v>
      </c>
      <c r="AC608" s="120">
        <v>0</v>
      </c>
      <c r="AD608" s="120">
        <v>0</v>
      </c>
      <c r="AE608" s="120"/>
      <c r="AG608" s="6">
        <f>IF(Q608&gt;0,RANK(Q608,(N608:P608,Q608:AE608)),0)</f>
        <v>0</v>
      </c>
      <c r="AH608" s="6">
        <f>IF(R608&gt;0,RANK(R608,(N608:P608,Q608:AE608)),0)</f>
        <v>3</v>
      </c>
      <c r="AI608" s="6">
        <f>IF(T608&gt;0,RANK(T608,(N608:P608,Q608:AE608)),0)</f>
        <v>0</v>
      </c>
      <c r="AJ608" s="6">
        <f>IF(S608&gt;0,RANK(S608,(N608:P608,Q608:AE608)),0)</f>
        <v>0</v>
      </c>
      <c r="AK608" s="2">
        <f t="shared" si="344"/>
        <v>0</v>
      </c>
      <c r="AL608" s="2">
        <f t="shared" si="345"/>
        <v>8.8875268158136678E-2</v>
      </c>
      <c r="AM608" s="2">
        <f t="shared" si="346"/>
        <v>0</v>
      </c>
      <c r="AN608" s="2">
        <f t="shared" si="347"/>
        <v>0</v>
      </c>
      <c r="AP608" t="s">
        <v>2076</v>
      </c>
      <c r="AQ608" t="s">
        <v>1101</v>
      </c>
      <c r="AR608">
        <v>6</v>
      </c>
      <c r="AT608">
        <v>1</v>
      </c>
      <c r="AU608" s="105">
        <v>29</v>
      </c>
      <c r="AV608" s="107">
        <v>49</v>
      </c>
      <c r="AW608" s="111">
        <f t="shared" si="320"/>
        <v>29049</v>
      </c>
      <c r="AY608" s="6" t="s">
        <v>1243</v>
      </c>
    </row>
    <row r="609" spans="1:51" hidden="1" outlineLevel="1">
      <c r="A609" t="s">
        <v>1441</v>
      </c>
      <c r="B609" t="s">
        <v>1101</v>
      </c>
      <c r="C609" s="1">
        <f t="shared" si="335"/>
        <v>36545</v>
      </c>
      <c r="D609" s="8">
        <f t="shared" si="336"/>
        <v>2</v>
      </c>
      <c r="E609" s="8">
        <f t="shared" si="337"/>
        <v>1</v>
      </c>
      <c r="F609" s="8">
        <f t="shared" si="338"/>
        <v>0</v>
      </c>
      <c r="G609" s="61">
        <f t="shared" si="339"/>
        <v>3524</v>
      </c>
      <c r="H609" s="66">
        <f t="shared" si="334"/>
        <v>9.6429060062936112E-2</v>
      </c>
      <c r="I609" s="2"/>
      <c r="J609" s="2">
        <f t="shared" si="340"/>
        <v>0.42123409495142977</v>
      </c>
      <c r="K609" s="2">
        <f t="shared" si="341"/>
        <v>0.51766315501436588</v>
      </c>
      <c r="L609" s="2">
        <f t="shared" si="342"/>
        <v>0</v>
      </c>
      <c r="M609" s="2">
        <f t="shared" si="343"/>
        <v>6.1102750034204401E-2</v>
      </c>
      <c r="N609" s="120">
        <v>15394</v>
      </c>
      <c r="O609" s="120">
        <v>18918</v>
      </c>
      <c r="P609" s="120"/>
      <c r="Q609" s="120"/>
      <c r="R609" s="120">
        <v>2233</v>
      </c>
      <c r="S609" s="120"/>
      <c r="T609" s="120"/>
      <c r="U609" s="120"/>
      <c r="V609" s="120"/>
      <c r="W609" s="120"/>
      <c r="X609" s="120"/>
      <c r="Y609" s="120">
        <v>0</v>
      </c>
      <c r="Z609" s="120">
        <v>0</v>
      </c>
      <c r="AA609" s="120">
        <v>0</v>
      </c>
      <c r="AB609" s="120">
        <v>0</v>
      </c>
      <c r="AC609" s="120">
        <v>0</v>
      </c>
      <c r="AD609" s="120">
        <v>0</v>
      </c>
      <c r="AE609" s="120"/>
      <c r="AG609" s="6">
        <f>IF(Q609&gt;0,RANK(Q609,(N609:P609,Q609:AE609)),0)</f>
        <v>0</v>
      </c>
      <c r="AH609" s="6">
        <f>IF(R609&gt;0,RANK(R609,(N609:P609,Q609:AE609)),0)</f>
        <v>3</v>
      </c>
      <c r="AI609" s="6">
        <f>IF(T609&gt;0,RANK(T609,(N609:P609,Q609:AE609)),0)</f>
        <v>0</v>
      </c>
      <c r="AJ609" s="6">
        <f>IF(S609&gt;0,RANK(S609,(N609:P609,Q609:AE609)),0)</f>
        <v>0</v>
      </c>
      <c r="AK609" s="2">
        <f t="shared" si="344"/>
        <v>0</v>
      </c>
      <c r="AL609" s="2">
        <f t="shared" si="345"/>
        <v>6.1102750034204407E-2</v>
      </c>
      <c r="AM609" s="2">
        <f t="shared" si="346"/>
        <v>0</v>
      </c>
      <c r="AN609" s="2">
        <f t="shared" si="347"/>
        <v>0</v>
      </c>
      <c r="AP609" t="s">
        <v>1441</v>
      </c>
      <c r="AQ609" t="s">
        <v>1101</v>
      </c>
      <c r="AR609">
        <v>3</v>
      </c>
      <c r="AT609">
        <v>1</v>
      </c>
      <c r="AU609" s="105">
        <v>29</v>
      </c>
      <c r="AV609" s="107">
        <v>51</v>
      </c>
      <c r="AW609" s="111">
        <f t="shared" si="320"/>
        <v>29051</v>
      </c>
      <c r="AY609" s="6" t="s">
        <v>1243</v>
      </c>
    </row>
    <row r="610" spans="1:51" hidden="1" outlineLevel="1">
      <c r="A610" t="s">
        <v>1576</v>
      </c>
      <c r="B610" t="s">
        <v>1101</v>
      </c>
      <c r="C610" s="1">
        <f t="shared" si="335"/>
        <v>7420</v>
      </c>
      <c r="D610" s="8">
        <f t="shared" si="336"/>
        <v>2</v>
      </c>
      <c r="E610" s="8">
        <f t="shared" si="337"/>
        <v>1</v>
      </c>
      <c r="F610" s="8">
        <f t="shared" si="338"/>
        <v>0</v>
      </c>
      <c r="G610" s="61">
        <f t="shared" si="339"/>
        <v>159</v>
      </c>
      <c r="H610" s="66">
        <f t="shared" si="334"/>
        <v>2.1428571428571429E-2</v>
      </c>
      <c r="I610" s="2"/>
      <c r="J610" s="2">
        <f t="shared" si="340"/>
        <v>0.4494609164420485</v>
      </c>
      <c r="K610" s="2">
        <f t="shared" si="341"/>
        <v>0.47088948787061996</v>
      </c>
      <c r="L610" s="2">
        <f t="shared" si="342"/>
        <v>0</v>
      </c>
      <c r="M610" s="2">
        <f t="shared" si="343"/>
        <v>7.9649595687331598E-2</v>
      </c>
      <c r="N610" s="120">
        <v>3335</v>
      </c>
      <c r="O610" s="120">
        <v>3494</v>
      </c>
      <c r="P610" s="120"/>
      <c r="Q610" s="120"/>
      <c r="R610" s="120">
        <v>591</v>
      </c>
      <c r="S610" s="120"/>
      <c r="T610" s="120"/>
      <c r="U610" s="120"/>
      <c r="V610" s="120"/>
      <c r="W610" s="120"/>
      <c r="X610" s="120"/>
      <c r="Y610" s="120">
        <v>0</v>
      </c>
      <c r="Z610" s="120">
        <v>0</v>
      </c>
      <c r="AA610" s="120">
        <v>0</v>
      </c>
      <c r="AB610" s="120">
        <v>0</v>
      </c>
      <c r="AC610" s="120">
        <v>0</v>
      </c>
      <c r="AD610" s="120">
        <v>0</v>
      </c>
      <c r="AE610" s="120"/>
      <c r="AG610" s="6">
        <f>IF(Q610&gt;0,RANK(Q610,(N610:P610,Q610:AE610)),0)</f>
        <v>0</v>
      </c>
      <c r="AH610" s="6">
        <f>IF(R610&gt;0,RANK(R610,(N610:P610,Q610:AE610)),0)</f>
        <v>3</v>
      </c>
      <c r="AI610" s="6">
        <f>IF(T610&gt;0,RANK(T610,(N610:P610,Q610:AE610)),0)</f>
        <v>0</v>
      </c>
      <c r="AJ610" s="6">
        <f>IF(S610&gt;0,RANK(S610,(N610:P610,Q610:AE610)),0)</f>
        <v>0</v>
      </c>
      <c r="AK610" s="2">
        <f t="shared" si="344"/>
        <v>0</v>
      </c>
      <c r="AL610" s="2">
        <f t="shared" si="345"/>
        <v>7.9649595687331542E-2</v>
      </c>
      <c r="AM610" s="2">
        <f t="shared" si="346"/>
        <v>0</v>
      </c>
      <c r="AN610" s="2">
        <f t="shared" si="347"/>
        <v>0</v>
      </c>
      <c r="AP610" t="s">
        <v>1576</v>
      </c>
      <c r="AQ610" t="s">
        <v>1101</v>
      </c>
      <c r="AR610">
        <v>4</v>
      </c>
      <c r="AT610">
        <v>1</v>
      </c>
      <c r="AU610" s="105">
        <v>29</v>
      </c>
      <c r="AV610" s="107">
        <v>53</v>
      </c>
      <c r="AW610" s="111">
        <f t="shared" si="320"/>
        <v>29053</v>
      </c>
      <c r="AY610" s="6" t="s">
        <v>1243</v>
      </c>
    </row>
    <row r="611" spans="1:51" hidden="1" outlineLevel="1">
      <c r="A611" t="s">
        <v>1977</v>
      </c>
      <c r="B611" t="s">
        <v>1101</v>
      </c>
      <c r="C611" s="1">
        <f t="shared" si="335"/>
        <v>9517</v>
      </c>
      <c r="D611" s="8">
        <f t="shared" si="336"/>
        <v>2</v>
      </c>
      <c r="E611" s="8">
        <f t="shared" si="337"/>
        <v>1</v>
      </c>
      <c r="F611" s="8">
        <f t="shared" si="338"/>
        <v>0</v>
      </c>
      <c r="G611" s="61">
        <f t="shared" si="339"/>
        <v>414</v>
      </c>
      <c r="H611" s="66">
        <f t="shared" si="334"/>
        <v>4.3501103288851532E-2</v>
      </c>
      <c r="I611" s="2"/>
      <c r="J611" s="2">
        <f t="shared" si="340"/>
        <v>0.44551854576021854</v>
      </c>
      <c r="K611" s="2">
        <f t="shared" si="341"/>
        <v>0.48901964904907008</v>
      </c>
      <c r="L611" s="2">
        <f t="shared" si="342"/>
        <v>0</v>
      </c>
      <c r="M611" s="2">
        <f t="shared" si="343"/>
        <v>6.5461805190711375E-2</v>
      </c>
      <c r="N611" s="120">
        <v>4240</v>
      </c>
      <c r="O611" s="120">
        <v>4654</v>
      </c>
      <c r="P611" s="120"/>
      <c r="Q611" s="120"/>
      <c r="R611" s="120">
        <v>623</v>
      </c>
      <c r="S611" s="120"/>
      <c r="T611" s="120"/>
      <c r="U611" s="120"/>
      <c r="V611" s="120"/>
      <c r="W611" s="120"/>
      <c r="X611" s="120"/>
      <c r="Y611" s="120">
        <v>0</v>
      </c>
      <c r="Z611" s="120">
        <v>0</v>
      </c>
      <c r="AA611" s="120">
        <v>0</v>
      </c>
      <c r="AB611" s="120">
        <v>0</v>
      </c>
      <c r="AC611" s="120">
        <v>0</v>
      </c>
      <c r="AD611" s="120">
        <v>0</v>
      </c>
      <c r="AE611" s="120"/>
      <c r="AG611" s="6">
        <f>IF(Q611&gt;0,RANK(Q611,(N611:P611,Q611:AE611)),0)</f>
        <v>0</v>
      </c>
      <c r="AH611" s="6">
        <f>IF(R611&gt;0,RANK(R611,(N611:P611,Q611:AE611)),0)</f>
        <v>3</v>
      </c>
      <c r="AI611" s="6">
        <f>IF(T611&gt;0,RANK(T611,(N611:P611,Q611:AE611)),0)</f>
        <v>0</v>
      </c>
      <c r="AJ611" s="6">
        <f>IF(S611&gt;0,RANK(S611,(N611:P611,Q611:AE611)),0)</f>
        <v>0</v>
      </c>
      <c r="AK611" s="2">
        <f t="shared" si="344"/>
        <v>0</v>
      </c>
      <c r="AL611" s="2">
        <f t="shared" si="345"/>
        <v>6.5461805190711361E-2</v>
      </c>
      <c r="AM611" s="2">
        <f t="shared" si="346"/>
        <v>0</v>
      </c>
      <c r="AN611" s="2">
        <f t="shared" si="347"/>
        <v>0</v>
      </c>
      <c r="AP611" t="s">
        <v>1977</v>
      </c>
      <c r="AQ611" t="s">
        <v>1101</v>
      </c>
      <c r="AR611">
        <v>8</v>
      </c>
      <c r="AT611">
        <v>1</v>
      </c>
      <c r="AU611" s="105">
        <v>29</v>
      </c>
      <c r="AV611" s="107">
        <v>55</v>
      </c>
      <c r="AW611" s="111">
        <f t="shared" si="320"/>
        <v>29055</v>
      </c>
      <c r="AY611" s="6" t="s">
        <v>1243</v>
      </c>
    </row>
    <row r="612" spans="1:51" hidden="1" outlineLevel="1">
      <c r="A612" t="s">
        <v>2524</v>
      </c>
      <c r="B612" t="s">
        <v>1101</v>
      </c>
      <c r="C612" s="1">
        <f t="shared" si="335"/>
        <v>3856</v>
      </c>
      <c r="D612" s="8">
        <f t="shared" si="336"/>
        <v>2</v>
      </c>
      <c r="E612" s="8">
        <f t="shared" si="337"/>
        <v>1</v>
      </c>
      <c r="F612" s="8">
        <f t="shared" si="338"/>
        <v>0</v>
      </c>
      <c r="G612" s="61">
        <f t="shared" si="339"/>
        <v>656</v>
      </c>
      <c r="H612" s="66">
        <f t="shared" si="334"/>
        <v>0.17012448132780084</v>
      </c>
      <c r="I612" s="2"/>
      <c r="J612" s="2">
        <f t="shared" si="340"/>
        <v>0.38174273858921159</v>
      </c>
      <c r="K612" s="2">
        <f t="shared" si="341"/>
        <v>0.55186721991701249</v>
      </c>
      <c r="L612" s="2">
        <f t="shared" si="342"/>
        <v>0</v>
      </c>
      <c r="M612" s="2">
        <f t="shared" si="343"/>
        <v>6.639004149377592E-2</v>
      </c>
      <c r="N612" s="120">
        <v>1472</v>
      </c>
      <c r="O612" s="120">
        <v>2128</v>
      </c>
      <c r="P612" s="120"/>
      <c r="Q612" s="120"/>
      <c r="R612" s="120">
        <v>256</v>
      </c>
      <c r="S612" s="120"/>
      <c r="T612" s="120"/>
      <c r="U612" s="120"/>
      <c r="V612" s="120"/>
      <c r="W612" s="120"/>
      <c r="X612" s="120"/>
      <c r="Y612" s="120">
        <v>0</v>
      </c>
      <c r="Z612" s="120">
        <v>0</v>
      </c>
      <c r="AA612" s="120">
        <v>0</v>
      </c>
      <c r="AB612" s="120">
        <v>0</v>
      </c>
      <c r="AC612" s="120">
        <v>0</v>
      </c>
      <c r="AD612" s="120">
        <v>0</v>
      </c>
      <c r="AE612" s="120"/>
      <c r="AG612" s="6">
        <f>IF(Q612&gt;0,RANK(Q612,(N612:P612,Q612:AE612)),0)</f>
        <v>0</v>
      </c>
      <c r="AH612" s="6">
        <f>IF(R612&gt;0,RANK(R612,(N612:P612,Q612:AE612)),0)</f>
        <v>3</v>
      </c>
      <c r="AI612" s="6">
        <f>IF(T612&gt;0,RANK(T612,(N612:P612,Q612:AE612)),0)</f>
        <v>0</v>
      </c>
      <c r="AJ612" s="6">
        <f>IF(S612&gt;0,RANK(S612,(N612:P612,Q612:AE612)),0)</f>
        <v>0</v>
      </c>
      <c r="AK612" s="2">
        <f t="shared" si="344"/>
        <v>0</v>
      </c>
      <c r="AL612" s="2">
        <f t="shared" si="345"/>
        <v>6.6390041493775934E-2</v>
      </c>
      <c r="AM612" s="2">
        <f t="shared" si="346"/>
        <v>0</v>
      </c>
      <c r="AN612" s="2">
        <f t="shared" si="347"/>
        <v>0</v>
      </c>
      <c r="AP612" t="s">
        <v>2524</v>
      </c>
      <c r="AQ612" t="s">
        <v>1101</v>
      </c>
      <c r="AR612">
        <v>4</v>
      </c>
      <c r="AT612">
        <v>1</v>
      </c>
      <c r="AU612" s="105">
        <v>29</v>
      </c>
      <c r="AV612" s="107">
        <v>57</v>
      </c>
      <c r="AW612" s="111">
        <f t="shared" si="320"/>
        <v>29057</v>
      </c>
      <c r="AY612" s="6" t="s">
        <v>1243</v>
      </c>
    </row>
    <row r="613" spans="1:51" hidden="1" outlineLevel="1">
      <c r="A613" t="s">
        <v>374</v>
      </c>
      <c r="B613" t="s">
        <v>1101</v>
      </c>
      <c r="C613" s="1">
        <f t="shared" si="335"/>
        <v>7196</v>
      </c>
      <c r="D613" s="8">
        <f t="shared" si="336"/>
        <v>2</v>
      </c>
      <c r="E613" s="8">
        <f t="shared" si="337"/>
        <v>1</v>
      </c>
      <c r="F613" s="8">
        <f t="shared" si="338"/>
        <v>0</v>
      </c>
      <c r="G613" s="61">
        <f t="shared" si="339"/>
        <v>442</v>
      </c>
      <c r="H613" s="66">
        <f t="shared" si="334"/>
        <v>6.1423012784880486E-2</v>
      </c>
      <c r="I613" s="2"/>
      <c r="J613" s="2">
        <f t="shared" si="340"/>
        <v>0.42690383546414673</v>
      </c>
      <c r="K613" s="2">
        <f t="shared" si="341"/>
        <v>0.48832684824902722</v>
      </c>
      <c r="L613" s="2">
        <f t="shared" si="342"/>
        <v>0</v>
      </c>
      <c r="M613" s="2">
        <f t="shared" si="343"/>
        <v>8.4769316286825991E-2</v>
      </c>
      <c r="N613" s="120">
        <v>3072</v>
      </c>
      <c r="O613" s="120">
        <v>3514</v>
      </c>
      <c r="P613" s="120"/>
      <c r="Q613" s="120"/>
      <c r="R613" s="120">
        <v>610</v>
      </c>
      <c r="S613" s="120"/>
      <c r="T613" s="120"/>
      <c r="U613" s="120"/>
      <c r="V613" s="120"/>
      <c r="W613" s="120"/>
      <c r="X613" s="120"/>
      <c r="Y613" s="120">
        <v>0</v>
      </c>
      <c r="Z613" s="120">
        <v>0</v>
      </c>
      <c r="AA613" s="120">
        <v>0</v>
      </c>
      <c r="AB613" s="120">
        <v>0</v>
      </c>
      <c r="AC613" s="120">
        <v>0</v>
      </c>
      <c r="AD613" s="120">
        <v>0</v>
      </c>
      <c r="AE613" s="120"/>
      <c r="AG613" s="6">
        <f>IF(Q613&gt;0,RANK(Q613,(N613:P613,Q613:AE613)),0)</f>
        <v>0</v>
      </c>
      <c r="AH613" s="6">
        <f>IF(R613&gt;0,RANK(R613,(N613:P613,Q613:AE613)),0)</f>
        <v>3</v>
      </c>
      <c r="AI613" s="6">
        <f>IF(T613&gt;0,RANK(T613,(N613:P613,Q613:AE613)),0)</f>
        <v>0</v>
      </c>
      <c r="AJ613" s="6">
        <f>IF(S613&gt;0,RANK(S613,(N613:P613,Q613:AE613)),0)</f>
        <v>0</v>
      </c>
      <c r="AK613" s="2">
        <f t="shared" si="344"/>
        <v>0</v>
      </c>
      <c r="AL613" s="2">
        <f t="shared" si="345"/>
        <v>8.4769316286826019E-2</v>
      </c>
      <c r="AM613" s="2">
        <f t="shared" si="346"/>
        <v>0</v>
      </c>
      <c r="AN613" s="2">
        <f t="shared" si="347"/>
        <v>0</v>
      </c>
      <c r="AP613" t="s">
        <v>374</v>
      </c>
      <c r="AQ613" t="s">
        <v>1101</v>
      </c>
      <c r="AR613">
        <v>4</v>
      </c>
      <c r="AT613">
        <v>1</v>
      </c>
      <c r="AU613" s="105">
        <v>29</v>
      </c>
      <c r="AV613" s="107">
        <v>59</v>
      </c>
      <c r="AW613" s="111">
        <f t="shared" ref="AW613:AW676" si="348">1000*AU613+AV613</f>
        <v>29059</v>
      </c>
      <c r="AY613" s="6" t="s">
        <v>1243</v>
      </c>
    </row>
    <row r="614" spans="1:51" hidden="1" outlineLevel="1">
      <c r="A614" t="s">
        <v>1826</v>
      </c>
      <c r="B614" t="s">
        <v>1101</v>
      </c>
      <c r="C614" s="1">
        <f t="shared" si="335"/>
        <v>3513</v>
      </c>
      <c r="D614" s="8">
        <f t="shared" si="336"/>
        <v>1</v>
      </c>
      <c r="E614" s="8">
        <f t="shared" si="337"/>
        <v>2</v>
      </c>
      <c r="F614" s="8">
        <f t="shared" si="338"/>
        <v>0</v>
      </c>
      <c r="G614" s="61">
        <f t="shared" si="339"/>
        <v>122</v>
      </c>
      <c r="H614" s="66">
        <f t="shared" si="334"/>
        <v>3.4728152576145747E-2</v>
      </c>
      <c r="I614" s="2"/>
      <c r="J614" s="2">
        <f t="shared" si="340"/>
        <v>0.47082265869627099</v>
      </c>
      <c r="K614" s="2">
        <f t="shared" si="341"/>
        <v>0.43609450612012524</v>
      </c>
      <c r="L614" s="2">
        <f t="shared" si="342"/>
        <v>0</v>
      </c>
      <c r="M614" s="2">
        <f t="shared" si="343"/>
        <v>9.3082835183603829E-2</v>
      </c>
      <c r="N614" s="120">
        <v>1654</v>
      </c>
      <c r="O614" s="120">
        <v>1532</v>
      </c>
      <c r="P614" s="120"/>
      <c r="Q614" s="120"/>
      <c r="R614" s="120">
        <v>327</v>
      </c>
      <c r="S614" s="120"/>
      <c r="T614" s="120"/>
      <c r="U614" s="120"/>
      <c r="V614" s="120"/>
      <c r="W614" s="120"/>
      <c r="X614" s="120"/>
      <c r="Y614" s="120">
        <v>0</v>
      </c>
      <c r="Z614" s="120">
        <v>0</v>
      </c>
      <c r="AA614" s="120">
        <v>0</v>
      </c>
      <c r="AB614" s="120">
        <v>0</v>
      </c>
      <c r="AC614" s="120">
        <v>0</v>
      </c>
      <c r="AD614" s="120">
        <v>0</v>
      </c>
      <c r="AE614" s="120"/>
      <c r="AG614" s="6">
        <f>IF(Q614&gt;0,RANK(Q614,(N614:P614,Q614:AE614)),0)</f>
        <v>0</v>
      </c>
      <c r="AH614" s="6">
        <f>IF(R614&gt;0,RANK(R614,(N614:P614,Q614:AE614)),0)</f>
        <v>3</v>
      </c>
      <c r="AI614" s="6">
        <f>IF(T614&gt;0,RANK(T614,(N614:P614,Q614:AE614)),0)</f>
        <v>0</v>
      </c>
      <c r="AJ614" s="6">
        <f>IF(S614&gt;0,RANK(S614,(N614:P614,Q614:AE614)),0)</f>
        <v>0</v>
      </c>
      <c r="AK614" s="2">
        <f t="shared" si="344"/>
        <v>0</v>
      </c>
      <c r="AL614" s="2">
        <f t="shared" si="345"/>
        <v>9.308283518360376E-2</v>
      </c>
      <c r="AM614" s="2">
        <f t="shared" si="346"/>
        <v>0</v>
      </c>
      <c r="AN614" s="2">
        <f t="shared" si="347"/>
        <v>0</v>
      </c>
      <c r="AP614" t="s">
        <v>1826</v>
      </c>
      <c r="AQ614" t="s">
        <v>1101</v>
      </c>
      <c r="AR614">
        <v>6</v>
      </c>
      <c r="AT614">
        <v>1</v>
      </c>
      <c r="AU614" s="105">
        <v>29</v>
      </c>
      <c r="AV614" s="107">
        <v>61</v>
      </c>
      <c r="AW614" s="111">
        <f t="shared" si="348"/>
        <v>29061</v>
      </c>
      <c r="AY614" s="6" t="s">
        <v>1243</v>
      </c>
    </row>
    <row r="615" spans="1:51" hidden="1" outlineLevel="1">
      <c r="A615" t="s">
        <v>375</v>
      </c>
      <c r="B615" t="s">
        <v>1101</v>
      </c>
      <c r="C615" s="1">
        <f t="shared" si="335"/>
        <v>4329</v>
      </c>
      <c r="D615" s="8">
        <f t="shared" si="336"/>
        <v>2</v>
      </c>
      <c r="E615" s="8">
        <f t="shared" si="337"/>
        <v>1</v>
      </c>
      <c r="F615" s="8">
        <f t="shared" si="338"/>
        <v>0</v>
      </c>
      <c r="G615" s="61">
        <f t="shared" si="339"/>
        <v>65</v>
      </c>
      <c r="H615" s="66">
        <f t="shared" si="334"/>
        <v>1.5015015015015015E-2</v>
      </c>
      <c r="I615" s="2"/>
      <c r="J615" s="2">
        <f t="shared" si="340"/>
        <v>0.45045045045045046</v>
      </c>
      <c r="K615" s="2">
        <f t="shared" si="341"/>
        <v>0.46546546546546547</v>
      </c>
      <c r="L615" s="2">
        <f t="shared" si="342"/>
        <v>0</v>
      </c>
      <c r="M615" s="2">
        <f t="shared" si="343"/>
        <v>8.4084084084084021E-2</v>
      </c>
      <c r="N615" s="120">
        <v>1950</v>
      </c>
      <c r="O615" s="120">
        <v>2015</v>
      </c>
      <c r="P615" s="120"/>
      <c r="Q615" s="120"/>
      <c r="R615" s="120">
        <v>364</v>
      </c>
      <c r="S615" s="120"/>
      <c r="T615" s="120"/>
      <c r="U615" s="120"/>
      <c r="V615" s="120"/>
      <c r="W615" s="120"/>
      <c r="X615" s="120"/>
      <c r="Y615" s="120">
        <v>0</v>
      </c>
      <c r="Z615" s="120">
        <v>0</v>
      </c>
      <c r="AA615" s="120">
        <v>0</v>
      </c>
      <c r="AB615" s="120">
        <v>0</v>
      </c>
      <c r="AC615" s="120">
        <v>0</v>
      </c>
      <c r="AD615" s="120">
        <v>0</v>
      </c>
      <c r="AE615" s="120"/>
      <c r="AG615" s="6">
        <f>IF(Q615&gt;0,RANK(Q615,(N615:P615,Q615:AE615)),0)</f>
        <v>0</v>
      </c>
      <c r="AH615" s="6">
        <f>IF(R615&gt;0,RANK(R615,(N615:P615,Q615:AE615)),0)</f>
        <v>3</v>
      </c>
      <c r="AI615" s="6">
        <f>IF(T615&gt;0,RANK(T615,(N615:P615,Q615:AE615)),0)</f>
        <v>0</v>
      </c>
      <c r="AJ615" s="6">
        <f>IF(S615&gt;0,RANK(S615,(N615:P615,Q615:AE615)),0)</f>
        <v>0</v>
      </c>
      <c r="AK615" s="2">
        <f t="shared" si="344"/>
        <v>0</v>
      </c>
      <c r="AL615" s="2">
        <f t="shared" si="345"/>
        <v>8.408408408408409E-2</v>
      </c>
      <c r="AM615" s="2">
        <f t="shared" si="346"/>
        <v>0</v>
      </c>
      <c r="AN615" s="2">
        <f t="shared" si="347"/>
        <v>0</v>
      </c>
      <c r="AP615" t="s">
        <v>375</v>
      </c>
      <c r="AQ615" t="s">
        <v>1101</v>
      </c>
      <c r="AR615">
        <v>6</v>
      </c>
      <c r="AT615">
        <v>1</v>
      </c>
      <c r="AU615" s="105">
        <v>29</v>
      </c>
      <c r="AV615" s="107">
        <v>63</v>
      </c>
      <c r="AW615" s="111">
        <f t="shared" si="348"/>
        <v>29063</v>
      </c>
      <c r="AY615" s="6" t="s">
        <v>1243</v>
      </c>
    </row>
    <row r="616" spans="1:51" hidden="1" outlineLevel="1">
      <c r="A616" t="s">
        <v>214</v>
      </c>
      <c r="B616" t="s">
        <v>1101</v>
      </c>
      <c r="C616" s="1">
        <f t="shared" ref="C616:C647" si="349">SUM(N616:AE616)</f>
        <v>6575</v>
      </c>
      <c r="D616" s="8">
        <f t="shared" ref="D616:D647" si="350">IF(N616&gt;0, RANK(N616,(N616:AE616)),0)</f>
        <v>2</v>
      </c>
      <c r="E616" s="8">
        <f t="shared" ref="E616:E647" si="351">IF(O616&gt;0,RANK(O616,(N616:AE616)),0)</f>
        <v>1</v>
      </c>
      <c r="F616" s="8">
        <f t="shared" ref="F616:F647" si="352">IF(P616&gt;0,RANK(P616,(N616:AE616)),0)</f>
        <v>0</v>
      </c>
      <c r="G616" s="61">
        <f t="shared" ref="G616:G647" si="353">IF(C616&gt;0,MAX(N616:S616)-LARGE(N616:S616,2),0)</f>
        <v>941</v>
      </c>
      <c r="H616" s="66">
        <f t="shared" si="334"/>
        <v>0.14311787072243345</v>
      </c>
      <c r="I616" s="2"/>
      <c r="J616" s="2">
        <f t="shared" ref="J616:J647" si="354">IF($C616=0,"-",N616/$C616)</f>
        <v>0.38904942965779465</v>
      </c>
      <c r="K616" s="2">
        <f t="shared" ref="K616:K647" si="355">IF($C616=0,"-",O616/$C616)</f>
        <v>0.53216730038022819</v>
      </c>
      <c r="L616" s="2">
        <f t="shared" ref="L616:L647" si="356">IF($C616=0,"-",P616/$C616)</f>
        <v>0</v>
      </c>
      <c r="M616" s="2">
        <f t="shared" ref="M616:M647" si="357">IF(C616=0,"-",(1-J616-K616-L616))</f>
        <v>7.8783269961977154E-2</v>
      </c>
      <c r="N616" s="120">
        <v>2558</v>
      </c>
      <c r="O616" s="120">
        <v>3499</v>
      </c>
      <c r="P616" s="120"/>
      <c r="Q616" s="120"/>
      <c r="R616" s="120">
        <v>518</v>
      </c>
      <c r="S616" s="120"/>
      <c r="T616" s="120"/>
      <c r="U616" s="120"/>
      <c r="V616" s="120"/>
      <c r="W616" s="120"/>
      <c r="X616" s="120"/>
      <c r="Y616" s="120">
        <v>0</v>
      </c>
      <c r="Z616" s="120">
        <v>0</v>
      </c>
      <c r="AA616" s="120">
        <v>0</v>
      </c>
      <c r="AB616" s="120">
        <v>0</v>
      </c>
      <c r="AC616" s="120">
        <v>0</v>
      </c>
      <c r="AD616" s="120">
        <v>0</v>
      </c>
      <c r="AE616" s="120"/>
      <c r="AG616" s="6">
        <f>IF(Q616&gt;0,RANK(Q616,(N616:P616,Q616:AE616)),0)</f>
        <v>0</v>
      </c>
      <c r="AH616" s="6">
        <f>IF(R616&gt;0,RANK(R616,(N616:P616,Q616:AE616)),0)</f>
        <v>3</v>
      </c>
      <c r="AI616" s="6">
        <f>IF(T616&gt;0,RANK(T616,(N616:P616,Q616:AE616)),0)</f>
        <v>0</v>
      </c>
      <c r="AJ616" s="6">
        <f>IF(S616&gt;0,RANK(S616,(N616:P616,Q616:AE616)),0)</f>
        <v>0</v>
      </c>
      <c r="AK616" s="2">
        <f t="shared" ref="AK616:AK647" si="358">IF($C616=0,"-",Q616/$C616)</f>
        <v>0</v>
      </c>
      <c r="AL616" s="2">
        <f t="shared" ref="AL616:AL647" si="359">IF($C616=0,"-",R616/$C616)</f>
        <v>7.8783269961977181E-2</v>
      </c>
      <c r="AM616" s="2">
        <f t="shared" ref="AM616:AM647" si="360">IF($C616=0,"-",T616/$C616)</f>
        <v>0</v>
      </c>
      <c r="AN616" s="2">
        <f t="shared" ref="AN616:AN647" si="361">IF($C616=0,"-",S616/$C616)</f>
        <v>0</v>
      </c>
      <c r="AP616" t="s">
        <v>214</v>
      </c>
      <c r="AQ616" t="s">
        <v>1101</v>
      </c>
      <c r="AR616">
        <v>8</v>
      </c>
      <c r="AT616">
        <v>1</v>
      </c>
      <c r="AU616" s="105">
        <v>29</v>
      </c>
      <c r="AV616" s="107">
        <v>65</v>
      </c>
      <c r="AW616" s="111">
        <f t="shared" si="348"/>
        <v>29065</v>
      </c>
      <c r="AY616" s="6" t="s">
        <v>1243</v>
      </c>
    </row>
    <row r="617" spans="1:51" hidden="1" outlineLevel="1">
      <c r="A617" t="s">
        <v>1336</v>
      </c>
      <c r="B617" t="s">
        <v>1101</v>
      </c>
      <c r="C617" s="1">
        <f t="shared" si="349"/>
        <v>6532</v>
      </c>
      <c r="D617" s="8">
        <f t="shared" si="350"/>
        <v>2</v>
      </c>
      <c r="E617" s="8">
        <f t="shared" si="351"/>
        <v>1</v>
      </c>
      <c r="F617" s="8">
        <f t="shared" si="352"/>
        <v>0</v>
      </c>
      <c r="G617" s="61">
        <f t="shared" si="353"/>
        <v>1012</v>
      </c>
      <c r="H617" s="66">
        <f t="shared" si="334"/>
        <v>0.15492957746478872</v>
      </c>
      <c r="I617" s="2"/>
      <c r="J617" s="2">
        <f t="shared" si="354"/>
        <v>0.38058787507654623</v>
      </c>
      <c r="K617" s="2">
        <f t="shared" si="355"/>
        <v>0.53551745254133498</v>
      </c>
      <c r="L617" s="2">
        <f t="shared" si="356"/>
        <v>0</v>
      </c>
      <c r="M617" s="2">
        <f t="shared" si="357"/>
        <v>8.3894672382118785E-2</v>
      </c>
      <c r="N617" s="120">
        <v>2486</v>
      </c>
      <c r="O617" s="120">
        <v>3498</v>
      </c>
      <c r="P617" s="120"/>
      <c r="Q617" s="120"/>
      <c r="R617" s="120">
        <v>548</v>
      </c>
      <c r="S617" s="120"/>
      <c r="T617" s="120"/>
      <c r="U617" s="120"/>
      <c r="V617" s="120"/>
      <c r="W617" s="120"/>
      <c r="X617" s="120"/>
      <c r="Y617" s="120">
        <v>0</v>
      </c>
      <c r="Z617" s="120">
        <v>0</v>
      </c>
      <c r="AA617" s="120">
        <v>0</v>
      </c>
      <c r="AB617" s="120">
        <v>0</v>
      </c>
      <c r="AC617" s="120">
        <v>0</v>
      </c>
      <c r="AD617" s="120">
        <v>0</v>
      </c>
      <c r="AE617" s="120"/>
      <c r="AG617" s="6">
        <f>IF(Q617&gt;0,RANK(Q617,(N617:P617,Q617:AE617)),0)</f>
        <v>0</v>
      </c>
      <c r="AH617" s="6">
        <f>IF(R617&gt;0,RANK(R617,(N617:P617,Q617:AE617)),0)</f>
        <v>3</v>
      </c>
      <c r="AI617" s="6">
        <f>IF(T617&gt;0,RANK(T617,(N617:P617,Q617:AE617)),0)</f>
        <v>0</v>
      </c>
      <c r="AJ617" s="6">
        <f>IF(S617&gt;0,RANK(S617,(N617:P617,Q617:AE617)),0)</f>
        <v>0</v>
      </c>
      <c r="AK617" s="2">
        <f t="shared" si="358"/>
        <v>0</v>
      </c>
      <c r="AL617" s="2">
        <f t="shared" si="359"/>
        <v>8.3894672382118798E-2</v>
      </c>
      <c r="AM617" s="2">
        <f t="shared" si="360"/>
        <v>0</v>
      </c>
      <c r="AN617" s="2">
        <f t="shared" si="361"/>
        <v>0</v>
      </c>
      <c r="AP617" t="s">
        <v>1336</v>
      </c>
      <c r="AQ617" t="s">
        <v>1101</v>
      </c>
      <c r="AR617">
        <v>8</v>
      </c>
      <c r="AT617">
        <v>1</v>
      </c>
      <c r="AU617" s="105">
        <v>29</v>
      </c>
      <c r="AV617" s="107">
        <v>67</v>
      </c>
      <c r="AW617" s="111">
        <f t="shared" si="348"/>
        <v>29067</v>
      </c>
      <c r="AY617" s="6" t="s">
        <v>1243</v>
      </c>
    </row>
    <row r="618" spans="1:51" hidden="1" outlineLevel="1">
      <c r="A618" t="s">
        <v>2078</v>
      </c>
      <c r="B618" t="s">
        <v>1101</v>
      </c>
      <c r="C618" s="1">
        <f t="shared" si="349"/>
        <v>10548</v>
      </c>
      <c r="D618" s="8">
        <f t="shared" si="350"/>
        <v>1</v>
      </c>
      <c r="E618" s="8">
        <f t="shared" si="351"/>
        <v>2</v>
      </c>
      <c r="F618" s="8">
        <f t="shared" si="352"/>
        <v>0</v>
      </c>
      <c r="G618" s="61">
        <f t="shared" si="353"/>
        <v>541</v>
      </c>
      <c r="H618" s="66">
        <f t="shared" si="334"/>
        <v>5.1289343951459995E-2</v>
      </c>
      <c r="I618" s="2"/>
      <c r="J618" s="2">
        <f t="shared" si="354"/>
        <v>0.50692074326886616</v>
      </c>
      <c r="K618" s="2">
        <f t="shared" si="355"/>
        <v>0.45563139931740615</v>
      </c>
      <c r="L618" s="2">
        <f t="shared" si="356"/>
        <v>0</v>
      </c>
      <c r="M618" s="2">
        <f t="shared" si="357"/>
        <v>3.7447857413727692E-2</v>
      </c>
      <c r="N618" s="120">
        <v>5347</v>
      </c>
      <c r="O618" s="120">
        <v>4806</v>
      </c>
      <c r="P618" s="120"/>
      <c r="Q618" s="120"/>
      <c r="R618" s="120">
        <v>395</v>
      </c>
      <c r="S618" s="120"/>
      <c r="T618" s="120"/>
      <c r="U618" s="120"/>
      <c r="V618" s="120"/>
      <c r="W618" s="120"/>
      <c r="X618" s="120"/>
      <c r="Y618" s="120">
        <v>0</v>
      </c>
      <c r="Z618" s="120">
        <v>0</v>
      </c>
      <c r="AA618" s="120">
        <v>0</v>
      </c>
      <c r="AB618" s="120">
        <v>0</v>
      </c>
      <c r="AC618" s="120">
        <v>0</v>
      </c>
      <c r="AD618" s="120">
        <v>0</v>
      </c>
      <c r="AE618" s="120"/>
      <c r="AG618" s="6">
        <f>IF(Q618&gt;0,RANK(Q618,(N618:P618,Q618:AE618)),0)</f>
        <v>0</v>
      </c>
      <c r="AH618" s="6">
        <f>IF(R618&gt;0,RANK(R618,(N618:P618,Q618:AE618)),0)</f>
        <v>3</v>
      </c>
      <c r="AI618" s="6">
        <f>IF(T618&gt;0,RANK(T618,(N618:P618,Q618:AE618)),0)</f>
        <v>0</v>
      </c>
      <c r="AJ618" s="6">
        <f>IF(S618&gt;0,RANK(S618,(N618:P618,Q618:AE618)),0)</f>
        <v>0</v>
      </c>
      <c r="AK618" s="2">
        <f t="shared" si="358"/>
        <v>0</v>
      </c>
      <c r="AL618" s="2">
        <f t="shared" si="359"/>
        <v>3.744785741372772E-2</v>
      </c>
      <c r="AM618" s="2">
        <f t="shared" si="360"/>
        <v>0</v>
      </c>
      <c r="AN618" s="2">
        <f t="shared" si="361"/>
        <v>0</v>
      </c>
      <c r="AP618" t="s">
        <v>2078</v>
      </c>
      <c r="AQ618" t="s">
        <v>1101</v>
      </c>
      <c r="AR618">
        <v>8</v>
      </c>
      <c r="AT618">
        <v>1</v>
      </c>
      <c r="AU618" s="105">
        <v>29</v>
      </c>
      <c r="AV618" s="107">
        <v>69</v>
      </c>
      <c r="AW618" s="111">
        <f t="shared" si="348"/>
        <v>29069</v>
      </c>
      <c r="AY618" s="6" t="s">
        <v>1243</v>
      </c>
    </row>
    <row r="619" spans="1:51" hidden="1" outlineLevel="1">
      <c r="A619" t="s">
        <v>501</v>
      </c>
      <c r="B619" t="s">
        <v>1101</v>
      </c>
      <c r="C619" s="1">
        <f t="shared" si="349"/>
        <v>46285</v>
      </c>
      <c r="D619" s="8">
        <f t="shared" si="350"/>
        <v>1</v>
      </c>
      <c r="E619" s="8">
        <f t="shared" si="351"/>
        <v>2</v>
      </c>
      <c r="F619" s="8">
        <f t="shared" si="352"/>
        <v>0</v>
      </c>
      <c r="G619" s="61">
        <f t="shared" si="353"/>
        <v>545</v>
      </c>
      <c r="H619" s="66">
        <f t="shared" si="334"/>
        <v>1.1774873069028843E-2</v>
      </c>
      <c r="I619" s="2"/>
      <c r="J619" s="2">
        <f t="shared" si="354"/>
        <v>0.47155665982499728</v>
      </c>
      <c r="K619" s="2">
        <f t="shared" si="355"/>
        <v>0.45978178675596848</v>
      </c>
      <c r="L619" s="2">
        <f t="shared" si="356"/>
        <v>0</v>
      </c>
      <c r="M619" s="2">
        <f t="shared" si="357"/>
        <v>6.8661553419034238E-2</v>
      </c>
      <c r="N619" s="120">
        <v>21826</v>
      </c>
      <c r="O619" s="120">
        <v>21281</v>
      </c>
      <c r="P619" s="120"/>
      <c r="Q619" s="120"/>
      <c r="R619" s="120">
        <v>3178</v>
      </c>
      <c r="S619" s="120"/>
      <c r="T619" s="120"/>
      <c r="U619" s="120"/>
      <c r="V619" s="120"/>
      <c r="W619" s="120"/>
      <c r="X619" s="120"/>
      <c r="Y619" s="120">
        <v>0</v>
      </c>
      <c r="Z619" s="120">
        <v>0</v>
      </c>
      <c r="AA619" s="120">
        <v>0</v>
      </c>
      <c r="AB619" s="120">
        <v>0</v>
      </c>
      <c r="AC619" s="120">
        <v>0</v>
      </c>
      <c r="AD619" s="120">
        <v>0</v>
      </c>
      <c r="AE619" s="120"/>
      <c r="AG619" s="6">
        <f>IF(Q619&gt;0,RANK(Q619,(N619:P619,Q619:AE619)),0)</f>
        <v>0</v>
      </c>
      <c r="AH619" s="6">
        <f>IF(R619&gt;0,RANK(R619,(N619:P619,Q619:AE619)),0)</f>
        <v>3</v>
      </c>
      <c r="AI619" s="6">
        <f>IF(T619&gt;0,RANK(T619,(N619:P619,Q619:AE619)),0)</f>
        <v>0</v>
      </c>
      <c r="AJ619" s="6">
        <f>IF(S619&gt;0,RANK(S619,(N619:P619,Q619:AE619)),0)</f>
        <v>0</v>
      </c>
      <c r="AK619" s="2">
        <f t="shared" si="358"/>
        <v>0</v>
      </c>
      <c r="AL619" s="2">
        <f t="shared" si="359"/>
        <v>6.8661553419034238E-2</v>
      </c>
      <c r="AM619" s="2">
        <f t="shared" si="360"/>
        <v>0</v>
      </c>
      <c r="AN619" s="2">
        <f t="shared" si="361"/>
        <v>0</v>
      </c>
      <c r="AP619" t="s">
        <v>501</v>
      </c>
      <c r="AQ619" t="s">
        <v>1101</v>
      </c>
      <c r="AR619">
        <v>3</v>
      </c>
      <c r="AT619">
        <v>1</v>
      </c>
      <c r="AU619" s="105">
        <v>29</v>
      </c>
      <c r="AV619" s="107">
        <v>71</v>
      </c>
      <c r="AW619" s="111">
        <f t="shared" si="348"/>
        <v>29071</v>
      </c>
      <c r="AY619" s="6" t="s">
        <v>1243</v>
      </c>
    </row>
    <row r="620" spans="1:51" hidden="1" outlineLevel="1">
      <c r="A620" t="s">
        <v>2358</v>
      </c>
      <c r="B620" t="s">
        <v>1101</v>
      </c>
      <c r="C620" s="1">
        <f t="shared" si="349"/>
        <v>7023</v>
      </c>
      <c r="D620" s="8">
        <f t="shared" si="350"/>
        <v>2</v>
      </c>
      <c r="E620" s="8">
        <f t="shared" si="351"/>
        <v>1</v>
      </c>
      <c r="F620" s="8">
        <f t="shared" si="352"/>
        <v>0</v>
      </c>
      <c r="G620" s="61">
        <f t="shared" si="353"/>
        <v>676</v>
      </c>
      <c r="H620" s="66">
        <f t="shared" si="334"/>
        <v>9.6255161611846787E-2</v>
      </c>
      <c r="I620" s="2"/>
      <c r="J620" s="2">
        <f t="shared" si="354"/>
        <v>0.41677345863591059</v>
      </c>
      <c r="K620" s="2">
        <f t="shared" si="355"/>
        <v>0.51302862024775742</v>
      </c>
      <c r="L620" s="2">
        <f t="shared" si="356"/>
        <v>0</v>
      </c>
      <c r="M620" s="2">
        <f t="shared" si="357"/>
        <v>7.0197921116331941E-2</v>
      </c>
      <c r="N620" s="120">
        <v>2927</v>
      </c>
      <c r="O620" s="120">
        <v>3603</v>
      </c>
      <c r="P620" s="120"/>
      <c r="Q620" s="120"/>
      <c r="R620" s="120">
        <v>493</v>
      </c>
      <c r="S620" s="120"/>
      <c r="T620" s="120"/>
      <c r="U620" s="120"/>
      <c r="V620" s="120"/>
      <c r="W620" s="120"/>
      <c r="X620" s="120"/>
      <c r="Y620" s="120">
        <v>0</v>
      </c>
      <c r="Z620" s="120">
        <v>0</v>
      </c>
      <c r="AA620" s="120">
        <v>0</v>
      </c>
      <c r="AB620" s="120">
        <v>0</v>
      </c>
      <c r="AC620" s="120">
        <v>0</v>
      </c>
      <c r="AD620" s="120">
        <v>0</v>
      </c>
      <c r="AE620" s="120"/>
      <c r="AG620" s="6">
        <f>IF(Q620&gt;0,RANK(Q620,(N620:P620,Q620:AE620)),0)</f>
        <v>0</v>
      </c>
      <c r="AH620" s="6">
        <f>IF(R620&gt;0,RANK(R620,(N620:P620,Q620:AE620)),0)</f>
        <v>3</v>
      </c>
      <c r="AI620" s="6">
        <f>IF(T620&gt;0,RANK(T620,(N620:P620,Q620:AE620)),0)</f>
        <v>0</v>
      </c>
      <c r="AJ620" s="6">
        <f>IF(S620&gt;0,RANK(S620,(N620:P620,Q620:AE620)),0)</f>
        <v>0</v>
      </c>
      <c r="AK620" s="2">
        <f t="shared" si="358"/>
        <v>0</v>
      </c>
      <c r="AL620" s="2">
        <f t="shared" si="359"/>
        <v>7.0197921116332052E-2</v>
      </c>
      <c r="AM620" s="2">
        <f t="shared" si="360"/>
        <v>0</v>
      </c>
      <c r="AN620" s="2">
        <f t="shared" si="361"/>
        <v>0</v>
      </c>
      <c r="AP620" t="s">
        <v>2358</v>
      </c>
      <c r="AQ620" t="s">
        <v>1101</v>
      </c>
      <c r="AR620">
        <v>3</v>
      </c>
      <c r="AT620">
        <v>1</v>
      </c>
      <c r="AU620" s="105">
        <v>29</v>
      </c>
      <c r="AV620" s="107">
        <v>73</v>
      </c>
      <c r="AW620" s="111">
        <f t="shared" si="348"/>
        <v>29073</v>
      </c>
      <c r="AY620" s="6" t="s">
        <v>1243</v>
      </c>
    </row>
    <row r="621" spans="1:51" hidden="1" outlineLevel="1">
      <c r="A621" t="s">
        <v>118</v>
      </c>
      <c r="B621" t="s">
        <v>1101</v>
      </c>
      <c r="C621" s="1">
        <f t="shared" si="349"/>
        <v>2970</v>
      </c>
      <c r="D621" s="8">
        <f t="shared" si="350"/>
        <v>1</v>
      </c>
      <c r="E621" s="8">
        <f t="shared" si="351"/>
        <v>2</v>
      </c>
      <c r="F621" s="8">
        <f t="shared" si="352"/>
        <v>0</v>
      </c>
      <c r="G621" s="61">
        <f t="shared" si="353"/>
        <v>228</v>
      </c>
      <c r="H621" s="66">
        <f t="shared" si="334"/>
        <v>7.6767676767676762E-2</v>
      </c>
      <c r="I621" s="2"/>
      <c r="J621" s="2">
        <f t="shared" si="354"/>
        <v>0.49259259259259258</v>
      </c>
      <c r="K621" s="2">
        <f t="shared" si="355"/>
        <v>0.41582491582491582</v>
      </c>
      <c r="L621" s="2">
        <f t="shared" si="356"/>
        <v>0</v>
      </c>
      <c r="M621" s="2">
        <f t="shared" si="357"/>
        <v>9.1582491582491599E-2</v>
      </c>
      <c r="N621" s="120">
        <v>1463</v>
      </c>
      <c r="O621" s="120">
        <v>1235</v>
      </c>
      <c r="P621" s="120"/>
      <c r="Q621" s="120"/>
      <c r="R621" s="120">
        <v>272</v>
      </c>
      <c r="S621" s="120"/>
      <c r="T621" s="120"/>
      <c r="U621" s="120"/>
      <c r="V621" s="120"/>
      <c r="W621" s="120"/>
      <c r="X621" s="120"/>
      <c r="Y621" s="120">
        <v>0</v>
      </c>
      <c r="Z621" s="120">
        <v>0</v>
      </c>
      <c r="AA621" s="120">
        <v>0</v>
      </c>
      <c r="AB621" s="120">
        <v>0</v>
      </c>
      <c r="AC621" s="120">
        <v>0</v>
      </c>
      <c r="AD621" s="120">
        <v>0</v>
      </c>
      <c r="AE621" s="120"/>
      <c r="AG621" s="6">
        <f>IF(Q621&gt;0,RANK(Q621,(N621:P621,Q621:AE621)),0)</f>
        <v>0</v>
      </c>
      <c r="AH621" s="6">
        <f>IF(R621&gt;0,RANK(R621,(N621:P621,Q621:AE621)),0)</f>
        <v>3</v>
      </c>
      <c r="AI621" s="6">
        <f>IF(T621&gt;0,RANK(T621,(N621:P621,Q621:AE621)),0)</f>
        <v>0</v>
      </c>
      <c r="AJ621" s="6">
        <f>IF(S621&gt;0,RANK(S621,(N621:P621,Q621:AE621)),0)</f>
        <v>0</v>
      </c>
      <c r="AK621" s="2">
        <f t="shared" si="358"/>
        <v>0</v>
      </c>
      <c r="AL621" s="2">
        <f t="shared" si="359"/>
        <v>9.1582491582491585E-2</v>
      </c>
      <c r="AM621" s="2">
        <f t="shared" si="360"/>
        <v>0</v>
      </c>
      <c r="AN621" s="2">
        <f t="shared" si="361"/>
        <v>0</v>
      </c>
      <c r="AP621" t="s">
        <v>118</v>
      </c>
      <c r="AQ621" t="s">
        <v>1101</v>
      </c>
      <c r="AR621">
        <v>6</v>
      </c>
      <c r="AT621">
        <v>1</v>
      </c>
      <c r="AU621" s="105">
        <v>29</v>
      </c>
      <c r="AV621" s="107">
        <v>75</v>
      </c>
      <c r="AW621" s="111">
        <f t="shared" si="348"/>
        <v>29075</v>
      </c>
      <c r="AY621" s="6" t="s">
        <v>1243</v>
      </c>
    </row>
    <row r="622" spans="1:51" hidden="1" outlineLevel="1">
      <c r="A622" t="s">
        <v>1000</v>
      </c>
      <c r="B622" t="s">
        <v>1101</v>
      </c>
      <c r="C622" s="1">
        <f t="shared" si="349"/>
        <v>124480</v>
      </c>
      <c r="D622" s="8">
        <f t="shared" si="350"/>
        <v>1</v>
      </c>
      <c r="E622" s="8">
        <f t="shared" si="351"/>
        <v>2</v>
      </c>
      <c r="F622" s="8">
        <f t="shared" si="352"/>
        <v>0</v>
      </c>
      <c r="G622" s="61">
        <f t="shared" si="353"/>
        <v>4675</v>
      </c>
      <c r="H622" s="66">
        <f t="shared" si="334"/>
        <v>3.7556233933161952E-2</v>
      </c>
      <c r="I622" s="2"/>
      <c r="J622" s="2">
        <f t="shared" si="354"/>
        <v>0.48183643958868894</v>
      </c>
      <c r="K622" s="2">
        <f t="shared" si="355"/>
        <v>0.44428020565552701</v>
      </c>
      <c r="L622" s="2">
        <f t="shared" si="356"/>
        <v>0</v>
      </c>
      <c r="M622" s="2">
        <f t="shared" si="357"/>
        <v>7.3883354755784059E-2</v>
      </c>
      <c r="N622" s="120">
        <v>59979</v>
      </c>
      <c r="O622" s="120">
        <v>55304</v>
      </c>
      <c r="P622" s="120"/>
      <c r="Q622" s="120"/>
      <c r="R622" s="120">
        <v>9197</v>
      </c>
      <c r="S622" s="120"/>
      <c r="T622" s="120"/>
      <c r="U622" s="120"/>
      <c r="V622" s="120"/>
      <c r="W622" s="120"/>
      <c r="X622" s="120"/>
      <c r="Y622" s="120">
        <v>0</v>
      </c>
      <c r="Z622" s="120">
        <v>0</v>
      </c>
      <c r="AA622" s="120">
        <v>0</v>
      </c>
      <c r="AB622" s="120">
        <v>0</v>
      </c>
      <c r="AC622" s="120">
        <v>0</v>
      </c>
      <c r="AD622" s="120">
        <v>0</v>
      </c>
      <c r="AE622" s="120"/>
      <c r="AG622" s="6">
        <f>IF(Q622&gt;0,RANK(Q622,(N622:P622,Q622:AE622)),0)</f>
        <v>0</v>
      </c>
      <c r="AH622" s="6">
        <f>IF(R622&gt;0,RANK(R622,(N622:P622,Q622:AE622)),0)</f>
        <v>3</v>
      </c>
      <c r="AI622" s="6">
        <f>IF(T622&gt;0,RANK(T622,(N622:P622,Q622:AE622)),0)</f>
        <v>0</v>
      </c>
      <c r="AJ622" s="6">
        <f>IF(S622&gt;0,RANK(S622,(N622:P622,Q622:AE622)),0)</f>
        <v>0</v>
      </c>
      <c r="AK622" s="2">
        <f t="shared" si="358"/>
        <v>0</v>
      </c>
      <c r="AL622" s="2">
        <f t="shared" si="359"/>
        <v>7.3883354755784059E-2</v>
      </c>
      <c r="AM622" s="2">
        <f t="shared" si="360"/>
        <v>0</v>
      </c>
      <c r="AN622" s="2">
        <f t="shared" si="361"/>
        <v>0</v>
      </c>
      <c r="AP622" t="s">
        <v>1000</v>
      </c>
      <c r="AQ622" t="s">
        <v>1101</v>
      </c>
      <c r="AR622">
        <v>7</v>
      </c>
      <c r="AT622">
        <v>1</v>
      </c>
      <c r="AU622" s="105">
        <v>29</v>
      </c>
      <c r="AV622" s="107">
        <v>77</v>
      </c>
      <c r="AW622" s="111">
        <f t="shared" si="348"/>
        <v>29077</v>
      </c>
      <c r="AY622" s="6" t="s">
        <v>1243</v>
      </c>
    </row>
    <row r="623" spans="1:51" hidden="1" outlineLevel="1">
      <c r="A623" t="s">
        <v>1766</v>
      </c>
      <c r="B623" t="s">
        <v>1101</v>
      </c>
      <c r="C623" s="1">
        <f t="shared" si="349"/>
        <v>4343</v>
      </c>
      <c r="D623" s="8">
        <f t="shared" si="350"/>
        <v>1</v>
      </c>
      <c r="E623" s="8">
        <f t="shared" si="351"/>
        <v>2</v>
      </c>
      <c r="F623" s="8">
        <f t="shared" si="352"/>
        <v>0</v>
      </c>
      <c r="G623" s="61">
        <f t="shared" si="353"/>
        <v>120</v>
      </c>
      <c r="H623" s="66">
        <f t="shared" si="334"/>
        <v>2.763067004374856E-2</v>
      </c>
      <c r="I623" s="2"/>
      <c r="J623" s="2">
        <f t="shared" si="354"/>
        <v>0.46787934607414228</v>
      </c>
      <c r="K623" s="2">
        <f t="shared" si="355"/>
        <v>0.44024867603039375</v>
      </c>
      <c r="L623" s="2">
        <f t="shared" si="356"/>
        <v>0</v>
      </c>
      <c r="M623" s="2">
        <f t="shared" si="357"/>
        <v>9.1871977895463974E-2</v>
      </c>
      <c r="N623" s="120">
        <v>2032</v>
      </c>
      <c r="O623" s="120">
        <v>1912</v>
      </c>
      <c r="P623" s="120"/>
      <c r="Q623" s="120"/>
      <c r="R623" s="120">
        <v>399</v>
      </c>
      <c r="S623" s="120"/>
      <c r="T623" s="120"/>
      <c r="U623" s="120"/>
      <c r="V623" s="120"/>
      <c r="W623" s="120"/>
      <c r="X623" s="120"/>
      <c r="Y623" s="120">
        <v>0</v>
      </c>
      <c r="Z623" s="120">
        <v>0</v>
      </c>
      <c r="AA623" s="120">
        <v>0</v>
      </c>
      <c r="AB623" s="120">
        <v>0</v>
      </c>
      <c r="AC623" s="120">
        <v>0</v>
      </c>
      <c r="AD623" s="120">
        <v>0</v>
      </c>
      <c r="AE623" s="120"/>
      <c r="AG623" s="6">
        <f>IF(Q623&gt;0,RANK(Q623,(N623:P623,Q623:AE623)),0)</f>
        <v>0</v>
      </c>
      <c r="AH623" s="6">
        <f>IF(R623&gt;0,RANK(R623,(N623:P623,Q623:AE623)),0)</f>
        <v>3</v>
      </c>
      <c r="AI623" s="6">
        <f>IF(T623&gt;0,RANK(T623,(N623:P623,Q623:AE623)),0)</f>
        <v>0</v>
      </c>
      <c r="AJ623" s="6">
        <f>IF(S623&gt;0,RANK(S623,(N623:P623,Q623:AE623)),0)</f>
        <v>0</v>
      </c>
      <c r="AK623" s="2">
        <f t="shared" si="358"/>
        <v>0</v>
      </c>
      <c r="AL623" s="2">
        <f t="shared" si="359"/>
        <v>9.187197789546396E-2</v>
      </c>
      <c r="AM623" s="2">
        <f t="shared" si="360"/>
        <v>0</v>
      </c>
      <c r="AN623" s="2">
        <f t="shared" si="361"/>
        <v>0</v>
      </c>
      <c r="AP623" t="s">
        <v>1766</v>
      </c>
      <c r="AQ623" t="s">
        <v>1101</v>
      </c>
      <c r="AR623">
        <v>6</v>
      </c>
      <c r="AT623">
        <v>1</v>
      </c>
      <c r="AU623" s="105">
        <v>29</v>
      </c>
      <c r="AV623" s="107">
        <v>79</v>
      </c>
      <c r="AW623" s="111">
        <f t="shared" si="348"/>
        <v>29079</v>
      </c>
      <c r="AY623" s="6" t="s">
        <v>1243</v>
      </c>
    </row>
    <row r="624" spans="1:51" hidden="1" outlineLevel="1">
      <c r="A624" t="s">
        <v>2095</v>
      </c>
      <c r="B624" t="s">
        <v>1101</v>
      </c>
      <c r="C624" s="1">
        <f t="shared" si="349"/>
        <v>3618</v>
      </c>
      <c r="D624" s="8">
        <f t="shared" si="350"/>
        <v>2</v>
      </c>
      <c r="E624" s="8">
        <f t="shared" si="351"/>
        <v>1</v>
      </c>
      <c r="F624" s="8">
        <f t="shared" si="352"/>
        <v>0</v>
      </c>
      <c r="G624" s="61">
        <f t="shared" si="353"/>
        <v>186</v>
      </c>
      <c r="H624" s="66">
        <f t="shared" si="334"/>
        <v>5.140961857379768E-2</v>
      </c>
      <c r="I624" s="2"/>
      <c r="J624" s="2">
        <f t="shared" si="354"/>
        <v>0.4306246545052515</v>
      </c>
      <c r="K624" s="2">
        <f t="shared" si="355"/>
        <v>0.48203427307904922</v>
      </c>
      <c r="L624" s="2">
        <f t="shared" si="356"/>
        <v>0</v>
      </c>
      <c r="M624" s="2">
        <f t="shared" si="357"/>
        <v>8.7341072415699328E-2</v>
      </c>
      <c r="N624" s="120">
        <v>1558</v>
      </c>
      <c r="O624" s="120">
        <v>1744</v>
      </c>
      <c r="P624" s="120"/>
      <c r="Q624" s="120"/>
      <c r="R624" s="120">
        <v>316</v>
      </c>
      <c r="S624" s="120"/>
      <c r="T624" s="120"/>
      <c r="U624" s="120"/>
      <c r="V624" s="120"/>
      <c r="W624" s="120"/>
      <c r="X624" s="120"/>
      <c r="Y624" s="120">
        <v>0</v>
      </c>
      <c r="Z624" s="120">
        <v>0</v>
      </c>
      <c r="AA624" s="120">
        <v>0</v>
      </c>
      <c r="AB624" s="120">
        <v>0</v>
      </c>
      <c r="AC624" s="120">
        <v>0</v>
      </c>
      <c r="AD624" s="120">
        <v>0</v>
      </c>
      <c r="AE624" s="120"/>
      <c r="AG624" s="6">
        <f>IF(Q624&gt;0,RANK(Q624,(N624:P624,Q624:AE624)),0)</f>
        <v>0</v>
      </c>
      <c r="AH624" s="6">
        <f>IF(R624&gt;0,RANK(R624,(N624:P624,Q624:AE624)),0)</f>
        <v>3</v>
      </c>
      <c r="AI624" s="6">
        <f>IF(T624&gt;0,RANK(T624,(N624:P624,Q624:AE624)),0)</f>
        <v>0</v>
      </c>
      <c r="AJ624" s="6">
        <f>IF(S624&gt;0,RANK(S624,(N624:P624,Q624:AE624)),0)</f>
        <v>0</v>
      </c>
      <c r="AK624" s="2">
        <f t="shared" si="358"/>
        <v>0</v>
      </c>
      <c r="AL624" s="2">
        <f t="shared" si="359"/>
        <v>8.7341072415699286E-2</v>
      </c>
      <c r="AM624" s="2">
        <f t="shared" si="360"/>
        <v>0</v>
      </c>
      <c r="AN624" s="2">
        <f t="shared" si="361"/>
        <v>0</v>
      </c>
      <c r="AP624" t="s">
        <v>2095</v>
      </c>
      <c r="AQ624" t="s">
        <v>1101</v>
      </c>
      <c r="AR624">
        <v>6</v>
      </c>
      <c r="AT624">
        <v>1</v>
      </c>
      <c r="AU624" s="105">
        <v>29</v>
      </c>
      <c r="AV624" s="107">
        <v>81</v>
      </c>
      <c r="AW624" s="111">
        <f t="shared" si="348"/>
        <v>29081</v>
      </c>
      <c r="AY624" s="6" t="s">
        <v>1243</v>
      </c>
    </row>
    <row r="625" spans="1:51" hidden="1" outlineLevel="1">
      <c r="A625" t="s">
        <v>2357</v>
      </c>
      <c r="B625" t="s">
        <v>1101</v>
      </c>
      <c r="C625" s="1">
        <f t="shared" si="349"/>
        <v>10030</v>
      </c>
      <c r="D625" s="8">
        <f t="shared" si="350"/>
        <v>1</v>
      </c>
      <c r="E625" s="8">
        <f t="shared" si="351"/>
        <v>2</v>
      </c>
      <c r="F625" s="8">
        <f t="shared" si="352"/>
        <v>0</v>
      </c>
      <c r="G625" s="61">
        <f t="shared" si="353"/>
        <v>1053</v>
      </c>
      <c r="H625" s="66">
        <f t="shared" si="334"/>
        <v>0.10498504486540379</v>
      </c>
      <c r="I625" s="2"/>
      <c r="J625" s="2">
        <f t="shared" si="354"/>
        <v>0.51036889332003987</v>
      </c>
      <c r="K625" s="2">
        <f t="shared" si="355"/>
        <v>0.4053838484546361</v>
      </c>
      <c r="L625" s="2">
        <f t="shared" si="356"/>
        <v>0</v>
      </c>
      <c r="M625" s="2">
        <f t="shared" si="357"/>
        <v>8.4247258225324029E-2</v>
      </c>
      <c r="N625" s="120">
        <v>5119</v>
      </c>
      <c r="O625" s="120">
        <v>4066</v>
      </c>
      <c r="P625" s="120"/>
      <c r="Q625" s="120"/>
      <c r="R625" s="120">
        <v>844</v>
      </c>
      <c r="S625" s="120"/>
      <c r="T625" s="120"/>
      <c r="U625" s="120"/>
      <c r="V625" s="120"/>
      <c r="W625" s="120"/>
      <c r="X625" s="120"/>
      <c r="Y625" s="120">
        <v>0</v>
      </c>
      <c r="Z625" s="120">
        <v>0</v>
      </c>
      <c r="AA625" s="120">
        <v>0</v>
      </c>
      <c r="AB625" s="120">
        <v>0</v>
      </c>
      <c r="AC625" s="120">
        <v>1</v>
      </c>
      <c r="AD625" s="120">
        <v>0</v>
      </c>
      <c r="AE625" s="120"/>
      <c r="AG625" s="6">
        <f>IF(Q625&gt;0,RANK(Q625,(N625:P625,Q625:AE625)),0)</f>
        <v>0</v>
      </c>
      <c r="AH625" s="6">
        <f>IF(R625&gt;0,RANK(R625,(N625:P625,Q625:AE625)),0)</f>
        <v>3</v>
      </c>
      <c r="AI625" s="6">
        <f>IF(T625&gt;0,RANK(T625,(N625:P625,Q625:AE625)),0)</f>
        <v>0</v>
      </c>
      <c r="AJ625" s="6">
        <f>IF(S625&gt;0,RANK(S625,(N625:P625,Q625:AE625)),0)</f>
        <v>0</v>
      </c>
      <c r="AK625" s="2">
        <f t="shared" si="358"/>
        <v>0</v>
      </c>
      <c r="AL625" s="2">
        <f t="shared" si="359"/>
        <v>8.4147557328015946E-2</v>
      </c>
      <c r="AM625" s="2">
        <f t="shared" si="360"/>
        <v>0</v>
      </c>
      <c r="AN625" s="2">
        <f t="shared" si="361"/>
        <v>0</v>
      </c>
      <c r="AP625" t="s">
        <v>2357</v>
      </c>
      <c r="AQ625" t="s">
        <v>1101</v>
      </c>
      <c r="AR625">
        <v>4</v>
      </c>
      <c r="AT625">
        <v>1</v>
      </c>
      <c r="AU625" s="105">
        <v>29</v>
      </c>
      <c r="AV625" s="107">
        <v>83</v>
      </c>
      <c r="AW625" s="111">
        <f t="shared" si="348"/>
        <v>29083</v>
      </c>
      <c r="AY625" s="6" t="s">
        <v>1243</v>
      </c>
    </row>
    <row r="626" spans="1:51" hidden="1" outlineLevel="1">
      <c r="A626" t="s">
        <v>535</v>
      </c>
      <c r="B626" t="s">
        <v>1101</v>
      </c>
      <c r="C626" s="1">
        <f t="shared" si="349"/>
        <v>4643</v>
      </c>
      <c r="D626" s="8">
        <f t="shared" si="350"/>
        <v>1</v>
      </c>
      <c r="E626" s="8">
        <f t="shared" si="351"/>
        <v>2</v>
      </c>
      <c r="F626" s="8">
        <f t="shared" si="352"/>
        <v>0</v>
      </c>
      <c r="G626" s="61">
        <f t="shared" si="353"/>
        <v>310</v>
      </c>
      <c r="H626" s="66">
        <f t="shared" si="334"/>
        <v>6.6767176394572469E-2</v>
      </c>
      <c r="I626" s="2"/>
      <c r="J626" s="2">
        <f t="shared" si="354"/>
        <v>0.49364634934309715</v>
      </c>
      <c r="K626" s="2">
        <f t="shared" si="355"/>
        <v>0.42687917294852468</v>
      </c>
      <c r="L626" s="2">
        <f t="shared" si="356"/>
        <v>0</v>
      </c>
      <c r="M626" s="2">
        <f t="shared" si="357"/>
        <v>7.9474477708378177E-2</v>
      </c>
      <c r="N626" s="120">
        <v>2292</v>
      </c>
      <c r="O626" s="120">
        <v>1982</v>
      </c>
      <c r="P626" s="120"/>
      <c r="Q626" s="120"/>
      <c r="R626" s="120">
        <v>369</v>
      </c>
      <c r="S626" s="120"/>
      <c r="T626" s="120"/>
      <c r="U626" s="120"/>
      <c r="V626" s="120"/>
      <c r="W626" s="120"/>
      <c r="X626" s="120"/>
      <c r="Y626" s="120">
        <v>0</v>
      </c>
      <c r="Z626" s="120">
        <v>0</v>
      </c>
      <c r="AA626" s="120">
        <v>0</v>
      </c>
      <c r="AB626" s="120">
        <v>0</v>
      </c>
      <c r="AC626" s="120">
        <v>0</v>
      </c>
      <c r="AD626" s="120">
        <v>0</v>
      </c>
      <c r="AE626" s="120"/>
      <c r="AG626" s="6">
        <f>IF(Q626&gt;0,RANK(Q626,(N626:P626,Q626:AE626)),0)</f>
        <v>0</v>
      </c>
      <c r="AH626" s="6">
        <f>IF(R626&gt;0,RANK(R626,(N626:P626,Q626:AE626)),0)</f>
        <v>3</v>
      </c>
      <c r="AI626" s="6">
        <f>IF(T626&gt;0,RANK(T626,(N626:P626,Q626:AE626)),0)</f>
        <v>0</v>
      </c>
      <c r="AJ626" s="6">
        <f>IF(S626&gt;0,RANK(S626,(N626:P626,Q626:AE626)),0)</f>
        <v>0</v>
      </c>
      <c r="AK626" s="2">
        <f t="shared" si="358"/>
        <v>0</v>
      </c>
      <c r="AL626" s="2">
        <f t="shared" si="359"/>
        <v>7.9474477708378205E-2</v>
      </c>
      <c r="AM626" s="2">
        <f t="shared" si="360"/>
        <v>0</v>
      </c>
      <c r="AN626" s="2">
        <f t="shared" si="361"/>
        <v>0</v>
      </c>
      <c r="AP626" t="s">
        <v>535</v>
      </c>
      <c r="AQ626" t="s">
        <v>1101</v>
      </c>
      <c r="AR626">
        <v>4</v>
      </c>
      <c r="AT626">
        <v>1</v>
      </c>
      <c r="AU626" s="105">
        <v>29</v>
      </c>
      <c r="AV626" s="107">
        <v>85</v>
      </c>
      <c r="AW626" s="111">
        <f t="shared" si="348"/>
        <v>29085</v>
      </c>
      <c r="AY626" s="6" t="s">
        <v>1243</v>
      </c>
    </row>
    <row r="627" spans="1:51" hidden="1" outlineLevel="1">
      <c r="A627" t="s">
        <v>536</v>
      </c>
      <c r="B627" t="s">
        <v>1101</v>
      </c>
      <c r="C627" s="1">
        <f t="shared" si="349"/>
        <v>2277</v>
      </c>
      <c r="D627" s="8">
        <f t="shared" si="350"/>
        <v>2</v>
      </c>
      <c r="E627" s="8">
        <f t="shared" si="351"/>
        <v>1</v>
      </c>
      <c r="F627" s="8">
        <f t="shared" si="352"/>
        <v>0</v>
      </c>
      <c r="G627" s="61">
        <f t="shared" si="353"/>
        <v>210</v>
      </c>
      <c r="H627" s="66">
        <f t="shared" si="334"/>
        <v>9.22266139657444E-2</v>
      </c>
      <c r="I627" s="2"/>
      <c r="J627" s="2">
        <f t="shared" si="354"/>
        <v>0.42116820377689945</v>
      </c>
      <c r="K627" s="2">
        <f t="shared" si="355"/>
        <v>0.51339481774264384</v>
      </c>
      <c r="L627" s="2">
        <f t="shared" si="356"/>
        <v>0</v>
      </c>
      <c r="M627" s="2">
        <f t="shared" si="357"/>
        <v>6.5436978480456709E-2</v>
      </c>
      <c r="N627" s="120">
        <v>959</v>
      </c>
      <c r="O627" s="120">
        <v>1169</v>
      </c>
      <c r="P627" s="120"/>
      <c r="Q627" s="120"/>
      <c r="R627" s="120">
        <v>149</v>
      </c>
      <c r="S627" s="120"/>
      <c r="T627" s="120"/>
      <c r="U627" s="120"/>
      <c r="V627" s="120"/>
      <c r="W627" s="120"/>
      <c r="X627" s="120"/>
      <c r="Y627" s="120">
        <v>0</v>
      </c>
      <c r="Z627" s="120">
        <v>0</v>
      </c>
      <c r="AA627" s="120">
        <v>0</v>
      </c>
      <c r="AB627" s="120">
        <v>0</v>
      </c>
      <c r="AC627" s="120">
        <v>0</v>
      </c>
      <c r="AD627" s="120">
        <v>0</v>
      </c>
      <c r="AE627" s="120"/>
      <c r="AG627" s="6">
        <f>IF(Q627&gt;0,RANK(Q627,(N627:P627,Q627:AE627)),0)</f>
        <v>0</v>
      </c>
      <c r="AH627" s="6">
        <f>IF(R627&gt;0,RANK(R627,(N627:P627,Q627:AE627)),0)</f>
        <v>3</v>
      </c>
      <c r="AI627" s="6">
        <f>IF(T627&gt;0,RANK(T627,(N627:P627,Q627:AE627)),0)</f>
        <v>0</v>
      </c>
      <c r="AJ627" s="6">
        <f>IF(S627&gt;0,RANK(S627,(N627:P627,Q627:AE627)),0)</f>
        <v>0</v>
      </c>
      <c r="AK627" s="2">
        <f t="shared" si="358"/>
        <v>0</v>
      </c>
      <c r="AL627" s="2">
        <f t="shared" si="359"/>
        <v>6.5436978480456737E-2</v>
      </c>
      <c r="AM627" s="2">
        <f t="shared" si="360"/>
        <v>0</v>
      </c>
      <c r="AN627" s="2">
        <f t="shared" si="361"/>
        <v>0</v>
      </c>
      <c r="AP627" t="s">
        <v>536</v>
      </c>
      <c r="AQ627" t="s">
        <v>1101</v>
      </c>
      <c r="AR627">
        <v>6</v>
      </c>
      <c r="AT627">
        <v>1</v>
      </c>
      <c r="AU627" s="105">
        <v>29</v>
      </c>
      <c r="AV627" s="107">
        <v>87</v>
      </c>
      <c r="AW627" s="111">
        <f t="shared" si="348"/>
        <v>29087</v>
      </c>
      <c r="AY627" s="6" t="s">
        <v>1243</v>
      </c>
    </row>
    <row r="628" spans="1:51" hidden="1" outlineLevel="1">
      <c r="A628" t="s">
        <v>1314</v>
      </c>
      <c r="B628" t="s">
        <v>1101</v>
      </c>
      <c r="C628" s="1">
        <f t="shared" si="349"/>
        <v>4810</v>
      </c>
      <c r="D628" s="8">
        <f t="shared" si="350"/>
        <v>1</v>
      </c>
      <c r="E628" s="8">
        <f t="shared" si="351"/>
        <v>2</v>
      </c>
      <c r="F628" s="8">
        <f t="shared" si="352"/>
        <v>0</v>
      </c>
      <c r="G628" s="61">
        <f t="shared" si="353"/>
        <v>197</v>
      </c>
      <c r="H628" s="66">
        <f t="shared" si="334"/>
        <v>4.0956340956340959E-2</v>
      </c>
      <c r="I628" s="2"/>
      <c r="J628" s="2">
        <f t="shared" si="354"/>
        <v>0.47775467775467778</v>
      </c>
      <c r="K628" s="2">
        <f t="shared" si="355"/>
        <v>0.43679833679833679</v>
      </c>
      <c r="L628" s="2">
        <f t="shared" si="356"/>
        <v>0</v>
      </c>
      <c r="M628" s="2">
        <f t="shared" si="357"/>
        <v>8.5446985446985479E-2</v>
      </c>
      <c r="N628" s="120">
        <v>2298</v>
      </c>
      <c r="O628" s="120">
        <v>2101</v>
      </c>
      <c r="P628" s="120"/>
      <c r="Q628" s="120"/>
      <c r="R628" s="120">
        <v>411</v>
      </c>
      <c r="S628" s="120"/>
      <c r="T628" s="120"/>
      <c r="U628" s="120"/>
      <c r="V628" s="120"/>
      <c r="W628" s="120"/>
      <c r="X628" s="120"/>
      <c r="Y628" s="120">
        <v>0</v>
      </c>
      <c r="Z628" s="120">
        <v>0</v>
      </c>
      <c r="AA628" s="120">
        <v>0</v>
      </c>
      <c r="AB628" s="120">
        <v>0</v>
      </c>
      <c r="AC628" s="120">
        <v>0</v>
      </c>
      <c r="AD628" s="120">
        <v>0</v>
      </c>
      <c r="AE628" s="120"/>
      <c r="AG628" s="6">
        <f>IF(Q628&gt;0,RANK(Q628,(N628:P628,Q628:AE628)),0)</f>
        <v>0</v>
      </c>
      <c r="AH628" s="6">
        <f>IF(R628&gt;0,RANK(R628,(N628:P628,Q628:AE628)),0)</f>
        <v>3</v>
      </c>
      <c r="AI628" s="6">
        <f>IF(T628&gt;0,RANK(T628,(N628:P628,Q628:AE628)),0)</f>
        <v>0</v>
      </c>
      <c r="AJ628" s="6">
        <f>IF(S628&gt;0,RANK(S628,(N628:P628,Q628:AE628)),0)</f>
        <v>0</v>
      </c>
      <c r="AK628" s="2">
        <f t="shared" si="358"/>
        <v>0</v>
      </c>
      <c r="AL628" s="2">
        <f t="shared" si="359"/>
        <v>8.5446985446985452E-2</v>
      </c>
      <c r="AM628" s="2">
        <f t="shared" si="360"/>
        <v>0</v>
      </c>
      <c r="AN628" s="2">
        <f t="shared" si="361"/>
        <v>0</v>
      </c>
      <c r="AP628" t="s">
        <v>1314</v>
      </c>
      <c r="AQ628" t="s">
        <v>1101</v>
      </c>
      <c r="AR628">
        <v>4</v>
      </c>
      <c r="AT628">
        <v>1</v>
      </c>
      <c r="AU628" s="105">
        <v>29</v>
      </c>
      <c r="AV628" s="107">
        <v>89</v>
      </c>
      <c r="AW628" s="111">
        <f t="shared" si="348"/>
        <v>29089</v>
      </c>
      <c r="AY628" s="6" t="s">
        <v>1243</v>
      </c>
    </row>
    <row r="629" spans="1:51" hidden="1" outlineLevel="1">
      <c r="A629" t="s">
        <v>2030</v>
      </c>
      <c r="B629" t="s">
        <v>1101</v>
      </c>
      <c r="C629" s="1">
        <f t="shared" si="349"/>
        <v>16242</v>
      </c>
      <c r="D629" s="8">
        <f t="shared" si="350"/>
        <v>2</v>
      </c>
      <c r="E629" s="8">
        <f t="shared" si="351"/>
        <v>1</v>
      </c>
      <c r="F629" s="8">
        <f t="shared" si="352"/>
        <v>0</v>
      </c>
      <c r="G629" s="61">
        <f t="shared" si="353"/>
        <v>1648</v>
      </c>
      <c r="H629" s="66">
        <f t="shared" si="334"/>
        <v>0.10146533678118458</v>
      </c>
      <c r="I629" s="2"/>
      <c r="J629" s="2">
        <f t="shared" si="354"/>
        <v>0.41201822435660634</v>
      </c>
      <c r="K629" s="2">
        <f t="shared" si="355"/>
        <v>0.51348356113779092</v>
      </c>
      <c r="L629" s="2">
        <f t="shared" si="356"/>
        <v>0</v>
      </c>
      <c r="M629" s="2">
        <f t="shared" si="357"/>
        <v>7.4498214505602678E-2</v>
      </c>
      <c r="N629" s="120">
        <v>6692</v>
      </c>
      <c r="O629" s="120">
        <v>8340</v>
      </c>
      <c r="P629" s="120"/>
      <c r="Q629" s="120"/>
      <c r="R629" s="120">
        <v>1210</v>
      </c>
      <c r="S629" s="120"/>
      <c r="T629" s="120"/>
      <c r="U629" s="120"/>
      <c r="V629" s="120"/>
      <c r="W629" s="120"/>
      <c r="X629" s="120"/>
      <c r="Y629" s="120">
        <v>0</v>
      </c>
      <c r="Z629" s="120">
        <v>0</v>
      </c>
      <c r="AA629" s="120">
        <v>0</v>
      </c>
      <c r="AB629" s="120">
        <v>0</v>
      </c>
      <c r="AC629" s="120">
        <v>0</v>
      </c>
      <c r="AD629" s="120">
        <v>0</v>
      </c>
      <c r="AE629" s="120"/>
      <c r="AG629" s="6">
        <f>IF(Q629&gt;0,RANK(Q629,(N629:P629,Q629:AE629)),0)</f>
        <v>0</v>
      </c>
      <c r="AH629" s="6">
        <f>IF(R629&gt;0,RANK(R629,(N629:P629,Q629:AE629)),0)</f>
        <v>3</v>
      </c>
      <c r="AI629" s="6">
        <f>IF(T629&gt;0,RANK(T629,(N629:P629,Q629:AE629)),0)</f>
        <v>0</v>
      </c>
      <c r="AJ629" s="6">
        <f>IF(S629&gt;0,RANK(S629,(N629:P629,Q629:AE629)),0)</f>
        <v>0</v>
      </c>
      <c r="AK629" s="2">
        <f t="shared" si="358"/>
        <v>0</v>
      </c>
      <c r="AL629" s="2">
        <f t="shared" si="359"/>
        <v>7.4498214505602761E-2</v>
      </c>
      <c r="AM629" s="2">
        <f t="shared" si="360"/>
        <v>0</v>
      </c>
      <c r="AN629" s="2">
        <f t="shared" si="361"/>
        <v>0</v>
      </c>
      <c r="AP629" t="s">
        <v>2030</v>
      </c>
      <c r="AQ629" t="s">
        <v>1101</v>
      </c>
      <c r="AR629">
        <v>8</v>
      </c>
      <c r="AT629">
        <v>1</v>
      </c>
      <c r="AU629" s="105">
        <v>29</v>
      </c>
      <c r="AV629" s="107">
        <v>91</v>
      </c>
      <c r="AW629" s="111">
        <f t="shared" si="348"/>
        <v>29091</v>
      </c>
      <c r="AY629" s="6" t="s">
        <v>1243</v>
      </c>
    </row>
    <row r="630" spans="1:51" hidden="1" outlineLevel="1">
      <c r="A630" t="s">
        <v>1811</v>
      </c>
      <c r="B630" t="s">
        <v>1101</v>
      </c>
      <c r="C630" s="1">
        <f t="shared" si="349"/>
        <v>4002</v>
      </c>
      <c r="D630" s="8">
        <f t="shared" si="350"/>
        <v>1</v>
      </c>
      <c r="E630" s="8">
        <f t="shared" si="351"/>
        <v>2</v>
      </c>
      <c r="F630" s="8">
        <f t="shared" si="352"/>
        <v>0</v>
      </c>
      <c r="G630" s="61">
        <f t="shared" si="353"/>
        <v>791</v>
      </c>
      <c r="H630" s="66">
        <f t="shared" si="334"/>
        <v>0.19765117441279359</v>
      </c>
      <c r="I630" s="2"/>
      <c r="J630" s="2">
        <f t="shared" si="354"/>
        <v>0.56271864067966015</v>
      </c>
      <c r="K630" s="2">
        <f t="shared" si="355"/>
        <v>0.36506746626686659</v>
      </c>
      <c r="L630" s="2">
        <f t="shared" si="356"/>
        <v>0</v>
      </c>
      <c r="M630" s="2">
        <f t="shared" si="357"/>
        <v>7.2213893053473255E-2</v>
      </c>
      <c r="N630" s="120">
        <v>2252</v>
      </c>
      <c r="O630" s="120">
        <v>1461</v>
      </c>
      <c r="P630" s="120"/>
      <c r="Q630" s="120"/>
      <c r="R630" s="120">
        <v>289</v>
      </c>
      <c r="S630" s="120"/>
      <c r="T630" s="120"/>
      <c r="U630" s="120"/>
      <c r="V630" s="120"/>
      <c r="W630" s="120"/>
      <c r="X630" s="120"/>
      <c r="Y630" s="120">
        <v>0</v>
      </c>
      <c r="Z630" s="120">
        <v>0</v>
      </c>
      <c r="AA630" s="120">
        <v>0</v>
      </c>
      <c r="AB630" s="120">
        <v>0</v>
      </c>
      <c r="AC630" s="120">
        <v>0</v>
      </c>
      <c r="AD630" s="120">
        <v>0</v>
      </c>
      <c r="AE630" s="120"/>
      <c r="AG630" s="6">
        <f>IF(Q630&gt;0,RANK(Q630,(N630:P630,Q630:AE630)),0)</f>
        <v>0</v>
      </c>
      <c r="AH630" s="6">
        <f>IF(R630&gt;0,RANK(R630,(N630:P630,Q630:AE630)),0)</f>
        <v>3</v>
      </c>
      <c r="AI630" s="6">
        <f>IF(T630&gt;0,RANK(T630,(N630:P630,Q630:AE630)),0)</f>
        <v>0</v>
      </c>
      <c r="AJ630" s="6">
        <f>IF(S630&gt;0,RANK(S630,(N630:P630,Q630:AE630)),0)</f>
        <v>0</v>
      </c>
      <c r="AK630" s="2">
        <f t="shared" si="358"/>
        <v>0</v>
      </c>
      <c r="AL630" s="2">
        <f t="shared" si="359"/>
        <v>7.2213893053473269E-2</v>
      </c>
      <c r="AM630" s="2">
        <f t="shared" si="360"/>
        <v>0</v>
      </c>
      <c r="AN630" s="2">
        <f t="shared" si="361"/>
        <v>0</v>
      </c>
      <c r="AP630" t="s">
        <v>1811</v>
      </c>
      <c r="AQ630" t="s">
        <v>1101</v>
      </c>
      <c r="AR630">
        <v>8</v>
      </c>
      <c r="AT630">
        <v>1</v>
      </c>
      <c r="AU630" s="105">
        <v>29</v>
      </c>
      <c r="AV630" s="107">
        <v>93</v>
      </c>
      <c r="AW630" s="111">
        <f t="shared" si="348"/>
        <v>29093</v>
      </c>
      <c r="AY630" s="6" t="s">
        <v>1243</v>
      </c>
    </row>
    <row r="631" spans="1:51" hidden="1" outlineLevel="1">
      <c r="A631" t="s">
        <v>806</v>
      </c>
      <c r="B631" t="s">
        <v>1101</v>
      </c>
      <c r="C631" s="1">
        <f t="shared" si="349"/>
        <v>308059</v>
      </c>
      <c r="D631" s="8">
        <f t="shared" si="350"/>
        <v>1</v>
      </c>
      <c r="E631" s="8">
        <f t="shared" si="351"/>
        <v>2</v>
      </c>
      <c r="F631" s="8">
        <f t="shared" si="352"/>
        <v>0</v>
      </c>
      <c r="G631" s="61">
        <f t="shared" si="353"/>
        <v>117917</v>
      </c>
      <c r="H631" s="66">
        <f t="shared" si="334"/>
        <v>0.38277407899136207</v>
      </c>
      <c r="I631" s="2"/>
      <c r="J631" s="2">
        <f t="shared" si="354"/>
        <v>0.66315543451092163</v>
      </c>
      <c r="K631" s="2">
        <f t="shared" si="355"/>
        <v>0.28038135551955956</v>
      </c>
      <c r="L631" s="2">
        <f t="shared" si="356"/>
        <v>0</v>
      </c>
      <c r="M631" s="2">
        <f t="shared" si="357"/>
        <v>5.6463209969518813E-2</v>
      </c>
      <c r="N631" s="120">
        <v>204291</v>
      </c>
      <c r="O631" s="120">
        <v>86374</v>
      </c>
      <c r="P631" s="120"/>
      <c r="Q631" s="120"/>
      <c r="R631" s="120">
        <v>17390</v>
      </c>
      <c r="S631" s="120"/>
      <c r="T631" s="120"/>
      <c r="U631" s="120"/>
      <c r="V631" s="120"/>
      <c r="W631" s="120"/>
      <c r="X631" s="120"/>
      <c r="Y631" s="120">
        <v>1</v>
      </c>
      <c r="Z631" s="120">
        <v>1</v>
      </c>
      <c r="AA631" s="120">
        <v>0</v>
      </c>
      <c r="AB631" s="120">
        <v>2</v>
      </c>
      <c r="AC631" s="120">
        <v>0</v>
      </c>
      <c r="AD631" s="120">
        <v>0</v>
      </c>
      <c r="AE631" s="120"/>
      <c r="AG631" s="6">
        <f>IF(Q631&gt;0,RANK(Q631,(N631:P631,Q631:AE631)),0)</f>
        <v>0</v>
      </c>
      <c r="AH631" s="6">
        <f>IF(R631&gt;0,RANK(R631,(N631:P631,Q631:AE631)),0)</f>
        <v>3</v>
      </c>
      <c r="AI631" s="6">
        <f>IF(T631&gt;0,RANK(T631,(N631:P631,Q631:AE631)),0)</f>
        <v>0</v>
      </c>
      <c r="AJ631" s="6">
        <f>IF(S631&gt;0,RANK(S631,(N631:P631,Q631:AE631)),0)</f>
        <v>0</v>
      </c>
      <c r="AK631" s="2">
        <f t="shared" si="358"/>
        <v>0</v>
      </c>
      <c r="AL631" s="2">
        <f t="shared" si="359"/>
        <v>5.6450225443827322E-2</v>
      </c>
      <c r="AM631" s="2">
        <f t="shared" si="360"/>
        <v>0</v>
      </c>
      <c r="AN631" s="2">
        <f t="shared" si="361"/>
        <v>0</v>
      </c>
      <c r="AP631" t="s">
        <v>806</v>
      </c>
      <c r="AQ631" t="s">
        <v>1101</v>
      </c>
      <c r="AT631">
        <v>1</v>
      </c>
      <c r="AU631" s="105">
        <v>29</v>
      </c>
      <c r="AV631" s="107">
        <v>95</v>
      </c>
      <c r="AW631" s="111">
        <f t="shared" si="348"/>
        <v>29095</v>
      </c>
      <c r="AY631" s="6" t="s">
        <v>1243</v>
      </c>
    </row>
    <row r="632" spans="1:51" hidden="1" outlineLevel="1">
      <c r="A632" t="s">
        <v>2344</v>
      </c>
      <c r="B632" t="s">
        <v>1101</v>
      </c>
      <c r="C632" s="1">
        <f t="shared" si="349"/>
        <v>44761</v>
      </c>
      <c r="D632" s="8">
        <f t="shared" si="350"/>
        <v>2</v>
      </c>
      <c r="E632" s="8">
        <f t="shared" si="351"/>
        <v>1</v>
      </c>
      <c r="F632" s="8">
        <f t="shared" si="352"/>
        <v>0</v>
      </c>
      <c r="G632" s="61">
        <f t="shared" si="353"/>
        <v>7078</v>
      </c>
      <c r="H632" s="66">
        <f t="shared" si="334"/>
        <v>0.15812872813386653</v>
      </c>
      <c r="I632" s="2"/>
      <c r="J632" s="2">
        <f t="shared" si="354"/>
        <v>0.39063023614307096</v>
      </c>
      <c r="K632" s="2">
        <f t="shared" si="355"/>
        <v>0.54875896427693749</v>
      </c>
      <c r="L632" s="2">
        <f t="shared" si="356"/>
        <v>0</v>
      </c>
      <c r="M632" s="2">
        <f t="shared" si="357"/>
        <v>6.0610799579991603E-2</v>
      </c>
      <c r="N632" s="120">
        <v>17485</v>
      </c>
      <c r="O632" s="120">
        <v>24563</v>
      </c>
      <c r="P632" s="120"/>
      <c r="Q632" s="120"/>
      <c r="R632" s="120">
        <v>2713</v>
      </c>
      <c r="S632" s="120"/>
      <c r="T632" s="120"/>
      <c r="U632" s="120"/>
      <c r="V632" s="120"/>
      <c r="W632" s="120"/>
      <c r="X632" s="120"/>
      <c r="Y632" s="120">
        <v>0</v>
      </c>
      <c r="Z632" s="120">
        <v>0</v>
      </c>
      <c r="AA632" s="120">
        <v>0</v>
      </c>
      <c r="AB632" s="120">
        <v>0</v>
      </c>
      <c r="AC632" s="120">
        <v>0</v>
      </c>
      <c r="AD632" s="120">
        <v>0</v>
      </c>
      <c r="AE632" s="120"/>
      <c r="AG632" s="6">
        <f>IF(Q632&gt;0,RANK(Q632,(N632:P632,Q632:AE632)),0)</f>
        <v>0</v>
      </c>
      <c r="AH632" s="6">
        <f>IF(R632&gt;0,RANK(R632,(N632:P632,Q632:AE632)),0)</f>
        <v>3</v>
      </c>
      <c r="AI632" s="6">
        <f>IF(T632&gt;0,RANK(T632,(N632:P632,Q632:AE632)),0)</f>
        <v>0</v>
      </c>
      <c r="AJ632" s="6">
        <f>IF(S632&gt;0,RANK(S632,(N632:P632,Q632:AE632)),0)</f>
        <v>0</v>
      </c>
      <c r="AK632" s="2">
        <f t="shared" si="358"/>
        <v>0</v>
      </c>
      <c r="AL632" s="2">
        <f t="shared" si="359"/>
        <v>6.0610799579991513E-2</v>
      </c>
      <c r="AM632" s="2">
        <f t="shared" si="360"/>
        <v>0</v>
      </c>
      <c r="AN632" s="2">
        <f t="shared" si="361"/>
        <v>0</v>
      </c>
      <c r="AP632" t="s">
        <v>2344</v>
      </c>
      <c r="AQ632" t="s">
        <v>1101</v>
      </c>
      <c r="AR632">
        <v>7</v>
      </c>
      <c r="AT632">
        <v>1</v>
      </c>
      <c r="AU632" s="105">
        <v>29</v>
      </c>
      <c r="AV632" s="107">
        <v>97</v>
      </c>
      <c r="AW632" s="111">
        <f t="shared" si="348"/>
        <v>29097</v>
      </c>
      <c r="AY632" s="6" t="s">
        <v>1243</v>
      </c>
    </row>
    <row r="633" spans="1:51" hidden="1" outlineLevel="1">
      <c r="A633" t="s">
        <v>1951</v>
      </c>
      <c r="B633" t="s">
        <v>1101</v>
      </c>
      <c r="C633" s="1">
        <f t="shared" si="349"/>
        <v>96923</v>
      </c>
      <c r="D633" s="8">
        <f t="shared" si="350"/>
        <v>1</v>
      </c>
      <c r="E633" s="8">
        <f t="shared" si="351"/>
        <v>2</v>
      </c>
      <c r="F633" s="8">
        <f t="shared" si="352"/>
        <v>0</v>
      </c>
      <c r="G633" s="61">
        <f t="shared" si="353"/>
        <v>13117</v>
      </c>
      <c r="H633" s="66">
        <f t="shared" si="334"/>
        <v>0.13533423439224951</v>
      </c>
      <c r="I633" s="2"/>
      <c r="J633" s="2">
        <f t="shared" si="354"/>
        <v>0.53508455165440605</v>
      </c>
      <c r="K633" s="2">
        <f t="shared" si="355"/>
        <v>0.39975031726215654</v>
      </c>
      <c r="L633" s="2">
        <f t="shared" si="356"/>
        <v>0</v>
      </c>
      <c r="M633" s="2">
        <f t="shared" si="357"/>
        <v>6.5165131083437411E-2</v>
      </c>
      <c r="N633" s="120">
        <v>51862</v>
      </c>
      <c r="O633" s="120">
        <v>38745</v>
      </c>
      <c r="P633" s="120"/>
      <c r="Q633" s="120"/>
      <c r="R633" s="120">
        <v>6316</v>
      </c>
      <c r="S633" s="120"/>
      <c r="T633" s="120"/>
      <c r="U633" s="120"/>
      <c r="V633" s="120"/>
      <c r="W633" s="120"/>
      <c r="X633" s="120"/>
      <c r="Y633" s="120">
        <v>0</v>
      </c>
      <c r="Z633" s="120">
        <v>0</v>
      </c>
      <c r="AA633" s="120">
        <v>0</v>
      </c>
      <c r="AB633" s="120">
        <v>0</v>
      </c>
      <c r="AC633" s="120">
        <v>0</v>
      </c>
      <c r="AD633" s="120">
        <v>0</v>
      </c>
      <c r="AE633" s="120"/>
      <c r="AG633" s="6">
        <f>IF(Q633&gt;0,RANK(Q633,(N633:P633,Q633:AE633)),0)</f>
        <v>0</v>
      </c>
      <c r="AH633" s="6">
        <f>IF(R633&gt;0,RANK(R633,(N633:P633,Q633:AE633)),0)</f>
        <v>3</v>
      </c>
      <c r="AI633" s="6">
        <f>IF(T633&gt;0,RANK(T633,(N633:P633,Q633:AE633)),0)</f>
        <v>0</v>
      </c>
      <c r="AJ633" s="6">
        <f>IF(S633&gt;0,RANK(S633,(N633:P633,Q633:AE633)),0)</f>
        <v>0</v>
      </c>
      <c r="AK633" s="2">
        <f t="shared" si="358"/>
        <v>0</v>
      </c>
      <c r="AL633" s="2">
        <f t="shared" si="359"/>
        <v>6.5165131083437369E-2</v>
      </c>
      <c r="AM633" s="2">
        <f t="shared" si="360"/>
        <v>0</v>
      </c>
      <c r="AN633" s="2">
        <f t="shared" si="361"/>
        <v>0</v>
      </c>
      <c r="AP633" t="s">
        <v>1951</v>
      </c>
      <c r="AQ633" t="s">
        <v>1101</v>
      </c>
      <c r="AT633">
        <v>1</v>
      </c>
      <c r="AU633" s="105">
        <v>29</v>
      </c>
      <c r="AV633" s="107">
        <v>99</v>
      </c>
      <c r="AW633" s="111">
        <f t="shared" si="348"/>
        <v>29099</v>
      </c>
      <c r="AY633" s="6" t="s">
        <v>1243</v>
      </c>
    </row>
    <row r="634" spans="1:51" hidden="1" outlineLevel="1">
      <c r="A634" t="s">
        <v>52</v>
      </c>
      <c r="B634" t="s">
        <v>1101</v>
      </c>
      <c r="C634" s="1">
        <f t="shared" si="349"/>
        <v>20769</v>
      </c>
      <c r="D634" s="8">
        <f t="shared" si="350"/>
        <v>1</v>
      </c>
      <c r="E634" s="8">
        <f t="shared" si="351"/>
        <v>2</v>
      </c>
      <c r="F634" s="8">
        <f t="shared" si="352"/>
        <v>0</v>
      </c>
      <c r="G634" s="61">
        <f t="shared" si="353"/>
        <v>1584</v>
      </c>
      <c r="H634" s="66">
        <f t="shared" si="334"/>
        <v>7.6267514083489821E-2</v>
      </c>
      <c r="I634" s="2"/>
      <c r="J634" s="2">
        <f t="shared" si="354"/>
        <v>0.4909721219124657</v>
      </c>
      <c r="K634" s="2">
        <f t="shared" si="355"/>
        <v>0.41470460782897589</v>
      </c>
      <c r="L634" s="2">
        <f t="shared" si="356"/>
        <v>0</v>
      </c>
      <c r="M634" s="2">
        <f t="shared" si="357"/>
        <v>9.4323270258558467E-2</v>
      </c>
      <c r="N634" s="120">
        <v>10197</v>
      </c>
      <c r="O634" s="120">
        <v>8613</v>
      </c>
      <c r="P634" s="120"/>
      <c r="Q634" s="120"/>
      <c r="R634" s="120">
        <v>1959</v>
      </c>
      <c r="S634" s="120"/>
      <c r="T634" s="120"/>
      <c r="U634" s="120"/>
      <c r="V634" s="120"/>
      <c r="W634" s="120"/>
      <c r="X634" s="120"/>
      <c r="Y634" s="120">
        <v>0</v>
      </c>
      <c r="Z634" s="120">
        <v>0</v>
      </c>
      <c r="AA634" s="120">
        <v>0</v>
      </c>
      <c r="AB634" s="120">
        <v>0</v>
      </c>
      <c r="AC634" s="120">
        <v>0</v>
      </c>
      <c r="AD634" s="120">
        <v>0</v>
      </c>
      <c r="AE634" s="120"/>
      <c r="AG634" s="6">
        <f>IF(Q634&gt;0,RANK(Q634,(N634:P634,Q634:AE634)),0)</f>
        <v>0</v>
      </c>
      <c r="AH634" s="6">
        <f>IF(R634&gt;0,RANK(R634,(N634:P634,Q634:AE634)),0)</f>
        <v>3</v>
      </c>
      <c r="AI634" s="6">
        <f>IF(T634&gt;0,RANK(T634,(N634:P634,Q634:AE634)),0)</f>
        <v>0</v>
      </c>
      <c r="AJ634" s="6">
        <f>IF(S634&gt;0,RANK(S634,(N634:P634,Q634:AE634)),0)</f>
        <v>0</v>
      </c>
      <c r="AK634" s="2">
        <f t="shared" si="358"/>
        <v>0</v>
      </c>
      <c r="AL634" s="2">
        <f t="shared" si="359"/>
        <v>9.4323270258558425E-2</v>
      </c>
      <c r="AM634" s="2">
        <f t="shared" si="360"/>
        <v>0</v>
      </c>
      <c r="AN634" s="2">
        <f t="shared" si="361"/>
        <v>0</v>
      </c>
      <c r="AP634" t="s">
        <v>52</v>
      </c>
      <c r="AQ634" t="s">
        <v>1101</v>
      </c>
      <c r="AR634">
        <v>4</v>
      </c>
      <c r="AT634">
        <v>1</v>
      </c>
      <c r="AU634" s="105">
        <v>29</v>
      </c>
      <c r="AV634" s="107">
        <v>101</v>
      </c>
      <c r="AW634" s="111">
        <f t="shared" si="348"/>
        <v>29101</v>
      </c>
      <c r="AY634" s="6" t="s">
        <v>1243</v>
      </c>
    </row>
    <row r="635" spans="1:51" hidden="1" outlineLevel="1">
      <c r="A635" t="s">
        <v>533</v>
      </c>
      <c r="B635" t="s">
        <v>1101</v>
      </c>
      <c r="C635" s="1">
        <f t="shared" si="349"/>
        <v>1942</v>
      </c>
      <c r="D635" s="8">
        <f t="shared" si="350"/>
        <v>1</v>
      </c>
      <c r="E635" s="8">
        <f t="shared" si="351"/>
        <v>2</v>
      </c>
      <c r="F635" s="8">
        <f t="shared" si="352"/>
        <v>0</v>
      </c>
      <c r="G635" s="61">
        <f t="shared" si="353"/>
        <v>60</v>
      </c>
      <c r="H635" s="66">
        <f t="shared" si="334"/>
        <v>3.0895983522142123E-2</v>
      </c>
      <c r="I635" s="2"/>
      <c r="J635" s="2">
        <f t="shared" si="354"/>
        <v>0.49691040164778577</v>
      </c>
      <c r="K635" s="2">
        <f t="shared" si="355"/>
        <v>0.46601441812564365</v>
      </c>
      <c r="L635" s="2">
        <f t="shared" si="356"/>
        <v>0</v>
      </c>
      <c r="M635" s="2">
        <f t="shared" si="357"/>
        <v>3.7075180226570581E-2</v>
      </c>
      <c r="N635" s="120">
        <v>965</v>
      </c>
      <c r="O635" s="120">
        <v>905</v>
      </c>
      <c r="P635" s="120"/>
      <c r="Q635" s="120"/>
      <c r="R635" s="120">
        <v>72</v>
      </c>
      <c r="S635" s="120"/>
      <c r="T635" s="120"/>
      <c r="U635" s="120"/>
      <c r="V635" s="120"/>
      <c r="W635" s="120"/>
      <c r="X635" s="120"/>
      <c r="Y635" s="120">
        <v>0</v>
      </c>
      <c r="Z635" s="120">
        <v>0</v>
      </c>
      <c r="AA635" s="120">
        <v>0</v>
      </c>
      <c r="AB635" s="120">
        <v>0</v>
      </c>
      <c r="AC635" s="120">
        <v>0</v>
      </c>
      <c r="AD635" s="120">
        <v>0</v>
      </c>
      <c r="AE635" s="120"/>
      <c r="AG635" s="6">
        <f>IF(Q635&gt;0,RANK(Q635,(N635:P635,Q635:AE635)),0)</f>
        <v>0</v>
      </c>
      <c r="AH635" s="6">
        <f>IF(R635&gt;0,RANK(R635,(N635:P635,Q635:AE635)),0)</f>
        <v>3</v>
      </c>
      <c r="AI635" s="6">
        <f>IF(T635&gt;0,RANK(T635,(N635:P635,Q635:AE635)),0)</f>
        <v>0</v>
      </c>
      <c r="AJ635" s="6">
        <f>IF(S635&gt;0,RANK(S635,(N635:P635,Q635:AE635)),0)</f>
        <v>0</v>
      </c>
      <c r="AK635" s="2">
        <f t="shared" si="358"/>
        <v>0</v>
      </c>
      <c r="AL635" s="2">
        <f t="shared" si="359"/>
        <v>3.7075180226570546E-2</v>
      </c>
      <c r="AM635" s="2">
        <f t="shared" si="360"/>
        <v>0</v>
      </c>
      <c r="AN635" s="2">
        <f t="shared" si="361"/>
        <v>0</v>
      </c>
      <c r="AP635" t="s">
        <v>533</v>
      </c>
      <c r="AQ635" t="s">
        <v>1101</v>
      </c>
      <c r="AR635">
        <v>6</v>
      </c>
      <c r="AT635">
        <v>1</v>
      </c>
      <c r="AU635" s="105">
        <v>29</v>
      </c>
      <c r="AV635" s="107">
        <v>103</v>
      </c>
      <c r="AW635" s="111">
        <f t="shared" si="348"/>
        <v>29103</v>
      </c>
      <c r="AY635" s="6" t="s">
        <v>1243</v>
      </c>
    </row>
    <row r="636" spans="1:51" hidden="1" outlineLevel="1">
      <c r="A636" t="s">
        <v>643</v>
      </c>
      <c r="B636" t="s">
        <v>1101</v>
      </c>
      <c r="C636" s="1">
        <f t="shared" si="349"/>
        <v>15213</v>
      </c>
      <c r="D636" s="8">
        <f t="shared" si="350"/>
        <v>2</v>
      </c>
      <c r="E636" s="8">
        <f t="shared" si="351"/>
        <v>1</v>
      </c>
      <c r="F636" s="8">
        <f t="shared" si="352"/>
        <v>0</v>
      </c>
      <c r="G636" s="61">
        <f t="shared" si="353"/>
        <v>1448</v>
      </c>
      <c r="H636" s="66">
        <f t="shared" si="334"/>
        <v>9.5181752448563722E-2</v>
      </c>
      <c r="I636" s="2"/>
      <c r="J636" s="2">
        <f t="shared" si="354"/>
        <v>0.4123447051863538</v>
      </c>
      <c r="K636" s="2">
        <f t="shared" si="355"/>
        <v>0.50752645763491755</v>
      </c>
      <c r="L636" s="2">
        <f t="shared" si="356"/>
        <v>0</v>
      </c>
      <c r="M636" s="2">
        <f t="shared" si="357"/>
        <v>8.0128837178728651E-2</v>
      </c>
      <c r="N636" s="120">
        <v>6273</v>
      </c>
      <c r="O636" s="120">
        <v>7721</v>
      </c>
      <c r="P636" s="120"/>
      <c r="Q636" s="120"/>
      <c r="R636" s="120">
        <v>1219</v>
      </c>
      <c r="S636" s="120"/>
      <c r="T636" s="120"/>
      <c r="U636" s="120"/>
      <c r="V636" s="120"/>
      <c r="W636" s="120"/>
      <c r="X636" s="120"/>
      <c r="Y636" s="120">
        <v>0</v>
      </c>
      <c r="Z636" s="120">
        <v>0</v>
      </c>
      <c r="AA636" s="120">
        <v>0</v>
      </c>
      <c r="AB636" s="120">
        <v>0</v>
      </c>
      <c r="AC636" s="120">
        <v>0</v>
      </c>
      <c r="AD636" s="120">
        <v>0</v>
      </c>
      <c r="AE636" s="120"/>
      <c r="AG636" s="6">
        <f>IF(Q636&gt;0,RANK(Q636,(N636:P636,Q636:AE636)),0)</f>
        <v>0</v>
      </c>
      <c r="AH636" s="6">
        <f>IF(R636&gt;0,RANK(R636,(N636:P636,Q636:AE636)),0)</f>
        <v>3</v>
      </c>
      <c r="AI636" s="6">
        <f>IF(T636&gt;0,RANK(T636,(N636:P636,Q636:AE636)),0)</f>
        <v>0</v>
      </c>
      <c r="AJ636" s="6">
        <f>IF(S636&gt;0,RANK(S636,(N636:P636,Q636:AE636)),0)</f>
        <v>0</v>
      </c>
      <c r="AK636" s="2">
        <f t="shared" si="358"/>
        <v>0</v>
      </c>
      <c r="AL636" s="2">
        <f t="shared" si="359"/>
        <v>8.0128837178728721E-2</v>
      </c>
      <c r="AM636" s="2">
        <f t="shared" si="360"/>
        <v>0</v>
      </c>
      <c r="AN636" s="2">
        <f t="shared" si="361"/>
        <v>0</v>
      </c>
      <c r="AP636" t="s">
        <v>643</v>
      </c>
      <c r="AQ636" t="s">
        <v>1101</v>
      </c>
      <c r="AR636">
        <v>4</v>
      </c>
      <c r="AT636">
        <v>1</v>
      </c>
      <c r="AU636" s="105">
        <v>29</v>
      </c>
      <c r="AV636" s="107">
        <v>105</v>
      </c>
      <c r="AW636" s="111">
        <f t="shared" si="348"/>
        <v>29105</v>
      </c>
      <c r="AY636" s="6" t="s">
        <v>1243</v>
      </c>
    </row>
    <row r="637" spans="1:51" hidden="1" outlineLevel="1">
      <c r="A637" t="s">
        <v>1164</v>
      </c>
      <c r="B637" t="s">
        <v>1101</v>
      </c>
      <c r="C637" s="1">
        <f t="shared" si="349"/>
        <v>15620</v>
      </c>
      <c r="D637" s="8">
        <f t="shared" si="350"/>
        <v>1</v>
      </c>
      <c r="E637" s="8">
        <f t="shared" si="351"/>
        <v>2</v>
      </c>
      <c r="F637" s="8">
        <f t="shared" si="352"/>
        <v>0</v>
      </c>
      <c r="G637" s="61">
        <f t="shared" si="353"/>
        <v>1032</v>
      </c>
      <c r="H637" s="66">
        <f t="shared" si="334"/>
        <v>6.6069142125480151E-2</v>
      </c>
      <c r="I637" s="2"/>
      <c r="J637" s="2">
        <f t="shared" si="354"/>
        <v>0.49263764404609472</v>
      </c>
      <c r="K637" s="2">
        <f t="shared" si="355"/>
        <v>0.42656850192061457</v>
      </c>
      <c r="L637" s="2">
        <f t="shared" si="356"/>
        <v>0</v>
      </c>
      <c r="M637" s="2">
        <f t="shared" si="357"/>
        <v>8.0793854033290757E-2</v>
      </c>
      <c r="N637" s="120">
        <v>7695</v>
      </c>
      <c r="O637" s="120">
        <v>6663</v>
      </c>
      <c r="P637" s="120"/>
      <c r="Q637" s="120"/>
      <c r="R637" s="120">
        <v>1262</v>
      </c>
      <c r="S637" s="120"/>
      <c r="T637" s="120"/>
      <c r="U637" s="120"/>
      <c r="V637" s="120"/>
      <c r="W637" s="120"/>
      <c r="X637" s="120"/>
      <c r="Y637" s="120">
        <v>0</v>
      </c>
      <c r="Z637" s="120">
        <v>0</v>
      </c>
      <c r="AA637" s="120">
        <v>0</v>
      </c>
      <c r="AB637" s="120">
        <v>0</v>
      </c>
      <c r="AC637" s="120">
        <v>0</v>
      </c>
      <c r="AD637" s="120">
        <v>0</v>
      </c>
      <c r="AE637" s="120"/>
      <c r="AG637" s="6">
        <f>IF(Q637&gt;0,RANK(Q637,(N637:P637,Q637:AE637)),0)</f>
        <v>0</v>
      </c>
      <c r="AH637" s="6">
        <f>IF(R637&gt;0,RANK(R637,(N637:P637,Q637:AE637)),0)</f>
        <v>3</v>
      </c>
      <c r="AI637" s="6">
        <f>IF(T637&gt;0,RANK(T637,(N637:P637,Q637:AE637)),0)</f>
        <v>0</v>
      </c>
      <c r="AJ637" s="6">
        <f>IF(S637&gt;0,RANK(S637,(N637:P637,Q637:AE637)),0)</f>
        <v>0</v>
      </c>
      <c r="AK637" s="2">
        <f t="shared" si="358"/>
        <v>0</v>
      </c>
      <c r="AL637" s="2">
        <f t="shared" si="359"/>
        <v>8.0793854033290646E-2</v>
      </c>
      <c r="AM637" s="2">
        <f t="shared" si="360"/>
        <v>0</v>
      </c>
      <c r="AN637" s="2">
        <f t="shared" si="361"/>
        <v>0</v>
      </c>
      <c r="AP637" t="s">
        <v>1164</v>
      </c>
      <c r="AQ637" t="s">
        <v>1101</v>
      </c>
      <c r="AR637">
        <v>5</v>
      </c>
      <c r="AT637">
        <v>1</v>
      </c>
      <c r="AU637" s="105">
        <v>29</v>
      </c>
      <c r="AV637" s="107">
        <v>107</v>
      </c>
      <c r="AW637" s="111">
        <f t="shared" si="348"/>
        <v>29107</v>
      </c>
      <c r="AY637" s="6" t="s">
        <v>1243</v>
      </c>
    </row>
    <row r="638" spans="1:51" hidden="1" outlineLevel="1">
      <c r="A638" t="s">
        <v>2236</v>
      </c>
      <c r="B638" t="s">
        <v>1101</v>
      </c>
      <c r="C638" s="1">
        <f t="shared" si="349"/>
        <v>15592</v>
      </c>
      <c r="D638" s="8">
        <f t="shared" si="350"/>
        <v>2</v>
      </c>
      <c r="E638" s="8">
        <f t="shared" si="351"/>
        <v>1</v>
      </c>
      <c r="F638" s="8">
        <f t="shared" si="352"/>
        <v>0</v>
      </c>
      <c r="G638" s="61">
        <f t="shared" si="353"/>
        <v>2680</v>
      </c>
      <c r="H638" s="66">
        <f t="shared" si="334"/>
        <v>0.17188301693175986</v>
      </c>
      <c r="I638" s="2"/>
      <c r="J638" s="2">
        <f t="shared" si="354"/>
        <v>0.37390969728065676</v>
      </c>
      <c r="K638" s="2">
        <f t="shared" si="355"/>
        <v>0.5457927142124166</v>
      </c>
      <c r="L638" s="2">
        <f t="shared" si="356"/>
        <v>0</v>
      </c>
      <c r="M638" s="2">
        <f t="shared" si="357"/>
        <v>8.0297588506926587E-2</v>
      </c>
      <c r="N638" s="120">
        <v>5830</v>
      </c>
      <c r="O638" s="120">
        <v>8510</v>
      </c>
      <c r="P638" s="120"/>
      <c r="Q638" s="120"/>
      <c r="R638" s="120">
        <v>1252</v>
      </c>
      <c r="S638" s="120"/>
      <c r="T638" s="120"/>
      <c r="U638" s="120"/>
      <c r="V638" s="120"/>
      <c r="W638" s="120"/>
      <c r="X638" s="120"/>
      <c r="Y638" s="120">
        <v>0</v>
      </c>
      <c r="Z638" s="120">
        <v>0</v>
      </c>
      <c r="AA638" s="120">
        <v>0</v>
      </c>
      <c r="AB638" s="120">
        <v>0</v>
      </c>
      <c r="AC638" s="120">
        <v>0</v>
      </c>
      <c r="AD638" s="120">
        <v>0</v>
      </c>
      <c r="AE638" s="120"/>
      <c r="AG638" s="6">
        <f>IF(Q638&gt;0,RANK(Q638,(N638:P638,Q638:AE638)),0)</f>
        <v>0</v>
      </c>
      <c r="AH638" s="6">
        <f>IF(R638&gt;0,RANK(R638,(N638:P638,Q638:AE638)),0)</f>
        <v>3</v>
      </c>
      <c r="AI638" s="6">
        <f>IF(T638&gt;0,RANK(T638,(N638:P638,Q638:AE638)),0)</f>
        <v>0</v>
      </c>
      <c r="AJ638" s="6">
        <f>IF(S638&gt;0,RANK(S638,(N638:P638,Q638:AE638)),0)</f>
        <v>0</v>
      </c>
      <c r="AK638" s="2">
        <f t="shared" si="358"/>
        <v>0</v>
      </c>
      <c r="AL638" s="2">
        <f t="shared" si="359"/>
        <v>8.0297588506926629E-2</v>
      </c>
      <c r="AM638" s="2">
        <f t="shared" si="360"/>
        <v>0</v>
      </c>
      <c r="AN638" s="2">
        <f t="shared" si="361"/>
        <v>0</v>
      </c>
      <c r="AP638" t="s">
        <v>2236</v>
      </c>
      <c r="AQ638" t="s">
        <v>1101</v>
      </c>
      <c r="AR638">
        <v>7</v>
      </c>
      <c r="AT638">
        <v>1</v>
      </c>
      <c r="AU638" s="105">
        <v>29</v>
      </c>
      <c r="AV638" s="107">
        <v>109</v>
      </c>
      <c r="AW638" s="111">
        <f t="shared" si="348"/>
        <v>29109</v>
      </c>
      <c r="AY638" s="6" t="s">
        <v>1243</v>
      </c>
    </row>
    <row r="639" spans="1:51" hidden="1" outlineLevel="1">
      <c r="A639" t="s">
        <v>2168</v>
      </c>
      <c r="B639" t="s">
        <v>1101</v>
      </c>
      <c r="C639" s="1">
        <f t="shared" si="349"/>
        <v>4222</v>
      </c>
      <c r="D639" s="8">
        <f t="shared" si="350"/>
        <v>1</v>
      </c>
      <c r="E639" s="8">
        <f t="shared" si="351"/>
        <v>2</v>
      </c>
      <c r="F639" s="8">
        <f t="shared" si="352"/>
        <v>0</v>
      </c>
      <c r="G639" s="61">
        <f t="shared" si="353"/>
        <v>111</v>
      </c>
      <c r="H639" s="66">
        <f t="shared" si="334"/>
        <v>2.6290857413548082E-2</v>
      </c>
      <c r="I639" s="2"/>
      <c r="J639" s="2">
        <f t="shared" si="354"/>
        <v>0.49573661771672195</v>
      </c>
      <c r="K639" s="2">
        <f t="shared" si="355"/>
        <v>0.46944576030317386</v>
      </c>
      <c r="L639" s="2">
        <f t="shared" si="356"/>
        <v>0</v>
      </c>
      <c r="M639" s="2">
        <f t="shared" si="357"/>
        <v>3.4817621980104185E-2</v>
      </c>
      <c r="N639" s="120">
        <v>2093</v>
      </c>
      <c r="O639" s="120">
        <v>1982</v>
      </c>
      <c r="P639" s="120"/>
      <c r="Q639" s="120"/>
      <c r="R639" s="120">
        <v>147</v>
      </c>
      <c r="S639" s="120"/>
      <c r="T639" s="120"/>
      <c r="U639" s="120"/>
      <c r="V639" s="120"/>
      <c r="W639" s="120"/>
      <c r="X639" s="120"/>
      <c r="Y639" s="120">
        <v>0</v>
      </c>
      <c r="Z639" s="120">
        <v>0</v>
      </c>
      <c r="AA639" s="120">
        <v>0</v>
      </c>
      <c r="AB639" s="120">
        <v>0</v>
      </c>
      <c r="AC639" s="120">
        <v>0</v>
      </c>
      <c r="AD639" s="120">
        <v>0</v>
      </c>
      <c r="AE639" s="120"/>
      <c r="AG639" s="6">
        <f>IF(Q639&gt;0,RANK(Q639,(N639:P639,Q639:AE639)),0)</f>
        <v>0</v>
      </c>
      <c r="AH639" s="6">
        <f>IF(R639&gt;0,RANK(R639,(N639:P639,Q639:AE639)),0)</f>
        <v>3</v>
      </c>
      <c r="AI639" s="6">
        <f>IF(T639&gt;0,RANK(T639,(N639:P639,Q639:AE639)),0)</f>
        <v>0</v>
      </c>
      <c r="AJ639" s="6">
        <f>IF(S639&gt;0,RANK(S639,(N639:P639,Q639:AE639)),0)</f>
        <v>0</v>
      </c>
      <c r="AK639" s="2">
        <f t="shared" si="358"/>
        <v>0</v>
      </c>
      <c r="AL639" s="2">
        <f t="shared" si="359"/>
        <v>3.4817621980104213E-2</v>
      </c>
      <c r="AM639" s="2">
        <f t="shared" si="360"/>
        <v>0</v>
      </c>
      <c r="AN639" s="2">
        <f t="shared" si="361"/>
        <v>0</v>
      </c>
      <c r="AP639" t="s">
        <v>2168</v>
      </c>
      <c r="AQ639" t="s">
        <v>1101</v>
      </c>
      <c r="AR639">
        <v>6</v>
      </c>
      <c r="AT639">
        <v>1</v>
      </c>
      <c r="AU639" s="105">
        <v>29</v>
      </c>
      <c r="AV639" s="107">
        <v>111</v>
      </c>
      <c r="AW639" s="111">
        <f t="shared" si="348"/>
        <v>29111</v>
      </c>
      <c r="AY639" s="6" t="s">
        <v>1243</v>
      </c>
    </row>
    <row r="640" spans="1:51" hidden="1" outlineLevel="1">
      <c r="A640" t="s">
        <v>2246</v>
      </c>
      <c r="B640" t="s">
        <v>1101</v>
      </c>
      <c r="C640" s="1">
        <f t="shared" si="349"/>
        <v>22564</v>
      </c>
      <c r="D640" s="8">
        <f t="shared" si="350"/>
        <v>2</v>
      </c>
      <c r="E640" s="8">
        <f t="shared" si="351"/>
        <v>1</v>
      </c>
      <c r="F640" s="8">
        <f t="shared" si="352"/>
        <v>0</v>
      </c>
      <c r="G640" s="61">
        <f t="shared" si="353"/>
        <v>635</v>
      </c>
      <c r="H640" s="66">
        <f t="shared" si="334"/>
        <v>2.8142173373515333E-2</v>
      </c>
      <c r="I640" s="2"/>
      <c r="J640" s="2">
        <f t="shared" si="354"/>
        <v>0.45315546888849495</v>
      </c>
      <c r="K640" s="2">
        <f t="shared" si="355"/>
        <v>0.48129764226201027</v>
      </c>
      <c r="L640" s="2">
        <f t="shared" si="356"/>
        <v>0</v>
      </c>
      <c r="M640" s="2">
        <f t="shared" si="357"/>
        <v>6.5546888849494833E-2</v>
      </c>
      <c r="N640" s="120">
        <v>10225</v>
      </c>
      <c r="O640" s="120">
        <v>10860</v>
      </c>
      <c r="P640" s="120"/>
      <c r="Q640" s="120"/>
      <c r="R640" s="120">
        <v>1479</v>
      </c>
      <c r="S640" s="120"/>
      <c r="T640" s="120"/>
      <c r="U640" s="120"/>
      <c r="V640" s="120"/>
      <c r="W640" s="120"/>
      <c r="X640" s="120"/>
      <c r="Y640" s="120">
        <v>0</v>
      </c>
      <c r="Z640" s="120">
        <v>0</v>
      </c>
      <c r="AA640" s="120">
        <v>0</v>
      </c>
      <c r="AB640" s="120">
        <v>0</v>
      </c>
      <c r="AC640" s="120">
        <v>0</v>
      </c>
      <c r="AD640" s="120">
        <v>0</v>
      </c>
      <c r="AE640" s="120"/>
      <c r="AG640" s="6">
        <f>IF(Q640&gt;0,RANK(Q640,(N640:P640,Q640:AE640)),0)</f>
        <v>0</v>
      </c>
      <c r="AH640" s="6">
        <f>IF(R640&gt;0,RANK(R640,(N640:P640,Q640:AE640)),0)</f>
        <v>3</v>
      </c>
      <c r="AI640" s="6">
        <f>IF(T640&gt;0,RANK(T640,(N640:P640,Q640:AE640)),0)</f>
        <v>0</v>
      </c>
      <c r="AJ640" s="6">
        <f>IF(S640&gt;0,RANK(S640,(N640:P640,Q640:AE640)),0)</f>
        <v>0</v>
      </c>
      <c r="AK640" s="2">
        <f t="shared" si="358"/>
        <v>0</v>
      </c>
      <c r="AL640" s="2">
        <f t="shared" si="359"/>
        <v>6.5546888849494764E-2</v>
      </c>
      <c r="AM640" s="2">
        <f t="shared" si="360"/>
        <v>0</v>
      </c>
      <c r="AN640" s="2">
        <f t="shared" si="361"/>
        <v>0</v>
      </c>
      <c r="AP640" t="s">
        <v>2246</v>
      </c>
      <c r="AQ640" t="s">
        <v>1101</v>
      </c>
      <c r="AR640">
        <v>3</v>
      </c>
      <c r="AT640">
        <v>1</v>
      </c>
      <c r="AU640" s="105">
        <v>29</v>
      </c>
      <c r="AV640" s="107">
        <v>113</v>
      </c>
      <c r="AW640" s="111">
        <f t="shared" si="348"/>
        <v>29113</v>
      </c>
      <c r="AY640" s="6" t="s">
        <v>1243</v>
      </c>
    </row>
    <row r="641" spans="1:51" hidden="1" outlineLevel="1">
      <c r="A641" t="s">
        <v>1824</v>
      </c>
      <c r="B641" t="s">
        <v>1101</v>
      </c>
      <c r="C641" s="1">
        <f t="shared" si="349"/>
        <v>5512</v>
      </c>
      <c r="D641" s="8">
        <f t="shared" si="350"/>
        <v>1</v>
      </c>
      <c r="E641" s="8">
        <f t="shared" si="351"/>
        <v>2</v>
      </c>
      <c r="F641" s="8">
        <f t="shared" si="352"/>
        <v>0</v>
      </c>
      <c r="G641" s="61">
        <f t="shared" si="353"/>
        <v>741</v>
      </c>
      <c r="H641" s="66">
        <f t="shared" si="334"/>
        <v>0.13443396226415094</v>
      </c>
      <c r="I641" s="2"/>
      <c r="J641" s="2">
        <f t="shared" si="354"/>
        <v>0.52812046444121918</v>
      </c>
      <c r="K641" s="2">
        <f t="shared" si="355"/>
        <v>0.39368650217706819</v>
      </c>
      <c r="L641" s="2">
        <f t="shared" si="356"/>
        <v>0</v>
      </c>
      <c r="M641" s="2">
        <f t="shared" si="357"/>
        <v>7.8193033381712629E-2</v>
      </c>
      <c r="N641" s="120">
        <v>2911</v>
      </c>
      <c r="O641" s="120">
        <v>2170</v>
      </c>
      <c r="P641" s="120"/>
      <c r="Q641" s="120"/>
      <c r="R641" s="120">
        <v>431</v>
      </c>
      <c r="S641" s="120"/>
      <c r="T641" s="120"/>
      <c r="U641" s="120"/>
      <c r="V641" s="120"/>
      <c r="W641" s="120"/>
      <c r="X641" s="120"/>
      <c r="Y641" s="120">
        <v>0</v>
      </c>
      <c r="Z641" s="120">
        <v>0</v>
      </c>
      <c r="AA641" s="120">
        <v>0</v>
      </c>
      <c r="AB641" s="120">
        <v>0</v>
      </c>
      <c r="AC641" s="120">
        <v>0</v>
      </c>
      <c r="AD641" s="120">
        <v>0</v>
      </c>
      <c r="AE641" s="120"/>
      <c r="AG641" s="6">
        <f>IF(Q641&gt;0,RANK(Q641,(N641:P641,Q641:AE641)),0)</f>
        <v>0</v>
      </c>
      <c r="AH641" s="6">
        <f>IF(R641&gt;0,RANK(R641,(N641:P641,Q641:AE641)),0)</f>
        <v>3</v>
      </c>
      <c r="AI641" s="6">
        <f>IF(T641&gt;0,RANK(T641,(N641:P641,Q641:AE641)),0)</f>
        <v>0</v>
      </c>
      <c r="AJ641" s="6">
        <f>IF(S641&gt;0,RANK(S641,(N641:P641,Q641:AE641)),0)</f>
        <v>0</v>
      </c>
      <c r="AK641" s="2">
        <f t="shared" si="358"/>
        <v>0</v>
      </c>
      <c r="AL641" s="2">
        <f t="shared" si="359"/>
        <v>7.8193033381712629E-2</v>
      </c>
      <c r="AM641" s="2">
        <f t="shared" si="360"/>
        <v>0</v>
      </c>
      <c r="AN641" s="2">
        <f t="shared" si="361"/>
        <v>0</v>
      </c>
      <c r="AP641" t="s">
        <v>1824</v>
      </c>
      <c r="AQ641" t="s">
        <v>1101</v>
      </c>
      <c r="AR641">
        <v>6</v>
      </c>
      <c r="AT641">
        <v>1</v>
      </c>
      <c r="AU641" s="105">
        <v>29</v>
      </c>
      <c r="AV641" s="107">
        <v>115</v>
      </c>
      <c r="AW641" s="111">
        <f t="shared" si="348"/>
        <v>29115</v>
      </c>
      <c r="AY641" s="6" t="s">
        <v>1243</v>
      </c>
    </row>
    <row r="642" spans="1:51" hidden="1" outlineLevel="1">
      <c r="A642" t="s">
        <v>2480</v>
      </c>
      <c r="B642" t="s">
        <v>1101</v>
      </c>
      <c r="C642" s="1">
        <f t="shared" si="349"/>
        <v>5954</v>
      </c>
      <c r="D642" s="8">
        <f t="shared" si="350"/>
        <v>1</v>
      </c>
      <c r="E642" s="8">
        <f t="shared" si="351"/>
        <v>2</v>
      </c>
      <c r="F642" s="8">
        <f t="shared" si="352"/>
        <v>0</v>
      </c>
      <c r="G642" s="61">
        <f t="shared" si="353"/>
        <v>285</v>
      </c>
      <c r="H642" s="66">
        <f t="shared" si="334"/>
        <v>4.7866980181390663E-2</v>
      </c>
      <c r="I642" s="2"/>
      <c r="J642" s="2">
        <f t="shared" si="354"/>
        <v>0.48320456835740677</v>
      </c>
      <c r="K642" s="2">
        <f t="shared" si="355"/>
        <v>0.43533758817601614</v>
      </c>
      <c r="L642" s="2">
        <f t="shared" si="356"/>
        <v>0</v>
      </c>
      <c r="M642" s="2">
        <f t="shared" si="357"/>
        <v>8.1457843466577085E-2</v>
      </c>
      <c r="N642" s="120">
        <v>2877</v>
      </c>
      <c r="O642" s="120">
        <v>2592</v>
      </c>
      <c r="P642" s="120"/>
      <c r="Q642" s="120"/>
      <c r="R642" s="120">
        <v>485</v>
      </c>
      <c r="S642" s="120"/>
      <c r="T642" s="120"/>
      <c r="U642" s="120"/>
      <c r="V642" s="120"/>
      <c r="W642" s="120"/>
      <c r="X642" s="120"/>
      <c r="Y642" s="120">
        <v>0</v>
      </c>
      <c r="Z642" s="120">
        <v>0</v>
      </c>
      <c r="AA642" s="120">
        <v>0</v>
      </c>
      <c r="AB642" s="120">
        <v>0</v>
      </c>
      <c r="AC642" s="120">
        <v>0</v>
      </c>
      <c r="AD642" s="120">
        <v>0</v>
      </c>
      <c r="AE642" s="120"/>
      <c r="AG642" s="6">
        <f>IF(Q642&gt;0,RANK(Q642,(N642:P642,Q642:AE642)),0)</f>
        <v>0</v>
      </c>
      <c r="AH642" s="6">
        <f>IF(R642&gt;0,RANK(R642,(N642:P642,Q642:AE642)),0)</f>
        <v>3</v>
      </c>
      <c r="AI642" s="6">
        <f>IF(T642&gt;0,RANK(T642,(N642:P642,Q642:AE642)),0)</f>
        <v>0</v>
      </c>
      <c r="AJ642" s="6">
        <f>IF(S642&gt;0,RANK(S642,(N642:P642,Q642:AE642)),0)</f>
        <v>0</v>
      </c>
      <c r="AK642" s="2">
        <f t="shared" si="358"/>
        <v>0</v>
      </c>
      <c r="AL642" s="2">
        <f t="shared" si="359"/>
        <v>8.1457843466577085E-2</v>
      </c>
      <c r="AM642" s="2">
        <f t="shared" si="360"/>
        <v>0</v>
      </c>
      <c r="AN642" s="2">
        <f t="shared" si="361"/>
        <v>0</v>
      </c>
      <c r="AP642" t="s">
        <v>2480</v>
      </c>
      <c r="AQ642" t="s">
        <v>1101</v>
      </c>
      <c r="AR642">
        <v>6</v>
      </c>
      <c r="AT642">
        <v>1</v>
      </c>
      <c r="AU642" s="105">
        <v>29</v>
      </c>
      <c r="AV642" s="107">
        <v>117</v>
      </c>
      <c r="AW642" s="111">
        <f t="shared" si="348"/>
        <v>29117</v>
      </c>
      <c r="AY642" s="6" t="s">
        <v>1243</v>
      </c>
    </row>
    <row r="643" spans="1:51" hidden="1" outlineLevel="1">
      <c r="A643" t="s">
        <v>1655</v>
      </c>
      <c r="B643" t="s">
        <v>1101</v>
      </c>
      <c r="C643" s="1">
        <f t="shared" si="349"/>
        <v>7781</v>
      </c>
      <c r="D643" s="8">
        <f t="shared" si="350"/>
        <v>2</v>
      </c>
      <c r="E643" s="8">
        <f t="shared" si="351"/>
        <v>1</v>
      </c>
      <c r="F643" s="8">
        <f t="shared" si="352"/>
        <v>0</v>
      </c>
      <c r="G643" s="61">
        <f t="shared" si="353"/>
        <v>2023</v>
      </c>
      <c r="H643" s="66">
        <f t="shared" si="334"/>
        <v>0.2599922889088806</v>
      </c>
      <c r="I643" s="2"/>
      <c r="J643" s="2">
        <f t="shared" si="354"/>
        <v>0.33980208199460221</v>
      </c>
      <c r="K643" s="2">
        <f t="shared" si="355"/>
        <v>0.59979437090348287</v>
      </c>
      <c r="L643" s="2">
        <f t="shared" si="356"/>
        <v>0</v>
      </c>
      <c r="M643" s="2">
        <f t="shared" si="357"/>
        <v>6.0403547101914978E-2</v>
      </c>
      <c r="N643" s="120">
        <v>2644</v>
      </c>
      <c r="O643" s="120">
        <v>4667</v>
      </c>
      <c r="P643" s="120"/>
      <c r="Q643" s="120"/>
      <c r="R643" s="120">
        <v>470</v>
      </c>
      <c r="S643" s="120"/>
      <c r="T643" s="120"/>
      <c r="U643" s="120"/>
      <c r="V643" s="120"/>
      <c r="W643" s="120"/>
      <c r="X643" s="120"/>
      <c r="Y643" s="120">
        <v>0</v>
      </c>
      <c r="Z643" s="120">
        <v>0</v>
      </c>
      <c r="AA643" s="120">
        <v>0</v>
      </c>
      <c r="AB643" s="120">
        <v>0</v>
      </c>
      <c r="AC643" s="120">
        <v>0</v>
      </c>
      <c r="AD643" s="120">
        <v>0</v>
      </c>
      <c r="AE643" s="120"/>
      <c r="AG643" s="6">
        <f>IF(Q643&gt;0,RANK(Q643,(N643:P643,Q643:AE643)),0)</f>
        <v>0</v>
      </c>
      <c r="AH643" s="6">
        <f>IF(R643&gt;0,RANK(R643,(N643:P643,Q643:AE643)),0)</f>
        <v>3</v>
      </c>
      <c r="AI643" s="6">
        <f>IF(T643&gt;0,RANK(T643,(N643:P643,Q643:AE643)),0)</f>
        <v>0</v>
      </c>
      <c r="AJ643" s="6">
        <f>IF(S643&gt;0,RANK(S643,(N643:P643,Q643:AE643)),0)</f>
        <v>0</v>
      </c>
      <c r="AK643" s="2">
        <f t="shared" si="358"/>
        <v>0</v>
      </c>
      <c r="AL643" s="2">
        <f t="shared" si="359"/>
        <v>6.0403547101914923E-2</v>
      </c>
      <c r="AM643" s="2">
        <f t="shared" si="360"/>
        <v>0</v>
      </c>
      <c r="AN643" s="2">
        <f t="shared" si="361"/>
        <v>0</v>
      </c>
      <c r="AP643" t="s">
        <v>1655</v>
      </c>
      <c r="AQ643" t="s">
        <v>1101</v>
      </c>
      <c r="AR643">
        <v>7</v>
      </c>
      <c r="AT643">
        <v>1</v>
      </c>
      <c r="AU643" s="105">
        <v>29</v>
      </c>
      <c r="AV643" s="107">
        <v>119</v>
      </c>
      <c r="AW643" s="111">
        <f t="shared" si="348"/>
        <v>29119</v>
      </c>
      <c r="AY643" s="6" t="s">
        <v>1243</v>
      </c>
    </row>
    <row r="644" spans="1:51" hidden="1" outlineLevel="1">
      <c r="A644" t="s">
        <v>2497</v>
      </c>
      <c r="B644" t="s">
        <v>1101</v>
      </c>
      <c r="C644" s="1">
        <f t="shared" si="349"/>
        <v>7067</v>
      </c>
      <c r="D644" s="8">
        <f t="shared" si="350"/>
        <v>2</v>
      </c>
      <c r="E644" s="8">
        <f t="shared" si="351"/>
        <v>1</v>
      </c>
      <c r="F644" s="8">
        <f t="shared" si="352"/>
        <v>0</v>
      </c>
      <c r="G644" s="61">
        <f t="shared" si="353"/>
        <v>188</v>
      </c>
      <c r="H644" s="66">
        <f t="shared" ref="H644:H707" si="362">IF(C644&gt;0,G644/C644,0)</f>
        <v>2.6602518749115608E-2</v>
      </c>
      <c r="I644" s="2"/>
      <c r="J644" s="2">
        <f t="shared" si="354"/>
        <v>0.4607329842931937</v>
      </c>
      <c r="K644" s="2">
        <f t="shared" si="355"/>
        <v>0.48733550304230933</v>
      </c>
      <c r="L644" s="2">
        <f t="shared" si="356"/>
        <v>0</v>
      </c>
      <c r="M644" s="2">
        <f t="shared" si="357"/>
        <v>5.1931512664496915E-2</v>
      </c>
      <c r="N644" s="120">
        <v>3256</v>
      </c>
      <c r="O644" s="120">
        <v>3444</v>
      </c>
      <c r="P644" s="120"/>
      <c r="Q644" s="120"/>
      <c r="R644" s="120">
        <v>366</v>
      </c>
      <c r="S644" s="120"/>
      <c r="T644" s="120"/>
      <c r="U644" s="120"/>
      <c r="V644" s="120"/>
      <c r="W644" s="120"/>
      <c r="X644" s="120"/>
      <c r="Y644" s="120">
        <v>1</v>
      </c>
      <c r="Z644" s="120">
        <v>0</v>
      </c>
      <c r="AA644" s="120">
        <v>0</v>
      </c>
      <c r="AB644" s="120">
        <v>0</v>
      </c>
      <c r="AC644" s="120">
        <v>0</v>
      </c>
      <c r="AD644" s="120">
        <v>0</v>
      </c>
      <c r="AE644" s="120"/>
      <c r="AG644" s="6">
        <f>IF(Q644&gt;0,RANK(Q644,(N644:P644,Q644:AE644)),0)</f>
        <v>0</v>
      </c>
      <c r="AH644" s="6">
        <f>IF(R644&gt;0,RANK(R644,(N644:P644,Q644:AE644)),0)</f>
        <v>3</v>
      </c>
      <c r="AI644" s="6">
        <f>IF(T644&gt;0,RANK(T644,(N644:P644,Q644:AE644)),0)</f>
        <v>0</v>
      </c>
      <c r="AJ644" s="6">
        <f>IF(S644&gt;0,RANK(S644,(N644:P644,Q644:AE644)),0)</f>
        <v>0</v>
      </c>
      <c r="AK644" s="2">
        <f t="shared" si="358"/>
        <v>0</v>
      </c>
      <c r="AL644" s="2">
        <f t="shared" si="359"/>
        <v>5.1790009905193155E-2</v>
      </c>
      <c r="AM644" s="2">
        <f t="shared" si="360"/>
        <v>0</v>
      </c>
      <c r="AN644" s="2">
        <f t="shared" si="361"/>
        <v>0</v>
      </c>
      <c r="AP644" t="s">
        <v>2497</v>
      </c>
      <c r="AQ644" t="s">
        <v>1101</v>
      </c>
      <c r="AR644">
        <v>6</v>
      </c>
      <c r="AT644">
        <v>1</v>
      </c>
      <c r="AU644" s="105">
        <v>29</v>
      </c>
      <c r="AV644" s="107">
        <v>121</v>
      </c>
      <c r="AW644" s="111">
        <f t="shared" si="348"/>
        <v>29121</v>
      </c>
      <c r="AY644" s="6" t="s">
        <v>1243</v>
      </c>
    </row>
    <row r="645" spans="1:51" hidden="1" outlineLevel="1">
      <c r="A645" t="s">
        <v>2498</v>
      </c>
      <c r="B645" t="s">
        <v>1101</v>
      </c>
      <c r="C645" s="1">
        <f t="shared" si="349"/>
        <v>4910</v>
      </c>
      <c r="D645" s="8">
        <f t="shared" si="350"/>
        <v>1</v>
      </c>
      <c r="E645" s="8">
        <f t="shared" si="351"/>
        <v>2</v>
      </c>
      <c r="F645" s="8">
        <f t="shared" si="352"/>
        <v>0</v>
      </c>
      <c r="G645" s="61">
        <f t="shared" si="353"/>
        <v>118</v>
      </c>
      <c r="H645" s="66">
        <f t="shared" si="362"/>
        <v>2.4032586558044806E-2</v>
      </c>
      <c r="I645" s="2"/>
      <c r="J645" s="2">
        <f t="shared" si="354"/>
        <v>0.48065173116089616</v>
      </c>
      <c r="K645" s="2">
        <f t="shared" si="355"/>
        <v>0.4566191446028513</v>
      </c>
      <c r="L645" s="2">
        <f t="shared" si="356"/>
        <v>0</v>
      </c>
      <c r="M645" s="2">
        <f t="shared" si="357"/>
        <v>6.2729124236252487E-2</v>
      </c>
      <c r="N645" s="120">
        <v>2360</v>
      </c>
      <c r="O645" s="120">
        <v>2242</v>
      </c>
      <c r="P645" s="120"/>
      <c r="Q645" s="120"/>
      <c r="R645" s="120">
        <v>308</v>
      </c>
      <c r="S645" s="120"/>
      <c r="T645" s="120"/>
      <c r="U645" s="120"/>
      <c r="V645" s="120"/>
      <c r="W645" s="120"/>
      <c r="X645" s="120"/>
      <c r="Y645" s="120">
        <v>0</v>
      </c>
      <c r="Z645" s="120">
        <v>0</v>
      </c>
      <c r="AA645" s="120">
        <v>0</v>
      </c>
      <c r="AB645" s="120">
        <v>0</v>
      </c>
      <c r="AC645" s="120">
        <v>0</v>
      </c>
      <c r="AD645" s="120">
        <v>0</v>
      </c>
      <c r="AE645" s="120"/>
      <c r="AG645" s="6">
        <f>IF(Q645&gt;0,RANK(Q645,(N645:P645,Q645:AE645)),0)</f>
        <v>0</v>
      </c>
      <c r="AH645" s="6">
        <f>IF(R645&gt;0,RANK(R645,(N645:P645,Q645:AE645)),0)</f>
        <v>3</v>
      </c>
      <c r="AI645" s="6">
        <f>IF(T645&gt;0,RANK(T645,(N645:P645,Q645:AE645)),0)</f>
        <v>0</v>
      </c>
      <c r="AJ645" s="6">
        <f>IF(S645&gt;0,RANK(S645,(N645:P645,Q645:AE645)),0)</f>
        <v>0</v>
      </c>
      <c r="AK645" s="2">
        <f t="shared" si="358"/>
        <v>0</v>
      </c>
      <c r="AL645" s="2">
        <f t="shared" si="359"/>
        <v>6.2729124236252543E-2</v>
      </c>
      <c r="AM645" s="2">
        <f t="shared" si="360"/>
        <v>0</v>
      </c>
      <c r="AN645" s="2">
        <f t="shared" si="361"/>
        <v>0</v>
      </c>
      <c r="AP645" t="s">
        <v>2498</v>
      </c>
      <c r="AQ645" t="s">
        <v>1101</v>
      </c>
      <c r="AR645">
        <v>8</v>
      </c>
      <c r="AT645">
        <v>1</v>
      </c>
      <c r="AU645" s="105">
        <v>29</v>
      </c>
      <c r="AV645" s="107">
        <v>123</v>
      </c>
      <c r="AW645" s="111">
        <f t="shared" si="348"/>
        <v>29123</v>
      </c>
      <c r="AY645" s="6" t="s">
        <v>1243</v>
      </c>
    </row>
    <row r="646" spans="1:51" hidden="1" outlineLevel="1">
      <c r="A646" t="s">
        <v>1807</v>
      </c>
      <c r="B646" t="s">
        <v>1101</v>
      </c>
      <c r="C646" s="1">
        <f t="shared" si="349"/>
        <v>4509</v>
      </c>
      <c r="D646" s="8">
        <f t="shared" si="350"/>
        <v>2</v>
      </c>
      <c r="E646" s="8">
        <f t="shared" si="351"/>
        <v>1</v>
      </c>
      <c r="F646" s="8">
        <f t="shared" si="352"/>
        <v>0</v>
      </c>
      <c r="G646" s="61">
        <f t="shared" si="353"/>
        <v>442</v>
      </c>
      <c r="H646" s="66">
        <f t="shared" si="362"/>
        <v>9.8026169882457312E-2</v>
      </c>
      <c r="I646" s="2"/>
      <c r="J646" s="2">
        <f t="shared" si="354"/>
        <v>0.41472610334885784</v>
      </c>
      <c r="K646" s="2">
        <f t="shared" si="355"/>
        <v>0.51275227323131511</v>
      </c>
      <c r="L646" s="2">
        <f t="shared" si="356"/>
        <v>0</v>
      </c>
      <c r="M646" s="2">
        <f t="shared" si="357"/>
        <v>7.2521623419827042E-2</v>
      </c>
      <c r="N646" s="120">
        <v>1870</v>
      </c>
      <c r="O646" s="120">
        <v>2312</v>
      </c>
      <c r="P646" s="120"/>
      <c r="Q646" s="120"/>
      <c r="R646" s="120">
        <v>327</v>
      </c>
      <c r="S646" s="120"/>
      <c r="T646" s="120"/>
      <c r="U646" s="120"/>
      <c r="V646" s="120"/>
      <c r="W646" s="120"/>
      <c r="X646" s="120"/>
      <c r="Y646" s="120">
        <v>0</v>
      </c>
      <c r="Z646" s="120">
        <v>0</v>
      </c>
      <c r="AA646" s="120">
        <v>0</v>
      </c>
      <c r="AB646" s="120">
        <v>0</v>
      </c>
      <c r="AC646" s="120">
        <v>0</v>
      </c>
      <c r="AD646" s="120">
        <v>0</v>
      </c>
      <c r="AE646" s="120"/>
      <c r="AG646" s="6">
        <f>IF(Q646&gt;0,RANK(Q646,(N646:P646,Q646:AE646)),0)</f>
        <v>0</v>
      </c>
      <c r="AH646" s="6">
        <f>IF(R646&gt;0,RANK(R646,(N646:P646,Q646:AE646)),0)</f>
        <v>3</v>
      </c>
      <c r="AI646" s="6">
        <f>IF(T646&gt;0,RANK(T646,(N646:P646,Q646:AE646)),0)</f>
        <v>0</v>
      </c>
      <c r="AJ646" s="6">
        <f>IF(S646&gt;0,RANK(S646,(N646:P646,Q646:AE646)),0)</f>
        <v>0</v>
      </c>
      <c r="AK646" s="2">
        <f t="shared" si="358"/>
        <v>0</v>
      </c>
      <c r="AL646" s="2">
        <f t="shared" si="359"/>
        <v>7.2521623419827014E-2</v>
      </c>
      <c r="AM646" s="2">
        <f t="shared" si="360"/>
        <v>0</v>
      </c>
      <c r="AN646" s="2">
        <f t="shared" si="361"/>
        <v>0</v>
      </c>
      <c r="AP646" t="s">
        <v>1807</v>
      </c>
      <c r="AQ646" t="s">
        <v>1101</v>
      </c>
      <c r="AR646">
        <v>3</v>
      </c>
      <c r="AT646">
        <v>1</v>
      </c>
      <c r="AU646" s="105">
        <v>29</v>
      </c>
      <c r="AV646" s="107">
        <v>125</v>
      </c>
      <c r="AW646" s="111">
        <f t="shared" si="348"/>
        <v>29125</v>
      </c>
      <c r="AY646" s="6" t="s">
        <v>1243</v>
      </c>
    </row>
    <row r="647" spans="1:51" hidden="1" outlineLevel="1">
      <c r="A647" t="s">
        <v>1755</v>
      </c>
      <c r="B647" t="s">
        <v>1101</v>
      </c>
      <c r="C647" s="1">
        <f t="shared" si="349"/>
        <v>12060</v>
      </c>
      <c r="D647" s="8">
        <f t="shared" si="350"/>
        <v>2</v>
      </c>
      <c r="E647" s="8">
        <f t="shared" si="351"/>
        <v>1</v>
      </c>
      <c r="F647" s="8">
        <f t="shared" si="352"/>
        <v>0</v>
      </c>
      <c r="G647" s="61">
        <f t="shared" si="353"/>
        <v>1069</v>
      </c>
      <c r="H647" s="66">
        <f t="shared" si="362"/>
        <v>8.8640132669983412E-2</v>
      </c>
      <c r="I647" s="2"/>
      <c r="J647" s="2">
        <f t="shared" si="354"/>
        <v>0.43789386401326702</v>
      </c>
      <c r="K647" s="2">
        <f t="shared" si="355"/>
        <v>0.5265339966832504</v>
      </c>
      <c r="L647" s="2">
        <f t="shared" si="356"/>
        <v>0</v>
      </c>
      <c r="M647" s="2">
        <f t="shared" si="357"/>
        <v>3.5572139303482575E-2</v>
      </c>
      <c r="N647" s="120">
        <v>5281</v>
      </c>
      <c r="O647" s="120">
        <v>6350</v>
      </c>
      <c r="P647" s="120"/>
      <c r="Q647" s="120"/>
      <c r="R647" s="120">
        <v>429</v>
      </c>
      <c r="S647" s="120"/>
      <c r="T647" s="120"/>
      <c r="U647" s="120"/>
      <c r="V647" s="120"/>
      <c r="W647" s="120"/>
      <c r="X647" s="120"/>
      <c r="Y647" s="120">
        <v>0</v>
      </c>
      <c r="Z647" s="120">
        <v>0</v>
      </c>
      <c r="AA647" s="120">
        <v>0</v>
      </c>
      <c r="AB647" s="120">
        <v>0</v>
      </c>
      <c r="AC647" s="120">
        <v>0</v>
      </c>
      <c r="AD647" s="120">
        <v>0</v>
      </c>
      <c r="AE647" s="120"/>
      <c r="AG647" s="6">
        <f>IF(Q647&gt;0,RANK(Q647,(N647:P647,Q647:AE647)),0)</f>
        <v>0</v>
      </c>
      <c r="AH647" s="6">
        <f>IF(R647&gt;0,RANK(R647,(N647:P647,Q647:AE647)),0)</f>
        <v>3</v>
      </c>
      <c r="AI647" s="6">
        <f>IF(T647&gt;0,RANK(T647,(N647:P647,Q647:AE647)),0)</f>
        <v>0</v>
      </c>
      <c r="AJ647" s="6">
        <f>IF(S647&gt;0,RANK(S647,(N647:P647,Q647:AE647)),0)</f>
        <v>0</v>
      </c>
      <c r="AK647" s="2">
        <f t="shared" si="358"/>
        <v>0</v>
      </c>
      <c r="AL647" s="2">
        <f t="shared" si="359"/>
        <v>3.5572139303482589E-2</v>
      </c>
      <c r="AM647" s="2">
        <f t="shared" si="360"/>
        <v>0</v>
      </c>
      <c r="AN647" s="2">
        <f t="shared" si="361"/>
        <v>0</v>
      </c>
      <c r="AP647" t="s">
        <v>1755</v>
      </c>
      <c r="AQ647" t="s">
        <v>1101</v>
      </c>
      <c r="AR647">
        <v>6</v>
      </c>
      <c r="AT647">
        <v>1</v>
      </c>
      <c r="AU647" s="105">
        <v>29</v>
      </c>
      <c r="AV647" s="107">
        <v>127</v>
      </c>
      <c r="AW647" s="111">
        <f t="shared" si="348"/>
        <v>29127</v>
      </c>
      <c r="AY647" s="6" t="s">
        <v>1243</v>
      </c>
    </row>
    <row r="648" spans="1:51" hidden="1" outlineLevel="1">
      <c r="A648" t="s">
        <v>1022</v>
      </c>
      <c r="B648" t="s">
        <v>1101</v>
      </c>
      <c r="C648" s="1">
        <f t="shared" ref="C648:C678" si="363">SUM(N648:AE648)</f>
        <v>1625</v>
      </c>
      <c r="D648" s="8">
        <f t="shared" ref="D648:D679" si="364">IF(N648&gt;0, RANK(N648,(N648:AE648)),0)</f>
        <v>2</v>
      </c>
      <c r="E648" s="8">
        <f t="shared" ref="E648:E679" si="365">IF(O648&gt;0,RANK(O648,(N648:AE648)),0)</f>
        <v>1</v>
      </c>
      <c r="F648" s="8">
        <f t="shared" ref="F648:F679" si="366">IF(P648&gt;0,RANK(P648,(N648:AE648)),0)</f>
        <v>0</v>
      </c>
      <c r="G648" s="61">
        <f t="shared" ref="G648:G679" si="367">IF(C648&gt;0,MAX(N648:S648)-LARGE(N648:S648,2),0)</f>
        <v>149</v>
      </c>
      <c r="H648" s="66">
        <f t="shared" si="362"/>
        <v>9.1692307692307698E-2</v>
      </c>
      <c r="I648" s="2"/>
      <c r="J648" s="2">
        <f t="shared" ref="J648:J678" si="368">IF($C648=0,"-",N648/$C648)</f>
        <v>0.4086153846153846</v>
      </c>
      <c r="K648" s="2">
        <f t="shared" ref="K648:K678" si="369">IF($C648=0,"-",O648/$C648)</f>
        <v>0.50030769230769234</v>
      </c>
      <c r="L648" s="2">
        <f t="shared" ref="L648:L678" si="370">IF($C648=0,"-",P648/$C648)</f>
        <v>0</v>
      </c>
      <c r="M648" s="2">
        <f t="shared" ref="M648:M678" si="371">IF(C648=0,"-",(1-J648-K648-L648))</f>
        <v>9.1076923076923055E-2</v>
      </c>
      <c r="N648" s="120">
        <v>664</v>
      </c>
      <c r="O648" s="120">
        <v>813</v>
      </c>
      <c r="P648" s="120"/>
      <c r="Q648" s="120"/>
      <c r="R648" s="120">
        <v>148</v>
      </c>
      <c r="S648" s="120"/>
      <c r="T648" s="120"/>
      <c r="U648" s="120"/>
      <c r="V648" s="120"/>
      <c r="W648" s="120"/>
      <c r="X648" s="120"/>
      <c r="Y648" s="120">
        <v>0</v>
      </c>
      <c r="Z648" s="120">
        <v>0</v>
      </c>
      <c r="AA648" s="120">
        <v>0</v>
      </c>
      <c r="AB648" s="120">
        <v>0</v>
      </c>
      <c r="AC648" s="120">
        <v>0</v>
      </c>
      <c r="AD648" s="120">
        <v>0</v>
      </c>
      <c r="AE648" s="120"/>
      <c r="AG648" s="6">
        <f>IF(Q648&gt;0,RANK(Q648,(N648:P648,Q648:AE648)),0)</f>
        <v>0</v>
      </c>
      <c r="AH648" s="6">
        <f>IF(R648&gt;0,RANK(R648,(N648:P648,Q648:AE648)),0)</f>
        <v>3</v>
      </c>
      <c r="AI648" s="6">
        <f>IF(T648&gt;0,RANK(T648,(N648:P648,Q648:AE648)),0)</f>
        <v>0</v>
      </c>
      <c r="AJ648" s="6">
        <f>IF(S648&gt;0,RANK(S648,(N648:P648,Q648:AE648)),0)</f>
        <v>0</v>
      </c>
      <c r="AK648" s="2">
        <f t="shared" ref="AK648:AK678" si="372">IF($C648=0,"-",Q648/$C648)</f>
        <v>0</v>
      </c>
      <c r="AL648" s="2">
        <f t="shared" ref="AL648:AL678" si="373">IF($C648=0,"-",R648/$C648)</f>
        <v>9.1076923076923083E-2</v>
      </c>
      <c r="AM648" s="2">
        <f t="shared" ref="AM648:AM678" si="374">IF($C648=0,"-",T648/$C648)</f>
        <v>0</v>
      </c>
      <c r="AN648" s="2">
        <f t="shared" ref="AN648:AN678" si="375">IF($C648=0,"-",S648/$C648)</f>
        <v>0</v>
      </c>
      <c r="AP648" t="s">
        <v>1022</v>
      </c>
      <c r="AQ648" t="s">
        <v>1101</v>
      </c>
      <c r="AR648">
        <v>6</v>
      </c>
      <c r="AT648">
        <v>1</v>
      </c>
      <c r="AU648" s="105">
        <v>29</v>
      </c>
      <c r="AV648" s="107">
        <v>129</v>
      </c>
      <c r="AW648" s="111">
        <f t="shared" si="348"/>
        <v>29129</v>
      </c>
      <c r="AY648" s="6" t="s">
        <v>1243</v>
      </c>
    </row>
    <row r="649" spans="1:51" hidden="1" outlineLevel="1">
      <c r="A649" t="s">
        <v>1326</v>
      </c>
      <c r="B649" t="s">
        <v>1101</v>
      </c>
      <c r="C649" s="1">
        <f t="shared" si="363"/>
        <v>10862</v>
      </c>
      <c r="D649" s="8">
        <f t="shared" si="364"/>
        <v>2</v>
      </c>
      <c r="E649" s="8">
        <f t="shared" si="365"/>
        <v>1</v>
      </c>
      <c r="F649" s="8">
        <f t="shared" si="366"/>
        <v>0</v>
      </c>
      <c r="G649" s="61">
        <f t="shared" si="367"/>
        <v>2172</v>
      </c>
      <c r="H649" s="66">
        <f t="shared" si="362"/>
        <v>0.19996317436936106</v>
      </c>
      <c r="I649" s="2"/>
      <c r="J649" s="2">
        <f t="shared" si="368"/>
        <v>0.36015466764868348</v>
      </c>
      <c r="K649" s="2">
        <f t="shared" si="369"/>
        <v>0.5601178420180446</v>
      </c>
      <c r="L649" s="2">
        <f t="shared" si="370"/>
        <v>0</v>
      </c>
      <c r="M649" s="2">
        <f t="shared" si="371"/>
        <v>7.9727490333271867E-2</v>
      </c>
      <c r="N649" s="120">
        <v>3912</v>
      </c>
      <c r="O649" s="120">
        <v>6084</v>
      </c>
      <c r="P649" s="120"/>
      <c r="Q649" s="120"/>
      <c r="R649" s="120">
        <v>865</v>
      </c>
      <c r="S649" s="120"/>
      <c r="T649" s="120"/>
      <c r="U649" s="120"/>
      <c r="V649" s="120"/>
      <c r="W649" s="120"/>
      <c r="X649" s="120"/>
      <c r="Y649" s="120">
        <v>0</v>
      </c>
      <c r="Z649" s="120">
        <v>0</v>
      </c>
      <c r="AA649" s="120">
        <v>1</v>
      </c>
      <c r="AB649" s="120">
        <v>0</v>
      </c>
      <c r="AC649" s="120">
        <v>0</v>
      </c>
      <c r="AD649" s="120">
        <v>0</v>
      </c>
      <c r="AE649" s="120"/>
      <c r="AG649" s="6">
        <f>IF(Q649&gt;0,RANK(Q649,(N649:P649,Q649:AE649)),0)</f>
        <v>0</v>
      </c>
      <c r="AH649" s="6">
        <f>IF(R649&gt;0,RANK(R649,(N649:P649,Q649:AE649)),0)</f>
        <v>3</v>
      </c>
      <c r="AI649" s="6">
        <f>IF(T649&gt;0,RANK(T649,(N649:P649,Q649:AE649)),0)</f>
        <v>0</v>
      </c>
      <c r="AJ649" s="6">
        <f>IF(S649&gt;0,RANK(S649,(N649:P649,Q649:AE649)),0)</f>
        <v>0</v>
      </c>
      <c r="AK649" s="2">
        <f t="shared" si="372"/>
        <v>0</v>
      </c>
      <c r="AL649" s="2">
        <f t="shared" si="373"/>
        <v>7.9635426256674649E-2</v>
      </c>
      <c r="AM649" s="2">
        <f t="shared" si="374"/>
        <v>0</v>
      </c>
      <c r="AN649" s="2">
        <f t="shared" si="375"/>
        <v>0</v>
      </c>
      <c r="AP649" t="s">
        <v>1326</v>
      </c>
      <c r="AQ649" t="s">
        <v>1101</v>
      </c>
      <c r="AR649">
        <v>3</v>
      </c>
      <c r="AT649">
        <v>1</v>
      </c>
      <c r="AU649" s="105">
        <v>29</v>
      </c>
      <c r="AV649" s="107">
        <v>131</v>
      </c>
      <c r="AW649" s="111">
        <f t="shared" si="348"/>
        <v>29131</v>
      </c>
      <c r="AY649" s="6" t="s">
        <v>1243</v>
      </c>
    </row>
    <row r="650" spans="1:51" hidden="1" outlineLevel="1">
      <c r="A650" t="s">
        <v>1419</v>
      </c>
      <c r="B650" t="s">
        <v>1101</v>
      </c>
      <c r="C650" s="1">
        <f t="shared" si="363"/>
        <v>4869</v>
      </c>
      <c r="D650" s="8">
        <f t="shared" si="364"/>
        <v>1</v>
      </c>
      <c r="E650" s="8">
        <f t="shared" si="365"/>
        <v>2</v>
      </c>
      <c r="F650" s="8">
        <f t="shared" si="366"/>
        <v>0</v>
      </c>
      <c r="G650" s="61">
        <f t="shared" si="367"/>
        <v>520</v>
      </c>
      <c r="H650" s="66">
        <f t="shared" si="362"/>
        <v>0.10679811049496817</v>
      </c>
      <c r="I650" s="2"/>
      <c r="J650" s="2">
        <f t="shared" si="368"/>
        <v>0.53768741014582044</v>
      </c>
      <c r="K650" s="2">
        <f t="shared" si="369"/>
        <v>0.43088929965085232</v>
      </c>
      <c r="L650" s="2">
        <f t="shared" si="370"/>
        <v>0</v>
      </c>
      <c r="M650" s="2">
        <f t="shared" si="371"/>
        <v>3.1423290203327237E-2</v>
      </c>
      <c r="N650" s="120">
        <v>2618</v>
      </c>
      <c r="O650" s="120">
        <v>2098</v>
      </c>
      <c r="P650" s="120"/>
      <c r="Q650" s="120"/>
      <c r="R650" s="120">
        <v>153</v>
      </c>
      <c r="S650" s="120"/>
      <c r="T650" s="120"/>
      <c r="U650" s="120"/>
      <c r="V650" s="120"/>
      <c r="W650" s="120"/>
      <c r="X650" s="120"/>
      <c r="Y650" s="120">
        <v>0</v>
      </c>
      <c r="Z650" s="120">
        <v>0</v>
      </c>
      <c r="AA650" s="120">
        <v>0</v>
      </c>
      <c r="AB650" s="120">
        <v>0</v>
      </c>
      <c r="AC650" s="120">
        <v>0</v>
      </c>
      <c r="AD650" s="120">
        <v>0</v>
      </c>
      <c r="AE650" s="120"/>
      <c r="AG650" s="6">
        <f>IF(Q650&gt;0,RANK(Q650,(N650:P650,Q650:AE650)),0)</f>
        <v>0</v>
      </c>
      <c r="AH650" s="6">
        <f>IF(R650&gt;0,RANK(R650,(N650:P650,Q650:AE650)),0)</f>
        <v>3</v>
      </c>
      <c r="AI650" s="6">
        <f>IF(T650&gt;0,RANK(T650,(N650:P650,Q650:AE650)),0)</f>
        <v>0</v>
      </c>
      <c r="AJ650" s="6">
        <f>IF(S650&gt;0,RANK(S650,(N650:P650,Q650:AE650)),0)</f>
        <v>0</v>
      </c>
      <c r="AK650" s="2">
        <f t="shared" si="372"/>
        <v>0</v>
      </c>
      <c r="AL650" s="2">
        <f t="shared" si="373"/>
        <v>3.1423290203327174E-2</v>
      </c>
      <c r="AM650" s="2">
        <f t="shared" si="374"/>
        <v>0</v>
      </c>
      <c r="AN650" s="2">
        <f t="shared" si="375"/>
        <v>0</v>
      </c>
      <c r="AP650" t="s">
        <v>1419</v>
      </c>
      <c r="AQ650" t="s">
        <v>1101</v>
      </c>
      <c r="AR650">
        <v>8</v>
      </c>
      <c r="AT650">
        <v>1</v>
      </c>
      <c r="AU650" s="105">
        <v>29</v>
      </c>
      <c r="AV650" s="107">
        <v>133</v>
      </c>
      <c r="AW650" s="111">
        <f t="shared" si="348"/>
        <v>29133</v>
      </c>
      <c r="AY650" s="6" t="s">
        <v>1243</v>
      </c>
    </row>
    <row r="651" spans="1:51" hidden="1" outlineLevel="1">
      <c r="A651" t="s">
        <v>1400</v>
      </c>
      <c r="B651" t="s">
        <v>1101</v>
      </c>
      <c r="C651" s="1">
        <f t="shared" si="363"/>
        <v>6356</v>
      </c>
      <c r="D651" s="8">
        <f t="shared" si="364"/>
        <v>2</v>
      </c>
      <c r="E651" s="8">
        <f t="shared" si="365"/>
        <v>1</v>
      </c>
      <c r="F651" s="8">
        <f t="shared" si="366"/>
        <v>0</v>
      </c>
      <c r="G651" s="61">
        <f t="shared" si="367"/>
        <v>1089</v>
      </c>
      <c r="H651" s="66">
        <f t="shared" si="362"/>
        <v>0.17133417243549401</v>
      </c>
      <c r="I651" s="2"/>
      <c r="J651" s="2">
        <f t="shared" si="368"/>
        <v>0.37665198237885461</v>
      </c>
      <c r="K651" s="2">
        <f t="shared" si="369"/>
        <v>0.54798615481434865</v>
      </c>
      <c r="L651" s="2">
        <f t="shared" si="370"/>
        <v>0</v>
      </c>
      <c r="M651" s="2">
        <f t="shared" si="371"/>
        <v>7.5361862806796798E-2</v>
      </c>
      <c r="N651" s="120">
        <v>2394</v>
      </c>
      <c r="O651" s="120">
        <v>3483</v>
      </c>
      <c r="P651" s="120"/>
      <c r="Q651" s="120"/>
      <c r="R651" s="120">
        <v>479</v>
      </c>
      <c r="S651" s="120"/>
      <c r="T651" s="120"/>
      <c r="U651" s="120"/>
      <c r="V651" s="120"/>
      <c r="W651" s="120"/>
      <c r="X651" s="120"/>
      <c r="Y651" s="120">
        <v>0</v>
      </c>
      <c r="Z651" s="120">
        <v>0</v>
      </c>
      <c r="AA651" s="120">
        <v>0</v>
      </c>
      <c r="AB651" s="120">
        <v>0</v>
      </c>
      <c r="AC651" s="120">
        <v>0</v>
      </c>
      <c r="AD651" s="120">
        <v>0</v>
      </c>
      <c r="AE651" s="120"/>
      <c r="AG651" s="6">
        <f>IF(Q651&gt;0,RANK(Q651,(N651:P651,Q651:AE651)),0)</f>
        <v>0</v>
      </c>
      <c r="AH651" s="6">
        <f>IF(R651&gt;0,RANK(R651,(N651:P651,Q651:AE651)),0)</f>
        <v>3</v>
      </c>
      <c r="AI651" s="6">
        <f>IF(T651&gt;0,RANK(T651,(N651:P651,Q651:AE651)),0)</f>
        <v>0</v>
      </c>
      <c r="AJ651" s="6">
        <f>IF(S651&gt;0,RANK(S651,(N651:P651,Q651:AE651)),0)</f>
        <v>0</v>
      </c>
      <c r="AK651" s="2">
        <f t="shared" si="372"/>
        <v>0</v>
      </c>
      <c r="AL651" s="2">
        <f t="shared" si="373"/>
        <v>7.5361862806796728E-2</v>
      </c>
      <c r="AM651" s="2">
        <f t="shared" si="374"/>
        <v>0</v>
      </c>
      <c r="AN651" s="2">
        <f t="shared" si="375"/>
        <v>0</v>
      </c>
      <c r="AP651" t="s">
        <v>1400</v>
      </c>
      <c r="AQ651" t="s">
        <v>1101</v>
      </c>
      <c r="AR651">
        <v>4</v>
      </c>
      <c r="AT651">
        <v>1</v>
      </c>
      <c r="AU651" s="105">
        <v>29</v>
      </c>
      <c r="AV651" s="107">
        <v>135</v>
      </c>
      <c r="AW651" s="111">
        <f t="shared" si="348"/>
        <v>29135</v>
      </c>
      <c r="AY651" s="6" t="s">
        <v>1243</v>
      </c>
    </row>
    <row r="652" spans="1:51" hidden="1" outlineLevel="1">
      <c r="A652" t="s">
        <v>122</v>
      </c>
      <c r="B652" t="s">
        <v>1101</v>
      </c>
      <c r="C652" s="1">
        <f t="shared" si="363"/>
        <v>4003</v>
      </c>
      <c r="D652" s="8">
        <f t="shared" si="364"/>
        <v>2</v>
      </c>
      <c r="E652" s="8">
        <f t="shared" si="365"/>
        <v>1</v>
      </c>
      <c r="F652" s="8">
        <f t="shared" si="366"/>
        <v>0</v>
      </c>
      <c r="G652" s="61">
        <f t="shared" si="367"/>
        <v>29</v>
      </c>
      <c r="H652" s="66">
        <f t="shared" si="362"/>
        <v>7.2445665750686984E-3</v>
      </c>
      <c r="I652" s="2"/>
      <c r="J652" s="2">
        <f t="shared" si="368"/>
        <v>0.47164626530102421</v>
      </c>
      <c r="K652" s="2">
        <f t="shared" si="369"/>
        <v>0.47889083187609294</v>
      </c>
      <c r="L652" s="2">
        <f t="shared" si="370"/>
        <v>0</v>
      </c>
      <c r="M652" s="2">
        <f t="shared" si="371"/>
        <v>4.9462902822882793E-2</v>
      </c>
      <c r="N652" s="120">
        <v>1888</v>
      </c>
      <c r="O652" s="120">
        <v>1917</v>
      </c>
      <c r="P652" s="120"/>
      <c r="Q652" s="120"/>
      <c r="R652" s="120">
        <v>198</v>
      </c>
      <c r="S652" s="120"/>
      <c r="T652" s="120"/>
      <c r="U652" s="120"/>
      <c r="V652" s="120"/>
      <c r="W652" s="120"/>
      <c r="X652" s="120"/>
      <c r="Y652" s="120">
        <v>0</v>
      </c>
      <c r="Z652" s="120">
        <v>0</v>
      </c>
      <c r="AA652" s="120">
        <v>0</v>
      </c>
      <c r="AB652" s="120">
        <v>0</v>
      </c>
      <c r="AC652" s="120">
        <v>0</v>
      </c>
      <c r="AD652" s="120">
        <v>0</v>
      </c>
      <c r="AE652" s="120"/>
      <c r="AG652" s="6">
        <f>IF(Q652&gt;0,RANK(Q652,(N652:P652,Q652:AE652)),0)</f>
        <v>0</v>
      </c>
      <c r="AH652" s="6">
        <f>IF(R652&gt;0,RANK(R652,(N652:P652,Q652:AE652)),0)</f>
        <v>3</v>
      </c>
      <c r="AI652" s="6">
        <f>IF(T652&gt;0,RANK(T652,(N652:P652,Q652:AE652)),0)</f>
        <v>0</v>
      </c>
      <c r="AJ652" s="6">
        <f>IF(S652&gt;0,RANK(S652,(N652:P652,Q652:AE652)),0)</f>
        <v>0</v>
      </c>
      <c r="AK652" s="2">
        <f t="shared" si="372"/>
        <v>0</v>
      </c>
      <c r="AL652" s="2">
        <f t="shared" si="373"/>
        <v>4.9462902822882841E-2</v>
      </c>
      <c r="AM652" s="2">
        <f t="shared" si="374"/>
        <v>0</v>
      </c>
      <c r="AN652" s="2">
        <f t="shared" si="375"/>
        <v>0</v>
      </c>
      <c r="AP652" t="s">
        <v>122</v>
      </c>
      <c r="AQ652" t="s">
        <v>1101</v>
      </c>
      <c r="AR652">
        <v>6</v>
      </c>
      <c r="AT652">
        <v>1</v>
      </c>
      <c r="AU652" s="105">
        <v>29</v>
      </c>
      <c r="AV652" s="107">
        <v>137</v>
      </c>
      <c r="AW652" s="111">
        <f t="shared" si="348"/>
        <v>29137</v>
      </c>
      <c r="AY652" s="6" t="s">
        <v>1243</v>
      </c>
    </row>
    <row r="653" spans="1:51" hidden="1" outlineLevel="1">
      <c r="A653" t="s">
        <v>2319</v>
      </c>
      <c r="B653" t="s">
        <v>1101</v>
      </c>
      <c r="C653" s="1">
        <f t="shared" si="363"/>
        <v>5268</v>
      </c>
      <c r="D653" s="8">
        <f t="shared" si="364"/>
        <v>2</v>
      </c>
      <c r="E653" s="8">
        <f t="shared" si="365"/>
        <v>1</v>
      </c>
      <c r="F653" s="8">
        <f t="shared" si="366"/>
        <v>0</v>
      </c>
      <c r="G653" s="61">
        <f t="shared" si="367"/>
        <v>223</v>
      </c>
      <c r="H653" s="66">
        <f t="shared" si="362"/>
        <v>4.2331055429005317E-2</v>
      </c>
      <c r="I653" s="2"/>
      <c r="J653" s="2">
        <f t="shared" si="368"/>
        <v>0.44248291571753984</v>
      </c>
      <c r="K653" s="2">
        <f t="shared" si="369"/>
        <v>0.48481397114654518</v>
      </c>
      <c r="L653" s="2">
        <f t="shared" si="370"/>
        <v>0</v>
      </c>
      <c r="M653" s="2">
        <f t="shared" si="371"/>
        <v>7.2703113135914987E-2</v>
      </c>
      <c r="N653" s="120">
        <v>2331</v>
      </c>
      <c r="O653" s="120">
        <v>2554</v>
      </c>
      <c r="P653" s="120"/>
      <c r="Q653" s="120"/>
      <c r="R653" s="120">
        <v>383</v>
      </c>
      <c r="S653" s="120"/>
      <c r="T653" s="120"/>
      <c r="U653" s="120"/>
      <c r="V653" s="120"/>
      <c r="W653" s="120"/>
      <c r="X653" s="120"/>
      <c r="Y653" s="120">
        <v>0</v>
      </c>
      <c r="Z653" s="120">
        <v>0</v>
      </c>
      <c r="AA653" s="120">
        <v>0</v>
      </c>
      <c r="AB653" s="120">
        <v>0</v>
      </c>
      <c r="AC653" s="120">
        <v>0</v>
      </c>
      <c r="AD653" s="120">
        <v>0</v>
      </c>
      <c r="AE653" s="120"/>
      <c r="AG653" s="6">
        <f>IF(Q653&gt;0,RANK(Q653,(N653:P653,Q653:AE653)),0)</f>
        <v>0</v>
      </c>
      <c r="AH653" s="6">
        <f>IF(R653&gt;0,RANK(R653,(N653:P653,Q653:AE653)),0)</f>
        <v>3</v>
      </c>
      <c r="AI653" s="6">
        <f>IF(T653&gt;0,RANK(T653,(N653:P653,Q653:AE653)),0)</f>
        <v>0</v>
      </c>
      <c r="AJ653" s="6">
        <f>IF(S653&gt;0,RANK(S653,(N653:P653,Q653:AE653)),0)</f>
        <v>0</v>
      </c>
      <c r="AK653" s="2">
        <f t="shared" si="372"/>
        <v>0</v>
      </c>
      <c r="AL653" s="2">
        <f t="shared" si="373"/>
        <v>7.270311313591496E-2</v>
      </c>
      <c r="AM653" s="2">
        <f t="shared" si="374"/>
        <v>0</v>
      </c>
      <c r="AN653" s="2">
        <f t="shared" si="375"/>
        <v>0</v>
      </c>
      <c r="AP653" t="s">
        <v>2319</v>
      </c>
      <c r="AQ653" t="s">
        <v>1101</v>
      </c>
      <c r="AR653">
        <v>3</v>
      </c>
      <c r="AT653">
        <v>1</v>
      </c>
      <c r="AU653" s="105">
        <v>29</v>
      </c>
      <c r="AV653" s="107">
        <v>139</v>
      </c>
      <c r="AW653" s="111">
        <f t="shared" si="348"/>
        <v>29139</v>
      </c>
      <c r="AY653" s="6" t="s">
        <v>1243</v>
      </c>
    </row>
    <row r="654" spans="1:51" hidden="1" outlineLevel="1">
      <c r="A654" t="s">
        <v>864</v>
      </c>
      <c r="B654" t="s">
        <v>1101</v>
      </c>
      <c r="C654" s="1">
        <f t="shared" si="363"/>
        <v>8614</v>
      </c>
      <c r="D654" s="8">
        <f t="shared" si="364"/>
        <v>2</v>
      </c>
      <c r="E654" s="8">
        <f t="shared" si="365"/>
        <v>1</v>
      </c>
      <c r="F654" s="8">
        <f t="shared" si="366"/>
        <v>0</v>
      </c>
      <c r="G654" s="61">
        <f t="shared" si="367"/>
        <v>417</v>
      </c>
      <c r="H654" s="66">
        <f t="shared" si="362"/>
        <v>4.8409565823078711E-2</v>
      </c>
      <c r="I654" s="2"/>
      <c r="J654" s="2">
        <f t="shared" si="368"/>
        <v>0.43800789412584168</v>
      </c>
      <c r="K654" s="2">
        <f t="shared" si="369"/>
        <v>0.48641745994892038</v>
      </c>
      <c r="L654" s="2">
        <f t="shared" si="370"/>
        <v>0</v>
      </c>
      <c r="M654" s="2">
        <f t="shared" si="371"/>
        <v>7.5574645925237993E-2</v>
      </c>
      <c r="N654" s="120">
        <v>3773</v>
      </c>
      <c r="O654" s="120">
        <v>4190</v>
      </c>
      <c r="P654" s="120"/>
      <c r="Q654" s="120"/>
      <c r="R654" s="120">
        <v>650</v>
      </c>
      <c r="S654" s="120"/>
      <c r="T654" s="120"/>
      <c r="U654" s="120"/>
      <c r="V654" s="120"/>
      <c r="W654" s="120"/>
      <c r="X654" s="120"/>
      <c r="Y654" s="120">
        <v>0</v>
      </c>
      <c r="Z654" s="120">
        <v>0</v>
      </c>
      <c r="AA654" s="120">
        <v>1</v>
      </c>
      <c r="AB654" s="120">
        <v>0</v>
      </c>
      <c r="AC654" s="120">
        <v>0</v>
      </c>
      <c r="AD654" s="120">
        <v>0</v>
      </c>
      <c r="AE654" s="120"/>
      <c r="AG654" s="6">
        <f>IF(Q654&gt;0,RANK(Q654,(N654:P654,Q654:AE654)),0)</f>
        <v>0</v>
      </c>
      <c r="AH654" s="6">
        <f>IF(R654&gt;0,RANK(R654,(N654:P654,Q654:AE654)),0)</f>
        <v>3</v>
      </c>
      <c r="AI654" s="6">
        <f>IF(T654&gt;0,RANK(T654,(N654:P654,Q654:AE654)),0)</f>
        <v>0</v>
      </c>
      <c r="AJ654" s="6">
        <f>IF(S654&gt;0,RANK(S654,(N654:P654,Q654:AE654)),0)</f>
        <v>0</v>
      </c>
      <c r="AK654" s="2">
        <f t="shared" si="372"/>
        <v>0</v>
      </c>
      <c r="AL654" s="2">
        <f t="shared" si="373"/>
        <v>7.5458555839331323E-2</v>
      </c>
      <c r="AM654" s="2">
        <f t="shared" si="374"/>
        <v>0</v>
      </c>
      <c r="AN654" s="2">
        <f t="shared" si="375"/>
        <v>0</v>
      </c>
      <c r="AP654" t="s">
        <v>864</v>
      </c>
      <c r="AQ654" t="s">
        <v>1101</v>
      </c>
      <c r="AR654">
        <v>4</v>
      </c>
      <c r="AT654">
        <v>1</v>
      </c>
      <c r="AU654" s="105">
        <v>29</v>
      </c>
      <c r="AV654" s="107">
        <v>141</v>
      </c>
      <c r="AW654" s="111">
        <f t="shared" si="348"/>
        <v>29141</v>
      </c>
      <c r="AY654" s="6" t="s">
        <v>1243</v>
      </c>
    </row>
    <row r="655" spans="1:51" hidden="1" outlineLevel="1">
      <c r="A655" t="s">
        <v>1650</v>
      </c>
      <c r="B655" t="s">
        <v>1101</v>
      </c>
      <c r="C655" s="1">
        <f t="shared" si="363"/>
        <v>7144</v>
      </c>
      <c r="D655" s="8">
        <f t="shared" si="364"/>
        <v>1</v>
      </c>
      <c r="E655" s="8">
        <f t="shared" si="365"/>
        <v>2</v>
      </c>
      <c r="F655" s="8">
        <f t="shared" si="366"/>
        <v>0</v>
      </c>
      <c r="G655" s="61">
        <f t="shared" si="367"/>
        <v>1058</v>
      </c>
      <c r="H655" s="66">
        <f t="shared" si="362"/>
        <v>0.14809630459126541</v>
      </c>
      <c r="I655" s="2"/>
      <c r="J655" s="2">
        <f t="shared" si="368"/>
        <v>0.55515117581187012</v>
      </c>
      <c r="K655" s="2">
        <f t="shared" si="369"/>
        <v>0.40705487122060469</v>
      </c>
      <c r="L655" s="2">
        <f t="shared" si="370"/>
        <v>0</v>
      </c>
      <c r="M655" s="2">
        <f t="shared" si="371"/>
        <v>3.7793952967525191E-2</v>
      </c>
      <c r="N655" s="120">
        <v>3966</v>
      </c>
      <c r="O655" s="120">
        <v>2908</v>
      </c>
      <c r="P655" s="120"/>
      <c r="Q655" s="120"/>
      <c r="R655" s="120">
        <v>270</v>
      </c>
      <c r="S655" s="120"/>
      <c r="T655" s="120"/>
      <c r="U655" s="120"/>
      <c r="V655" s="120"/>
      <c r="W655" s="120"/>
      <c r="X655" s="120"/>
      <c r="Y655" s="120">
        <v>0</v>
      </c>
      <c r="Z655" s="120">
        <v>0</v>
      </c>
      <c r="AA655" s="120">
        <v>0</v>
      </c>
      <c r="AB655" s="120">
        <v>0</v>
      </c>
      <c r="AC655" s="120">
        <v>0</v>
      </c>
      <c r="AD655" s="120">
        <v>0</v>
      </c>
      <c r="AE655" s="120"/>
      <c r="AG655" s="6">
        <f>IF(Q655&gt;0,RANK(Q655,(N655:P655,Q655:AE655)),0)</f>
        <v>0</v>
      </c>
      <c r="AH655" s="6">
        <f>IF(R655&gt;0,RANK(R655,(N655:P655,Q655:AE655)),0)</f>
        <v>3</v>
      </c>
      <c r="AI655" s="6">
        <f>IF(T655&gt;0,RANK(T655,(N655:P655,Q655:AE655)),0)</f>
        <v>0</v>
      </c>
      <c r="AJ655" s="6">
        <f>IF(S655&gt;0,RANK(S655,(N655:P655,Q655:AE655)),0)</f>
        <v>0</v>
      </c>
      <c r="AK655" s="2">
        <f t="shared" si="372"/>
        <v>0</v>
      </c>
      <c r="AL655" s="2">
        <f t="shared" si="373"/>
        <v>3.7793952967525198E-2</v>
      </c>
      <c r="AM655" s="2">
        <f t="shared" si="374"/>
        <v>0</v>
      </c>
      <c r="AN655" s="2">
        <f t="shared" si="375"/>
        <v>0</v>
      </c>
      <c r="AP655" t="s">
        <v>1650</v>
      </c>
      <c r="AQ655" t="s">
        <v>1101</v>
      </c>
      <c r="AR655">
        <v>8</v>
      </c>
      <c r="AT655">
        <v>1</v>
      </c>
      <c r="AU655" s="105">
        <v>29</v>
      </c>
      <c r="AV655" s="107">
        <v>143</v>
      </c>
      <c r="AW655" s="111">
        <f t="shared" si="348"/>
        <v>29143</v>
      </c>
      <c r="AY655" s="6" t="s">
        <v>1243</v>
      </c>
    </row>
    <row r="656" spans="1:51" hidden="1" outlineLevel="1">
      <c r="A656" t="s">
        <v>900</v>
      </c>
      <c r="B656" t="s">
        <v>1101</v>
      </c>
      <c r="C656" s="1">
        <f t="shared" si="363"/>
        <v>24881</v>
      </c>
      <c r="D656" s="8">
        <f t="shared" si="364"/>
        <v>2</v>
      </c>
      <c r="E656" s="8">
        <f t="shared" si="365"/>
        <v>1</v>
      </c>
      <c r="F656" s="8">
        <f t="shared" si="366"/>
        <v>0</v>
      </c>
      <c r="G656" s="61">
        <f t="shared" si="367"/>
        <v>5641</v>
      </c>
      <c r="H656" s="66">
        <f t="shared" si="362"/>
        <v>0.22671918331256782</v>
      </c>
      <c r="I656" s="2"/>
      <c r="J656" s="2">
        <f t="shared" si="368"/>
        <v>0.35902897793497046</v>
      </c>
      <c r="K656" s="2">
        <f t="shared" si="369"/>
        <v>0.58574816124753826</v>
      </c>
      <c r="L656" s="2">
        <f t="shared" si="370"/>
        <v>0</v>
      </c>
      <c r="M656" s="2">
        <f t="shared" si="371"/>
        <v>5.5222860817491282E-2</v>
      </c>
      <c r="N656" s="120">
        <v>8933</v>
      </c>
      <c r="O656" s="120">
        <v>14574</v>
      </c>
      <c r="P656" s="120"/>
      <c r="Q656" s="120"/>
      <c r="R656" s="120">
        <v>1374</v>
      </c>
      <c r="S656" s="120"/>
      <c r="T656" s="120"/>
      <c r="U656" s="120"/>
      <c r="V656" s="120"/>
      <c r="W656" s="120"/>
      <c r="X656" s="120"/>
      <c r="Y656" s="120">
        <v>0</v>
      </c>
      <c r="Z656" s="120">
        <v>0</v>
      </c>
      <c r="AA656" s="120">
        <v>0</v>
      </c>
      <c r="AB656" s="120">
        <v>0</v>
      </c>
      <c r="AC656" s="120">
        <v>0</v>
      </c>
      <c r="AD656" s="120">
        <v>0</v>
      </c>
      <c r="AE656" s="120"/>
      <c r="AG656" s="6">
        <f>IF(Q656&gt;0,RANK(Q656,(N656:P656,Q656:AE656)),0)</f>
        <v>0</v>
      </c>
      <c r="AH656" s="6">
        <f>IF(R656&gt;0,RANK(R656,(N656:P656,Q656:AE656)),0)</f>
        <v>3</v>
      </c>
      <c r="AI656" s="6">
        <f>IF(T656&gt;0,RANK(T656,(N656:P656,Q656:AE656)),0)</f>
        <v>0</v>
      </c>
      <c r="AJ656" s="6">
        <f>IF(S656&gt;0,RANK(S656,(N656:P656,Q656:AE656)),0)</f>
        <v>0</v>
      </c>
      <c r="AK656" s="2">
        <f t="shared" si="372"/>
        <v>0</v>
      </c>
      <c r="AL656" s="2">
        <f t="shared" si="373"/>
        <v>5.5222860817491261E-2</v>
      </c>
      <c r="AM656" s="2">
        <f t="shared" si="374"/>
        <v>0</v>
      </c>
      <c r="AN656" s="2">
        <f t="shared" si="375"/>
        <v>0</v>
      </c>
      <c r="AP656" t="s">
        <v>900</v>
      </c>
      <c r="AQ656" t="s">
        <v>1101</v>
      </c>
      <c r="AR656">
        <v>7</v>
      </c>
      <c r="AT656">
        <v>1</v>
      </c>
      <c r="AU656" s="105">
        <v>29</v>
      </c>
      <c r="AV656" s="107">
        <v>145</v>
      </c>
      <c r="AW656" s="111">
        <f t="shared" si="348"/>
        <v>29145</v>
      </c>
      <c r="AY656" s="6" t="s">
        <v>1243</v>
      </c>
    </row>
    <row r="657" spans="1:51" hidden="1" outlineLevel="1">
      <c r="A657" t="s">
        <v>1900</v>
      </c>
      <c r="B657" t="s">
        <v>1101</v>
      </c>
      <c r="C657" s="1">
        <f t="shared" si="363"/>
        <v>8897</v>
      </c>
      <c r="D657" s="8">
        <f t="shared" si="364"/>
        <v>1</v>
      </c>
      <c r="E657" s="8">
        <f t="shared" si="365"/>
        <v>2</v>
      </c>
      <c r="F657" s="8">
        <f t="shared" si="366"/>
        <v>0</v>
      </c>
      <c r="G657" s="61">
        <f t="shared" si="367"/>
        <v>1113</v>
      </c>
      <c r="H657" s="66">
        <f t="shared" si="362"/>
        <v>0.12509834775767112</v>
      </c>
      <c r="I657" s="2"/>
      <c r="J657" s="2">
        <f t="shared" si="368"/>
        <v>0.52332246824772399</v>
      </c>
      <c r="K657" s="2">
        <f t="shared" si="369"/>
        <v>0.39822412049005285</v>
      </c>
      <c r="L657" s="2">
        <f t="shared" si="370"/>
        <v>0</v>
      </c>
      <c r="M657" s="2">
        <f t="shared" si="371"/>
        <v>7.8453411262223161E-2</v>
      </c>
      <c r="N657" s="120">
        <v>4656</v>
      </c>
      <c r="O657" s="120">
        <v>3543</v>
      </c>
      <c r="P657" s="120"/>
      <c r="Q657" s="120"/>
      <c r="R657" s="120">
        <v>698</v>
      </c>
      <c r="S657" s="120"/>
      <c r="T657" s="120"/>
      <c r="U657" s="120"/>
      <c r="V657" s="120"/>
      <c r="W657" s="120"/>
      <c r="X657" s="120"/>
      <c r="Y657" s="120">
        <v>0</v>
      </c>
      <c r="Z657" s="120">
        <v>0</v>
      </c>
      <c r="AA657" s="120">
        <v>0</v>
      </c>
      <c r="AB657" s="120">
        <v>0</v>
      </c>
      <c r="AC657" s="120">
        <v>0</v>
      </c>
      <c r="AD657" s="120">
        <v>0</v>
      </c>
      <c r="AE657" s="120"/>
      <c r="AG657" s="6">
        <f>IF(Q657&gt;0,RANK(Q657,(N657:P657,Q657:AE657)),0)</f>
        <v>0</v>
      </c>
      <c r="AH657" s="6">
        <f>IF(R657&gt;0,RANK(R657,(N657:P657,Q657:AE657)),0)</f>
        <v>3</v>
      </c>
      <c r="AI657" s="6">
        <f>IF(T657&gt;0,RANK(T657,(N657:P657,Q657:AE657)),0)</f>
        <v>0</v>
      </c>
      <c r="AJ657" s="6">
        <f>IF(S657&gt;0,RANK(S657,(N657:P657,Q657:AE657)),0)</f>
        <v>0</v>
      </c>
      <c r="AK657" s="2">
        <f t="shared" si="372"/>
        <v>0</v>
      </c>
      <c r="AL657" s="2">
        <f t="shared" si="373"/>
        <v>7.8453411262223216E-2</v>
      </c>
      <c r="AM657" s="2">
        <f t="shared" si="374"/>
        <v>0</v>
      </c>
      <c r="AN657" s="2">
        <f t="shared" si="375"/>
        <v>0</v>
      </c>
      <c r="AP657" t="s">
        <v>1900</v>
      </c>
      <c r="AQ657" t="s">
        <v>1101</v>
      </c>
      <c r="AR657">
        <v>6</v>
      </c>
      <c r="AT657">
        <v>1</v>
      </c>
      <c r="AU657" s="105">
        <v>29</v>
      </c>
      <c r="AV657" s="107">
        <v>147</v>
      </c>
      <c r="AW657" s="111">
        <f t="shared" si="348"/>
        <v>29147</v>
      </c>
      <c r="AY657" s="6" t="s">
        <v>1243</v>
      </c>
    </row>
    <row r="658" spans="1:51" hidden="1" outlineLevel="1">
      <c r="A658" t="s">
        <v>2241</v>
      </c>
      <c r="B658" t="s">
        <v>1101</v>
      </c>
      <c r="C658" s="1">
        <f t="shared" si="363"/>
        <v>4404</v>
      </c>
      <c r="D658" s="8">
        <f t="shared" si="364"/>
        <v>2</v>
      </c>
      <c r="E658" s="8">
        <f t="shared" si="365"/>
        <v>1</v>
      </c>
      <c r="F658" s="8">
        <f t="shared" si="366"/>
        <v>0</v>
      </c>
      <c r="G658" s="61">
        <f t="shared" si="367"/>
        <v>47</v>
      </c>
      <c r="H658" s="66">
        <f t="shared" si="362"/>
        <v>1.067211625794732E-2</v>
      </c>
      <c r="I658" s="2"/>
      <c r="J658" s="2">
        <f t="shared" si="368"/>
        <v>0.46503178928247046</v>
      </c>
      <c r="K658" s="2">
        <f t="shared" si="369"/>
        <v>0.4757039055404178</v>
      </c>
      <c r="L658" s="2">
        <f t="shared" si="370"/>
        <v>0</v>
      </c>
      <c r="M658" s="2">
        <f t="shared" si="371"/>
        <v>5.9264305177111731E-2</v>
      </c>
      <c r="N658" s="120">
        <v>2048</v>
      </c>
      <c r="O658" s="120">
        <v>2095</v>
      </c>
      <c r="P658" s="120"/>
      <c r="Q658" s="120"/>
      <c r="R658" s="120">
        <v>261</v>
      </c>
      <c r="S658" s="120"/>
      <c r="T658" s="120"/>
      <c r="U658" s="120"/>
      <c r="V658" s="120"/>
      <c r="W658" s="120"/>
      <c r="X658" s="120"/>
      <c r="Y658" s="120">
        <v>0</v>
      </c>
      <c r="Z658" s="120">
        <v>0</v>
      </c>
      <c r="AA658" s="120">
        <v>0</v>
      </c>
      <c r="AB658" s="120">
        <v>0</v>
      </c>
      <c r="AC658" s="120">
        <v>0</v>
      </c>
      <c r="AD658" s="120">
        <v>0</v>
      </c>
      <c r="AE658" s="120"/>
      <c r="AG658" s="6">
        <f>IF(Q658&gt;0,RANK(Q658,(N658:P658,Q658:AE658)),0)</f>
        <v>0</v>
      </c>
      <c r="AH658" s="6">
        <f>IF(R658&gt;0,RANK(R658,(N658:P658,Q658:AE658)),0)</f>
        <v>3</v>
      </c>
      <c r="AI658" s="6">
        <f>IF(T658&gt;0,RANK(T658,(N658:P658,Q658:AE658)),0)</f>
        <v>0</v>
      </c>
      <c r="AJ658" s="6">
        <f>IF(S658&gt;0,RANK(S658,(N658:P658,Q658:AE658)),0)</f>
        <v>0</v>
      </c>
      <c r="AK658" s="2">
        <f t="shared" si="372"/>
        <v>0</v>
      </c>
      <c r="AL658" s="2">
        <f t="shared" si="373"/>
        <v>5.9264305177111717E-2</v>
      </c>
      <c r="AM658" s="2">
        <f t="shared" si="374"/>
        <v>0</v>
      </c>
      <c r="AN658" s="2">
        <f t="shared" si="375"/>
        <v>0</v>
      </c>
      <c r="AP658" t="s">
        <v>2241</v>
      </c>
      <c r="AQ658" t="s">
        <v>1101</v>
      </c>
      <c r="AR658">
        <v>8</v>
      </c>
      <c r="AT658">
        <v>1</v>
      </c>
      <c r="AU658" s="105">
        <v>29</v>
      </c>
      <c r="AV658" s="107">
        <v>149</v>
      </c>
      <c r="AW658" s="111">
        <f t="shared" si="348"/>
        <v>29149</v>
      </c>
      <c r="AY658" s="6" t="s">
        <v>1243</v>
      </c>
    </row>
    <row r="659" spans="1:51" hidden="1" outlineLevel="1">
      <c r="A659" t="s">
        <v>755</v>
      </c>
      <c r="B659" t="s">
        <v>1101</v>
      </c>
      <c r="C659" s="1">
        <f t="shared" si="363"/>
        <v>6815</v>
      </c>
      <c r="D659" s="8">
        <f t="shared" si="364"/>
        <v>2</v>
      </c>
      <c r="E659" s="8">
        <f t="shared" si="365"/>
        <v>1</v>
      </c>
      <c r="F659" s="8">
        <f t="shared" si="366"/>
        <v>0</v>
      </c>
      <c r="G659" s="61">
        <f t="shared" si="367"/>
        <v>1627</v>
      </c>
      <c r="H659" s="66">
        <f t="shared" si="362"/>
        <v>0.23873807776962583</v>
      </c>
      <c r="I659" s="2"/>
      <c r="J659" s="2">
        <f t="shared" si="368"/>
        <v>0.34614820249449746</v>
      </c>
      <c r="K659" s="2">
        <f t="shared" si="369"/>
        <v>0.58488628026412326</v>
      </c>
      <c r="L659" s="2">
        <f t="shared" si="370"/>
        <v>0</v>
      </c>
      <c r="M659" s="2">
        <f t="shared" si="371"/>
        <v>6.8965517241379226E-2</v>
      </c>
      <c r="N659" s="120">
        <v>2359</v>
      </c>
      <c r="O659" s="120">
        <v>3986</v>
      </c>
      <c r="P659" s="120"/>
      <c r="Q659" s="120"/>
      <c r="R659" s="120">
        <v>470</v>
      </c>
      <c r="S659" s="120"/>
      <c r="T659" s="120"/>
      <c r="U659" s="120"/>
      <c r="V659" s="120"/>
      <c r="W659" s="120"/>
      <c r="X659" s="120"/>
      <c r="Y659" s="120">
        <v>0</v>
      </c>
      <c r="Z659" s="120">
        <v>0</v>
      </c>
      <c r="AA659" s="120">
        <v>0</v>
      </c>
      <c r="AB659" s="120">
        <v>0</v>
      </c>
      <c r="AC659" s="120">
        <v>0</v>
      </c>
      <c r="AD659" s="120">
        <v>0</v>
      </c>
      <c r="AE659" s="120"/>
      <c r="AG659" s="6">
        <f>IF(Q659&gt;0,RANK(Q659,(N659:P659,Q659:AE659)),0)</f>
        <v>0</v>
      </c>
      <c r="AH659" s="6">
        <f>IF(R659&gt;0,RANK(R659,(N659:P659,Q659:AE659)),0)</f>
        <v>3</v>
      </c>
      <c r="AI659" s="6">
        <f>IF(T659&gt;0,RANK(T659,(N659:P659,Q659:AE659)),0)</f>
        <v>0</v>
      </c>
      <c r="AJ659" s="6">
        <f>IF(S659&gt;0,RANK(S659,(N659:P659,Q659:AE659)),0)</f>
        <v>0</v>
      </c>
      <c r="AK659" s="2">
        <f t="shared" si="372"/>
        <v>0</v>
      </c>
      <c r="AL659" s="2">
        <f t="shared" si="373"/>
        <v>6.8965517241379309E-2</v>
      </c>
      <c r="AM659" s="2">
        <f t="shared" si="374"/>
        <v>0</v>
      </c>
      <c r="AN659" s="2">
        <f t="shared" si="375"/>
        <v>0</v>
      </c>
      <c r="AP659" t="s">
        <v>755</v>
      </c>
      <c r="AQ659" t="s">
        <v>1101</v>
      </c>
      <c r="AR659">
        <v>3</v>
      </c>
      <c r="AT659">
        <v>1</v>
      </c>
      <c r="AU659" s="105">
        <v>29</v>
      </c>
      <c r="AV659" s="107">
        <v>151</v>
      </c>
      <c r="AW659" s="111">
        <f t="shared" si="348"/>
        <v>29151</v>
      </c>
      <c r="AY659" s="6" t="s">
        <v>1243</v>
      </c>
    </row>
    <row r="660" spans="1:51" hidden="1" outlineLevel="1">
      <c r="A660" t="s">
        <v>1724</v>
      </c>
      <c r="B660" t="s">
        <v>1101</v>
      </c>
      <c r="C660" s="1">
        <f t="shared" si="363"/>
        <v>4406</v>
      </c>
      <c r="D660" s="8">
        <f t="shared" si="364"/>
        <v>2</v>
      </c>
      <c r="E660" s="8">
        <f t="shared" si="365"/>
        <v>1</v>
      </c>
      <c r="F660" s="8">
        <f t="shared" si="366"/>
        <v>0</v>
      </c>
      <c r="G660" s="61">
        <f t="shared" si="367"/>
        <v>336</v>
      </c>
      <c r="H660" s="66">
        <f t="shared" si="362"/>
        <v>7.625964593735815E-2</v>
      </c>
      <c r="I660" s="2"/>
      <c r="J660" s="2">
        <f t="shared" si="368"/>
        <v>0.42351339083068545</v>
      </c>
      <c r="K660" s="2">
        <f t="shared" si="369"/>
        <v>0.49977303676804358</v>
      </c>
      <c r="L660" s="2">
        <f t="shared" si="370"/>
        <v>0</v>
      </c>
      <c r="M660" s="2">
        <f t="shared" si="371"/>
        <v>7.6713572401271024E-2</v>
      </c>
      <c r="N660" s="120">
        <v>1866</v>
      </c>
      <c r="O660" s="120">
        <v>2202</v>
      </c>
      <c r="P660" s="120"/>
      <c r="Q660" s="120"/>
      <c r="R660" s="120">
        <v>338</v>
      </c>
      <c r="S660" s="120"/>
      <c r="T660" s="120"/>
      <c r="U660" s="120"/>
      <c r="V660" s="120"/>
      <c r="W660" s="120"/>
      <c r="X660" s="120"/>
      <c r="Y660" s="120">
        <v>0</v>
      </c>
      <c r="Z660" s="120">
        <v>0</v>
      </c>
      <c r="AA660" s="120">
        <v>0</v>
      </c>
      <c r="AB660" s="120">
        <v>0</v>
      </c>
      <c r="AC660" s="120">
        <v>0</v>
      </c>
      <c r="AD660" s="120">
        <v>0</v>
      </c>
      <c r="AE660" s="120"/>
      <c r="AG660" s="6">
        <f>IF(Q660&gt;0,RANK(Q660,(N660:P660,Q660:AE660)),0)</f>
        <v>0</v>
      </c>
      <c r="AH660" s="6">
        <f>IF(R660&gt;0,RANK(R660,(N660:P660,Q660:AE660)),0)</f>
        <v>3</v>
      </c>
      <c r="AI660" s="6">
        <f>IF(T660&gt;0,RANK(T660,(N660:P660,Q660:AE660)),0)</f>
        <v>0</v>
      </c>
      <c r="AJ660" s="6">
        <f>IF(S660&gt;0,RANK(S660,(N660:P660,Q660:AE660)),0)</f>
        <v>0</v>
      </c>
      <c r="AK660" s="2">
        <f t="shared" si="372"/>
        <v>0</v>
      </c>
      <c r="AL660" s="2">
        <f t="shared" si="373"/>
        <v>7.6713572401270996E-2</v>
      </c>
      <c r="AM660" s="2">
        <f t="shared" si="374"/>
        <v>0</v>
      </c>
      <c r="AN660" s="2">
        <f t="shared" si="375"/>
        <v>0</v>
      </c>
      <c r="AP660" t="s">
        <v>1724</v>
      </c>
      <c r="AQ660" t="s">
        <v>1101</v>
      </c>
      <c r="AR660">
        <v>8</v>
      </c>
      <c r="AT660">
        <v>1</v>
      </c>
      <c r="AU660" s="105">
        <v>29</v>
      </c>
      <c r="AV660" s="107">
        <v>153</v>
      </c>
      <c r="AW660" s="111">
        <f t="shared" si="348"/>
        <v>29153</v>
      </c>
      <c r="AY660" s="6" t="s">
        <v>1243</v>
      </c>
    </row>
    <row r="661" spans="1:51" hidden="1" outlineLevel="1">
      <c r="A661" t="s">
        <v>5</v>
      </c>
      <c r="B661" t="s">
        <v>1101</v>
      </c>
      <c r="C661" s="1">
        <f t="shared" si="363"/>
        <v>6145</v>
      </c>
      <c r="D661" s="8">
        <f t="shared" si="364"/>
        <v>1</v>
      </c>
      <c r="E661" s="8">
        <f t="shared" si="365"/>
        <v>2</v>
      </c>
      <c r="F661" s="8">
        <f t="shared" si="366"/>
        <v>0</v>
      </c>
      <c r="G661" s="61">
        <f t="shared" si="367"/>
        <v>1011</v>
      </c>
      <c r="H661" s="66">
        <f t="shared" si="362"/>
        <v>0.16452400325467861</v>
      </c>
      <c r="I661" s="2"/>
      <c r="J661" s="2">
        <f t="shared" si="368"/>
        <v>0.56924328722538653</v>
      </c>
      <c r="K661" s="2">
        <f t="shared" si="369"/>
        <v>0.40471928397070789</v>
      </c>
      <c r="L661" s="2">
        <f t="shared" si="370"/>
        <v>0</v>
      </c>
      <c r="M661" s="2">
        <f t="shared" si="371"/>
        <v>2.6037428803905582E-2</v>
      </c>
      <c r="N661" s="120">
        <v>3498</v>
      </c>
      <c r="O661" s="120">
        <v>2487</v>
      </c>
      <c r="P661" s="120"/>
      <c r="Q661" s="120"/>
      <c r="R661" s="120">
        <v>160</v>
      </c>
      <c r="S661" s="120"/>
      <c r="T661" s="120"/>
      <c r="U661" s="120"/>
      <c r="V661" s="120"/>
      <c r="W661" s="120"/>
      <c r="X661" s="120"/>
      <c r="Y661" s="120">
        <v>0</v>
      </c>
      <c r="Z661" s="120">
        <v>0</v>
      </c>
      <c r="AA661" s="120">
        <v>0</v>
      </c>
      <c r="AB661" s="120">
        <v>0</v>
      </c>
      <c r="AC661" s="120">
        <v>0</v>
      </c>
      <c r="AD661" s="120">
        <v>0</v>
      </c>
      <c r="AE661" s="120"/>
      <c r="AG661" s="6">
        <f>IF(Q661&gt;0,RANK(Q661,(N661:P661,Q661:AE661)),0)</f>
        <v>0</v>
      </c>
      <c r="AH661" s="6">
        <f>IF(R661&gt;0,RANK(R661,(N661:P661,Q661:AE661)),0)</f>
        <v>3</v>
      </c>
      <c r="AI661" s="6">
        <f>IF(T661&gt;0,RANK(T661,(N661:P661,Q661:AE661)),0)</f>
        <v>0</v>
      </c>
      <c r="AJ661" s="6">
        <f>IF(S661&gt;0,RANK(S661,(N661:P661,Q661:AE661)),0)</f>
        <v>0</v>
      </c>
      <c r="AK661" s="2">
        <f t="shared" si="372"/>
        <v>0</v>
      </c>
      <c r="AL661" s="2">
        <f t="shared" si="373"/>
        <v>2.6037428803905614E-2</v>
      </c>
      <c r="AM661" s="2">
        <f t="shared" si="374"/>
        <v>0</v>
      </c>
      <c r="AN661" s="2">
        <f t="shared" si="375"/>
        <v>0</v>
      </c>
      <c r="AP661" t="s">
        <v>5</v>
      </c>
      <c r="AQ661" t="s">
        <v>1101</v>
      </c>
      <c r="AR661">
        <v>8</v>
      </c>
      <c r="AT661">
        <v>1</v>
      </c>
      <c r="AU661" s="105">
        <v>29</v>
      </c>
      <c r="AV661" s="107">
        <v>155</v>
      </c>
      <c r="AW661" s="111">
        <f t="shared" si="348"/>
        <v>29155</v>
      </c>
      <c r="AY661" s="6" t="s">
        <v>1243</v>
      </c>
    </row>
    <row r="662" spans="1:51" hidden="1" outlineLevel="1">
      <c r="A662" t="s">
        <v>1406</v>
      </c>
      <c r="B662" t="s">
        <v>1101</v>
      </c>
      <c r="C662" s="1">
        <f t="shared" si="363"/>
        <v>7843</v>
      </c>
      <c r="D662" s="8">
        <f t="shared" si="364"/>
        <v>2</v>
      </c>
      <c r="E662" s="8">
        <f t="shared" si="365"/>
        <v>1</v>
      </c>
      <c r="F662" s="8">
        <f t="shared" si="366"/>
        <v>0</v>
      </c>
      <c r="G662" s="61">
        <f t="shared" si="367"/>
        <v>573</v>
      </c>
      <c r="H662" s="66">
        <f t="shared" si="362"/>
        <v>7.3058778528624246E-2</v>
      </c>
      <c r="I662" s="2"/>
      <c r="J662" s="2">
        <f t="shared" si="368"/>
        <v>0.43848017340303458</v>
      </c>
      <c r="K662" s="2">
        <f t="shared" si="369"/>
        <v>0.51153895193165877</v>
      </c>
      <c r="L662" s="2">
        <f t="shared" si="370"/>
        <v>0</v>
      </c>
      <c r="M662" s="2">
        <f t="shared" si="371"/>
        <v>4.9980874665306652E-2</v>
      </c>
      <c r="N662" s="120">
        <v>3439</v>
      </c>
      <c r="O662" s="120">
        <v>4012</v>
      </c>
      <c r="P662" s="120"/>
      <c r="Q662" s="120"/>
      <c r="R662" s="120">
        <v>392</v>
      </c>
      <c r="S662" s="120"/>
      <c r="T662" s="120"/>
      <c r="U662" s="120"/>
      <c r="V662" s="120"/>
      <c r="W662" s="120"/>
      <c r="X662" s="120"/>
      <c r="Y662" s="120">
        <v>0</v>
      </c>
      <c r="Z662" s="120">
        <v>0</v>
      </c>
      <c r="AA662" s="120">
        <v>0</v>
      </c>
      <c r="AB662" s="120">
        <v>0</v>
      </c>
      <c r="AC662" s="120">
        <v>0</v>
      </c>
      <c r="AD662" s="120">
        <v>0</v>
      </c>
      <c r="AE662" s="120"/>
      <c r="AG662" s="6">
        <f>IF(Q662&gt;0,RANK(Q662,(N662:P662,Q662:AE662)),0)</f>
        <v>0</v>
      </c>
      <c r="AH662" s="6">
        <f>IF(R662&gt;0,RANK(R662,(N662:P662,Q662:AE662)),0)</f>
        <v>3</v>
      </c>
      <c r="AI662" s="6">
        <f>IF(T662&gt;0,RANK(T662,(N662:P662,Q662:AE662)),0)</f>
        <v>0</v>
      </c>
      <c r="AJ662" s="6">
        <f>IF(S662&gt;0,RANK(S662,(N662:P662,Q662:AE662)),0)</f>
        <v>0</v>
      </c>
      <c r="AK662" s="2">
        <f t="shared" si="372"/>
        <v>0</v>
      </c>
      <c r="AL662" s="2">
        <f t="shared" si="373"/>
        <v>4.9980874665306645E-2</v>
      </c>
      <c r="AM662" s="2">
        <f t="shared" si="374"/>
        <v>0</v>
      </c>
      <c r="AN662" s="2">
        <f t="shared" si="375"/>
        <v>0</v>
      </c>
      <c r="AP662" t="s">
        <v>1406</v>
      </c>
      <c r="AQ662" t="s">
        <v>1101</v>
      </c>
      <c r="AR662">
        <v>8</v>
      </c>
      <c r="AT662">
        <v>1</v>
      </c>
      <c r="AU662" s="105">
        <v>29</v>
      </c>
      <c r="AV662" s="107">
        <v>157</v>
      </c>
      <c r="AW662" s="111">
        <f t="shared" si="348"/>
        <v>29157</v>
      </c>
      <c r="AY662" s="6" t="s">
        <v>1243</v>
      </c>
    </row>
    <row r="663" spans="1:51" hidden="1" outlineLevel="1">
      <c r="A663" t="s">
        <v>238</v>
      </c>
      <c r="B663" t="s">
        <v>1101</v>
      </c>
      <c r="C663" s="1">
        <f t="shared" si="363"/>
        <v>16942</v>
      </c>
      <c r="D663" s="8">
        <f t="shared" si="364"/>
        <v>1</v>
      </c>
      <c r="E663" s="8">
        <f t="shared" si="365"/>
        <v>2</v>
      </c>
      <c r="F663" s="8">
        <f t="shared" si="366"/>
        <v>0</v>
      </c>
      <c r="G663" s="61">
        <f t="shared" si="367"/>
        <v>1050</v>
      </c>
      <c r="H663" s="66">
        <f t="shared" si="362"/>
        <v>6.1976153936961396E-2</v>
      </c>
      <c r="I663" s="2"/>
      <c r="J663" s="2">
        <f t="shared" si="368"/>
        <v>0.48671939558493682</v>
      </c>
      <c r="K663" s="2">
        <f t="shared" si="369"/>
        <v>0.42474324164797544</v>
      </c>
      <c r="L663" s="2">
        <f t="shared" si="370"/>
        <v>0</v>
      </c>
      <c r="M663" s="2">
        <f t="shared" si="371"/>
        <v>8.8537362767087735E-2</v>
      </c>
      <c r="N663" s="120">
        <v>8246</v>
      </c>
      <c r="O663" s="120">
        <v>7196</v>
      </c>
      <c r="P663" s="120"/>
      <c r="Q663" s="120"/>
      <c r="R663" s="120">
        <v>1500</v>
      </c>
      <c r="S663" s="120"/>
      <c r="T663" s="120"/>
      <c r="U663" s="120"/>
      <c r="V663" s="120"/>
      <c r="W663" s="120"/>
      <c r="X663" s="120"/>
      <c r="Y663" s="120">
        <v>0</v>
      </c>
      <c r="Z663" s="120">
        <v>0</v>
      </c>
      <c r="AA663" s="120">
        <v>0</v>
      </c>
      <c r="AB663" s="120">
        <v>0</v>
      </c>
      <c r="AC663" s="120">
        <v>0</v>
      </c>
      <c r="AD663" s="120">
        <v>0</v>
      </c>
      <c r="AE663" s="120"/>
      <c r="AG663" s="6">
        <f>IF(Q663&gt;0,RANK(Q663,(N663:P663,Q663:AE663)),0)</f>
        <v>0</v>
      </c>
      <c r="AH663" s="6">
        <f>IF(R663&gt;0,RANK(R663,(N663:P663,Q663:AE663)),0)</f>
        <v>3</v>
      </c>
      <c r="AI663" s="6">
        <f>IF(T663&gt;0,RANK(T663,(N663:P663,Q663:AE663)),0)</f>
        <v>0</v>
      </c>
      <c r="AJ663" s="6">
        <f>IF(S663&gt;0,RANK(S663,(N663:P663,Q663:AE663)),0)</f>
        <v>0</v>
      </c>
      <c r="AK663" s="2">
        <f t="shared" si="372"/>
        <v>0</v>
      </c>
      <c r="AL663" s="2">
        <f t="shared" si="373"/>
        <v>8.8537362767087707E-2</v>
      </c>
      <c r="AM663" s="2">
        <f t="shared" si="374"/>
        <v>0</v>
      </c>
      <c r="AN663" s="2">
        <f t="shared" si="375"/>
        <v>0</v>
      </c>
      <c r="AP663" t="s">
        <v>238</v>
      </c>
      <c r="AQ663" t="s">
        <v>1101</v>
      </c>
      <c r="AR663">
        <v>4</v>
      </c>
      <c r="AT663">
        <v>1</v>
      </c>
      <c r="AU663" s="105">
        <v>29</v>
      </c>
      <c r="AV663" s="107">
        <v>159</v>
      </c>
      <c r="AW663" s="111">
        <f t="shared" si="348"/>
        <v>29159</v>
      </c>
      <c r="AY663" s="6" t="s">
        <v>1243</v>
      </c>
    </row>
    <row r="664" spans="1:51" hidden="1" outlineLevel="1">
      <c r="A664" t="s">
        <v>2243</v>
      </c>
      <c r="B664" t="s">
        <v>1101</v>
      </c>
      <c r="C664" s="1">
        <f t="shared" si="363"/>
        <v>17964</v>
      </c>
      <c r="D664" s="8">
        <f t="shared" si="364"/>
        <v>2</v>
      </c>
      <c r="E664" s="8">
        <f t="shared" si="365"/>
        <v>1</v>
      </c>
      <c r="F664" s="8">
        <f t="shared" si="366"/>
        <v>0</v>
      </c>
      <c r="G664" s="61">
        <f t="shared" si="367"/>
        <v>446</v>
      </c>
      <c r="H664" s="66">
        <f t="shared" si="362"/>
        <v>2.4827432643063904E-2</v>
      </c>
      <c r="I664" s="2"/>
      <c r="J664" s="2">
        <f t="shared" si="368"/>
        <v>0.45273881095524382</v>
      </c>
      <c r="K664" s="2">
        <f t="shared" si="369"/>
        <v>0.47756624359830774</v>
      </c>
      <c r="L664" s="2">
        <f t="shared" si="370"/>
        <v>0</v>
      </c>
      <c r="M664" s="2">
        <f t="shared" si="371"/>
        <v>6.9694945446448442E-2</v>
      </c>
      <c r="N664" s="120">
        <v>8133</v>
      </c>
      <c r="O664" s="120">
        <v>8579</v>
      </c>
      <c r="P664" s="120"/>
      <c r="Q664" s="120"/>
      <c r="R664" s="120">
        <v>1252</v>
      </c>
      <c r="S664" s="120"/>
      <c r="T664" s="120"/>
      <c r="U664" s="120"/>
      <c r="V664" s="120"/>
      <c r="W664" s="120"/>
      <c r="X664" s="120"/>
      <c r="Y664" s="120">
        <v>0</v>
      </c>
      <c r="Z664" s="120">
        <v>0</v>
      </c>
      <c r="AA664" s="120">
        <v>0</v>
      </c>
      <c r="AB664" s="120">
        <v>0</v>
      </c>
      <c r="AC664" s="120">
        <v>0</v>
      </c>
      <c r="AD664" s="120">
        <v>0</v>
      </c>
      <c r="AE664" s="120"/>
      <c r="AG664" s="6">
        <f>IF(Q664&gt;0,RANK(Q664,(N664:P664,Q664:AE664)),0)</f>
        <v>0</v>
      </c>
      <c r="AH664" s="6">
        <f>IF(R664&gt;0,RANK(R664,(N664:P664,Q664:AE664)),0)</f>
        <v>3</v>
      </c>
      <c r="AI664" s="6">
        <f>IF(T664&gt;0,RANK(T664,(N664:P664,Q664:AE664)),0)</f>
        <v>0</v>
      </c>
      <c r="AJ664" s="6">
        <f>IF(S664&gt;0,RANK(S664,(N664:P664,Q664:AE664)),0)</f>
        <v>0</v>
      </c>
      <c r="AK664" s="2">
        <f t="shared" si="372"/>
        <v>0</v>
      </c>
      <c r="AL664" s="2">
        <f t="shared" si="373"/>
        <v>6.9694945446448456E-2</v>
      </c>
      <c r="AM664" s="2">
        <f t="shared" si="374"/>
        <v>0</v>
      </c>
      <c r="AN664" s="2">
        <f t="shared" si="375"/>
        <v>0</v>
      </c>
      <c r="AP664" t="s">
        <v>2243</v>
      </c>
      <c r="AQ664" t="s">
        <v>1101</v>
      </c>
      <c r="AR664">
        <v>8</v>
      </c>
      <c r="AT664">
        <v>1</v>
      </c>
      <c r="AU664" s="105">
        <v>29</v>
      </c>
      <c r="AV664" s="107">
        <v>161</v>
      </c>
      <c r="AW664" s="111">
        <f t="shared" si="348"/>
        <v>29161</v>
      </c>
      <c r="AY664" s="6" t="s">
        <v>1243</v>
      </c>
    </row>
    <row r="665" spans="1:51" hidden="1" outlineLevel="1">
      <c r="A665" t="s">
        <v>1810</v>
      </c>
      <c r="B665" t="s">
        <v>1101</v>
      </c>
      <c r="C665" s="1">
        <f t="shared" si="363"/>
        <v>7296</v>
      </c>
      <c r="D665" s="8">
        <f t="shared" si="364"/>
        <v>1</v>
      </c>
      <c r="E665" s="8">
        <f t="shared" si="365"/>
        <v>2</v>
      </c>
      <c r="F665" s="8">
        <f t="shared" si="366"/>
        <v>0</v>
      </c>
      <c r="G665" s="61">
        <f t="shared" si="367"/>
        <v>68</v>
      </c>
      <c r="H665" s="66">
        <f t="shared" si="362"/>
        <v>9.3201754385964907E-3</v>
      </c>
      <c r="I665" s="2"/>
      <c r="J665" s="2">
        <f t="shared" si="368"/>
        <v>0.47272478070175439</v>
      </c>
      <c r="K665" s="2">
        <f t="shared" si="369"/>
        <v>0.46340460526315791</v>
      </c>
      <c r="L665" s="2">
        <f t="shared" si="370"/>
        <v>0</v>
      </c>
      <c r="M665" s="2">
        <f t="shared" si="371"/>
        <v>6.3870614035087703E-2</v>
      </c>
      <c r="N665" s="120">
        <v>3449</v>
      </c>
      <c r="O665" s="120">
        <v>3381</v>
      </c>
      <c r="P665" s="120"/>
      <c r="Q665" s="120"/>
      <c r="R665" s="120">
        <v>466</v>
      </c>
      <c r="S665" s="120"/>
      <c r="T665" s="120"/>
      <c r="U665" s="120"/>
      <c r="V665" s="120"/>
      <c r="W665" s="120"/>
      <c r="X665" s="120"/>
      <c r="Y665" s="120">
        <v>0</v>
      </c>
      <c r="Z665" s="120">
        <v>0</v>
      </c>
      <c r="AA665" s="120">
        <v>0</v>
      </c>
      <c r="AB665" s="120">
        <v>0</v>
      </c>
      <c r="AC665" s="120">
        <v>0</v>
      </c>
      <c r="AD665" s="120">
        <v>0</v>
      </c>
      <c r="AE665" s="120"/>
      <c r="AG665" s="6">
        <f>IF(Q665&gt;0,RANK(Q665,(N665:P665,Q665:AE665)),0)</f>
        <v>0</v>
      </c>
      <c r="AH665" s="6">
        <f>IF(R665&gt;0,RANK(R665,(N665:P665,Q665:AE665)),0)</f>
        <v>3</v>
      </c>
      <c r="AI665" s="6">
        <f>IF(T665&gt;0,RANK(T665,(N665:P665,Q665:AE665)),0)</f>
        <v>0</v>
      </c>
      <c r="AJ665" s="6">
        <f>IF(S665&gt;0,RANK(S665,(N665:P665,Q665:AE665)),0)</f>
        <v>0</v>
      </c>
      <c r="AK665" s="2">
        <f t="shared" si="372"/>
        <v>0</v>
      </c>
      <c r="AL665" s="2">
        <f t="shared" si="373"/>
        <v>6.3870614035087717E-2</v>
      </c>
      <c r="AM665" s="2">
        <f t="shared" si="374"/>
        <v>0</v>
      </c>
      <c r="AN665" s="2">
        <f t="shared" si="375"/>
        <v>0</v>
      </c>
      <c r="AP665" t="s">
        <v>1810</v>
      </c>
      <c r="AQ665" t="s">
        <v>1101</v>
      </c>
      <c r="AR665">
        <v>6</v>
      </c>
      <c r="AT665">
        <v>1</v>
      </c>
      <c r="AU665" s="105">
        <v>29</v>
      </c>
      <c r="AV665" s="107">
        <v>163</v>
      </c>
      <c r="AW665" s="111">
        <f t="shared" si="348"/>
        <v>29163</v>
      </c>
      <c r="AY665" s="6" t="s">
        <v>1243</v>
      </c>
    </row>
    <row r="666" spans="1:51" hidden="1" outlineLevel="1">
      <c r="A666" t="s">
        <v>138</v>
      </c>
      <c r="B666" t="s">
        <v>1101</v>
      </c>
      <c r="C666" s="1">
        <f t="shared" si="363"/>
        <v>44941</v>
      </c>
      <c r="D666" s="8">
        <f t="shared" si="364"/>
        <v>1</v>
      </c>
      <c r="E666" s="8">
        <f t="shared" si="365"/>
        <v>2</v>
      </c>
      <c r="F666" s="8">
        <f t="shared" si="366"/>
        <v>0</v>
      </c>
      <c r="G666" s="61">
        <f t="shared" si="367"/>
        <v>5708</v>
      </c>
      <c r="H666" s="66">
        <f t="shared" si="362"/>
        <v>0.12701096993836364</v>
      </c>
      <c r="I666" s="2"/>
      <c r="J666" s="2">
        <f t="shared" si="368"/>
        <v>0.52464342137469122</v>
      </c>
      <c r="K666" s="2">
        <f t="shared" si="369"/>
        <v>0.39763245143632764</v>
      </c>
      <c r="L666" s="2">
        <f t="shared" si="370"/>
        <v>0</v>
      </c>
      <c r="M666" s="2">
        <f t="shared" si="371"/>
        <v>7.772412718898114E-2</v>
      </c>
      <c r="N666" s="120">
        <v>23578</v>
      </c>
      <c r="O666" s="120">
        <v>17870</v>
      </c>
      <c r="P666" s="120"/>
      <c r="Q666" s="120"/>
      <c r="R666" s="120">
        <v>3480</v>
      </c>
      <c r="S666" s="120"/>
      <c r="T666" s="120"/>
      <c r="U666" s="120"/>
      <c r="V666" s="120"/>
      <c r="W666" s="120"/>
      <c r="X666" s="120"/>
      <c r="Y666" s="120">
        <v>0</v>
      </c>
      <c r="Z666" s="120">
        <v>0</v>
      </c>
      <c r="AA666" s="120">
        <v>0</v>
      </c>
      <c r="AB666" s="120">
        <v>0</v>
      </c>
      <c r="AC666" s="120">
        <v>0</v>
      </c>
      <c r="AD666" s="120">
        <v>13</v>
      </c>
      <c r="AE666" s="120"/>
      <c r="AG666" s="6">
        <f>IF(Q666&gt;0,RANK(Q666,(N666:P666,Q666:AE666)),0)</f>
        <v>0</v>
      </c>
      <c r="AH666" s="6">
        <f>IF(R666&gt;0,RANK(R666,(N666:P666,Q666:AE666)),0)</f>
        <v>3</v>
      </c>
      <c r="AI666" s="6">
        <f>IF(T666&gt;0,RANK(T666,(N666:P666,Q666:AE666)),0)</f>
        <v>0</v>
      </c>
      <c r="AJ666" s="6">
        <f>IF(S666&gt;0,RANK(S666,(N666:P666,Q666:AE666)),0)</f>
        <v>0</v>
      </c>
      <c r="AK666" s="2">
        <f t="shared" si="372"/>
        <v>0</v>
      </c>
      <c r="AL666" s="2">
        <f t="shared" si="373"/>
        <v>7.7434859037404602E-2</v>
      </c>
      <c r="AM666" s="2">
        <f t="shared" si="374"/>
        <v>0</v>
      </c>
      <c r="AN666" s="2">
        <f t="shared" si="375"/>
        <v>0</v>
      </c>
      <c r="AP666" t="s">
        <v>138</v>
      </c>
      <c r="AQ666" t="s">
        <v>1101</v>
      </c>
      <c r="AR666">
        <v>6</v>
      </c>
      <c r="AT666">
        <v>1</v>
      </c>
      <c r="AU666" s="105">
        <v>29</v>
      </c>
      <c r="AV666" s="107">
        <v>165</v>
      </c>
      <c r="AW666" s="111">
        <f t="shared" si="348"/>
        <v>29165</v>
      </c>
      <c r="AY666" s="6" t="s">
        <v>1243</v>
      </c>
    </row>
    <row r="667" spans="1:51" hidden="1" outlineLevel="1">
      <c r="A667" t="s">
        <v>879</v>
      </c>
      <c r="B667" t="s">
        <v>1101</v>
      </c>
      <c r="C667" s="1">
        <f t="shared" si="363"/>
        <v>12948</v>
      </c>
      <c r="D667" s="8">
        <f t="shared" si="364"/>
        <v>2</v>
      </c>
      <c r="E667" s="8">
        <f t="shared" si="365"/>
        <v>1</v>
      </c>
      <c r="F667" s="8">
        <f t="shared" si="366"/>
        <v>0</v>
      </c>
      <c r="G667" s="61">
        <f t="shared" si="367"/>
        <v>1563</v>
      </c>
      <c r="H667" s="66">
        <f t="shared" si="362"/>
        <v>0.12071362372567192</v>
      </c>
      <c r="I667" s="2"/>
      <c r="J667" s="2">
        <f t="shared" si="368"/>
        <v>0.40361445783132532</v>
      </c>
      <c r="K667" s="2">
        <f t="shared" si="369"/>
        <v>0.52432808155699717</v>
      </c>
      <c r="L667" s="2">
        <f t="shared" si="370"/>
        <v>0</v>
      </c>
      <c r="M667" s="2">
        <f t="shared" si="371"/>
        <v>7.2057460611677504E-2</v>
      </c>
      <c r="N667" s="120">
        <v>5226</v>
      </c>
      <c r="O667" s="120">
        <v>6789</v>
      </c>
      <c r="P667" s="120"/>
      <c r="Q667" s="120"/>
      <c r="R667" s="120">
        <v>933</v>
      </c>
      <c r="S667" s="120"/>
      <c r="T667" s="120"/>
      <c r="U667" s="120"/>
      <c r="V667" s="120"/>
      <c r="W667" s="120"/>
      <c r="X667" s="120"/>
      <c r="Y667" s="120">
        <v>0</v>
      </c>
      <c r="Z667" s="120">
        <v>0</v>
      </c>
      <c r="AA667" s="120">
        <v>0</v>
      </c>
      <c r="AB667" s="120">
        <v>0</v>
      </c>
      <c r="AC667" s="120">
        <v>0</v>
      </c>
      <c r="AD667" s="120">
        <v>0</v>
      </c>
      <c r="AE667" s="120"/>
      <c r="AG667" s="6">
        <f>IF(Q667&gt;0,RANK(Q667,(N667:P667,Q667:AE667)),0)</f>
        <v>0</v>
      </c>
      <c r="AH667" s="6">
        <f>IF(R667&gt;0,RANK(R667,(N667:P667,Q667:AE667)),0)</f>
        <v>3</v>
      </c>
      <c r="AI667" s="6">
        <f>IF(T667&gt;0,RANK(T667,(N667:P667,Q667:AE667)),0)</f>
        <v>0</v>
      </c>
      <c r="AJ667" s="6">
        <f>IF(S667&gt;0,RANK(S667,(N667:P667,Q667:AE667)),0)</f>
        <v>0</v>
      </c>
      <c r="AK667" s="2">
        <f t="shared" si="372"/>
        <v>0</v>
      </c>
      <c r="AL667" s="2">
        <f t="shared" si="373"/>
        <v>7.2057460611677476E-2</v>
      </c>
      <c r="AM667" s="2">
        <f t="shared" si="374"/>
        <v>0</v>
      </c>
      <c r="AN667" s="2">
        <f t="shared" si="375"/>
        <v>0</v>
      </c>
      <c r="AP667" t="s">
        <v>879</v>
      </c>
      <c r="AQ667" t="s">
        <v>1101</v>
      </c>
      <c r="AR667">
        <v>7</v>
      </c>
      <c r="AT667">
        <v>1</v>
      </c>
      <c r="AU667" s="105">
        <v>29</v>
      </c>
      <c r="AV667" s="107">
        <v>167</v>
      </c>
      <c r="AW667" s="111">
        <f t="shared" si="348"/>
        <v>29167</v>
      </c>
      <c r="AY667" s="6" t="s">
        <v>1243</v>
      </c>
    </row>
    <row r="668" spans="1:51" hidden="1" outlineLevel="1">
      <c r="A668" t="s">
        <v>454</v>
      </c>
      <c r="B668" t="s">
        <v>1101</v>
      </c>
      <c r="C668" s="1">
        <f t="shared" si="363"/>
        <v>13352</v>
      </c>
      <c r="D668" s="8">
        <f t="shared" si="364"/>
        <v>1</v>
      </c>
      <c r="E668" s="8">
        <f t="shared" si="365"/>
        <v>2</v>
      </c>
      <c r="F668" s="8">
        <f t="shared" si="366"/>
        <v>0</v>
      </c>
      <c r="G668" s="61">
        <f t="shared" si="367"/>
        <v>184</v>
      </c>
      <c r="H668" s="66">
        <f t="shared" si="362"/>
        <v>1.3780707010185741E-2</v>
      </c>
      <c r="I668" s="2"/>
      <c r="J668" s="2">
        <f t="shared" si="368"/>
        <v>0.47019173157579391</v>
      </c>
      <c r="K668" s="2">
        <f t="shared" si="369"/>
        <v>0.45641102456560817</v>
      </c>
      <c r="L668" s="2">
        <f t="shared" si="370"/>
        <v>0</v>
      </c>
      <c r="M668" s="2">
        <f t="shared" si="371"/>
        <v>7.339724385859786E-2</v>
      </c>
      <c r="N668" s="120">
        <v>6278</v>
      </c>
      <c r="O668" s="120">
        <v>6094</v>
      </c>
      <c r="P668" s="120"/>
      <c r="Q668" s="120"/>
      <c r="R668" s="120">
        <v>980</v>
      </c>
      <c r="S668" s="120"/>
      <c r="T668" s="120"/>
      <c r="U668" s="120"/>
      <c r="V668" s="120"/>
      <c r="W668" s="120"/>
      <c r="X668" s="120"/>
      <c r="Y668" s="120">
        <v>0</v>
      </c>
      <c r="Z668" s="120">
        <v>0</v>
      </c>
      <c r="AA668" s="120">
        <v>0</v>
      </c>
      <c r="AB668" s="120">
        <v>0</v>
      </c>
      <c r="AC668" s="120">
        <v>0</v>
      </c>
      <c r="AD668" s="120">
        <v>0</v>
      </c>
      <c r="AE668" s="120"/>
      <c r="AG668" s="6">
        <f>IF(Q668&gt;0,RANK(Q668,(N668:P668,Q668:AE668)),0)</f>
        <v>0</v>
      </c>
      <c r="AH668" s="6">
        <f>IF(R668&gt;0,RANK(R668,(N668:P668,Q668:AE668)),0)</f>
        <v>3</v>
      </c>
      <c r="AI668" s="6">
        <f>IF(T668&gt;0,RANK(T668,(N668:P668,Q668:AE668)),0)</f>
        <v>0</v>
      </c>
      <c r="AJ668" s="6">
        <f>IF(S668&gt;0,RANK(S668,(N668:P668,Q668:AE668)),0)</f>
        <v>0</v>
      </c>
      <c r="AK668" s="2">
        <f t="shared" si="372"/>
        <v>0</v>
      </c>
      <c r="AL668" s="2">
        <f t="shared" si="373"/>
        <v>7.3397243858597958E-2</v>
      </c>
      <c r="AM668" s="2">
        <f t="shared" si="374"/>
        <v>0</v>
      </c>
      <c r="AN668" s="2">
        <f t="shared" si="375"/>
        <v>0</v>
      </c>
      <c r="AP668" t="s">
        <v>454</v>
      </c>
      <c r="AQ668" t="s">
        <v>1101</v>
      </c>
      <c r="AR668">
        <v>4</v>
      </c>
      <c r="AT668">
        <v>1</v>
      </c>
      <c r="AU668" s="105">
        <v>29</v>
      </c>
      <c r="AV668" s="107">
        <v>169</v>
      </c>
      <c r="AW668" s="111">
        <f t="shared" si="348"/>
        <v>29169</v>
      </c>
      <c r="AY668" s="6" t="s">
        <v>1243</v>
      </c>
    </row>
    <row r="669" spans="1:51" hidden="1" outlineLevel="1">
      <c r="A669" t="s">
        <v>359</v>
      </c>
      <c r="B669" t="s">
        <v>1101</v>
      </c>
      <c r="C669" s="1">
        <f t="shared" si="363"/>
        <v>2283</v>
      </c>
      <c r="D669" s="8">
        <f t="shared" si="364"/>
        <v>2</v>
      </c>
      <c r="E669" s="8">
        <f t="shared" si="365"/>
        <v>1</v>
      </c>
      <c r="F669" s="8">
        <f t="shared" si="366"/>
        <v>0</v>
      </c>
      <c r="G669" s="61">
        <f t="shared" si="367"/>
        <v>401</v>
      </c>
      <c r="H669" s="66">
        <f t="shared" si="362"/>
        <v>0.17564607971966711</v>
      </c>
      <c r="I669" s="2"/>
      <c r="J669" s="2">
        <f t="shared" si="368"/>
        <v>0.39202803328953134</v>
      </c>
      <c r="K669" s="2">
        <f t="shared" si="369"/>
        <v>0.56767411300919846</v>
      </c>
      <c r="L669" s="2">
        <f t="shared" si="370"/>
        <v>0</v>
      </c>
      <c r="M669" s="2">
        <f t="shared" si="371"/>
        <v>4.0297853701270148E-2</v>
      </c>
      <c r="N669" s="120">
        <v>895</v>
      </c>
      <c r="O669" s="120">
        <v>1296</v>
      </c>
      <c r="P669" s="120"/>
      <c r="Q669" s="120"/>
      <c r="R669" s="120">
        <v>92</v>
      </c>
      <c r="S669" s="120"/>
      <c r="T669" s="120"/>
      <c r="U669" s="120"/>
      <c r="V669" s="120"/>
      <c r="W669" s="120"/>
      <c r="X669" s="120"/>
      <c r="Y669" s="120">
        <v>0</v>
      </c>
      <c r="Z669" s="120">
        <v>0</v>
      </c>
      <c r="AA669" s="120">
        <v>0</v>
      </c>
      <c r="AB669" s="120">
        <v>0</v>
      </c>
      <c r="AC669" s="120">
        <v>0</v>
      </c>
      <c r="AD669" s="120">
        <v>0</v>
      </c>
      <c r="AE669" s="120"/>
      <c r="AG669" s="6">
        <f>IF(Q669&gt;0,RANK(Q669,(N669:P669,Q669:AE669)),0)</f>
        <v>0</v>
      </c>
      <c r="AH669" s="6">
        <f>IF(R669&gt;0,RANK(R669,(N669:P669,Q669:AE669)),0)</f>
        <v>3</v>
      </c>
      <c r="AI669" s="6">
        <f>IF(T669&gt;0,RANK(T669,(N669:P669,Q669:AE669)),0)</f>
        <v>0</v>
      </c>
      <c r="AJ669" s="6">
        <f>IF(S669&gt;0,RANK(S669,(N669:P669,Q669:AE669)),0)</f>
        <v>0</v>
      </c>
      <c r="AK669" s="2">
        <f t="shared" si="372"/>
        <v>0</v>
      </c>
      <c r="AL669" s="2">
        <f t="shared" si="373"/>
        <v>4.0297853701270259E-2</v>
      </c>
      <c r="AM669" s="2">
        <f t="shared" si="374"/>
        <v>0</v>
      </c>
      <c r="AN669" s="2">
        <f t="shared" si="375"/>
        <v>0</v>
      </c>
      <c r="AP669" t="s">
        <v>359</v>
      </c>
      <c r="AQ669" t="s">
        <v>1101</v>
      </c>
      <c r="AR669">
        <v>6</v>
      </c>
      <c r="AT669">
        <v>1</v>
      </c>
      <c r="AU669" s="105">
        <v>29</v>
      </c>
      <c r="AV669" s="107">
        <v>171</v>
      </c>
      <c r="AW669" s="111">
        <f t="shared" si="348"/>
        <v>29171</v>
      </c>
      <c r="AY669" s="6" t="s">
        <v>1243</v>
      </c>
    </row>
    <row r="670" spans="1:51" hidden="1" outlineLevel="1">
      <c r="A670" t="s">
        <v>1995</v>
      </c>
      <c r="B670" t="s">
        <v>1101</v>
      </c>
      <c r="C670" s="1">
        <f t="shared" si="363"/>
        <v>5015</v>
      </c>
      <c r="D670" s="8">
        <f t="shared" si="364"/>
        <v>2</v>
      </c>
      <c r="E670" s="8">
        <f t="shared" si="365"/>
        <v>1</v>
      </c>
      <c r="F670" s="8">
        <f t="shared" si="366"/>
        <v>0</v>
      </c>
      <c r="G670" s="61">
        <f t="shared" si="367"/>
        <v>348</v>
      </c>
      <c r="H670" s="66">
        <f t="shared" si="362"/>
        <v>6.9391824526420731E-2</v>
      </c>
      <c r="I670" s="2"/>
      <c r="J670" s="2">
        <f t="shared" si="368"/>
        <v>0.44825523429710867</v>
      </c>
      <c r="K670" s="2">
        <f t="shared" si="369"/>
        <v>0.51764705882352946</v>
      </c>
      <c r="L670" s="2">
        <f t="shared" si="370"/>
        <v>0</v>
      </c>
      <c r="M670" s="2">
        <f t="shared" si="371"/>
        <v>3.4097706879361867E-2</v>
      </c>
      <c r="N670" s="120">
        <v>2248</v>
      </c>
      <c r="O670" s="120">
        <v>2596</v>
      </c>
      <c r="P670" s="120"/>
      <c r="Q670" s="120"/>
      <c r="R670" s="120">
        <v>171</v>
      </c>
      <c r="S670" s="120"/>
      <c r="T670" s="120"/>
      <c r="U670" s="120"/>
      <c r="V670" s="120"/>
      <c r="W670" s="120"/>
      <c r="X670" s="120"/>
      <c r="Y670" s="120">
        <v>0</v>
      </c>
      <c r="Z670" s="120">
        <v>0</v>
      </c>
      <c r="AA670" s="120">
        <v>0</v>
      </c>
      <c r="AB670" s="120">
        <v>0</v>
      </c>
      <c r="AC670" s="120">
        <v>0</v>
      </c>
      <c r="AD670" s="120">
        <v>0</v>
      </c>
      <c r="AE670" s="120"/>
      <c r="AG670" s="6">
        <f>IF(Q670&gt;0,RANK(Q670,(N670:P670,Q670:AE670)),0)</f>
        <v>0</v>
      </c>
      <c r="AH670" s="6">
        <f>IF(R670&gt;0,RANK(R670,(N670:P670,Q670:AE670)),0)</f>
        <v>3</v>
      </c>
      <c r="AI670" s="6">
        <f>IF(T670&gt;0,RANK(T670,(N670:P670,Q670:AE670)),0)</f>
        <v>0</v>
      </c>
      <c r="AJ670" s="6">
        <f>IF(S670&gt;0,RANK(S670,(N670:P670,Q670:AE670)),0)</f>
        <v>0</v>
      </c>
      <c r="AK670" s="2">
        <f t="shared" si="372"/>
        <v>0</v>
      </c>
      <c r="AL670" s="2">
        <f t="shared" si="373"/>
        <v>3.4097706879361915E-2</v>
      </c>
      <c r="AM670" s="2">
        <f t="shared" si="374"/>
        <v>0</v>
      </c>
      <c r="AN670" s="2">
        <f t="shared" si="375"/>
        <v>0</v>
      </c>
      <c r="AP670" t="s">
        <v>1995</v>
      </c>
      <c r="AQ670" t="s">
        <v>1101</v>
      </c>
      <c r="AR670">
        <v>6</v>
      </c>
      <c r="AT670">
        <v>1</v>
      </c>
      <c r="AU670" s="105">
        <v>29</v>
      </c>
      <c r="AV670" s="107">
        <v>173</v>
      </c>
      <c r="AW670" s="111">
        <f t="shared" si="348"/>
        <v>29173</v>
      </c>
      <c r="AY670" s="6" t="s">
        <v>1243</v>
      </c>
    </row>
    <row r="671" spans="1:51" hidden="1" outlineLevel="1">
      <c r="A671" t="s">
        <v>1913</v>
      </c>
      <c r="B671" t="s">
        <v>1101</v>
      </c>
      <c r="C671" s="1">
        <f t="shared" si="363"/>
        <v>9863</v>
      </c>
      <c r="D671" s="8">
        <f t="shared" si="364"/>
        <v>2</v>
      </c>
      <c r="E671" s="8">
        <f t="shared" si="365"/>
        <v>1</v>
      </c>
      <c r="F671" s="8">
        <f t="shared" si="366"/>
        <v>0</v>
      </c>
      <c r="G671" s="61">
        <f t="shared" si="367"/>
        <v>464</v>
      </c>
      <c r="H671" s="66">
        <f t="shared" si="362"/>
        <v>4.7044509784041365E-2</v>
      </c>
      <c r="I671" s="2"/>
      <c r="J671" s="2">
        <f t="shared" si="368"/>
        <v>0.43455338132414073</v>
      </c>
      <c r="K671" s="2">
        <f t="shared" si="369"/>
        <v>0.48159789110818207</v>
      </c>
      <c r="L671" s="2">
        <f t="shared" si="370"/>
        <v>0</v>
      </c>
      <c r="M671" s="2">
        <f t="shared" si="371"/>
        <v>8.384872756767725E-2</v>
      </c>
      <c r="N671" s="120">
        <v>4286</v>
      </c>
      <c r="O671" s="120">
        <v>4750</v>
      </c>
      <c r="P671" s="120"/>
      <c r="Q671" s="120"/>
      <c r="R671" s="120">
        <v>827</v>
      </c>
      <c r="S671" s="120"/>
      <c r="T671" s="120"/>
      <c r="U671" s="120"/>
      <c r="V671" s="120"/>
      <c r="W671" s="120"/>
      <c r="X671" s="120"/>
      <c r="Y671" s="120">
        <v>0</v>
      </c>
      <c r="Z671" s="120">
        <v>0</v>
      </c>
      <c r="AA671" s="120">
        <v>0</v>
      </c>
      <c r="AB671" s="120">
        <v>0</v>
      </c>
      <c r="AC671" s="120">
        <v>0</v>
      </c>
      <c r="AD671" s="120">
        <v>0</v>
      </c>
      <c r="AE671" s="120"/>
      <c r="AG671" s="6">
        <f>IF(Q671&gt;0,RANK(Q671,(N671:P671,Q671:AE671)),0)</f>
        <v>0</v>
      </c>
      <c r="AH671" s="6">
        <f>IF(R671&gt;0,RANK(R671,(N671:P671,Q671:AE671)),0)</f>
        <v>3</v>
      </c>
      <c r="AI671" s="6">
        <f>IF(T671&gt;0,RANK(T671,(N671:P671,Q671:AE671)),0)</f>
        <v>0</v>
      </c>
      <c r="AJ671" s="6">
        <f>IF(S671&gt;0,RANK(S671,(N671:P671,Q671:AE671)),0)</f>
        <v>0</v>
      </c>
      <c r="AK671" s="2">
        <f t="shared" si="372"/>
        <v>0</v>
      </c>
      <c r="AL671" s="2">
        <f t="shared" si="373"/>
        <v>8.3848727567677181E-2</v>
      </c>
      <c r="AM671" s="2">
        <f t="shared" si="374"/>
        <v>0</v>
      </c>
      <c r="AN671" s="2">
        <f t="shared" si="375"/>
        <v>0</v>
      </c>
      <c r="AP671" t="s">
        <v>1913</v>
      </c>
      <c r="AQ671" t="s">
        <v>1101</v>
      </c>
      <c r="AR671">
        <v>4</v>
      </c>
      <c r="AT671">
        <v>1</v>
      </c>
      <c r="AU671" s="105">
        <v>29</v>
      </c>
      <c r="AV671" s="107">
        <v>175</v>
      </c>
      <c r="AW671" s="111">
        <f t="shared" si="348"/>
        <v>29175</v>
      </c>
      <c r="AY671" s="6" t="s">
        <v>1243</v>
      </c>
    </row>
    <row r="672" spans="1:51" hidden="1" outlineLevel="1">
      <c r="A672" t="s">
        <v>1866</v>
      </c>
      <c r="B672" t="s">
        <v>1101</v>
      </c>
      <c r="C672" s="1">
        <f t="shared" si="363"/>
        <v>10287</v>
      </c>
      <c r="D672" s="8">
        <f t="shared" si="364"/>
        <v>1</v>
      </c>
      <c r="E672" s="8">
        <f t="shared" si="365"/>
        <v>2</v>
      </c>
      <c r="F672" s="8">
        <f t="shared" si="366"/>
        <v>0</v>
      </c>
      <c r="G672" s="61">
        <f t="shared" si="367"/>
        <v>1479</v>
      </c>
      <c r="H672" s="66">
        <f t="shared" si="362"/>
        <v>0.1437736949547973</v>
      </c>
      <c r="I672" s="2"/>
      <c r="J672" s="2">
        <f t="shared" si="368"/>
        <v>0.5287255759696704</v>
      </c>
      <c r="K672" s="2">
        <f t="shared" si="369"/>
        <v>0.38495188101487315</v>
      </c>
      <c r="L672" s="2">
        <f t="shared" si="370"/>
        <v>0</v>
      </c>
      <c r="M672" s="2">
        <f t="shared" si="371"/>
        <v>8.6322543015456443E-2</v>
      </c>
      <c r="N672" s="120">
        <v>5439</v>
      </c>
      <c r="O672" s="120">
        <v>3960</v>
      </c>
      <c r="P672" s="120"/>
      <c r="Q672" s="120"/>
      <c r="R672" s="120">
        <v>888</v>
      </c>
      <c r="S672" s="120"/>
      <c r="T672" s="120"/>
      <c r="U672" s="120"/>
      <c r="V672" s="120"/>
      <c r="W672" s="120"/>
      <c r="X672" s="120"/>
      <c r="Y672" s="120">
        <v>0</v>
      </c>
      <c r="Z672" s="120">
        <v>0</v>
      </c>
      <c r="AA672" s="120">
        <v>0</v>
      </c>
      <c r="AB672" s="120">
        <v>0</v>
      </c>
      <c r="AC672" s="120">
        <v>0</v>
      </c>
      <c r="AD672" s="120">
        <v>0</v>
      </c>
      <c r="AE672" s="120"/>
      <c r="AG672" s="6">
        <f>IF(Q672&gt;0,RANK(Q672,(N672:P672,Q672:AE672)),0)</f>
        <v>0</v>
      </c>
      <c r="AH672" s="6">
        <f>IF(R672&gt;0,RANK(R672,(N672:P672,Q672:AE672)),0)</f>
        <v>3</v>
      </c>
      <c r="AI672" s="6">
        <f>IF(T672&gt;0,RANK(T672,(N672:P672,Q672:AE672)),0)</f>
        <v>0</v>
      </c>
      <c r="AJ672" s="6">
        <f>IF(S672&gt;0,RANK(S672,(N672:P672,Q672:AE672)),0)</f>
        <v>0</v>
      </c>
      <c r="AK672" s="2">
        <f t="shared" si="372"/>
        <v>0</v>
      </c>
      <c r="AL672" s="2">
        <f t="shared" si="373"/>
        <v>8.6322543015456402E-2</v>
      </c>
      <c r="AM672" s="2">
        <f t="shared" si="374"/>
        <v>0</v>
      </c>
      <c r="AN672" s="2">
        <f t="shared" si="375"/>
        <v>0</v>
      </c>
      <c r="AP672" t="s">
        <v>1866</v>
      </c>
      <c r="AQ672" t="s">
        <v>1101</v>
      </c>
      <c r="AR672">
        <v>5</v>
      </c>
      <c r="AT672">
        <v>1</v>
      </c>
      <c r="AU672" s="105">
        <v>29</v>
      </c>
      <c r="AV672" s="107">
        <v>177</v>
      </c>
      <c r="AW672" s="111">
        <f t="shared" si="348"/>
        <v>29177</v>
      </c>
      <c r="AY672" s="6" t="s">
        <v>1243</v>
      </c>
    </row>
    <row r="673" spans="1:51" hidden="1" outlineLevel="1">
      <c r="A673" t="s">
        <v>1719</v>
      </c>
      <c r="B673" t="s">
        <v>1101</v>
      </c>
      <c r="C673" s="1">
        <f t="shared" si="363"/>
        <v>3166</v>
      </c>
      <c r="D673" s="8">
        <f t="shared" si="364"/>
        <v>1</v>
      </c>
      <c r="E673" s="8">
        <f t="shared" si="365"/>
        <v>2</v>
      </c>
      <c r="F673" s="8">
        <f t="shared" si="366"/>
        <v>0</v>
      </c>
      <c r="G673" s="61">
        <f t="shared" si="367"/>
        <v>453</v>
      </c>
      <c r="H673" s="66">
        <f t="shared" si="362"/>
        <v>0.14308275426405559</v>
      </c>
      <c r="I673" s="2"/>
      <c r="J673" s="2">
        <f t="shared" si="368"/>
        <v>0.53695514845230574</v>
      </c>
      <c r="K673" s="2">
        <f t="shared" si="369"/>
        <v>0.39387239418825015</v>
      </c>
      <c r="L673" s="2">
        <f t="shared" si="370"/>
        <v>0</v>
      </c>
      <c r="M673" s="2">
        <f t="shared" si="371"/>
        <v>6.9172457359444106E-2</v>
      </c>
      <c r="N673" s="120">
        <v>1700</v>
      </c>
      <c r="O673" s="120">
        <v>1247</v>
      </c>
      <c r="P673" s="120"/>
      <c r="Q673" s="120"/>
      <c r="R673" s="120">
        <v>219</v>
      </c>
      <c r="S673" s="120"/>
      <c r="T673" s="120"/>
      <c r="U673" s="120"/>
      <c r="V673" s="120"/>
      <c r="W673" s="120"/>
      <c r="X673" s="120"/>
      <c r="Y673" s="120">
        <v>0</v>
      </c>
      <c r="Z673" s="120">
        <v>0</v>
      </c>
      <c r="AA673" s="120">
        <v>0</v>
      </c>
      <c r="AB673" s="120">
        <v>0</v>
      </c>
      <c r="AC673" s="120">
        <v>0</v>
      </c>
      <c r="AD673" s="120">
        <v>0</v>
      </c>
      <c r="AE673" s="120"/>
      <c r="AG673" s="6">
        <f>IF(Q673&gt;0,RANK(Q673,(N673:P673,Q673:AE673)),0)</f>
        <v>0</v>
      </c>
      <c r="AH673" s="6">
        <f>IF(R673&gt;0,RANK(R673,(N673:P673,Q673:AE673)),0)</f>
        <v>3</v>
      </c>
      <c r="AI673" s="6">
        <f>IF(T673&gt;0,RANK(T673,(N673:P673,Q673:AE673)),0)</f>
        <v>0</v>
      </c>
      <c r="AJ673" s="6">
        <f>IF(S673&gt;0,RANK(S673,(N673:P673,Q673:AE673)),0)</f>
        <v>0</v>
      </c>
      <c r="AK673" s="2">
        <f t="shared" si="372"/>
        <v>0</v>
      </c>
      <c r="AL673" s="2">
        <f t="shared" si="373"/>
        <v>6.9172457359444092E-2</v>
      </c>
      <c r="AM673" s="2">
        <f t="shared" si="374"/>
        <v>0</v>
      </c>
      <c r="AN673" s="2">
        <f t="shared" si="375"/>
        <v>0</v>
      </c>
      <c r="AP673" t="s">
        <v>1719</v>
      </c>
      <c r="AQ673" t="s">
        <v>1101</v>
      </c>
      <c r="AR673">
        <v>8</v>
      </c>
      <c r="AT673">
        <v>1</v>
      </c>
      <c r="AU673" s="105">
        <v>29</v>
      </c>
      <c r="AV673" s="107">
        <v>179</v>
      </c>
      <c r="AW673" s="111">
        <f t="shared" si="348"/>
        <v>29179</v>
      </c>
      <c r="AY673" s="6" t="s">
        <v>1243</v>
      </c>
    </row>
    <row r="674" spans="1:51" hidden="1" outlineLevel="1">
      <c r="A674" t="s">
        <v>1329</v>
      </c>
      <c r="B674" t="s">
        <v>1101</v>
      </c>
      <c r="C674" s="1">
        <f t="shared" si="363"/>
        <v>5198</v>
      </c>
      <c r="D674" s="8">
        <f t="shared" si="364"/>
        <v>2</v>
      </c>
      <c r="E674" s="8">
        <f t="shared" si="365"/>
        <v>1</v>
      </c>
      <c r="F674" s="8">
        <f t="shared" si="366"/>
        <v>0</v>
      </c>
      <c r="G674" s="61">
        <f t="shared" si="367"/>
        <v>624</v>
      </c>
      <c r="H674" s="66">
        <f t="shared" si="362"/>
        <v>0.12004617160446325</v>
      </c>
      <c r="I674" s="2"/>
      <c r="J674" s="2">
        <f t="shared" si="368"/>
        <v>0.41304347826086957</v>
      </c>
      <c r="K674" s="2">
        <f t="shared" si="369"/>
        <v>0.5330896498653328</v>
      </c>
      <c r="L674" s="2">
        <f t="shared" si="370"/>
        <v>0</v>
      </c>
      <c r="M674" s="2">
        <f t="shared" si="371"/>
        <v>5.3866871873797573E-2</v>
      </c>
      <c r="N674" s="120">
        <v>2147</v>
      </c>
      <c r="O674" s="120">
        <v>2771</v>
      </c>
      <c r="P674" s="120"/>
      <c r="Q674" s="120"/>
      <c r="R674" s="120">
        <v>280</v>
      </c>
      <c r="S674" s="120"/>
      <c r="T674" s="120"/>
      <c r="U674" s="120"/>
      <c r="V674" s="120"/>
      <c r="W674" s="120"/>
      <c r="X674" s="120"/>
      <c r="Y674" s="120">
        <v>0</v>
      </c>
      <c r="Z674" s="120">
        <v>0</v>
      </c>
      <c r="AA674" s="120">
        <v>0</v>
      </c>
      <c r="AB674" s="120">
        <v>0</v>
      </c>
      <c r="AC674" s="120">
        <v>0</v>
      </c>
      <c r="AD674" s="120">
        <v>0</v>
      </c>
      <c r="AE674" s="120"/>
      <c r="AG674" s="6">
        <f>IF(Q674&gt;0,RANK(Q674,(N674:P674,Q674:AE674)),0)</f>
        <v>0</v>
      </c>
      <c r="AH674" s="6">
        <f>IF(R674&gt;0,RANK(R674,(N674:P674,Q674:AE674)),0)</f>
        <v>3</v>
      </c>
      <c r="AI674" s="6">
        <f>IF(T674&gt;0,RANK(T674,(N674:P674,Q674:AE674)),0)</f>
        <v>0</v>
      </c>
      <c r="AJ674" s="6">
        <f>IF(S674&gt;0,RANK(S674,(N674:P674,Q674:AE674)),0)</f>
        <v>0</v>
      </c>
      <c r="AK674" s="2">
        <f t="shared" si="372"/>
        <v>0</v>
      </c>
      <c r="AL674" s="2">
        <f t="shared" si="373"/>
        <v>5.3866871873797614E-2</v>
      </c>
      <c r="AM674" s="2">
        <f t="shared" si="374"/>
        <v>0</v>
      </c>
      <c r="AN674" s="2">
        <f t="shared" si="375"/>
        <v>0</v>
      </c>
      <c r="AP674" t="s">
        <v>1329</v>
      </c>
      <c r="AQ674" t="s">
        <v>1101</v>
      </c>
      <c r="AR674">
        <v>8</v>
      </c>
      <c r="AT674">
        <v>1</v>
      </c>
      <c r="AU674" s="105">
        <v>29</v>
      </c>
      <c r="AV674" s="107">
        <v>181</v>
      </c>
      <c r="AW674" s="111">
        <f t="shared" si="348"/>
        <v>29181</v>
      </c>
      <c r="AY674" s="6" t="s">
        <v>1243</v>
      </c>
    </row>
    <row r="675" spans="1:51" hidden="1" outlineLevel="1">
      <c r="A675" t="s">
        <v>1232</v>
      </c>
      <c r="B675" t="s">
        <v>1101</v>
      </c>
      <c r="C675" s="1">
        <f t="shared" si="363"/>
        <v>183291</v>
      </c>
      <c r="D675" s="8">
        <f t="shared" si="364"/>
        <v>1</v>
      </c>
      <c r="E675" s="8">
        <f t="shared" si="365"/>
        <v>2</v>
      </c>
      <c r="F675" s="8">
        <f t="shared" si="366"/>
        <v>0</v>
      </c>
      <c r="G675" s="61">
        <f t="shared" si="367"/>
        <v>7721</v>
      </c>
      <c r="H675" s="66">
        <f t="shared" si="362"/>
        <v>4.2124272331974841E-2</v>
      </c>
      <c r="I675" s="2"/>
      <c r="J675" s="2">
        <f t="shared" si="368"/>
        <v>0.49124070467180603</v>
      </c>
      <c r="K675" s="2">
        <f t="shared" si="369"/>
        <v>0.44911643233983117</v>
      </c>
      <c r="L675" s="2">
        <f t="shared" si="370"/>
        <v>0</v>
      </c>
      <c r="M675" s="2">
        <f t="shared" si="371"/>
        <v>5.9642862988362799E-2</v>
      </c>
      <c r="N675" s="120">
        <v>90040</v>
      </c>
      <c r="O675" s="120">
        <v>82319</v>
      </c>
      <c r="P675" s="120"/>
      <c r="Q675" s="120"/>
      <c r="R675" s="120">
        <v>10924</v>
      </c>
      <c r="S675" s="120"/>
      <c r="T675" s="120"/>
      <c r="U675" s="120"/>
      <c r="V675" s="120"/>
      <c r="W675" s="120"/>
      <c r="X675" s="120"/>
      <c r="Y675" s="120">
        <v>1</v>
      </c>
      <c r="Z675" s="120">
        <v>6</v>
      </c>
      <c r="AA675" s="120">
        <v>0</v>
      </c>
      <c r="AB675" s="120">
        <v>0</v>
      </c>
      <c r="AC675" s="120">
        <v>1</v>
      </c>
      <c r="AD675" s="120">
        <v>0</v>
      </c>
      <c r="AE675" s="120"/>
      <c r="AG675" s="6">
        <f>IF(Q675&gt;0,RANK(Q675,(N675:P675,Q675:AE675)),0)</f>
        <v>0</v>
      </c>
      <c r="AH675" s="6">
        <f>IF(R675&gt;0,RANK(R675,(N675:P675,Q675:AE675)),0)</f>
        <v>3</v>
      </c>
      <c r="AI675" s="6">
        <f>IF(T675&gt;0,RANK(T675,(N675:P675,Q675:AE675)),0)</f>
        <v>0</v>
      </c>
      <c r="AJ675" s="6">
        <f>IF(S675&gt;0,RANK(S675,(N675:P675,Q675:AE675)),0)</f>
        <v>0</v>
      </c>
      <c r="AK675" s="2">
        <f t="shared" si="372"/>
        <v>0</v>
      </c>
      <c r="AL675" s="2">
        <f t="shared" si="373"/>
        <v>5.9599216546366164E-2</v>
      </c>
      <c r="AM675" s="2">
        <f t="shared" si="374"/>
        <v>0</v>
      </c>
      <c r="AN675" s="2">
        <f t="shared" si="375"/>
        <v>0</v>
      </c>
      <c r="AP675" t="s">
        <v>1232</v>
      </c>
      <c r="AQ675" t="s">
        <v>1101</v>
      </c>
      <c r="AT675">
        <v>1</v>
      </c>
      <c r="AU675" s="105">
        <v>29</v>
      </c>
      <c r="AV675" s="107">
        <v>183</v>
      </c>
      <c r="AW675" s="111">
        <f t="shared" si="348"/>
        <v>29183</v>
      </c>
      <c r="AY675" s="6" t="s">
        <v>1243</v>
      </c>
    </row>
    <row r="676" spans="1:51" hidden="1" outlineLevel="1">
      <c r="A676" t="s">
        <v>1970</v>
      </c>
      <c r="B676" t="s">
        <v>1101</v>
      </c>
      <c r="C676" s="1">
        <f t="shared" si="363"/>
        <v>4623</v>
      </c>
      <c r="D676" s="8">
        <f t="shared" si="364"/>
        <v>2</v>
      </c>
      <c r="E676" s="8">
        <f t="shared" si="365"/>
        <v>1</v>
      </c>
      <c r="F676" s="8">
        <f t="shared" si="366"/>
        <v>0</v>
      </c>
      <c r="G676" s="61">
        <f t="shared" si="367"/>
        <v>31</v>
      </c>
      <c r="H676" s="66">
        <f t="shared" si="362"/>
        <v>6.7056024226692622E-3</v>
      </c>
      <c r="I676" s="2"/>
      <c r="J676" s="2">
        <f t="shared" si="368"/>
        <v>0.45446679645252003</v>
      </c>
      <c r="K676" s="2">
        <f t="shared" si="369"/>
        <v>0.46117239887518929</v>
      </c>
      <c r="L676" s="2">
        <f t="shared" si="370"/>
        <v>0</v>
      </c>
      <c r="M676" s="2">
        <f t="shared" si="371"/>
        <v>8.4360804672290735E-2</v>
      </c>
      <c r="N676" s="120">
        <v>2101</v>
      </c>
      <c r="O676" s="120">
        <v>2132</v>
      </c>
      <c r="P676" s="120"/>
      <c r="Q676" s="120"/>
      <c r="R676" s="120">
        <v>390</v>
      </c>
      <c r="S676" s="120"/>
      <c r="T676" s="120"/>
      <c r="U676" s="120"/>
      <c r="V676" s="120"/>
      <c r="W676" s="120"/>
      <c r="X676" s="120"/>
      <c r="Y676" s="120">
        <v>0</v>
      </c>
      <c r="Z676" s="120">
        <v>0</v>
      </c>
      <c r="AA676" s="120">
        <v>0</v>
      </c>
      <c r="AB676" s="120">
        <v>0</v>
      </c>
      <c r="AC676" s="120">
        <v>0</v>
      </c>
      <c r="AD676" s="120">
        <v>0</v>
      </c>
      <c r="AE676" s="120"/>
      <c r="AG676" s="6">
        <f>IF(Q676&gt;0,RANK(Q676,(N676:P676,Q676:AE676)),0)</f>
        <v>0</v>
      </c>
      <c r="AH676" s="6">
        <f>IF(R676&gt;0,RANK(R676,(N676:P676,Q676:AE676)),0)</f>
        <v>3</v>
      </c>
      <c r="AI676" s="6">
        <f>IF(T676&gt;0,RANK(T676,(N676:P676,Q676:AE676)),0)</f>
        <v>0</v>
      </c>
      <c r="AJ676" s="6">
        <f>IF(S676&gt;0,RANK(S676,(N676:P676,Q676:AE676)),0)</f>
        <v>0</v>
      </c>
      <c r="AK676" s="2">
        <f t="shared" si="372"/>
        <v>0</v>
      </c>
      <c r="AL676" s="2">
        <f t="shared" si="373"/>
        <v>8.4360804672290721E-2</v>
      </c>
      <c r="AM676" s="2">
        <f t="shared" si="374"/>
        <v>0</v>
      </c>
      <c r="AN676" s="2">
        <f t="shared" si="375"/>
        <v>0</v>
      </c>
      <c r="AP676" t="s">
        <v>1970</v>
      </c>
      <c r="AQ676" t="s">
        <v>1101</v>
      </c>
      <c r="AR676">
        <v>4</v>
      </c>
      <c r="AT676">
        <v>1</v>
      </c>
      <c r="AU676" s="105">
        <v>29</v>
      </c>
      <c r="AV676" s="107">
        <v>185</v>
      </c>
      <c r="AW676" s="111">
        <f t="shared" si="348"/>
        <v>29185</v>
      </c>
      <c r="AY676" s="6" t="s">
        <v>1243</v>
      </c>
    </row>
    <row r="677" spans="1:51" hidden="1" outlineLevel="1">
      <c r="A677" t="s">
        <v>993</v>
      </c>
      <c r="B677" t="s">
        <v>1101</v>
      </c>
      <c r="C677" s="1">
        <f t="shared" si="363"/>
        <v>22433</v>
      </c>
      <c r="D677" s="8">
        <f t="shared" si="364"/>
        <v>1</v>
      </c>
      <c r="E677" s="8">
        <f t="shared" si="365"/>
        <v>2</v>
      </c>
      <c r="F677" s="8">
        <f t="shared" si="366"/>
        <v>0</v>
      </c>
      <c r="G677" s="61">
        <f t="shared" si="367"/>
        <v>2609</v>
      </c>
      <c r="H677" s="66">
        <f t="shared" si="362"/>
        <v>0.11630187669950519</v>
      </c>
      <c r="I677" s="2"/>
      <c r="J677" s="2">
        <f t="shared" si="368"/>
        <v>0.52382650559443678</v>
      </c>
      <c r="K677" s="2">
        <f t="shared" si="369"/>
        <v>0.40752462889493157</v>
      </c>
      <c r="L677" s="2">
        <f t="shared" si="370"/>
        <v>0</v>
      </c>
      <c r="M677" s="2">
        <f t="shared" si="371"/>
        <v>6.8648865510631651E-2</v>
      </c>
      <c r="N677" s="120">
        <v>11751</v>
      </c>
      <c r="O677" s="120">
        <v>9142</v>
      </c>
      <c r="P677" s="120"/>
      <c r="Q677" s="120"/>
      <c r="R677" s="120">
        <v>1540</v>
      </c>
      <c r="S677" s="120"/>
      <c r="T677" s="120"/>
      <c r="U677" s="120"/>
      <c r="V677" s="120"/>
      <c r="W677" s="120"/>
      <c r="X677" s="120"/>
      <c r="Y677" s="120">
        <v>0</v>
      </c>
      <c r="Z677" s="120">
        <v>0</v>
      </c>
      <c r="AA677" s="120">
        <v>0</v>
      </c>
      <c r="AB677" s="120">
        <v>0</v>
      </c>
      <c r="AC677" s="120">
        <v>0</v>
      </c>
      <c r="AD677" s="120">
        <v>0</v>
      </c>
      <c r="AE677" s="120"/>
      <c r="AG677" s="6">
        <f>IF(Q677&gt;0,RANK(Q677,(N677:P677,Q677:AE677)),0)</f>
        <v>0</v>
      </c>
      <c r="AH677" s="6">
        <f>IF(R677&gt;0,RANK(R677,(N677:P677,Q677:AE677)),0)</f>
        <v>3</v>
      </c>
      <c r="AI677" s="6">
        <f>IF(T677&gt;0,RANK(T677,(N677:P677,Q677:AE677)),0)</f>
        <v>0</v>
      </c>
      <c r="AJ677" s="6">
        <f>IF(S677&gt;0,RANK(S677,(N677:P677,Q677:AE677)),0)</f>
        <v>0</v>
      </c>
      <c r="AK677" s="2">
        <f t="shared" si="372"/>
        <v>0</v>
      </c>
      <c r="AL677" s="2">
        <f t="shared" si="373"/>
        <v>6.8648865510631665E-2</v>
      </c>
      <c r="AM677" s="2">
        <f t="shared" si="374"/>
        <v>0</v>
      </c>
      <c r="AN677" s="2">
        <f t="shared" si="375"/>
        <v>0</v>
      </c>
      <c r="AP677" t="s">
        <v>993</v>
      </c>
      <c r="AQ677" t="s">
        <v>1101</v>
      </c>
      <c r="AR677">
        <v>8</v>
      </c>
      <c r="AT677">
        <v>1</v>
      </c>
      <c r="AU677" s="105">
        <v>29</v>
      </c>
      <c r="AV677" s="107">
        <v>187</v>
      </c>
      <c r="AW677" s="111">
        <f t="shared" ref="AW677:AW740" si="376">1000*AU677+AV677</f>
        <v>29187</v>
      </c>
      <c r="AY677" s="6" t="s">
        <v>1243</v>
      </c>
    </row>
    <row r="678" spans="1:51" hidden="1" outlineLevel="1">
      <c r="A678" t="s">
        <v>347</v>
      </c>
      <c r="B678" t="s">
        <v>1101</v>
      </c>
      <c r="C678" s="1">
        <f t="shared" si="363"/>
        <v>521339</v>
      </c>
      <c r="D678" s="8">
        <f t="shared" si="364"/>
        <v>1</v>
      </c>
      <c r="E678" s="8">
        <f t="shared" si="365"/>
        <v>2</v>
      </c>
      <c r="F678" s="8">
        <f t="shared" si="366"/>
        <v>0</v>
      </c>
      <c r="G678" s="61">
        <f t="shared" si="367"/>
        <v>171306</v>
      </c>
      <c r="H678" s="66">
        <f t="shared" si="362"/>
        <v>0.32858849999712281</v>
      </c>
      <c r="I678" s="2"/>
      <c r="J678" s="2">
        <f t="shared" si="368"/>
        <v>0.64367522859406257</v>
      </c>
      <c r="K678" s="2">
        <f t="shared" si="369"/>
        <v>0.31508672859693981</v>
      </c>
      <c r="L678" s="2">
        <f t="shared" si="370"/>
        <v>0</v>
      </c>
      <c r="M678" s="2">
        <f t="shared" si="371"/>
        <v>4.1238042808997621E-2</v>
      </c>
      <c r="N678" s="120">
        <v>335573</v>
      </c>
      <c r="O678" s="120">
        <v>164267</v>
      </c>
      <c r="P678" s="120"/>
      <c r="Q678" s="120"/>
      <c r="R678" s="120">
        <v>21499</v>
      </c>
      <c r="S678" s="120"/>
      <c r="T678" s="120"/>
      <c r="U678" s="120"/>
      <c r="V678" s="120"/>
      <c r="W678" s="120"/>
      <c r="X678" s="120"/>
      <c r="Y678" s="120">
        <v>0</v>
      </c>
      <c r="Z678" s="120">
        <v>0</v>
      </c>
      <c r="AA678" s="120">
        <v>0</v>
      </c>
      <c r="AB678" s="120">
        <v>0</v>
      </c>
      <c r="AC678" s="120">
        <v>0</v>
      </c>
      <c r="AD678" s="120">
        <v>0</v>
      </c>
      <c r="AE678" s="120"/>
      <c r="AG678" s="6">
        <f>IF(Q678&gt;0,RANK(Q678,(N678:P678,Q678:AE678)),0)</f>
        <v>0</v>
      </c>
      <c r="AH678" s="6">
        <f>IF(R678&gt;0,RANK(R678,(N678:P678,Q678:AE678)),0)</f>
        <v>3</v>
      </c>
      <c r="AI678" s="6">
        <f>IF(T678&gt;0,RANK(T678,(N678:P678,Q678:AE678)),0)</f>
        <v>0</v>
      </c>
      <c r="AJ678" s="6">
        <f>IF(S678&gt;0,RANK(S678,(N678:P678,Q678:AE678)),0)</f>
        <v>0</v>
      </c>
      <c r="AK678" s="2">
        <f t="shared" si="372"/>
        <v>0</v>
      </c>
      <c r="AL678" s="2">
        <f t="shared" si="373"/>
        <v>4.1238042808997601E-2</v>
      </c>
      <c r="AM678" s="2">
        <f t="shared" si="374"/>
        <v>0</v>
      </c>
      <c r="AN678" s="2">
        <f t="shared" si="375"/>
        <v>0</v>
      </c>
      <c r="AP678" t="s">
        <v>347</v>
      </c>
      <c r="AQ678" t="s">
        <v>1101</v>
      </c>
      <c r="AT678">
        <v>1</v>
      </c>
      <c r="AU678" s="105">
        <v>29</v>
      </c>
      <c r="AV678" s="107">
        <v>189</v>
      </c>
      <c r="AW678" s="111">
        <f t="shared" si="376"/>
        <v>29189</v>
      </c>
      <c r="AY678" s="6" t="s">
        <v>1243</v>
      </c>
    </row>
    <row r="679" spans="1:51" hidden="1" outlineLevel="1">
      <c r="A679" t="s">
        <v>287</v>
      </c>
      <c r="B679" t="s">
        <v>1101</v>
      </c>
      <c r="C679" s="1">
        <f>SUM(N679:AE679)</f>
        <v>7956</v>
      </c>
      <c r="D679" s="8">
        <f t="shared" si="364"/>
        <v>1</v>
      </c>
      <c r="E679" s="8">
        <f t="shared" si="365"/>
        <v>2</v>
      </c>
      <c r="F679" s="8">
        <f t="shared" si="366"/>
        <v>0</v>
      </c>
      <c r="G679" s="61">
        <f t="shared" si="367"/>
        <v>2023</v>
      </c>
      <c r="H679" s="66">
        <f>IF(C679&gt;0,G679/C679,0)</f>
        <v>0.25427350427350426</v>
      </c>
      <c r="I679" s="2"/>
      <c r="J679" s="2">
        <f>IF($C679=0,"-",N679/$C679)</f>
        <v>0.59803921568627449</v>
      </c>
      <c r="K679" s="2">
        <f>IF($C679=0,"-",O679/$C679)</f>
        <v>0.34376571141277024</v>
      </c>
      <c r="L679" s="2">
        <f>IF($C679=0,"-",P679/$C679)</f>
        <v>0</v>
      </c>
      <c r="M679" s="2">
        <f>IF(C679=0,"-",(1-J679-K679-L679))</f>
        <v>5.8195072900955269E-2</v>
      </c>
      <c r="N679" s="120">
        <v>4758</v>
      </c>
      <c r="O679" s="120">
        <v>2735</v>
      </c>
      <c r="P679" s="120"/>
      <c r="Q679" s="120"/>
      <c r="R679" s="120">
        <v>463</v>
      </c>
      <c r="S679" s="120"/>
      <c r="T679" s="120"/>
      <c r="U679" s="120"/>
      <c r="V679" s="120"/>
      <c r="W679" s="120"/>
      <c r="X679" s="120"/>
      <c r="Y679" s="120">
        <v>0</v>
      </c>
      <c r="Z679" s="120">
        <v>0</v>
      </c>
      <c r="AA679" s="120">
        <v>0</v>
      </c>
      <c r="AB679" s="120">
        <v>0</v>
      </c>
      <c r="AC679" s="120">
        <v>0</v>
      </c>
      <c r="AD679" s="120">
        <v>0</v>
      </c>
      <c r="AE679" s="120"/>
      <c r="AG679" s="6">
        <f>IF(Q679&gt;0,RANK(Q679,(N679:P679,Q679:AE679)),0)</f>
        <v>0</v>
      </c>
      <c r="AH679" s="6">
        <f>IF(R679&gt;0,RANK(R679,(N679:P679,Q679:AE679)),0)</f>
        <v>3</v>
      </c>
      <c r="AI679" s="6">
        <f>IF(T679&gt;0,RANK(T679,(N679:P679,Q679:AE679)),0)</f>
        <v>0</v>
      </c>
      <c r="AJ679" s="6">
        <f>IF(S679&gt;0,RANK(S679,(N679:P679,Q679:AE679)),0)</f>
        <v>0</v>
      </c>
      <c r="AK679" s="2">
        <f>IF($C679=0,"-",Q679/$C679)</f>
        <v>0</v>
      </c>
      <c r="AL679" s="2">
        <f>IF($C679=0,"-",R679/$C679)</f>
        <v>5.8195072900955255E-2</v>
      </c>
      <c r="AM679" s="2">
        <f>IF($C679=0,"-",T679/$C679)</f>
        <v>0</v>
      </c>
      <c r="AN679" s="2">
        <f>IF($C679=0,"-",S679/$C679)</f>
        <v>0</v>
      </c>
      <c r="AP679" t="s">
        <v>287</v>
      </c>
      <c r="AQ679" t="s">
        <v>1101</v>
      </c>
      <c r="AR679">
        <v>8</v>
      </c>
      <c r="AT679">
        <v>1</v>
      </c>
      <c r="AU679" s="105">
        <v>29</v>
      </c>
      <c r="AV679" s="107">
        <v>186</v>
      </c>
      <c r="AW679" s="111">
        <f>1000*AU679+AV679</f>
        <v>29186</v>
      </c>
      <c r="AY679" s="6" t="s">
        <v>1243</v>
      </c>
    </row>
    <row r="680" spans="1:51" hidden="1" outlineLevel="1">
      <c r="A680" t="s">
        <v>1759</v>
      </c>
      <c r="B680" t="s">
        <v>1101</v>
      </c>
      <c r="C680" s="1">
        <f t="shared" ref="C680:C699" si="377">SUM(N680:AE680)</f>
        <v>9012</v>
      </c>
      <c r="D680" s="8">
        <f t="shared" ref="D680:D699" si="378">IF(N680&gt;0, RANK(N680,(N680:AE680)),0)</f>
        <v>1</v>
      </c>
      <c r="E680" s="8">
        <f t="shared" ref="E680:E699" si="379">IF(O680&gt;0,RANK(O680,(N680:AE680)),0)</f>
        <v>2</v>
      </c>
      <c r="F680" s="8">
        <f t="shared" ref="F680:F699" si="380">IF(P680&gt;0,RANK(P680,(N680:AE680)),0)</f>
        <v>0</v>
      </c>
      <c r="G680" s="61">
        <f t="shared" ref="G680:G699" si="381">IF(C680&gt;0,MAX(N680:S680)-LARGE(N680:S680,2),0)</f>
        <v>2022</v>
      </c>
      <c r="H680" s="66">
        <f t="shared" si="362"/>
        <v>0.22436750998668442</v>
      </c>
      <c r="I680" s="2"/>
      <c r="J680" s="2">
        <f t="shared" ref="J680:J699" si="382">IF($C680=0,"-",N680/$C680)</f>
        <v>0.5706835330670218</v>
      </c>
      <c r="K680" s="2">
        <f t="shared" ref="K680:K699" si="383">IF($C680=0,"-",O680/$C680)</f>
        <v>0.34631602308033732</v>
      </c>
      <c r="L680" s="2">
        <f t="shared" ref="L680:L699" si="384">IF($C680=0,"-",P680/$C680)</f>
        <v>0</v>
      </c>
      <c r="M680" s="2">
        <f t="shared" ref="M680:M699" si="385">IF(C680=0,"-",(1-J680-K680-L680))</f>
        <v>8.3000443852640882E-2</v>
      </c>
      <c r="N680" s="120">
        <v>5143</v>
      </c>
      <c r="O680" s="120">
        <v>3121</v>
      </c>
      <c r="P680" s="120"/>
      <c r="Q680" s="120"/>
      <c r="R680" s="120">
        <v>748</v>
      </c>
      <c r="S680" s="120"/>
      <c r="T680" s="120"/>
      <c r="U680" s="120"/>
      <c r="V680" s="120"/>
      <c r="W680" s="120"/>
      <c r="X680" s="120"/>
      <c r="Y680" s="120">
        <v>0</v>
      </c>
      <c r="Z680" s="120">
        <v>0</v>
      </c>
      <c r="AA680" s="120">
        <v>0</v>
      </c>
      <c r="AB680" s="120">
        <v>0</v>
      </c>
      <c r="AC680" s="120">
        <v>0</v>
      </c>
      <c r="AD680" s="120">
        <v>0</v>
      </c>
      <c r="AE680" s="120"/>
      <c r="AG680" s="6">
        <f>IF(Q680&gt;0,RANK(Q680,(N680:P680,Q680:AE680)),0)</f>
        <v>0</v>
      </c>
      <c r="AH680" s="6">
        <f>IF(R680&gt;0,RANK(R680,(N680:P680,Q680:AE680)),0)</f>
        <v>3</v>
      </c>
      <c r="AI680" s="6">
        <f>IF(T680&gt;0,RANK(T680,(N680:P680,Q680:AE680)),0)</f>
        <v>0</v>
      </c>
      <c r="AJ680" s="6">
        <f>IF(S680&gt;0,RANK(S680,(N680:P680,Q680:AE680)),0)</f>
        <v>0</v>
      </c>
      <c r="AK680" s="2">
        <f t="shared" ref="AK680:AK699" si="386">IF($C680=0,"-",Q680/$C680)</f>
        <v>0</v>
      </c>
      <c r="AL680" s="2">
        <f t="shared" ref="AL680:AL699" si="387">IF($C680=0,"-",R680/$C680)</f>
        <v>8.3000443852640923E-2</v>
      </c>
      <c r="AM680" s="2">
        <f t="shared" ref="AM680:AM699" si="388">IF($C680=0,"-",T680/$C680)</f>
        <v>0</v>
      </c>
      <c r="AN680" s="2">
        <f t="shared" ref="AN680:AN699" si="389">IF($C680=0,"-",S680/$C680)</f>
        <v>0</v>
      </c>
      <c r="AP680" t="s">
        <v>1759</v>
      </c>
      <c r="AQ680" t="s">
        <v>1101</v>
      </c>
      <c r="AR680">
        <v>5</v>
      </c>
      <c r="AT680">
        <v>1</v>
      </c>
      <c r="AU680" s="105">
        <v>29</v>
      </c>
      <c r="AV680" s="107">
        <v>195</v>
      </c>
      <c r="AW680" s="111">
        <f t="shared" si="376"/>
        <v>29195</v>
      </c>
      <c r="AY680" s="6" t="s">
        <v>1243</v>
      </c>
    </row>
    <row r="681" spans="1:51" hidden="1" outlineLevel="1">
      <c r="A681" t="s">
        <v>2033</v>
      </c>
      <c r="B681" t="s">
        <v>1101</v>
      </c>
      <c r="C681" s="1">
        <f t="shared" si="377"/>
        <v>1903</v>
      </c>
      <c r="D681" s="8">
        <f t="shared" si="378"/>
        <v>1</v>
      </c>
      <c r="E681" s="8">
        <f t="shared" si="379"/>
        <v>2</v>
      </c>
      <c r="F681" s="8">
        <f t="shared" si="380"/>
        <v>0</v>
      </c>
      <c r="G681" s="61">
        <f t="shared" si="381"/>
        <v>192</v>
      </c>
      <c r="H681" s="66">
        <f t="shared" si="362"/>
        <v>0.10089332632685234</v>
      </c>
      <c r="I681" s="2"/>
      <c r="J681" s="2">
        <f t="shared" si="382"/>
        <v>0.51760378349973724</v>
      </c>
      <c r="K681" s="2">
        <f t="shared" si="383"/>
        <v>0.41671045717288491</v>
      </c>
      <c r="L681" s="2">
        <f t="shared" si="384"/>
        <v>0</v>
      </c>
      <c r="M681" s="2">
        <f t="shared" si="385"/>
        <v>6.5685759327377857E-2</v>
      </c>
      <c r="N681" s="120">
        <v>985</v>
      </c>
      <c r="O681" s="120">
        <v>793</v>
      </c>
      <c r="P681" s="120"/>
      <c r="Q681" s="120"/>
      <c r="R681" s="120">
        <v>125</v>
      </c>
      <c r="S681" s="120"/>
      <c r="T681" s="120"/>
      <c r="U681" s="120"/>
      <c r="V681" s="120"/>
      <c r="W681" s="120"/>
      <c r="X681" s="120"/>
      <c r="Y681" s="120">
        <v>0</v>
      </c>
      <c r="Z681" s="120">
        <v>0</v>
      </c>
      <c r="AA681" s="120">
        <v>0</v>
      </c>
      <c r="AB681" s="120">
        <v>0</v>
      </c>
      <c r="AC681" s="120">
        <v>0</v>
      </c>
      <c r="AD681" s="120">
        <v>0</v>
      </c>
      <c r="AE681" s="120"/>
      <c r="AG681" s="6">
        <f>IF(Q681&gt;0,RANK(Q681,(N681:P681,Q681:AE681)),0)</f>
        <v>0</v>
      </c>
      <c r="AH681" s="6">
        <f>IF(R681&gt;0,RANK(R681,(N681:P681,Q681:AE681)),0)</f>
        <v>3</v>
      </c>
      <c r="AI681" s="6">
        <f>IF(T681&gt;0,RANK(T681,(N681:P681,Q681:AE681)),0)</f>
        <v>0</v>
      </c>
      <c r="AJ681" s="6">
        <f>IF(S681&gt;0,RANK(S681,(N681:P681,Q681:AE681)),0)</f>
        <v>0</v>
      </c>
      <c r="AK681" s="2">
        <f t="shared" si="386"/>
        <v>0</v>
      </c>
      <c r="AL681" s="2">
        <f t="shared" si="387"/>
        <v>6.568575932737783E-2</v>
      </c>
      <c r="AM681" s="2">
        <f t="shared" si="388"/>
        <v>0</v>
      </c>
      <c r="AN681" s="2">
        <f t="shared" si="389"/>
        <v>0</v>
      </c>
      <c r="AP681" t="s">
        <v>2033</v>
      </c>
      <c r="AQ681" t="s">
        <v>1101</v>
      </c>
      <c r="AR681">
        <v>6</v>
      </c>
      <c r="AT681">
        <v>1</v>
      </c>
      <c r="AU681" s="105">
        <v>29</v>
      </c>
      <c r="AV681" s="107">
        <v>197</v>
      </c>
      <c r="AW681" s="111">
        <f t="shared" si="376"/>
        <v>29197</v>
      </c>
      <c r="AY681" s="6" t="s">
        <v>1243</v>
      </c>
    </row>
    <row r="682" spans="1:51" hidden="1" outlineLevel="1">
      <c r="A682" t="s">
        <v>2322</v>
      </c>
      <c r="B682" t="s">
        <v>1101</v>
      </c>
      <c r="C682" s="1">
        <f t="shared" si="377"/>
        <v>1915</v>
      </c>
      <c r="D682" s="8">
        <f t="shared" si="378"/>
        <v>1</v>
      </c>
      <c r="E682" s="8">
        <f t="shared" si="379"/>
        <v>2</v>
      </c>
      <c r="F682" s="8">
        <f t="shared" si="380"/>
        <v>0</v>
      </c>
      <c r="G682" s="61">
        <f t="shared" si="381"/>
        <v>41</v>
      </c>
      <c r="H682" s="66">
        <f t="shared" si="362"/>
        <v>2.1409921671018278E-2</v>
      </c>
      <c r="I682" s="2"/>
      <c r="J682" s="2">
        <f t="shared" si="382"/>
        <v>0.49138381201044384</v>
      </c>
      <c r="K682" s="2">
        <f t="shared" si="383"/>
        <v>0.4699738903394256</v>
      </c>
      <c r="L682" s="2">
        <f t="shared" si="384"/>
        <v>0</v>
      </c>
      <c r="M682" s="2">
        <f t="shared" si="385"/>
        <v>3.8642297650130497E-2</v>
      </c>
      <c r="N682" s="120">
        <v>941</v>
      </c>
      <c r="O682" s="120">
        <v>900</v>
      </c>
      <c r="P682" s="120"/>
      <c r="Q682" s="120"/>
      <c r="R682" s="120">
        <v>74</v>
      </c>
      <c r="S682" s="120"/>
      <c r="T682" s="120"/>
      <c r="U682" s="120"/>
      <c r="V682" s="120"/>
      <c r="W682" s="120"/>
      <c r="X682" s="120"/>
      <c r="Y682" s="120">
        <v>0</v>
      </c>
      <c r="Z682" s="120">
        <v>0</v>
      </c>
      <c r="AA682" s="120">
        <v>0</v>
      </c>
      <c r="AB682" s="120">
        <v>0</v>
      </c>
      <c r="AC682" s="120">
        <v>0</v>
      </c>
      <c r="AD682" s="120">
        <v>0</v>
      </c>
      <c r="AE682" s="120"/>
      <c r="AG682" s="6">
        <f>IF(Q682&gt;0,RANK(Q682,(N682:P682,Q682:AE682)),0)</f>
        <v>0</v>
      </c>
      <c r="AH682" s="6">
        <f>IF(R682&gt;0,RANK(R682,(N682:P682,Q682:AE682)),0)</f>
        <v>3</v>
      </c>
      <c r="AI682" s="6">
        <f>IF(T682&gt;0,RANK(T682,(N682:P682,Q682:AE682)),0)</f>
        <v>0</v>
      </c>
      <c r="AJ682" s="6">
        <f>IF(S682&gt;0,RANK(S682,(N682:P682,Q682:AE682)),0)</f>
        <v>0</v>
      </c>
      <c r="AK682" s="2">
        <f t="shared" si="386"/>
        <v>0</v>
      </c>
      <c r="AL682" s="2">
        <f t="shared" si="387"/>
        <v>3.8642297650130546E-2</v>
      </c>
      <c r="AM682" s="2">
        <f t="shared" si="388"/>
        <v>0</v>
      </c>
      <c r="AN682" s="2">
        <f t="shared" si="389"/>
        <v>0</v>
      </c>
      <c r="AP682" t="s">
        <v>2322</v>
      </c>
      <c r="AQ682" t="s">
        <v>1101</v>
      </c>
      <c r="AR682">
        <v>6</v>
      </c>
      <c r="AT682">
        <v>1</v>
      </c>
      <c r="AU682" s="105">
        <v>29</v>
      </c>
      <c r="AV682" s="107">
        <v>199</v>
      </c>
      <c r="AW682" s="111">
        <f t="shared" si="376"/>
        <v>29199</v>
      </c>
      <c r="AY682" s="6" t="s">
        <v>1243</v>
      </c>
    </row>
    <row r="683" spans="1:51" hidden="1" outlineLevel="1">
      <c r="A683" t="s">
        <v>1231</v>
      </c>
      <c r="B683" t="s">
        <v>1101</v>
      </c>
      <c r="C683" s="1">
        <f t="shared" si="377"/>
        <v>16850</v>
      </c>
      <c r="D683" s="8">
        <f t="shared" si="378"/>
        <v>2</v>
      </c>
      <c r="E683" s="8">
        <f t="shared" si="379"/>
        <v>1</v>
      </c>
      <c r="F683" s="8">
        <f t="shared" si="380"/>
        <v>0</v>
      </c>
      <c r="G683" s="61">
        <f t="shared" si="381"/>
        <v>887</v>
      </c>
      <c r="H683" s="66">
        <f t="shared" si="362"/>
        <v>5.2640949554896142E-2</v>
      </c>
      <c r="I683" s="2"/>
      <c r="J683" s="2">
        <f t="shared" si="382"/>
        <v>0.45264094955489614</v>
      </c>
      <c r="K683" s="2">
        <f t="shared" si="383"/>
        <v>0.50528189910979227</v>
      </c>
      <c r="L683" s="2">
        <f t="shared" si="384"/>
        <v>0</v>
      </c>
      <c r="M683" s="2">
        <f t="shared" si="385"/>
        <v>4.2077151335311536E-2</v>
      </c>
      <c r="N683" s="120">
        <v>7627</v>
      </c>
      <c r="O683" s="120">
        <v>8514</v>
      </c>
      <c r="P683" s="120"/>
      <c r="Q683" s="120"/>
      <c r="R683" s="120">
        <v>709</v>
      </c>
      <c r="S683" s="120"/>
      <c r="T683" s="120"/>
      <c r="U683" s="120"/>
      <c r="V683" s="120"/>
      <c r="W683" s="120"/>
      <c r="X683" s="120"/>
      <c r="Y683" s="120">
        <v>0</v>
      </c>
      <c r="Z683" s="120">
        <v>0</v>
      </c>
      <c r="AA683" s="120">
        <v>0</v>
      </c>
      <c r="AB683" s="120">
        <v>0</v>
      </c>
      <c r="AC683" s="120">
        <v>0</v>
      </c>
      <c r="AD683" s="120">
        <v>0</v>
      </c>
      <c r="AE683" s="120"/>
      <c r="AG683" s="6">
        <f>IF(Q683&gt;0,RANK(Q683,(N683:P683,Q683:AE683)),0)</f>
        <v>0</v>
      </c>
      <c r="AH683" s="6">
        <f>IF(R683&gt;0,RANK(R683,(N683:P683,Q683:AE683)),0)</f>
        <v>3</v>
      </c>
      <c r="AI683" s="6">
        <f>IF(T683&gt;0,RANK(T683,(N683:P683,Q683:AE683)),0)</f>
        <v>0</v>
      </c>
      <c r="AJ683" s="6">
        <f>IF(S683&gt;0,RANK(S683,(N683:P683,Q683:AE683)),0)</f>
        <v>0</v>
      </c>
      <c r="AK683" s="2">
        <f t="shared" si="386"/>
        <v>0</v>
      </c>
      <c r="AL683" s="2">
        <f t="shared" si="387"/>
        <v>4.207715133531157E-2</v>
      </c>
      <c r="AM683" s="2">
        <f t="shared" si="388"/>
        <v>0</v>
      </c>
      <c r="AN683" s="2">
        <f t="shared" si="389"/>
        <v>0</v>
      </c>
      <c r="AP683" t="s">
        <v>1231</v>
      </c>
      <c r="AQ683" t="s">
        <v>1101</v>
      </c>
      <c r="AR683">
        <v>8</v>
      </c>
      <c r="AT683">
        <v>1</v>
      </c>
      <c r="AU683" s="105">
        <v>29</v>
      </c>
      <c r="AV683" s="107">
        <v>201</v>
      </c>
      <c r="AW683" s="111">
        <f t="shared" si="376"/>
        <v>29201</v>
      </c>
      <c r="AY683" s="6" t="s">
        <v>1243</v>
      </c>
    </row>
    <row r="684" spans="1:51" hidden="1" outlineLevel="1">
      <c r="A684" t="s">
        <v>2100</v>
      </c>
      <c r="B684" t="s">
        <v>1101</v>
      </c>
      <c r="C684" s="1">
        <f t="shared" si="377"/>
        <v>3704</v>
      </c>
      <c r="D684" s="8">
        <f t="shared" si="378"/>
        <v>1</v>
      </c>
      <c r="E684" s="8">
        <f t="shared" si="379"/>
        <v>2</v>
      </c>
      <c r="F684" s="8">
        <f t="shared" si="380"/>
        <v>0</v>
      </c>
      <c r="G684" s="61">
        <f t="shared" si="381"/>
        <v>399</v>
      </c>
      <c r="H684" s="66">
        <f t="shared" si="362"/>
        <v>0.10772138228941684</v>
      </c>
      <c r="I684" s="2"/>
      <c r="J684" s="2">
        <f t="shared" si="382"/>
        <v>0.52240820734341253</v>
      </c>
      <c r="K684" s="2">
        <f t="shared" si="383"/>
        <v>0.41468682505399568</v>
      </c>
      <c r="L684" s="2">
        <f t="shared" si="384"/>
        <v>0</v>
      </c>
      <c r="M684" s="2">
        <f t="shared" si="385"/>
        <v>6.2904967602591788E-2</v>
      </c>
      <c r="N684" s="120">
        <v>1935</v>
      </c>
      <c r="O684" s="120">
        <v>1536</v>
      </c>
      <c r="P684" s="120"/>
      <c r="Q684" s="120"/>
      <c r="R684" s="120">
        <v>233</v>
      </c>
      <c r="S684" s="120"/>
      <c r="T684" s="120"/>
      <c r="U684" s="120"/>
      <c r="V684" s="120"/>
      <c r="W684" s="120"/>
      <c r="X684" s="120"/>
      <c r="Y684" s="120">
        <v>0</v>
      </c>
      <c r="Z684" s="120">
        <v>0</v>
      </c>
      <c r="AA684" s="120">
        <v>0</v>
      </c>
      <c r="AB684" s="120">
        <v>0</v>
      </c>
      <c r="AC684" s="120">
        <v>0</v>
      </c>
      <c r="AD684" s="120">
        <v>0</v>
      </c>
      <c r="AE684" s="120"/>
      <c r="AG684" s="6">
        <f>IF(Q684&gt;0,RANK(Q684,(N684:P684,Q684:AE684)),0)</f>
        <v>0</v>
      </c>
      <c r="AH684" s="6">
        <f>IF(R684&gt;0,RANK(R684,(N684:P684,Q684:AE684)),0)</f>
        <v>3</v>
      </c>
      <c r="AI684" s="6">
        <f>IF(T684&gt;0,RANK(T684,(N684:P684,Q684:AE684)),0)</f>
        <v>0</v>
      </c>
      <c r="AJ684" s="6">
        <f>IF(S684&gt;0,RANK(S684,(N684:P684,Q684:AE684)),0)</f>
        <v>0</v>
      </c>
      <c r="AK684" s="2">
        <f t="shared" si="386"/>
        <v>0</v>
      </c>
      <c r="AL684" s="2">
        <f t="shared" si="387"/>
        <v>6.2904967602591788E-2</v>
      </c>
      <c r="AM684" s="2">
        <f t="shared" si="388"/>
        <v>0</v>
      </c>
      <c r="AN684" s="2">
        <f t="shared" si="389"/>
        <v>0</v>
      </c>
      <c r="AP684" t="s">
        <v>2100</v>
      </c>
      <c r="AQ684" t="s">
        <v>1101</v>
      </c>
      <c r="AR684">
        <v>8</v>
      </c>
      <c r="AT684">
        <v>1</v>
      </c>
      <c r="AU684" s="105">
        <v>29</v>
      </c>
      <c r="AV684" s="107">
        <v>203</v>
      </c>
      <c r="AW684" s="111">
        <f t="shared" si="376"/>
        <v>29203</v>
      </c>
      <c r="AY684" s="6" t="s">
        <v>1243</v>
      </c>
    </row>
    <row r="685" spans="1:51" hidden="1" outlineLevel="1">
      <c r="A685" t="s">
        <v>2153</v>
      </c>
      <c r="B685" t="s">
        <v>1101</v>
      </c>
      <c r="C685" s="1">
        <f t="shared" si="377"/>
        <v>3220</v>
      </c>
      <c r="D685" s="8">
        <f t="shared" si="378"/>
        <v>2</v>
      </c>
      <c r="E685" s="8">
        <f t="shared" si="379"/>
        <v>1</v>
      </c>
      <c r="F685" s="8">
        <f t="shared" si="380"/>
        <v>0</v>
      </c>
      <c r="G685" s="61">
        <f t="shared" si="381"/>
        <v>243</v>
      </c>
      <c r="H685" s="66">
        <f t="shared" si="362"/>
        <v>7.5465838509316777E-2</v>
      </c>
      <c r="I685" s="2"/>
      <c r="J685" s="2">
        <f t="shared" si="382"/>
        <v>0.44223602484472052</v>
      </c>
      <c r="K685" s="2">
        <f t="shared" si="383"/>
        <v>0.51770186335403723</v>
      </c>
      <c r="L685" s="2">
        <f t="shared" si="384"/>
        <v>0</v>
      </c>
      <c r="M685" s="2">
        <f t="shared" si="385"/>
        <v>4.0062111801242195E-2</v>
      </c>
      <c r="N685" s="120">
        <v>1424</v>
      </c>
      <c r="O685" s="120">
        <v>1667</v>
      </c>
      <c r="P685" s="120"/>
      <c r="Q685" s="120"/>
      <c r="R685" s="120">
        <v>129</v>
      </c>
      <c r="S685" s="120"/>
      <c r="T685" s="120"/>
      <c r="U685" s="120"/>
      <c r="V685" s="120"/>
      <c r="W685" s="120"/>
      <c r="X685" s="120"/>
      <c r="Y685" s="120">
        <v>0</v>
      </c>
      <c r="Z685" s="120">
        <v>0</v>
      </c>
      <c r="AA685" s="120">
        <v>0</v>
      </c>
      <c r="AB685" s="120">
        <v>0</v>
      </c>
      <c r="AC685" s="120">
        <v>0</v>
      </c>
      <c r="AD685" s="120">
        <v>0</v>
      </c>
      <c r="AE685" s="120"/>
      <c r="AG685" s="6">
        <f>IF(Q685&gt;0,RANK(Q685,(N685:P685,Q685:AE685)),0)</f>
        <v>0</v>
      </c>
      <c r="AH685" s="6">
        <f>IF(R685&gt;0,RANK(R685,(N685:P685,Q685:AE685)),0)</f>
        <v>3</v>
      </c>
      <c r="AI685" s="6">
        <f>IF(T685&gt;0,RANK(T685,(N685:P685,Q685:AE685)),0)</f>
        <v>0</v>
      </c>
      <c r="AJ685" s="6">
        <f>IF(S685&gt;0,RANK(S685,(N685:P685,Q685:AE685)),0)</f>
        <v>0</v>
      </c>
      <c r="AK685" s="2">
        <f t="shared" si="386"/>
        <v>0</v>
      </c>
      <c r="AL685" s="2">
        <f t="shared" si="387"/>
        <v>4.0062111801242237E-2</v>
      </c>
      <c r="AM685" s="2">
        <f t="shared" si="388"/>
        <v>0</v>
      </c>
      <c r="AN685" s="2">
        <f t="shared" si="389"/>
        <v>0</v>
      </c>
      <c r="AP685" t="s">
        <v>2153</v>
      </c>
      <c r="AQ685" t="s">
        <v>1101</v>
      </c>
      <c r="AR685">
        <v>6</v>
      </c>
      <c r="AT685">
        <v>1</v>
      </c>
      <c r="AU685" s="105">
        <v>29</v>
      </c>
      <c r="AV685" s="107">
        <v>205</v>
      </c>
      <c r="AW685" s="111">
        <f t="shared" si="376"/>
        <v>29205</v>
      </c>
      <c r="AY685" s="6" t="s">
        <v>1243</v>
      </c>
    </row>
    <row r="686" spans="1:51" hidden="1" outlineLevel="1">
      <c r="A686" t="s">
        <v>611</v>
      </c>
      <c r="B686" t="s">
        <v>1101</v>
      </c>
      <c r="C686" s="1">
        <f t="shared" si="377"/>
        <v>12753</v>
      </c>
      <c r="D686" s="8">
        <f t="shared" si="378"/>
        <v>2</v>
      </c>
      <c r="E686" s="8">
        <f t="shared" si="379"/>
        <v>1</v>
      </c>
      <c r="F686" s="8">
        <f t="shared" si="380"/>
        <v>0</v>
      </c>
      <c r="G686" s="61">
        <f t="shared" si="381"/>
        <v>1429</v>
      </c>
      <c r="H686" s="66">
        <f t="shared" si="362"/>
        <v>0.11205206618050655</v>
      </c>
      <c r="I686" s="2"/>
      <c r="J686" s="2">
        <f t="shared" si="382"/>
        <v>0.41778405081157377</v>
      </c>
      <c r="K686" s="2">
        <f t="shared" si="383"/>
        <v>0.52983611699208033</v>
      </c>
      <c r="L686" s="2">
        <f t="shared" si="384"/>
        <v>0</v>
      </c>
      <c r="M686" s="2">
        <f t="shared" si="385"/>
        <v>5.2379832196345899E-2</v>
      </c>
      <c r="N686" s="120">
        <v>5328</v>
      </c>
      <c r="O686" s="120">
        <v>6757</v>
      </c>
      <c r="P686" s="120"/>
      <c r="Q686" s="120"/>
      <c r="R686" s="120">
        <v>668</v>
      </c>
      <c r="S686" s="120"/>
      <c r="T686" s="120"/>
      <c r="U686" s="120"/>
      <c r="V686" s="120"/>
      <c r="W686" s="120"/>
      <c r="X686" s="120"/>
      <c r="Y686" s="120">
        <v>0</v>
      </c>
      <c r="Z686" s="120">
        <v>0</v>
      </c>
      <c r="AA686" s="120">
        <v>0</v>
      </c>
      <c r="AB686" s="120">
        <v>0</v>
      </c>
      <c r="AC686" s="120">
        <v>0</v>
      </c>
      <c r="AD686" s="120">
        <v>0</v>
      </c>
      <c r="AE686" s="120"/>
      <c r="AG686" s="6">
        <f>IF(Q686&gt;0,RANK(Q686,(N686:P686,Q686:AE686)),0)</f>
        <v>0</v>
      </c>
      <c r="AH686" s="6">
        <f>IF(R686&gt;0,RANK(R686,(N686:P686,Q686:AE686)),0)</f>
        <v>3</v>
      </c>
      <c r="AI686" s="6">
        <f>IF(T686&gt;0,RANK(T686,(N686:P686,Q686:AE686)),0)</f>
        <v>0</v>
      </c>
      <c r="AJ686" s="6">
        <f>IF(S686&gt;0,RANK(S686,(N686:P686,Q686:AE686)),0)</f>
        <v>0</v>
      </c>
      <c r="AK686" s="2">
        <f t="shared" si="386"/>
        <v>0</v>
      </c>
      <c r="AL686" s="2">
        <f t="shared" si="387"/>
        <v>5.2379832196345955E-2</v>
      </c>
      <c r="AM686" s="2">
        <f t="shared" si="388"/>
        <v>0</v>
      </c>
      <c r="AN686" s="2">
        <f t="shared" si="389"/>
        <v>0</v>
      </c>
      <c r="AP686" t="s">
        <v>611</v>
      </c>
      <c r="AQ686" t="s">
        <v>1101</v>
      </c>
      <c r="AR686">
        <v>8</v>
      </c>
      <c r="AT686">
        <v>1</v>
      </c>
      <c r="AU686" s="105">
        <v>29</v>
      </c>
      <c r="AV686" s="107">
        <v>207</v>
      </c>
      <c r="AW686" s="111">
        <f t="shared" si="376"/>
        <v>29207</v>
      </c>
      <c r="AY686" s="6" t="s">
        <v>1243</v>
      </c>
    </row>
    <row r="687" spans="1:51" hidden="1" outlineLevel="1">
      <c r="A687" t="s">
        <v>407</v>
      </c>
      <c r="B687" t="s">
        <v>1101</v>
      </c>
      <c r="C687" s="1">
        <f t="shared" si="377"/>
        <v>15749</v>
      </c>
      <c r="D687" s="8">
        <f t="shared" si="378"/>
        <v>2</v>
      </c>
      <c r="E687" s="8">
        <f t="shared" si="379"/>
        <v>1</v>
      </c>
      <c r="F687" s="8">
        <f t="shared" si="380"/>
        <v>0</v>
      </c>
      <c r="G687" s="61">
        <f t="shared" si="381"/>
        <v>3070</v>
      </c>
      <c r="H687" s="66">
        <f t="shared" si="362"/>
        <v>0.19493301161978538</v>
      </c>
      <c r="I687" s="2"/>
      <c r="J687" s="2">
        <f t="shared" si="382"/>
        <v>0.36186424534891104</v>
      </c>
      <c r="K687" s="2">
        <f t="shared" si="383"/>
        <v>0.55679725696869642</v>
      </c>
      <c r="L687" s="2">
        <f t="shared" si="384"/>
        <v>0</v>
      </c>
      <c r="M687" s="2">
        <f t="shared" si="385"/>
        <v>8.1338497682392541E-2</v>
      </c>
      <c r="N687" s="120">
        <v>5699</v>
      </c>
      <c r="O687" s="120">
        <v>8769</v>
      </c>
      <c r="P687" s="120"/>
      <c r="Q687" s="120"/>
      <c r="R687" s="120">
        <v>1281</v>
      </c>
      <c r="S687" s="120"/>
      <c r="T687" s="120"/>
      <c r="U687" s="120"/>
      <c r="V687" s="120"/>
      <c r="W687" s="120"/>
      <c r="X687" s="120"/>
      <c r="Y687" s="120">
        <v>0</v>
      </c>
      <c r="Z687" s="120">
        <v>0</v>
      </c>
      <c r="AA687" s="120">
        <v>0</v>
      </c>
      <c r="AB687" s="120">
        <v>0</v>
      </c>
      <c r="AC687" s="120">
        <v>0</v>
      </c>
      <c r="AD687" s="120">
        <v>0</v>
      </c>
      <c r="AE687" s="120"/>
      <c r="AG687" s="6">
        <f>IF(Q687&gt;0,RANK(Q687,(N687:P687,Q687:AE687)),0)</f>
        <v>0</v>
      </c>
      <c r="AH687" s="6">
        <f>IF(R687&gt;0,RANK(R687,(N687:P687,Q687:AE687)),0)</f>
        <v>3</v>
      </c>
      <c r="AI687" s="6">
        <f>IF(T687&gt;0,RANK(T687,(N687:P687,Q687:AE687)),0)</f>
        <v>0</v>
      </c>
      <c r="AJ687" s="6">
        <f>IF(S687&gt;0,RANK(S687,(N687:P687,Q687:AE687)),0)</f>
        <v>0</v>
      </c>
      <c r="AK687" s="2">
        <f t="shared" si="386"/>
        <v>0</v>
      </c>
      <c r="AL687" s="2">
        <f t="shared" si="387"/>
        <v>8.1338497682392527E-2</v>
      </c>
      <c r="AM687" s="2">
        <f t="shared" si="388"/>
        <v>0</v>
      </c>
      <c r="AN687" s="2">
        <f t="shared" si="389"/>
        <v>0</v>
      </c>
      <c r="AP687" t="s">
        <v>407</v>
      </c>
      <c r="AQ687" t="s">
        <v>1101</v>
      </c>
      <c r="AR687">
        <v>7</v>
      </c>
      <c r="AT687">
        <v>1</v>
      </c>
      <c r="AU687" s="105">
        <v>29</v>
      </c>
      <c r="AV687" s="107">
        <v>209</v>
      </c>
      <c r="AW687" s="111">
        <f t="shared" si="376"/>
        <v>29209</v>
      </c>
      <c r="AY687" s="6" t="s">
        <v>1243</v>
      </c>
    </row>
    <row r="688" spans="1:51" hidden="1" outlineLevel="1">
      <c r="A688" t="s">
        <v>788</v>
      </c>
      <c r="B688" t="s">
        <v>1101</v>
      </c>
      <c r="C688" s="1">
        <f t="shared" si="377"/>
        <v>2600</v>
      </c>
      <c r="D688" s="8">
        <f t="shared" si="378"/>
        <v>1</v>
      </c>
      <c r="E688" s="8">
        <f t="shared" si="379"/>
        <v>2</v>
      </c>
      <c r="F688" s="8">
        <f t="shared" si="380"/>
        <v>0</v>
      </c>
      <c r="G688" s="61">
        <f t="shared" si="381"/>
        <v>181</v>
      </c>
      <c r="H688" s="66">
        <f t="shared" si="362"/>
        <v>6.9615384615384621E-2</v>
      </c>
      <c r="I688" s="2"/>
      <c r="J688" s="2">
        <f t="shared" si="382"/>
        <v>0.50346153846153852</v>
      </c>
      <c r="K688" s="2">
        <f t="shared" si="383"/>
        <v>0.43384615384615383</v>
      </c>
      <c r="L688" s="2">
        <f t="shared" si="384"/>
        <v>0</v>
      </c>
      <c r="M688" s="2">
        <f t="shared" si="385"/>
        <v>6.2692307692307658E-2</v>
      </c>
      <c r="N688" s="120">
        <v>1309</v>
      </c>
      <c r="O688" s="120">
        <v>1128</v>
      </c>
      <c r="P688" s="120"/>
      <c r="Q688" s="120"/>
      <c r="R688" s="120">
        <v>163</v>
      </c>
      <c r="S688" s="120"/>
      <c r="T688" s="120"/>
      <c r="U688" s="120"/>
      <c r="V688" s="120"/>
      <c r="W688" s="120"/>
      <c r="X688" s="120"/>
      <c r="Y688" s="120">
        <v>0</v>
      </c>
      <c r="Z688" s="120">
        <v>0</v>
      </c>
      <c r="AA688" s="120">
        <v>0</v>
      </c>
      <c r="AB688" s="120">
        <v>0</v>
      </c>
      <c r="AC688" s="120">
        <v>0</v>
      </c>
      <c r="AD688" s="120">
        <v>0</v>
      </c>
      <c r="AE688" s="120"/>
      <c r="AG688" s="6">
        <f>IF(Q688&gt;0,RANK(Q688,(N688:P688,Q688:AE688)),0)</f>
        <v>0</v>
      </c>
      <c r="AH688" s="6">
        <f>IF(R688&gt;0,RANK(R688,(N688:P688,Q688:AE688)),0)</f>
        <v>3</v>
      </c>
      <c r="AI688" s="6">
        <f>IF(T688&gt;0,RANK(T688,(N688:P688,Q688:AE688)),0)</f>
        <v>0</v>
      </c>
      <c r="AJ688" s="6">
        <f>IF(S688&gt;0,RANK(S688,(N688:P688,Q688:AE688)),0)</f>
        <v>0</v>
      </c>
      <c r="AK688" s="2">
        <f t="shared" si="386"/>
        <v>0</v>
      </c>
      <c r="AL688" s="2">
        <f t="shared" si="387"/>
        <v>6.2692307692307686E-2</v>
      </c>
      <c r="AM688" s="2">
        <f t="shared" si="388"/>
        <v>0</v>
      </c>
      <c r="AN688" s="2">
        <f t="shared" si="389"/>
        <v>0</v>
      </c>
      <c r="AP688" t="s">
        <v>788</v>
      </c>
      <c r="AQ688" t="s">
        <v>1101</v>
      </c>
      <c r="AR688">
        <v>6</v>
      </c>
      <c r="AT688">
        <v>1</v>
      </c>
      <c r="AU688" s="105">
        <v>29</v>
      </c>
      <c r="AV688" s="107">
        <v>211</v>
      </c>
      <c r="AW688" s="111">
        <f t="shared" si="376"/>
        <v>29211</v>
      </c>
      <c r="AY688" s="6" t="s">
        <v>1243</v>
      </c>
    </row>
    <row r="689" spans="1:58" hidden="1" outlineLevel="1">
      <c r="A689" t="s">
        <v>1912</v>
      </c>
      <c r="B689" t="s">
        <v>1101</v>
      </c>
      <c r="C689" s="1">
        <f t="shared" si="377"/>
        <v>21294</v>
      </c>
      <c r="D689" s="8">
        <f t="shared" si="378"/>
        <v>2</v>
      </c>
      <c r="E689" s="8">
        <f t="shared" si="379"/>
        <v>1</v>
      </c>
      <c r="F689" s="8">
        <f t="shared" si="380"/>
        <v>0</v>
      </c>
      <c r="G689" s="61">
        <f t="shared" si="381"/>
        <v>4106</v>
      </c>
      <c r="H689" s="66">
        <f t="shared" si="362"/>
        <v>0.19282426974734668</v>
      </c>
      <c r="I689" s="2"/>
      <c r="J689" s="2">
        <f t="shared" si="382"/>
        <v>0.36789706020475249</v>
      </c>
      <c r="K689" s="2">
        <f t="shared" si="383"/>
        <v>0.56072132995209922</v>
      </c>
      <c r="L689" s="2">
        <f t="shared" si="384"/>
        <v>0</v>
      </c>
      <c r="M689" s="2">
        <f t="shared" si="385"/>
        <v>7.1381609843148341E-2</v>
      </c>
      <c r="N689" s="120">
        <v>7834</v>
      </c>
      <c r="O689" s="120">
        <v>11940</v>
      </c>
      <c r="P689" s="120"/>
      <c r="Q689" s="120"/>
      <c r="R689" s="120">
        <v>1520</v>
      </c>
      <c r="S689" s="120"/>
      <c r="T689" s="120"/>
      <c r="U689" s="120"/>
      <c r="V689" s="120"/>
      <c r="W689" s="120"/>
      <c r="X689" s="120"/>
      <c r="Y689" s="120">
        <v>0</v>
      </c>
      <c r="Z689" s="120">
        <v>0</v>
      </c>
      <c r="AA689" s="120">
        <v>0</v>
      </c>
      <c r="AB689" s="120">
        <v>0</v>
      </c>
      <c r="AC689" s="120">
        <v>0</v>
      </c>
      <c r="AD689" s="120">
        <v>0</v>
      </c>
      <c r="AE689" s="120"/>
      <c r="AG689" s="6">
        <f>IF(Q689&gt;0,RANK(Q689,(N689:P689,Q689:AE689)),0)</f>
        <v>0</v>
      </c>
      <c r="AH689" s="6">
        <f>IF(R689&gt;0,RANK(R689,(N689:P689,Q689:AE689)),0)</f>
        <v>3</v>
      </c>
      <c r="AI689" s="6">
        <f>IF(T689&gt;0,RANK(T689,(N689:P689,Q689:AE689)),0)</f>
        <v>0</v>
      </c>
      <c r="AJ689" s="6">
        <f>IF(S689&gt;0,RANK(S689,(N689:P689,Q689:AE689)),0)</f>
        <v>0</v>
      </c>
      <c r="AK689" s="2">
        <f t="shared" si="386"/>
        <v>0</v>
      </c>
      <c r="AL689" s="2">
        <f t="shared" si="387"/>
        <v>7.13816098431483E-2</v>
      </c>
      <c r="AM689" s="2">
        <f t="shared" si="388"/>
        <v>0</v>
      </c>
      <c r="AN689" s="2">
        <f t="shared" si="389"/>
        <v>0</v>
      </c>
      <c r="AP689" t="s">
        <v>1912</v>
      </c>
      <c r="AQ689" t="s">
        <v>1101</v>
      </c>
      <c r="AR689">
        <v>7</v>
      </c>
      <c r="AT689">
        <v>1</v>
      </c>
      <c r="AU689" s="105">
        <v>29</v>
      </c>
      <c r="AV689" s="107">
        <v>213</v>
      </c>
      <c r="AW689" s="111">
        <f t="shared" si="376"/>
        <v>29213</v>
      </c>
      <c r="AY689" s="6" t="s">
        <v>1243</v>
      </c>
    </row>
    <row r="690" spans="1:58" hidden="1" outlineLevel="1">
      <c r="A690" t="s">
        <v>1348</v>
      </c>
      <c r="B690" t="s">
        <v>1101</v>
      </c>
      <c r="C690" s="1">
        <f t="shared" si="377"/>
        <v>10700</v>
      </c>
      <c r="D690" s="8">
        <f t="shared" si="378"/>
        <v>2</v>
      </c>
      <c r="E690" s="8">
        <f t="shared" si="379"/>
        <v>1</v>
      </c>
      <c r="F690" s="8">
        <f t="shared" si="380"/>
        <v>0</v>
      </c>
      <c r="G690" s="61">
        <f t="shared" si="381"/>
        <v>796</v>
      </c>
      <c r="H690" s="66">
        <f t="shared" si="362"/>
        <v>7.4392523364485985E-2</v>
      </c>
      <c r="I690" s="2"/>
      <c r="J690" s="2">
        <f t="shared" si="382"/>
        <v>0.42467289719626167</v>
      </c>
      <c r="K690" s="2">
        <f t="shared" si="383"/>
        <v>0.49906542056074765</v>
      </c>
      <c r="L690" s="2">
        <f t="shared" si="384"/>
        <v>0</v>
      </c>
      <c r="M690" s="2">
        <f t="shared" si="385"/>
        <v>7.626168224299068E-2</v>
      </c>
      <c r="N690" s="120">
        <v>4544</v>
      </c>
      <c r="O690" s="120">
        <v>5340</v>
      </c>
      <c r="P690" s="120"/>
      <c r="Q690" s="120"/>
      <c r="R690" s="120">
        <v>816</v>
      </c>
      <c r="S690" s="120"/>
      <c r="T690" s="120"/>
      <c r="U690" s="120"/>
      <c r="V690" s="120"/>
      <c r="W690" s="120"/>
      <c r="X690" s="120"/>
      <c r="Y690" s="120">
        <v>0</v>
      </c>
      <c r="Z690" s="120">
        <v>0</v>
      </c>
      <c r="AA690" s="120">
        <v>0</v>
      </c>
      <c r="AB690" s="120">
        <v>0</v>
      </c>
      <c r="AC690" s="120">
        <v>0</v>
      </c>
      <c r="AD690" s="120">
        <v>0</v>
      </c>
      <c r="AE690" s="120"/>
      <c r="AG690" s="6">
        <f>IF(Q690&gt;0,RANK(Q690,(N690:P690,Q690:AE690)),0)</f>
        <v>0</v>
      </c>
      <c r="AH690" s="6">
        <f>IF(R690&gt;0,RANK(R690,(N690:P690,Q690:AE690)),0)</f>
        <v>3</v>
      </c>
      <c r="AI690" s="6">
        <f>IF(T690&gt;0,RANK(T690,(N690:P690,Q690:AE690)),0)</f>
        <v>0</v>
      </c>
      <c r="AJ690" s="6">
        <f>IF(S690&gt;0,RANK(S690,(N690:P690,Q690:AE690)),0)</f>
        <v>0</v>
      </c>
      <c r="AK690" s="2">
        <f t="shared" si="386"/>
        <v>0</v>
      </c>
      <c r="AL690" s="2">
        <f t="shared" si="387"/>
        <v>7.6261682242990653E-2</v>
      </c>
      <c r="AM690" s="2">
        <f t="shared" si="388"/>
        <v>0</v>
      </c>
      <c r="AN690" s="2">
        <f t="shared" si="389"/>
        <v>0</v>
      </c>
      <c r="AP690" t="s">
        <v>1348</v>
      </c>
      <c r="AQ690" t="s">
        <v>1101</v>
      </c>
      <c r="AR690">
        <v>8</v>
      </c>
      <c r="AT690">
        <v>1</v>
      </c>
      <c r="AU690" s="105">
        <v>29</v>
      </c>
      <c r="AV690" s="107">
        <v>215</v>
      </c>
      <c r="AW690" s="111">
        <f t="shared" si="376"/>
        <v>29215</v>
      </c>
      <c r="AY690" s="6" t="s">
        <v>1243</v>
      </c>
    </row>
    <row r="691" spans="1:58" hidden="1" outlineLevel="1">
      <c r="A691" t="s">
        <v>262</v>
      </c>
      <c r="B691" t="s">
        <v>1101</v>
      </c>
      <c r="C691" s="1">
        <f t="shared" si="377"/>
        <v>8473</v>
      </c>
      <c r="D691" s="8">
        <f t="shared" si="378"/>
        <v>2</v>
      </c>
      <c r="E691" s="8">
        <f t="shared" si="379"/>
        <v>1</v>
      </c>
      <c r="F691" s="8">
        <f t="shared" si="380"/>
        <v>0</v>
      </c>
      <c r="G691" s="61">
        <f t="shared" si="381"/>
        <v>361</v>
      </c>
      <c r="H691" s="66">
        <f t="shared" si="362"/>
        <v>4.260592470199457E-2</v>
      </c>
      <c r="I691" s="2"/>
      <c r="J691" s="2">
        <f t="shared" si="382"/>
        <v>0.44966363743656318</v>
      </c>
      <c r="K691" s="2">
        <f t="shared" si="383"/>
        <v>0.49226956213855777</v>
      </c>
      <c r="L691" s="2">
        <f t="shared" si="384"/>
        <v>0</v>
      </c>
      <c r="M691" s="2">
        <f t="shared" si="385"/>
        <v>5.8066800424878995E-2</v>
      </c>
      <c r="N691" s="120">
        <v>3810</v>
      </c>
      <c r="O691" s="120">
        <v>4171</v>
      </c>
      <c r="P691" s="120"/>
      <c r="Q691" s="120"/>
      <c r="R691" s="120">
        <v>492</v>
      </c>
      <c r="S691" s="120"/>
      <c r="T691" s="120"/>
      <c r="U691" s="120"/>
      <c r="V691" s="120"/>
      <c r="W691" s="120"/>
      <c r="X691" s="120"/>
      <c r="Y691" s="120">
        <v>0</v>
      </c>
      <c r="Z691" s="120">
        <v>0</v>
      </c>
      <c r="AA691" s="120">
        <v>0</v>
      </c>
      <c r="AB691" s="120">
        <v>0</v>
      </c>
      <c r="AC691" s="120">
        <v>0</v>
      </c>
      <c r="AD691" s="120">
        <v>0</v>
      </c>
      <c r="AE691" s="120"/>
      <c r="AG691" s="6">
        <f>IF(Q691&gt;0,RANK(Q691,(N691:P691,Q691:AE691)),0)</f>
        <v>0</v>
      </c>
      <c r="AH691" s="6">
        <f>IF(R691&gt;0,RANK(R691,(N691:P691,Q691:AE691)),0)</f>
        <v>3</v>
      </c>
      <c r="AI691" s="6">
        <f>IF(T691&gt;0,RANK(T691,(N691:P691,Q691:AE691)),0)</f>
        <v>0</v>
      </c>
      <c r="AJ691" s="6">
        <f>IF(S691&gt;0,RANK(S691,(N691:P691,Q691:AE691)),0)</f>
        <v>0</v>
      </c>
      <c r="AK691" s="2">
        <f t="shared" si="386"/>
        <v>0</v>
      </c>
      <c r="AL691" s="2">
        <f t="shared" si="387"/>
        <v>5.806680042487903E-2</v>
      </c>
      <c r="AM691" s="2">
        <f t="shared" si="388"/>
        <v>0</v>
      </c>
      <c r="AN691" s="2">
        <f t="shared" si="389"/>
        <v>0</v>
      </c>
      <c r="AP691" t="s">
        <v>262</v>
      </c>
      <c r="AQ691" t="s">
        <v>1101</v>
      </c>
      <c r="AR691">
        <v>4</v>
      </c>
      <c r="AT691">
        <v>1</v>
      </c>
      <c r="AU691" s="105">
        <v>29</v>
      </c>
      <c r="AV691" s="107">
        <v>217</v>
      </c>
      <c r="AW691" s="111">
        <f t="shared" si="376"/>
        <v>29217</v>
      </c>
      <c r="AY691" s="6" t="s">
        <v>1243</v>
      </c>
    </row>
    <row r="692" spans="1:58" hidden="1" outlineLevel="1">
      <c r="A692" t="s">
        <v>290</v>
      </c>
      <c r="B692" t="s">
        <v>1101</v>
      </c>
      <c r="C692" s="1">
        <f t="shared" si="377"/>
        <v>14530</v>
      </c>
      <c r="D692" s="8">
        <f t="shared" si="378"/>
        <v>2</v>
      </c>
      <c r="E692" s="8">
        <f t="shared" si="379"/>
        <v>1</v>
      </c>
      <c r="F692" s="8">
        <f t="shared" si="380"/>
        <v>0</v>
      </c>
      <c r="G692" s="61">
        <f t="shared" si="381"/>
        <v>449</v>
      </c>
      <c r="H692" s="66">
        <f t="shared" si="362"/>
        <v>3.0901582931865106E-2</v>
      </c>
      <c r="I692" s="2"/>
      <c r="J692" s="2">
        <f t="shared" si="382"/>
        <v>0.45361321403991739</v>
      </c>
      <c r="K692" s="2">
        <f t="shared" si="383"/>
        <v>0.48451479697178251</v>
      </c>
      <c r="L692" s="2">
        <f t="shared" si="384"/>
        <v>0</v>
      </c>
      <c r="M692" s="2">
        <f t="shared" si="385"/>
        <v>6.1871988988300097E-2</v>
      </c>
      <c r="N692" s="120">
        <v>6591</v>
      </c>
      <c r="O692" s="120">
        <v>7040</v>
      </c>
      <c r="P692" s="120"/>
      <c r="Q692" s="120"/>
      <c r="R692" s="120">
        <v>899</v>
      </c>
      <c r="S692" s="120"/>
      <c r="T692" s="120"/>
      <c r="U692" s="120"/>
      <c r="V692" s="120"/>
      <c r="W692" s="120"/>
      <c r="X692" s="120"/>
      <c r="Y692" s="120">
        <v>0</v>
      </c>
      <c r="Z692" s="120">
        <v>0</v>
      </c>
      <c r="AA692" s="120">
        <v>0</v>
      </c>
      <c r="AB692" s="120">
        <v>0</v>
      </c>
      <c r="AC692" s="120">
        <v>0</v>
      </c>
      <c r="AD692" s="120">
        <v>0</v>
      </c>
      <c r="AE692" s="120"/>
      <c r="AG692" s="6">
        <f>IF(Q692&gt;0,RANK(Q692,(N692:P692,Q692:AE692)),0)</f>
        <v>0</v>
      </c>
      <c r="AH692" s="6">
        <f>IF(R692&gt;0,RANK(R692,(N692:P692,Q692:AE692)),0)</f>
        <v>3</v>
      </c>
      <c r="AI692" s="6">
        <f>IF(T692&gt;0,RANK(T692,(N692:P692,Q692:AE692)),0)</f>
        <v>0</v>
      </c>
      <c r="AJ692" s="6">
        <f>IF(S692&gt;0,RANK(S692,(N692:P692,Q692:AE692)),0)</f>
        <v>0</v>
      </c>
      <c r="AK692" s="2">
        <f t="shared" si="386"/>
        <v>0</v>
      </c>
      <c r="AL692" s="2">
        <f t="shared" si="387"/>
        <v>6.187198898830007E-2</v>
      </c>
      <c r="AM692" s="2">
        <f t="shared" si="388"/>
        <v>0</v>
      </c>
      <c r="AN692" s="2">
        <f t="shared" si="389"/>
        <v>0</v>
      </c>
      <c r="AP692" t="s">
        <v>290</v>
      </c>
      <c r="AQ692" t="s">
        <v>1101</v>
      </c>
      <c r="AR692">
        <v>3</v>
      </c>
      <c r="AT692">
        <v>1</v>
      </c>
      <c r="AU692" s="105">
        <v>29</v>
      </c>
      <c r="AV692" s="107">
        <v>219</v>
      </c>
      <c r="AW692" s="111">
        <f t="shared" si="376"/>
        <v>29219</v>
      </c>
      <c r="AY692" s="6" t="s">
        <v>1243</v>
      </c>
    </row>
    <row r="693" spans="1:58" hidden="1" outlineLevel="1">
      <c r="A693" t="s">
        <v>342</v>
      </c>
      <c r="B693" t="s">
        <v>1101</v>
      </c>
      <c r="C693" s="1">
        <f t="shared" si="377"/>
        <v>8695</v>
      </c>
      <c r="D693" s="8">
        <f t="shared" si="378"/>
        <v>1</v>
      </c>
      <c r="E693" s="8">
        <f t="shared" si="379"/>
        <v>2</v>
      </c>
      <c r="F693" s="8">
        <f t="shared" si="380"/>
        <v>0</v>
      </c>
      <c r="G693" s="61">
        <f t="shared" si="381"/>
        <v>1162</v>
      </c>
      <c r="H693" s="66">
        <f t="shared" si="362"/>
        <v>0.13364002300172512</v>
      </c>
      <c r="I693" s="2"/>
      <c r="J693" s="2">
        <f t="shared" si="382"/>
        <v>0.53456009200690047</v>
      </c>
      <c r="K693" s="2">
        <f t="shared" si="383"/>
        <v>0.40092006900517541</v>
      </c>
      <c r="L693" s="2">
        <f t="shared" si="384"/>
        <v>0</v>
      </c>
      <c r="M693" s="2">
        <f t="shared" si="385"/>
        <v>6.4519838987924127E-2</v>
      </c>
      <c r="N693" s="120">
        <v>4648</v>
      </c>
      <c r="O693" s="120">
        <v>3486</v>
      </c>
      <c r="P693" s="120"/>
      <c r="Q693" s="120"/>
      <c r="R693" s="120">
        <v>561</v>
      </c>
      <c r="S693" s="120"/>
      <c r="T693" s="120"/>
      <c r="U693" s="120"/>
      <c r="V693" s="120"/>
      <c r="W693" s="120"/>
      <c r="X693" s="120"/>
      <c r="Y693" s="120">
        <v>0</v>
      </c>
      <c r="Z693" s="120">
        <v>0</v>
      </c>
      <c r="AA693" s="120">
        <v>0</v>
      </c>
      <c r="AB693" s="120">
        <v>0</v>
      </c>
      <c r="AC693" s="120">
        <v>0</v>
      </c>
      <c r="AD693" s="120">
        <v>0</v>
      </c>
      <c r="AE693" s="120"/>
      <c r="AG693" s="6">
        <f>IF(Q693&gt;0,RANK(Q693,(N693:P693,Q693:AE693)),0)</f>
        <v>0</v>
      </c>
      <c r="AH693" s="6">
        <f>IF(R693&gt;0,RANK(R693,(N693:P693,Q693:AE693)),0)</f>
        <v>3</v>
      </c>
      <c r="AI693" s="6">
        <f>IF(T693&gt;0,RANK(T693,(N693:P693,Q693:AE693)),0)</f>
        <v>0</v>
      </c>
      <c r="AJ693" s="6">
        <f>IF(S693&gt;0,RANK(S693,(N693:P693,Q693:AE693)),0)</f>
        <v>0</v>
      </c>
      <c r="AK693" s="2">
        <f t="shared" si="386"/>
        <v>0</v>
      </c>
      <c r="AL693" s="2">
        <f t="shared" si="387"/>
        <v>6.45198389879241E-2</v>
      </c>
      <c r="AM693" s="2">
        <f t="shared" si="388"/>
        <v>0</v>
      </c>
      <c r="AN693" s="2">
        <f t="shared" si="389"/>
        <v>0</v>
      </c>
      <c r="AP693" t="s">
        <v>342</v>
      </c>
      <c r="AQ693" t="s">
        <v>1101</v>
      </c>
      <c r="AR693">
        <v>8</v>
      </c>
      <c r="AT693">
        <v>1</v>
      </c>
      <c r="AU693" s="105">
        <v>29</v>
      </c>
      <c r="AV693" s="107">
        <v>221</v>
      </c>
      <c r="AW693" s="111">
        <f t="shared" si="376"/>
        <v>29221</v>
      </c>
      <c r="AY693" s="6" t="s">
        <v>1243</v>
      </c>
    </row>
    <row r="694" spans="1:58" hidden="1" outlineLevel="1">
      <c r="A694" t="s">
        <v>288</v>
      </c>
      <c r="B694" t="s">
        <v>1101</v>
      </c>
      <c r="C694" s="1">
        <f t="shared" si="377"/>
        <v>5672</v>
      </c>
      <c r="D694" s="8">
        <f t="shared" si="378"/>
        <v>1</v>
      </c>
      <c r="E694" s="8">
        <f t="shared" si="379"/>
        <v>2</v>
      </c>
      <c r="F694" s="8">
        <f t="shared" si="380"/>
        <v>0</v>
      </c>
      <c r="G694" s="61">
        <f t="shared" si="381"/>
        <v>4</v>
      </c>
      <c r="H694" s="66">
        <f t="shared" si="362"/>
        <v>7.0521861777150916E-4</v>
      </c>
      <c r="I694" s="2"/>
      <c r="J694" s="2">
        <f t="shared" si="382"/>
        <v>0.47549365303244007</v>
      </c>
      <c r="K694" s="2">
        <f t="shared" si="383"/>
        <v>0.47478843441466856</v>
      </c>
      <c r="L694" s="2">
        <f t="shared" si="384"/>
        <v>0</v>
      </c>
      <c r="M694" s="2">
        <f t="shared" si="385"/>
        <v>4.9717912552891375E-2</v>
      </c>
      <c r="N694" s="120">
        <v>2697</v>
      </c>
      <c r="O694" s="120">
        <v>2693</v>
      </c>
      <c r="P694" s="120"/>
      <c r="Q694" s="120"/>
      <c r="R694" s="120">
        <v>282</v>
      </c>
      <c r="S694" s="120"/>
      <c r="T694" s="120"/>
      <c r="U694" s="120"/>
      <c r="V694" s="120"/>
      <c r="W694" s="120"/>
      <c r="X694" s="120"/>
      <c r="Y694" s="120">
        <v>0</v>
      </c>
      <c r="Z694" s="120">
        <v>0</v>
      </c>
      <c r="AA694" s="120">
        <v>0</v>
      </c>
      <c r="AB694" s="120">
        <v>0</v>
      </c>
      <c r="AC694" s="120">
        <v>0</v>
      </c>
      <c r="AD694" s="120">
        <v>0</v>
      </c>
      <c r="AE694" s="120"/>
      <c r="AG694" s="6">
        <f>IF(Q694&gt;0,RANK(Q694,(N694:P694,Q694:AE694)),0)</f>
        <v>0</v>
      </c>
      <c r="AH694" s="6">
        <f>IF(R694&gt;0,RANK(R694,(N694:P694,Q694:AE694)),0)</f>
        <v>3</v>
      </c>
      <c r="AI694" s="6">
        <f>IF(T694&gt;0,RANK(T694,(N694:P694,Q694:AE694)),0)</f>
        <v>0</v>
      </c>
      <c r="AJ694" s="6">
        <f>IF(S694&gt;0,RANK(S694,(N694:P694,Q694:AE694)),0)</f>
        <v>0</v>
      </c>
      <c r="AK694" s="2">
        <f t="shared" si="386"/>
        <v>0</v>
      </c>
      <c r="AL694" s="2">
        <f t="shared" si="387"/>
        <v>4.9717912552891395E-2</v>
      </c>
      <c r="AM694" s="2">
        <f t="shared" si="388"/>
        <v>0</v>
      </c>
      <c r="AN694" s="2">
        <f t="shared" si="389"/>
        <v>0</v>
      </c>
      <c r="AP694" t="s">
        <v>288</v>
      </c>
      <c r="AQ694" t="s">
        <v>1101</v>
      </c>
      <c r="AR694">
        <v>8</v>
      </c>
      <c r="AT694">
        <v>1</v>
      </c>
      <c r="AU694" s="105">
        <v>29</v>
      </c>
      <c r="AV694" s="107">
        <v>223</v>
      </c>
      <c r="AW694" s="111">
        <f t="shared" si="376"/>
        <v>29223</v>
      </c>
      <c r="AY694" s="6" t="s">
        <v>1243</v>
      </c>
    </row>
    <row r="695" spans="1:58" hidden="1" outlineLevel="1">
      <c r="A695" t="s">
        <v>573</v>
      </c>
      <c r="B695" t="s">
        <v>1101</v>
      </c>
      <c r="C695" s="1">
        <f t="shared" si="377"/>
        <v>15302</v>
      </c>
      <c r="D695" s="8">
        <f t="shared" si="378"/>
        <v>2</v>
      </c>
      <c r="E695" s="8">
        <f t="shared" si="379"/>
        <v>1</v>
      </c>
      <c r="F695" s="8">
        <f t="shared" si="380"/>
        <v>0</v>
      </c>
      <c r="G695" s="61">
        <f t="shared" si="381"/>
        <v>1376</v>
      </c>
      <c r="H695" s="66">
        <f t="shared" si="362"/>
        <v>8.9922885897268337E-2</v>
      </c>
      <c r="I695" s="2"/>
      <c r="J695" s="2">
        <f t="shared" si="382"/>
        <v>0.41582799634034767</v>
      </c>
      <c r="K695" s="2">
        <f t="shared" si="383"/>
        <v>0.505750882237616</v>
      </c>
      <c r="L695" s="2">
        <f t="shared" si="384"/>
        <v>0</v>
      </c>
      <c r="M695" s="2">
        <f t="shared" si="385"/>
        <v>7.8421121422036277E-2</v>
      </c>
      <c r="N695" s="120">
        <v>6363</v>
      </c>
      <c r="O695" s="120">
        <v>7739</v>
      </c>
      <c r="P695" s="120"/>
      <c r="Q695" s="120"/>
      <c r="R695" s="120">
        <v>1200</v>
      </c>
      <c r="S695" s="120"/>
      <c r="T695" s="120"/>
      <c r="U695" s="120"/>
      <c r="V695" s="120"/>
      <c r="W695" s="120"/>
      <c r="X695" s="120"/>
      <c r="Y695" s="120">
        <v>0</v>
      </c>
      <c r="Z695" s="120">
        <v>0</v>
      </c>
      <c r="AA695" s="120">
        <v>0</v>
      </c>
      <c r="AB695" s="120">
        <v>0</v>
      </c>
      <c r="AC695" s="120">
        <v>0</v>
      </c>
      <c r="AD695" s="120">
        <v>0</v>
      </c>
      <c r="AE695" s="120"/>
      <c r="AG695" s="6">
        <f>IF(Q695&gt;0,RANK(Q695,(N695:P695,Q695:AE695)),0)</f>
        <v>0</v>
      </c>
      <c r="AH695" s="6">
        <f>IF(R695&gt;0,RANK(R695,(N695:P695,Q695:AE695)),0)</f>
        <v>3</v>
      </c>
      <c r="AI695" s="6">
        <f>IF(T695&gt;0,RANK(T695,(N695:P695,Q695:AE695)),0)</f>
        <v>0</v>
      </c>
      <c r="AJ695" s="6">
        <f>IF(S695&gt;0,RANK(S695,(N695:P695,Q695:AE695)),0)</f>
        <v>0</v>
      </c>
      <c r="AK695" s="2">
        <f t="shared" si="386"/>
        <v>0</v>
      </c>
      <c r="AL695" s="2">
        <f t="shared" si="387"/>
        <v>7.8421121422036333E-2</v>
      </c>
      <c r="AM695" s="2">
        <f t="shared" si="388"/>
        <v>0</v>
      </c>
      <c r="AN695" s="2">
        <f t="shared" si="389"/>
        <v>0</v>
      </c>
      <c r="AP695" t="s">
        <v>573</v>
      </c>
      <c r="AQ695" t="s">
        <v>1101</v>
      </c>
      <c r="AT695">
        <v>1</v>
      </c>
      <c r="AU695" s="105">
        <v>29</v>
      </c>
      <c r="AV695" s="107">
        <v>225</v>
      </c>
      <c r="AW695" s="111">
        <f t="shared" si="376"/>
        <v>29225</v>
      </c>
      <c r="AY695" s="6" t="s">
        <v>1243</v>
      </c>
    </row>
    <row r="696" spans="1:58" hidden="1" outlineLevel="1">
      <c r="A696" t="s">
        <v>345</v>
      </c>
      <c r="B696" t="s">
        <v>1101</v>
      </c>
      <c r="C696" s="1">
        <f t="shared" si="377"/>
        <v>1042</v>
      </c>
      <c r="D696" s="8">
        <f t="shared" si="378"/>
        <v>1</v>
      </c>
      <c r="E696" s="8">
        <f t="shared" si="379"/>
        <v>2</v>
      </c>
      <c r="F696" s="8">
        <f t="shared" si="380"/>
        <v>0</v>
      </c>
      <c r="G696" s="61">
        <f t="shared" si="381"/>
        <v>66</v>
      </c>
      <c r="H696" s="66">
        <f t="shared" si="362"/>
        <v>6.3339731285988479E-2</v>
      </c>
      <c r="I696" s="2"/>
      <c r="J696" s="2">
        <f t="shared" si="382"/>
        <v>0.49424184261036469</v>
      </c>
      <c r="K696" s="2">
        <f t="shared" si="383"/>
        <v>0.43090211132437622</v>
      </c>
      <c r="L696" s="2">
        <f t="shared" si="384"/>
        <v>0</v>
      </c>
      <c r="M696" s="2">
        <f t="shared" si="385"/>
        <v>7.485604606525903E-2</v>
      </c>
      <c r="N696" s="120">
        <v>515</v>
      </c>
      <c r="O696" s="120">
        <v>449</v>
      </c>
      <c r="P696" s="120"/>
      <c r="Q696" s="120"/>
      <c r="R696" s="120">
        <v>78</v>
      </c>
      <c r="S696" s="120"/>
      <c r="T696" s="120"/>
      <c r="U696" s="120"/>
      <c r="V696" s="120"/>
      <c r="W696" s="120"/>
      <c r="X696" s="120"/>
      <c r="Y696" s="120">
        <v>0</v>
      </c>
      <c r="Z696" s="120">
        <v>0</v>
      </c>
      <c r="AA696" s="120">
        <v>0</v>
      </c>
      <c r="AB696" s="120">
        <v>0</v>
      </c>
      <c r="AC696" s="120">
        <v>0</v>
      </c>
      <c r="AD696" s="120">
        <v>0</v>
      </c>
      <c r="AE696" s="120"/>
      <c r="AG696" s="6">
        <f>IF(Q696&gt;0,RANK(Q696,(N696:P696,Q696:AE696)),0)</f>
        <v>0</v>
      </c>
      <c r="AH696" s="6">
        <f>IF(R696&gt;0,RANK(R696,(N696:P696,Q696:AE696)),0)</f>
        <v>3</v>
      </c>
      <c r="AI696" s="6">
        <f>IF(T696&gt;0,RANK(T696,(N696:P696,Q696:AE696)),0)</f>
        <v>0</v>
      </c>
      <c r="AJ696" s="6">
        <f>IF(S696&gt;0,RANK(S696,(N696:P696,Q696:AE696)),0)</f>
        <v>0</v>
      </c>
      <c r="AK696" s="2">
        <f t="shared" si="386"/>
        <v>0</v>
      </c>
      <c r="AL696" s="2">
        <f t="shared" si="387"/>
        <v>7.4856046065259113E-2</v>
      </c>
      <c r="AM696" s="2">
        <f t="shared" si="388"/>
        <v>0</v>
      </c>
      <c r="AN696" s="2">
        <f t="shared" si="389"/>
        <v>0</v>
      </c>
      <c r="AP696" t="s">
        <v>345</v>
      </c>
      <c r="AQ696" t="s">
        <v>1101</v>
      </c>
      <c r="AR696">
        <v>6</v>
      </c>
      <c r="AT696">
        <v>1</v>
      </c>
      <c r="AU696" s="105">
        <v>29</v>
      </c>
      <c r="AV696" s="107">
        <v>227</v>
      </c>
      <c r="AW696" s="111">
        <f t="shared" si="376"/>
        <v>29227</v>
      </c>
      <c r="AY696" s="6" t="s">
        <v>1243</v>
      </c>
    </row>
    <row r="697" spans="1:58" hidden="1" outlineLevel="1">
      <c r="A697" t="s">
        <v>909</v>
      </c>
      <c r="B697" t="s">
        <v>1101</v>
      </c>
      <c r="C697" s="1">
        <f t="shared" si="377"/>
        <v>7875</v>
      </c>
      <c r="D697" s="8">
        <f t="shared" si="378"/>
        <v>2</v>
      </c>
      <c r="E697" s="8">
        <f t="shared" si="379"/>
        <v>1</v>
      </c>
      <c r="F697" s="8">
        <f t="shared" si="380"/>
        <v>0</v>
      </c>
      <c r="G697" s="61">
        <f t="shared" si="381"/>
        <v>1519</v>
      </c>
      <c r="H697" s="66">
        <f t="shared" si="362"/>
        <v>0.19288888888888889</v>
      </c>
      <c r="I697" s="2"/>
      <c r="J697" s="2">
        <f t="shared" si="382"/>
        <v>0.36609523809523808</v>
      </c>
      <c r="K697" s="2">
        <f t="shared" si="383"/>
        <v>0.55898412698412703</v>
      </c>
      <c r="L697" s="2">
        <f t="shared" si="384"/>
        <v>0</v>
      </c>
      <c r="M697" s="2">
        <f t="shared" si="385"/>
        <v>7.4920634920634943E-2</v>
      </c>
      <c r="N697" s="120">
        <v>2883</v>
      </c>
      <c r="O697" s="120">
        <v>4402</v>
      </c>
      <c r="P697" s="120"/>
      <c r="Q697" s="120"/>
      <c r="R697" s="120">
        <v>590</v>
      </c>
      <c r="S697" s="120"/>
      <c r="T697" s="120"/>
      <c r="U697" s="120"/>
      <c r="V697" s="120"/>
      <c r="W697" s="120"/>
      <c r="X697" s="120"/>
      <c r="Y697" s="120">
        <v>0</v>
      </c>
      <c r="Z697" s="120">
        <v>0</v>
      </c>
      <c r="AA697" s="120">
        <v>0</v>
      </c>
      <c r="AB697" s="120">
        <v>0</v>
      </c>
      <c r="AC697" s="120">
        <v>0</v>
      </c>
      <c r="AD697" s="120">
        <v>0</v>
      </c>
      <c r="AE697" s="120"/>
      <c r="AG697" s="6">
        <f>IF(Q697&gt;0,RANK(Q697,(N697:P697,Q697:AE697)),0)</f>
        <v>0</v>
      </c>
      <c r="AH697" s="6">
        <f>IF(R697&gt;0,RANK(R697,(N697:P697,Q697:AE697)),0)</f>
        <v>3</v>
      </c>
      <c r="AI697" s="6">
        <f>IF(T697&gt;0,RANK(T697,(N697:P697,Q697:AE697)),0)</f>
        <v>0</v>
      </c>
      <c r="AJ697" s="6">
        <f>IF(S697&gt;0,RANK(S697,(N697:P697,Q697:AE697)),0)</f>
        <v>0</v>
      </c>
      <c r="AK697" s="2">
        <f t="shared" si="386"/>
        <v>0</v>
      </c>
      <c r="AL697" s="2">
        <f t="shared" si="387"/>
        <v>7.4920634920634915E-2</v>
      </c>
      <c r="AM697" s="2">
        <f t="shared" si="388"/>
        <v>0</v>
      </c>
      <c r="AN697" s="2">
        <f t="shared" si="389"/>
        <v>0</v>
      </c>
      <c r="AP697" t="s">
        <v>909</v>
      </c>
      <c r="AQ697" t="s">
        <v>1101</v>
      </c>
      <c r="AR697">
        <v>8</v>
      </c>
      <c r="AT697">
        <v>1</v>
      </c>
      <c r="AU697" s="105">
        <v>29</v>
      </c>
      <c r="AV697" s="107">
        <v>229</v>
      </c>
      <c r="AW697" s="111">
        <f t="shared" si="376"/>
        <v>29229</v>
      </c>
      <c r="AY697" s="6" t="s">
        <v>1243</v>
      </c>
    </row>
    <row r="698" spans="1:58" hidden="1" outlineLevel="1">
      <c r="A698" t="s">
        <v>347</v>
      </c>
      <c r="B698" t="s">
        <v>1101</v>
      </c>
      <c r="C698" s="1">
        <f t="shared" si="377"/>
        <v>142468</v>
      </c>
      <c r="D698" s="8">
        <f t="shared" si="378"/>
        <v>1</v>
      </c>
      <c r="E698" s="8">
        <f t="shared" si="379"/>
        <v>2</v>
      </c>
      <c r="F698" s="8">
        <f t="shared" si="380"/>
        <v>0</v>
      </c>
      <c r="G698" s="61">
        <f t="shared" si="381"/>
        <v>107615</v>
      </c>
      <c r="H698" s="66">
        <f t="shared" si="362"/>
        <v>0.75536260774349329</v>
      </c>
      <c r="I698" s="2"/>
      <c r="J698" s="2">
        <f t="shared" si="382"/>
        <v>0.86335177022208498</v>
      </c>
      <c r="K698" s="2">
        <f t="shared" si="383"/>
        <v>0.10798916247859168</v>
      </c>
      <c r="L698" s="2">
        <f t="shared" si="384"/>
        <v>0</v>
      </c>
      <c r="M698" s="2">
        <f t="shared" si="385"/>
        <v>2.865906729932334E-2</v>
      </c>
      <c r="N698" s="120">
        <v>123000</v>
      </c>
      <c r="O698" s="120">
        <v>15385</v>
      </c>
      <c r="P698" s="120"/>
      <c r="Q698" s="120"/>
      <c r="R698" s="120">
        <v>4081</v>
      </c>
      <c r="S698" s="120"/>
      <c r="T698" s="120"/>
      <c r="U698" s="120"/>
      <c r="V698" s="120"/>
      <c r="W698" s="120"/>
      <c r="X698" s="120"/>
      <c r="Y698" s="120">
        <v>0</v>
      </c>
      <c r="Z698" s="120">
        <v>2</v>
      </c>
      <c r="AA698" s="120">
        <v>0</v>
      </c>
      <c r="AB698" s="120">
        <v>0</v>
      </c>
      <c r="AC698" s="120">
        <v>0</v>
      </c>
      <c r="AD698" s="120">
        <v>0</v>
      </c>
      <c r="AE698" s="120"/>
      <c r="AG698" s="6">
        <f>IF(Q698&gt;0,RANK(Q698,(N698:P698,Q698:AE698)),0)</f>
        <v>0</v>
      </c>
      <c r="AH698" s="6">
        <f>IF(R698&gt;0,RANK(R698,(N698:P698,Q698:AE698)),0)</f>
        <v>3</v>
      </c>
      <c r="AI698" s="6">
        <f>IF(T698&gt;0,RANK(T698,(N698:P698,Q698:AE698)),0)</f>
        <v>0</v>
      </c>
      <c r="AJ698" s="6">
        <f>IF(S698&gt;0,RANK(S698,(N698:P698,Q698:AE698)),0)</f>
        <v>0</v>
      </c>
      <c r="AK698" s="2">
        <f t="shared" si="386"/>
        <v>0</v>
      </c>
      <c r="AL698" s="2">
        <f t="shared" si="387"/>
        <v>2.8645029059157143E-2</v>
      </c>
      <c r="AM698" s="2">
        <f t="shared" si="388"/>
        <v>0</v>
      </c>
      <c r="AN698" s="2">
        <f t="shared" si="389"/>
        <v>0</v>
      </c>
      <c r="AP698" t="s">
        <v>347</v>
      </c>
      <c r="AQ698" t="s">
        <v>1101</v>
      </c>
      <c r="AR698">
        <v>1</v>
      </c>
      <c r="AT698">
        <v>1</v>
      </c>
      <c r="AU698" s="105">
        <v>29</v>
      </c>
      <c r="AV698" s="107">
        <v>510</v>
      </c>
      <c r="AW698" s="111">
        <f t="shared" si="376"/>
        <v>29510</v>
      </c>
      <c r="AY698" s="6" t="s">
        <v>1462</v>
      </c>
    </row>
    <row r="699" spans="1:58" collapsed="1">
      <c r="A699" t="s">
        <v>322</v>
      </c>
      <c r="B699" t="s">
        <v>179</v>
      </c>
      <c r="C699" s="1">
        <f t="shared" si="377"/>
        <v>2725793</v>
      </c>
      <c r="D699" s="8">
        <f t="shared" si="378"/>
        <v>1</v>
      </c>
      <c r="E699" s="8">
        <f t="shared" si="379"/>
        <v>2</v>
      </c>
      <c r="F699" s="8">
        <f t="shared" si="380"/>
        <v>0</v>
      </c>
      <c r="G699" s="61">
        <f t="shared" si="381"/>
        <v>427966</v>
      </c>
      <c r="H699" s="66">
        <f t="shared" si="362"/>
        <v>0.15700605291744457</v>
      </c>
      <c r="I699" s="2"/>
      <c r="J699" s="2">
        <f t="shared" si="382"/>
        <v>0.54814323758260441</v>
      </c>
      <c r="K699" s="2">
        <f t="shared" si="383"/>
        <v>0.39113718466515984</v>
      </c>
      <c r="L699" s="2">
        <f t="shared" si="384"/>
        <v>0</v>
      </c>
      <c r="M699" s="2">
        <f t="shared" si="385"/>
        <v>6.0719577752235743E-2</v>
      </c>
      <c r="N699" s="120">
        <f>SUM(N584:N698)</f>
        <v>1494125</v>
      </c>
      <c r="O699" s="120">
        <f>SUM(O584:O698)</f>
        <v>1066159</v>
      </c>
      <c r="P699" s="120"/>
      <c r="Q699" s="120"/>
      <c r="R699" s="120">
        <f>SUM(R584:R698)</f>
        <v>165468</v>
      </c>
      <c r="S699" s="120"/>
      <c r="T699" s="120"/>
      <c r="U699" s="120"/>
      <c r="V699" s="120"/>
      <c r="W699" s="120"/>
      <c r="X699" s="120">
        <f>SUM(X584:X698)</f>
        <v>0</v>
      </c>
      <c r="Y699" s="120">
        <f t="shared" ref="Y699:AD699" si="390">SUM(Y584:Y698)</f>
        <v>6</v>
      </c>
      <c r="Z699" s="120">
        <f t="shared" si="390"/>
        <v>9</v>
      </c>
      <c r="AA699" s="120">
        <f t="shared" si="390"/>
        <v>5</v>
      </c>
      <c r="AB699" s="120">
        <f t="shared" si="390"/>
        <v>4</v>
      </c>
      <c r="AC699" s="120">
        <f t="shared" si="390"/>
        <v>2</v>
      </c>
      <c r="AD699" s="120">
        <f t="shared" si="390"/>
        <v>15</v>
      </c>
      <c r="AE699" s="120"/>
      <c r="AG699" s="6">
        <f>IF(Q699&gt;0,RANK(Q699,(N699:P699,Q699:AE699)),0)</f>
        <v>0</v>
      </c>
      <c r="AH699" s="6">
        <f>IF(R699&gt;0,RANK(R699,(N699:P699,Q699:AE699)),0)</f>
        <v>3</v>
      </c>
      <c r="AI699" s="6">
        <f>IF(T699&gt;0,RANK(T699,(N699:P699,Q699:AE699)),0)</f>
        <v>0</v>
      </c>
      <c r="AJ699" s="6">
        <f>IF(S699&gt;0,RANK(S699,(N699:P699,Q699:AE699)),0)</f>
        <v>0</v>
      </c>
      <c r="AK699" s="2">
        <f t="shared" si="386"/>
        <v>0</v>
      </c>
      <c r="AL699" s="2">
        <f t="shared" si="387"/>
        <v>6.0704536257888991E-2</v>
      </c>
      <c r="AM699" s="2">
        <f t="shared" si="388"/>
        <v>0</v>
      </c>
      <c r="AN699" s="2">
        <f t="shared" si="389"/>
        <v>0</v>
      </c>
      <c r="AP699" t="s">
        <v>322</v>
      </c>
      <c r="AQ699" t="s">
        <v>179</v>
      </c>
      <c r="AT699">
        <v>1</v>
      </c>
      <c r="AU699" s="105">
        <v>29</v>
      </c>
      <c r="AV699" s="107"/>
      <c r="AW699" s="105">
        <v>29</v>
      </c>
      <c r="AY699" s="6" t="s">
        <v>71</v>
      </c>
    </row>
    <row r="700" spans="1:58">
      <c r="C700" s="1"/>
      <c r="D700" s="8"/>
      <c r="E700" s="8"/>
      <c r="F700" s="8"/>
      <c r="G700" s="61"/>
      <c r="H700" s="66"/>
      <c r="I700" s="2"/>
      <c r="N700" s="120"/>
      <c r="O700" s="120"/>
      <c r="P700" s="120"/>
      <c r="Q700" s="120"/>
      <c r="R700" s="120"/>
      <c r="S700" s="120"/>
      <c r="T700" s="120"/>
      <c r="U700" s="120"/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G700" s="6"/>
      <c r="AH700" s="6"/>
      <c r="AI700" s="6"/>
      <c r="AJ700" s="6"/>
      <c r="AU700" s="105"/>
      <c r="AV700" s="107"/>
      <c r="AW700" s="111"/>
    </row>
    <row r="701" spans="1:58" hidden="1" outlineLevel="1">
      <c r="A701" t="s">
        <v>954</v>
      </c>
      <c r="B701" t="s">
        <v>1809</v>
      </c>
      <c r="C701" s="1">
        <f t="shared" ref="C701:C732" si="391">SUM(N701:AE701)</f>
        <v>4812</v>
      </c>
      <c r="D701" s="8">
        <f t="shared" ref="D701:D732" si="392">IF(N701&gt;0, RANK(N701,(N701:AE701)),0)</f>
        <v>2</v>
      </c>
      <c r="E701" s="8">
        <f t="shared" ref="E701:E732" si="393">IF(O701&gt;0,RANK(O701,(N701:AE701)),0)</f>
        <v>1</v>
      </c>
      <c r="F701" s="8">
        <f t="shared" ref="F701:F732" si="394">IF(P701&gt;0,RANK(P701,(N701:AE701)),0)</f>
        <v>0</v>
      </c>
      <c r="G701" s="61">
        <f t="shared" ref="G701:G732" si="395">IF(C701&gt;0,MAX(N701:S701)-LARGE(N701:S701,2),0)</f>
        <v>1344</v>
      </c>
      <c r="H701" s="66">
        <f t="shared" si="362"/>
        <v>0.2793017456359102</v>
      </c>
      <c r="I701" s="2"/>
      <c r="J701" s="2">
        <f t="shared" ref="J701:J732" si="396">IF($C701=0,"-",N701/$C701)</f>
        <v>0.31837073981712388</v>
      </c>
      <c r="K701" s="2">
        <f t="shared" ref="K701:K732" si="397">IF($C701=0,"-",O701/$C701)</f>
        <v>0.59767248545303409</v>
      </c>
      <c r="L701" s="2">
        <f t="shared" ref="L701:L732" si="398">IF($C701=0,"-",P701/$C701)</f>
        <v>0</v>
      </c>
      <c r="M701" s="2">
        <f t="shared" ref="M701:M732" si="399">IF(C701=0,"-",(1-J701-K701-L701))</f>
        <v>8.3956774729842087E-2</v>
      </c>
      <c r="N701" s="120">
        <v>1532</v>
      </c>
      <c r="O701" s="120">
        <v>2876</v>
      </c>
      <c r="P701" s="120"/>
      <c r="Q701" s="120"/>
      <c r="R701" s="120">
        <v>404</v>
      </c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G701" s="6">
        <f>IF(Q701&gt;0,RANK(Q701,(N701:P701,Q701:AE701)),0)</f>
        <v>0</v>
      </c>
      <c r="AH701" s="6">
        <f>IF(R701&gt;0,RANK(R701,(N701:P701,Q701:AE701)),0)</f>
        <v>3</v>
      </c>
      <c r="AI701" s="6">
        <f>IF(T701&gt;0,RANK(T701,(N701:P701,Q701:AE701)),0)</f>
        <v>0</v>
      </c>
      <c r="AJ701" s="6">
        <f>IF(S701&gt;0,RANK(S701,(N701:P701,Q701:AE701)),0)</f>
        <v>0</v>
      </c>
      <c r="AK701" s="2">
        <f t="shared" ref="AK701:AK732" si="400">IF($C701=0,"-",Q701/$C701)</f>
        <v>0</v>
      </c>
      <c r="AL701" s="2">
        <f t="shared" ref="AL701:AL732" si="401">IF($C701=0,"-",R701/$C701)</f>
        <v>8.395677472984206E-2</v>
      </c>
      <c r="AM701" s="2">
        <f t="shared" ref="AM701:AM732" si="402">IF($C701=0,"-",T701/$C701)</f>
        <v>0</v>
      </c>
      <c r="AN701" s="2">
        <f t="shared" ref="AN701:AN732" si="403">IF($C701=0,"-",S701/$C701)</f>
        <v>0</v>
      </c>
      <c r="AP701" t="s">
        <v>954</v>
      </c>
      <c r="AQ701" t="s">
        <v>1809</v>
      </c>
      <c r="AR701">
        <v>1</v>
      </c>
      <c r="AT701">
        <v>1</v>
      </c>
      <c r="AU701" s="105">
        <v>30</v>
      </c>
      <c r="AV701" s="107">
        <v>1</v>
      </c>
      <c r="AW701" s="111">
        <f t="shared" si="376"/>
        <v>30001</v>
      </c>
      <c r="AY701" s="6" t="s">
        <v>1243</v>
      </c>
    </row>
    <row r="702" spans="1:58" hidden="1" outlineLevel="1">
      <c r="A702" t="s">
        <v>2174</v>
      </c>
      <c r="B702" t="s">
        <v>1809</v>
      </c>
      <c r="C702" s="1">
        <f t="shared" si="391"/>
        <v>4661</v>
      </c>
      <c r="D702" s="8">
        <f t="shared" si="392"/>
        <v>1</v>
      </c>
      <c r="E702" s="8">
        <f t="shared" si="393"/>
        <v>2</v>
      </c>
      <c r="F702" s="8">
        <f t="shared" si="394"/>
        <v>0</v>
      </c>
      <c r="G702" s="61">
        <f t="shared" si="395"/>
        <v>1832</v>
      </c>
      <c r="H702" s="66">
        <f t="shared" si="362"/>
        <v>0.39304870199527997</v>
      </c>
      <c r="I702" s="2"/>
      <c r="J702" s="2">
        <f t="shared" si="396"/>
        <v>0.67388972323535723</v>
      </c>
      <c r="K702" s="2">
        <f t="shared" si="397"/>
        <v>0.28084102124007726</v>
      </c>
      <c r="L702" s="2">
        <f t="shared" si="398"/>
        <v>0</v>
      </c>
      <c r="M702" s="2">
        <f t="shared" si="399"/>
        <v>4.526925552456551E-2</v>
      </c>
      <c r="N702" s="120">
        <v>3141</v>
      </c>
      <c r="O702" s="120">
        <v>1309</v>
      </c>
      <c r="P702" s="120"/>
      <c r="Q702" s="120"/>
      <c r="R702" s="120">
        <v>211</v>
      </c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G702" s="6">
        <f>IF(Q702&gt;0,RANK(Q702,(N702:P702,Q702:AE702)),0)</f>
        <v>0</v>
      </c>
      <c r="AH702" s="6">
        <f>IF(R702&gt;0,RANK(R702,(N702:P702,Q702:AE702)),0)</f>
        <v>3</v>
      </c>
      <c r="AI702" s="6">
        <f>IF(T702&gt;0,RANK(T702,(N702:P702,Q702:AE702)),0)</f>
        <v>0</v>
      </c>
      <c r="AJ702" s="6">
        <f>IF(S702&gt;0,RANK(S702,(N702:P702,Q702:AE702)),0)</f>
        <v>0</v>
      </c>
      <c r="AK702" s="2">
        <f t="shared" si="400"/>
        <v>0</v>
      </c>
      <c r="AL702" s="2">
        <f t="shared" si="401"/>
        <v>4.5269255524565545E-2</v>
      </c>
      <c r="AM702" s="2">
        <f t="shared" si="402"/>
        <v>0</v>
      </c>
      <c r="AN702" s="2">
        <f t="shared" si="403"/>
        <v>0</v>
      </c>
      <c r="AP702" t="s">
        <v>2174</v>
      </c>
      <c r="AQ702" t="s">
        <v>1809</v>
      </c>
      <c r="AR702">
        <v>1</v>
      </c>
      <c r="AT702">
        <v>1</v>
      </c>
      <c r="AU702" s="105">
        <v>30</v>
      </c>
      <c r="AV702" s="107">
        <v>3</v>
      </c>
      <c r="AW702" s="111">
        <f t="shared" si="376"/>
        <v>30003</v>
      </c>
      <c r="AY702" s="6" t="s">
        <v>1243</v>
      </c>
      <c r="BF702" t="s">
        <v>1786</v>
      </c>
    </row>
    <row r="703" spans="1:58" hidden="1" outlineLevel="1">
      <c r="A703" t="s">
        <v>1163</v>
      </c>
      <c r="B703" t="s">
        <v>1809</v>
      </c>
      <c r="C703" s="1">
        <f t="shared" si="391"/>
        <v>2871</v>
      </c>
      <c r="D703" s="8">
        <f t="shared" si="392"/>
        <v>1</v>
      </c>
      <c r="E703" s="8">
        <f t="shared" si="393"/>
        <v>2</v>
      </c>
      <c r="F703" s="8">
        <f t="shared" si="394"/>
        <v>0</v>
      </c>
      <c r="G703" s="61">
        <f t="shared" si="395"/>
        <v>937</v>
      </c>
      <c r="H703" s="66">
        <f t="shared" si="362"/>
        <v>0.32636711947056773</v>
      </c>
      <c r="I703" s="2"/>
      <c r="J703" s="2">
        <f t="shared" si="396"/>
        <v>0.63880181121560431</v>
      </c>
      <c r="K703" s="2">
        <f t="shared" si="397"/>
        <v>0.31243469174503657</v>
      </c>
      <c r="L703" s="2">
        <f t="shared" si="398"/>
        <v>0</v>
      </c>
      <c r="M703" s="2">
        <f t="shared" si="399"/>
        <v>4.8763497039359116E-2</v>
      </c>
      <c r="N703" s="120">
        <v>1834</v>
      </c>
      <c r="O703" s="120">
        <v>897</v>
      </c>
      <c r="P703" s="120"/>
      <c r="Q703" s="120"/>
      <c r="R703" s="120">
        <v>140</v>
      </c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G703" s="6">
        <f>IF(Q703&gt;0,RANK(Q703,(N703:P703,Q703:AE703)),0)</f>
        <v>0</v>
      </c>
      <c r="AH703" s="6">
        <f>IF(R703&gt;0,RANK(R703,(N703:P703,Q703:AE703)),0)</f>
        <v>3</v>
      </c>
      <c r="AI703" s="6">
        <f>IF(T703&gt;0,RANK(T703,(N703:P703,Q703:AE703)),0)</f>
        <v>0</v>
      </c>
      <c r="AJ703" s="6">
        <f>IF(S703&gt;0,RANK(S703,(N703:P703,Q703:AE703)),0)</f>
        <v>0</v>
      </c>
      <c r="AK703" s="2">
        <f t="shared" si="400"/>
        <v>0</v>
      </c>
      <c r="AL703" s="2">
        <f t="shared" si="401"/>
        <v>4.8763497039359109E-2</v>
      </c>
      <c r="AM703" s="2">
        <f t="shared" si="402"/>
        <v>0</v>
      </c>
      <c r="AN703" s="2">
        <f t="shared" si="403"/>
        <v>0</v>
      </c>
      <c r="AP703" t="s">
        <v>1163</v>
      </c>
      <c r="AQ703" t="s">
        <v>1809</v>
      </c>
      <c r="AR703">
        <v>1</v>
      </c>
      <c r="AT703">
        <v>1</v>
      </c>
      <c r="AU703" s="105">
        <v>30</v>
      </c>
      <c r="AV703" s="107">
        <v>5</v>
      </c>
      <c r="AW703" s="111">
        <f t="shared" si="376"/>
        <v>30005</v>
      </c>
      <c r="AY703" s="6" t="s">
        <v>1243</v>
      </c>
    </row>
    <row r="704" spans="1:58" hidden="1" outlineLevel="1">
      <c r="A704" t="s">
        <v>1634</v>
      </c>
      <c r="B704" t="s">
        <v>1809</v>
      </c>
      <c r="C704" s="1">
        <f t="shared" si="391"/>
        <v>3014</v>
      </c>
      <c r="D704" s="8">
        <f t="shared" si="392"/>
        <v>2</v>
      </c>
      <c r="E704" s="8">
        <f t="shared" si="393"/>
        <v>1</v>
      </c>
      <c r="F704" s="8">
        <f t="shared" si="394"/>
        <v>0</v>
      </c>
      <c r="G704" s="61">
        <f t="shared" si="395"/>
        <v>737</v>
      </c>
      <c r="H704" s="66">
        <f t="shared" si="362"/>
        <v>0.24452554744525548</v>
      </c>
      <c r="I704" s="2"/>
      <c r="J704" s="2">
        <f t="shared" si="396"/>
        <v>0.33012607830126078</v>
      </c>
      <c r="K704" s="2">
        <f t="shared" si="397"/>
        <v>0.57465162574651629</v>
      </c>
      <c r="L704" s="2">
        <f t="shared" si="398"/>
        <v>0</v>
      </c>
      <c r="M704" s="2">
        <f t="shared" si="399"/>
        <v>9.5222295952222979E-2</v>
      </c>
      <c r="N704" s="120">
        <v>995</v>
      </c>
      <c r="O704" s="120">
        <v>1732</v>
      </c>
      <c r="P704" s="120"/>
      <c r="Q704" s="120"/>
      <c r="R704" s="120">
        <v>287</v>
      </c>
      <c r="S704" s="120"/>
      <c r="T704" s="120"/>
      <c r="U704" s="120"/>
      <c r="V704" s="120"/>
      <c r="W704" s="120"/>
      <c r="X704" s="120"/>
      <c r="Y704" s="120"/>
      <c r="Z704" s="120"/>
      <c r="AA704" s="120"/>
      <c r="AB704" s="120"/>
      <c r="AC704" s="120"/>
      <c r="AD704" s="120"/>
      <c r="AE704" s="120"/>
      <c r="AG704" s="6">
        <f>IF(Q704&gt;0,RANK(Q704,(N704:P704,Q704:AE704)),0)</f>
        <v>0</v>
      </c>
      <c r="AH704" s="6">
        <f>IF(R704&gt;0,RANK(R704,(N704:P704,Q704:AE704)),0)</f>
        <v>3</v>
      </c>
      <c r="AI704" s="6">
        <f>IF(T704&gt;0,RANK(T704,(N704:P704,Q704:AE704)),0)</f>
        <v>0</v>
      </c>
      <c r="AJ704" s="6">
        <f>IF(S704&gt;0,RANK(S704,(N704:P704,Q704:AE704)),0)</f>
        <v>0</v>
      </c>
      <c r="AK704" s="2">
        <f t="shared" si="400"/>
        <v>0</v>
      </c>
      <c r="AL704" s="2">
        <f t="shared" si="401"/>
        <v>9.5222295952222966E-2</v>
      </c>
      <c r="AM704" s="2">
        <f t="shared" si="402"/>
        <v>0</v>
      </c>
      <c r="AN704" s="2">
        <f t="shared" si="403"/>
        <v>0</v>
      </c>
      <c r="AP704" t="s">
        <v>1634</v>
      </c>
      <c r="AQ704" t="s">
        <v>1809</v>
      </c>
      <c r="AR704">
        <v>1</v>
      </c>
      <c r="AT704">
        <v>1</v>
      </c>
      <c r="AU704" s="105">
        <v>30</v>
      </c>
      <c r="AV704" s="107">
        <v>7</v>
      </c>
      <c r="AW704" s="111">
        <f t="shared" si="376"/>
        <v>30007</v>
      </c>
      <c r="AY704" s="6" t="s">
        <v>1243</v>
      </c>
      <c r="BF704" t="s">
        <v>605</v>
      </c>
    </row>
    <row r="705" spans="1:58" hidden="1" outlineLevel="1">
      <c r="A705" t="s">
        <v>717</v>
      </c>
      <c r="B705" t="s">
        <v>1809</v>
      </c>
      <c r="C705" s="1">
        <f t="shared" si="391"/>
        <v>5863</v>
      </c>
      <c r="D705" s="8">
        <f t="shared" si="392"/>
        <v>2</v>
      </c>
      <c r="E705" s="8">
        <f t="shared" si="393"/>
        <v>1</v>
      </c>
      <c r="F705" s="8">
        <f t="shared" si="394"/>
        <v>0</v>
      </c>
      <c r="G705" s="61">
        <f t="shared" si="395"/>
        <v>97</v>
      </c>
      <c r="H705" s="66">
        <f t="shared" si="362"/>
        <v>1.6544431178577519E-2</v>
      </c>
      <c r="I705" s="2"/>
      <c r="J705" s="2">
        <f t="shared" si="396"/>
        <v>0.45898004434589801</v>
      </c>
      <c r="K705" s="2">
        <f t="shared" si="397"/>
        <v>0.47552447552447552</v>
      </c>
      <c r="L705" s="2">
        <f t="shared" si="398"/>
        <v>0</v>
      </c>
      <c r="M705" s="2">
        <f t="shared" si="399"/>
        <v>6.5495480129626471E-2</v>
      </c>
      <c r="N705" s="120">
        <v>2691</v>
      </c>
      <c r="O705" s="120">
        <v>2788</v>
      </c>
      <c r="P705" s="120"/>
      <c r="Q705" s="120"/>
      <c r="R705" s="120">
        <v>384</v>
      </c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G705" s="6">
        <f>IF(Q705&gt;0,RANK(Q705,(N705:P705,Q705:AE705)),0)</f>
        <v>0</v>
      </c>
      <c r="AH705" s="6">
        <f>IF(R705&gt;0,RANK(R705,(N705:P705,Q705:AE705)),0)</f>
        <v>3</v>
      </c>
      <c r="AI705" s="6">
        <f>IF(T705&gt;0,RANK(T705,(N705:P705,Q705:AE705)),0)</f>
        <v>0</v>
      </c>
      <c r="AJ705" s="6">
        <f>IF(S705&gt;0,RANK(S705,(N705:P705,Q705:AE705)),0)</f>
        <v>0</v>
      </c>
      <c r="AK705" s="2">
        <f t="shared" si="400"/>
        <v>0</v>
      </c>
      <c r="AL705" s="2">
        <f t="shared" si="401"/>
        <v>6.5495480129626471E-2</v>
      </c>
      <c r="AM705" s="2">
        <f t="shared" si="402"/>
        <v>0</v>
      </c>
      <c r="AN705" s="2">
        <f t="shared" si="403"/>
        <v>0</v>
      </c>
      <c r="AP705" t="s">
        <v>717</v>
      </c>
      <c r="AQ705" t="s">
        <v>1809</v>
      </c>
      <c r="AR705">
        <v>1</v>
      </c>
      <c r="AT705">
        <v>1</v>
      </c>
      <c r="AU705" s="105">
        <v>30</v>
      </c>
      <c r="AV705" s="107">
        <v>9</v>
      </c>
      <c r="AW705" s="111">
        <f t="shared" si="376"/>
        <v>30009</v>
      </c>
      <c r="AY705" s="6" t="s">
        <v>1243</v>
      </c>
      <c r="BF705" t="s">
        <v>1786</v>
      </c>
    </row>
    <row r="706" spans="1:58" hidden="1" outlineLevel="1">
      <c r="A706" t="s">
        <v>96</v>
      </c>
      <c r="B706" t="s">
        <v>1809</v>
      </c>
      <c r="C706" s="1">
        <f t="shared" si="391"/>
        <v>794</v>
      </c>
      <c r="D706" s="8">
        <f t="shared" si="392"/>
        <v>2</v>
      </c>
      <c r="E706" s="8">
        <f t="shared" si="393"/>
        <v>1</v>
      </c>
      <c r="F706" s="8">
        <f t="shared" si="394"/>
        <v>0</v>
      </c>
      <c r="G706" s="61">
        <f t="shared" si="395"/>
        <v>491</v>
      </c>
      <c r="H706" s="66">
        <f t="shared" si="362"/>
        <v>0.61838790931989929</v>
      </c>
      <c r="I706" s="2"/>
      <c r="J706" s="2">
        <f t="shared" si="396"/>
        <v>0.15743073047858941</v>
      </c>
      <c r="K706" s="2">
        <f t="shared" si="397"/>
        <v>0.77581863979848864</v>
      </c>
      <c r="L706" s="2">
        <f t="shared" si="398"/>
        <v>0</v>
      </c>
      <c r="M706" s="2">
        <f t="shared" si="399"/>
        <v>6.6750629722922006E-2</v>
      </c>
      <c r="N706" s="120">
        <v>125</v>
      </c>
      <c r="O706" s="120">
        <v>616</v>
      </c>
      <c r="P706" s="120"/>
      <c r="Q706" s="120"/>
      <c r="R706" s="120">
        <v>53</v>
      </c>
      <c r="S706" s="120"/>
      <c r="T706" s="120"/>
      <c r="U706" s="120"/>
      <c r="V706" s="120"/>
      <c r="W706" s="120"/>
      <c r="X706" s="120"/>
      <c r="Y706" s="120"/>
      <c r="Z706" s="120"/>
      <c r="AA706" s="120"/>
      <c r="AB706" s="120"/>
      <c r="AC706" s="120"/>
      <c r="AD706" s="120"/>
      <c r="AE706" s="120"/>
      <c r="AG706" s="6">
        <f>IF(Q706&gt;0,RANK(Q706,(N706:P706,Q706:AE706)),0)</f>
        <v>0</v>
      </c>
      <c r="AH706" s="6">
        <f>IF(R706&gt;0,RANK(R706,(N706:P706,Q706:AE706)),0)</f>
        <v>3</v>
      </c>
      <c r="AI706" s="6">
        <f>IF(T706&gt;0,RANK(T706,(N706:P706,Q706:AE706)),0)</f>
        <v>0</v>
      </c>
      <c r="AJ706" s="6">
        <f>IF(S706&gt;0,RANK(S706,(N706:P706,Q706:AE706)),0)</f>
        <v>0</v>
      </c>
      <c r="AK706" s="2">
        <f t="shared" si="400"/>
        <v>0</v>
      </c>
      <c r="AL706" s="2">
        <f t="shared" si="401"/>
        <v>6.6750629722921909E-2</v>
      </c>
      <c r="AM706" s="2">
        <f t="shared" si="402"/>
        <v>0</v>
      </c>
      <c r="AN706" s="2">
        <f t="shared" si="403"/>
        <v>0</v>
      </c>
      <c r="AP706" t="s">
        <v>96</v>
      </c>
      <c r="AQ706" t="s">
        <v>1809</v>
      </c>
      <c r="AR706">
        <v>1</v>
      </c>
      <c r="AT706">
        <v>1</v>
      </c>
      <c r="AU706" s="105">
        <v>30</v>
      </c>
      <c r="AV706" s="107">
        <v>11</v>
      </c>
      <c r="AW706" s="111">
        <f t="shared" si="376"/>
        <v>30011</v>
      </c>
      <c r="AY706" s="6" t="s">
        <v>1243</v>
      </c>
    </row>
    <row r="707" spans="1:58" hidden="1" outlineLevel="1">
      <c r="A707" t="s">
        <v>1994</v>
      </c>
      <c r="B707" t="s">
        <v>1809</v>
      </c>
      <c r="C707" s="1">
        <f t="shared" si="391"/>
        <v>34771</v>
      </c>
      <c r="D707" s="8">
        <f t="shared" si="392"/>
        <v>1</v>
      </c>
      <c r="E707" s="8">
        <f t="shared" si="393"/>
        <v>2</v>
      </c>
      <c r="F707" s="8">
        <f t="shared" si="394"/>
        <v>0</v>
      </c>
      <c r="G707" s="61">
        <f t="shared" si="395"/>
        <v>3657</v>
      </c>
      <c r="H707" s="66">
        <f t="shared" si="362"/>
        <v>0.10517385177302925</v>
      </c>
      <c r="I707" s="2"/>
      <c r="J707" s="2">
        <f t="shared" si="396"/>
        <v>0.52474763452302209</v>
      </c>
      <c r="K707" s="2">
        <f t="shared" si="397"/>
        <v>0.4195737827499928</v>
      </c>
      <c r="L707" s="2">
        <f t="shared" si="398"/>
        <v>0</v>
      </c>
      <c r="M707" s="2">
        <f t="shared" si="399"/>
        <v>5.5678582726985115E-2</v>
      </c>
      <c r="N707" s="120">
        <v>18246</v>
      </c>
      <c r="O707" s="120">
        <v>14589</v>
      </c>
      <c r="P707" s="120"/>
      <c r="Q707" s="120"/>
      <c r="R707" s="120">
        <v>1936</v>
      </c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G707" s="6">
        <f>IF(Q707&gt;0,RANK(Q707,(N707:P707,Q707:AE707)),0)</f>
        <v>0</v>
      </c>
      <c r="AH707" s="6">
        <f>IF(R707&gt;0,RANK(R707,(N707:P707,Q707:AE707)),0)</f>
        <v>3</v>
      </c>
      <c r="AI707" s="6">
        <f>IF(T707&gt;0,RANK(T707,(N707:P707,Q707:AE707)),0)</f>
        <v>0</v>
      </c>
      <c r="AJ707" s="6">
        <f>IF(S707&gt;0,RANK(S707,(N707:P707,Q707:AE707)),0)</f>
        <v>0</v>
      </c>
      <c r="AK707" s="2">
        <f t="shared" si="400"/>
        <v>0</v>
      </c>
      <c r="AL707" s="2">
        <f t="shared" si="401"/>
        <v>5.5678582726985129E-2</v>
      </c>
      <c r="AM707" s="2">
        <f t="shared" si="402"/>
        <v>0</v>
      </c>
      <c r="AN707" s="2">
        <f t="shared" si="403"/>
        <v>0</v>
      </c>
      <c r="AP707" t="s">
        <v>1994</v>
      </c>
      <c r="AQ707" t="s">
        <v>1809</v>
      </c>
      <c r="AR707">
        <v>1</v>
      </c>
      <c r="AT707">
        <v>1</v>
      </c>
      <c r="AU707" s="105">
        <v>30</v>
      </c>
      <c r="AV707" s="107">
        <v>13</v>
      </c>
      <c r="AW707" s="111">
        <f t="shared" si="376"/>
        <v>30013</v>
      </c>
      <c r="AY707" s="6" t="s">
        <v>1243</v>
      </c>
      <c r="BF707" t="s">
        <v>606</v>
      </c>
    </row>
    <row r="708" spans="1:58" hidden="1" outlineLevel="1">
      <c r="A708" t="s">
        <v>231</v>
      </c>
      <c r="B708" t="s">
        <v>1809</v>
      </c>
      <c r="C708" s="1">
        <f t="shared" si="391"/>
        <v>2851</v>
      </c>
      <c r="D708" s="8">
        <f t="shared" si="392"/>
        <v>1</v>
      </c>
      <c r="E708" s="8">
        <f t="shared" si="393"/>
        <v>2</v>
      </c>
      <c r="F708" s="8">
        <f t="shared" si="394"/>
        <v>0</v>
      </c>
      <c r="G708" s="61">
        <f t="shared" si="395"/>
        <v>53</v>
      </c>
      <c r="H708" s="66">
        <f t="shared" ref="H708:H771" si="404">IF(C708&gt;0,G708/C708,0)</f>
        <v>1.8589968432129077E-2</v>
      </c>
      <c r="I708" s="2"/>
      <c r="J708" s="2">
        <f t="shared" si="396"/>
        <v>0.4819361627499123</v>
      </c>
      <c r="K708" s="2">
        <f t="shared" si="397"/>
        <v>0.46334619431778323</v>
      </c>
      <c r="L708" s="2">
        <f t="shared" si="398"/>
        <v>0</v>
      </c>
      <c r="M708" s="2">
        <f t="shared" si="399"/>
        <v>5.4717642932304411E-2</v>
      </c>
      <c r="N708" s="120">
        <v>1374</v>
      </c>
      <c r="O708" s="120">
        <v>1321</v>
      </c>
      <c r="P708" s="120"/>
      <c r="Q708" s="120"/>
      <c r="R708" s="120">
        <v>156</v>
      </c>
      <c r="S708" s="120"/>
      <c r="T708" s="120"/>
      <c r="U708" s="120"/>
      <c r="V708" s="120"/>
      <c r="W708" s="120"/>
      <c r="X708" s="120"/>
      <c r="Y708" s="120"/>
      <c r="Z708" s="120"/>
      <c r="AA708" s="120"/>
      <c r="AB708" s="120"/>
      <c r="AC708" s="120"/>
      <c r="AD708" s="120"/>
      <c r="AE708" s="120"/>
      <c r="AG708" s="6">
        <f>IF(Q708&gt;0,RANK(Q708,(N708:P708,Q708:AE708)),0)</f>
        <v>0</v>
      </c>
      <c r="AH708" s="6">
        <f>IF(R708&gt;0,RANK(R708,(N708:P708,Q708:AE708)),0)</f>
        <v>3</v>
      </c>
      <c r="AI708" s="6">
        <f>IF(T708&gt;0,RANK(T708,(N708:P708,Q708:AE708)),0)</f>
        <v>0</v>
      </c>
      <c r="AJ708" s="6">
        <f>IF(S708&gt;0,RANK(S708,(N708:P708,Q708:AE708)),0)</f>
        <v>0</v>
      </c>
      <c r="AK708" s="2">
        <f t="shared" si="400"/>
        <v>0</v>
      </c>
      <c r="AL708" s="2">
        <f t="shared" si="401"/>
        <v>5.4717642932304453E-2</v>
      </c>
      <c r="AM708" s="2">
        <f t="shared" si="402"/>
        <v>0</v>
      </c>
      <c r="AN708" s="2">
        <f t="shared" si="403"/>
        <v>0</v>
      </c>
      <c r="AP708" t="s">
        <v>231</v>
      </c>
      <c r="AQ708" t="s">
        <v>1809</v>
      </c>
      <c r="AR708">
        <v>1</v>
      </c>
      <c r="AT708">
        <v>1</v>
      </c>
      <c r="AU708" s="105">
        <v>30</v>
      </c>
      <c r="AV708" s="107">
        <v>15</v>
      </c>
      <c r="AW708" s="111">
        <f t="shared" si="376"/>
        <v>30015</v>
      </c>
      <c r="AY708" s="6" t="s">
        <v>1243</v>
      </c>
    </row>
    <row r="709" spans="1:58" hidden="1" outlineLevel="1">
      <c r="A709" t="s">
        <v>2373</v>
      </c>
      <c r="B709" t="s">
        <v>1809</v>
      </c>
      <c r="C709" s="1">
        <f t="shared" si="391"/>
        <v>5396</v>
      </c>
      <c r="D709" s="8">
        <f t="shared" si="392"/>
        <v>2</v>
      </c>
      <c r="E709" s="8">
        <f t="shared" si="393"/>
        <v>1</v>
      </c>
      <c r="F709" s="8">
        <f t="shared" si="394"/>
        <v>0</v>
      </c>
      <c r="G709" s="61">
        <f t="shared" si="395"/>
        <v>378</v>
      </c>
      <c r="H709" s="66">
        <f t="shared" si="404"/>
        <v>7.0051890289103039E-2</v>
      </c>
      <c r="I709" s="2"/>
      <c r="J709" s="2">
        <f t="shared" si="396"/>
        <v>0.4230911786508525</v>
      </c>
      <c r="K709" s="2">
        <f t="shared" si="397"/>
        <v>0.49314306893995552</v>
      </c>
      <c r="L709" s="2">
        <f t="shared" si="398"/>
        <v>0</v>
      </c>
      <c r="M709" s="2">
        <f t="shared" si="399"/>
        <v>8.376575240919204E-2</v>
      </c>
      <c r="N709" s="120">
        <v>2283</v>
      </c>
      <c r="O709" s="120">
        <v>2661</v>
      </c>
      <c r="P709" s="120"/>
      <c r="Q709" s="120"/>
      <c r="R709" s="120">
        <v>452</v>
      </c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G709" s="6">
        <f>IF(Q709&gt;0,RANK(Q709,(N709:P709,Q709:AE709)),0)</f>
        <v>0</v>
      </c>
      <c r="AH709" s="6">
        <f>IF(R709&gt;0,RANK(R709,(N709:P709,Q709:AE709)),0)</f>
        <v>3</v>
      </c>
      <c r="AI709" s="6">
        <f>IF(T709&gt;0,RANK(T709,(N709:P709,Q709:AE709)),0)</f>
        <v>0</v>
      </c>
      <c r="AJ709" s="6">
        <f>IF(S709&gt;0,RANK(S709,(N709:P709,Q709:AE709)),0)</f>
        <v>0</v>
      </c>
      <c r="AK709" s="2">
        <f t="shared" si="400"/>
        <v>0</v>
      </c>
      <c r="AL709" s="2">
        <f t="shared" si="401"/>
        <v>8.3765752409191999E-2</v>
      </c>
      <c r="AM709" s="2">
        <f t="shared" si="402"/>
        <v>0</v>
      </c>
      <c r="AN709" s="2">
        <f t="shared" si="403"/>
        <v>0</v>
      </c>
      <c r="AP709" t="s">
        <v>2373</v>
      </c>
      <c r="AQ709" t="s">
        <v>1809</v>
      </c>
      <c r="AR709">
        <v>1</v>
      </c>
      <c r="AT709">
        <v>1</v>
      </c>
      <c r="AU709" s="105">
        <v>30</v>
      </c>
      <c r="AV709" s="107">
        <v>17</v>
      </c>
      <c r="AW709" s="111">
        <f t="shared" si="376"/>
        <v>30017</v>
      </c>
      <c r="AY709" s="6" t="s">
        <v>1243</v>
      </c>
      <c r="BF709" t="s">
        <v>1786</v>
      </c>
    </row>
    <row r="710" spans="1:58" hidden="1" outlineLevel="1">
      <c r="A710" t="s">
        <v>1981</v>
      </c>
      <c r="B710" t="s">
        <v>1809</v>
      </c>
      <c r="C710" s="1">
        <f t="shared" si="391"/>
        <v>1003</v>
      </c>
      <c r="D710" s="8">
        <f t="shared" si="392"/>
        <v>2</v>
      </c>
      <c r="E710" s="8">
        <f t="shared" si="393"/>
        <v>1</v>
      </c>
      <c r="F710" s="8">
        <f t="shared" si="394"/>
        <v>0</v>
      </c>
      <c r="G710" s="61">
        <f t="shared" si="395"/>
        <v>280</v>
      </c>
      <c r="H710" s="66">
        <f t="shared" si="404"/>
        <v>0.27916251246261214</v>
      </c>
      <c r="I710" s="2"/>
      <c r="J710" s="2">
        <f t="shared" si="396"/>
        <v>0.32602193419740777</v>
      </c>
      <c r="K710" s="2">
        <f t="shared" si="397"/>
        <v>0.60518444666001991</v>
      </c>
      <c r="L710" s="2">
        <f t="shared" si="398"/>
        <v>0</v>
      </c>
      <c r="M710" s="2">
        <f t="shared" si="399"/>
        <v>6.8793619142572315E-2</v>
      </c>
      <c r="N710" s="120">
        <v>327</v>
      </c>
      <c r="O710" s="120">
        <v>607</v>
      </c>
      <c r="P710" s="120"/>
      <c r="Q710" s="120"/>
      <c r="R710" s="120">
        <v>69</v>
      </c>
      <c r="S710" s="120"/>
      <c r="T710" s="120"/>
      <c r="U710" s="120"/>
      <c r="V710" s="120"/>
      <c r="W710" s="120"/>
      <c r="X710" s="120"/>
      <c r="Y710" s="120"/>
      <c r="Z710" s="120"/>
      <c r="AA710" s="120"/>
      <c r="AB710" s="120"/>
      <c r="AC710" s="120"/>
      <c r="AD710" s="120"/>
      <c r="AE710" s="120"/>
      <c r="AG710" s="6">
        <f>IF(Q710&gt;0,RANK(Q710,(N710:P710,Q710:AE710)),0)</f>
        <v>0</v>
      </c>
      <c r="AH710" s="6">
        <f>IF(R710&gt;0,RANK(R710,(N710:P710,Q710:AE710)),0)</f>
        <v>3</v>
      </c>
      <c r="AI710" s="6">
        <f>IF(T710&gt;0,RANK(T710,(N710:P710,Q710:AE710)),0)</f>
        <v>0</v>
      </c>
      <c r="AJ710" s="6">
        <f>IF(S710&gt;0,RANK(S710,(N710:P710,Q710:AE710)),0)</f>
        <v>0</v>
      </c>
      <c r="AK710" s="2">
        <f t="shared" si="400"/>
        <v>0</v>
      </c>
      <c r="AL710" s="2">
        <f t="shared" si="401"/>
        <v>6.8793619142572288E-2</v>
      </c>
      <c r="AM710" s="2">
        <f t="shared" si="402"/>
        <v>0</v>
      </c>
      <c r="AN710" s="2">
        <f t="shared" si="403"/>
        <v>0</v>
      </c>
      <c r="AP710" t="s">
        <v>1981</v>
      </c>
      <c r="AQ710" t="s">
        <v>1809</v>
      </c>
      <c r="AR710">
        <v>1</v>
      </c>
      <c r="AT710">
        <v>1</v>
      </c>
      <c r="AU710" s="105">
        <v>30</v>
      </c>
      <c r="AV710" s="107">
        <v>19</v>
      </c>
      <c r="AW710" s="111">
        <f t="shared" si="376"/>
        <v>30019</v>
      </c>
      <c r="AY710" s="6" t="s">
        <v>1243</v>
      </c>
    </row>
    <row r="711" spans="1:58" hidden="1" outlineLevel="1">
      <c r="A711" t="s">
        <v>1522</v>
      </c>
      <c r="B711" t="s">
        <v>1809</v>
      </c>
      <c r="C711" s="1">
        <f t="shared" si="391"/>
        <v>4430</v>
      </c>
      <c r="D711" s="8">
        <f t="shared" si="392"/>
        <v>2</v>
      </c>
      <c r="E711" s="8">
        <f t="shared" si="393"/>
        <v>1</v>
      </c>
      <c r="F711" s="8">
        <f t="shared" si="394"/>
        <v>0</v>
      </c>
      <c r="G711" s="61">
        <f t="shared" si="395"/>
        <v>933</v>
      </c>
      <c r="H711" s="66">
        <f t="shared" si="404"/>
        <v>0.21060948081264108</v>
      </c>
      <c r="I711" s="2"/>
      <c r="J711" s="2">
        <f t="shared" si="396"/>
        <v>0.35462753950338599</v>
      </c>
      <c r="K711" s="2">
        <f t="shared" si="397"/>
        <v>0.56523702031602707</v>
      </c>
      <c r="L711" s="2">
        <f t="shared" si="398"/>
        <v>0</v>
      </c>
      <c r="M711" s="2">
        <f t="shared" si="399"/>
        <v>8.0135440180586937E-2</v>
      </c>
      <c r="N711" s="120">
        <v>1571</v>
      </c>
      <c r="O711" s="120">
        <v>2504</v>
      </c>
      <c r="P711" s="120"/>
      <c r="Q711" s="120"/>
      <c r="R711" s="120">
        <v>355</v>
      </c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G711" s="6">
        <f>IF(Q711&gt;0,RANK(Q711,(N711:P711,Q711:AE711)),0)</f>
        <v>0</v>
      </c>
      <c r="AH711" s="6">
        <f>IF(R711&gt;0,RANK(R711,(N711:P711,Q711:AE711)),0)</f>
        <v>3</v>
      </c>
      <c r="AI711" s="6">
        <f>IF(T711&gt;0,RANK(T711,(N711:P711,Q711:AE711)),0)</f>
        <v>0</v>
      </c>
      <c r="AJ711" s="6">
        <f>IF(S711&gt;0,RANK(S711,(N711:P711,Q711:AE711)),0)</f>
        <v>0</v>
      </c>
      <c r="AK711" s="2">
        <f t="shared" si="400"/>
        <v>0</v>
      </c>
      <c r="AL711" s="2">
        <f t="shared" si="401"/>
        <v>8.0135440180586909E-2</v>
      </c>
      <c r="AM711" s="2">
        <f t="shared" si="402"/>
        <v>0</v>
      </c>
      <c r="AN711" s="2">
        <f t="shared" si="403"/>
        <v>0</v>
      </c>
      <c r="AP711" t="s">
        <v>1522</v>
      </c>
      <c r="AQ711" t="s">
        <v>1809</v>
      </c>
      <c r="AR711">
        <v>1</v>
      </c>
      <c r="AT711">
        <v>1</v>
      </c>
      <c r="AU711" s="105">
        <v>30</v>
      </c>
      <c r="AV711" s="107">
        <v>21</v>
      </c>
      <c r="AW711" s="111">
        <f t="shared" si="376"/>
        <v>30021</v>
      </c>
      <c r="AY711" s="6" t="s">
        <v>1243</v>
      </c>
      <c r="BF711" t="s">
        <v>607</v>
      </c>
    </row>
    <row r="712" spans="1:58" hidden="1" outlineLevel="1">
      <c r="A712" t="s">
        <v>2232</v>
      </c>
      <c r="B712" t="s">
        <v>1809</v>
      </c>
      <c r="C712" s="1">
        <f t="shared" si="391"/>
        <v>4489</v>
      </c>
      <c r="D712" s="8">
        <f t="shared" si="392"/>
        <v>1</v>
      </c>
      <c r="E712" s="8">
        <f t="shared" si="393"/>
        <v>2</v>
      </c>
      <c r="F712" s="8">
        <f t="shared" si="394"/>
        <v>0</v>
      </c>
      <c r="G712" s="61">
        <f t="shared" si="395"/>
        <v>2073</v>
      </c>
      <c r="H712" s="66">
        <f t="shared" si="404"/>
        <v>0.46179550011138337</v>
      </c>
      <c r="I712" s="2"/>
      <c r="J712" s="2">
        <f t="shared" si="396"/>
        <v>0.6954778347070617</v>
      </c>
      <c r="K712" s="2">
        <f t="shared" si="397"/>
        <v>0.23368233459567833</v>
      </c>
      <c r="L712" s="2">
        <f t="shared" si="398"/>
        <v>0</v>
      </c>
      <c r="M712" s="2">
        <f t="shared" si="399"/>
        <v>7.0839830697259965E-2</v>
      </c>
      <c r="N712" s="120">
        <v>3122</v>
      </c>
      <c r="O712" s="120">
        <v>1049</v>
      </c>
      <c r="P712" s="120"/>
      <c r="Q712" s="120"/>
      <c r="R712" s="120">
        <v>318</v>
      </c>
      <c r="S712" s="120"/>
      <c r="T712" s="120"/>
      <c r="U712" s="120"/>
      <c r="V712" s="120"/>
      <c r="W712" s="120"/>
      <c r="X712" s="120"/>
      <c r="Y712" s="120"/>
      <c r="Z712" s="120"/>
      <c r="AA712" s="120"/>
      <c r="AB712" s="120"/>
      <c r="AC712" s="120"/>
      <c r="AD712" s="120"/>
      <c r="AE712" s="120"/>
      <c r="AG712" s="6">
        <f>IF(Q712&gt;0,RANK(Q712,(N712:P712,Q712:AE712)),0)</f>
        <v>0</v>
      </c>
      <c r="AH712" s="6">
        <f>IF(R712&gt;0,RANK(R712,(N712:P712,Q712:AE712)),0)</f>
        <v>3</v>
      </c>
      <c r="AI712" s="6">
        <f>IF(T712&gt;0,RANK(T712,(N712:P712,Q712:AE712)),0)</f>
        <v>0</v>
      </c>
      <c r="AJ712" s="6">
        <f>IF(S712&gt;0,RANK(S712,(N712:P712,Q712:AE712)),0)</f>
        <v>0</v>
      </c>
      <c r="AK712" s="2">
        <f t="shared" si="400"/>
        <v>0</v>
      </c>
      <c r="AL712" s="2">
        <f t="shared" si="401"/>
        <v>7.0839830697259965E-2</v>
      </c>
      <c r="AM712" s="2">
        <f t="shared" si="402"/>
        <v>0</v>
      </c>
      <c r="AN712" s="2">
        <f t="shared" si="403"/>
        <v>0</v>
      </c>
      <c r="AP712" t="s">
        <v>2232</v>
      </c>
      <c r="AQ712" t="s">
        <v>1809</v>
      </c>
      <c r="AR712">
        <v>1</v>
      </c>
      <c r="AT712">
        <v>1</v>
      </c>
      <c r="AU712" s="105">
        <v>30</v>
      </c>
      <c r="AV712" s="107">
        <v>23</v>
      </c>
      <c r="AW712" s="111">
        <f t="shared" si="376"/>
        <v>30023</v>
      </c>
      <c r="AY712" s="6" t="s">
        <v>1243</v>
      </c>
      <c r="BF712" t="s">
        <v>606</v>
      </c>
    </row>
    <row r="713" spans="1:58" hidden="1" outlineLevel="1">
      <c r="A713" t="s">
        <v>2405</v>
      </c>
      <c r="B713" t="s">
        <v>1809</v>
      </c>
      <c r="C713" s="1">
        <f t="shared" si="391"/>
        <v>1417</v>
      </c>
      <c r="D713" s="8">
        <f t="shared" si="392"/>
        <v>2</v>
      </c>
      <c r="E713" s="8">
        <f t="shared" si="393"/>
        <v>1</v>
      </c>
      <c r="F713" s="8">
        <f t="shared" si="394"/>
        <v>0</v>
      </c>
      <c r="G713" s="61">
        <f t="shared" si="395"/>
        <v>418</v>
      </c>
      <c r="H713" s="66">
        <f t="shared" si="404"/>
        <v>0.29498941425546932</v>
      </c>
      <c r="I713" s="2"/>
      <c r="J713" s="2">
        <f t="shared" si="396"/>
        <v>0.29781227946365563</v>
      </c>
      <c r="K713" s="2">
        <f t="shared" si="397"/>
        <v>0.59280169371912494</v>
      </c>
      <c r="L713" s="2">
        <f t="shared" si="398"/>
        <v>0</v>
      </c>
      <c r="M713" s="2">
        <f t="shared" si="399"/>
        <v>0.10938602681721943</v>
      </c>
      <c r="N713" s="120">
        <v>422</v>
      </c>
      <c r="O713" s="120">
        <v>840</v>
      </c>
      <c r="P713" s="120"/>
      <c r="Q713" s="120"/>
      <c r="R713" s="120">
        <v>155</v>
      </c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G713" s="6">
        <f>IF(Q713&gt;0,RANK(Q713,(N713:P713,Q713:AE713)),0)</f>
        <v>0</v>
      </c>
      <c r="AH713" s="6">
        <f>IF(R713&gt;0,RANK(R713,(N713:P713,Q713:AE713)),0)</f>
        <v>3</v>
      </c>
      <c r="AI713" s="6">
        <f>IF(T713&gt;0,RANK(T713,(N713:P713,Q713:AE713)),0)</f>
        <v>0</v>
      </c>
      <c r="AJ713" s="6">
        <f>IF(S713&gt;0,RANK(S713,(N713:P713,Q713:AE713)),0)</f>
        <v>0</v>
      </c>
      <c r="AK713" s="2">
        <f t="shared" si="400"/>
        <v>0</v>
      </c>
      <c r="AL713" s="2">
        <f t="shared" si="401"/>
        <v>0.10938602681721948</v>
      </c>
      <c r="AM713" s="2">
        <f t="shared" si="402"/>
        <v>0</v>
      </c>
      <c r="AN713" s="2">
        <f t="shared" si="403"/>
        <v>0</v>
      </c>
      <c r="AP713" t="s">
        <v>2405</v>
      </c>
      <c r="AQ713" t="s">
        <v>1809</v>
      </c>
      <c r="AR713">
        <v>1</v>
      </c>
      <c r="AT713">
        <v>1</v>
      </c>
      <c r="AU713" s="105">
        <v>30</v>
      </c>
      <c r="AV713" s="107">
        <v>25</v>
      </c>
      <c r="AW713" s="111">
        <f t="shared" si="376"/>
        <v>30025</v>
      </c>
      <c r="AY713" s="6" t="s">
        <v>1243</v>
      </c>
      <c r="BF713" t="s">
        <v>852</v>
      </c>
    </row>
    <row r="714" spans="1:58" hidden="1" outlineLevel="1">
      <c r="A714" t="s">
        <v>1564</v>
      </c>
      <c r="B714" t="s">
        <v>1809</v>
      </c>
      <c r="C714" s="1">
        <f t="shared" si="391"/>
        <v>6079</v>
      </c>
      <c r="D714" s="8">
        <f t="shared" si="392"/>
        <v>2</v>
      </c>
      <c r="E714" s="8">
        <f t="shared" si="393"/>
        <v>1</v>
      </c>
      <c r="F714" s="8">
        <f t="shared" si="394"/>
        <v>0</v>
      </c>
      <c r="G714" s="61">
        <f t="shared" si="395"/>
        <v>1470</v>
      </c>
      <c r="H714" s="66">
        <f t="shared" si="404"/>
        <v>0.24181608817239678</v>
      </c>
      <c r="I714" s="2"/>
      <c r="J714" s="2">
        <f t="shared" si="396"/>
        <v>0.33936502714262212</v>
      </c>
      <c r="K714" s="2">
        <f t="shared" si="397"/>
        <v>0.58118111531501893</v>
      </c>
      <c r="L714" s="2">
        <f t="shared" si="398"/>
        <v>0</v>
      </c>
      <c r="M714" s="2">
        <f t="shared" si="399"/>
        <v>7.9453857542359008E-2</v>
      </c>
      <c r="N714" s="120">
        <v>2063</v>
      </c>
      <c r="O714" s="120">
        <v>3533</v>
      </c>
      <c r="P714" s="120"/>
      <c r="Q714" s="120"/>
      <c r="R714" s="120">
        <v>483</v>
      </c>
      <c r="S714" s="120"/>
      <c r="T714" s="120"/>
      <c r="U714" s="120"/>
      <c r="V714" s="120"/>
      <c r="W714" s="120"/>
      <c r="X714" s="120"/>
      <c r="Y714" s="120"/>
      <c r="Z714" s="120"/>
      <c r="AA714" s="120"/>
      <c r="AB714" s="120"/>
      <c r="AC714" s="120"/>
      <c r="AD714" s="120"/>
      <c r="AE714" s="120"/>
      <c r="AG714" s="6">
        <f>IF(Q714&gt;0,RANK(Q714,(N714:P714,Q714:AE714)),0)</f>
        <v>0</v>
      </c>
      <c r="AH714" s="6">
        <f>IF(R714&gt;0,RANK(R714,(N714:P714,Q714:AE714)),0)</f>
        <v>3</v>
      </c>
      <c r="AI714" s="6">
        <f>IF(T714&gt;0,RANK(T714,(N714:P714,Q714:AE714)),0)</f>
        <v>0</v>
      </c>
      <c r="AJ714" s="6">
        <f>IF(S714&gt;0,RANK(S714,(N714:P714,Q714:AE714)),0)</f>
        <v>0</v>
      </c>
      <c r="AK714" s="2">
        <f t="shared" si="400"/>
        <v>0</v>
      </c>
      <c r="AL714" s="2">
        <f t="shared" si="401"/>
        <v>7.9453857542358938E-2</v>
      </c>
      <c r="AM714" s="2">
        <f t="shared" si="402"/>
        <v>0</v>
      </c>
      <c r="AN714" s="2">
        <f t="shared" si="403"/>
        <v>0</v>
      </c>
      <c r="AP714" t="s">
        <v>1564</v>
      </c>
      <c r="AQ714" t="s">
        <v>1809</v>
      </c>
      <c r="AR714">
        <v>1</v>
      </c>
      <c r="AT714">
        <v>1</v>
      </c>
      <c r="AU714" s="105">
        <v>30</v>
      </c>
      <c r="AV714" s="107">
        <v>27</v>
      </c>
      <c r="AW714" s="111">
        <f t="shared" si="376"/>
        <v>30027</v>
      </c>
      <c r="AY714" s="6" t="s">
        <v>1243</v>
      </c>
      <c r="BF714" t="s">
        <v>852</v>
      </c>
    </row>
    <row r="715" spans="1:58" hidden="1" outlineLevel="1">
      <c r="A715" t="s">
        <v>176</v>
      </c>
      <c r="B715" t="s">
        <v>1809</v>
      </c>
      <c r="C715" s="1">
        <f t="shared" si="391"/>
        <v>43646</v>
      </c>
      <c r="D715" s="8">
        <f t="shared" si="392"/>
        <v>2</v>
      </c>
      <c r="E715" s="8">
        <f t="shared" si="393"/>
        <v>1</v>
      </c>
      <c r="F715" s="8">
        <f t="shared" si="394"/>
        <v>0</v>
      </c>
      <c r="G715" s="61">
        <f t="shared" si="395"/>
        <v>7948</v>
      </c>
      <c r="H715" s="66">
        <f t="shared" si="404"/>
        <v>0.18210145259588509</v>
      </c>
      <c r="I715" s="2"/>
      <c r="J715" s="2">
        <f t="shared" si="396"/>
        <v>0.37169500068734823</v>
      </c>
      <c r="K715" s="2">
        <f t="shared" si="397"/>
        <v>0.55379645328323324</v>
      </c>
      <c r="L715" s="2">
        <f t="shared" si="398"/>
        <v>0</v>
      </c>
      <c r="M715" s="2">
        <f t="shared" si="399"/>
        <v>7.4508546029418476E-2</v>
      </c>
      <c r="N715" s="120">
        <v>16223</v>
      </c>
      <c r="O715" s="120">
        <v>24171</v>
      </c>
      <c r="P715" s="120"/>
      <c r="Q715" s="120"/>
      <c r="R715" s="120">
        <v>3252</v>
      </c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G715" s="6">
        <f>IF(Q715&gt;0,RANK(Q715,(N715:P715,Q715:AE715)),0)</f>
        <v>0</v>
      </c>
      <c r="AH715" s="6">
        <f>IF(R715&gt;0,RANK(R715,(N715:P715,Q715:AE715)),0)</f>
        <v>3</v>
      </c>
      <c r="AI715" s="6">
        <f>IF(T715&gt;0,RANK(T715,(N715:P715,Q715:AE715)),0)</f>
        <v>0</v>
      </c>
      <c r="AJ715" s="6">
        <f>IF(S715&gt;0,RANK(S715,(N715:P715,Q715:AE715)),0)</f>
        <v>0</v>
      </c>
      <c r="AK715" s="2">
        <f t="shared" si="400"/>
        <v>0</v>
      </c>
      <c r="AL715" s="2">
        <f t="shared" si="401"/>
        <v>7.4508546029418504E-2</v>
      </c>
      <c r="AM715" s="2">
        <f t="shared" si="402"/>
        <v>0</v>
      </c>
      <c r="AN715" s="2">
        <f t="shared" si="403"/>
        <v>0</v>
      </c>
      <c r="AP715" t="s">
        <v>176</v>
      </c>
      <c r="AQ715" t="s">
        <v>1809</v>
      </c>
      <c r="AR715">
        <v>1</v>
      </c>
      <c r="AT715">
        <v>1</v>
      </c>
      <c r="AU715" s="105">
        <v>30</v>
      </c>
      <c r="AV715" s="107">
        <v>29</v>
      </c>
      <c r="AW715" s="111">
        <f t="shared" si="376"/>
        <v>30029</v>
      </c>
      <c r="AY715" s="6" t="s">
        <v>1243</v>
      </c>
      <c r="BF715" t="s">
        <v>852</v>
      </c>
    </row>
    <row r="716" spans="1:58" hidden="1" outlineLevel="1">
      <c r="A716" t="s">
        <v>564</v>
      </c>
      <c r="B716" t="s">
        <v>1809</v>
      </c>
      <c r="C716" s="1">
        <f t="shared" si="391"/>
        <v>48001</v>
      </c>
      <c r="D716" s="8">
        <f t="shared" si="392"/>
        <v>1</v>
      </c>
      <c r="E716" s="8">
        <f t="shared" si="393"/>
        <v>2</v>
      </c>
      <c r="F716" s="8">
        <f t="shared" si="394"/>
        <v>0</v>
      </c>
      <c r="G716" s="61">
        <f t="shared" si="395"/>
        <v>4395</v>
      </c>
      <c r="H716" s="66">
        <f t="shared" si="404"/>
        <v>9.1560592487656509E-2</v>
      </c>
      <c r="I716" s="2"/>
      <c r="J716" s="2">
        <f t="shared" si="396"/>
        <v>0.51626007791504347</v>
      </c>
      <c r="K716" s="2">
        <f t="shared" si="397"/>
        <v>0.42469948542738695</v>
      </c>
      <c r="L716" s="2">
        <f t="shared" si="398"/>
        <v>0</v>
      </c>
      <c r="M716" s="2">
        <f t="shared" si="399"/>
        <v>5.9040436657569584E-2</v>
      </c>
      <c r="N716" s="120">
        <v>24781</v>
      </c>
      <c r="O716" s="120">
        <v>20386</v>
      </c>
      <c r="P716" s="120"/>
      <c r="Q716" s="120"/>
      <c r="R716" s="120">
        <v>2834</v>
      </c>
      <c r="S716" s="120"/>
      <c r="T716" s="120"/>
      <c r="U716" s="120"/>
      <c r="V716" s="120"/>
      <c r="W716" s="120"/>
      <c r="X716" s="120"/>
      <c r="Y716" s="120"/>
      <c r="Z716" s="120"/>
      <c r="AA716" s="120"/>
      <c r="AB716" s="120"/>
      <c r="AC716" s="120"/>
      <c r="AD716" s="120"/>
      <c r="AE716" s="120"/>
      <c r="AG716" s="6">
        <f>IF(Q716&gt;0,RANK(Q716,(N716:P716,Q716:AE716)),0)</f>
        <v>0</v>
      </c>
      <c r="AH716" s="6">
        <f>IF(R716&gt;0,RANK(R716,(N716:P716,Q716:AE716)),0)</f>
        <v>3</v>
      </c>
      <c r="AI716" s="6">
        <f>IF(T716&gt;0,RANK(T716,(N716:P716,Q716:AE716)),0)</f>
        <v>0</v>
      </c>
      <c r="AJ716" s="6">
        <f>IF(S716&gt;0,RANK(S716,(N716:P716,Q716:AE716)),0)</f>
        <v>0</v>
      </c>
      <c r="AK716" s="2">
        <f t="shared" si="400"/>
        <v>0</v>
      </c>
      <c r="AL716" s="2">
        <f t="shared" si="401"/>
        <v>5.9040436657569632E-2</v>
      </c>
      <c r="AM716" s="2">
        <f t="shared" si="402"/>
        <v>0</v>
      </c>
      <c r="AN716" s="2">
        <f t="shared" si="403"/>
        <v>0</v>
      </c>
      <c r="AP716" t="s">
        <v>564</v>
      </c>
      <c r="AQ716" t="s">
        <v>1809</v>
      </c>
      <c r="AR716">
        <v>1</v>
      </c>
      <c r="AT716">
        <v>1</v>
      </c>
      <c r="AU716" s="105">
        <v>30</v>
      </c>
      <c r="AV716" s="107">
        <v>31</v>
      </c>
      <c r="AW716" s="111">
        <f t="shared" si="376"/>
        <v>30031</v>
      </c>
      <c r="AY716" s="6" t="s">
        <v>1243</v>
      </c>
      <c r="BF716" t="s">
        <v>606</v>
      </c>
    </row>
    <row r="717" spans="1:58" hidden="1" outlineLevel="1">
      <c r="A717" t="s">
        <v>973</v>
      </c>
      <c r="B717" t="s">
        <v>1809</v>
      </c>
      <c r="C717" s="1">
        <f t="shared" si="391"/>
        <v>706</v>
      </c>
      <c r="D717" s="8">
        <f t="shared" si="392"/>
        <v>2</v>
      </c>
      <c r="E717" s="8">
        <f t="shared" si="393"/>
        <v>1</v>
      </c>
      <c r="F717" s="8">
        <f t="shared" si="394"/>
        <v>0</v>
      </c>
      <c r="G717" s="61">
        <f t="shared" si="395"/>
        <v>457</v>
      </c>
      <c r="H717" s="66">
        <f t="shared" si="404"/>
        <v>0.64730878186968843</v>
      </c>
      <c r="I717" s="2"/>
      <c r="J717" s="2">
        <f t="shared" si="396"/>
        <v>0.14305949008498584</v>
      </c>
      <c r="K717" s="2">
        <f t="shared" si="397"/>
        <v>0.79036827195467418</v>
      </c>
      <c r="L717" s="2">
        <f t="shared" si="398"/>
        <v>0</v>
      </c>
      <c r="M717" s="2">
        <f t="shared" si="399"/>
        <v>6.6572237960339953E-2</v>
      </c>
      <c r="N717" s="120">
        <v>101</v>
      </c>
      <c r="O717" s="120">
        <v>558</v>
      </c>
      <c r="P717" s="120"/>
      <c r="Q717" s="120"/>
      <c r="R717" s="120">
        <v>47</v>
      </c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G717" s="6">
        <f>IF(Q717&gt;0,RANK(Q717,(N717:P717,Q717:AE717)),0)</f>
        <v>0</v>
      </c>
      <c r="AH717" s="6">
        <f>IF(R717&gt;0,RANK(R717,(N717:P717,Q717:AE717)),0)</f>
        <v>3</v>
      </c>
      <c r="AI717" s="6">
        <f>IF(T717&gt;0,RANK(T717,(N717:P717,Q717:AE717)),0)</f>
        <v>0</v>
      </c>
      <c r="AJ717" s="6">
        <f>IF(S717&gt;0,RANK(S717,(N717:P717,Q717:AE717)),0)</f>
        <v>0</v>
      </c>
      <c r="AK717" s="2">
        <f t="shared" si="400"/>
        <v>0</v>
      </c>
      <c r="AL717" s="2">
        <f t="shared" si="401"/>
        <v>6.6572237960339939E-2</v>
      </c>
      <c r="AM717" s="2">
        <f t="shared" si="402"/>
        <v>0</v>
      </c>
      <c r="AN717" s="2">
        <f t="shared" si="403"/>
        <v>0</v>
      </c>
      <c r="AP717" t="s">
        <v>973</v>
      </c>
      <c r="AQ717" t="s">
        <v>1809</v>
      </c>
      <c r="AR717">
        <v>1</v>
      </c>
      <c r="AT717">
        <v>1</v>
      </c>
      <c r="AU717" s="105">
        <v>30</v>
      </c>
      <c r="AV717" s="107">
        <v>33</v>
      </c>
      <c r="AW717" s="111">
        <f t="shared" si="376"/>
        <v>30033</v>
      </c>
      <c r="AY717" s="6" t="s">
        <v>1243</v>
      </c>
    </row>
    <row r="718" spans="1:58" hidden="1" outlineLevel="1">
      <c r="A718" t="s">
        <v>2105</v>
      </c>
      <c r="B718" t="s">
        <v>1809</v>
      </c>
      <c r="C718" s="1">
        <f t="shared" si="391"/>
        <v>4480</v>
      </c>
      <c r="D718" s="8">
        <f t="shared" si="392"/>
        <v>1</v>
      </c>
      <c r="E718" s="8">
        <f t="shared" si="393"/>
        <v>2</v>
      </c>
      <c r="F718" s="8">
        <f t="shared" si="394"/>
        <v>0</v>
      </c>
      <c r="G718" s="61">
        <f t="shared" si="395"/>
        <v>2005</v>
      </c>
      <c r="H718" s="66">
        <f t="shared" si="404"/>
        <v>0.44754464285714285</v>
      </c>
      <c r="I718" s="2"/>
      <c r="J718" s="2">
        <f t="shared" si="396"/>
        <v>0.69598214285714288</v>
      </c>
      <c r="K718" s="2">
        <f t="shared" si="397"/>
        <v>0.24843750000000001</v>
      </c>
      <c r="L718" s="2">
        <f t="shared" si="398"/>
        <v>0</v>
      </c>
      <c r="M718" s="2">
        <f t="shared" si="399"/>
        <v>5.5580357142857112E-2</v>
      </c>
      <c r="N718" s="120">
        <v>3118</v>
      </c>
      <c r="O718" s="120">
        <v>1113</v>
      </c>
      <c r="P718" s="120"/>
      <c r="Q718" s="120"/>
      <c r="R718" s="120">
        <v>249</v>
      </c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G718" s="6">
        <f>IF(Q718&gt;0,RANK(Q718,(N718:P718,Q718:AE718)),0)</f>
        <v>0</v>
      </c>
      <c r="AH718" s="6">
        <f>IF(R718&gt;0,RANK(R718,(N718:P718,Q718:AE718)),0)</f>
        <v>3</v>
      </c>
      <c r="AI718" s="6">
        <f>IF(T718&gt;0,RANK(T718,(N718:P718,Q718:AE718)),0)</f>
        <v>0</v>
      </c>
      <c r="AJ718" s="6">
        <f>IF(S718&gt;0,RANK(S718,(N718:P718,Q718:AE718)),0)</f>
        <v>0</v>
      </c>
      <c r="AK718" s="2">
        <f t="shared" si="400"/>
        <v>0</v>
      </c>
      <c r="AL718" s="2">
        <f t="shared" si="401"/>
        <v>5.558035714285714E-2</v>
      </c>
      <c r="AM718" s="2">
        <f t="shared" si="402"/>
        <v>0</v>
      </c>
      <c r="AN718" s="2">
        <f t="shared" si="403"/>
        <v>0</v>
      </c>
      <c r="AP718" t="s">
        <v>2105</v>
      </c>
      <c r="AQ718" t="s">
        <v>1809</v>
      </c>
      <c r="AR718">
        <v>1</v>
      </c>
      <c r="AT718">
        <v>1</v>
      </c>
      <c r="AU718" s="105">
        <v>30</v>
      </c>
      <c r="AV718" s="107">
        <v>35</v>
      </c>
      <c r="AW718" s="111">
        <f t="shared" si="376"/>
        <v>30035</v>
      </c>
      <c r="AY718" s="6" t="s">
        <v>1243</v>
      </c>
      <c r="BF718" t="s">
        <v>852</v>
      </c>
    </row>
    <row r="719" spans="1:58" hidden="1" outlineLevel="1">
      <c r="A719" t="s">
        <v>998</v>
      </c>
      <c r="B719" t="s">
        <v>1809</v>
      </c>
      <c r="C719" s="1">
        <f t="shared" si="391"/>
        <v>480</v>
      </c>
      <c r="D719" s="8">
        <f t="shared" si="392"/>
        <v>2</v>
      </c>
      <c r="E719" s="8">
        <f t="shared" si="393"/>
        <v>1</v>
      </c>
      <c r="F719" s="8">
        <f t="shared" si="394"/>
        <v>0</v>
      </c>
      <c r="G719" s="61">
        <f t="shared" si="395"/>
        <v>102</v>
      </c>
      <c r="H719" s="66">
        <f t="shared" si="404"/>
        <v>0.21249999999999999</v>
      </c>
      <c r="I719" s="2"/>
      <c r="J719" s="2">
        <f t="shared" si="396"/>
        <v>0.36249999999999999</v>
      </c>
      <c r="K719" s="2">
        <f t="shared" si="397"/>
        <v>0.57499999999999996</v>
      </c>
      <c r="L719" s="2">
        <f t="shared" si="398"/>
        <v>0</v>
      </c>
      <c r="M719" s="2">
        <f t="shared" si="399"/>
        <v>6.25E-2</v>
      </c>
      <c r="N719" s="120">
        <v>174</v>
      </c>
      <c r="O719" s="120">
        <v>276</v>
      </c>
      <c r="P719" s="120"/>
      <c r="Q719" s="120"/>
      <c r="R719" s="120">
        <v>30</v>
      </c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G719" s="6">
        <f>IF(Q719&gt;0,RANK(Q719,(N719:P719,Q719:AE719)),0)</f>
        <v>0</v>
      </c>
      <c r="AH719" s="6">
        <f>IF(R719&gt;0,RANK(R719,(N719:P719,Q719:AE719)),0)</f>
        <v>3</v>
      </c>
      <c r="AI719" s="6">
        <f>IF(T719&gt;0,RANK(T719,(N719:P719,Q719:AE719)),0)</f>
        <v>0</v>
      </c>
      <c r="AJ719" s="6">
        <f>IF(S719&gt;0,RANK(S719,(N719:P719,Q719:AE719)),0)</f>
        <v>0</v>
      </c>
      <c r="AK719" s="2">
        <f t="shared" si="400"/>
        <v>0</v>
      </c>
      <c r="AL719" s="2">
        <f t="shared" si="401"/>
        <v>6.25E-2</v>
      </c>
      <c r="AM719" s="2">
        <f t="shared" si="402"/>
        <v>0</v>
      </c>
      <c r="AN719" s="2">
        <f t="shared" si="403"/>
        <v>0</v>
      </c>
      <c r="AP719" t="s">
        <v>998</v>
      </c>
      <c r="AQ719" t="s">
        <v>1809</v>
      </c>
      <c r="AR719">
        <v>1</v>
      </c>
      <c r="AT719">
        <v>1</v>
      </c>
      <c r="AU719" s="105">
        <v>30</v>
      </c>
      <c r="AV719" s="107">
        <v>37</v>
      </c>
      <c r="AW719" s="111">
        <f t="shared" si="376"/>
        <v>30037</v>
      </c>
      <c r="AY719" s="6" t="s">
        <v>1243</v>
      </c>
    </row>
    <row r="720" spans="1:58" hidden="1" outlineLevel="1">
      <c r="A720" t="s">
        <v>1693</v>
      </c>
      <c r="B720" t="s">
        <v>1809</v>
      </c>
      <c r="C720" s="1">
        <f t="shared" si="391"/>
        <v>1705</v>
      </c>
      <c r="D720" s="8">
        <f t="shared" si="392"/>
        <v>2</v>
      </c>
      <c r="E720" s="8">
        <f t="shared" si="393"/>
        <v>1</v>
      </c>
      <c r="F720" s="8">
        <f t="shared" si="394"/>
        <v>0</v>
      </c>
      <c r="G720" s="61">
        <f t="shared" si="395"/>
        <v>238</v>
      </c>
      <c r="H720" s="66">
        <f t="shared" si="404"/>
        <v>0.13958944281524927</v>
      </c>
      <c r="I720" s="2"/>
      <c r="J720" s="2">
        <f t="shared" si="396"/>
        <v>0.38533724340175951</v>
      </c>
      <c r="K720" s="2">
        <f t="shared" si="397"/>
        <v>0.52492668621700878</v>
      </c>
      <c r="L720" s="2">
        <f t="shared" si="398"/>
        <v>0</v>
      </c>
      <c r="M720" s="2">
        <f t="shared" si="399"/>
        <v>8.9736070381231769E-2</v>
      </c>
      <c r="N720" s="120">
        <v>657</v>
      </c>
      <c r="O720" s="120">
        <v>895</v>
      </c>
      <c r="P720" s="120"/>
      <c r="Q720" s="120"/>
      <c r="R720" s="120">
        <v>153</v>
      </c>
      <c r="S720" s="120"/>
      <c r="T720" s="120"/>
      <c r="U720" s="120"/>
      <c r="V720" s="120"/>
      <c r="W720" s="120"/>
      <c r="X720" s="120"/>
      <c r="Y720" s="120"/>
      <c r="Z720" s="120"/>
      <c r="AA720" s="120"/>
      <c r="AB720" s="120"/>
      <c r="AC720" s="120"/>
      <c r="AD720" s="120"/>
      <c r="AE720" s="120"/>
      <c r="AG720" s="6">
        <f>IF(Q720&gt;0,RANK(Q720,(N720:P720,Q720:AE720)),0)</f>
        <v>0</v>
      </c>
      <c r="AH720" s="6">
        <f>IF(R720&gt;0,RANK(R720,(N720:P720,Q720:AE720)),0)</f>
        <v>3</v>
      </c>
      <c r="AI720" s="6">
        <f>IF(T720&gt;0,RANK(T720,(N720:P720,Q720:AE720)),0)</f>
        <v>0</v>
      </c>
      <c r="AJ720" s="6">
        <f>IF(S720&gt;0,RANK(S720,(N720:P720,Q720:AE720)),0)</f>
        <v>0</v>
      </c>
      <c r="AK720" s="2">
        <f t="shared" si="400"/>
        <v>0</v>
      </c>
      <c r="AL720" s="2">
        <f t="shared" si="401"/>
        <v>8.9736070381231672E-2</v>
      </c>
      <c r="AM720" s="2">
        <f t="shared" si="402"/>
        <v>0</v>
      </c>
      <c r="AN720" s="2">
        <f t="shared" si="403"/>
        <v>0</v>
      </c>
      <c r="AP720" t="s">
        <v>1693</v>
      </c>
      <c r="AQ720" t="s">
        <v>1809</v>
      </c>
      <c r="AR720">
        <v>1</v>
      </c>
      <c r="AT720">
        <v>1</v>
      </c>
      <c r="AU720" s="105">
        <v>30</v>
      </c>
      <c r="AV720" s="107">
        <v>39</v>
      </c>
      <c r="AW720" s="111">
        <f t="shared" si="376"/>
        <v>30039</v>
      </c>
      <c r="AY720" s="6" t="s">
        <v>1243</v>
      </c>
    </row>
    <row r="721" spans="1:58" hidden="1" outlineLevel="1">
      <c r="A721" t="s">
        <v>2422</v>
      </c>
      <c r="B721" t="s">
        <v>1809</v>
      </c>
      <c r="C721" s="1">
        <f t="shared" si="391"/>
        <v>6890</v>
      </c>
      <c r="D721" s="8">
        <f t="shared" si="392"/>
        <v>1</v>
      </c>
      <c r="E721" s="8">
        <f t="shared" si="393"/>
        <v>2</v>
      </c>
      <c r="F721" s="8">
        <f t="shared" si="394"/>
        <v>0</v>
      </c>
      <c r="G721" s="61">
        <f t="shared" si="395"/>
        <v>1699</v>
      </c>
      <c r="H721" s="66">
        <f t="shared" si="404"/>
        <v>0.24658925979680696</v>
      </c>
      <c r="I721" s="2"/>
      <c r="J721" s="2">
        <f t="shared" si="396"/>
        <v>0.58925979680696661</v>
      </c>
      <c r="K721" s="2">
        <f t="shared" si="397"/>
        <v>0.34267053701015965</v>
      </c>
      <c r="L721" s="2">
        <f t="shared" si="398"/>
        <v>0</v>
      </c>
      <c r="M721" s="2">
        <f t="shared" si="399"/>
        <v>6.8069666182873745E-2</v>
      </c>
      <c r="N721" s="120">
        <v>4060</v>
      </c>
      <c r="O721" s="120">
        <v>2361</v>
      </c>
      <c r="P721" s="120"/>
      <c r="Q721" s="120"/>
      <c r="R721" s="120">
        <v>469</v>
      </c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G721" s="6">
        <f>IF(Q721&gt;0,RANK(Q721,(N721:P721,Q721:AE721)),0)</f>
        <v>0</v>
      </c>
      <c r="AH721" s="6">
        <f>IF(R721&gt;0,RANK(R721,(N721:P721,Q721:AE721)),0)</f>
        <v>3</v>
      </c>
      <c r="AI721" s="6">
        <f>IF(T721&gt;0,RANK(T721,(N721:P721,Q721:AE721)),0)</f>
        <v>0</v>
      </c>
      <c r="AJ721" s="6">
        <f>IF(S721&gt;0,RANK(S721,(N721:P721,Q721:AE721)),0)</f>
        <v>0</v>
      </c>
      <c r="AK721" s="2">
        <f t="shared" si="400"/>
        <v>0</v>
      </c>
      <c r="AL721" s="2">
        <f t="shared" si="401"/>
        <v>6.8069666182873731E-2</v>
      </c>
      <c r="AM721" s="2">
        <f t="shared" si="402"/>
        <v>0</v>
      </c>
      <c r="AN721" s="2">
        <f t="shared" si="403"/>
        <v>0</v>
      </c>
      <c r="AP721" t="s">
        <v>2422</v>
      </c>
      <c r="AQ721" t="s">
        <v>1809</v>
      </c>
      <c r="AR721">
        <v>1</v>
      </c>
      <c r="AT721">
        <v>1</v>
      </c>
      <c r="AU721" s="105">
        <v>30</v>
      </c>
      <c r="AV721" s="107">
        <v>41</v>
      </c>
      <c r="AW721" s="111">
        <f t="shared" si="376"/>
        <v>30041</v>
      </c>
      <c r="AY721" s="6" t="s">
        <v>1243</v>
      </c>
      <c r="BF721" t="s">
        <v>1160</v>
      </c>
    </row>
    <row r="722" spans="1:58" hidden="1" outlineLevel="1">
      <c r="A722" t="s">
        <v>1951</v>
      </c>
      <c r="B722" t="s">
        <v>1809</v>
      </c>
      <c r="C722" s="1">
        <f t="shared" si="391"/>
        <v>6561</v>
      </c>
      <c r="D722" s="8">
        <f t="shared" si="392"/>
        <v>2</v>
      </c>
      <c r="E722" s="8">
        <f t="shared" si="393"/>
        <v>1</v>
      </c>
      <c r="F722" s="8">
        <f t="shared" si="394"/>
        <v>0</v>
      </c>
      <c r="G722" s="61">
        <f t="shared" si="395"/>
        <v>704</v>
      </c>
      <c r="H722" s="66">
        <f t="shared" si="404"/>
        <v>0.1073007163542143</v>
      </c>
      <c r="I722" s="2"/>
      <c r="J722" s="2">
        <f t="shared" si="396"/>
        <v>0.40923639689071789</v>
      </c>
      <c r="K722" s="2">
        <f t="shared" si="397"/>
        <v>0.51653711324493212</v>
      </c>
      <c r="L722" s="2">
        <f t="shared" si="398"/>
        <v>0</v>
      </c>
      <c r="M722" s="2">
        <f t="shared" si="399"/>
        <v>7.4226489864349987E-2</v>
      </c>
      <c r="N722" s="120">
        <v>2685</v>
      </c>
      <c r="O722" s="120">
        <v>3389</v>
      </c>
      <c r="P722" s="120"/>
      <c r="Q722" s="120"/>
      <c r="R722" s="120">
        <v>487</v>
      </c>
      <c r="S722" s="120"/>
      <c r="T722" s="120"/>
      <c r="U722" s="120"/>
      <c r="V722" s="120"/>
      <c r="W722" s="120"/>
      <c r="X722" s="120"/>
      <c r="Y722" s="120"/>
      <c r="Z722" s="120"/>
      <c r="AA722" s="120"/>
      <c r="AB722" s="120"/>
      <c r="AC722" s="120"/>
      <c r="AD722" s="120"/>
      <c r="AE722" s="120"/>
      <c r="AG722" s="6">
        <f>IF(Q722&gt;0,RANK(Q722,(N722:P722,Q722:AE722)),0)</f>
        <v>0</v>
      </c>
      <c r="AH722" s="6">
        <f>IF(R722&gt;0,RANK(R722,(N722:P722,Q722:AE722)),0)</f>
        <v>3</v>
      </c>
      <c r="AI722" s="6">
        <f>IF(T722&gt;0,RANK(T722,(N722:P722,Q722:AE722)),0)</f>
        <v>0</v>
      </c>
      <c r="AJ722" s="6">
        <f>IF(S722&gt;0,RANK(S722,(N722:P722,Q722:AE722)),0)</f>
        <v>0</v>
      </c>
      <c r="AK722" s="2">
        <f t="shared" si="400"/>
        <v>0</v>
      </c>
      <c r="AL722" s="2">
        <f t="shared" si="401"/>
        <v>7.4226489864349945E-2</v>
      </c>
      <c r="AM722" s="2">
        <f t="shared" si="402"/>
        <v>0</v>
      </c>
      <c r="AN722" s="2">
        <f t="shared" si="403"/>
        <v>0</v>
      </c>
      <c r="AP722" t="s">
        <v>1951</v>
      </c>
      <c r="AQ722" t="s">
        <v>1809</v>
      </c>
      <c r="AR722">
        <v>1</v>
      </c>
      <c r="AT722">
        <v>1</v>
      </c>
      <c r="AU722" s="105">
        <v>30</v>
      </c>
      <c r="AV722" s="107">
        <v>43</v>
      </c>
      <c r="AW722" s="111">
        <f t="shared" si="376"/>
        <v>30043</v>
      </c>
      <c r="AY722" s="6" t="s">
        <v>1243</v>
      </c>
      <c r="BF722" t="s">
        <v>607</v>
      </c>
    </row>
    <row r="723" spans="1:58" hidden="1" outlineLevel="1">
      <c r="A723" t="s">
        <v>251</v>
      </c>
      <c r="B723" t="s">
        <v>1809</v>
      </c>
      <c r="C723" s="1">
        <f t="shared" si="391"/>
        <v>1227</v>
      </c>
      <c r="D723" s="8">
        <f t="shared" si="392"/>
        <v>2</v>
      </c>
      <c r="E723" s="8">
        <f t="shared" si="393"/>
        <v>1</v>
      </c>
      <c r="F723" s="8">
        <f t="shared" si="394"/>
        <v>0</v>
      </c>
      <c r="G723" s="61">
        <f t="shared" si="395"/>
        <v>260</v>
      </c>
      <c r="H723" s="66">
        <f t="shared" si="404"/>
        <v>0.21189894050529748</v>
      </c>
      <c r="I723" s="2"/>
      <c r="J723" s="2">
        <f t="shared" si="396"/>
        <v>0.35941320293398532</v>
      </c>
      <c r="K723" s="2">
        <f t="shared" si="397"/>
        <v>0.57131214343928283</v>
      </c>
      <c r="L723" s="2">
        <f t="shared" si="398"/>
        <v>0</v>
      </c>
      <c r="M723" s="2">
        <f t="shared" si="399"/>
        <v>6.9274653626731797E-2</v>
      </c>
      <c r="N723" s="120">
        <v>441</v>
      </c>
      <c r="O723" s="120">
        <v>701</v>
      </c>
      <c r="P723" s="120"/>
      <c r="Q723" s="120"/>
      <c r="R723" s="120">
        <v>85</v>
      </c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G723" s="6">
        <f>IF(Q723&gt;0,RANK(Q723,(N723:P723,Q723:AE723)),0)</f>
        <v>0</v>
      </c>
      <c r="AH723" s="6">
        <f>IF(R723&gt;0,RANK(R723,(N723:P723,Q723:AE723)),0)</f>
        <v>3</v>
      </c>
      <c r="AI723" s="6">
        <f>IF(T723&gt;0,RANK(T723,(N723:P723,Q723:AE723)),0)</f>
        <v>0</v>
      </c>
      <c r="AJ723" s="6">
        <f>IF(S723&gt;0,RANK(S723,(N723:P723,Q723:AE723)),0)</f>
        <v>0</v>
      </c>
      <c r="AK723" s="2">
        <f t="shared" si="400"/>
        <v>0</v>
      </c>
      <c r="AL723" s="2">
        <f t="shared" si="401"/>
        <v>6.9274653626731866E-2</v>
      </c>
      <c r="AM723" s="2">
        <f t="shared" si="402"/>
        <v>0</v>
      </c>
      <c r="AN723" s="2">
        <f t="shared" si="403"/>
        <v>0</v>
      </c>
      <c r="AP723" t="s">
        <v>251</v>
      </c>
      <c r="AQ723" t="s">
        <v>1809</v>
      </c>
      <c r="AR723">
        <v>1</v>
      </c>
      <c r="AT723">
        <v>1</v>
      </c>
      <c r="AU723" s="105">
        <v>30</v>
      </c>
      <c r="AV723" s="107">
        <v>45</v>
      </c>
      <c r="AW723" s="111">
        <f t="shared" si="376"/>
        <v>30045</v>
      </c>
      <c r="AY723" s="6" t="s">
        <v>1243</v>
      </c>
    </row>
    <row r="724" spans="1:58" hidden="1" outlineLevel="1">
      <c r="A724" t="s">
        <v>2169</v>
      </c>
      <c r="B724" t="s">
        <v>1809</v>
      </c>
      <c r="C724" s="1">
        <f t="shared" si="391"/>
        <v>13321</v>
      </c>
      <c r="D724" s="8">
        <f t="shared" si="392"/>
        <v>1</v>
      </c>
      <c r="E724" s="8">
        <f t="shared" si="393"/>
        <v>2</v>
      </c>
      <c r="F724" s="8">
        <f t="shared" si="394"/>
        <v>0</v>
      </c>
      <c r="G724" s="61">
        <f t="shared" si="395"/>
        <v>844</v>
      </c>
      <c r="H724" s="66">
        <f t="shared" si="404"/>
        <v>6.3358606711207868E-2</v>
      </c>
      <c r="I724" s="2"/>
      <c r="J724" s="2">
        <f t="shared" si="396"/>
        <v>0.49253059079648676</v>
      </c>
      <c r="K724" s="2">
        <f t="shared" si="397"/>
        <v>0.4291719840852789</v>
      </c>
      <c r="L724" s="2">
        <f t="shared" si="398"/>
        <v>0</v>
      </c>
      <c r="M724" s="2">
        <f t="shared" si="399"/>
        <v>7.8297425118234343E-2</v>
      </c>
      <c r="N724" s="120">
        <v>6561</v>
      </c>
      <c r="O724" s="120">
        <v>5717</v>
      </c>
      <c r="P724" s="120"/>
      <c r="Q724" s="120"/>
      <c r="R724" s="120">
        <v>1043</v>
      </c>
      <c r="S724" s="120"/>
      <c r="T724" s="120"/>
      <c r="U724" s="120"/>
      <c r="V724" s="120"/>
      <c r="W724" s="120"/>
      <c r="X724" s="120"/>
      <c r="Y724" s="120"/>
      <c r="Z724" s="120"/>
      <c r="AA724" s="120"/>
      <c r="AB724" s="120"/>
      <c r="AC724" s="120"/>
      <c r="AD724" s="120"/>
      <c r="AE724" s="120"/>
      <c r="AG724" s="6">
        <f>IF(Q724&gt;0,RANK(Q724,(N724:P724,Q724:AE724)),0)</f>
        <v>0</v>
      </c>
      <c r="AH724" s="6">
        <f>IF(R724&gt;0,RANK(R724,(N724:P724,Q724:AE724)),0)</f>
        <v>3</v>
      </c>
      <c r="AI724" s="6">
        <f>IF(T724&gt;0,RANK(T724,(N724:P724,Q724:AE724)),0)</f>
        <v>0</v>
      </c>
      <c r="AJ724" s="6">
        <f>IF(S724&gt;0,RANK(S724,(N724:P724,Q724:AE724)),0)</f>
        <v>0</v>
      </c>
      <c r="AK724" s="2">
        <f t="shared" si="400"/>
        <v>0</v>
      </c>
      <c r="AL724" s="2">
        <f t="shared" si="401"/>
        <v>7.8297425118234371E-2</v>
      </c>
      <c r="AM724" s="2">
        <f t="shared" si="402"/>
        <v>0</v>
      </c>
      <c r="AN724" s="2">
        <f t="shared" si="403"/>
        <v>0</v>
      </c>
      <c r="AP724" t="s">
        <v>2169</v>
      </c>
      <c r="AQ724" t="s">
        <v>1809</v>
      </c>
      <c r="AR724">
        <v>1</v>
      </c>
      <c r="AT724">
        <v>1</v>
      </c>
      <c r="AU724" s="105">
        <v>30</v>
      </c>
      <c r="AV724" s="107">
        <v>47</v>
      </c>
      <c r="AW724" s="111">
        <f t="shared" si="376"/>
        <v>30047</v>
      </c>
      <c r="AY724" s="6" t="s">
        <v>1243</v>
      </c>
      <c r="BF724" t="s">
        <v>606</v>
      </c>
    </row>
    <row r="725" spans="1:58" hidden="1" outlineLevel="1">
      <c r="A725" t="s">
        <v>934</v>
      </c>
      <c r="B725" t="s">
        <v>1809</v>
      </c>
      <c r="C725" s="1">
        <f t="shared" si="391"/>
        <v>33474</v>
      </c>
      <c r="D725" s="8">
        <f t="shared" si="392"/>
        <v>1</v>
      </c>
      <c r="E725" s="8">
        <f t="shared" si="393"/>
        <v>2</v>
      </c>
      <c r="F725" s="8">
        <f t="shared" si="394"/>
        <v>0</v>
      </c>
      <c r="G725" s="61">
        <f t="shared" si="395"/>
        <v>4743</v>
      </c>
      <c r="H725" s="66">
        <f t="shared" si="404"/>
        <v>0.14169205950887256</v>
      </c>
      <c r="I725" s="2"/>
      <c r="J725" s="2">
        <f t="shared" si="396"/>
        <v>0.54337694927406344</v>
      </c>
      <c r="K725" s="2">
        <f t="shared" si="397"/>
        <v>0.4016848897651909</v>
      </c>
      <c r="L725" s="2">
        <f t="shared" si="398"/>
        <v>0</v>
      </c>
      <c r="M725" s="2">
        <f t="shared" si="399"/>
        <v>5.4938160960745663E-2</v>
      </c>
      <c r="N725" s="120">
        <v>18189</v>
      </c>
      <c r="O725" s="120">
        <v>13446</v>
      </c>
      <c r="P725" s="120"/>
      <c r="Q725" s="120"/>
      <c r="R725" s="120">
        <v>1839</v>
      </c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G725" s="6">
        <f>IF(Q725&gt;0,RANK(Q725,(N725:P725,Q725:AE725)),0)</f>
        <v>0</v>
      </c>
      <c r="AH725" s="6">
        <f>IF(R725&gt;0,RANK(R725,(N725:P725,Q725:AE725)),0)</f>
        <v>3</v>
      </c>
      <c r="AI725" s="6">
        <f>IF(T725&gt;0,RANK(T725,(N725:P725,Q725:AE725)),0)</f>
        <v>0</v>
      </c>
      <c r="AJ725" s="6">
        <f>IF(S725&gt;0,RANK(S725,(N725:P725,Q725:AE725)),0)</f>
        <v>0</v>
      </c>
      <c r="AK725" s="2">
        <f t="shared" si="400"/>
        <v>0</v>
      </c>
      <c r="AL725" s="2">
        <f t="shared" si="401"/>
        <v>5.4938160960745656E-2</v>
      </c>
      <c r="AM725" s="2">
        <f t="shared" si="402"/>
        <v>0</v>
      </c>
      <c r="AN725" s="2">
        <f t="shared" si="403"/>
        <v>0</v>
      </c>
      <c r="AP725" t="s">
        <v>934</v>
      </c>
      <c r="AQ725" t="s">
        <v>1809</v>
      </c>
      <c r="AR725">
        <v>1</v>
      </c>
      <c r="AT725">
        <v>1</v>
      </c>
      <c r="AU725" s="105">
        <v>30</v>
      </c>
      <c r="AV725" s="107">
        <v>49</v>
      </c>
      <c r="AW725" s="111">
        <f t="shared" si="376"/>
        <v>30049</v>
      </c>
      <c r="AY725" s="6" t="s">
        <v>1243</v>
      </c>
      <c r="BF725" t="s">
        <v>1751</v>
      </c>
    </row>
    <row r="726" spans="1:58" hidden="1" outlineLevel="1">
      <c r="A726" t="s">
        <v>1154</v>
      </c>
      <c r="B726" t="s">
        <v>1809</v>
      </c>
      <c r="C726" s="1">
        <f t="shared" si="391"/>
        <v>1002</v>
      </c>
      <c r="D726" s="8">
        <f t="shared" si="392"/>
        <v>2</v>
      </c>
      <c r="E726" s="8">
        <f t="shared" si="393"/>
        <v>1</v>
      </c>
      <c r="F726" s="8">
        <f t="shared" si="394"/>
        <v>0</v>
      </c>
      <c r="G726" s="61">
        <f t="shared" si="395"/>
        <v>203</v>
      </c>
      <c r="H726" s="66">
        <f t="shared" si="404"/>
        <v>0.20259481037924151</v>
      </c>
      <c r="I726" s="2"/>
      <c r="J726" s="2">
        <f t="shared" si="396"/>
        <v>0.36826347305389223</v>
      </c>
      <c r="K726" s="2">
        <f t="shared" si="397"/>
        <v>0.57085828343313372</v>
      </c>
      <c r="L726" s="2">
        <f t="shared" si="398"/>
        <v>0</v>
      </c>
      <c r="M726" s="2">
        <f t="shared" si="399"/>
        <v>6.0878243512973995E-2</v>
      </c>
      <c r="N726" s="120">
        <v>369</v>
      </c>
      <c r="O726" s="120">
        <v>572</v>
      </c>
      <c r="P726" s="120"/>
      <c r="Q726" s="120"/>
      <c r="R726" s="120">
        <v>61</v>
      </c>
      <c r="S726" s="120"/>
      <c r="T726" s="120"/>
      <c r="U726" s="120"/>
      <c r="V726" s="120"/>
      <c r="W726" s="120"/>
      <c r="X726" s="120"/>
      <c r="Y726" s="120"/>
      <c r="Z726" s="120"/>
      <c r="AA726" s="120"/>
      <c r="AB726" s="120"/>
      <c r="AC726" s="120"/>
      <c r="AD726" s="120"/>
      <c r="AE726" s="120"/>
      <c r="AG726" s="6">
        <f>IF(Q726&gt;0,RANK(Q726,(N726:P726,Q726:AE726)),0)</f>
        <v>0</v>
      </c>
      <c r="AH726" s="6">
        <f>IF(R726&gt;0,RANK(R726,(N726:P726,Q726:AE726)),0)</f>
        <v>3</v>
      </c>
      <c r="AI726" s="6">
        <f>IF(T726&gt;0,RANK(T726,(N726:P726,Q726:AE726)),0)</f>
        <v>0</v>
      </c>
      <c r="AJ726" s="6">
        <f>IF(S726&gt;0,RANK(S726,(N726:P726,Q726:AE726)),0)</f>
        <v>0</v>
      </c>
      <c r="AK726" s="2">
        <f t="shared" si="400"/>
        <v>0</v>
      </c>
      <c r="AL726" s="2">
        <f t="shared" si="401"/>
        <v>6.0878243512974051E-2</v>
      </c>
      <c r="AM726" s="2">
        <f t="shared" si="402"/>
        <v>0</v>
      </c>
      <c r="AN726" s="2">
        <f t="shared" si="403"/>
        <v>0</v>
      </c>
      <c r="AP726" t="s">
        <v>1154</v>
      </c>
      <c r="AQ726" t="s">
        <v>1809</v>
      </c>
      <c r="AR726">
        <v>1</v>
      </c>
      <c r="AT726">
        <v>1</v>
      </c>
      <c r="AU726" s="105">
        <v>30</v>
      </c>
      <c r="AV726" s="107">
        <v>51</v>
      </c>
      <c r="AW726" s="111">
        <f t="shared" si="376"/>
        <v>30051</v>
      </c>
      <c r="AY726" s="6" t="s">
        <v>1243</v>
      </c>
      <c r="BF726" t="s">
        <v>711</v>
      </c>
    </row>
    <row r="727" spans="1:58" hidden="1" outlineLevel="1">
      <c r="A727" t="s">
        <v>2246</v>
      </c>
      <c r="B727" t="s">
        <v>1809</v>
      </c>
      <c r="C727" s="1">
        <f t="shared" si="391"/>
        <v>8928</v>
      </c>
      <c r="D727" s="8">
        <f t="shared" si="392"/>
        <v>2</v>
      </c>
      <c r="E727" s="8">
        <f t="shared" si="393"/>
        <v>1</v>
      </c>
      <c r="F727" s="8">
        <f t="shared" si="394"/>
        <v>0</v>
      </c>
      <c r="G727" s="61">
        <f t="shared" si="395"/>
        <v>1989</v>
      </c>
      <c r="H727" s="66">
        <f t="shared" si="404"/>
        <v>0.22278225806451613</v>
      </c>
      <c r="I727" s="2"/>
      <c r="J727" s="2">
        <f t="shared" si="396"/>
        <v>0.34621415770609321</v>
      </c>
      <c r="K727" s="2">
        <f t="shared" si="397"/>
        <v>0.56899641577060933</v>
      </c>
      <c r="L727" s="2">
        <f t="shared" si="398"/>
        <v>0</v>
      </c>
      <c r="M727" s="2">
        <f t="shared" si="399"/>
        <v>8.4789426523297462E-2</v>
      </c>
      <c r="N727" s="120">
        <v>3091</v>
      </c>
      <c r="O727" s="120">
        <v>5080</v>
      </c>
      <c r="P727" s="120"/>
      <c r="Q727" s="120"/>
      <c r="R727" s="120">
        <v>757</v>
      </c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G727" s="6">
        <f>IF(Q727&gt;0,RANK(Q727,(N727:P727,Q727:AE727)),0)</f>
        <v>0</v>
      </c>
      <c r="AH727" s="6">
        <f>IF(R727&gt;0,RANK(R727,(N727:P727,Q727:AE727)),0)</f>
        <v>3</v>
      </c>
      <c r="AI727" s="6">
        <f>IF(T727&gt;0,RANK(T727,(N727:P727,Q727:AE727)),0)</f>
        <v>0</v>
      </c>
      <c r="AJ727" s="6">
        <f>IF(S727&gt;0,RANK(S727,(N727:P727,Q727:AE727)),0)</f>
        <v>0</v>
      </c>
      <c r="AK727" s="2">
        <f t="shared" si="400"/>
        <v>0</v>
      </c>
      <c r="AL727" s="2">
        <f t="shared" si="401"/>
        <v>8.478942652329749E-2</v>
      </c>
      <c r="AM727" s="2">
        <f t="shared" si="402"/>
        <v>0</v>
      </c>
      <c r="AN727" s="2">
        <f t="shared" si="403"/>
        <v>0</v>
      </c>
      <c r="AP727" t="s">
        <v>2246</v>
      </c>
      <c r="AQ727" t="s">
        <v>1809</v>
      </c>
      <c r="AR727">
        <v>1</v>
      </c>
      <c r="AT727">
        <v>1</v>
      </c>
      <c r="AU727" s="105">
        <v>30</v>
      </c>
      <c r="AV727" s="107">
        <v>53</v>
      </c>
      <c r="AW727" s="111">
        <f t="shared" si="376"/>
        <v>30053</v>
      </c>
      <c r="AY727" s="6" t="s">
        <v>1243</v>
      </c>
      <c r="BF727" t="s">
        <v>1786</v>
      </c>
    </row>
    <row r="728" spans="1:58" hidden="1" outlineLevel="1">
      <c r="A728" t="s">
        <v>554</v>
      </c>
      <c r="B728" t="s">
        <v>1809</v>
      </c>
      <c r="C728" s="1">
        <f t="shared" si="391"/>
        <v>1009</v>
      </c>
      <c r="D728" s="8">
        <f t="shared" si="392"/>
        <v>2</v>
      </c>
      <c r="E728" s="8">
        <f t="shared" si="393"/>
        <v>1</v>
      </c>
      <c r="F728" s="8">
        <f t="shared" si="394"/>
        <v>0</v>
      </c>
      <c r="G728" s="61">
        <f t="shared" si="395"/>
        <v>284</v>
      </c>
      <c r="H728" s="66">
        <f t="shared" si="404"/>
        <v>0.28146679881070369</v>
      </c>
      <c r="I728" s="2"/>
      <c r="J728" s="2">
        <f t="shared" si="396"/>
        <v>0.32903865213082262</v>
      </c>
      <c r="K728" s="2">
        <f t="shared" si="397"/>
        <v>0.61050545094152631</v>
      </c>
      <c r="L728" s="2">
        <f t="shared" si="398"/>
        <v>0</v>
      </c>
      <c r="M728" s="2">
        <f t="shared" si="399"/>
        <v>6.0455896927651076E-2</v>
      </c>
      <c r="N728" s="120">
        <v>332</v>
      </c>
      <c r="O728" s="120">
        <v>616</v>
      </c>
      <c r="P728" s="120"/>
      <c r="Q728" s="120"/>
      <c r="R728" s="120">
        <v>61</v>
      </c>
      <c r="S728" s="120"/>
      <c r="T728" s="120"/>
      <c r="U728" s="120"/>
      <c r="V728" s="120"/>
      <c r="W728" s="120"/>
      <c r="X728" s="120"/>
      <c r="Y728" s="120"/>
      <c r="Z728" s="120"/>
      <c r="AA728" s="120"/>
      <c r="AB728" s="120"/>
      <c r="AC728" s="120"/>
      <c r="AD728" s="120"/>
      <c r="AE728" s="120"/>
      <c r="AG728" s="6">
        <f>IF(Q728&gt;0,RANK(Q728,(N728:P728,Q728:AE728)),0)</f>
        <v>0</v>
      </c>
      <c r="AH728" s="6">
        <f>IF(R728&gt;0,RANK(R728,(N728:P728,Q728:AE728)),0)</f>
        <v>3</v>
      </c>
      <c r="AI728" s="6">
        <f>IF(T728&gt;0,RANK(T728,(N728:P728,Q728:AE728)),0)</f>
        <v>0</v>
      </c>
      <c r="AJ728" s="6">
        <f>IF(S728&gt;0,RANK(S728,(N728:P728,Q728:AE728)),0)</f>
        <v>0</v>
      </c>
      <c r="AK728" s="2">
        <f t="shared" si="400"/>
        <v>0</v>
      </c>
      <c r="AL728" s="2">
        <f t="shared" si="401"/>
        <v>6.0455896927651138E-2</v>
      </c>
      <c r="AM728" s="2">
        <f t="shared" si="402"/>
        <v>0</v>
      </c>
      <c r="AN728" s="2">
        <f t="shared" si="403"/>
        <v>0</v>
      </c>
      <c r="AP728" t="s">
        <v>554</v>
      </c>
      <c r="AQ728" t="s">
        <v>1809</v>
      </c>
      <c r="AR728">
        <v>1</v>
      </c>
      <c r="AT728">
        <v>1</v>
      </c>
      <c r="AU728" s="105">
        <v>30</v>
      </c>
      <c r="AV728" s="107">
        <v>55</v>
      </c>
      <c r="AW728" s="111">
        <f t="shared" si="376"/>
        <v>30055</v>
      </c>
      <c r="AY728" s="6" t="s">
        <v>1243</v>
      </c>
    </row>
    <row r="729" spans="1:58" hidden="1" outlineLevel="1">
      <c r="A729" t="s">
        <v>2498</v>
      </c>
      <c r="B729" t="s">
        <v>1809</v>
      </c>
      <c r="C729" s="1">
        <f t="shared" si="391"/>
        <v>4566</v>
      </c>
      <c r="D729" s="8">
        <f t="shared" si="392"/>
        <v>2</v>
      </c>
      <c r="E729" s="8">
        <f t="shared" si="393"/>
        <v>1</v>
      </c>
      <c r="F729" s="8">
        <f t="shared" si="394"/>
        <v>0</v>
      </c>
      <c r="G729" s="61">
        <f t="shared" si="395"/>
        <v>1174</v>
      </c>
      <c r="H729" s="66">
        <f t="shared" si="404"/>
        <v>0.25711782742006134</v>
      </c>
      <c r="I729" s="2"/>
      <c r="J729" s="2">
        <f t="shared" si="396"/>
        <v>0.33201927288655281</v>
      </c>
      <c r="K729" s="2">
        <f t="shared" si="397"/>
        <v>0.58913710030661415</v>
      </c>
      <c r="L729" s="2">
        <f t="shared" si="398"/>
        <v>0</v>
      </c>
      <c r="M729" s="2">
        <f t="shared" si="399"/>
        <v>7.88436268068331E-2</v>
      </c>
      <c r="N729" s="120">
        <v>1516</v>
      </c>
      <c r="O729" s="120">
        <v>2690</v>
      </c>
      <c r="P729" s="120"/>
      <c r="Q729" s="120"/>
      <c r="R729" s="120">
        <v>360</v>
      </c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G729" s="6">
        <f>IF(Q729&gt;0,RANK(Q729,(N729:P729,Q729:AE729)),0)</f>
        <v>0</v>
      </c>
      <c r="AH729" s="6">
        <f>IF(R729&gt;0,RANK(R729,(N729:P729,Q729:AE729)),0)</f>
        <v>3</v>
      </c>
      <c r="AI729" s="6">
        <f>IF(T729&gt;0,RANK(T729,(N729:P729,Q729:AE729)),0)</f>
        <v>0</v>
      </c>
      <c r="AJ729" s="6">
        <f>IF(S729&gt;0,RANK(S729,(N729:P729,Q729:AE729)),0)</f>
        <v>0</v>
      </c>
      <c r="AK729" s="2">
        <f t="shared" si="400"/>
        <v>0</v>
      </c>
      <c r="AL729" s="2">
        <f t="shared" si="401"/>
        <v>7.8843626806833114E-2</v>
      </c>
      <c r="AM729" s="2">
        <f t="shared" si="402"/>
        <v>0</v>
      </c>
      <c r="AN729" s="2">
        <f t="shared" si="403"/>
        <v>0</v>
      </c>
      <c r="AP729" t="s">
        <v>2498</v>
      </c>
      <c r="AQ729" t="s">
        <v>1809</v>
      </c>
      <c r="AR729">
        <v>1</v>
      </c>
      <c r="AT729">
        <v>1</v>
      </c>
      <c r="AU729" s="105">
        <v>30</v>
      </c>
      <c r="AV729" s="107">
        <v>57</v>
      </c>
      <c r="AW729" s="111">
        <f t="shared" si="376"/>
        <v>30057</v>
      </c>
      <c r="AY729" s="6" t="s">
        <v>1243</v>
      </c>
      <c r="BF729" t="s">
        <v>1786</v>
      </c>
    </row>
    <row r="730" spans="1:58" hidden="1" outlineLevel="1">
      <c r="A730" t="s">
        <v>331</v>
      </c>
      <c r="B730" t="s">
        <v>1809</v>
      </c>
      <c r="C730" s="1">
        <f t="shared" si="391"/>
        <v>979</v>
      </c>
      <c r="D730" s="8">
        <f t="shared" si="392"/>
        <v>2</v>
      </c>
      <c r="E730" s="8">
        <f t="shared" si="393"/>
        <v>1</v>
      </c>
      <c r="F730" s="8">
        <f t="shared" si="394"/>
        <v>0</v>
      </c>
      <c r="G730" s="61">
        <f t="shared" si="395"/>
        <v>202</v>
      </c>
      <c r="H730" s="66">
        <f t="shared" si="404"/>
        <v>0.20633299284984677</v>
      </c>
      <c r="I730" s="2"/>
      <c r="J730" s="2">
        <f t="shared" si="396"/>
        <v>0.34933605720122574</v>
      </c>
      <c r="K730" s="2">
        <f t="shared" si="397"/>
        <v>0.55566905005107248</v>
      </c>
      <c r="L730" s="2">
        <f t="shared" si="398"/>
        <v>0</v>
      </c>
      <c r="M730" s="2">
        <f t="shared" si="399"/>
        <v>9.4994892747701787E-2</v>
      </c>
      <c r="N730" s="120">
        <v>342</v>
      </c>
      <c r="O730" s="120">
        <v>544</v>
      </c>
      <c r="P730" s="120"/>
      <c r="Q730" s="120"/>
      <c r="R730" s="120">
        <v>93</v>
      </c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G730" s="6">
        <f>IF(Q730&gt;0,RANK(Q730,(N730:P730,Q730:AE730)),0)</f>
        <v>0</v>
      </c>
      <c r="AH730" s="6">
        <f>IF(R730&gt;0,RANK(R730,(N730:P730,Q730:AE730)),0)</f>
        <v>3</v>
      </c>
      <c r="AI730" s="6">
        <f>IF(T730&gt;0,RANK(T730,(N730:P730,Q730:AE730)),0)</f>
        <v>0</v>
      </c>
      <c r="AJ730" s="6">
        <f>IF(S730&gt;0,RANK(S730,(N730:P730,Q730:AE730)),0)</f>
        <v>0</v>
      </c>
      <c r="AK730" s="2">
        <f t="shared" si="400"/>
        <v>0</v>
      </c>
      <c r="AL730" s="2">
        <f t="shared" si="401"/>
        <v>9.4994892747701731E-2</v>
      </c>
      <c r="AM730" s="2">
        <f t="shared" si="402"/>
        <v>0</v>
      </c>
      <c r="AN730" s="2">
        <f t="shared" si="403"/>
        <v>0</v>
      </c>
      <c r="AP730" t="s">
        <v>331</v>
      </c>
      <c r="AQ730" t="s">
        <v>1809</v>
      </c>
      <c r="AR730">
        <v>1</v>
      </c>
      <c r="AT730">
        <v>1</v>
      </c>
      <c r="AU730" s="105">
        <v>30</v>
      </c>
      <c r="AV730" s="107">
        <v>59</v>
      </c>
      <c r="AW730" s="111">
        <f t="shared" si="376"/>
        <v>30059</v>
      </c>
      <c r="AY730" s="6" t="s">
        <v>1243</v>
      </c>
    </row>
    <row r="731" spans="1:58" hidden="1" outlineLevel="1">
      <c r="A731" t="s">
        <v>1641</v>
      </c>
      <c r="B731" t="s">
        <v>1809</v>
      </c>
      <c r="C731" s="1">
        <f t="shared" si="391"/>
        <v>2030</v>
      </c>
      <c r="D731" s="8">
        <f t="shared" si="392"/>
        <v>2</v>
      </c>
      <c r="E731" s="8">
        <f t="shared" si="393"/>
        <v>1</v>
      </c>
      <c r="F731" s="8">
        <f t="shared" si="394"/>
        <v>0</v>
      </c>
      <c r="G731" s="61">
        <f t="shared" si="395"/>
        <v>97</v>
      </c>
      <c r="H731" s="66">
        <f t="shared" si="404"/>
        <v>4.7783251231527095E-2</v>
      </c>
      <c r="I731" s="2"/>
      <c r="J731" s="2">
        <f t="shared" si="396"/>
        <v>0.42660098522167489</v>
      </c>
      <c r="K731" s="2">
        <f t="shared" si="397"/>
        <v>0.47438423645320199</v>
      </c>
      <c r="L731" s="2">
        <f t="shared" si="398"/>
        <v>0</v>
      </c>
      <c r="M731" s="2">
        <f t="shared" si="399"/>
        <v>9.9014778325123121E-2</v>
      </c>
      <c r="N731" s="120">
        <v>866</v>
      </c>
      <c r="O731" s="120">
        <v>963</v>
      </c>
      <c r="P731" s="120"/>
      <c r="Q731" s="120"/>
      <c r="R731" s="120">
        <v>201</v>
      </c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G731" s="6">
        <f>IF(Q731&gt;0,RANK(Q731,(N731:P731,Q731:AE731)),0)</f>
        <v>0</v>
      </c>
      <c r="AH731" s="6">
        <f>IF(R731&gt;0,RANK(R731,(N731:P731,Q731:AE731)),0)</f>
        <v>3</v>
      </c>
      <c r="AI731" s="6">
        <f>IF(T731&gt;0,RANK(T731,(N731:P731,Q731:AE731)),0)</f>
        <v>0</v>
      </c>
      <c r="AJ731" s="6">
        <f>IF(S731&gt;0,RANK(S731,(N731:P731,Q731:AE731)),0)</f>
        <v>0</v>
      </c>
      <c r="AK731" s="2">
        <f t="shared" si="400"/>
        <v>0</v>
      </c>
      <c r="AL731" s="2">
        <f t="shared" si="401"/>
        <v>9.9014778325123148E-2</v>
      </c>
      <c r="AM731" s="2">
        <f t="shared" si="402"/>
        <v>0</v>
      </c>
      <c r="AN731" s="2">
        <f t="shared" si="403"/>
        <v>0</v>
      </c>
      <c r="AP731" t="s">
        <v>1641</v>
      </c>
      <c r="AQ731" t="s">
        <v>1809</v>
      </c>
      <c r="AR731">
        <v>1</v>
      </c>
      <c r="AT731">
        <v>1</v>
      </c>
      <c r="AU731" s="105">
        <v>30</v>
      </c>
      <c r="AV731" s="107">
        <v>61</v>
      </c>
      <c r="AW731" s="111">
        <f t="shared" si="376"/>
        <v>30061</v>
      </c>
      <c r="AY731" s="6" t="s">
        <v>1243</v>
      </c>
      <c r="BF731" t="s">
        <v>852</v>
      </c>
    </row>
    <row r="732" spans="1:58" hidden="1" outlineLevel="1">
      <c r="A732" t="s">
        <v>1898</v>
      </c>
      <c r="B732" t="s">
        <v>1809</v>
      </c>
      <c r="C732" s="1">
        <f t="shared" si="391"/>
        <v>57471</v>
      </c>
      <c r="D732" s="8">
        <f t="shared" si="392"/>
        <v>1</v>
      </c>
      <c r="E732" s="8">
        <f t="shared" si="393"/>
        <v>2</v>
      </c>
      <c r="F732" s="8">
        <f t="shared" si="394"/>
        <v>0</v>
      </c>
      <c r="G732" s="61">
        <f t="shared" si="395"/>
        <v>18304</v>
      </c>
      <c r="H732" s="66">
        <f t="shared" si="404"/>
        <v>0.31849106505889929</v>
      </c>
      <c r="I732" s="2"/>
      <c r="J732" s="2">
        <f t="shared" si="396"/>
        <v>0.63489412051295435</v>
      </c>
      <c r="K732" s="2">
        <f t="shared" si="397"/>
        <v>0.31640305545405512</v>
      </c>
      <c r="L732" s="2">
        <f t="shared" si="398"/>
        <v>0</v>
      </c>
      <c r="M732" s="2">
        <f t="shared" si="399"/>
        <v>4.8702824032990533E-2</v>
      </c>
      <c r="N732" s="120">
        <v>36488</v>
      </c>
      <c r="O732" s="120">
        <v>18184</v>
      </c>
      <c r="P732" s="120"/>
      <c r="Q732" s="120"/>
      <c r="R732" s="120">
        <v>2799</v>
      </c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G732" s="6">
        <f>IF(Q732&gt;0,RANK(Q732,(N732:P732,Q732:AE732)),0)</f>
        <v>0</v>
      </c>
      <c r="AH732" s="6">
        <f>IF(R732&gt;0,RANK(R732,(N732:P732,Q732:AE732)),0)</f>
        <v>3</v>
      </c>
      <c r="AI732" s="6">
        <f>IF(T732&gt;0,RANK(T732,(N732:P732,Q732:AE732)),0)</f>
        <v>0</v>
      </c>
      <c r="AJ732" s="6">
        <f>IF(S732&gt;0,RANK(S732,(N732:P732,Q732:AE732)),0)</f>
        <v>0</v>
      </c>
      <c r="AK732" s="2">
        <f t="shared" si="400"/>
        <v>0</v>
      </c>
      <c r="AL732" s="2">
        <f t="shared" si="401"/>
        <v>4.8702824032990553E-2</v>
      </c>
      <c r="AM732" s="2">
        <f t="shared" si="402"/>
        <v>0</v>
      </c>
      <c r="AN732" s="2">
        <f t="shared" si="403"/>
        <v>0</v>
      </c>
      <c r="AP732" t="s">
        <v>1898</v>
      </c>
      <c r="AQ732" t="s">
        <v>1809</v>
      </c>
      <c r="AR732">
        <v>1</v>
      </c>
      <c r="AT732">
        <v>1</v>
      </c>
      <c r="AU732" s="105">
        <v>30</v>
      </c>
      <c r="AV732" s="107">
        <v>63</v>
      </c>
      <c r="AW732" s="111">
        <f t="shared" si="376"/>
        <v>30063</v>
      </c>
      <c r="AY732" s="6" t="s">
        <v>1243</v>
      </c>
      <c r="BF732" t="s">
        <v>606</v>
      </c>
    </row>
    <row r="733" spans="1:58" hidden="1" outlineLevel="1">
      <c r="A733" t="s">
        <v>1028</v>
      </c>
      <c r="B733" t="s">
        <v>1809</v>
      </c>
      <c r="C733" s="1">
        <f t="shared" ref="C733:C757" si="405">SUM(N733:AE733)</f>
        <v>2393</v>
      </c>
      <c r="D733" s="8">
        <f t="shared" ref="D733:D757" si="406">IF(N733&gt;0, RANK(N733,(N733:AE733)),0)</f>
        <v>2</v>
      </c>
      <c r="E733" s="8">
        <f t="shared" ref="E733:E757" si="407">IF(O733&gt;0,RANK(O733,(N733:AE733)),0)</f>
        <v>1</v>
      </c>
      <c r="F733" s="8">
        <f t="shared" ref="F733:F757" si="408">IF(P733&gt;0,RANK(P733,(N733:AE733)),0)</f>
        <v>0</v>
      </c>
      <c r="G733" s="61">
        <f t="shared" ref="G733:G757" si="409">IF(C733&gt;0,MAX(N733:S733)-LARGE(N733:S733,2),0)</f>
        <v>779</v>
      </c>
      <c r="H733" s="66">
        <f t="shared" si="404"/>
        <v>0.32553280401170082</v>
      </c>
      <c r="I733" s="2"/>
      <c r="J733" s="2">
        <f t="shared" ref="J733:J757" si="410">IF($C733=0,"-",N733/$C733)</f>
        <v>0.2858336815712495</v>
      </c>
      <c r="K733" s="2">
        <f t="shared" ref="K733:K757" si="411">IF($C733=0,"-",O733/$C733)</f>
        <v>0.61136648558295026</v>
      </c>
      <c r="L733" s="2">
        <f t="shared" ref="L733:L757" si="412">IF($C733=0,"-",P733/$C733)</f>
        <v>0</v>
      </c>
      <c r="M733" s="2">
        <f t="shared" ref="M733:M757" si="413">IF(C733=0,"-",(1-J733-K733-L733))</f>
        <v>0.1027998328458003</v>
      </c>
      <c r="N733" s="120">
        <v>684</v>
      </c>
      <c r="O733" s="120">
        <v>1463</v>
      </c>
      <c r="P733" s="120"/>
      <c r="Q733" s="120"/>
      <c r="R733" s="120">
        <v>246</v>
      </c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G733" s="6">
        <f>IF(Q733&gt;0,RANK(Q733,(N733:P733,Q733:AE733)),0)</f>
        <v>0</v>
      </c>
      <c r="AH733" s="6">
        <f>IF(R733&gt;0,RANK(R733,(N733:P733,Q733:AE733)),0)</f>
        <v>3</v>
      </c>
      <c r="AI733" s="6">
        <f>IF(T733&gt;0,RANK(T733,(N733:P733,Q733:AE733)),0)</f>
        <v>0</v>
      </c>
      <c r="AJ733" s="6">
        <f>IF(S733&gt;0,RANK(S733,(N733:P733,Q733:AE733)),0)</f>
        <v>0</v>
      </c>
      <c r="AK733" s="2">
        <f t="shared" ref="AK733:AK757" si="414">IF($C733=0,"-",Q733/$C733)</f>
        <v>0</v>
      </c>
      <c r="AL733" s="2">
        <f t="shared" ref="AL733:AL757" si="415">IF($C733=0,"-",R733/$C733)</f>
        <v>0.10279983284580026</v>
      </c>
      <c r="AM733" s="2">
        <f t="shared" ref="AM733:AM757" si="416">IF($C733=0,"-",T733/$C733)</f>
        <v>0</v>
      </c>
      <c r="AN733" s="2">
        <f t="shared" ref="AN733:AN757" si="417">IF($C733=0,"-",S733/$C733)</f>
        <v>0</v>
      </c>
      <c r="AP733" t="s">
        <v>1028</v>
      </c>
      <c r="AQ733" t="s">
        <v>1809</v>
      </c>
      <c r="AR733">
        <v>1</v>
      </c>
      <c r="AT733">
        <v>1</v>
      </c>
      <c r="AU733" s="105">
        <v>30</v>
      </c>
      <c r="AV733" s="107">
        <v>65</v>
      </c>
      <c r="AW733" s="111">
        <f t="shared" si="376"/>
        <v>30065</v>
      </c>
      <c r="AY733" s="6" t="s">
        <v>1243</v>
      </c>
      <c r="BF733" t="s">
        <v>711</v>
      </c>
    </row>
    <row r="734" spans="1:58" hidden="1" outlineLevel="1">
      <c r="A734" t="s">
        <v>1342</v>
      </c>
      <c r="B734" t="s">
        <v>1809</v>
      </c>
      <c r="C734" s="1">
        <f t="shared" si="405"/>
        <v>8835</v>
      </c>
      <c r="D734" s="8">
        <f t="shared" si="406"/>
        <v>1</v>
      </c>
      <c r="E734" s="8">
        <f t="shared" si="407"/>
        <v>2</v>
      </c>
      <c r="F734" s="8">
        <f t="shared" si="408"/>
        <v>0</v>
      </c>
      <c r="G734" s="61">
        <f t="shared" si="409"/>
        <v>378</v>
      </c>
      <c r="H734" s="66">
        <f t="shared" si="404"/>
        <v>4.2784380305602714E-2</v>
      </c>
      <c r="I734" s="2"/>
      <c r="J734" s="2">
        <f t="shared" si="410"/>
        <v>0.48217317487266553</v>
      </c>
      <c r="K734" s="2">
        <f t="shared" si="411"/>
        <v>0.43938879456706281</v>
      </c>
      <c r="L734" s="2">
        <f t="shared" si="412"/>
        <v>0</v>
      </c>
      <c r="M734" s="2">
        <f t="shared" si="413"/>
        <v>7.8438030560271654E-2</v>
      </c>
      <c r="N734" s="120">
        <v>4260</v>
      </c>
      <c r="O734" s="120">
        <v>3882</v>
      </c>
      <c r="P734" s="120"/>
      <c r="Q734" s="120"/>
      <c r="R734" s="120">
        <v>693</v>
      </c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G734" s="6">
        <f>IF(Q734&gt;0,RANK(Q734,(N734:P734,Q734:AE734)),0)</f>
        <v>0</v>
      </c>
      <c r="AH734" s="6">
        <f>IF(R734&gt;0,RANK(R734,(N734:P734,Q734:AE734)),0)</f>
        <v>3</v>
      </c>
      <c r="AI734" s="6">
        <f>IF(T734&gt;0,RANK(T734,(N734:P734,Q734:AE734)),0)</f>
        <v>0</v>
      </c>
      <c r="AJ734" s="6">
        <f>IF(S734&gt;0,RANK(S734,(N734:P734,Q734:AE734)),0)</f>
        <v>0</v>
      </c>
      <c r="AK734" s="2">
        <f t="shared" si="414"/>
        <v>0</v>
      </c>
      <c r="AL734" s="2">
        <f t="shared" si="415"/>
        <v>7.843803056027164E-2</v>
      </c>
      <c r="AM734" s="2">
        <f t="shared" si="416"/>
        <v>0</v>
      </c>
      <c r="AN734" s="2">
        <f t="shared" si="417"/>
        <v>0</v>
      </c>
      <c r="AP734" t="s">
        <v>1342</v>
      </c>
      <c r="AQ734" t="s">
        <v>1809</v>
      </c>
      <c r="AR734">
        <v>1</v>
      </c>
      <c r="AT734">
        <v>1</v>
      </c>
      <c r="AU734" s="105">
        <v>30</v>
      </c>
      <c r="AV734" s="107">
        <v>67</v>
      </c>
      <c r="AW734" s="111">
        <f t="shared" si="376"/>
        <v>30067</v>
      </c>
      <c r="AY734" s="6" t="s">
        <v>1243</v>
      </c>
      <c r="BF734" t="s">
        <v>607</v>
      </c>
    </row>
    <row r="735" spans="1:58" hidden="1" outlineLevel="1">
      <c r="A735" t="s">
        <v>886</v>
      </c>
      <c r="B735" t="s">
        <v>1809</v>
      </c>
      <c r="C735" s="1">
        <f t="shared" si="405"/>
        <v>299</v>
      </c>
      <c r="D735" s="8">
        <f t="shared" si="406"/>
        <v>2</v>
      </c>
      <c r="E735" s="8">
        <f t="shared" si="407"/>
        <v>1</v>
      </c>
      <c r="F735" s="8">
        <f t="shared" si="408"/>
        <v>0</v>
      </c>
      <c r="G735" s="61">
        <f t="shared" si="409"/>
        <v>129</v>
      </c>
      <c r="H735" s="66">
        <f t="shared" si="404"/>
        <v>0.43143812709030099</v>
      </c>
      <c r="I735" s="2"/>
      <c r="J735" s="2">
        <f t="shared" si="410"/>
        <v>0.24414715719063546</v>
      </c>
      <c r="K735" s="2">
        <f t="shared" si="411"/>
        <v>0.67558528428093645</v>
      </c>
      <c r="L735" s="2">
        <f t="shared" si="412"/>
        <v>0</v>
      </c>
      <c r="M735" s="2">
        <f t="shared" si="413"/>
        <v>8.026755852842804E-2</v>
      </c>
      <c r="N735" s="120">
        <v>73</v>
      </c>
      <c r="O735" s="120">
        <v>202</v>
      </c>
      <c r="P735" s="120"/>
      <c r="Q735" s="120"/>
      <c r="R735" s="120">
        <v>24</v>
      </c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G735" s="6">
        <f>IF(Q735&gt;0,RANK(Q735,(N735:P735,Q735:AE735)),0)</f>
        <v>0</v>
      </c>
      <c r="AH735" s="6">
        <f>IF(R735&gt;0,RANK(R735,(N735:P735,Q735:AE735)),0)</f>
        <v>3</v>
      </c>
      <c r="AI735" s="6">
        <f>IF(T735&gt;0,RANK(T735,(N735:P735,Q735:AE735)),0)</f>
        <v>0</v>
      </c>
      <c r="AJ735" s="6">
        <f>IF(S735&gt;0,RANK(S735,(N735:P735,Q735:AE735)),0)</f>
        <v>0</v>
      </c>
      <c r="AK735" s="2">
        <f t="shared" si="414"/>
        <v>0</v>
      </c>
      <c r="AL735" s="2">
        <f t="shared" si="415"/>
        <v>8.0267558528428096E-2</v>
      </c>
      <c r="AM735" s="2">
        <f t="shared" si="416"/>
        <v>0</v>
      </c>
      <c r="AN735" s="2">
        <f t="shared" si="417"/>
        <v>0</v>
      </c>
      <c r="AP735" t="s">
        <v>886</v>
      </c>
      <c r="AQ735" t="s">
        <v>1809</v>
      </c>
      <c r="AR735">
        <v>1</v>
      </c>
      <c r="AT735">
        <v>1</v>
      </c>
      <c r="AU735" s="105">
        <v>30</v>
      </c>
      <c r="AV735" s="107">
        <v>69</v>
      </c>
      <c r="AW735" s="111">
        <f t="shared" si="376"/>
        <v>30069</v>
      </c>
      <c r="AY735" s="6" t="s">
        <v>1243</v>
      </c>
    </row>
    <row r="736" spans="1:58" hidden="1" outlineLevel="1">
      <c r="A736" t="s">
        <v>1834</v>
      </c>
      <c r="B736" t="s">
        <v>1809</v>
      </c>
      <c r="C736" s="1">
        <f t="shared" si="405"/>
        <v>2232</v>
      </c>
      <c r="D736" s="8">
        <f t="shared" si="406"/>
        <v>2</v>
      </c>
      <c r="E736" s="8">
        <f t="shared" si="407"/>
        <v>1</v>
      </c>
      <c r="F736" s="8">
        <f t="shared" si="408"/>
        <v>0</v>
      </c>
      <c r="G736" s="61">
        <f t="shared" si="409"/>
        <v>858</v>
      </c>
      <c r="H736" s="66">
        <f t="shared" si="404"/>
        <v>0.38440860215053763</v>
      </c>
      <c r="I736" s="2"/>
      <c r="J736" s="2">
        <f t="shared" si="410"/>
        <v>0.27195340501792115</v>
      </c>
      <c r="K736" s="2">
        <f t="shared" si="411"/>
        <v>0.65636200716845883</v>
      </c>
      <c r="L736" s="2">
        <f t="shared" si="412"/>
        <v>0</v>
      </c>
      <c r="M736" s="2">
        <f t="shared" si="413"/>
        <v>7.1684587813620082E-2</v>
      </c>
      <c r="N736" s="120">
        <v>607</v>
      </c>
      <c r="O736" s="120">
        <v>1465</v>
      </c>
      <c r="P736" s="120"/>
      <c r="Q736" s="120"/>
      <c r="R736" s="120">
        <v>160</v>
      </c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G736" s="6">
        <f>IF(Q736&gt;0,RANK(Q736,(N736:P736,Q736:AE736)),0)</f>
        <v>0</v>
      </c>
      <c r="AH736" s="6">
        <f>IF(R736&gt;0,RANK(R736,(N736:P736,Q736:AE736)),0)</f>
        <v>3</v>
      </c>
      <c r="AI736" s="6">
        <f>IF(T736&gt;0,RANK(T736,(N736:P736,Q736:AE736)),0)</f>
        <v>0</v>
      </c>
      <c r="AJ736" s="6">
        <f>IF(S736&gt;0,RANK(S736,(N736:P736,Q736:AE736)),0)</f>
        <v>0</v>
      </c>
      <c r="AK736" s="2">
        <f t="shared" si="414"/>
        <v>0</v>
      </c>
      <c r="AL736" s="2">
        <f t="shared" si="415"/>
        <v>7.1684587813620068E-2</v>
      </c>
      <c r="AM736" s="2">
        <f t="shared" si="416"/>
        <v>0</v>
      </c>
      <c r="AN736" s="2">
        <f t="shared" si="417"/>
        <v>0</v>
      </c>
      <c r="AP736" t="s">
        <v>1834</v>
      </c>
      <c r="AQ736" t="s">
        <v>1809</v>
      </c>
      <c r="AR736">
        <v>1</v>
      </c>
      <c r="AT736">
        <v>1</v>
      </c>
      <c r="AU736" s="105">
        <v>30</v>
      </c>
      <c r="AV736" s="107">
        <v>71</v>
      </c>
      <c r="AW736" s="111">
        <f t="shared" si="376"/>
        <v>30071</v>
      </c>
      <c r="AY736" s="6" t="s">
        <v>1243</v>
      </c>
    </row>
    <row r="737" spans="1:58" hidden="1" outlineLevel="1">
      <c r="A737" t="s">
        <v>67</v>
      </c>
      <c r="B737" t="s">
        <v>1809</v>
      </c>
      <c r="C737" s="1">
        <f t="shared" si="405"/>
        <v>2727</v>
      </c>
      <c r="D737" s="8">
        <f t="shared" si="406"/>
        <v>2</v>
      </c>
      <c r="E737" s="8">
        <f t="shared" si="407"/>
        <v>1</v>
      </c>
      <c r="F737" s="8">
        <f t="shared" si="408"/>
        <v>0</v>
      </c>
      <c r="G737" s="61">
        <f t="shared" si="409"/>
        <v>168</v>
      </c>
      <c r="H737" s="66">
        <f t="shared" si="404"/>
        <v>6.1606160616061605E-2</v>
      </c>
      <c r="I737" s="2"/>
      <c r="J737" s="2">
        <f t="shared" si="410"/>
        <v>0.4352768610194353</v>
      </c>
      <c r="K737" s="2">
        <f t="shared" si="411"/>
        <v>0.49688302163549686</v>
      </c>
      <c r="L737" s="2">
        <f t="shared" si="412"/>
        <v>0</v>
      </c>
      <c r="M737" s="2">
        <f t="shared" si="413"/>
        <v>6.7840117345067841E-2</v>
      </c>
      <c r="N737" s="120">
        <v>1187</v>
      </c>
      <c r="O737" s="120">
        <v>1355</v>
      </c>
      <c r="P737" s="120"/>
      <c r="Q737" s="120"/>
      <c r="R737" s="120">
        <v>185</v>
      </c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G737" s="6">
        <f>IF(Q737&gt;0,RANK(Q737,(N737:P737,Q737:AE737)),0)</f>
        <v>0</v>
      </c>
      <c r="AH737" s="6">
        <f>IF(R737&gt;0,RANK(R737,(N737:P737,Q737:AE737)),0)</f>
        <v>3</v>
      </c>
      <c r="AI737" s="6">
        <f>IF(T737&gt;0,RANK(T737,(N737:P737,Q737:AE737)),0)</f>
        <v>0</v>
      </c>
      <c r="AJ737" s="6">
        <f>IF(S737&gt;0,RANK(S737,(N737:P737,Q737:AE737)),0)</f>
        <v>0</v>
      </c>
      <c r="AK737" s="2">
        <f t="shared" si="414"/>
        <v>0</v>
      </c>
      <c r="AL737" s="2">
        <f t="shared" si="415"/>
        <v>6.7840117345067841E-2</v>
      </c>
      <c r="AM737" s="2">
        <f t="shared" si="416"/>
        <v>0</v>
      </c>
      <c r="AN737" s="2">
        <f t="shared" si="417"/>
        <v>0</v>
      </c>
      <c r="AP737" t="s">
        <v>67</v>
      </c>
      <c r="AQ737" t="s">
        <v>1809</v>
      </c>
      <c r="AR737">
        <v>1</v>
      </c>
      <c r="AT737">
        <v>1</v>
      </c>
      <c r="AU737" s="105">
        <v>30</v>
      </c>
      <c r="AV737" s="107">
        <v>73</v>
      </c>
      <c r="AW737" s="111">
        <f t="shared" si="376"/>
        <v>30073</v>
      </c>
      <c r="AY737" s="6" t="s">
        <v>1243</v>
      </c>
      <c r="BF737" t="s">
        <v>1786</v>
      </c>
    </row>
    <row r="738" spans="1:58" hidden="1" outlineLevel="1">
      <c r="A738" t="s">
        <v>1924</v>
      </c>
      <c r="B738" t="s">
        <v>1809</v>
      </c>
      <c r="C738" s="1">
        <f t="shared" si="405"/>
        <v>1025</v>
      </c>
      <c r="D738" s="8">
        <f t="shared" si="406"/>
        <v>2</v>
      </c>
      <c r="E738" s="8">
        <f t="shared" si="407"/>
        <v>1</v>
      </c>
      <c r="F738" s="8">
        <f t="shared" si="408"/>
        <v>0</v>
      </c>
      <c r="G738" s="61">
        <f t="shared" si="409"/>
        <v>480</v>
      </c>
      <c r="H738" s="66">
        <f t="shared" si="404"/>
        <v>0.4682926829268293</v>
      </c>
      <c r="I738" s="2"/>
      <c r="J738" s="2">
        <f t="shared" si="410"/>
        <v>0.23317073170731709</v>
      </c>
      <c r="K738" s="2">
        <f t="shared" si="411"/>
        <v>0.7014634146341463</v>
      </c>
      <c r="L738" s="2">
        <f t="shared" si="412"/>
        <v>0</v>
      </c>
      <c r="M738" s="2">
        <f t="shared" si="413"/>
        <v>6.5365853658536643E-2</v>
      </c>
      <c r="N738" s="120">
        <v>239</v>
      </c>
      <c r="O738" s="120">
        <v>719</v>
      </c>
      <c r="P738" s="120"/>
      <c r="Q738" s="120"/>
      <c r="R738" s="120">
        <v>67</v>
      </c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G738" s="6">
        <f>IF(Q738&gt;0,RANK(Q738,(N738:P738,Q738:AE738)),0)</f>
        <v>0</v>
      </c>
      <c r="AH738" s="6">
        <f>IF(R738&gt;0,RANK(R738,(N738:P738,Q738:AE738)),0)</f>
        <v>3</v>
      </c>
      <c r="AI738" s="6">
        <f>IF(T738&gt;0,RANK(T738,(N738:P738,Q738:AE738)),0)</f>
        <v>0</v>
      </c>
      <c r="AJ738" s="6">
        <f>IF(S738&gt;0,RANK(S738,(N738:P738,Q738:AE738)),0)</f>
        <v>0</v>
      </c>
      <c r="AK738" s="2">
        <f t="shared" si="414"/>
        <v>0</v>
      </c>
      <c r="AL738" s="2">
        <f t="shared" si="415"/>
        <v>6.5365853658536588E-2</v>
      </c>
      <c r="AM738" s="2">
        <f t="shared" si="416"/>
        <v>0</v>
      </c>
      <c r="AN738" s="2">
        <f t="shared" si="417"/>
        <v>0</v>
      </c>
      <c r="AP738" t="s">
        <v>1924</v>
      </c>
      <c r="AQ738" t="s">
        <v>1809</v>
      </c>
      <c r="AR738">
        <v>1</v>
      </c>
      <c r="AT738">
        <v>1</v>
      </c>
      <c r="AU738" s="105">
        <v>30</v>
      </c>
      <c r="AV738" s="107">
        <v>75</v>
      </c>
      <c r="AW738" s="111">
        <f t="shared" si="376"/>
        <v>30075</v>
      </c>
      <c r="AY738" s="6" t="s">
        <v>1243</v>
      </c>
    </row>
    <row r="739" spans="1:58" hidden="1" outlineLevel="1">
      <c r="A739" t="s">
        <v>1405</v>
      </c>
      <c r="B739" t="s">
        <v>1809</v>
      </c>
      <c r="C739" s="1">
        <f t="shared" si="405"/>
        <v>2795</v>
      </c>
      <c r="D739" s="8">
        <f t="shared" si="406"/>
        <v>2</v>
      </c>
      <c r="E739" s="8">
        <f t="shared" si="407"/>
        <v>1</v>
      </c>
      <c r="F739" s="8">
        <f t="shared" si="408"/>
        <v>0</v>
      </c>
      <c r="G739" s="61">
        <f t="shared" si="409"/>
        <v>264</v>
      </c>
      <c r="H739" s="66">
        <f t="shared" si="404"/>
        <v>9.4454382826475849E-2</v>
      </c>
      <c r="I739" s="2"/>
      <c r="J739" s="2">
        <f t="shared" si="410"/>
        <v>0.41753130590339893</v>
      </c>
      <c r="K739" s="2">
        <f t="shared" si="411"/>
        <v>0.51198568872987482</v>
      </c>
      <c r="L739" s="2">
        <f t="shared" si="412"/>
        <v>0</v>
      </c>
      <c r="M739" s="2">
        <f t="shared" si="413"/>
        <v>7.0483005366726248E-2</v>
      </c>
      <c r="N739" s="120">
        <v>1167</v>
      </c>
      <c r="O739" s="120">
        <v>1431</v>
      </c>
      <c r="P739" s="120"/>
      <c r="Q739" s="120"/>
      <c r="R739" s="120">
        <v>197</v>
      </c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G739" s="6">
        <f>IF(Q739&gt;0,RANK(Q739,(N739:P739,Q739:AE739)),0)</f>
        <v>0</v>
      </c>
      <c r="AH739" s="6">
        <f>IF(R739&gt;0,RANK(R739,(N739:P739,Q739:AE739)),0)</f>
        <v>3</v>
      </c>
      <c r="AI739" s="6">
        <f>IF(T739&gt;0,RANK(T739,(N739:P739,Q739:AE739)),0)</f>
        <v>0</v>
      </c>
      <c r="AJ739" s="6">
        <f>IF(S739&gt;0,RANK(S739,(N739:P739,Q739:AE739)),0)</f>
        <v>0</v>
      </c>
      <c r="AK739" s="2">
        <f t="shared" si="414"/>
        <v>0</v>
      </c>
      <c r="AL739" s="2">
        <f t="shared" si="415"/>
        <v>7.0483005366726303E-2</v>
      </c>
      <c r="AM739" s="2">
        <f t="shared" si="416"/>
        <v>0</v>
      </c>
      <c r="AN739" s="2">
        <f t="shared" si="417"/>
        <v>0</v>
      </c>
      <c r="AP739" t="s">
        <v>1405</v>
      </c>
      <c r="AQ739" t="s">
        <v>1809</v>
      </c>
      <c r="AR739">
        <v>1</v>
      </c>
      <c r="AT739">
        <v>1</v>
      </c>
      <c r="AU739" s="105">
        <v>30</v>
      </c>
      <c r="AV739" s="107">
        <v>77</v>
      </c>
      <c r="AW739" s="111">
        <f t="shared" si="376"/>
        <v>30077</v>
      </c>
      <c r="AY739" s="6" t="s">
        <v>1243</v>
      </c>
      <c r="BF739" t="s">
        <v>607</v>
      </c>
    </row>
    <row r="740" spans="1:58" hidden="1" outlineLevel="1">
      <c r="A740" t="s">
        <v>1317</v>
      </c>
      <c r="B740" t="s">
        <v>1809</v>
      </c>
      <c r="C740" s="1">
        <f t="shared" si="405"/>
        <v>708</v>
      </c>
      <c r="D740" s="8">
        <f t="shared" si="406"/>
        <v>2</v>
      </c>
      <c r="E740" s="8">
        <f t="shared" si="407"/>
        <v>1</v>
      </c>
      <c r="F740" s="8">
        <f t="shared" si="408"/>
        <v>0</v>
      </c>
      <c r="G740" s="61">
        <f t="shared" si="409"/>
        <v>184</v>
      </c>
      <c r="H740" s="66">
        <f t="shared" si="404"/>
        <v>0.25988700564971751</v>
      </c>
      <c r="I740" s="2"/>
      <c r="J740" s="2">
        <f t="shared" si="410"/>
        <v>0.33333333333333331</v>
      </c>
      <c r="K740" s="2">
        <f t="shared" si="411"/>
        <v>0.59322033898305082</v>
      </c>
      <c r="L740" s="2">
        <f t="shared" si="412"/>
        <v>0</v>
      </c>
      <c r="M740" s="2">
        <f t="shared" si="413"/>
        <v>7.344632768361592E-2</v>
      </c>
      <c r="N740" s="120">
        <v>236</v>
      </c>
      <c r="O740" s="120">
        <v>420</v>
      </c>
      <c r="P740" s="120"/>
      <c r="Q740" s="120"/>
      <c r="R740" s="120">
        <v>52</v>
      </c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G740" s="6">
        <f>IF(Q740&gt;0,RANK(Q740,(N740:P740,Q740:AE740)),0)</f>
        <v>0</v>
      </c>
      <c r="AH740" s="6">
        <f>IF(R740&gt;0,RANK(R740,(N740:P740,Q740:AE740)),0)</f>
        <v>3</v>
      </c>
      <c r="AI740" s="6">
        <f>IF(T740&gt;0,RANK(T740,(N740:P740,Q740:AE740)),0)</f>
        <v>0</v>
      </c>
      <c r="AJ740" s="6">
        <f>IF(S740&gt;0,RANK(S740,(N740:P740,Q740:AE740)),0)</f>
        <v>0</v>
      </c>
      <c r="AK740" s="2">
        <f t="shared" si="414"/>
        <v>0</v>
      </c>
      <c r="AL740" s="2">
        <f t="shared" si="415"/>
        <v>7.3446327683615822E-2</v>
      </c>
      <c r="AM740" s="2">
        <f t="shared" si="416"/>
        <v>0</v>
      </c>
      <c r="AN740" s="2">
        <f t="shared" si="417"/>
        <v>0</v>
      </c>
      <c r="AP740" t="s">
        <v>1317</v>
      </c>
      <c r="AQ740" t="s">
        <v>1809</v>
      </c>
      <c r="AR740">
        <v>1</v>
      </c>
      <c r="AT740">
        <v>1</v>
      </c>
      <c r="AU740" s="105">
        <v>30</v>
      </c>
      <c r="AV740" s="107">
        <v>79</v>
      </c>
      <c r="AW740" s="111">
        <f t="shared" si="376"/>
        <v>30079</v>
      </c>
      <c r="AY740" s="6" t="s">
        <v>1243</v>
      </c>
    </row>
    <row r="741" spans="1:58" hidden="1" outlineLevel="1">
      <c r="A741" t="s">
        <v>1403</v>
      </c>
      <c r="B741" t="s">
        <v>1809</v>
      </c>
      <c r="C741" s="1">
        <f t="shared" si="405"/>
        <v>22258</v>
      </c>
      <c r="D741" s="8">
        <f t="shared" si="406"/>
        <v>2</v>
      </c>
      <c r="E741" s="8">
        <f t="shared" si="407"/>
        <v>1</v>
      </c>
      <c r="F741" s="8">
        <f t="shared" si="408"/>
        <v>0</v>
      </c>
      <c r="G741" s="61">
        <f t="shared" si="409"/>
        <v>3388</v>
      </c>
      <c r="H741" s="66">
        <f t="shared" si="404"/>
        <v>0.15221493395633032</v>
      </c>
      <c r="I741" s="2"/>
      <c r="J741" s="2">
        <f t="shared" si="410"/>
        <v>0.38646778686315031</v>
      </c>
      <c r="K741" s="2">
        <f t="shared" si="411"/>
        <v>0.53868272081948065</v>
      </c>
      <c r="L741" s="2">
        <f t="shared" si="412"/>
        <v>0</v>
      </c>
      <c r="M741" s="2">
        <f t="shared" si="413"/>
        <v>7.4849492317369037E-2</v>
      </c>
      <c r="N741" s="120">
        <v>8602</v>
      </c>
      <c r="O741" s="120">
        <v>11990</v>
      </c>
      <c r="P741" s="120"/>
      <c r="Q741" s="120"/>
      <c r="R741" s="120">
        <v>1666</v>
      </c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G741" s="6">
        <f>IF(Q741&gt;0,RANK(Q741,(N741:P741,Q741:AE741)),0)</f>
        <v>0</v>
      </c>
      <c r="AH741" s="6">
        <f>IF(R741&gt;0,RANK(R741,(N741:P741,Q741:AE741)),0)</f>
        <v>3</v>
      </c>
      <c r="AI741" s="6">
        <f>IF(T741&gt;0,RANK(T741,(N741:P741,Q741:AE741)),0)</f>
        <v>0</v>
      </c>
      <c r="AJ741" s="6">
        <f>IF(S741&gt;0,RANK(S741,(N741:P741,Q741:AE741)),0)</f>
        <v>0</v>
      </c>
      <c r="AK741" s="2">
        <f t="shared" si="414"/>
        <v>0</v>
      </c>
      <c r="AL741" s="2">
        <f t="shared" si="415"/>
        <v>7.4849492317369037E-2</v>
      </c>
      <c r="AM741" s="2">
        <f t="shared" si="416"/>
        <v>0</v>
      </c>
      <c r="AN741" s="2">
        <f t="shared" si="417"/>
        <v>0</v>
      </c>
      <c r="AP741" t="s">
        <v>1403</v>
      </c>
      <c r="AQ741" t="s">
        <v>1809</v>
      </c>
      <c r="AR741">
        <v>1</v>
      </c>
      <c r="AT741">
        <v>1</v>
      </c>
      <c r="AU741" s="105">
        <v>30</v>
      </c>
      <c r="AV741" s="107">
        <v>81</v>
      </c>
      <c r="AW741" s="111">
        <f t="shared" ref="AW741:AW804" si="418">1000*AU741+AV741</f>
        <v>30081</v>
      </c>
      <c r="AY741" s="6" t="s">
        <v>1243</v>
      </c>
      <c r="BF741" t="s">
        <v>606</v>
      </c>
    </row>
    <row r="742" spans="1:58" hidden="1" outlineLevel="1">
      <c r="A742" t="s">
        <v>125</v>
      </c>
      <c r="B742" t="s">
        <v>1809</v>
      </c>
      <c r="C742" s="1">
        <f t="shared" si="405"/>
        <v>4659</v>
      </c>
      <c r="D742" s="8">
        <f t="shared" si="406"/>
        <v>2</v>
      </c>
      <c r="E742" s="8">
        <f t="shared" si="407"/>
        <v>1</v>
      </c>
      <c r="F742" s="8">
        <f t="shared" si="408"/>
        <v>0</v>
      </c>
      <c r="G742" s="61">
        <f t="shared" si="409"/>
        <v>1527</v>
      </c>
      <c r="H742" s="66">
        <f t="shared" si="404"/>
        <v>0.3277527366387637</v>
      </c>
      <c r="I742" s="2"/>
      <c r="J742" s="2">
        <f t="shared" si="410"/>
        <v>0.30178149817557415</v>
      </c>
      <c r="K742" s="2">
        <f t="shared" si="411"/>
        <v>0.62953423481433779</v>
      </c>
      <c r="L742" s="2">
        <f t="shared" si="412"/>
        <v>0</v>
      </c>
      <c r="M742" s="2">
        <f t="shared" si="413"/>
        <v>6.8684267010088007E-2</v>
      </c>
      <c r="N742" s="120">
        <v>1406</v>
      </c>
      <c r="O742" s="120">
        <v>2933</v>
      </c>
      <c r="P742" s="120"/>
      <c r="Q742" s="120"/>
      <c r="R742" s="120">
        <v>320</v>
      </c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G742" s="6">
        <f>IF(Q742&gt;0,RANK(Q742,(N742:P742,Q742:AE742)),0)</f>
        <v>0</v>
      </c>
      <c r="AH742" s="6">
        <f>IF(R742&gt;0,RANK(R742,(N742:P742,Q742:AE742)),0)</f>
        <v>3</v>
      </c>
      <c r="AI742" s="6">
        <f>IF(T742&gt;0,RANK(T742,(N742:P742,Q742:AE742)),0)</f>
        <v>0</v>
      </c>
      <c r="AJ742" s="6">
        <f>IF(S742&gt;0,RANK(S742,(N742:P742,Q742:AE742)),0)</f>
        <v>0</v>
      </c>
      <c r="AK742" s="2">
        <f t="shared" si="414"/>
        <v>0</v>
      </c>
      <c r="AL742" s="2">
        <f t="shared" si="415"/>
        <v>6.8684267010088007E-2</v>
      </c>
      <c r="AM742" s="2">
        <f t="shared" si="416"/>
        <v>0</v>
      </c>
      <c r="AN742" s="2">
        <f t="shared" si="417"/>
        <v>0</v>
      </c>
      <c r="AP742" t="s">
        <v>125</v>
      </c>
      <c r="AQ742" t="s">
        <v>1809</v>
      </c>
      <c r="AR742">
        <v>1</v>
      </c>
      <c r="AT742">
        <v>1</v>
      </c>
      <c r="AU742" s="105">
        <v>30</v>
      </c>
      <c r="AV742" s="107">
        <v>83</v>
      </c>
      <c r="AW742" s="111">
        <f t="shared" si="418"/>
        <v>30083</v>
      </c>
      <c r="AY742" s="6" t="s">
        <v>1243</v>
      </c>
      <c r="BF742" t="s">
        <v>1786</v>
      </c>
    </row>
    <row r="743" spans="1:58" hidden="1" outlineLevel="1">
      <c r="A743" t="s">
        <v>2410</v>
      </c>
      <c r="B743" t="s">
        <v>1809</v>
      </c>
      <c r="C743" s="1">
        <f t="shared" si="405"/>
        <v>3695</v>
      </c>
      <c r="D743" s="8">
        <f t="shared" si="406"/>
        <v>1</v>
      </c>
      <c r="E743" s="8">
        <f t="shared" si="407"/>
        <v>2</v>
      </c>
      <c r="F743" s="8">
        <f t="shared" si="408"/>
        <v>0</v>
      </c>
      <c r="G743" s="61">
        <f t="shared" si="409"/>
        <v>1034</v>
      </c>
      <c r="H743" s="66">
        <f t="shared" si="404"/>
        <v>0.27983761840324761</v>
      </c>
      <c r="I743" s="2"/>
      <c r="J743" s="2">
        <f t="shared" si="410"/>
        <v>0.61407307171853853</v>
      </c>
      <c r="K743" s="2">
        <f t="shared" si="411"/>
        <v>0.33423545331529092</v>
      </c>
      <c r="L743" s="2">
        <f t="shared" si="412"/>
        <v>0</v>
      </c>
      <c r="M743" s="2">
        <f t="shared" si="413"/>
        <v>5.1691474966170547E-2</v>
      </c>
      <c r="N743" s="120">
        <v>2269</v>
      </c>
      <c r="O743" s="120">
        <v>1235</v>
      </c>
      <c r="P743" s="120"/>
      <c r="Q743" s="120"/>
      <c r="R743" s="120">
        <v>191</v>
      </c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G743" s="6">
        <f>IF(Q743&gt;0,RANK(Q743,(N743:P743,Q743:AE743)),0)</f>
        <v>0</v>
      </c>
      <c r="AH743" s="6">
        <f>IF(R743&gt;0,RANK(R743,(N743:P743,Q743:AE743)),0)</f>
        <v>3</v>
      </c>
      <c r="AI743" s="6">
        <f>IF(T743&gt;0,RANK(T743,(N743:P743,Q743:AE743)),0)</f>
        <v>0</v>
      </c>
      <c r="AJ743" s="6">
        <f>IF(S743&gt;0,RANK(S743,(N743:P743,Q743:AE743)),0)</f>
        <v>0</v>
      </c>
      <c r="AK743" s="2">
        <f t="shared" si="414"/>
        <v>0</v>
      </c>
      <c r="AL743" s="2">
        <f t="shared" si="415"/>
        <v>5.1691474966170499E-2</v>
      </c>
      <c r="AM743" s="2">
        <f t="shared" si="416"/>
        <v>0</v>
      </c>
      <c r="AN743" s="2">
        <f t="shared" si="417"/>
        <v>0</v>
      </c>
      <c r="AP743" t="s">
        <v>2410</v>
      </c>
      <c r="AQ743" t="s">
        <v>1809</v>
      </c>
      <c r="AR743">
        <v>1</v>
      </c>
      <c r="AT743">
        <v>1</v>
      </c>
      <c r="AU743" s="105">
        <v>30</v>
      </c>
      <c r="AV743" s="107">
        <v>85</v>
      </c>
      <c r="AW743" s="111">
        <f t="shared" si="418"/>
        <v>30085</v>
      </c>
      <c r="AY743" s="6" t="s">
        <v>1243</v>
      </c>
      <c r="BF743" t="s">
        <v>1786</v>
      </c>
    </row>
    <row r="744" spans="1:58" hidden="1" outlineLevel="1">
      <c r="A744" t="s">
        <v>89</v>
      </c>
      <c r="B744" t="s">
        <v>1809</v>
      </c>
      <c r="C744" s="1">
        <f t="shared" si="405"/>
        <v>3550</v>
      </c>
      <c r="D744" s="8">
        <f t="shared" si="406"/>
        <v>1</v>
      </c>
      <c r="E744" s="8">
        <f t="shared" si="407"/>
        <v>2</v>
      </c>
      <c r="F744" s="8">
        <f t="shared" si="408"/>
        <v>0</v>
      </c>
      <c r="G744" s="61">
        <f t="shared" si="409"/>
        <v>126</v>
      </c>
      <c r="H744" s="66">
        <f t="shared" si="404"/>
        <v>3.549295774647887E-2</v>
      </c>
      <c r="I744" s="2"/>
      <c r="J744" s="2">
        <f t="shared" si="410"/>
        <v>0.48</v>
      </c>
      <c r="K744" s="2">
        <f t="shared" si="411"/>
        <v>0.44450704225352111</v>
      </c>
      <c r="L744" s="2">
        <f t="shared" si="412"/>
        <v>0</v>
      </c>
      <c r="M744" s="2">
        <f t="shared" si="413"/>
        <v>7.5492957746478906E-2</v>
      </c>
      <c r="N744" s="120">
        <v>1704</v>
      </c>
      <c r="O744" s="120">
        <v>1578</v>
      </c>
      <c r="P744" s="120"/>
      <c r="Q744" s="120"/>
      <c r="R744" s="120">
        <v>268</v>
      </c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G744" s="6">
        <f>IF(Q744&gt;0,RANK(Q744,(N744:P744,Q744:AE744)),0)</f>
        <v>0</v>
      </c>
      <c r="AH744" s="6">
        <f>IF(R744&gt;0,RANK(R744,(N744:P744,Q744:AE744)),0)</f>
        <v>3</v>
      </c>
      <c r="AI744" s="6">
        <f>IF(T744&gt;0,RANK(T744,(N744:P744,Q744:AE744)),0)</f>
        <v>0</v>
      </c>
      <c r="AJ744" s="6">
        <f>IF(S744&gt;0,RANK(S744,(N744:P744,Q744:AE744)),0)</f>
        <v>0</v>
      </c>
      <c r="AK744" s="2">
        <f t="shared" si="414"/>
        <v>0</v>
      </c>
      <c r="AL744" s="2">
        <f t="shared" si="415"/>
        <v>7.5492957746478878E-2</v>
      </c>
      <c r="AM744" s="2">
        <f t="shared" si="416"/>
        <v>0</v>
      </c>
      <c r="AN744" s="2">
        <f t="shared" si="417"/>
        <v>0</v>
      </c>
      <c r="AP744" t="s">
        <v>89</v>
      </c>
      <c r="AQ744" t="s">
        <v>1809</v>
      </c>
      <c r="AR744">
        <v>1</v>
      </c>
      <c r="AT744">
        <v>1</v>
      </c>
      <c r="AU744" s="105">
        <v>30</v>
      </c>
      <c r="AV744" s="107">
        <v>87</v>
      </c>
      <c r="AW744" s="111">
        <f t="shared" si="418"/>
        <v>30087</v>
      </c>
      <c r="AY744" s="6" t="s">
        <v>1243</v>
      </c>
      <c r="BF744" t="s">
        <v>607</v>
      </c>
    </row>
    <row r="745" spans="1:58" hidden="1" outlineLevel="1">
      <c r="A745" t="s">
        <v>241</v>
      </c>
      <c r="B745" t="s">
        <v>1809</v>
      </c>
      <c r="C745" s="1">
        <f t="shared" si="405"/>
        <v>5957</v>
      </c>
      <c r="D745" s="8">
        <f t="shared" si="406"/>
        <v>2</v>
      </c>
      <c r="E745" s="8">
        <f t="shared" si="407"/>
        <v>1</v>
      </c>
      <c r="F745" s="8">
        <f t="shared" si="408"/>
        <v>0</v>
      </c>
      <c r="G745" s="61">
        <f t="shared" si="409"/>
        <v>1175</v>
      </c>
      <c r="H745" s="66">
        <f t="shared" si="404"/>
        <v>0.19724693637737117</v>
      </c>
      <c r="I745" s="2"/>
      <c r="J745" s="2">
        <f t="shared" si="410"/>
        <v>0.34312573443008226</v>
      </c>
      <c r="K745" s="2">
        <f t="shared" si="411"/>
        <v>0.54037267080745344</v>
      </c>
      <c r="L745" s="2">
        <f t="shared" si="412"/>
        <v>0</v>
      </c>
      <c r="M745" s="2">
        <f t="shared" si="413"/>
        <v>0.11650159476246436</v>
      </c>
      <c r="N745" s="120">
        <v>2044</v>
      </c>
      <c r="O745" s="120">
        <v>3219</v>
      </c>
      <c r="P745" s="120"/>
      <c r="Q745" s="120"/>
      <c r="R745" s="120">
        <v>694</v>
      </c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G745" s="6">
        <f>IF(Q745&gt;0,RANK(Q745,(N745:P745,Q745:AE745)),0)</f>
        <v>0</v>
      </c>
      <c r="AH745" s="6">
        <f>IF(R745&gt;0,RANK(R745,(N745:P745,Q745:AE745)),0)</f>
        <v>3</v>
      </c>
      <c r="AI745" s="6">
        <f>IF(T745&gt;0,RANK(T745,(N745:P745,Q745:AE745)),0)</f>
        <v>0</v>
      </c>
      <c r="AJ745" s="6">
        <f>IF(S745&gt;0,RANK(S745,(N745:P745,Q745:AE745)),0)</f>
        <v>0</v>
      </c>
      <c r="AK745" s="2">
        <f t="shared" si="414"/>
        <v>0</v>
      </c>
      <c r="AL745" s="2">
        <f t="shared" si="415"/>
        <v>0.11650159476246433</v>
      </c>
      <c r="AM745" s="2">
        <f t="shared" si="416"/>
        <v>0</v>
      </c>
      <c r="AN745" s="2">
        <f t="shared" si="417"/>
        <v>0</v>
      </c>
      <c r="AP745" t="s">
        <v>241</v>
      </c>
      <c r="AQ745" t="s">
        <v>1809</v>
      </c>
      <c r="AR745">
        <v>1</v>
      </c>
      <c r="AT745">
        <v>1</v>
      </c>
      <c r="AU745" s="105">
        <v>30</v>
      </c>
      <c r="AV745" s="107">
        <v>89</v>
      </c>
      <c r="AW745" s="111">
        <f t="shared" si="418"/>
        <v>30089</v>
      </c>
      <c r="AY745" s="6" t="s">
        <v>1243</v>
      </c>
      <c r="BF745" t="s">
        <v>607</v>
      </c>
    </row>
    <row r="746" spans="1:58" hidden="1" outlineLevel="1">
      <c r="A746" t="s">
        <v>2157</v>
      </c>
      <c r="B746" t="s">
        <v>1809</v>
      </c>
      <c r="C746" s="1">
        <f t="shared" si="405"/>
        <v>1923</v>
      </c>
      <c r="D746" s="8">
        <f t="shared" si="406"/>
        <v>2</v>
      </c>
      <c r="E746" s="8">
        <f t="shared" si="407"/>
        <v>1</v>
      </c>
      <c r="F746" s="8">
        <f t="shared" si="408"/>
        <v>0</v>
      </c>
      <c r="G746" s="61">
        <f t="shared" si="409"/>
        <v>183</v>
      </c>
      <c r="H746" s="66">
        <f t="shared" si="404"/>
        <v>9.5163806552262087E-2</v>
      </c>
      <c r="I746" s="2"/>
      <c r="J746" s="2">
        <f t="shared" si="410"/>
        <v>0.42225689027561103</v>
      </c>
      <c r="K746" s="2">
        <f t="shared" si="411"/>
        <v>0.51742069682787306</v>
      </c>
      <c r="L746" s="2">
        <f t="shared" si="412"/>
        <v>0</v>
      </c>
      <c r="M746" s="2">
        <f t="shared" si="413"/>
        <v>6.0322412896515964E-2</v>
      </c>
      <c r="N746" s="120">
        <v>812</v>
      </c>
      <c r="O746" s="120">
        <v>995</v>
      </c>
      <c r="P746" s="120"/>
      <c r="Q746" s="120"/>
      <c r="R746" s="120">
        <v>116</v>
      </c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G746" s="6">
        <f>IF(Q746&gt;0,RANK(Q746,(N746:P746,Q746:AE746)),0)</f>
        <v>0</v>
      </c>
      <c r="AH746" s="6">
        <f>IF(R746&gt;0,RANK(R746,(N746:P746,Q746:AE746)),0)</f>
        <v>3</v>
      </c>
      <c r="AI746" s="6">
        <f>IF(T746&gt;0,RANK(T746,(N746:P746,Q746:AE746)),0)</f>
        <v>0</v>
      </c>
      <c r="AJ746" s="6">
        <f>IF(S746&gt;0,RANK(S746,(N746:P746,Q746:AE746)),0)</f>
        <v>0</v>
      </c>
      <c r="AK746" s="2">
        <f t="shared" si="414"/>
        <v>0</v>
      </c>
      <c r="AL746" s="2">
        <f t="shared" si="415"/>
        <v>6.032241289651586E-2</v>
      </c>
      <c r="AM746" s="2">
        <f t="shared" si="416"/>
        <v>0</v>
      </c>
      <c r="AN746" s="2">
        <f t="shared" si="417"/>
        <v>0</v>
      </c>
      <c r="AP746" t="s">
        <v>2157</v>
      </c>
      <c r="AQ746" t="s">
        <v>1809</v>
      </c>
      <c r="AR746">
        <v>1</v>
      </c>
      <c r="AT746">
        <v>1</v>
      </c>
      <c r="AU746" s="105">
        <v>30</v>
      </c>
      <c r="AV746" s="107">
        <v>91</v>
      </c>
      <c r="AW746" s="111">
        <f t="shared" si="418"/>
        <v>30091</v>
      </c>
      <c r="AY746" s="6" t="s">
        <v>1243</v>
      </c>
      <c r="BF746" t="s">
        <v>1786</v>
      </c>
    </row>
    <row r="747" spans="1:58" hidden="1" outlineLevel="1">
      <c r="A747" t="s">
        <v>2401</v>
      </c>
      <c r="B747" t="s">
        <v>1809</v>
      </c>
      <c r="C747" s="1">
        <f t="shared" si="405"/>
        <v>16847</v>
      </c>
      <c r="D747" s="8">
        <f t="shared" si="406"/>
        <v>1</v>
      </c>
      <c r="E747" s="8">
        <f t="shared" si="407"/>
        <v>2</v>
      </c>
      <c r="F747" s="8">
        <f t="shared" si="408"/>
        <v>0</v>
      </c>
      <c r="G747" s="61">
        <f t="shared" si="409"/>
        <v>7525</v>
      </c>
      <c r="H747" s="66">
        <f t="shared" si="404"/>
        <v>0.44666706238499437</v>
      </c>
      <c r="I747" s="2"/>
      <c r="J747" s="2">
        <f t="shared" si="410"/>
        <v>0.69288300587641716</v>
      </c>
      <c r="K747" s="2">
        <f t="shared" si="411"/>
        <v>0.24621594349142281</v>
      </c>
      <c r="L747" s="2">
        <f t="shared" si="412"/>
        <v>0</v>
      </c>
      <c r="M747" s="2">
        <f t="shared" si="413"/>
        <v>6.0901050632160031E-2</v>
      </c>
      <c r="N747" s="120">
        <v>11673</v>
      </c>
      <c r="O747" s="120">
        <v>4148</v>
      </c>
      <c r="P747" s="120"/>
      <c r="Q747" s="120"/>
      <c r="R747" s="120">
        <v>1026</v>
      </c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G747" s="6">
        <f>IF(Q747&gt;0,RANK(Q747,(N747:P747,Q747:AE747)),0)</f>
        <v>0</v>
      </c>
      <c r="AH747" s="6">
        <f>IF(R747&gt;0,RANK(R747,(N747:P747,Q747:AE747)),0)</f>
        <v>3</v>
      </c>
      <c r="AI747" s="6">
        <f>IF(T747&gt;0,RANK(T747,(N747:P747,Q747:AE747)),0)</f>
        <v>0</v>
      </c>
      <c r="AJ747" s="6">
        <f>IF(S747&gt;0,RANK(S747,(N747:P747,Q747:AE747)),0)</f>
        <v>0</v>
      </c>
      <c r="AK747" s="2">
        <f t="shared" si="414"/>
        <v>0</v>
      </c>
      <c r="AL747" s="2">
        <f t="shared" si="415"/>
        <v>6.0901050632160031E-2</v>
      </c>
      <c r="AM747" s="2">
        <f t="shared" si="416"/>
        <v>0</v>
      </c>
      <c r="AN747" s="2">
        <f t="shared" si="417"/>
        <v>0</v>
      </c>
      <c r="AP747" t="s">
        <v>2401</v>
      </c>
      <c r="AQ747" t="s">
        <v>1809</v>
      </c>
      <c r="AR747">
        <v>1</v>
      </c>
      <c r="AT747">
        <v>1</v>
      </c>
      <c r="AU747" s="105">
        <v>30</v>
      </c>
      <c r="AV747" s="107">
        <v>93</v>
      </c>
      <c r="AW747" s="111">
        <f t="shared" si="418"/>
        <v>30093</v>
      </c>
      <c r="AY747" s="6" t="s">
        <v>1243</v>
      </c>
      <c r="BF747" t="s">
        <v>1160</v>
      </c>
    </row>
    <row r="748" spans="1:58" hidden="1" outlineLevel="1">
      <c r="A748" t="s">
        <v>2284</v>
      </c>
      <c r="B748" t="s">
        <v>1809</v>
      </c>
      <c r="C748" s="1">
        <f t="shared" si="405"/>
        <v>4724</v>
      </c>
      <c r="D748" s="8">
        <f t="shared" si="406"/>
        <v>2</v>
      </c>
      <c r="E748" s="8">
        <f t="shared" si="407"/>
        <v>1</v>
      </c>
      <c r="F748" s="8">
        <f t="shared" si="408"/>
        <v>0</v>
      </c>
      <c r="G748" s="61">
        <f t="shared" si="409"/>
        <v>952</v>
      </c>
      <c r="H748" s="66">
        <f t="shared" si="404"/>
        <v>0.20152413209144793</v>
      </c>
      <c r="I748" s="2"/>
      <c r="J748" s="2">
        <f t="shared" si="410"/>
        <v>0.36663844199830653</v>
      </c>
      <c r="K748" s="2">
        <f t="shared" si="411"/>
        <v>0.56816257408975446</v>
      </c>
      <c r="L748" s="2">
        <f t="shared" si="412"/>
        <v>0</v>
      </c>
      <c r="M748" s="2">
        <f t="shared" si="413"/>
        <v>6.5198983911939012E-2</v>
      </c>
      <c r="N748" s="120">
        <v>1732</v>
      </c>
      <c r="O748" s="120">
        <v>2684</v>
      </c>
      <c r="P748" s="120"/>
      <c r="Q748" s="120"/>
      <c r="R748" s="120">
        <v>308</v>
      </c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G748" s="6">
        <f>IF(Q748&gt;0,RANK(Q748,(N748:P748,Q748:AE748)),0)</f>
        <v>0</v>
      </c>
      <c r="AH748" s="6">
        <f>IF(R748&gt;0,RANK(R748,(N748:P748,Q748:AE748)),0)</f>
        <v>3</v>
      </c>
      <c r="AI748" s="6">
        <f>IF(T748&gt;0,RANK(T748,(N748:P748,Q748:AE748)),0)</f>
        <v>0</v>
      </c>
      <c r="AJ748" s="6">
        <f>IF(S748&gt;0,RANK(S748,(N748:P748,Q748:AE748)),0)</f>
        <v>0</v>
      </c>
      <c r="AK748" s="2">
        <f t="shared" si="414"/>
        <v>0</v>
      </c>
      <c r="AL748" s="2">
        <f t="shared" si="415"/>
        <v>6.519898391193904E-2</v>
      </c>
      <c r="AM748" s="2">
        <f t="shared" si="416"/>
        <v>0</v>
      </c>
      <c r="AN748" s="2">
        <f t="shared" si="417"/>
        <v>0</v>
      </c>
      <c r="AP748" t="s">
        <v>2284</v>
      </c>
      <c r="AQ748" t="s">
        <v>1809</v>
      </c>
      <c r="AR748">
        <v>1</v>
      </c>
      <c r="AT748">
        <v>1</v>
      </c>
      <c r="AU748" s="105">
        <v>30</v>
      </c>
      <c r="AV748" s="107">
        <v>95</v>
      </c>
      <c r="AW748" s="111">
        <f t="shared" si="418"/>
        <v>30095</v>
      </c>
      <c r="AY748" s="6" t="s">
        <v>1243</v>
      </c>
      <c r="BF748" t="s">
        <v>607</v>
      </c>
    </row>
    <row r="749" spans="1:58" hidden="1" outlineLevel="1">
      <c r="A749" t="s">
        <v>2513</v>
      </c>
      <c r="B749" t="s">
        <v>1809</v>
      </c>
      <c r="C749" s="1">
        <f t="shared" si="405"/>
        <v>2119</v>
      </c>
      <c r="D749" s="8">
        <f t="shared" si="406"/>
        <v>2</v>
      </c>
      <c r="E749" s="8">
        <f t="shared" si="407"/>
        <v>1</v>
      </c>
      <c r="F749" s="8">
        <f t="shared" si="408"/>
        <v>0</v>
      </c>
      <c r="G749" s="61">
        <f t="shared" si="409"/>
        <v>667</v>
      </c>
      <c r="H749" s="66">
        <f t="shared" si="404"/>
        <v>0.31477111845210004</v>
      </c>
      <c r="I749" s="2"/>
      <c r="J749" s="2">
        <f t="shared" si="410"/>
        <v>0.31193959414818312</v>
      </c>
      <c r="K749" s="2">
        <f t="shared" si="411"/>
        <v>0.6267107126002831</v>
      </c>
      <c r="L749" s="2">
        <f t="shared" si="412"/>
        <v>0</v>
      </c>
      <c r="M749" s="2">
        <f t="shared" si="413"/>
        <v>6.1349693251533832E-2</v>
      </c>
      <c r="N749" s="120">
        <v>661</v>
      </c>
      <c r="O749" s="120">
        <v>1328</v>
      </c>
      <c r="P749" s="120"/>
      <c r="Q749" s="120"/>
      <c r="R749" s="120">
        <v>130</v>
      </c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G749" s="6">
        <f>IF(Q749&gt;0,RANK(Q749,(N749:P749,Q749:AE749)),0)</f>
        <v>0</v>
      </c>
      <c r="AH749" s="6">
        <f>IF(R749&gt;0,RANK(R749,(N749:P749,Q749:AE749)),0)</f>
        <v>3</v>
      </c>
      <c r="AI749" s="6">
        <f>IF(T749&gt;0,RANK(T749,(N749:P749,Q749:AE749)),0)</f>
        <v>0</v>
      </c>
      <c r="AJ749" s="6">
        <f>IF(S749&gt;0,RANK(S749,(N749:P749,Q749:AE749)),0)</f>
        <v>0</v>
      </c>
      <c r="AK749" s="2">
        <f t="shared" si="414"/>
        <v>0</v>
      </c>
      <c r="AL749" s="2">
        <f t="shared" si="415"/>
        <v>6.1349693251533742E-2</v>
      </c>
      <c r="AM749" s="2">
        <f t="shared" si="416"/>
        <v>0</v>
      </c>
      <c r="AN749" s="2">
        <f t="shared" si="417"/>
        <v>0</v>
      </c>
      <c r="AP749" t="s">
        <v>2513</v>
      </c>
      <c r="AQ749" t="s">
        <v>1809</v>
      </c>
      <c r="AR749">
        <v>1</v>
      </c>
      <c r="AT749">
        <v>1</v>
      </c>
      <c r="AU749" s="105">
        <v>30</v>
      </c>
      <c r="AV749" s="107">
        <v>97</v>
      </c>
      <c r="AW749" s="111">
        <f t="shared" si="418"/>
        <v>30097</v>
      </c>
      <c r="AY749" s="6" t="s">
        <v>1243</v>
      </c>
    </row>
    <row r="750" spans="1:58" hidden="1" outlineLevel="1">
      <c r="A750" t="s">
        <v>2525</v>
      </c>
      <c r="B750" t="s">
        <v>1809</v>
      </c>
      <c r="C750" s="1">
        <f t="shared" si="405"/>
        <v>3313</v>
      </c>
      <c r="D750" s="8">
        <f t="shared" si="406"/>
        <v>2</v>
      </c>
      <c r="E750" s="8">
        <f t="shared" si="407"/>
        <v>1</v>
      </c>
      <c r="F750" s="8">
        <f t="shared" si="408"/>
        <v>0</v>
      </c>
      <c r="G750" s="61">
        <f t="shared" si="409"/>
        <v>419</v>
      </c>
      <c r="H750" s="66">
        <f t="shared" si="404"/>
        <v>0.1264714760036221</v>
      </c>
      <c r="I750" s="2"/>
      <c r="J750" s="2">
        <f t="shared" si="410"/>
        <v>0.40476909145789314</v>
      </c>
      <c r="K750" s="2">
        <f t="shared" si="411"/>
        <v>0.53124056746151527</v>
      </c>
      <c r="L750" s="2">
        <f t="shared" si="412"/>
        <v>0</v>
      </c>
      <c r="M750" s="2">
        <f t="shared" si="413"/>
        <v>6.399034108059154E-2</v>
      </c>
      <c r="N750" s="120">
        <v>1341</v>
      </c>
      <c r="O750" s="120">
        <v>1760</v>
      </c>
      <c r="P750" s="120"/>
      <c r="Q750" s="120"/>
      <c r="R750" s="120">
        <v>212</v>
      </c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G750" s="6">
        <f>IF(Q750&gt;0,RANK(Q750,(N750:P750,Q750:AE750)),0)</f>
        <v>0</v>
      </c>
      <c r="AH750" s="6">
        <f>IF(R750&gt;0,RANK(R750,(N750:P750,Q750:AE750)),0)</f>
        <v>3</v>
      </c>
      <c r="AI750" s="6">
        <f>IF(T750&gt;0,RANK(T750,(N750:P750,Q750:AE750)),0)</f>
        <v>0</v>
      </c>
      <c r="AJ750" s="6">
        <f>IF(S750&gt;0,RANK(S750,(N750:P750,Q750:AE750)),0)</f>
        <v>0</v>
      </c>
      <c r="AK750" s="2">
        <f t="shared" si="414"/>
        <v>0</v>
      </c>
      <c r="AL750" s="2">
        <f t="shared" si="415"/>
        <v>6.3990341080591609E-2</v>
      </c>
      <c r="AM750" s="2">
        <f t="shared" si="416"/>
        <v>0</v>
      </c>
      <c r="AN750" s="2">
        <f t="shared" si="417"/>
        <v>0</v>
      </c>
      <c r="AP750" t="s">
        <v>2525</v>
      </c>
      <c r="AQ750" t="s">
        <v>1809</v>
      </c>
      <c r="AR750">
        <v>1</v>
      </c>
      <c r="AT750">
        <v>1</v>
      </c>
      <c r="AU750" s="105">
        <v>30</v>
      </c>
      <c r="AV750" s="107">
        <v>99</v>
      </c>
      <c r="AW750" s="111">
        <f t="shared" si="418"/>
        <v>30099</v>
      </c>
      <c r="AY750" s="6" t="s">
        <v>1243</v>
      </c>
    </row>
    <row r="751" spans="1:58" hidden="1" outlineLevel="1">
      <c r="A751" t="s">
        <v>1999</v>
      </c>
      <c r="B751" t="s">
        <v>1809</v>
      </c>
      <c r="C751" s="1">
        <f t="shared" si="405"/>
        <v>2120</v>
      </c>
      <c r="D751" s="8">
        <f t="shared" si="406"/>
        <v>2</v>
      </c>
      <c r="E751" s="8">
        <f t="shared" si="407"/>
        <v>1</v>
      </c>
      <c r="F751" s="8">
        <f t="shared" si="408"/>
        <v>0</v>
      </c>
      <c r="G751" s="61">
        <f t="shared" si="409"/>
        <v>488</v>
      </c>
      <c r="H751" s="66">
        <f t="shared" si="404"/>
        <v>0.23018867924528302</v>
      </c>
      <c r="I751" s="2"/>
      <c r="J751" s="2">
        <f t="shared" si="410"/>
        <v>0.34009433962264152</v>
      </c>
      <c r="K751" s="2">
        <f t="shared" si="411"/>
        <v>0.57028301886792454</v>
      </c>
      <c r="L751" s="2">
        <f t="shared" si="412"/>
        <v>0</v>
      </c>
      <c r="M751" s="2">
        <f t="shared" si="413"/>
        <v>8.9622641509433998E-2</v>
      </c>
      <c r="N751" s="120">
        <v>721</v>
      </c>
      <c r="O751" s="120">
        <v>1209</v>
      </c>
      <c r="P751" s="120"/>
      <c r="Q751" s="120"/>
      <c r="R751" s="120">
        <v>190</v>
      </c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G751" s="6">
        <f>IF(Q751&gt;0,RANK(Q751,(N751:P751,Q751:AE751)),0)</f>
        <v>0</v>
      </c>
      <c r="AH751" s="6">
        <f>IF(R751&gt;0,RANK(R751,(N751:P751,Q751:AE751)),0)</f>
        <v>3</v>
      </c>
      <c r="AI751" s="6">
        <f>IF(T751&gt;0,RANK(T751,(N751:P751,Q751:AE751)),0)</f>
        <v>0</v>
      </c>
      <c r="AJ751" s="6">
        <f>IF(S751&gt;0,RANK(S751,(N751:P751,Q751:AE751)),0)</f>
        <v>0</v>
      </c>
      <c r="AK751" s="2">
        <f t="shared" si="414"/>
        <v>0</v>
      </c>
      <c r="AL751" s="2">
        <f t="shared" si="415"/>
        <v>8.9622641509433956E-2</v>
      </c>
      <c r="AM751" s="2">
        <f t="shared" si="416"/>
        <v>0</v>
      </c>
      <c r="AN751" s="2">
        <f t="shared" si="417"/>
        <v>0</v>
      </c>
      <c r="AP751" t="s">
        <v>1999</v>
      </c>
      <c r="AQ751" t="s">
        <v>1809</v>
      </c>
      <c r="AR751">
        <v>1</v>
      </c>
      <c r="AT751">
        <v>1</v>
      </c>
      <c r="AU751" s="105">
        <v>30</v>
      </c>
      <c r="AV751" s="107">
        <v>101</v>
      </c>
      <c r="AW751" s="111">
        <f t="shared" si="418"/>
        <v>30101</v>
      </c>
      <c r="AY751" s="6" t="s">
        <v>1243</v>
      </c>
      <c r="BF751" t="s">
        <v>1786</v>
      </c>
    </row>
    <row r="752" spans="1:58" hidden="1" outlineLevel="1">
      <c r="A752" t="s">
        <v>1784</v>
      </c>
      <c r="B752" t="s">
        <v>1809</v>
      </c>
      <c r="C752" s="1">
        <f t="shared" si="405"/>
        <v>462</v>
      </c>
      <c r="D752" s="8">
        <f t="shared" si="406"/>
        <v>2</v>
      </c>
      <c r="E752" s="8">
        <f t="shared" si="407"/>
        <v>1</v>
      </c>
      <c r="F752" s="8">
        <f t="shared" si="408"/>
        <v>0</v>
      </c>
      <c r="G752" s="61">
        <f t="shared" si="409"/>
        <v>95</v>
      </c>
      <c r="H752" s="66">
        <f t="shared" si="404"/>
        <v>0.20562770562770563</v>
      </c>
      <c r="I752" s="2"/>
      <c r="J752" s="2">
        <f t="shared" si="410"/>
        <v>0.33982683982683981</v>
      </c>
      <c r="K752" s="2">
        <f t="shared" si="411"/>
        <v>0.54545454545454541</v>
      </c>
      <c r="L752" s="2">
        <f t="shared" si="412"/>
        <v>0</v>
      </c>
      <c r="M752" s="2">
        <f t="shared" si="413"/>
        <v>0.11471861471861478</v>
      </c>
      <c r="N752" s="120">
        <v>157</v>
      </c>
      <c r="O752" s="120">
        <v>252</v>
      </c>
      <c r="P752" s="120"/>
      <c r="Q752" s="120"/>
      <c r="R752" s="120">
        <v>53</v>
      </c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G752" s="6">
        <f>IF(Q752&gt;0,RANK(Q752,(N752:P752,Q752:AE752)),0)</f>
        <v>0</v>
      </c>
      <c r="AH752" s="6">
        <f>IF(R752&gt;0,RANK(R752,(N752:P752,Q752:AE752)),0)</f>
        <v>3</v>
      </c>
      <c r="AI752" s="6">
        <f>IF(T752&gt;0,RANK(T752,(N752:P752,Q752:AE752)),0)</f>
        <v>0</v>
      </c>
      <c r="AJ752" s="6">
        <f>IF(S752&gt;0,RANK(S752,(N752:P752,Q752:AE752)),0)</f>
        <v>0</v>
      </c>
      <c r="AK752" s="2">
        <f t="shared" si="414"/>
        <v>0</v>
      </c>
      <c r="AL752" s="2">
        <f t="shared" si="415"/>
        <v>0.11471861471861472</v>
      </c>
      <c r="AM752" s="2">
        <f t="shared" si="416"/>
        <v>0</v>
      </c>
      <c r="AN752" s="2">
        <f t="shared" si="417"/>
        <v>0</v>
      </c>
      <c r="AP752" t="s">
        <v>1784</v>
      </c>
      <c r="AQ752" t="s">
        <v>1809</v>
      </c>
      <c r="AR752">
        <v>1</v>
      </c>
      <c r="AT752">
        <v>1</v>
      </c>
      <c r="AU752" s="105">
        <v>30</v>
      </c>
      <c r="AV752" s="107">
        <v>103</v>
      </c>
      <c r="AW752" s="111">
        <f t="shared" si="418"/>
        <v>30103</v>
      </c>
      <c r="AY752" s="6" t="s">
        <v>1243</v>
      </c>
    </row>
    <row r="753" spans="1:58" hidden="1" outlineLevel="1">
      <c r="A753" t="s">
        <v>2155</v>
      </c>
      <c r="B753" t="s">
        <v>1809</v>
      </c>
      <c r="C753" s="1">
        <f t="shared" si="405"/>
        <v>3888</v>
      </c>
      <c r="D753" s="8">
        <f t="shared" si="406"/>
        <v>2</v>
      </c>
      <c r="E753" s="8">
        <f t="shared" si="407"/>
        <v>1</v>
      </c>
      <c r="F753" s="8">
        <f t="shared" si="408"/>
        <v>0</v>
      </c>
      <c r="G753" s="61">
        <f t="shared" si="409"/>
        <v>75</v>
      </c>
      <c r="H753" s="66">
        <f t="shared" si="404"/>
        <v>1.9290123456790122E-2</v>
      </c>
      <c r="I753" s="2"/>
      <c r="J753" s="2">
        <f t="shared" si="410"/>
        <v>0.44984567901234568</v>
      </c>
      <c r="K753" s="2">
        <f t="shared" si="411"/>
        <v>0.46913580246913578</v>
      </c>
      <c r="L753" s="2">
        <f t="shared" si="412"/>
        <v>0</v>
      </c>
      <c r="M753" s="2">
        <f t="shared" si="413"/>
        <v>8.101851851851849E-2</v>
      </c>
      <c r="N753" s="120">
        <v>1749</v>
      </c>
      <c r="O753" s="120">
        <v>1824</v>
      </c>
      <c r="P753" s="120"/>
      <c r="Q753" s="120"/>
      <c r="R753" s="120">
        <v>315</v>
      </c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G753" s="6">
        <f>IF(Q753&gt;0,RANK(Q753,(N753:P753,Q753:AE753)),0)</f>
        <v>0</v>
      </c>
      <c r="AH753" s="6">
        <f>IF(R753&gt;0,RANK(R753,(N753:P753,Q753:AE753)),0)</f>
        <v>3</v>
      </c>
      <c r="AI753" s="6">
        <f>IF(T753&gt;0,RANK(T753,(N753:P753,Q753:AE753)),0)</f>
        <v>0</v>
      </c>
      <c r="AJ753" s="6">
        <f>IF(S753&gt;0,RANK(S753,(N753:P753,Q753:AE753)),0)</f>
        <v>0</v>
      </c>
      <c r="AK753" s="2">
        <f t="shared" si="414"/>
        <v>0</v>
      </c>
      <c r="AL753" s="2">
        <f t="shared" si="415"/>
        <v>8.1018518518518517E-2</v>
      </c>
      <c r="AM753" s="2">
        <f t="shared" si="416"/>
        <v>0</v>
      </c>
      <c r="AN753" s="2">
        <f t="shared" si="417"/>
        <v>0</v>
      </c>
      <c r="AP753" t="s">
        <v>2155</v>
      </c>
      <c r="AQ753" t="s">
        <v>1809</v>
      </c>
      <c r="AR753">
        <v>1</v>
      </c>
      <c r="AT753">
        <v>1</v>
      </c>
      <c r="AU753" s="105">
        <v>30</v>
      </c>
      <c r="AV753" s="107">
        <v>105</v>
      </c>
      <c r="AW753" s="111">
        <f t="shared" si="418"/>
        <v>30105</v>
      </c>
      <c r="AY753" s="6" t="s">
        <v>1243</v>
      </c>
      <c r="BF753" t="s">
        <v>1786</v>
      </c>
    </row>
    <row r="754" spans="1:58" hidden="1" outlineLevel="1">
      <c r="A754" t="s">
        <v>1696</v>
      </c>
      <c r="B754" t="s">
        <v>1809</v>
      </c>
      <c r="C754" s="1">
        <f t="shared" si="405"/>
        <v>992</v>
      </c>
      <c r="D754" s="8">
        <f t="shared" si="406"/>
        <v>2</v>
      </c>
      <c r="E754" s="8">
        <f t="shared" si="407"/>
        <v>1</v>
      </c>
      <c r="F754" s="8">
        <f t="shared" si="408"/>
        <v>0</v>
      </c>
      <c r="G754" s="61">
        <f t="shared" si="409"/>
        <v>194</v>
      </c>
      <c r="H754" s="66">
        <f t="shared" si="404"/>
        <v>0.19556451612903225</v>
      </c>
      <c r="I754" s="2"/>
      <c r="J754" s="2">
        <f t="shared" si="410"/>
        <v>0.36794354838709675</v>
      </c>
      <c r="K754" s="2">
        <f t="shared" si="411"/>
        <v>0.563508064516129</v>
      </c>
      <c r="L754" s="2">
        <f t="shared" si="412"/>
        <v>0</v>
      </c>
      <c r="M754" s="2">
        <f t="shared" si="413"/>
        <v>6.8548387096774244E-2</v>
      </c>
      <c r="N754" s="120">
        <v>365</v>
      </c>
      <c r="O754" s="120">
        <v>559</v>
      </c>
      <c r="P754" s="120"/>
      <c r="Q754" s="120"/>
      <c r="R754" s="120">
        <v>68</v>
      </c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G754" s="6">
        <f>IF(Q754&gt;0,RANK(Q754,(N754:P754,Q754:AE754)),0)</f>
        <v>0</v>
      </c>
      <c r="AH754" s="6">
        <f>IF(R754&gt;0,RANK(R754,(N754:P754,Q754:AE754)),0)</f>
        <v>3</v>
      </c>
      <c r="AI754" s="6">
        <f>IF(T754&gt;0,RANK(T754,(N754:P754,Q754:AE754)),0)</f>
        <v>0</v>
      </c>
      <c r="AJ754" s="6">
        <f>IF(S754&gt;0,RANK(S754,(N754:P754,Q754:AE754)),0)</f>
        <v>0</v>
      </c>
      <c r="AK754" s="2">
        <f t="shared" si="414"/>
        <v>0</v>
      </c>
      <c r="AL754" s="2">
        <f t="shared" si="415"/>
        <v>6.8548387096774188E-2</v>
      </c>
      <c r="AM754" s="2">
        <f t="shared" si="416"/>
        <v>0</v>
      </c>
      <c r="AN754" s="2">
        <f t="shared" si="417"/>
        <v>0</v>
      </c>
      <c r="AP754" t="s">
        <v>1696</v>
      </c>
      <c r="AQ754" t="s">
        <v>1809</v>
      </c>
      <c r="AR754">
        <v>1</v>
      </c>
      <c r="AT754">
        <v>1</v>
      </c>
      <c r="AU754" s="105">
        <v>30</v>
      </c>
      <c r="AV754" s="107">
        <v>107</v>
      </c>
      <c r="AW754" s="111">
        <f t="shared" si="418"/>
        <v>30107</v>
      </c>
      <c r="AY754" s="6" t="s">
        <v>1243</v>
      </c>
    </row>
    <row r="755" spans="1:58" hidden="1" outlineLevel="1">
      <c r="A755" t="s">
        <v>1096</v>
      </c>
      <c r="B755" t="s">
        <v>1809</v>
      </c>
      <c r="C755" s="1">
        <f t="shared" si="405"/>
        <v>544</v>
      </c>
      <c r="D755" s="8">
        <f t="shared" si="406"/>
        <v>2</v>
      </c>
      <c r="E755" s="8">
        <f t="shared" si="407"/>
        <v>1</v>
      </c>
      <c r="F755" s="8">
        <f t="shared" si="408"/>
        <v>0</v>
      </c>
      <c r="G755" s="61">
        <f t="shared" si="409"/>
        <v>190</v>
      </c>
      <c r="H755" s="66">
        <f t="shared" si="404"/>
        <v>0.34926470588235292</v>
      </c>
      <c r="I755" s="2"/>
      <c r="J755" s="2">
        <f t="shared" si="410"/>
        <v>0.27389705882352944</v>
      </c>
      <c r="K755" s="2">
        <f t="shared" si="411"/>
        <v>0.62316176470588236</v>
      </c>
      <c r="L755" s="2">
        <f t="shared" si="412"/>
        <v>0</v>
      </c>
      <c r="M755" s="2">
        <f t="shared" si="413"/>
        <v>0.1029411764705882</v>
      </c>
      <c r="N755" s="120">
        <v>149</v>
      </c>
      <c r="O755" s="120">
        <v>339</v>
      </c>
      <c r="P755" s="120"/>
      <c r="Q755" s="120"/>
      <c r="R755" s="120">
        <v>56</v>
      </c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G755" s="6">
        <f>IF(Q755&gt;0,RANK(Q755,(N755:P755,Q755:AE755)),0)</f>
        <v>0</v>
      </c>
      <c r="AH755" s="6">
        <f>IF(R755&gt;0,RANK(R755,(N755:P755,Q755:AE755)),0)</f>
        <v>3</v>
      </c>
      <c r="AI755" s="6">
        <f>IF(T755&gt;0,RANK(T755,(N755:P755,Q755:AE755)),0)</f>
        <v>0</v>
      </c>
      <c r="AJ755" s="6">
        <f>IF(S755&gt;0,RANK(S755,(N755:P755,Q755:AE755)),0)</f>
        <v>0</v>
      </c>
      <c r="AK755" s="2">
        <f t="shared" si="414"/>
        <v>0</v>
      </c>
      <c r="AL755" s="2">
        <f t="shared" si="415"/>
        <v>0.10294117647058823</v>
      </c>
      <c r="AM755" s="2">
        <f t="shared" si="416"/>
        <v>0</v>
      </c>
      <c r="AN755" s="2">
        <f t="shared" si="417"/>
        <v>0</v>
      </c>
      <c r="AP755" t="s">
        <v>1096</v>
      </c>
      <c r="AQ755" t="s">
        <v>1809</v>
      </c>
      <c r="AR755">
        <v>1</v>
      </c>
      <c r="AT755">
        <v>1</v>
      </c>
      <c r="AU755" s="105">
        <v>30</v>
      </c>
      <c r="AV755" s="107">
        <v>109</v>
      </c>
      <c r="AW755" s="111">
        <f t="shared" si="418"/>
        <v>30109</v>
      </c>
      <c r="AY755" s="6" t="s">
        <v>1243</v>
      </c>
    </row>
    <row r="756" spans="1:58" hidden="1" outlineLevel="1">
      <c r="A756" t="s">
        <v>113</v>
      </c>
      <c r="B756" t="s">
        <v>1809</v>
      </c>
      <c r="C756" s="1">
        <f t="shared" si="405"/>
        <v>69074</v>
      </c>
      <c r="D756" s="8">
        <f t="shared" si="406"/>
        <v>1</v>
      </c>
      <c r="E756" s="8">
        <f t="shared" si="407"/>
        <v>2</v>
      </c>
      <c r="F756" s="8">
        <f t="shared" si="408"/>
        <v>0</v>
      </c>
      <c r="G756" s="61">
        <f t="shared" si="409"/>
        <v>488</v>
      </c>
      <c r="H756" s="66">
        <f t="shared" si="404"/>
        <v>7.0648869328546193E-3</v>
      </c>
      <c r="I756" s="2"/>
      <c r="J756" s="2">
        <f t="shared" si="410"/>
        <v>0.47145090772215303</v>
      </c>
      <c r="K756" s="2">
        <f t="shared" si="411"/>
        <v>0.46438602078929841</v>
      </c>
      <c r="L756" s="2">
        <f t="shared" si="412"/>
        <v>0</v>
      </c>
      <c r="M756" s="2">
        <f t="shared" si="413"/>
        <v>6.4163071488548551E-2</v>
      </c>
      <c r="N756" s="120">
        <v>32565</v>
      </c>
      <c r="O756" s="120">
        <v>32077</v>
      </c>
      <c r="P756" s="120"/>
      <c r="Q756" s="120"/>
      <c r="R756" s="120">
        <v>4432</v>
      </c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G756" s="6">
        <f>IF(Q756&gt;0,RANK(Q756,(N756:P756,Q756:AE756)),0)</f>
        <v>0</v>
      </c>
      <c r="AH756" s="6">
        <f>IF(R756&gt;0,RANK(R756,(N756:P756,Q756:AE756)),0)</f>
        <v>3</v>
      </c>
      <c r="AI756" s="6">
        <f>IF(T756&gt;0,RANK(T756,(N756:P756,Q756:AE756)),0)</f>
        <v>0</v>
      </c>
      <c r="AJ756" s="6">
        <f>IF(S756&gt;0,RANK(S756,(N756:P756,Q756:AE756)),0)</f>
        <v>0</v>
      </c>
      <c r="AK756" s="2">
        <f t="shared" si="414"/>
        <v>0</v>
      </c>
      <c r="AL756" s="2">
        <f t="shared" si="415"/>
        <v>6.4163071488548509E-2</v>
      </c>
      <c r="AM756" s="2">
        <f t="shared" si="416"/>
        <v>0</v>
      </c>
      <c r="AN756" s="2">
        <f t="shared" si="417"/>
        <v>0</v>
      </c>
      <c r="AP756" t="s">
        <v>113</v>
      </c>
      <c r="AQ756" t="s">
        <v>1809</v>
      </c>
      <c r="AR756">
        <v>1</v>
      </c>
      <c r="AT756">
        <v>1</v>
      </c>
      <c r="AU756" s="105">
        <v>30</v>
      </c>
      <c r="AV756" s="107">
        <v>111</v>
      </c>
      <c r="AW756" s="111">
        <f t="shared" si="418"/>
        <v>30111</v>
      </c>
      <c r="AY756" s="6" t="s">
        <v>1243</v>
      </c>
      <c r="BF756" t="s">
        <v>1786</v>
      </c>
    </row>
    <row r="757" spans="1:58" collapsed="1">
      <c r="A757" t="s">
        <v>590</v>
      </c>
      <c r="B757" t="s">
        <v>179</v>
      </c>
      <c r="C757" s="1">
        <f t="shared" si="405"/>
        <v>486066</v>
      </c>
      <c r="D757" s="8">
        <f t="shared" si="406"/>
        <v>1</v>
      </c>
      <c r="E757" s="8">
        <f t="shared" si="407"/>
        <v>2</v>
      </c>
      <c r="F757" s="8">
        <f t="shared" si="408"/>
        <v>0</v>
      </c>
      <c r="G757" s="61">
        <f t="shared" si="409"/>
        <v>18072</v>
      </c>
      <c r="H757" s="66">
        <f t="shared" si="404"/>
        <v>3.7180136030909382E-2</v>
      </c>
      <c r="I757" s="2"/>
      <c r="J757" s="2">
        <f t="shared" si="410"/>
        <v>0.48578382359597255</v>
      </c>
      <c r="K757" s="2">
        <f t="shared" si="411"/>
        <v>0.44860368756506319</v>
      </c>
      <c r="L757" s="2">
        <f t="shared" si="412"/>
        <v>0</v>
      </c>
      <c r="M757" s="2">
        <f t="shared" si="413"/>
        <v>6.56124888389642E-2</v>
      </c>
      <c r="N757" s="120">
        <f>SUM(N701:N756)</f>
        <v>236123</v>
      </c>
      <c r="O757" s="120">
        <f>SUM(O701:O756)</f>
        <v>218051</v>
      </c>
      <c r="P757" s="120"/>
      <c r="Q757" s="120"/>
      <c r="R757" s="120">
        <f>SUM(R701:R756)</f>
        <v>31892</v>
      </c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G757" s="6">
        <f>IF(Q757&gt;0,RANK(Q757,(N757:P757,Q757:AE757)),0)</f>
        <v>0</v>
      </c>
      <c r="AH757" s="6">
        <f>IF(R757&gt;0,RANK(R757,(N757:P757,Q757:AE757)),0)</f>
        <v>3</v>
      </c>
      <c r="AI757" s="6">
        <f>IF(T757&gt;0,RANK(T757,(N757:P757,Q757:AE757)),0)</f>
        <v>0</v>
      </c>
      <c r="AJ757" s="6">
        <f>IF(S757&gt;0,RANK(S757,(N757:P757,Q757:AE757)),0)</f>
        <v>0</v>
      </c>
      <c r="AK757" s="2">
        <f t="shared" si="414"/>
        <v>0</v>
      </c>
      <c r="AL757" s="2">
        <f t="shared" si="415"/>
        <v>6.5612488838964256E-2</v>
      </c>
      <c r="AM757" s="2">
        <f t="shared" si="416"/>
        <v>0</v>
      </c>
      <c r="AN757" s="2">
        <f t="shared" si="417"/>
        <v>0</v>
      </c>
      <c r="AP757" t="s">
        <v>590</v>
      </c>
      <c r="AQ757" t="s">
        <v>179</v>
      </c>
      <c r="AT757">
        <v>1</v>
      </c>
      <c r="AU757" s="105">
        <v>30</v>
      </c>
      <c r="AV757" s="107"/>
      <c r="AW757" s="105">
        <v>30</v>
      </c>
      <c r="AY757" s="6" t="s">
        <v>71</v>
      </c>
    </row>
    <row r="758" spans="1:58">
      <c r="C758" s="1"/>
      <c r="D758" s="8"/>
      <c r="E758" s="8"/>
      <c r="F758" s="8"/>
      <c r="G758" s="61"/>
      <c r="H758" s="66"/>
      <c r="I758" s="2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G758" s="6"/>
      <c r="AH758" s="6"/>
      <c r="AI758" s="6"/>
      <c r="AJ758" s="6"/>
      <c r="AU758" s="105"/>
      <c r="AV758" s="107"/>
      <c r="AW758" s="111"/>
    </row>
    <row r="759" spans="1:58" hidden="1" outlineLevel="1">
      <c r="A759" t="s">
        <v>1341</v>
      </c>
      <c r="B759" t="s">
        <v>855</v>
      </c>
      <c r="C759" s="1">
        <f t="shared" ref="C759:C790" si="419">SUM(N759:AE759)</f>
        <v>12638</v>
      </c>
      <c r="D759" s="8">
        <f t="shared" ref="D759:D790" si="420">IF(N759&gt;0, RANK(N759,(N759:AE759)),0)</f>
        <v>2</v>
      </c>
      <c r="E759" s="8">
        <f t="shared" ref="E759:E790" si="421">IF(O759&gt;0,RANK(O759,(N759:AE759)),0)</f>
        <v>1</v>
      </c>
      <c r="F759" s="8">
        <f t="shared" ref="F759:F790" si="422">IF(P759&gt;0,RANK(P759,(N759:AE759)),0)</f>
        <v>0</v>
      </c>
      <c r="G759" s="61">
        <f t="shared" ref="G759:G790" si="423">IF(C759&gt;0,MAX(N759:S759)-LARGE(N759:S759,2),0)</f>
        <v>3702</v>
      </c>
      <c r="H759" s="66">
        <f t="shared" si="404"/>
        <v>0.29292609590125018</v>
      </c>
      <c r="I759" s="2"/>
      <c r="J759" s="2">
        <f t="shared" ref="J759:J790" si="424">IF($C759=0,"-",N759/$C759)</f>
        <v>0.35353695204937491</v>
      </c>
      <c r="K759" s="2">
        <f t="shared" ref="K759:K790" si="425">IF($C759=0,"-",O759/$C759)</f>
        <v>0.64646304795062515</v>
      </c>
      <c r="L759" s="2">
        <f t="shared" ref="L759:L790" si="426">IF($C759=0,"-",P759/$C759)</f>
        <v>0</v>
      </c>
      <c r="M759" s="2">
        <f t="shared" ref="M759:M790" si="427">IF(C759=0,"-",(1-J759-K759-L759))</f>
        <v>-1.1102230246251565E-16</v>
      </c>
      <c r="N759" s="61">
        <v>4468</v>
      </c>
      <c r="O759" s="61">
        <v>8170</v>
      </c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G759" s="6">
        <f>IF(Q759&gt;0,RANK(Q759,(N759:P759,Q759:AE759)),0)</f>
        <v>0</v>
      </c>
      <c r="AH759" s="6">
        <f>IF(R759&gt;0,RANK(R759,(N759:P759,Q759:AE759)),0)</f>
        <v>0</v>
      </c>
      <c r="AI759" s="6">
        <f>IF(T759&gt;0,RANK(T759,(N759:P759,Q759:AE759)),0)</f>
        <v>0</v>
      </c>
      <c r="AJ759" s="6">
        <f>IF(S759&gt;0,RANK(S759,(N759:P759,Q759:AE759)),0)</f>
        <v>0</v>
      </c>
      <c r="AK759" s="2">
        <f t="shared" ref="AK759:AK790" si="428">IF($C759=0,"-",Q759/$C759)</f>
        <v>0</v>
      </c>
      <c r="AL759" s="2">
        <f t="shared" ref="AL759:AL790" si="429">IF($C759=0,"-",R759/$C759)</f>
        <v>0</v>
      </c>
      <c r="AM759" s="2">
        <f t="shared" ref="AM759:AM790" si="430">IF($C759=0,"-",T759/$C759)</f>
        <v>0</v>
      </c>
      <c r="AN759" s="2">
        <f t="shared" ref="AN759:AN790" si="431">IF($C759=0,"-",S759/$C759)</f>
        <v>0</v>
      </c>
      <c r="AP759" t="s">
        <v>1341</v>
      </c>
      <c r="AQ759" t="s">
        <v>855</v>
      </c>
      <c r="AR759">
        <v>3</v>
      </c>
      <c r="AT759">
        <v>1</v>
      </c>
      <c r="AU759" s="105">
        <v>31</v>
      </c>
      <c r="AV759" s="107">
        <v>1</v>
      </c>
      <c r="AW759" s="111">
        <f t="shared" si="418"/>
        <v>31001</v>
      </c>
      <c r="AY759" s="6" t="s">
        <v>1243</v>
      </c>
    </row>
    <row r="760" spans="1:58" hidden="1" outlineLevel="1">
      <c r="A760" t="s">
        <v>863</v>
      </c>
      <c r="B760" t="s">
        <v>855</v>
      </c>
      <c r="C760" s="1">
        <f t="shared" si="419"/>
        <v>3228</v>
      </c>
      <c r="D760" s="8">
        <f t="shared" si="420"/>
        <v>2</v>
      </c>
      <c r="E760" s="8">
        <f t="shared" si="421"/>
        <v>1</v>
      </c>
      <c r="F760" s="8">
        <f t="shared" si="422"/>
        <v>0</v>
      </c>
      <c r="G760" s="61">
        <f t="shared" si="423"/>
        <v>2022</v>
      </c>
      <c r="H760" s="66">
        <f t="shared" si="404"/>
        <v>0.62639405204460963</v>
      </c>
      <c r="I760" s="2"/>
      <c r="J760" s="2">
        <f t="shared" si="424"/>
        <v>0.18680297397769516</v>
      </c>
      <c r="K760" s="2">
        <f t="shared" si="425"/>
        <v>0.81319702602230481</v>
      </c>
      <c r="L760" s="2">
        <f t="shared" si="426"/>
        <v>0</v>
      </c>
      <c r="M760" s="2">
        <f t="shared" si="427"/>
        <v>0</v>
      </c>
      <c r="N760" s="61">
        <v>603</v>
      </c>
      <c r="O760" s="61">
        <v>2625</v>
      </c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G760" s="6">
        <f>IF(Q760&gt;0,RANK(Q760,(N760:P760,Q760:AE760)),0)</f>
        <v>0</v>
      </c>
      <c r="AH760" s="6">
        <f>IF(R760&gt;0,RANK(R760,(N760:P760,Q760:AE760)),0)</f>
        <v>0</v>
      </c>
      <c r="AI760" s="6">
        <f>IF(T760&gt;0,RANK(T760,(N760:P760,Q760:AE760)),0)</f>
        <v>0</v>
      </c>
      <c r="AJ760" s="6">
        <f>IF(S760&gt;0,RANK(S760,(N760:P760,Q760:AE760)),0)</f>
        <v>0</v>
      </c>
      <c r="AK760" s="2">
        <f t="shared" si="428"/>
        <v>0</v>
      </c>
      <c r="AL760" s="2">
        <f t="shared" si="429"/>
        <v>0</v>
      </c>
      <c r="AM760" s="2">
        <f t="shared" si="430"/>
        <v>0</v>
      </c>
      <c r="AN760" s="2">
        <f t="shared" si="431"/>
        <v>0</v>
      </c>
      <c r="AP760" t="s">
        <v>863</v>
      </c>
      <c r="AQ760" t="s">
        <v>855</v>
      </c>
      <c r="AR760">
        <v>3</v>
      </c>
      <c r="AT760">
        <v>1</v>
      </c>
      <c r="AU760" s="105">
        <v>31</v>
      </c>
      <c r="AV760" s="107">
        <v>3</v>
      </c>
      <c r="AW760" s="111">
        <f t="shared" si="418"/>
        <v>31003</v>
      </c>
      <c r="AY760" s="6" t="s">
        <v>1243</v>
      </c>
    </row>
    <row r="761" spans="1:58" hidden="1" outlineLevel="1">
      <c r="A761" t="s">
        <v>1192</v>
      </c>
      <c r="B761" t="s">
        <v>855</v>
      </c>
      <c r="C761" s="1">
        <f t="shared" si="419"/>
        <v>264</v>
      </c>
      <c r="D761" s="8">
        <f t="shared" si="420"/>
        <v>2</v>
      </c>
      <c r="E761" s="8">
        <f t="shared" si="421"/>
        <v>1</v>
      </c>
      <c r="F761" s="8">
        <f t="shared" si="422"/>
        <v>0</v>
      </c>
      <c r="G761" s="61">
        <f t="shared" si="423"/>
        <v>194</v>
      </c>
      <c r="H761" s="66">
        <f t="shared" si="404"/>
        <v>0.73484848484848486</v>
      </c>
      <c r="I761" s="2"/>
      <c r="J761" s="2">
        <f t="shared" si="424"/>
        <v>0.13257575757575757</v>
      </c>
      <c r="K761" s="2">
        <f t="shared" si="425"/>
        <v>0.86742424242424243</v>
      </c>
      <c r="L761" s="2">
        <f t="shared" si="426"/>
        <v>0</v>
      </c>
      <c r="M761" s="2">
        <f t="shared" si="427"/>
        <v>0</v>
      </c>
      <c r="N761" s="61">
        <v>35</v>
      </c>
      <c r="O761" s="61">
        <v>229</v>
      </c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G761" s="6">
        <f>IF(Q761&gt;0,RANK(Q761,(N761:P761,Q761:AE761)),0)</f>
        <v>0</v>
      </c>
      <c r="AH761" s="6">
        <f>IF(R761&gt;0,RANK(R761,(N761:P761,Q761:AE761)),0)</f>
        <v>0</v>
      </c>
      <c r="AI761" s="6">
        <f>IF(T761&gt;0,RANK(T761,(N761:P761,Q761:AE761)),0)</f>
        <v>0</v>
      </c>
      <c r="AJ761" s="6">
        <f>IF(S761&gt;0,RANK(S761,(N761:P761,Q761:AE761)),0)</f>
        <v>0</v>
      </c>
      <c r="AK761" s="2">
        <f t="shared" si="428"/>
        <v>0</v>
      </c>
      <c r="AL761" s="2">
        <f t="shared" si="429"/>
        <v>0</v>
      </c>
      <c r="AM761" s="2">
        <f t="shared" si="430"/>
        <v>0</v>
      </c>
      <c r="AN761" s="2">
        <f t="shared" si="431"/>
        <v>0</v>
      </c>
      <c r="AP761" t="s">
        <v>1192</v>
      </c>
      <c r="AQ761" t="s">
        <v>855</v>
      </c>
      <c r="AR761">
        <v>3</v>
      </c>
      <c r="AT761">
        <v>1</v>
      </c>
      <c r="AU761" s="105">
        <v>31</v>
      </c>
      <c r="AV761" s="107">
        <v>5</v>
      </c>
      <c r="AW761" s="111">
        <f t="shared" si="418"/>
        <v>31005</v>
      </c>
      <c r="AY761" s="6" t="s">
        <v>1243</v>
      </c>
    </row>
    <row r="762" spans="1:58" hidden="1" outlineLevel="1">
      <c r="A762" t="s">
        <v>1193</v>
      </c>
      <c r="B762" t="s">
        <v>855</v>
      </c>
      <c r="C762" s="1">
        <f t="shared" si="419"/>
        <v>411</v>
      </c>
      <c r="D762" s="8">
        <f t="shared" si="420"/>
        <v>2</v>
      </c>
      <c r="E762" s="8">
        <f t="shared" si="421"/>
        <v>1</v>
      </c>
      <c r="F762" s="8">
        <f t="shared" si="422"/>
        <v>0</v>
      </c>
      <c r="G762" s="61">
        <f t="shared" si="423"/>
        <v>287</v>
      </c>
      <c r="H762" s="66">
        <f t="shared" si="404"/>
        <v>0.69829683698296841</v>
      </c>
      <c r="I762" s="2"/>
      <c r="J762" s="2">
        <f t="shared" si="424"/>
        <v>0.15085158150851583</v>
      </c>
      <c r="K762" s="2">
        <f t="shared" si="425"/>
        <v>0.84914841849148415</v>
      </c>
      <c r="L762" s="2">
        <f t="shared" si="426"/>
        <v>0</v>
      </c>
      <c r="M762" s="2">
        <f t="shared" si="427"/>
        <v>0</v>
      </c>
      <c r="N762" s="61">
        <v>62</v>
      </c>
      <c r="O762" s="61">
        <v>349</v>
      </c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G762" s="6">
        <f>IF(Q762&gt;0,RANK(Q762,(N762:P762,Q762:AE762)),0)</f>
        <v>0</v>
      </c>
      <c r="AH762" s="6">
        <f>IF(R762&gt;0,RANK(R762,(N762:P762,Q762:AE762)),0)</f>
        <v>0</v>
      </c>
      <c r="AI762" s="6">
        <f>IF(T762&gt;0,RANK(T762,(N762:P762,Q762:AE762)),0)</f>
        <v>0</v>
      </c>
      <c r="AJ762" s="6">
        <f>IF(S762&gt;0,RANK(S762,(N762:P762,Q762:AE762)),0)</f>
        <v>0</v>
      </c>
      <c r="AK762" s="2">
        <f t="shared" si="428"/>
        <v>0</v>
      </c>
      <c r="AL762" s="2">
        <f t="shared" si="429"/>
        <v>0</v>
      </c>
      <c r="AM762" s="2">
        <f t="shared" si="430"/>
        <v>0</v>
      </c>
      <c r="AN762" s="2">
        <f t="shared" si="431"/>
        <v>0</v>
      </c>
      <c r="AP762" t="s">
        <v>1193</v>
      </c>
      <c r="AQ762" t="s">
        <v>855</v>
      </c>
      <c r="AR762">
        <v>3</v>
      </c>
      <c r="AT762">
        <v>1</v>
      </c>
      <c r="AU762" s="105">
        <v>31</v>
      </c>
      <c r="AV762" s="107">
        <v>7</v>
      </c>
      <c r="AW762" s="111">
        <f t="shared" si="418"/>
        <v>31007</v>
      </c>
      <c r="AY762" s="6" t="s">
        <v>1243</v>
      </c>
    </row>
    <row r="763" spans="1:58" hidden="1" outlineLevel="1">
      <c r="A763" t="s">
        <v>1163</v>
      </c>
      <c r="B763" t="s">
        <v>855</v>
      </c>
      <c r="C763" s="1">
        <f t="shared" si="419"/>
        <v>297</v>
      </c>
      <c r="D763" s="8">
        <f t="shared" si="420"/>
        <v>2</v>
      </c>
      <c r="E763" s="8">
        <f t="shared" si="421"/>
        <v>1</v>
      </c>
      <c r="F763" s="8">
        <f t="shared" si="422"/>
        <v>0</v>
      </c>
      <c r="G763" s="61">
        <f t="shared" si="423"/>
        <v>233</v>
      </c>
      <c r="H763" s="66">
        <f t="shared" si="404"/>
        <v>0.78451178451178449</v>
      </c>
      <c r="I763" s="2"/>
      <c r="J763" s="2">
        <f t="shared" si="424"/>
        <v>0.10774410774410774</v>
      </c>
      <c r="K763" s="2">
        <f t="shared" si="425"/>
        <v>0.8922558922558923</v>
      </c>
      <c r="L763" s="2">
        <f t="shared" si="426"/>
        <v>0</v>
      </c>
      <c r="M763" s="2">
        <f t="shared" si="427"/>
        <v>0</v>
      </c>
      <c r="N763" s="61">
        <v>32</v>
      </c>
      <c r="O763" s="61">
        <v>265</v>
      </c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G763" s="6">
        <f>IF(Q763&gt;0,RANK(Q763,(N763:P763,Q763:AE763)),0)</f>
        <v>0</v>
      </c>
      <c r="AH763" s="6">
        <f>IF(R763&gt;0,RANK(R763,(N763:P763,Q763:AE763)),0)</f>
        <v>0</v>
      </c>
      <c r="AI763" s="6">
        <f>IF(T763&gt;0,RANK(T763,(N763:P763,Q763:AE763)),0)</f>
        <v>0</v>
      </c>
      <c r="AJ763" s="6">
        <f>IF(S763&gt;0,RANK(S763,(N763:P763,Q763:AE763)),0)</f>
        <v>0</v>
      </c>
      <c r="AK763" s="2">
        <f t="shared" si="428"/>
        <v>0</v>
      </c>
      <c r="AL763" s="2">
        <f t="shared" si="429"/>
        <v>0</v>
      </c>
      <c r="AM763" s="2">
        <f t="shared" si="430"/>
        <v>0</v>
      </c>
      <c r="AN763" s="2">
        <f t="shared" si="431"/>
        <v>0</v>
      </c>
      <c r="AP763" t="s">
        <v>1163</v>
      </c>
      <c r="AQ763" t="s">
        <v>855</v>
      </c>
      <c r="AR763">
        <v>3</v>
      </c>
      <c r="AT763">
        <v>1</v>
      </c>
      <c r="AU763" s="105">
        <v>31</v>
      </c>
      <c r="AV763" s="107">
        <v>9</v>
      </c>
      <c r="AW763" s="111">
        <f t="shared" si="418"/>
        <v>31009</v>
      </c>
      <c r="AY763" s="6" t="s">
        <v>1243</v>
      </c>
    </row>
    <row r="764" spans="1:58" hidden="1" outlineLevel="1">
      <c r="A764" t="s">
        <v>586</v>
      </c>
      <c r="B764" t="s">
        <v>855</v>
      </c>
      <c r="C764" s="1">
        <f t="shared" si="419"/>
        <v>2803</v>
      </c>
      <c r="D764" s="8">
        <f t="shared" si="420"/>
        <v>2</v>
      </c>
      <c r="E764" s="8">
        <f t="shared" si="421"/>
        <v>1</v>
      </c>
      <c r="F764" s="8">
        <f t="shared" si="422"/>
        <v>0</v>
      </c>
      <c r="G764" s="61">
        <f t="shared" si="423"/>
        <v>1475</v>
      </c>
      <c r="H764" s="66">
        <f t="shared" si="404"/>
        <v>0.52622190510167677</v>
      </c>
      <c r="I764" s="2"/>
      <c r="J764" s="2">
        <f t="shared" si="424"/>
        <v>0.23688904744916162</v>
      </c>
      <c r="K764" s="2">
        <f t="shared" si="425"/>
        <v>0.76311095255083838</v>
      </c>
      <c r="L764" s="2">
        <f t="shared" si="426"/>
        <v>0</v>
      </c>
      <c r="M764" s="2">
        <f t="shared" si="427"/>
        <v>0</v>
      </c>
      <c r="N764" s="61">
        <v>664</v>
      </c>
      <c r="O764" s="61">
        <v>2139</v>
      </c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G764" s="6">
        <f>IF(Q764&gt;0,RANK(Q764,(N764:P764,Q764:AE764)),0)</f>
        <v>0</v>
      </c>
      <c r="AH764" s="6">
        <f>IF(R764&gt;0,RANK(R764,(N764:P764,Q764:AE764)),0)</f>
        <v>0</v>
      </c>
      <c r="AI764" s="6">
        <f>IF(T764&gt;0,RANK(T764,(N764:P764,Q764:AE764)),0)</f>
        <v>0</v>
      </c>
      <c r="AJ764" s="6">
        <f>IF(S764&gt;0,RANK(S764,(N764:P764,Q764:AE764)),0)</f>
        <v>0</v>
      </c>
      <c r="AK764" s="2">
        <f t="shared" si="428"/>
        <v>0</v>
      </c>
      <c r="AL764" s="2">
        <f t="shared" si="429"/>
        <v>0</v>
      </c>
      <c r="AM764" s="2">
        <f t="shared" si="430"/>
        <v>0</v>
      </c>
      <c r="AN764" s="2">
        <f t="shared" si="431"/>
        <v>0</v>
      </c>
      <c r="AP764" t="s">
        <v>586</v>
      </c>
      <c r="AQ764" t="s">
        <v>855</v>
      </c>
      <c r="AR764">
        <v>3</v>
      </c>
      <c r="AT764">
        <v>1</v>
      </c>
      <c r="AU764" s="105">
        <v>31</v>
      </c>
      <c r="AV764" s="107">
        <v>11</v>
      </c>
      <c r="AW764" s="111">
        <f t="shared" si="418"/>
        <v>31011</v>
      </c>
      <c r="AY764" s="6" t="s">
        <v>1243</v>
      </c>
    </row>
    <row r="765" spans="1:58" hidden="1" outlineLevel="1">
      <c r="A765" t="s">
        <v>2223</v>
      </c>
      <c r="B765" t="s">
        <v>855</v>
      </c>
      <c r="C765" s="1">
        <f t="shared" si="419"/>
        <v>4698</v>
      </c>
      <c r="D765" s="8">
        <f t="shared" si="420"/>
        <v>2</v>
      </c>
      <c r="E765" s="8">
        <f t="shared" si="421"/>
        <v>1</v>
      </c>
      <c r="F765" s="8">
        <f t="shared" si="422"/>
        <v>0</v>
      </c>
      <c r="G765" s="61">
        <f t="shared" si="423"/>
        <v>978</v>
      </c>
      <c r="H765" s="66">
        <f t="shared" si="404"/>
        <v>0.20817369093231161</v>
      </c>
      <c r="I765" s="2"/>
      <c r="J765" s="2">
        <f t="shared" si="424"/>
        <v>0.39591315453384418</v>
      </c>
      <c r="K765" s="2">
        <f t="shared" si="425"/>
        <v>0.60408684546615576</v>
      </c>
      <c r="L765" s="2">
        <f t="shared" si="426"/>
        <v>0</v>
      </c>
      <c r="M765" s="2">
        <f t="shared" si="427"/>
        <v>1.1102230246251565E-16</v>
      </c>
      <c r="N765" s="61">
        <v>1860</v>
      </c>
      <c r="O765" s="61">
        <v>2838</v>
      </c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G765" s="6">
        <f>IF(Q765&gt;0,RANK(Q765,(N765:P765,Q765:AE765)),0)</f>
        <v>0</v>
      </c>
      <c r="AH765" s="6">
        <f>IF(R765&gt;0,RANK(R765,(N765:P765,Q765:AE765)),0)</f>
        <v>0</v>
      </c>
      <c r="AI765" s="6">
        <f>IF(T765&gt;0,RANK(T765,(N765:P765,Q765:AE765)),0)</f>
        <v>0</v>
      </c>
      <c r="AJ765" s="6">
        <f>IF(S765&gt;0,RANK(S765,(N765:P765,Q765:AE765)),0)</f>
        <v>0</v>
      </c>
      <c r="AK765" s="2">
        <f t="shared" si="428"/>
        <v>0</v>
      </c>
      <c r="AL765" s="2">
        <f t="shared" si="429"/>
        <v>0</v>
      </c>
      <c r="AM765" s="2">
        <f t="shared" si="430"/>
        <v>0</v>
      </c>
      <c r="AN765" s="2">
        <f t="shared" si="431"/>
        <v>0</v>
      </c>
      <c r="AP765" t="s">
        <v>2223</v>
      </c>
      <c r="AQ765" t="s">
        <v>855</v>
      </c>
      <c r="AR765">
        <v>3</v>
      </c>
      <c r="AT765">
        <v>1</v>
      </c>
      <c r="AU765" s="105">
        <v>31</v>
      </c>
      <c r="AV765" s="107">
        <v>13</v>
      </c>
      <c r="AW765" s="111">
        <f t="shared" si="418"/>
        <v>31013</v>
      </c>
      <c r="AY765" s="6" t="s">
        <v>1243</v>
      </c>
    </row>
    <row r="766" spans="1:58" hidden="1" outlineLevel="1">
      <c r="A766" t="s">
        <v>2120</v>
      </c>
      <c r="B766" t="s">
        <v>855</v>
      </c>
      <c r="C766" s="1">
        <f t="shared" si="419"/>
        <v>1059</v>
      </c>
      <c r="D766" s="8">
        <f t="shared" si="420"/>
        <v>2</v>
      </c>
      <c r="E766" s="8">
        <f t="shared" si="421"/>
        <v>1</v>
      </c>
      <c r="F766" s="8">
        <f t="shared" si="422"/>
        <v>0</v>
      </c>
      <c r="G766" s="61">
        <f t="shared" si="423"/>
        <v>643</v>
      </c>
      <c r="H766" s="66">
        <f t="shared" si="404"/>
        <v>0.607176581680831</v>
      </c>
      <c r="I766" s="2"/>
      <c r="J766" s="2">
        <f t="shared" si="424"/>
        <v>0.1964117091595845</v>
      </c>
      <c r="K766" s="2">
        <f t="shared" si="425"/>
        <v>0.8035882908404155</v>
      </c>
      <c r="L766" s="2">
        <f t="shared" si="426"/>
        <v>0</v>
      </c>
      <c r="M766" s="2">
        <f t="shared" si="427"/>
        <v>0</v>
      </c>
      <c r="N766" s="61">
        <v>208</v>
      </c>
      <c r="O766" s="61">
        <v>851</v>
      </c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G766" s="6">
        <f>IF(Q766&gt;0,RANK(Q766,(N766:P766,Q766:AE766)),0)</f>
        <v>0</v>
      </c>
      <c r="AH766" s="6">
        <f>IF(R766&gt;0,RANK(R766,(N766:P766,Q766:AE766)),0)</f>
        <v>0</v>
      </c>
      <c r="AI766" s="6">
        <f>IF(T766&gt;0,RANK(T766,(N766:P766,Q766:AE766)),0)</f>
        <v>0</v>
      </c>
      <c r="AJ766" s="6">
        <f>IF(S766&gt;0,RANK(S766,(N766:P766,Q766:AE766)),0)</f>
        <v>0</v>
      </c>
      <c r="AK766" s="2">
        <f t="shared" si="428"/>
        <v>0</v>
      </c>
      <c r="AL766" s="2">
        <f t="shared" si="429"/>
        <v>0</v>
      </c>
      <c r="AM766" s="2">
        <f t="shared" si="430"/>
        <v>0</v>
      </c>
      <c r="AN766" s="2">
        <f t="shared" si="431"/>
        <v>0</v>
      </c>
      <c r="AP766" t="s">
        <v>2120</v>
      </c>
      <c r="AQ766" t="s">
        <v>855</v>
      </c>
      <c r="AR766">
        <v>3</v>
      </c>
      <c r="AT766">
        <v>1</v>
      </c>
      <c r="AU766" s="105">
        <v>31</v>
      </c>
      <c r="AV766" s="107">
        <v>15</v>
      </c>
      <c r="AW766" s="111">
        <f t="shared" si="418"/>
        <v>31015</v>
      </c>
      <c r="AY766" s="6" t="s">
        <v>1243</v>
      </c>
    </row>
    <row r="767" spans="1:58" hidden="1" outlineLevel="1">
      <c r="A767" t="s">
        <v>2096</v>
      </c>
      <c r="B767" t="s">
        <v>855</v>
      </c>
      <c r="C767" s="1">
        <f t="shared" si="419"/>
        <v>1546</v>
      </c>
      <c r="D767" s="8">
        <f t="shared" si="420"/>
        <v>2</v>
      </c>
      <c r="E767" s="8">
        <f t="shared" si="421"/>
        <v>1</v>
      </c>
      <c r="F767" s="8">
        <f t="shared" si="422"/>
        <v>0</v>
      </c>
      <c r="G767" s="61">
        <f t="shared" si="423"/>
        <v>1138</v>
      </c>
      <c r="H767" s="66">
        <f t="shared" si="404"/>
        <v>0.73609314359637779</v>
      </c>
      <c r="I767" s="2"/>
      <c r="J767" s="2">
        <f t="shared" si="424"/>
        <v>0.13195342820181113</v>
      </c>
      <c r="K767" s="2">
        <f t="shared" si="425"/>
        <v>0.86804657179818889</v>
      </c>
      <c r="L767" s="2">
        <f t="shared" si="426"/>
        <v>0</v>
      </c>
      <c r="M767" s="2">
        <f t="shared" si="427"/>
        <v>0</v>
      </c>
      <c r="N767" s="61">
        <v>204</v>
      </c>
      <c r="O767" s="61">
        <v>1342</v>
      </c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G767" s="6">
        <f>IF(Q767&gt;0,RANK(Q767,(N767:P767,Q767:AE767)),0)</f>
        <v>0</v>
      </c>
      <c r="AH767" s="6">
        <f>IF(R767&gt;0,RANK(R767,(N767:P767,Q767:AE767)),0)</f>
        <v>0</v>
      </c>
      <c r="AI767" s="6">
        <f>IF(T767&gt;0,RANK(T767,(N767:P767,Q767:AE767)),0)</f>
        <v>0</v>
      </c>
      <c r="AJ767" s="6">
        <f>IF(S767&gt;0,RANK(S767,(N767:P767,Q767:AE767)),0)</f>
        <v>0</v>
      </c>
      <c r="AK767" s="2">
        <f t="shared" si="428"/>
        <v>0</v>
      </c>
      <c r="AL767" s="2">
        <f t="shared" si="429"/>
        <v>0</v>
      </c>
      <c r="AM767" s="2">
        <f t="shared" si="430"/>
        <v>0</v>
      </c>
      <c r="AN767" s="2">
        <f t="shared" si="431"/>
        <v>0</v>
      </c>
      <c r="AP767" t="s">
        <v>2096</v>
      </c>
      <c r="AQ767" t="s">
        <v>855</v>
      </c>
      <c r="AR767">
        <v>3</v>
      </c>
      <c r="AT767">
        <v>1</v>
      </c>
      <c r="AU767" s="105">
        <v>31</v>
      </c>
      <c r="AV767" s="107">
        <v>17</v>
      </c>
      <c r="AW767" s="111">
        <f t="shared" si="418"/>
        <v>31017</v>
      </c>
      <c r="AY767" s="6" t="s">
        <v>1243</v>
      </c>
    </row>
    <row r="768" spans="1:58" hidden="1" outlineLevel="1">
      <c r="A768" t="s">
        <v>2005</v>
      </c>
      <c r="B768" t="s">
        <v>855</v>
      </c>
      <c r="C768" s="1">
        <f t="shared" si="419"/>
        <v>19270</v>
      </c>
      <c r="D768" s="8">
        <f t="shared" si="420"/>
        <v>2</v>
      </c>
      <c r="E768" s="8">
        <f t="shared" si="421"/>
        <v>1</v>
      </c>
      <c r="F768" s="8">
        <f t="shared" si="422"/>
        <v>0</v>
      </c>
      <c r="G768" s="61">
        <f t="shared" si="423"/>
        <v>7712</v>
      </c>
      <c r="H768" s="66">
        <f t="shared" si="404"/>
        <v>0.40020757654385053</v>
      </c>
      <c r="I768" s="2"/>
      <c r="J768" s="2">
        <f t="shared" si="424"/>
        <v>0.29989621172807474</v>
      </c>
      <c r="K768" s="2">
        <f t="shared" si="425"/>
        <v>0.70010378827192532</v>
      </c>
      <c r="L768" s="2">
        <f t="shared" si="426"/>
        <v>0</v>
      </c>
      <c r="M768" s="2">
        <f t="shared" si="427"/>
        <v>-1.1102230246251565E-16</v>
      </c>
      <c r="N768" s="61">
        <v>5779</v>
      </c>
      <c r="O768" s="61">
        <v>13491</v>
      </c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G768" s="6">
        <f>IF(Q768&gt;0,RANK(Q768,(N768:P768,Q768:AE768)),0)</f>
        <v>0</v>
      </c>
      <c r="AH768" s="6">
        <f>IF(R768&gt;0,RANK(R768,(N768:P768,Q768:AE768)),0)</f>
        <v>0</v>
      </c>
      <c r="AI768" s="6">
        <f>IF(T768&gt;0,RANK(T768,(N768:P768,Q768:AE768)),0)</f>
        <v>0</v>
      </c>
      <c r="AJ768" s="6">
        <f>IF(S768&gt;0,RANK(S768,(N768:P768,Q768:AE768)),0)</f>
        <v>0</v>
      </c>
      <c r="AK768" s="2">
        <f t="shared" si="428"/>
        <v>0</v>
      </c>
      <c r="AL768" s="2">
        <f t="shared" si="429"/>
        <v>0</v>
      </c>
      <c r="AM768" s="2">
        <f t="shared" si="430"/>
        <v>0</v>
      </c>
      <c r="AN768" s="2">
        <f t="shared" si="431"/>
        <v>0</v>
      </c>
      <c r="AP768" t="s">
        <v>2005</v>
      </c>
      <c r="AQ768" t="s">
        <v>855</v>
      </c>
      <c r="AR768">
        <v>3</v>
      </c>
      <c r="AT768">
        <v>1</v>
      </c>
      <c r="AU768" s="105">
        <v>31</v>
      </c>
      <c r="AV768" s="107">
        <v>19</v>
      </c>
      <c r="AW768" s="111">
        <f t="shared" si="418"/>
        <v>31019</v>
      </c>
      <c r="AY768" s="6" t="s">
        <v>1243</v>
      </c>
    </row>
    <row r="769" spans="1:51" hidden="1" outlineLevel="1">
      <c r="A769" t="s">
        <v>1032</v>
      </c>
      <c r="B769" t="s">
        <v>855</v>
      </c>
      <c r="C769" s="1">
        <f t="shared" si="419"/>
        <v>3320</v>
      </c>
      <c r="D769" s="8">
        <f t="shared" si="420"/>
        <v>2</v>
      </c>
      <c r="E769" s="8">
        <f t="shared" si="421"/>
        <v>1</v>
      </c>
      <c r="F769" s="8">
        <f t="shared" si="422"/>
        <v>0</v>
      </c>
      <c r="G769" s="61">
        <f t="shared" si="423"/>
        <v>634</v>
      </c>
      <c r="H769" s="66">
        <f t="shared" si="404"/>
        <v>0.19096385542168676</v>
      </c>
      <c r="I769" s="2"/>
      <c r="J769" s="2">
        <f t="shared" si="424"/>
        <v>0.40451807228915665</v>
      </c>
      <c r="K769" s="2">
        <f t="shared" si="425"/>
        <v>0.59548192771084341</v>
      </c>
      <c r="L769" s="2">
        <f t="shared" si="426"/>
        <v>0</v>
      </c>
      <c r="M769" s="2">
        <f t="shared" si="427"/>
        <v>0</v>
      </c>
      <c r="N769" s="61">
        <v>1343</v>
      </c>
      <c r="O769" s="61">
        <v>1977</v>
      </c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G769" s="6">
        <f>IF(Q769&gt;0,RANK(Q769,(N769:P769,Q769:AE769)),0)</f>
        <v>0</v>
      </c>
      <c r="AH769" s="6">
        <f>IF(R769&gt;0,RANK(R769,(N769:P769,Q769:AE769)),0)</f>
        <v>0</v>
      </c>
      <c r="AI769" s="6">
        <f>IF(T769&gt;0,RANK(T769,(N769:P769,Q769:AE769)),0)</f>
        <v>0</v>
      </c>
      <c r="AJ769" s="6">
        <f>IF(S769&gt;0,RANK(S769,(N769:P769,Q769:AE769)),0)</f>
        <v>0</v>
      </c>
      <c r="AK769" s="2">
        <f t="shared" si="428"/>
        <v>0</v>
      </c>
      <c r="AL769" s="2">
        <f t="shared" si="429"/>
        <v>0</v>
      </c>
      <c r="AM769" s="2">
        <f t="shared" si="430"/>
        <v>0</v>
      </c>
      <c r="AN769" s="2">
        <f t="shared" si="431"/>
        <v>0</v>
      </c>
      <c r="AP769" t="s">
        <v>1032</v>
      </c>
      <c r="AQ769" t="s">
        <v>855</v>
      </c>
      <c r="AR769">
        <v>1</v>
      </c>
      <c r="AT769">
        <v>1</v>
      </c>
      <c r="AU769" s="105">
        <v>31</v>
      </c>
      <c r="AV769" s="107">
        <v>21</v>
      </c>
      <c r="AW769" s="111">
        <f t="shared" si="418"/>
        <v>31021</v>
      </c>
      <c r="AY769" s="6" t="s">
        <v>1243</v>
      </c>
    </row>
    <row r="770" spans="1:51" hidden="1" outlineLevel="1">
      <c r="A770" t="s">
        <v>1819</v>
      </c>
      <c r="B770" t="s">
        <v>855</v>
      </c>
      <c r="C770" s="1">
        <f t="shared" si="419"/>
        <v>3837</v>
      </c>
      <c r="D770" s="8">
        <f t="shared" si="420"/>
        <v>2</v>
      </c>
      <c r="E770" s="8">
        <f t="shared" si="421"/>
        <v>1</v>
      </c>
      <c r="F770" s="8">
        <f t="shared" si="422"/>
        <v>0</v>
      </c>
      <c r="G770" s="61">
        <f t="shared" si="423"/>
        <v>1447</v>
      </c>
      <c r="H770" s="66">
        <f t="shared" si="404"/>
        <v>0.37711753974459211</v>
      </c>
      <c r="I770" s="2"/>
      <c r="J770" s="2">
        <f t="shared" si="424"/>
        <v>0.31144123012770392</v>
      </c>
      <c r="K770" s="2">
        <f t="shared" si="425"/>
        <v>0.68855876987229603</v>
      </c>
      <c r="L770" s="2">
        <f t="shared" si="426"/>
        <v>0</v>
      </c>
      <c r="M770" s="2">
        <f t="shared" si="427"/>
        <v>1.1102230246251565E-16</v>
      </c>
      <c r="N770" s="61">
        <v>1195</v>
      </c>
      <c r="O770" s="61">
        <v>2642</v>
      </c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G770" s="6">
        <f>IF(Q770&gt;0,RANK(Q770,(N770:P770,Q770:AE770)),0)</f>
        <v>0</v>
      </c>
      <c r="AH770" s="6">
        <f>IF(R770&gt;0,RANK(R770,(N770:P770,Q770:AE770)),0)</f>
        <v>0</v>
      </c>
      <c r="AI770" s="6">
        <f>IF(T770&gt;0,RANK(T770,(N770:P770,Q770:AE770)),0)</f>
        <v>0</v>
      </c>
      <c r="AJ770" s="6">
        <f>IF(S770&gt;0,RANK(S770,(N770:P770,Q770:AE770)),0)</f>
        <v>0</v>
      </c>
      <c r="AK770" s="2">
        <f t="shared" si="428"/>
        <v>0</v>
      </c>
      <c r="AL770" s="2">
        <f t="shared" si="429"/>
        <v>0</v>
      </c>
      <c r="AM770" s="2">
        <f t="shared" si="430"/>
        <v>0</v>
      </c>
      <c r="AN770" s="2">
        <f t="shared" si="431"/>
        <v>0</v>
      </c>
      <c r="AP770" t="s">
        <v>1819</v>
      </c>
      <c r="AQ770" t="s">
        <v>855</v>
      </c>
      <c r="AR770">
        <v>1</v>
      </c>
      <c r="AT770">
        <v>1</v>
      </c>
      <c r="AU770" s="105">
        <v>31</v>
      </c>
      <c r="AV770" s="107">
        <v>23</v>
      </c>
      <c r="AW770" s="111">
        <f t="shared" si="418"/>
        <v>31023</v>
      </c>
      <c r="AY770" s="6" t="s">
        <v>1243</v>
      </c>
    </row>
    <row r="771" spans="1:51" hidden="1" outlineLevel="1">
      <c r="A771" t="s">
        <v>295</v>
      </c>
      <c r="B771" t="s">
        <v>855</v>
      </c>
      <c r="C771" s="1">
        <f t="shared" si="419"/>
        <v>12072</v>
      </c>
      <c r="D771" s="8">
        <f t="shared" si="420"/>
        <v>2</v>
      </c>
      <c r="E771" s="8">
        <f t="shared" si="421"/>
        <v>1</v>
      </c>
      <c r="F771" s="8">
        <f t="shared" si="422"/>
        <v>0</v>
      </c>
      <c r="G771" s="61">
        <f t="shared" si="423"/>
        <v>2234</v>
      </c>
      <c r="H771" s="66">
        <f t="shared" si="404"/>
        <v>0.18505632869449967</v>
      </c>
      <c r="I771" s="2"/>
      <c r="J771" s="2">
        <f t="shared" si="424"/>
        <v>0.40747183565275019</v>
      </c>
      <c r="K771" s="2">
        <f t="shared" si="425"/>
        <v>0.59252816434724986</v>
      </c>
      <c r="L771" s="2">
        <f t="shared" si="426"/>
        <v>0</v>
      </c>
      <c r="M771" s="2">
        <f t="shared" si="427"/>
        <v>-1.1102230246251565E-16</v>
      </c>
      <c r="N771" s="61">
        <v>4919</v>
      </c>
      <c r="O771" s="61">
        <v>7153</v>
      </c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G771" s="6">
        <f>IF(Q771&gt;0,RANK(Q771,(N771:P771,Q771:AE771)),0)</f>
        <v>0</v>
      </c>
      <c r="AH771" s="6">
        <f>IF(R771&gt;0,RANK(R771,(N771:P771,Q771:AE771)),0)</f>
        <v>0</v>
      </c>
      <c r="AI771" s="6">
        <f>IF(T771&gt;0,RANK(T771,(N771:P771,Q771:AE771)),0)</f>
        <v>0</v>
      </c>
      <c r="AJ771" s="6">
        <f>IF(S771&gt;0,RANK(S771,(N771:P771,Q771:AE771)),0)</f>
        <v>0</v>
      </c>
      <c r="AK771" s="2">
        <f t="shared" si="428"/>
        <v>0</v>
      </c>
      <c r="AL771" s="2">
        <f t="shared" si="429"/>
        <v>0</v>
      </c>
      <c r="AM771" s="2">
        <f t="shared" si="430"/>
        <v>0</v>
      </c>
      <c r="AN771" s="2">
        <f t="shared" si="431"/>
        <v>0</v>
      </c>
      <c r="AP771" t="s">
        <v>295</v>
      </c>
      <c r="AQ771" t="s">
        <v>855</v>
      </c>
      <c r="AR771">
        <v>1</v>
      </c>
      <c r="AT771">
        <v>1</v>
      </c>
      <c r="AU771" s="105">
        <v>31</v>
      </c>
      <c r="AV771" s="107">
        <v>25</v>
      </c>
      <c r="AW771" s="111">
        <f t="shared" si="418"/>
        <v>31025</v>
      </c>
      <c r="AY771" s="6" t="s">
        <v>1243</v>
      </c>
    </row>
    <row r="772" spans="1:51" hidden="1" outlineLevel="1">
      <c r="A772" t="s">
        <v>35</v>
      </c>
      <c r="B772" t="s">
        <v>855</v>
      </c>
      <c r="C772" s="1">
        <f t="shared" si="419"/>
        <v>4325</v>
      </c>
      <c r="D772" s="8">
        <f t="shared" si="420"/>
        <v>2</v>
      </c>
      <c r="E772" s="8">
        <f t="shared" si="421"/>
        <v>1</v>
      </c>
      <c r="F772" s="8">
        <f t="shared" si="422"/>
        <v>0</v>
      </c>
      <c r="G772" s="61">
        <f t="shared" si="423"/>
        <v>1757</v>
      </c>
      <c r="H772" s="66">
        <f t="shared" ref="H772:H835" si="432">IF(C772&gt;0,G772/C772,0)</f>
        <v>0.40624277456647401</v>
      </c>
      <c r="I772" s="2"/>
      <c r="J772" s="2">
        <f t="shared" si="424"/>
        <v>0.29687861271676302</v>
      </c>
      <c r="K772" s="2">
        <f t="shared" si="425"/>
        <v>0.70312138728323703</v>
      </c>
      <c r="L772" s="2">
        <f t="shared" si="426"/>
        <v>0</v>
      </c>
      <c r="M772" s="2">
        <f t="shared" si="427"/>
        <v>-1.1102230246251565E-16</v>
      </c>
      <c r="N772" s="61">
        <v>1284</v>
      </c>
      <c r="O772" s="61">
        <v>3041</v>
      </c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G772" s="6">
        <f>IF(Q772&gt;0,RANK(Q772,(N772:P772,Q772:AE772)),0)</f>
        <v>0</v>
      </c>
      <c r="AH772" s="6">
        <f>IF(R772&gt;0,RANK(R772,(N772:P772,Q772:AE772)),0)</f>
        <v>0</v>
      </c>
      <c r="AI772" s="6">
        <f>IF(T772&gt;0,RANK(T772,(N772:P772,Q772:AE772)),0)</f>
        <v>0</v>
      </c>
      <c r="AJ772" s="6">
        <f>IF(S772&gt;0,RANK(S772,(N772:P772,Q772:AE772)),0)</f>
        <v>0</v>
      </c>
      <c r="AK772" s="2">
        <f t="shared" si="428"/>
        <v>0</v>
      </c>
      <c r="AL772" s="2">
        <f t="shared" si="429"/>
        <v>0</v>
      </c>
      <c r="AM772" s="2">
        <f t="shared" si="430"/>
        <v>0</v>
      </c>
      <c r="AN772" s="2">
        <f t="shared" si="431"/>
        <v>0</v>
      </c>
      <c r="AP772" t="s">
        <v>35</v>
      </c>
      <c r="AQ772" t="s">
        <v>855</v>
      </c>
      <c r="AR772">
        <v>0</v>
      </c>
      <c r="AT772">
        <v>1</v>
      </c>
      <c r="AU772" s="105">
        <v>31</v>
      </c>
      <c r="AV772" s="107">
        <v>27</v>
      </c>
      <c r="AW772" s="111">
        <f t="shared" si="418"/>
        <v>31027</v>
      </c>
      <c r="AY772" s="6" t="s">
        <v>1243</v>
      </c>
    </row>
    <row r="773" spans="1:51" hidden="1" outlineLevel="1">
      <c r="A773" t="s">
        <v>2462</v>
      </c>
      <c r="B773" t="s">
        <v>855</v>
      </c>
      <c r="C773" s="1">
        <f t="shared" si="419"/>
        <v>1850</v>
      </c>
      <c r="D773" s="8">
        <f t="shared" si="420"/>
        <v>2</v>
      </c>
      <c r="E773" s="8">
        <f t="shared" si="421"/>
        <v>1</v>
      </c>
      <c r="F773" s="8">
        <f t="shared" si="422"/>
        <v>0</v>
      </c>
      <c r="G773" s="61">
        <f t="shared" si="423"/>
        <v>1242</v>
      </c>
      <c r="H773" s="66">
        <f t="shared" si="432"/>
        <v>0.67135135135135138</v>
      </c>
      <c r="I773" s="2"/>
      <c r="J773" s="2">
        <f t="shared" si="424"/>
        <v>0.16432432432432431</v>
      </c>
      <c r="K773" s="2">
        <f t="shared" si="425"/>
        <v>0.83567567567567569</v>
      </c>
      <c r="L773" s="2">
        <f t="shared" si="426"/>
        <v>0</v>
      </c>
      <c r="M773" s="2">
        <f t="shared" si="427"/>
        <v>0</v>
      </c>
      <c r="N773" s="61">
        <v>304</v>
      </c>
      <c r="O773" s="61">
        <v>1546</v>
      </c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G773" s="6">
        <f>IF(Q773&gt;0,RANK(Q773,(N773:P773,Q773:AE773)),0)</f>
        <v>0</v>
      </c>
      <c r="AH773" s="6">
        <f>IF(R773&gt;0,RANK(R773,(N773:P773,Q773:AE773)),0)</f>
        <v>0</v>
      </c>
      <c r="AI773" s="6">
        <f>IF(T773&gt;0,RANK(T773,(N773:P773,Q773:AE773)),0)</f>
        <v>0</v>
      </c>
      <c r="AJ773" s="6">
        <f>IF(S773&gt;0,RANK(S773,(N773:P773,Q773:AE773)),0)</f>
        <v>0</v>
      </c>
      <c r="AK773" s="2">
        <f t="shared" si="428"/>
        <v>0</v>
      </c>
      <c r="AL773" s="2">
        <f t="shared" si="429"/>
        <v>0</v>
      </c>
      <c r="AM773" s="2">
        <f t="shared" si="430"/>
        <v>0</v>
      </c>
      <c r="AN773" s="2">
        <f t="shared" si="431"/>
        <v>0</v>
      </c>
      <c r="AP773" t="s">
        <v>2462</v>
      </c>
      <c r="AQ773" t="s">
        <v>855</v>
      </c>
      <c r="AR773">
        <v>3</v>
      </c>
      <c r="AT773">
        <v>1</v>
      </c>
      <c r="AU773" s="105">
        <v>31</v>
      </c>
      <c r="AV773" s="107">
        <v>29</v>
      </c>
      <c r="AW773" s="111">
        <f t="shared" si="418"/>
        <v>31029</v>
      </c>
      <c r="AY773" s="6" t="s">
        <v>1243</v>
      </c>
    </row>
    <row r="774" spans="1:51" hidden="1" outlineLevel="1">
      <c r="A774" t="s">
        <v>1375</v>
      </c>
      <c r="B774" t="s">
        <v>855</v>
      </c>
      <c r="C774" s="1">
        <f t="shared" si="419"/>
        <v>2988</v>
      </c>
      <c r="D774" s="8">
        <f t="shared" si="420"/>
        <v>2</v>
      </c>
      <c r="E774" s="8">
        <f t="shared" si="421"/>
        <v>1</v>
      </c>
      <c r="F774" s="8">
        <f t="shared" si="422"/>
        <v>0</v>
      </c>
      <c r="G774" s="61">
        <f t="shared" si="423"/>
        <v>1668</v>
      </c>
      <c r="H774" s="66">
        <f t="shared" si="432"/>
        <v>0.55823293172690758</v>
      </c>
      <c r="I774" s="2"/>
      <c r="J774" s="2">
        <f t="shared" si="424"/>
        <v>0.22088353413654618</v>
      </c>
      <c r="K774" s="2">
        <f t="shared" si="425"/>
        <v>0.77911646586345384</v>
      </c>
      <c r="L774" s="2">
        <f t="shared" si="426"/>
        <v>0</v>
      </c>
      <c r="M774" s="2">
        <f t="shared" si="427"/>
        <v>0</v>
      </c>
      <c r="N774" s="61">
        <v>660</v>
      </c>
      <c r="O774" s="61">
        <v>2328</v>
      </c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G774" s="6">
        <f>IF(Q774&gt;0,RANK(Q774,(N774:P774,Q774:AE774)),0)</f>
        <v>0</v>
      </c>
      <c r="AH774" s="6">
        <f>IF(R774&gt;0,RANK(R774,(N774:P774,Q774:AE774)),0)</f>
        <v>0</v>
      </c>
      <c r="AI774" s="6">
        <f>IF(T774&gt;0,RANK(T774,(N774:P774,Q774:AE774)),0)</f>
        <v>0</v>
      </c>
      <c r="AJ774" s="6">
        <f>IF(S774&gt;0,RANK(S774,(N774:P774,Q774:AE774)),0)</f>
        <v>0</v>
      </c>
      <c r="AK774" s="2">
        <f t="shared" si="428"/>
        <v>0</v>
      </c>
      <c r="AL774" s="2">
        <f t="shared" si="429"/>
        <v>0</v>
      </c>
      <c r="AM774" s="2">
        <f t="shared" si="430"/>
        <v>0</v>
      </c>
      <c r="AN774" s="2">
        <f t="shared" si="431"/>
        <v>0</v>
      </c>
      <c r="AP774" t="s">
        <v>1375</v>
      </c>
      <c r="AQ774" t="s">
        <v>855</v>
      </c>
      <c r="AR774">
        <v>3</v>
      </c>
      <c r="AT774">
        <v>1</v>
      </c>
      <c r="AU774" s="105">
        <v>31</v>
      </c>
      <c r="AV774" s="107">
        <v>31</v>
      </c>
      <c r="AW774" s="111">
        <f t="shared" si="418"/>
        <v>31031</v>
      </c>
      <c r="AY774" s="6" t="s">
        <v>1243</v>
      </c>
    </row>
    <row r="775" spans="1:51" hidden="1" outlineLevel="1">
      <c r="A775" t="s">
        <v>1297</v>
      </c>
      <c r="B775" t="s">
        <v>855</v>
      </c>
      <c r="C775" s="1">
        <f t="shared" si="419"/>
        <v>4610</v>
      </c>
      <c r="D775" s="8">
        <f t="shared" si="420"/>
        <v>2</v>
      </c>
      <c r="E775" s="8">
        <f t="shared" si="421"/>
        <v>1</v>
      </c>
      <c r="F775" s="8">
        <f t="shared" si="422"/>
        <v>0</v>
      </c>
      <c r="G775" s="61">
        <f t="shared" si="423"/>
        <v>2078</v>
      </c>
      <c r="H775" s="66">
        <f t="shared" si="432"/>
        <v>0.45075921908893707</v>
      </c>
      <c r="I775" s="2"/>
      <c r="J775" s="2">
        <f t="shared" si="424"/>
        <v>0.27462039045553144</v>
      </c>
      <c r="K775" s="2">
        <f t="shared" si="425"/>
        <v>0.72537960954446856</v>
      </c>
      <c r="L775" s="2">
        <f t="shared" si="426"/>
        <v>0</v>
      </c>
      <c r="M775" s="2">
        <f t="shared" si="427"/>
        <v>0</v>
      </c>
      <c r="N775" s="61">
        <v>1266</v>
      </c>
      <c r="O775" s="61">
        <v>3344</v>
      </c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G775" s="6">
        <f>IF(Q775&gt;0,RANK(Q775,(N775:P775,Q775:AE775)),0)</f>
        <v>0</v>
      </c>
      <c r="AH775" s="6">
        <f>IF(R775&gt;0,RANK(R775,(N775:P775,Q775:AE775)),0)</f>
        <v>0</v>
      </c>
      <c r="AI775" s="6">
        <f>IF(T775&gt;0,RANK(T775,(N775:P775,Q775:AE775)),0)</f>
        <v>0</v>
      </c>
      <c r="AJ775" s="6">
        <f>IF(S775&gt;0,RANK(S775,(N775:P775,Q775:AE775)),0)</f>
        <v>0</v>
      </c>
      <c r="AK775" s="2">
        <f t="shared" si="428"/>
        <v>0</v>
      </c>
      <c r="AL775" s="2">
        <f t="shared" si="429"/>
        <v>0</v>
      </c>
      <c r="AM775" s="2">
        <f t="shared" si="430"/>
        <v>0</v>
      </c>
      <c r="AN775" s="2">
        <f t="shared" si="431"/>
        <v>0</v>
      </c>
      <c r="AP775" t="s">
        <v>1297</v>
      </c>
      <c r="AQ775" t="s">
        <v>855</v>
      </c>
      <c r="AR775">
        <v>3</v>
      </c>
      <c r="AT775">
        <v>1</v>
      </c>
      <c r="AU775" s="105">
        <v>31</v>
      </c>
      <c r="AV775" s="107">
        <v>33</v>
      </c>
      <c r="AW775" s="111">
        <f t="shared" si="418"/>
        <v>31033</v>
      </c>
      <c r="AY775" s="6" t="s">
        <v>1243</v>
      </c>
    </row>
    <row r="776" spans="1:51" hidden="1" outlineLevel="1">
      <c r="A776" t="s">
        <v>976</v>
      </c>
      <c r="B776" t="s">
        <v>855</v>
      </c>
      <c r="C776" s="1">
        <f t="shared" si="419"/>
        <v>2944</v>
      </c>
      <c r="D776" s="8">
        <f t="shared" si="420"/>
        <v>2</v>
      </c>
      <c r="E776" s="8">
        <f t="shared" si="421"/>
        <v>1</v>
      </c>
      <c r="F776" s="8">
        <f t="shared" si="422"/>
        <v>0</v>
      </c>
      <c r="G776" s="61">
        <f t="shared" si="423"/>
        <v>1444</v>
      </c>
      <c r="H776" s="66">
        <f t="shared" si="432"/>
        <v>0.49048913043478259</v>
      </c>
      <c r="I776" s="2"/>
      <c r="J776" s="2">
        <f t="shared" si="424"/>
        <v>0.2547554347826087</v>
      </c>
      <c r="K776" s="2">
        <f t="shared" si="425"/>
        <v>0.74524456521739135</v>
      </c>
      <c r="L776" s="2">
        <f t="shared" si="426"/>
        <v>0</v>
      </c>
      <c r="M776" s="2">
        <f t="shared" si="427"/>
        <v>0</v>
      </c>
      <c r="N776" s="61">
        <v>750</v>
      </c>
      <c r="O776" s="61">
        <v>2194</v>
      </c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G776" s="6">
        <f>IF(Q776&gt;0,RANK(Q776,(N776:P776,Q776:AE776)),0)</f>
        <v>0</v>
      </c>
      <c r="AH776" s="6">
        <f>IF(R776&gt;0,RANK(R776,(N776:P776,Q776:AE776)),0)</f>
        <v>0</v>
      </c>
      <c r="AI776" s="6">
        <f>IF(T776&gt;0,RANK(T776,(N776:P776,Q776:AE776)),0)</f>
        <v>0</v>
      </c>
      <c r="AJ776" s="6">
        <f>IF(S776&gt;0,RANK(S776,(N776:P776,Q776:AE776)),0)</f>
        <v>0</v>
      </c>
      <c r="AK776" s="2">
        <f t="shared" si="428"/>
        <v>0</v>
      </c>
      <c r="AL776" s="2">
        <f t="shared" si="429"/>
        <v>0</v>
      </c>
      <c r="AM776" s="2">
        <f t="shared" si="430"/>
        <v>0</v>
      </c>
      <c r="AN776" s="2">
        <f t="shared" si="431"/>
        <v>0</v>
      </c>
      <c r="AP776" t="s">
        <v>976</v>
      </c>
      <c r="AQ776" t="s">
        <v>855</v>
      </c>
      <c r="AR776">
        <v>3</v>
      </c>
      <c r="AT776">
        <v>1</v>
      </c>
      <c r="AU776" s="105">
        <v>31</v>
      </c>
      <c r="AV776" s="107">
        <v>35</v>
      </c>
      <c r="AW776" s="111">
        <f t="shared" si="418"/>
        <v>31035</v>
      </c>
      <c r="AY776" s="6" t="s">
        <v>1243</v>
      </c>
    </row>
    <row r="777" spans="1:51" hidden="1" outlineLevel="1">
      <c r="A777" t="s">
        <v>1963</v>
      </c>
      <c r="B777" t="s">
        <v>855</v>
      </c>
      <c r="C777" s="1">
        <f t="shared" si="419"/>
        <v>3054</v>
      </c>
      <c r="D777" s="8">
        <f t="shared" si="420"/>
        <v>2</v>
      </c>
      <c r="E777" s="8">
        <f t="shared" si="421"/>
        <v>1</v>
      </c>
      <c r="F777" s="8">
        <f t="shared" si="422"/>
        <v>0</v>
      </c>
      <c r="G777" s="61">
        <f t="shared" si="423"/>
        <v>930</v>
      </c>
      <c r="H777" s="66">
        <f t="shared" si="432"/>
        <v>0.30451866404715128</v>
      </c>
      <c r="I777" s="2"/>
      <c r="J777" s="2">
        <f t="shared" si="424"/>
        <v>0.34774066797642439</v>
      </c>
      <c r="K777" s="2">
        <f t="shared" si="425"/>
        <v>0.65225933202357567</v>
      </c>
      <c r="L777" s="2">
        <f t="shared" si="426"/>
        <v>0</v>
      </c>
      <c r="M777" s="2">
        <f t="shared" si="427"/>
        <v>0</v>
      </c>
      <c r="N777" s="61">
        <v>1062</v>
      </c>
      <c r="O777" s="61">
        <v>1992</v>
      </c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G777" s="6">
        <f>IF(Q777&gt;0,RANK(Q777,(N777:P777,Q777:AE777)),0)</f>
        <v>0</v>
      </c>
      <c r="AH777" s="6">
        <f>IF(R777&gt;0,RANK(R777,(N777:P777,Q777:AE777)),0)</f>
        <v>0</v>
      </c>
      <c r="AI777" s="6">
        <f>IF(T777&gt;0,RANK(T777,(N777:P777,Q777:AE777)),0)</f>
        <v>0</v>
      </c>
      <c r="AJ777" s="6">
        <f>IF(S777&gt;0,RANK(S777,(N777:P777,Q777:AE777)),0)</f>
        <v>0</v>
      </c>
      <c r="AK777" s="2">
        <f t="shared" si="428"/>
        <v>0</v>
      </c>
      <c r="AL777" s="2">
        <f t="shared" si="429"/>
        <v>0</v>
      </c>
      <c r="AM777" s="2">
        <f t="shared" si="430"/>
        <v>0</v>
      </c>
      <c r="AN777" s="2">
        <f t="shared" si="431"/>
        <v>0</v>
      </c>
      <c r="AP777" t="s">
        <v>1963</v>
      </c>
      <c r="AQ777" t="s">
        <v>855</v>
      </c>
      <c r="AR777">
        <v>1</v>
      </c>
      <c r="AT777">
        <v>1</v>
      </c>
      <c r="AU777" s="105">
        <v>31</v>
      </c>
      <c r="AV777" s="107">
        <v>37</v>
      </c>
      <c r="AW777" s="111">
        <f t="shared" si="418"/>
        <v>31037</v>
      </c>
      <c r="AY777" s="6" t="s">
        <v>1243</v>
      </c>
    </row>
    <row r="778" spans="1:51" hidden="1" outlineLevel="1">
      <c r="A778" t="s">
        <v>2517</v>
      </c>
      <c r="B778" t="s">
        <v>855</v>
      </c>
      <c r="C778" s="1">
        <f t="shared" si="419"/>
        <v>3963</v>
      </c>
      <c r="D778" s="8">
        <f t="shared" si="420"/>
        <v>2</v>
      </c>
      <c r="E778" s="8">
        <f t="shared" si="421"/>
        <v>1</v>
      </c>
      <c r="F778" s="8">
        <f t="shared" si="422"/>
        <v>0</v>
      </c>
      <c r="G778" s="61">
        <f t="shared" si="423"/>
        <v>1823</v>
      </c>
      <c r="H778" s="66">
        <f t="shared" si="432"/>
        <v>0.4600050466818067</v>
      </c>
      <c r="I778" s="2"/>
      <c r="J778" s="2">
        <f t="shared" si="424"/>
        <v>0.26999747665909662</v>
      </c>
      <c r="K778" s="2">
        <f t="shared" si="425"/>
        <v>0.73000252334090332</v>
      </c>
      <c r="L778" s="2">
        <f t="shared" si="426"/>
        <v>0</v>
      </c>
      <c r="M778" s="2">
        <f t="shared" si="427"/>
        <v>0</v>
      </c>
      <c r="N778" s="61">
        <v>1070</v>
      </c>
      <c r="O778" s="61">
        <v>2893</v>
      </c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G778" s="6">
        <f>IF(Q778&gt;0,RANK(Q778,(N778:P778,Q778:AE778)),0)</f>
        <v>0</v>
      </c>
      <c r="AH778" s="6">
        <f>IF(R778&gt;0,RANK(R778,(N778:P778,Q778:AE778)),0)</f>
        <v>0</v>
      </c>
      <c r="AI778" s="6">
        <f>IF(T778&gt;0,RANK(T778,(N778:P778,Q778:AE778)),0)</f>
        <v>0</v>
      </c>
      <c r="AJ778" s="6">
        <f>IF(S778&gt;0,RANK(S778,(N778:P778,Q778:AE778)),0)</f>
        <v>0</v>
      </c>
      <c r="AK778" s="2">
        <f t="shared" si="428"/>
        <v>0</v>
      </c>
      <c r="AL778" s="2">
        <f t="shared" si="429"/>
        <v>0</v>
      </c>
      <c r="AM778" s="2">
        <f t="shared" si="430"/>
        <v>0</v>
      </c>
      <c r="AN778" s="2">
        <f t="shared" si="431"/>
        <v>0</v>
      </c>
      <c r="AP778" t="s">
        <v>2517</v>
      </c>
      <c r="AQ778" t="s">
        <v>855</v>
      </c>
      <c r="AR778">
        <v>1</v>
      </c>
      <c r="AT778">
        <v>1</v>
      </c>
      <c r="AU778" s="105">
        <v>31</v>
      </c>
      <c r="AV778" s="107">
        <v>39</v>
      </c>
      <c r="AW778" s="111">
        <f t="shared" si="418"/>
        <v>31039</v>
      </c>
      <c r="AY778" s="6" t="s">
        <v>1243</v>
      </c>
    </row>
    <row r="779" spans="1:51" hidden="1" outlineLevel="1">
      <c r="A779" t="s">
        <v>2373</v>
      </c>
      <c r="B779" t="s">
        <v>855</v>
      </c>
      <c r="C779" s="1">
        <f t="shared" si="419"/>
        <v>5495</v>
      </c>
      <c r="D779" s="8">
        <f t="shared" si="420"/>
        <v>2</v>
      </c>
      <c r="E779" s="8">
        <f t="shared" si="421"/>
        <v>1</v>
      </c>
      <c r="F779" s="8">
        <f t="shared" si="422"/>
        <v>0</v>
      </c>
      <c r="G779" s="61">
        <f t="shared" si="423"/>
        <v>3383</v>
      </c>
      <c r="H779" s="66">
        <f t="shared" si="432"/>
        <v>0.61565059144676981</v>
      </c>
      <c r="I779" s="2"/>
      <c r="J779" s="2">
        <f t="shared" si="424"/>
        <v>0.19217470427661509</v>
      </c>
      <c r="K779" s="2">
        <f t="shared" si="425"/>
        <v>0.80782529572338491</v>
      </c>
      <c r="L779" s="2">
        <f t="shared" si="426"/>
        <v>0</v>
      </c>
      <c r="M779" s="2">
        <f t="shared" si="427"/>
        <v>0</v>
      </c>
      <c r="N779" s="61">
        <v>1056</v>
      </c>
      <c r="O779" s="61">
        <v>4439</v>
      </c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G779" s="6">
        <f>IF(Q779&gt;0,RANK(Q779,(N779:P779,Q779:AE779)),0)</f>
        <v>0</v>
      </c>
      <c r="AH779" s="6">
        <f>IF(R779&gt;0,RANK(R779,(N779:P779,Q779:AE779)),0)</f>
        <v>0</v>
      </c>
      <c r="AI779" s="6">
        <f>IF(T779&gt;0,RANK(T779,(N779:P779,Q779:AE779)),0)</f>
        <v>0</v>
      </c>
      <c r="AJ779" s="6">
        <f>IF(S779&gt;0,RANK(S779,(N779:P779,Q779:AE779)),0)</f>
        <v>0</v>
      </c>
      <c r="AK779" s="2">
        <f t="shared" si="428"/>
        <v>0</v>
      </c>
      <c r="AL779" s="2">
        <f t="shared" si="429"/>
        <v>0</v>
      </c>
      <c r="AM779" s="2">
        <f t="shared" si="430"/>
        <v>0</v>
      </c>
      <c r="AN779" s="2">
        <f t="shared" si="431"/>
        <v>0</v>
      </c>
      <c r="AP779" t="s">
        <v>2373</v>
      </c>
      <c r="AQ779" t="s">
        <v>855</v>
      </c>
      <c r="AR779">
        <v>3</v>
      </c>
      <c r="AT779">
        <v>1</v>
      </c>
      <c r="AU779" s="105">
        <v>31</v>
      </c>
      <c r="AV779" s="107">
        <v>41</v>
      </c>
      <c r="AW779" s="111">
        <f t="shared" si="418"/>
        <v>31041</v>
      </c>
      <c r="AY779" s="6" t="s">
        <v>1243</v>
      </c>
    </row>
    <row r="780" spans="1:51" hidden="1" outlineLevel="1">
      <c r="A780" t="s">
        <v>2016</v>
      </c>
      <c r="B780" t="s">
        <v>855</v>
      </c>
      <c r="C780" s="1">
        <f t="shared" si="419"/>
        <v>6070</v>
      </c>
      <c r="D780" s="8">
        <f t="shared" si="420"/>
        <v>1</v>
      </c>
      <c r="E780" s="8">
        <f t="shared" si="421"/>
        <v>2</v>
      </c>
      <c r="F780" s="8">
        <f t="shared" si="422"/>
        <v>0</v>
      </c>
      <c r="G780" s="61">
        <f t="shared" si="423"/>
        <v>530</v>
      </c>
      <c r="H780" s="66">
        <f t="shared" si="432"/>
        <v>8.7314662273476118E-2</v>
      </c>
      <c r="I780" s="2"/>
      <c r="J780" s="2">
        <f t="shared" si="424"/>
        <v>0.54365733113673809</v>
      </c>
      <c r="K780" s="2">
        <f t="shared" si="425"/>
        <v>0.45634266886326197</v>
      </c>
      <c r="L780" s="2">
        <f t="shared" si="426"/>
        <v>0</v>
      </c>
      <c r="M780" s="2">
        <f t="shared" si="427"/>
        <v>-5.5511151231257827E-17</v>
      </c>
      <c r="N780" s="61">
        <v>3300</v>
      </c>
      <c r="O780" s="61">
        <v>2770</v>
      </c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G780" s="6">
        <f>IF(Q780&gt;0,RANK(Q780,(N780:P780,Q780:AE780)),0)</f>
        <v>0</v>
      </c>
      <c r="AH780" s="6">
        <f>IF(R780&gt;0,RANK(R780,(N780:P780,Q780:AE780)),0)</f>
        <v>0</v>
      </c>
      <c r="AI780" s="6">
        <f>IF(T780&gt;0,RANK(T780,(N780:P780,Q780:AE780)),0)</f>
        <v>0</v>
      </c>
      <c r="AJ780" s="6">
        <f>IF(S780&gt;0,RANK(S780,(N780:P780,Q780:AE780)),0)</f>
        <v>0</v>
      </c>
      <c r="AK780" s="2">
        <f t="shared" si="428"/>
        <v>0</v>
      </c>
      <c r="AL780" s="2">
        <f t="shared" si="429"/>
        <v>0</v>
      </c>
      <c r="AM780" s="2">
        <f t="shared" si="430"/>
        <v>0</v>
      </c>
      <c r="AN780" s="2">
        <f t="shared" si="431"/>
        <v>0</v>
      </c>
      <c r="AP780" t="s">
        <v>2016</v>
      </c>
      <c r="AQ780" t="s">
        <v>855</v>
      </c>
      <c r="AR780">
        <v>1</v>
      </c>
      <c r="AT780">
        <v>1</v>
      </c>
      <c r="AU780" s="105">
        <v>31</v>
      </c>
      <c r="AV780" s="107">
        <v>43</v>
      </c>
      <c r="AW780" s="111">
        <f t="shared" si="418"/>
        <v>31043</v>
      </c>
      <c r="AY780" s="6" t="s">
        <v>1243</v>
      </c>
    </row>
    <row r="781" spans="1:51" hidden="1" outlineLevel="1">
      <c r="A781" t="s">
        <v>708</v>
      </c>
      <c r="B781" t="s">
        <v>855</v>
      </c>
      <c r="C781" s="1">
        <f t="shared" si="419"/>
        <v>3708</v>
      </c>
      <c r="D781" s="8">
        <f t="shared" si="420"/>
        <v>2</v>
      </c>
      <c r="E781" s="8">
        <f t="shared" si="421"/>
        <v>1</v>
      </c>
      <c r="F781" s="8">
        <f t="shared" si="422"/>
        <v>0</v>
      </c>
      <c r="G781" s="61">
        <f t="shared" si="423"/>
        <v>1102</v>
      </c>
      <c r="H781" s="66">
        <f t="shared" si="432"/>
        <v>0.29719525350593312</v>
      </c>
      <c r="I781" s="2"/>
      <c r="J781" s="2">
        <f t="shared" si="424"/>
        <v>0.35140237324703344</v>
      </c>
      <c r="K781" s="2">
        <f t="shared" si="425"/>
        <v>0.64859762675296651</v>
      </c>
      <c r="L781" s="2">
        <f t="shared" si="426"/>
        <v>0</v>
      </c>
      <c r="M781" s="2">
        <f t="shared" si="427"/>
        <v>0</v>
      </c>
      <c r="N781" s="61">
        <v>1303</v>
      </c>
      <c r="O781" s="61">
        <v>2405</v>
      </c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G781" s="6">
        <f>IF(Q781&gt;0,RANK(Q781,(N781:P781,Q781:AE781)),0)</f>
        <v>0</v>
      </c>
      <c r="AH781" s="6">
        <f>IF(R781&gt;0,RANK(R781,(N781:P781,Q781:AE781)),0)</f>
        <v>0</v>
      </c>
      <c r="AI781" s="6">
        <f>IF(T781&gt;0,RANK(T781,(N781:P781,Q781:AE781)),0)</f>
        <v>0</v>
      </c>
      <c r="AJ781" s="6">
        <f>IF(S781&gt;0,RANK(S781,(N781:P781,Q781:AE781)),0)</f>
        <v>0</v>
      </c>
      <c r="AK781" s="2">
        <f t="shared" si="428"/>
        <v>0</v>
      </c>
      <c r="AL781" s="2">
        <f t="shared" si="429"/>
        <v>0</v>
      </c>
      <c r="AM781" s="2">
        <f t="shared" si="430"/>
        <v>0</v>
      </c>
      <c r="AN781" s="2">
        <f t="shared" si="431"/>
        <v>0</v>
      </c>
      <c r="AP781" t="s">
        <v>708</v>
      </c>
      <c r="AQ781" t="s">
        <v>855</v>
      </c>
      <c r="AR781">
        <v>3</v>
      </c>
      <c r="AT781">
        <v>1</v>
      </c>
      <c r="AU781" s="105">
        <v>31</v>
      </c>
      <c r="AV781" s="107">
        <v>45</v>
      </c>
      <c r="AW781" s="111">
        <f t="shared" si="418"/>
        <v>31045</v>
      </c>
      <c r="AY781" s="6" t="s">
        <v>1243</v>
      </c>
    </row>
    <row r="782" spans="1:51" hidden="1" outlineLevel="1">
      <c r="A782" t="s">
        <v>1522</v>
      </c>
      <c r="B782" t="s">
        <v>855</v>
      </c>
      <c r="C782" s="1">
        <f t="shared" si="419"/>
        <v>7797</v>
      </c>
      <c r="D782" s="8">
        <f t="shared" si="420"/>
        <v>2</v>
      </c>
      <c r="E782" s="8">
        <f t="shared" si="421"/>
        <v>1</v>
      </c>
      <c r="F782" s="8">
        <f t="shared" si="422"/>
        <v>0</v>
      </c>
      <c r="G782" s="61">
        <f t="shared" si="423"/>
        <v>3047</v>
      </c>
      <c r="H782" s="66">
        <f t="shared" si="432"/>
        <v>0.39079132999871746</v>
      </c>
      <c r="I782" s="2"/>
      <c r="J782" s="2">
        <f t="shared" si="424"/>
        <v>0.30460433500064127</v>
      </c>
      <c r="K782" s="2">
        <f t="shared" si="425"/>
        <v>0.69539566499935868</v>
      </c>
      <c r="L782" s="2">
        <f t="shared" si="426"/>
        <v>0</v>
      </c>
      <c r="M782" s="2">
        <f t="shared" si="427"/>
        <v>0</v>
      </c>
      <c r="N782" s="61">
        <v>2375</v>
      </c>
      <c r="O782" s="61">
        <v>5422</v>
      </c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G782" s="6">
        <f>IF(Q782&gt;0,RANK(Q782,(N782:P782,Q782:AE782)),0)</f>
        <v>0</v>
      </c>
      <c r="AH782" s="6">
        <f>IF(R782&gt;0,RANK(R782,(N782:P782,Q782:AE782)),0)</f>
        <v>0</v>
      </c>
      <c r="AI782" s="6">
        <f>IF(T782&gt;0,RANK(T782,(N782:P782,Q782:AE782)),0)</f>
        <v>0</v>
      </c>
      <c r="AJ782" s="6">
        <f>IF(S782&gt;0,RANK(S782,(N782:P782,Q782:AE782)),0)</f>
        <v>0</v>
      </c>
      <c r="AK782" s="2">
        <f t="shared" si="428"/>
        <v>0</v>
      </c>
      <c r="AL782" s="2">
        <f t="shared" si="429"/>
        <v>0</v>
      </c>
      <c r="AM782" s="2">
        <f t="shared" si="430"/>
        <v>0</v>
      </c>
      <c r="AN782" s="2">
        <f t="shared" si="431"/>
        <v>0</v>
      </c>
      <c r="AP782" t="s">
        <v>1522</v>
      </c>
      <c r="AQ782" t="s">
        <v>855</v>
      </c>
      <c r="AR782">
        <v>3</v>
      </c>
      <c r="AT782">
        <v>1</v>
      </c>
      <c r="AU782" s="105">
        <v>31</v>
      </c>
      <c r="AV782" s="107">
        <v>47</v>
      </c>
      <c r="AW782" s="111">
        <f t="shared" si="418"/>
        <v>31047</v>
      </c>
      <c r="AY782" s="6" t="s">
        <v>1243</v>
      </c>
    </row>
    <row r="783" spans="1:51" hidden="1" outlineLevel="1">
      <c r="A783" t="s">
        <v>798</v>
      </c>
      <c r="B783" t="s">
        <v>855</v>
      </c>
      <c r="C783" s="1">
        <f t="shared" si="419"/>
        <v>1016</v>
      </c>
      <c r="D783" s="8">
        <f t="shared" si="420"/>
        <v>2</v>
      </c>
      <c r="E783" s="8">
        <f t="shared" si="421"/>
        <v>1</v>
      </c>
      <c r="F783" s="8">
        <f t="shared" si="422"/>
        <v>0</v>
      </c>
      <c r="G783" s="61">
        <f t="shared" si="423"/>
        <v>508</v>
      </c>
      <c r="H783" s="66">
        <f t="shared" si="432"/>
        <v>0.5</v>
      </c>
      <c r="I783" s="2"/>
      <c r="J783" s="2">
        <f t="shared" si="424"/>
        <v>0.25</v>
      </c>
      <c r="K783" s="2">
        <f t="shared" si="425"/>
        <v>0.75</v>
      </c>
      <c r="L783" s="2">
        <f t="shared" si="426"/>
        <v>0</v>
      </c>
      <c r="M783" s="2">
        <f t="shared" si="427"/>
        <v>0</v>
      </c>
      <c r="N783" s="61">
        <v>254</v>
      </c>
      <c r="O783" s="61">
        <v>762</v>
      </c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G783" s="6">
        <f>IF(Q783&gt;0,RANK(Q783,(N783:P783,Q783:AE783)),0)</f>
        <v>0</v>
      </c>
      <c r="AH783" s="6">
        <f>IF(R783&gt;0,RANK(R783,(N783:P783,Q783:AE783)),0)</f>
        <v>0</v>
      </c>
      <c r="AI783" s="6">
        <f>IF(T783&gt;0,RANK(T783,(N783:P783,Q783:AE783)),0)</f>
        <v>0</v>
      </c>
      <c r="AJ783" s="6">
        <f>IF(S783&gt;0,RANK(S783,(N783:P783,Q783:AE783)),0)</f>
        <v>0</v>
      </c>
      <c r="AK783" s="2">
        <f t="shared" si="428"/>
        <v>0</v>
      </c>
      <c r="AL783" s="2">
        <f t="shared" si="429"/>
        <v>0</v>
      </c>
      <c r="AM783" s="2">
        <f t="shared" si="430"/>
        <v>0</v>
      </c>
      <c r="AN783" s="2">
        <f t="shared" si="431"/>
        <v>0</v>
      </c>
      <c r="AP783" t="s">
        <v>798</v>
      </c>
      <c r="AQ783" t="s">
        <v>855</v>
      </c>
      <c r="AR783">
        <v>3</v>
      </c>
      <c r="AT783">
        <v>1</v>
      </c>
      <c r="AU783" s="105">
        <v>31</v>
      </c>
      <c r="AV783" s="107">
        <v>49</v>
      </c>
      <c r="AW783" s="111">
        <f t="shared" si="418"/>
        <v>31049</v>
      </c>
      <c r="AY783" s="6" t="s">
        <v>1243</v>
      </c>
    </row>
    <row r="784" spans="1:51" hidden="1" outlineLevel="1">
      <c r="A784" t="s">
        <v>799</v>
      </c>
      <c r="B784" t="s">
        <v>855</v>
      </c>
      <c r="C784" s="1">
        <f t="shared" si="419"/>
        <v>2687</v>
      </c>
      <c r="D784" s="8">
        <f t="shared" si="420"/>
        <v>2</v>
      </c>
      <c r="E784" s="8">
        <f t="shared" si="421"/>
        <v>1</v>
      </c>
      <c r="F784" s="8">
        <f t="shared" si="422"/>
        <v>0</v>
      </c>
      <c r="G784" s="61">
        <f t="shared" si="423"/>
        <v>549</v>
      </c>
      <c r="H784" s="66">
        <f t="shared" si="432"/>
        <v>0.20431708224786008</v>
      </c>
      <c r="I784" s="2"/>
      <c r="J784" s="2">
        <f t="shared" si="424"/>
        <v>0.39784145887606998</v>
      </c>
      <c r="K784" s="2">
        <f t="shared" si="425"/>
        <v>0.60215854112393008</v>
      </c>
      <c r="L784" s="2">
        <f t="shared" si="426"/>
        <v>0</v>
      </c>
      <c r="M784" s="2">
        <f t="shared" si="427"/>
        <v>0</v>
      </c>
      <c r="N784" s="61">
        <v>1069</v>
      </c>
      <c r="O784" s="61">
        <v>1618</v>
      </c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G784" s="6">
        <f>IF(Q784&gt;0,RANK(Q784,(N784:P784,Q784:AE784)),0)</f>
        <v>0</v>
      </c>
      <c r="AH784" s="6">
        <f>IF(R784&gt;0,RANK(R784,(N784:P784,Q784:AE784)),0)</f>
        <v>0</v>
      </c>
      <c r="AI784" s="6">
        <f>IF(T784&gt;0,RANK(T784,(N784:P784,Q784:AE784)),0)</f>
        <v>0</v>
      </c>
      <c r="AJ784" s="6">
        <f>IF(S784&gt;0,RANK(S784,(N784:P784,Q784:AE784)),0)</f>
        <v>0</v>
      </c>
      <c r="AK784" s="2">
        <f t="shared" si="428"/>
        <v>0</v>
      </c>
      <c r="AL784" s="2">
        <f t="shared" si="429"/>
        <v>0</v>
      </c>
      <c r="AM784" s="2">
        <f t="shared" si="430"/>
        <v>0</v>
      </c>
      <c r="AN784" s="2">
        <f t="shared" si="431"/>
        <v>0</v>
      </c>
      <c r="AP784" t="s">
        <v>799</v>
      </c>
      <c r="AQ784" t="s">
        <v>855</v>
      </c>
      <c r="AR784">
        <v>1</v>
      </c>
      <c r="AT784">
        <v>1</v>
      </c>
      <c r="AU784" s="105">
        <v>31</v>
      </c>
      <c r="AV784" s="107">
        <v>51</v>
      </c>
      <c r="AW784" s="111">
        <f t="shared" si="418"/>
        <v>31051</v>
      </c>
      <c r="AY784" s="6" t="s">
        <v>1243</v>
      </c>
    </row>
    <row r="785" spans="1:51" hidden="1" outlineLevel="1">
      <c r="A785" t="s">
        <v>1630</v>
      </c>
      <c r="B785" t="s">
        <v>855</v>
      </c>
      <c r="C785" s="1">
        <f t="shared" si="419"/>
        <v>14879</v>
      </c>
      <c r="D785" s="8">
        <f t="shared" si="420"/>
        <v>2</v>
      </c>
      <c r="E785" s="8">
        <f t="shared" si="421"/>
        <v>1</v>
      </c>
      <c r="F785" s="8">
        <f t="shared" si="422"/>
        <v>0</v>
      </c>
      <c r="G785" s="61">
        <f t="shared" si="423"/>
        <v>2767</v>
      </c>
      <c r="H785" s="66">
        <f t="shared" si="432"/>
        <v>0.18596679884400832</v>
      </c>
      <c r="I785" s="2"/>
      <c r="J785" s="2">
        <f t="shared" si="424"/>
        <v>0.40701660057799582</v>
      </c>
      <c r="K785" s="2">
        <f t="shared" si="425"/>
        <v>0.59298339942200418</v>
      </c>
      <c r="L785" s="2">
        <f t="shared" si="426"/>
        <v>0</v>
      </c>
      <c r="M785" s="2">
        <f t="shared" si="427"/>
        <v>0</v>
      </c>
      <c r="N785" s="61">
        <v>6056</v>
      </c>
      <c r="O785" s="61">
        <v>8823</v>
      </c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G785" s="6">
        <f>IF(Q785&gt;0,RANK(Q785,(N785:P785,Q785:AE785)),0)</f>
        <v>0</v>
      </c>
      <c r="AH785" s="6">
        <f>IF(R785&gt;0,RANK(R785,(N785:P785,Q785:AE785)),0)</f>
        <v>0</v>
      </c>
      <c r="AI785" s="6">
        <f>IF(T785&gt;0,RANK(T785,(N785:P785,Q785:AE785)),0)</f>
        <v>0</v>
      </c>
      <c r="AJ785" s="6">
        <f>IF(S785&gt;0,RANK(S785,(N785:P785,Q785:AE785)),0)</f>
        <v>0</v>
      </c>
      <c r="AK785" s="2">
        <f t="shared" si="428"/>
        <v>0</v>
      </c>
      <c r="AL785" s="2">
        <f t="shared" si="429"/>
        <v>0</v>
      </c>
      <c r="AM785" s="2">
        <f t="shared" si="430"/>
        <v>0</v>
      </c>
      <c r="AN785" s="2">
        <f t="shared" si="431"/>
        <v>0</v>
      </c>
      <c r="AP785" t="s">
        <v>1630</v>
      </c>
      <c r="AQ785" t="s">
        <v>855</v>
      </c>
      <c r="AR785">
        <v>1</v>
      </c>
      <c r="AT785">
        <v>1</v>
      </c>
      <c r="AU785" s="105">
        <v>31</v>
      </c>
      <c r="AV785" s="107">
        <v>53</v>
      </c>
      <c r="AW785" s="111">
        <f t="shared" si="418"/>
        <v>31053</v>
      </c>
      <c r="AY785" s="6" t="s">
        <v>1243</v>
      </c>
    </row>
    <row r="786" spans="1:51" hidden="1" outlineLevel="1">
      <c r="A786" t="s">
        <v>1336</v>
      </c>
      <c r="B786" t="s">
        <v>855</v>
      </c>
      <c r="C786" s="1">
        <f t="shared" si="419"/>
        <v>221651</v>
      </c>
      <c r="D786" s="8">
        <f t="shared" si="420"/>
        <v>1</v>
      </c>
      <c r="E786" s="8">
        <f t="shared" si="421"/>
        <v>2</v>
      </c>
      <c r="F786" s="8">
        <f t="shared" si="422"/>
        <v>0</v>
      </c>
      <c r="G786" s="61">
        <f t="shared" si="423"/>
        <v>7749</v>
      </c>
      <c r="H786" s="66">
        <f t="shared" si="432"/>
        <v>3.496036561982576E-2</v>
      </c>
      <c r="I786" s="2"/>
      <c r="J786" s="2">
        <f t="shared" si="424"/>
        <v>0.51748018280991293</v>
      </c>
      <c r="K786" s="2">
        <f t="shared" si="425"/>
        <v>0.48251981719008713</v>
      </c>
      <c r="L786" s="2">
        <f t="shared" si="426"/>
        <v>0</v>
      </c>
      <c r="M786" s="2">
        <f t="shared" si="427"/>
        <v>-5.5511151231257827E-17</v>
      </c>
      <c r="N786" s="61">
        <v>114700</v>
      </c>
      <c r="O786" s="61">
        <v>106951</v>
      </c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G786" s="6">
        <f>IF(Q786&gt;0,RANK(Q786,(N786:P786,Q786:AE786)),0)</f>
        <v>0</v>
      </c>
      <c r="AH786" s="6">
        <f>IF(R786&gt;0,RANK(R786,(N786:P786,Q786:AE786)),0)</f>
        <v>0</v>
      </c>
      <c r="AI786" s="6">
        <f>IF(T786&gt;0,RANK(T786,(N786:P786,Q786:AE786)),0)</f>
        <v>0</v>
      </c>
      <c r="AJ786" s="6">
        <f>IF(S786&gt;0,RANK(S786,(N786:P786,Q786:AE786)),0)</f>
        <v>0</v>
      </c>
      <c r="AK786" s="2">
        <f t="shared" si="428"/>
        <v>0</v>
      </c>
      <c r="AL786" s="2">
        <f t="shared" si="429"/>
        <v>0</v>
      </c>
      <c r="AM786" s="2">
        <f t="shared" si="430"/>
        <v>0</v>
      </c>
      <c r="AN786" s="2">
        <f t="shared" si="431"/>
        <v>0</v>
      </c>
      <c r="AP786" t="s">
        <v>1336</v>
      </c>
      <c r="AQ786" t="s">
        <v>855</v>
      </c>
      <c r="AR786">
        <v>2</v>
      </c>
      <c r="AT786">
        <v>1</v>
      </c>
      <c r="AU786" s="105">
        <v>31</v>
      </c>
      <c r="AV786" s="107">
        <v>55</v>
      </c>
      <c r="AW786" s="111">
        <f t="shared" si="418"/>
        <v>31055</v>
      </c>
      <c r="AY786" s="6" t="s">
        <v>1243</v>
      </c>
    </row>
    <row r="787" spans="1:51" hidden="1" outlineLevel="1">
      <c r="A787" t="s">
        <v>720</v>
      </c>
      <c r="B787" t="s">
        <v>855</v>
      </c>
      <c r="C787" s="1">
        <f t="shared" si="419"/>
        <v>979</v>
      </c>
      <c r="D787" s="8">
        <f t="shared" si="420"/>
        <v>2</v>
      </c>
      <c r="E787" s="8">
        <f t="shared" si="421"/>
        <v>1</v>
      </c>
      <c r="F787" s="8">
        <f t="shared" si="422"/>
        <v>0</v>
      </c>
      <c r="G787" s="61">
        <f t="shared" si="423"/>
        <v>555</v>
      </c>
      <c r="H787" s="66">
        <f t="shared" si="432"/>
        <v>0.56690500510725228</v>
      </c>
      <c r="I787" s="2"/>
      <c r="J787" s="2">
        <f t="shared" si="424"/>
        <v>0.21654749744637386</v>
      </c>
      <c r="K787" s="2">
        <f t="shared" si="425"/>
        <v>0.7834525025536262</v>
      </c>
      <c r="L787" s="2">
        <f t="shared" si="426"/>
        <v>0</v>
      </c>
      <c r="M787" s="2">
        <f t="shared" si="427"/>
        <v>-1.1102230246251565E-16</v>
      </c>
      <c r="N787" s="61">
        <v>212</v>
      </c>
      <c r="O787" s="61">
        <v>767</v>
      </c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G787" s="6">
        <f>IF(Q787&gt;0,RANK(Q787,(N787:P787,Q787:AE787)),0)</f>
        <v>0</v>
      </c>
      <c r="AH787" s="6">
        <f>IF(R787&gt;0,RANK(R787,(N787:P787,Q787:AE787)),0)</f>
        <v>0</v>
      </c>
      <c r="AI787" s="6">
        <f>IF(T787&gt;0,RANK(T787,(N787:P787,Q787:AE787)),0)</f>
        <v>0</v>
      </c>
      <c r="AJ787" s="6">
        <f>IF(S787&gt;0,RANK(S787,(N787:P787,Q787:AE787)),0)</f>
        <v>0</v>
      </c>
      <c r="AK787" s="2">
        <f t="shared" si="428"/>
        <v>0</v>
      </c>
      <c r="AL787" s="2">
        <f t="shared" si="429"/>
        <v>0</v>
      </c>
      <c r="AM787" s="2">
        <f t="shared" si="430"/>
        <v>0</v>
      </c>
      <c r="AN787" s="2">
        <f t="shared" si="431"/>
        <v>0</v>
      </c>
      <c r="AP787" t="s">
        <v>720</v>
      </c>
      <c r="AQ787" t="s">
        <v>855</v>
      </c>
      <c r="AR787">
        <v>3</v>
      </c>
      <c r="AT787">
        <v>1</v>
      </c>
      <c r="AU787" s="105">
        <v>31</v>
      </c>
      <c r="AV787" s="107">
        <v>57</v>
      </c>
      <c r="AW787" s="111">
        <f t="shared" si="418"/>
        <v>31057</v>
      </c>
      <c r="AY787" s="6" t="s">
        <v>1243</v>
      </c>
    </row>
    <row r="788" spans="1:51" hidden="1" outlineLevel="1">
      <c r="A788" t="s">
        <v>215</v>
      </c>
      <c r="B788" t="s">
        <v>855</v>
      </c>
      <c r="C788" s="1">
        <f t="shared" si="419"/>
        <v>2855</v>
      </c>
      <c r="D788" s="8">
        <f t="shared" si="420"/>
        <v>2</v>
      </c>
      <c r="E788" s="8">
        <f t="shared" si="421"/>
        <v>1</v>
      </c>
      <c r="F788" s="8">
        <f t="shared" si="422"/>
        <v>0</v>
      </c>
      <c r="G788" s="61">
        <f t="shared" si="423"/>
        <v>981</v>
      </c>
      <c r="H788" s="66">
        <f t="shared" si="432"/>
        <v>0.34360770577933453</v>
      </c>
      <c r="I788" s="2"/>
      <c r="J788" s="2">
        <f t="shared" si="424"/>
        <v>0.32819614711033274</v>
      </c>
      <c r="K788" s="2">
        <f t="shared" si="425"/>
        <v>0.67180385288966726</v>
      </c>
      <c r="L788" s="2">
        <f t="shared" si="426"/>
        <v>0</v>
      </c>
      <c r="M788" s="2">
        <f t="shared" si="427"/>
        <v>0</v>
      </c>
      <c r="N788" s="61">
        <v>937</v>
      </c>
      <c r="O788" s="61">
        <v>1918</v>
      </c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G788" s="6">
        <f>IF(Q788&gt;0,RANK(Q788,(N788:P788,Q788:AE788)),0)</f>
        <v>0</v>
      </c>
      <c r="AH788" s="6">
        <f>IF(R788&gt;0,RANK(R788,(N788:P788,Q788:AE788)),0)</f>
        <v>0</v>
      </c>
      <c r="AI788" s="6">
        <f>IF(T788&gt;0,RANK(T788,(N788:P788,Q788:AE788)),0)</f>
        <v>0</v>
      </c>
      <c r="AJ788" s="6">
        <f>IF(S788&gt;0,RANK(S788,(N788:P788,Q788:AE788)),0)</f>
        <v>0</v>
      </c>
      <c r="AK788" s="2">
        <f t="shared" si="428"/>
        <v>0</v>
      </c>
      <c r="AL788" s="2">
        <f t="shared" si="429"/>
        <v>0</v>
      </c>
      <c r="AM788" s="2">
        <f t="shared" si="430"/>
        <v>0</v>
      </c>
      <c r="AN788" s="2">
        <f t="shared" si="431"/>
        <v>0</v>
      </c>
      <c r="AP788" t="s">
        <v>215</v>
      </c>
      <c r="AQ788" t="s">
        <v>855</v>
      </c>
      <c r="AR788">
        <v>3</v>
      </c>
      <c r="AT788">
        <v>1</v>
      </c>
      <c r="AU788" s="105">
        <v>31</v>
      </c>
      <c r="AV788" s="107">
        <v>59</v>
      </c>
      <c r="AW788" s="111">
        <f t="shared" si="418"/>
        <v>31059</v>
      </c>
      <c r="AY788" s="6" t="s">
        <v>1243</v>
      </c>
    </row>
    <row r="789" spans="1:51" hidden="1" outlineLevel="1">
      <c r="A789" t="s">
        <v>501</v>
      </c>
      <c r="B789" t="s">
        <v>855</v>
      </c>
      <c r="C789" s="1">
        <f t="shared" si="419"/>
        <v>1525</v>
      </c>
      <c r="D789" s="8">
        <f t="shared" si="420"/>
        <v>2</v>
      </c>
      <c r="E789" s="8">
        <f t="shared" si="421"/>
        <v>1</v>
      </c>
      <c r="F789" s="8">
        <f t="shared" si="422"/>
        <v>0</v>
      </c>
      <c r="G789" s="61">
        <f t="shared" si="423"/>
        <v>689</v>
      </c>
      <c r="H789" s="66">
        <f t="shared" si="432"/>
        <v>0.4518032786885246</v>
      </c>
      <c r="I789" s="2"/>
      <c r="J789" s="2">
        <f t="shared" si="424"/>
        <v>0.27409836065573773</v>
      </c>
      <c r="K789" s="2">
        <f t="shared" si="425"/>
        <v>0.72590163934426233</v>
      </c>
      <c r="L789" s="2">
        <f t="shared" si="426"/>
        <v>0</v>
      </c>
      <c r="M789" s="2">
        <f t="shared" si="427"/>
        <v>0</v>
      </c>
      <c r="N789" s="61">
        <v>418</v>
      </c>
      <c r="O789" s="61">
        <v>1107</v>
      </c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G789" s="6">
        <f>IF(Q789&gt;0,RANK(Q789,(N789:P789,Q789:AE789)),0)</f>
        <v>0</v>
      </c>
      <c r="AH789" s="6">
        <f>IF(R789&gt;0,RANK(R789,(N789:P789,Q789:AE789)),0)</f>
        <v>0</v>
      </c>
      <c r="AI789" s="6">
        <f>IF(T789&gt;0,RANK(T789,(N789:P789,Q789:AE789)),0)</f>
        <v>0</v>
      </c>
      <c r="AJ789" s="6">
        <f>IF(S789&gt;0,RANK(S789,(N789:P789,Q789:AE789)),0)</f>
        <v>0</v>
      </c>
      <c r="AK789" s="2">
        <f t="shared" si="428"/>
        <v>0</v>
      </c>
      <c r="AL789" s="2">
        <f t="shared" si="429"/>
        <v>0</v>
      </c>
      <c r="AM789" s="2">
        <f t="shared" si="430"/>
        <v>0</v>
      </c>
      <c r="AN789" s="2">
        <f t="shared" si="431"/>
        <v>0</v>
      </c>
      <c r="AP789" t="s">
        <v>501</v>
      </c>
      <c r="AQ789" t="s">
        <v>855</v>
      </c>
      <c r="AR789">
        <v>3</v>
      </c>
      <c r="AT789">
        <v>1</v>
      </c>
      <c r="AU789" s="105">
        <v>31</v>
      </c>
      <c r="AV789" s="107">
        <v>61</v>
      </c>
      <c r="AW789" s="111">
        <f t="shared" si="418"/>
        <v>31061</v>
      </c>
      <c r="AY789" s="6" t="s">
        <v>1243</v>
      </c>
    </row>
    <row r="790" spans="1:51" hidden="1" outlineLevel="1">
      <c r="A790" t="s">
        <v>327</v>
      </c>
      <c r="B790" t="s">
        <v>855</v>
      </c>
      <c r="C790" s="1">
        <f t="shared" si="419"/>
        <v>1307</v>
      </c>
      <c r="D790" s="8">
        <f t="shared" si="420"/>
        <v>2</v>
      </c>
      <c r="E790" s="8">
        <f t="shared" si="421"/>
        <v>1</v>
      </c>
      <c r="F790" s="8">
        <f t="shared" si="422"/>
        <v>0</v>
      </c>
      <c r="G790" s="61">
        <f t="shared" si="423"/>
        <v>709</v>
      </c>
      <c r="H790" s="66">
        <f t="shared" si="432"/>
        <v>0.54246365723029843</v>
      </c>
      <c r="I790" s="2"/>
      <c r="J790" s="2">
        <f t="shared" si="424"/>
        <v>0.22876817138485081</v>
      </c>
      <c r="K790" s="2">
        <f t="shared" si="425"/>
        <v>0.77123182861514916</v>
      </c>
      <c r="L790" s="2">
        <f t="shared" si="426"/>
        <v>0</v>
      </c>
      <c r="M790" s="2">
        <f t="shared" si="427"/>
        <v>0</v>
      </c>
      <c r="N790" s="61">
        <v>299</v>
      </c>
      <c r="O790" s="61">
        <v>1008</v>
      </c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G790" s="6">
        <f>IF(Q790&gt;0,RANK(Q790,(N790:P790,Q790:AE790)),0)</f>
        <v>0</v>
      </c>
      <c r="AH790" s="6">
        <f>IF(R790&gt;0,RANK(R790,(N790:P790,Q790:AE790)),0)</f>
        <v>0</v>
      </c>
      <c r="AI790" s="6">
        <f>IF(T790&gt;0,RANK(T790,(N790:P790,Q790:AE790)),0)</f>
        <v>0</v>
      </c>
      <c r="AJ790" s="6">
        <f>IF(S790&gt;0,RANK(S790,(N790:P790,Q790:AE790)),0)</f>
        <v>0</v>
      </c>
      <c r="AK790" s="2">
        <f t="shared" si="428"/>
        <v>0</v>
      </c>
      <c r="AL790" s="2">
        <f t="shared" si="429"/>
        <v>0</v>
      </c>
      <c r="AM790" s="2">
        <f t="shared" si="430"/>
        <v>0</v>
      </c>
      <c r="AN790" s="2">
        <f t="shared" si="431"/>
        <v>0</v>
      </c>
      <c r="AP790" t="s">
        <v>327</v>
      </c>
      <c r="AQ790" t="s">
        <v>855</v>
      </c>
      <c r="AR790">
        <v>3</v>
      </c>
      <c r="AT790">
        <v>1</v>
      </c>
      <c r="AU790" s="105">
        <v>31</v>
      </c>
      <c r="AV790" s="107">
        <v>63</v>
      </c>
      <c r="AW790" s="111">
        <f t="shared" si="418"/>
        <v>31063</v>
      </c>
      <c r="AY790" s="6" t="s">
        <v>1243</v>
      </c>
    </row>
    <row r="791" spans="1:51" hidden="1" outlineLevel="1">
      <c r="A791" t="s">
        <v>324</v>
      </c>
      <c r="B791" t="s">
        <v>855</v>
      </c>
      <c r="C791" s="1">
        <f t="shared" ref="C791:C822" si="433">SUM(N791:AE791)</f>
        <v>2233</v>
      </c>
      <c r="D791" s="8">
        <f t="shared" ref="D791:D822" si="434">IF(N791&gt;0, RANK(N791,(N791:AE791)),0)</f>
        <v>2</v>
      </c>
      <c r="E791" s="8">
        <f t="shared" ref="E791:E822" si="435">IF(O791&gt;0,RANK(O791,(N791:AE791)),0)</f>
        <v>1</v>
      </c>
      <c r="F791" s="8">
        <f t="shared" ref="F791:F822" si="436">IF(P791&gt;0,RANK(P791,(N791:AE791)),0)</f>
        <v>0</v>
      </c>
      <c r="G791" s="61">
        <f t="shared" ref="G791:G822" si="437">IF(C791&gt;0,MAX(N791:S791)-LARGE(N791:S791,2),0)</f>
        <v>1225</v>
      </c>
      <c r="H791" s="66">
        <f t="shared" si="432"/>
        <v>0.54858934169278994</v>
      </c>
      <c r="I791" s="2"/>
      <c r="J791" s="2">
        <f t="shared" ref="J791:J822" si="438">IF($C791=0,"-",N791/$C791)</f>
        <v>0.22570532915360503</v>
      </c>
      <c r="K791" s="2">
        <f t="shared" ref="K791:K822" si="439">IF($C791=0,"-",O791/$C791)</f>
        <v>0.77429467084639503</v>
      </c>
      <c r="L791" s="2">
        <f t="shared" ref="L791:L822" si="440">IF($C791=0,"-",P791/$C791)</f>
        <v>0</v>
      </c>
      <c r="M791" s="2">
        <f t="shared" ref="M791:M822" si="441">IF(C791=0,"-",(1-J791-K791-L791))</f>
        <v>-1.1102230246251565E-16</v>
      </c>
      <c r="N791" s="61">
        <v>504</v>
      </c>
      <c r="O791" s="61">
        <v>1729</v>
      </c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G791" s="6">
        <f>IF(Q791&gt;0,RANK(Q791,(N791:P791,Q791:AE791)),0)</f>
        <v>0</v>
      </c>
      <c r="AH791" s="6">
        <f>IF(R791&gt;0,RANK(R791,(N791:P791,Q791:AE791)),0)</f>
        <v>0</v>
      </c>
      <c r="AI791" s="6">
        <f>IF(T791&gt;0,RANK(T791,(N791:P791,Q791:AE791)),0)</f>
        <v>0</v>
      </c>
      <c r="AJ791" s="6">
        <f>IF(S791&gt;0,RANK(S791,(N791:P791,Q791:AE791)),0)</f>
        <v>0</v>
      </c>
      <c r="AK791" s="2">
        <f t="shared" ref="AK791:AK822" si="442">IF($C791=0,"-",Q791/$C791)</f>
        <v>0</v>
      </c>
      <c r="AL791" s="2">
        <f t="shared" ref="AL791:AL822" si="443">IF($C791=0,"-",R791/$C791)</f>
        <v>0</v>
      </c>
      <c r="AM791" s="2">
        <f t="shared" ref="AM791:AM822" si="444">IF($C791=0,"-",T791/$C791)</f>
        <v>0</v>
      </c>
      <c r="AN791" s="2">
        <f t="shared" ref="AN791:AN822" si="445">IF($C791=0,"-",S791/$C791)</f>
        <v>0</v>
      </c>
      <c r="AP791" t="s">
        <v>324</v>
      </c>
      <c r="AQ791" t="s">
        <v>855</v>
      </c>
      <c r="AR791">
        <v>3</v>
      </c>
      <c r="AT791">
        <v>1</v>
      </c>
      <c r="AU791" s="105">
        <v>31</v>
      </c>
      <c r="AV791" s="107">
        <v>65</v>
      </c>
      <c r="AW791" s="111">
        <f t="shared" si="418"/>
        <v>31065</v>
      </c>
      <c r="AY791" s="6" t="s">
        <v>1243</v>
      </c>
    </row>
    <row r="792" spans="1:51" hidden="1" outlineLevel="1">
      <c r="A792" t="s">
        <v>580</v>
      </c>
      <c r="B792" t="s">
        <v>855</v>
      </c>
      <c r="C792" s="1">
        <f t="shared" si="433"/>
        <v>9624</v>
      </c>
      <c r="D792" s="8">
        <f t="shared" si="434"/>
        <v>2</v>
      </c>
      <c r="E792" s="8">
        <f t="shared" si="435"/>
        <v>1</v>
      </c>
      <c r="F792" s="8">
        <f t="shared" si="436"/>
        <v>0</v>
      </c>
      <c r="G792" s="61">
        <f t="shared" si="437"/>
        <v>720</v>
      </c>
      <c r="H792" s="66">
        <f t="shared" si="432"/>
        <v>7.4812967581047385E-2</v>
      </c>
      <c r="I792" s="2"/>
      <c r="J792" s="2">
        <f t="shared" si="438"/>
        <v>0.46259351620947631</v>
      </c>
      <c r="K792" s="2">
        <f t="shared" si="439"/>
        <v>0.53740648379052369</v>
      </c>
      <c r="L792" s="2">
        <f t="shared" si="440"/>
        <v>0</v>
      </c>
      <c r="M792" s="2">
        <f t="shared" si="441"/>
        <v>0</v>
      </c>
      <c r="N792" s="61">
        <v>4452</v>
      </c>
      <c r="O792" s="61">
        <v>5172</v>
      </c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G792" s="6">
        <f>IF(Q792&gt;0,RANK(Q792,(N792:P792,Q792:AE792)),0)</f>
        <v>0</v>
      </c>
      <c r="AH792" s="6">
        <f>IF(R792&gt;0,RANK(R792,(N792:P792,Q792:AE792)),0)</f>
        <v>0</v>
      </c>
      <c r="AI792" s="6">
        <f>IF(T792&gt;0,RANK(T792,(N792:P792,Q792:AE792)),0)</f>
        <v>0</v>
      </c>
      <c r="AJ792" s="6">
        <f>IF(S792&gt;0,RANK(S792,(N792:P792,Q792:AE792)),0)</f>
        <v>0</v>
      </c>
      <c r="AK792" s="2">
        <f t="shared" si="442"/>
        <v>0</v>
      </c>
      <c r="AL792" s="2">
        <f t="shared" si="443"/>
        <v>0</v>
      </c>
      <c r="AM792" s="2">
        <f t="shared" si="444"/>
        <v>0</v>
      </c>
      <c r="AN792" s="2">
        <f t="shared" si="445"/>
        <v>0</v>
      </c>
      <c r="AP792" t="s">
        <v>580</v>
      </c>
      <c r="AQ792" t="s">
        <v>855</v>
      </c>
      <c r="AR792">
        <v>1</v>
      </c>
      <c r="AT792">
        <v>1</v>
      </c>
      <c r="AU792" s="105">
        <v>31</v>
      </c>
      <c r="AV792" s="107">
        <v>67</v>
      </c>
      <c r="AW792" s="111">
        <f t="shared" si="418"/>
        <v>31067</v>
      </c>
      <c r="AY792" s="6" t="s">
        <v>1243</v>
      </c>
    </row>
    <row r="793" spans="1:51" hidden="1" outlineLevel="1">
      <c r="A793" t="s">
        <v>908</v>
      </c>
      <c r="B793" t="s">
        <v>855</v>
      </c>
      <c r="C793" s="1">
        <f t="shared" si="433"/>
        <v>1081</v>
      </c>
      <c r="D793" s="8">
        <f t="shared" si="434"/>
        <v>2</v>
      </c>
      <c r="E793" s="8">
        <f t="shared" si="435"/>
        <v>1</v>
      </c>
      <c r="F793" s="8">
        <f t="shared" si="436"/>
        <v>0</v>
      </c>
      <c r="G793" s="61">
        <f t="shared" si="437"/>
        <v>557</v>
      </c>
      <c r="H793" s="66">
        <f t="shared" si="432"/>
        <v>0.51526364477335795</v>
      </c>
      <c r="I793" s="2"/>
      <c r="J793" s="2">
        <f t="shared" si="438"/>
        <v>0.242368177613321</v>
      </c>
      <c r="K793" s="2">
        <f t="shared" si="439"/>
        <v>0.75763182238667903</v>
      </c>
      <c r="L793" s="2">
        <f t="shared" si="440"/>
        <v>0</v>
      </c>
      <c r="M793" s="2">
        <f t="shared" si="441"/>
        <v>0</v>
      </c>
      <c r="N793" s="61">
        <v>262</v>
      </c>
      <c r="O793" s="61">
        <v>819</v>
      </c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G793" s="6">
        <f>IF(Q793&gt;0,RANK(Q793,(N793:P793,Q793:AE793)),0)</f>
        <v>0</v>
      </c>
      <c r="AH793" s="6">
        <f>IF(R793&gt;0,RANK(R793,(N793:P793,Q793:AE793)),0)</f>
        <v>0</v>
      </c>
      <c r="AI793" s="6">
        <f>IF(T793&gt;0,RANK(T793,(N793:P793,Q793:AE793)),0)</f>
        <v>0</v>
      </c>
      <c r="AJ793" s="6">
        <f>IF(S793&gt;0,RANK(S793,(N793:P793,Q793:AE793)),0)</f>
        <v>0</v>
      </c>
      <c r="AK793" s="2">
        <f t="shared" si="442"/>
        <v>0</v>
      </c>
      <c r="AL793" s="2">
        <f t="shared" si="443"/>
        <v>0</v>
      </c>
      <c r="AM793" s="2">
        <f t="shared" si="444"/>
        <v>0</v>
      </c>
      <c r="AN793" s="2">
        <f t="shared" si="445"/>
        <v>0</v>
      </c>
      <c r="AP793" t="s">
        <v>908</v>
      </c>
      <c r="AQ793" t="s">
        <v>855</v>
      </c>
      <c r="AR793">
        <v>3</v>
      </c>
      <c r="AT793">
        <v>1</v>
      </c>
      <c r="AU793" s="105">
        <v>31</v>
      </c>
      <c r="AV793" s="107">
        <v>69</v>
      </c>
      <c r="AW793" s="111">
        <f t="shared" si="418"/>
        <v>31069</v>
      </c>
      <c r="AY793" s="6" t="s">
        <v>1243</v>
      </c>
    </row>
    <row r="794" spans="1:51" hidden="1" outlineLevel="1">
      <c r="A794" t="s">
        <v>973</v>
      </c>
      <c r="B794" t="s">
        <v>855</v>
      </c>
      <c r="C794" s="1">
        <f t="shared" si="433"/>
        <v>944</v>
      </c>
      <c r="D794" s="8">
        <f t="shared" si="434"/>
        <v>2</v>
      </c>
      <c r="E794" s="8">
        <f t="shared" si="435"/>
        <v>1</v>
      </c>
      <c r="F794" s="8">
        <f t="shared" si="436"/>
        <v>0</v>
      </c>
      <c r="G794" s="61">
        <f t="shared" si="437"/>
        <v>604</v>
      </c>
      <c r="H794" s="66">
        <f t="shared" si="432"/>
        <v>0.63983050847457623</v>
      </c>
      <c r="I794" s="2"/>
      <c r="J794" s="2">
        <f t="shared" si="438"/>
        <v>0.18008474576271186</v>
      </c>
      <c r="K794" s="2">
        <f t="shared" si="439"/>
        <v>0.81991525423728817</v>
      </c>
      <c r="L794" s="2">
        <f t="shared" si="440"/>
        <v>0</v>
      </c>
      <c r="M794" s="2">
        <f t="shared" si="441"/>
        <v>0</v>
      </c>
      <c r="N794" s="61">
        <v>170</v>
      </c>
      <c r="O794" s="61">
        <v>774</v>
      </c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G794" s="6">
        <f>IF(Q794&gt;0,RANK(Q794,(N794:P794,Q794:AE794)),0)</f>
        <v>0</v>
      </c>
      <c r="AH794" s="6">
        <f>IF(R794&gt;0,RANK(R794,(N794:P794,Q794:AE794)),0)</f>
        <v>0</v>
      </c>
      <c r="AI794" s="6">
        <f>IF(T794&gt;0,RANK(T794,(N794:P794,Q794:AE794)),0)</f>
        <v>0</v>
      </c>
      <c r="AJ794" s="6">
        <f>IF(S794&gt;0,RANK(S794,(N794:P794,Q794:AE794)),0)</f>
        <v>0</v>
      </c>
      <c r="AK794" s="2">
        <f t="shared" si="442"/>
        <v>0</v>
      </c>
      <c r="AL794" s="2">
        <f t="shared" si="443"/>
        <v>0</v>
      </c>
      <c r="AM794" s="2">
        <f t="shared" si="444"/>
        <v>0</v>
      </c>
      <c r="AN794" s="2">
        <f t="shared" si="445"/>
        <v>0</v>
      </c>
      <c r="AP794" t="s">
        <v>973</v>
      </c>
      <c r="AQ794" t="s">
        <v>855</v>
      </c>
      <c r="AR794">
        <v>3</v>
      </c>
      <c r="AT794">
        <v>1</v>
      </c>
      <c r="AU794" s="105">
        <v>31</v>
      </c>
      <c r="AV794" s="107">
        <v>71</v>
      </c>
      <c r="AW794" s="111">
        <f t="shared" si="418"/>
        <v>31071</v>
      </c>
      <c r="AY794" s="6" t="s">
        <v>1243</v>
      </c>
    </row>
    <row r="795" spans="1:51" hidden="1" outlineLevel="1">
      <c r="A795" t="s">
        <v>916</v>
      </c>
      <c r="B795" t="s">
        <v>855</v>
      </c>
      <c r="C795" s="1">
        <f t="shared" si="433"/>
        <v>980</v>
      </c>
      <c r="D795" s="8">
        <f t="shared" si="434"/>
        <v>2</v>
      </c>
      <c r="E795" s="8">
        <f t="shared" si="435"/>
        <v>1</v>
      </c>
      <c r="F795" s="8">
        <f t="shared" si="436"/>
        <v>0</v>
      </c>
      <c r="G795" s="61">
        <f t="shared" si="437"/>
        <v>496</v>
      </c>
      <c r="H795" s="66">
        <f t="shared" si="432"/>
        <v>0.5061224489795918</v>
      </c>
      <c r="I795" s="2"/>
      <c r="J795" s="2">
        <f t="shared" si="438"/>
        <v>0.24693877551020407</v>
      </c>
      <c r="K795" s="2">
        <f t="shared" si="439"/>
        <v>0.75306122448979596</v>
      </c>
      <c r="L795" s="2">
        <f t="shared" si="440"/>
        <v>0</v>
      </c>
      <c r="M795" s="2">
        <f t="shared" si="441"/>
        <v>0</v>
      </c>
      <c r="N795" s="61">
        <v>242</v>
      </c>
      <c r="O795" s="61">
        <v>738</v>
      </c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G795" s="6">
        <f>IF(Q795&gt;0,RANK(Q795,(N795:P795,Q795:AE795)),0)</f>
        <v>0</v>
      </c>
      <c r="AH795" s="6">
        <f>IF(R795&gt;0,RANK(R795,(N795:P795,Q795:AE795)),0)</f>
        <v>0</v>
      </c>
      <c r="AI795" s="6">
        <f>IF(T795&gt;0,RANK(T795,(N795:P795,Q795:AE795)),0)</f>
        <v>0</v>
      </c>
      <c r="AJ795" s="6">
        <f>IF(S795&gt;0,RANK(S795,(N795:P795,Q795:AE795)),0)</f>
        <v>0</v>
      </c>
      <c r="AK795" s="2">
        <f t="shared" si="442"/>
        <v>0</v>
      </c>
      <c r="AL795" s="2">
        <f t="shared" si="443"/>
        <v>0</v>
      </c>
      <c r="AM795" s="2">
        <f t="shared" si="444"/>
        <v>0</v>
      </c>
      <c r="AN795" s="2">
        <f t="shared" si="445"/>
        <v>0</v>
      </c>
      <c r="AP795" t="s">
        <v>916</v>
      </c>
      <c r="AQ795" t="s">
        <v>855</v>
      </c>
      <c r="AR795">
        <v>3</v>
      </c>
      <c r="AT795">
        <v>1</v>
      </c>
      <c r="AU795" s="105">
        <v>31</v>
      </c>
      <c r="AV795" s="107">
        <v>73</v>
      </c>
      <c r="AW795" s="111">
        <f t="shared" si="418"/>
        <v>31073</v>
      </c>
      <c r="AY795" s="6" t="s">
        <v>1243</v>
      </c>
    </row>
    <row r="796" spans="1:51" hidden="1" outlineLevel="1">
      <c r="A796" t="s">
        <v>2094</v>
      </c>
      <c r="B796" t="s">
        <v>855</v>
      </c>
      <c r="C796" s="1">
        <f t="shared" si="433"/>
        <v>358</v>
      </c>
      <c r="D796" s="8">
        <f t="shared" si="434"/>
        <v>2</v>
      </c>
      <c r="E796" s="8">
        <f t="shared" si="435"/>
        <v>1</v>
      </c>
      <c r="F796" s="8">
        <f t="shared" si="436"/>
        <v>0</v>
      </c>
      <c r="G796" s="61">
        <f t="shared" si="437"/>
        <v>240</v>
      </c>
      <c r="H796" s="66">
        <f t="shared" si="432"/>
        <v>0.67039106145251393</v>
      </c>
      <c r="I796" s="2"/>
      <c r="J796" s="2">
        <f t="shared" si="438"/>
        <v>0.16480446927374301</v>
      </c>
      <c r="K796" s="2">
        <f t="shared" si="439"/>
        <v>0.83519553072625696</v>
      </c>
      <c r="L796" s="2">
        <f t="shared" si="440"/>
        <v>0</v>
      </c>
      <c r="M796" s="2">
        <f t="shared" si="441"/>
        <v>0</v>
      </c>
      <c r="N796" s="61">
        <v>59</v>
      </c>
      <c r="O796" s="61">
        <v>299</v>
      </c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G796" s="6">
        <f>IF(Q796&gt;0,RANK(Q796,(N796:P796,Q796:AE796)),0)</f>
        <v>0</v>
      </c>
      <c r="AH796" s="6">
        <f>IF(R796&gt;0,RANK(R796,(N796:P796,Q796:AE796)),0)</f>
        <v>0</v>
      </c>
      <c r="AI796" s="6">
        <f>IF(T796&gt;0,RANK(T796,(N796:P796,Q796:AE796)),0)</f>
        <v>0</v>
      </c>
      <c r="AJ796" s="6">
        <f>IF(S796&gt;0,RANK(S796,(N796:P796,Q796:AE796)),0)</f>
        <v>0</v>
      </c>
      <c r="AK796" s="2">
        <f t="shared" si="442"/>
        <v>0</v>
      </c>
      <c r="AL796" s="2">
        <f t="shared" si="443"/>
        <v>0</v>
      </c>
      <c r="AM796" s="2">
        <f t="shared" si="444"/>
        <v>0</v>
      </c>
      <c r="AN796" s="2">
        <f t="shared" si="445"/>
        <v>0</v>
      </c>
      <c r="AP796" t="s">
        <v>2094</v>
      </c>
      <c r="AQ796" t="s">
        <v>855</v>
      </c>
      <c r="AR796">
        <v>3</v>
      </c>
      <c r="AT796">
        <v>1</v>
      </c>
      <c r="AU796" s="105">
        <v>31</v>
      </c>
      <c r="AV796" s="107">
        <v>75</v>
      </c>
      <c r="AW796" s="111">
        <f t="shared" si="418"/>
        <v>31075</v>
      </c>
      <c r="AY796" s="6" t="s">
        <v>1243</v>
      </c>
    </row>
    <row r="797" spans="1:51" hidden="1" outlineLevel="1">
      <c r="A797" t="s">
        <v>1233</v>
      </c>
      <c r="B797" t="s">
        <v>855</v>
      </c>
      <c r="C797" s="1">
        <f t="shared" si="433"/>
        <v>1188</v>
      </c>
      <c r="D797" s="8">
        <f t="shared" si="434"/>
        <v>2</v>
      </c>
      <c r="E797" s="8">
        <f t="shared" si="435"/>
        <v>1</v>
      </c>
      <c r="F797" s="8">
        <f t="shared" si="436"/>
        <v>0</v>
      </c>
      <c r="G797" s="61">
        <f t="shared" si="437"/>
        <v>466</v>
      </c>
      <c r="H797" s="66">
        <f t="shared" si="432"/>
        <v>0.39225589225589225</v>
      </c>
      <c r="I797" s="2"/>
      <c r="J797" s="2">
        <f t="shared" si="438"/>
        <v>0.30387205387205385</v>
      </c>
      <c r="K797" s="2">
        <f t="shared" si="439"/>
        <v>0.69612794612794615</v>
      </c>
      <c r="L797" s="2">
        <f t="shared" si="440"/>
        <v>0</v>
      </c>
      <c r="M797" s="2">
        <f t="shared" si="441"/>
        <v>0</v>
      </c>
      <c r="N797" s="61">
        <v>361</v>
      </c>
      <c r="O797" s="61">
        <v>827</v>
      </c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G797" s="6">
        <f>IF(Q797&gt;0,RANK(Q797,(N797:P797,Q797:AE797)),0)</f>
        <v>0</v>
      </c>
      <c r="AH797" s="6">
        <f>IF(R797&gt;0,RANK(R797,(N797:P797,Q797:AE797)),0)</f>
        <v>0</v>
      </c>
      <c r="AI797" s="6">
        <f>IF(T797&gt;0,RANK(T797,(N797:P797,Q797:AE797)),0)</f>
        <v>0</v>
      </c>
      <c r="AJ797" s="6">
        <f>IF(S797&gt;0,RANK(S797,(N797:P797,Q797:AE797)),0)</f>
        <v>0</v>
      </c>
      <c r="AK797" s="2">
        <f t="shared" si="442"/>
        <v>0</v>
      </c>
      <c r="AL797" s="2">
        <f t="shared" si="443"/>
        <v>0</v>
      </c>
      <c r="AM797" s="2">
        <f t="shared" si="444"/>
        <v>0</v>
      </c>
      <c r="AN797" s="2">
        <f t="shared" si="445"/>
        <v>0</v>
      </c>
      <c r="AP797" t="s">
        <v>1233</v>
      </c>
      <c r="AQ797" t="s">
        <v>855</v>
      </c>
      <c r="AR797">
        <v>3</v>
      </c>
      <c r="AT797">
        <v>1</v>
      </c>
      <c r="AU797" s="105">
        <v>31</v>
      </c>
      <c r="AV797" s="107">
        <v>77</v>
      </c>
      <c r="AW797" s="111">
        <f t="shared" si="418"/>
        <v>31077</v>
      </c>
      <c r="AY797" s="6" t="s">
        <v>1243</v>
      </c>
    </row>
    <row r="798" spans="1:51" hidden="1" outlineLevel="1">
      <c r="A798" t="s">
        <v>639</v>
      </c>
      <c r="B798" t="s">
        <v>855</v>
      </c>
      <c r="C798" s="1">
        <f t="shared" si="433"/>
        <v>20140</v>
      </c>
      <c r="D798" s="8">
        <f t="shared" si="434"/>
        <v>2</v>
      </c>
      <c r="E798" s="8">
        <f t="shared" si="435"/>
        <v>1</v>
      </c>
      <c r="F798" s="8">
        <f t="shared" si="436"/>
        <v>0</v>
      </c>
      <c r="G798" s="61">
        <f t="shared" si="437"/>
        <v>4560</v>
      </c>
      <c r="H798" s="66">
        <f t="shared" si="432"/>
        <v>0.22641509433962265</v>
      </c>
      <c r="I798" s="2"/>
      <c r="J798" s="2">
        <f t="shared" si="438"/>
        <v>0.3867924528301887</v>
      </c>
      <c r="K798" s="2">
        <f t="shared" si="439"/>
        <v>0.6132075471698113</v>
      </c>
      <c r="L798" s="2">
        <f t="shared" si="440"/>
        <v>0</v>
      </c>
      <c r="M798" s="2">
        <f t="shared" si="441"/>
        <v>0</v>
      </c>
      <c r="N798" s="61">
        <v>7790</v>
      </c>
      <c r="O798" s="61">
        <v>12350</v>
      </c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G798" s="6">
        <f>IF(Q798&gt;0,RANK(Q798,(N798:P798,Q798:AE798)),0)</f>
        <v>0</v>
      </c>
      <c r="AH798" s="6">
        <f>IF(R798&gt;0,RANK(R798,(N798:P798,Q798:AE798)),0)</f>
        <v>0</v>
      </c>
      <c r="AI798" s="6">
        <f>IF(T798&gt;0,RANK(T798,(N798:P798,Q798:AE798)),0)</f>
        <v>0</v>
      </c>
      <c r="AJ798" s="6">
        <f>IF(S798&gt;0,RANK(S798,(N798:P798,Q798:AE798)),0)</f>
        <v>0</v>
      </c>
      <c r="AK798" s="2">
        <f t="shared" si="442"/>
        <v>0</v>
      </c>
      <c r="AL798" s="2">
        <f t="shared" si="443"/>
        <v>0</v>
      </c>
      <c r="AM798" s="2">
        <f t="shared" si="444"/>
        <v>0</v>
      </c>
      <c r="AN798" s="2">
        <f t="shared" si="445"/>
        <v>0</v>
      </c>
      <c r="AP798" t="s">
        <v>639</v>
      </c>
      <c r="AQ798" t="s">
        <v>855</v>
      </c>
      <c r="AR798">
        <v>3</v>
      </c>
      <c r="AT798">
        <v>1</v>
      </c>
      <c r="AU798" s="105">
        <v>31</v>
      </c>
      <c r="AV798" s="107">
        <v>79</v>
      </c>
      <c r="AW798" s="111">
        <f t="shared" si="418"/>
        <v>31079</v>
      </c>
      <c r="AY798" s="6" t="s">
        <v>1243</v>
      </c>
    </row>
    <row r="799" spans="1:51" hidden="1" outlineLevel="1">
      <c r="A799" t="s">
        <v>1034</v>
      </c>
      <c r="B799" t="s">
        <v>855</v>
      </c>
      <c r="C799" s="1">
        <f t="shared" si="433"/>
        <v>4840</v>
      </c>
      <c r="D799" s="8">
        <f t="shared" si="434"/>
        <v>2</v>
      </c>
      <c r="E799" s="8">
        <f t="shared" si="435"/>
        <v>1</v>
      </c>
      <c r="F799" s="8">
        <f t="shared" si="436"/>
        <v>0</v>
      </c>
      <c r="G799" s="61">
        <f t="shared" si="437"/>
        <v>2156</v>
      </c>
      <c r="H799" s="66">
        <f t="shared" si="432"/>
        <v>0.44545454545454544</v>
      </c>
      <c r="I799" s="2"/>
      <c r="J799" s="2">
        <f t="shared" si="438"/>
        <v>0.27727272727272728</v>
      </c>
      <c r="K799" s="2">
        <f t="shared" si="439"/>
        <v>0.72272727272727277</v>
      </c>
      <c r="L799" s="2">
        <f t="shared" si="440"/>
        <v>0</v>
      </c>
      <c r="M799" s="2">
        <f t="shared" si="441"/>
        <v>-1.1102230246251565E-16</v>
      </c>
      <c r="N799" s="61">
        <v>1342</v>
      </c>
      <c r="O799" s="61">
        <v>3498</v>
      </c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G799" s="6">
        <f>IF(Q799&gt;0,RANK(Q799,(N799:P799,Q799:AE799)),0)</f>
        <v>0</v>
      </c>
      <c r="AH799" s="6">
        <f>IF(R799&gt;0,RANK(R799,(N799:P799,Q799:AE799)),0)</f>
        <v>0</v>
      </c>
      <c r="AI799" s="6">
        <f>IF(T799&gt;0,RANK(T799,(N799:P799,Q799:AE799)),0)</f>
        <v>0</v>
      </c>
      <c r="AJ799" s="6">
        <f>IF(S799&gt;0,RANK(S799,(N799:P799,Q799:AE799)),0)</f>
        <v>0</v>
      </c>
      <c r="AK799" s="2">
        <f t="shared" si="442"/>
        <v>0</v>
      </c>
      <c r="AL799" s="2">
        <f t="shared" si="443"/>
        <v>0</v>
      </c>
      <c r="AM799" s="2">
        <f t="shared" si="444"/>
        <v>0</v>
      </c>
      <c r="AN799" s="2">
        <f t="shared" si="445"/>
        <v>0</v>
      </c>
      <c r="AP799" t="s">
        <v>1034</v>
      </c>
      <c r="AQ799" t="s">
        <v>855</v>
      </c>
      <c r="AR799">
        <v>3</v>
      </c>
      <c r="AT799">
        <v>1</v>
      </c>
      <c r="AU799" s="105">
        <v>31</v>
      </c>
      <c r="AV799" s="107">
        <v>81</v>
      </c>
      <c r="AW799" s="111">
        <f t="shared" si="418"/>
        <v>31081</v>
      </c>
      <c r="AY799" s="6" t="s">
        <v>1243</v>
      </c>
    </row>
    <row r="800" spans="1:51" hidden="1" outlineLevel="1">
      <c r="A800" t="s">
        <v>1750</v>
      </c>
      <c r="B800" t="s">
        <v>855</v>
      </c>
      <c r="C800" s="1">
        <f t="shared" si="433"/>
        <v>1757</v>
      </c>
      <c r="D800" s="8">
        <f t="shared" si="434"/>
        <v>2</v>
      </c>
      <c r="E800" s="8">
        <f t="shared" si="435"/>
        <v>1</v>
      </c>
      <c r="F800" s="8">
        <f t="shared" si="436"/>
        <v>0</v>
      </c>
      <c r="G800" s="61">
        <f t="shared" si="437"/>
        <v>901</v>
      </c>
      <c r="H800" s="66">
        <f t="shared" si="432"/>
        <v>0.51280591918042118</v>
      </c>
      <c r="I800" s="2"/>
      <c r="J800" s="2">
        <f t="shared" si="438"/>
        <v>0.24359704040978941</v>
      </c>
      <c r="K800" s="2">
        <f t="shared" si="439"/>
        <v>0.75640295959021053</v>
      </c>
      <c r="L800" s="2">
        <f t="shared" si="440"/>
        <v>0</v>
      </c>
      <c r="M800" s="2">
        <f t="shared" si="441"/>
        <v>1.1102230246251565E-16</v>
      </c>
      <c r="N800" s="61">
        <v>428</v>
      </c>
      <c r="O800" s="61">
        <v>1329</v>
      </c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G800" s="6">
        <f>IF(Q800&gt;0,RANK(Q800,(N800:P800,Q800:AE800)),0)</f>
        <v>0</v>
      </c>
      <c r="AH800" s="6">
        <f>IF(R800&gt;0,RANK(R800,(N800:P800,Q800:AE800)),0)</f>
        <v>0</v>
      </c>
      <c r="AI800" s="6">
        <f>IF(T800&gt;0,RANK(T800,(N800:P800,Q800:AE800)),0)</f>
        <v>0</v>
      </c>
      <c r="AJ800" s="6">
        <f>IF(S800&gt;0,RANK(S800,(N800:P800,Q800:AE800)),0)</f>
        <v>0</v>
      </c>
      <c r="AK800" s="2">
        <f t="shared" si="442"/>
        <v>0</v>
      </c>
      <c r="AL800" s="2">
        <f t="shared" si="443"/>
        <v>0</v>
      </c>
      <c r="AM800" s="2">
        <f t="shared" si="444"/>
        <v>0</v>
      </c>
      <c r="AN800" s="2">
        <f t="shared" si="445"/>
        <v>0</v>
      </c>
      <c r="AP800" t="s">
        <v>1750</v>
      </c>
      <c r="AQ800" t="s">
        <v>855</v>
      </c>
      <c r="AR800">
        <v>3</v>
      </c>
      <c r="AT800">
        <v>1</v>
      </c>
      <c r="AU800" s="105">
        <v>31</v>
      </c>
      <c r="AV800" s="107">
        <v>83</v>
      </c>
      <c r="AW800" s="111">
        <f t="shared" si="418"/>
        <v>31083</v>
      </c>
      <c r="AY800" s="6" t="s">
        <v>1243</v>
      </c>
    </row>
    <row r="801" spans="1:51" hidden="1" outlineLevel="1">
      <c r="A801" t="s">
        <v>1863</v>
      </c>
      <c r="B801" t="s">
        <v>855</v>
      </c>
      <c r="C801" s="1">
        <f t="shared" si="433"/>
        <v>533</v>
      </c>
      <c r="D801" s="8">
        <f t="shared" si="434"/>
        <v>2</v>
      </c>
      <c r="E801" s="8">
        <f t="shared" si="435"/>
        <v>1</v>
      </c>
      <c r="F801" s="8">
        <f t="shared" si="436"/>
        <v>0</v>
      </c>
      <c r="G801" s="61">
        <f t="shared" si="437"/>
        <v>357</v>
      </c>
      <c r="H801" s="66">
        <f t="shared" si="432"/>
        <v>0.66979362101313322</v>
      </c>
      <c r="I801" s="2"/>
      <c r="J801" s="2">
        <f t="shared" si="438"/>
        <v>0.16510318949343339</v>
      </c>
      <c r="K801" s="2">
        <f t="shared" si="439"/>
        <v>0.83489681050656661</v>
      </c>
      <c r="L801" s="2">
        <f t="shared" si="440"/>
        <v>0</v>
      </c>
      <c r="M801" s="2">
        <f t="shared" si="441"/>
        <v>0</v>
      </c>
      <c r="N801" s="61">
        <v>88</v>
      </c>
      <c r="O801" s="61">
        <v>445</v>
      </c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G801" s="6">
        <f>IF(Q801&gt;0,RANK(Q801,(N801:P801,Q801:AE801)),0)</f>
        <v>0</v>
      </c>
      <c r="AH801" s="6">
        <f>IF(R801&gt;0,RANK(R801,(N801:P801,Q801:AE801)),0)</f>
        <v>0</v>
      </c>
      <c r="AI801" s="6">
        <f>IF(T801&gt;0,RANK(T801,(N801:P801,Q801:AE801)),0)</f>
        <v>0</v>
      </c>
      <c r="AJ801" s="6">
        <f>IF(S801&gt;0,RANK(S801,(N801:P801,Q801:AE801)),0)</f>
        <v>0</v>
      </c>
      <c r="AK801" s="2">
        <f t="shared" si="442"/>
        <v>0</v>
      </c>
      <c r="AL801" s="2">
        <f t="shared" si="443"/>
        <v>0</v>
      </c>
      <c r="AM801" s="2">
        <f t="shared" si="444"/>
        <v>0</v>
      </c>
      <c r="AN801" s="2">
        <f t="shared" si="445"/>
        <v>0</v>
      </c>
      <c r="AP801" t="s">
        <v>1863</v>
      </c>
      <c r="AQ801" t="s">
        <v>855</v>
      </c>
      <c r="AR801">
        <v>3</v>
      </c>
      <c r="AT801">
        <v>1</v>
      </c>
      <c r="AU801" s="105">
        <v>31</v>
      </c>
      <c r="AV801" s="107">
        <v>85</v>
      </c>
      <c r="AW801" s="111">
        <f t="shared" si="418"/>
        <v>31085</v>
      </c>
      <c r="AY801" s="6" t="s">
        <v>1243</v>
      </c>
    </row>
    <row r="802" spans="1:51" hidden="1" outlineLevel="1">
      <c r="A802" t="s">
        <v>406</v>
      </c>
      <c r="B802" t="s">
        <v>855</v>
      </c>
      <c r="C802" s="1">
        <f t="shared" si="433"/>
        <v>1483</v>
      </c>
      <c r="D802" s="8">
        <f t="shared" si="434"/>
        <v>2</v>
      </c>
      <c r="E802" s="8">
        <f t="shared" si="435"/>
        <v>1</v>
      </c>
      <c r="F802" s="8">
        <f t="shared" si="436"/>
        <v>0</v>
      </c>
      <c r="G802" s="61">
        <f t="shared" si="437"/>
        <v>741</v>
      </c>
      <c r="H802" s="66">
        <f t="shared" si="432"/>
        <v>0.49966284558327712</v>
      </c>
      <c r="I802" s="2"/>
      <c r="J802" s="2">
        <f t="shared" si="438"/>
        <v>0.25016857720836144</v>
      </c>
      <c r="K802" s="2">
        <f t="shared" si="439"/>
        <v>0.74983142279163861</v>
      </c>
      <c r="L802" s="2">
        <f t="shared" si="440"/>
        <v>0</v>
      </c>
      <c r="M802" s="2">
        <f t="shared" si="441"/>
        <v>-1.1102230246251565E-16</v>
      </c>
      <c r="N802" s="61">
        <v>371</v>
      </c>
      <c r="O802" s="61">
        <v>1112</v>
      </c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G802" s="6">
        <f>IF(Q802&gt;0,RANK(Q802,(N802:P802,Q802:AE802)),0)</f>
        <v>0</v>
      </c>
      <c r="AH802" s="6">
        <f>IF(R802&gt;0,RANK(R802,(N802:P802,Q802:AE802)),0)</f>
        <v>0</v>
      </c>
      <c r="AI802" s="6">
        <f>IF(T802&gt;0,RANK(T802,(N802:P802,Q802:AE802)),0)</f>
        <v>0</v>
      </c>
      <c r="AJ802" s="6">
        <f>IF(S802&gt;0,RANK(S802,(N802:P802,Q802:AE802)),0)</f>
        <v>0</v>
      </c>
      <c r="AK802" s="2">
        <f t="shared" si="442"/>
        <v>0</v>
      </c>
      <c r="AL802" s="2">
        <f t="shared" si="443"/>
        <v>0</v>
      </c>
      <c r="AM802" s="2">
        <f t="shared" si="444"/>
        <v>0</v>
      </c>
      <c r="AN802" s="2">
        <f t="shared" si="445"/>
        <v>0</v>
      </c>
      <c r="AP802" t="s">
        <v>406</v>
      </c>
      <c r="AQ802" t="s">
        <v>855</v>
      </c>
      <c r="AR802">
        <v>3</v>
      </c>
      <c r="AT802">
        <v>1</v>
      </c>
      <c r="AU802" s="105">
        <v>31</v>
      </c>
      <c r="AV802" s="107">
        <v>87</v>
      </c>
      <c r="AW802" s="111">
        <f t="shared" si="418"/>
        <v>31087</v>
      </c>
      <c r="AY802" s="6" t="s">
        <v>1243</v>
      </c>
    </row>
    <row r="803" spans="1:51" hidden="1" outlineLevel="1">
      <c r="A803" t="s">
        <v>536</v>
      </c>
      <c r="B803" t="s">
        <v>855</v>
      </c>
      <c r="C803" s="1">
        <f t="shared" si="433"/>
        <v>4921</v>
      </c>
      <c r="D803" s="8">
        <f t="shared" si="434"/>
        <v>2</v>
      </c>
      <c r="E803" s="8">
        <f t="shared" si="435"/>
        <v>1</v>
      </c>
      <c r="F803" s="8">
        <f t="shared" si="436"/>
        <v>0</v>
      </c>
      <c r="G803" s="61">
        <f t="shared" si="437"/>
        <v>2871</v>
      </c>
      <c r="H803" s="66">
        <f t="shared" si="432"/>
        <v>0.58341800447063608</v>
      </c>
      <c r="I803" s="2"/>
      <c r="J803" s="2">
        <f t="shared" si="438"/>
        <v>0.20829099776468196</v>
      </c>
      <c r="K803" s="2">
        <f t="shared" si="439"/>
        <v>0.79170900223531804</v>
      </c>
      <c r="L803" s="2">
        <f t="shared" si="440"/>
        <v>0</v>
      </c>
      <c r="M803" s="2">
        <f t="shared" si="441"/>
        <v>0</v>
      </c>
      <c r="N803" s="61">
        <v>1025</v>
      </c>
      <c r="O803" s="61">
        <v>3896</v>
      </c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G803" s="6">
        <f>IF(Q803&gt;0,RANK(Q803,(N803:P803,Q803:AE803)),0)</f>
        <v>0</v>
      </c>
      <c r="AH803" s="6">
        <f>IF(R803&gt;0,RANK(R803,(N803:P803,Q803:AE803)),0)</f>
        <v>0</v>
      </c>
      <c r="AI803" s="6">
        <f>IF(T803&gt;0,RANK(T803,(N803:P803,Q803:AE803)),0)</f>
        <v>0</v>
      </c>
      <c r="AJ803" s="6">
        <f>IF(S803&gt;0,RANK(S803,(N803:P803,Q803:AE803)),0)</f>
        <v>0</v>
      </c>
      <c r="AK803" s="2">
        <f t="shared" si="442"/>
        <v>0</v>
      </c>
      <c r="AL803" s="2">
        <f t="shared" si="443"/>
        <v>0</v>
      </c>
      <c r="AM803" s="2">
        <f t="shared" si="444"/>
        <v>0</v>
      </c>
      <c r="AN803" s="2">
        <f t="shared" si="445"/>
        <v>0</v>
      </c>
      <c r="AP803" t="s">
        <v>536</v>
      </c>
      <c r="AQ803" t="s">
        <v>855</v>
      </c>
      <c r="AR803">
        <v>3</v>
      </c>
      <c r="AT803">
        <v>1</v>
      </c>
      <c r="AU803" s="105">
        <v>31</v>
      </c>
      <c r="AV803" s="107">
        <v>89</v>
      </c>
      <c r="AW803" s="111">
        <f t="shared" si="418"/>
        <v>31089</v>
      </c>
      <c r="AY803" s="6" t="s">
        <v>1243</v>
      </c>
    </row>
    <row r="804" spans="1:51" hidden="1" outlineLevel="1">
      <c r="A804" t="s">
        <v>1179</v>
      </c>
      <c r="B804" t="s">
        <v>855</v>
      </c>
      <c r="C804" s="1">
        <f t="shared" si="433"/>
        <v>402</v>
      </c>
      <c r="D804" s="8">
        <f t="shared" si="434"/>
        <v>2</v>
      </c>
      <c r="E804" s="8">
        <f t="shared" si="435"/>
        <v>1</v>
      </c>
      <c r="F804" s="8">
        <f t="shared" si="436"/>
        <v>0</v>
      </c>
      <c r="G804" s="61">
        <f t="shared" si="437"/>
        <v>264</v>
      </c>
      <c r="H804" s="66">
        <f t="shared" si="432"/>
        <v>0.65671641791044777</v>
      </c>
      <c r="I804" s="2"/>
      <c r="J804" s="2">
        <f t="shared" si="438"/>
        <v>0.17164179104477612</v>
      </c>
      <c r="K804" s="2">
        <f t="shared" si="439"/>
        <v>0.82835820895522383</v>
      </c>
      <c r="L804" s="2">
        <f t="shared" si="440"/>
        <v>0</v>
      </c>
      <c r="M804" s="2">
        <f t="shared" si="441"/>
        <v>1.1102230246251565E-16</v>
      </c>
      <c r="N804" s="61">
        <v>69</v>
      </c>
      <c r="O804" s="61">
        <v>333</v>
      </c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G804" s="6">
        <f>IF(Q804&gt;0,RANK(Q804,(N804:P804,Q804:AE804)),0)</f>
        <v>0</v>
      </c>
      <c r="AH804" s="6">
        <f>IF(R804&gt;0,RANK(R804,(N804:P804,Q804:AE804)),0)</f>
        <v>0</v>
      </c>
      <c r="AI804" s="6">
        <f>IF(T804&gt;0,RANK(T804,(N804:P804,Q804:AE804)),0)</f>
        <v>0</v>
      </c>
      <c r="AJ804" s="6">
        <f>IF(S804&gt;0,RANK(S804,(N804:P804,Q804:AE804)),0)</f>
        <v>0</v>
      </c>
      <c r="AK804" s="2">
        <f t="shared" si="442"/>
        <v>0</v>
      </c>
      <c r="AL804" s="2">
        <f t="shared" si="443"/>
        <v>0</v>
      </c>
      <c r="AM804" s="2">
        <f t="shared" si="444"/>
        <v>0</v>
      </c>
      <c r="AN804" s="2">
        <f t="shared" si="445"/>
        <v>0</v>
      </c>
      <c r="AP804" t="s">
        <v>1179</v>
      </c>
      <c r="AQ804" t="s">
        <v>855</v>
      </c>
      <c r="AR804">
        <v>3</v>
      </c>
      <c r="AT804">
        <v>1</v>
      </c>
      <c r="AU804" s="105">
        <v>31</v>
      </c>
      <c r="AV804" s="107">
        <v>91</v>
      </c>
      <c r="AW804" s="111">
        <f t="shared" si="418"/>
        <v>31091</v>
      </c>
      <c r="AY804" s="6" t="s">
        <v>1243</v>
      </c>
    </row>
    <row r="805" spans="1:51" hidden="1" outlineLevel="1">
      <c r="A805" t="s">
        <v>1314</v>
      </c>
      <c r="B805" t="s">
        <v>855</v>
      </c>
      <c r="C805" s="1">
        <f t="shared" si="433"/>
        <v>2866</v>
      </c>
      <c r="D805" s="8">
        <f t="shared" si="434"/>
        <v>2</v>
      </c>
      <c r="E805" s="8">
        <f t="shared" si="435"/>
        <v>1</v>
      </c>
      <c r="F805" s="8">
        <f t="shared" si="436"/>
        <v>0</v>
      </c>
      <c r="G805" s="61">
        <f t="shared" si="437"/>
        <v>1014</v>
      </c>
      <c r="H805" s="66">
        <f t="shared" si="432"/>
        <v>0.35380321004884857</v>
      </c>
      <c r="I805" s="2"/>
      <c r="J805" s="2">
        <f t="shared" si="438"/>
        <v>0.32309839497557574</v>
      </c>
      <c r="K805" s="2">
        <f t="shared" si="439"/>
        <v>0.67690160502442431</v>
      </c>
      <c r="L805" s="2">
        <f t="shared" si="440"/>
        <v>0</v>
      </c>
      <c r="M805" s="2">
        <f t="shared" si="441"/>
        <v>0</v>
      </c>
      <c r="N805" s="61">
        <v>926</v>
      </c>
      <c r="O805" s="61">
        <v>1940</v>
      </c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G805" s="6">
        <f>IF(Q805&gt;0,RANK(Q805,(N805:P805,Q805:AE805)),0)</f>
        <v>0</v>
      </c>
      <c r="AH805" s="6">
        <f>IF(R805&gt;0,RANK(R805,(N805:P805,Q805:AE805)),0)</f>
        <v>0</v>
      </c>
      <c r="AI805" s="6">
        <f>IF(T805&gt;0,RANK(T805,(N805:P805,Q805:AE805)),0)</f>
        <v>0</v>
      </c>
      <c r="AJ805" s="6">
        <f>IF(S805&gt;0,RANK(S805,(N805:P805,Q805:AE805)),0)</f>
        <v>0</v>
      </c>
      <c r="AK805" s="2">
        <f t="shared" si="442"/>
        <v>0</v>
      </c>
      <c r="AL805" s="2">
        <f t="shared" si="443"/>
        <v>0</v>
      </c>
      <c r="AM805" s="2">
        <f t="shared" si="444"/>
        <v>0</v>
      </c>
      <c r="AN805" s="2">
        <f t="shared" si="445"/>
        <v>0</v>
      </c>
      <c r="AP805" t="s">
        <v>1314</v>
      </c>
      <c r="AQ805" t="s">
        <v>855</v>
      </c>
      <c r="AR805">
        <v>3</v>
      </c>
      <c r="AT805">
        <v>1</v>
      </c>
      <c r="AU805" s="105">
        <v>31</v>
      </c>
      <c r="AV805" s="107">
        <v>93</v>
      </c>
      <c r="AW805" s="111">
        <f t="shared" ref="AW805:AW868" si="446">1000*AU805+AV805</f>
        <v>31093</v>
      </c>
      <c r="AY805" s="6" t="s">
        <v>1243</v>
      </c>
    </row>
    <row r="806" spans="1:51" hidden="1" outlineLevel="1">
      <c r="A806" t="s">
        <v>1951</v>
      </c>
      <c r="B806" t="s">
        <v>855</v>
      </c>
      <c r="C806" s="1">
        <f t="shared" si="433"/>
        <v>3418</v>
      </c>
      <c r="D806" s="8">
        <f t="shared" si="434"/>
        <v>2</v>
      </c>
      <c r="E806" s="8">
        <f t="shared" si="435"/>
        <v>1</v>
      </c>
      <c r="F806" s="8">
        <f t="shared" si="436"/>
        <v>0</v>
      </c>
      <c r="G806" s="61">
        <f t="shared" si="437"/>
        <v>686</v>
      </c>
      <c r="H806" s="66">
        <f t="shared" si="432"/>
        <v>0.20070216500877705</v>
      </c>
      <c r="I806" s="2"/>
      <c r="J806" s="2">
        <f t="shared" si="438"/>
        <v>0.39964891749561149</v>
      </c>
      <c r="K806" s="2">
        <f t="shared" si="439"/>
        <v>0.60035108250438851</v>
      </c>
      <c r="L806" s="2">
        <f t="shared" si="440"/>
        <v>0</v>
      </c>
      <c r="M806" s="2">
        <f t="shared" si="441"/>
        <v>0</v>
      </c>
      <c r="N806" s="61">
        <v>1366</v>
      </c>
      <c r="O806" s="61">
        <v>2052</v>
      </c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G806" s="6">
        <f>IF(Q806&gt;0,RANK(Q806,(N806:P806,Q806:AE806)),0)</f>
        <v>0</v>
      </c>
      <c r="AH806" s="6">
        <f>IF(R806&gt;0,RANK(R806,(N806:P806,Q806:AE806)),0)</f>
        <v>0</v>
      </c>
      <c r="AI806" s="6">
        <f>IF(T806&gt;0,RANK(T806,(N806:P806,Q806:AE806)),0)</f>
        <v>0</v>
      </c>
      <c r="AJ806" s="6">
        <f>IF(S806&gt;0,RANK(S806,(N806:P806,Q806:AE806)),0)</f>
        <v>0</v>
      </c>
      <c r="AK806" s="2">
        <f t="shared" si="442"/>
        <v>0</v>
      </c>
      <c r="AL806" s="2">
        <f t="shared" si="443"/>
        <v>0</v>
      </c>
      <c r="AM806" s="2">
        <f t="shared" si="444"/>
        <v>0</v>
      </c>
      <c r="AN806" s="2">
        <f t="shared" si="445"/>
        <v>0</v>
      </c>
      <c r="AP806" t="s">
        <v>1951</v>
      </c>
      <c r="AQ806" t="s">
        <v>855</v>
      </c>
      <c r="AR806">
        <v>3</v>
      </c>
      <c r="AT806">
        <v>1</v>
      </c>
      <c r="AU806" s="105">
        <v>31</v>
      </c>
      <c r="AV806" s="107">
        <v>95</v>
      </c>
      <c r="AW806" s="111">
        <f t="shared" si="446"/>
        <v>31095</v>
      </c>
      <c r="AY806" s="6" t="s">
        <v>1243</v>
      </c>
    </row>
    <row r="807" spans="1:51" hidden="1" outlineLevel="1">
      <c r="A807" t="s">
        <v>52</v>
      </c>
      <c r="B807" t="s">
        <v>855</v>
      </c>
      <c r="C807" s="1">
        <f t="shared" si="433"/>
        <v>2057</v>
      </c>
      <c r="D807" s="8">
        <f t="shared" si="434"/>
        <v>2</v>
      </c>
      <c r="E807" s="8">
        <f t="shared" si="435"/>
        <v>1</v>
      </c>
      <c r="F807" s="8">
        <f t="shared" si="436"/>
        <v>0</v>
      </c>
      <c r="G807" s="61">
        <f t="shared" si="437"/>
        <v>237</v>
      </c>
      <c r="H807" s="66">
        <f t="shared" si="432"/>
        <v>0.11521633446767136</v>
      </c>
      <c r="I807" s="2"/>
      <c r="J807" s="2">
        <f t="shared" si="438"/>
        <v>0.44239183276616434</v>
      </c>
      <c r="K807" s="2">
        <f t="shared" si="439"/>
        <v>0.55760816723383566</v>
      </c>
      <c r="L807" s="2">
        <f t="shared" si="440"/>
        <v>0</v>
      </c>
      <c r="M807" s="2">
        <f t="shared" si="441"/>
        <v>0</v>
      </c>
      <c r="N807" s="61">
        <v>910</v>
      </c>
      <c r="O807" s="61">
        <v>1147</v>
      </c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G807" s="6">
        <f>IF(Q807&gt;0,RANK(Q807,(N807:P807,Q807:AE807)),0)</f>
        <v>0</v>
      </c>
      <c r="AH807" s="6">
        <f>IF(R807&gt;0,RANK(R807,(N807:P807,Q807:AE807)),0)</f>
        <v>0</v>
      </c>
      <c r="AI807" s="6">
        <f>IF(T807&gt;0,RANK(T807,(N807:P807,Q807:AE807)),0)</f>
        <v>0</v>
      </c>
      <c r="AJ807" s="6">
        <f>IF(S807&gt;0,RANK(S807,(N807:P807,Q807:AE807)),0)</f>
        <v>0</v>
      </c>
      <c r="AK807" s="2">
        <f t="shared" si="442"/>
        <v>0</v>
      </c>
      <c r="AL807" s="2">
        <f t="shared" si="443"/>
        <v>0</v>
      </c>
      <c r="AM807" s="2">
        <f t="shared" si="444"/>
        <v>0</v>
      </c>
      <c r="AN807" s="2">
        <f t="shared" si="445"/>
        <v>0</v>
      </c>
      <c r="AP807" t="s">
        <v>52</v>
      </c>
      <c r="AQ807" t="s">
        <v>855</v>
      </c>
      <c r="AR807">
        <v>1</v>
      </c>
      <c r="AT807">
        <v>1</v>
      </c>
      <c r="AU807" s="105">
        <v>31</v>
      </c>
      <c r="AV807" s="107">
        <v>97</v>
      </c>
      <c r="AW807" s="111">
        <f t="shared" si="446"/>
        <v>31097</v>
      </c>
      <c r="AY807" s="6" t="s">
        <v>1243</v>
      </c>
    </row>
    <row r="808" spans="1:51" hidden="1" outlineLevel="1">
      <c r="A808" t="s">
        <v>1558</v>
      </c>
      <c r="B808" t="s">
        <v>855</v>
      </c>
      <c r="C808" s="1">
        <f t="shared" si="433"/>
        <v>3163</v>
      </c>
      <c r="D808" s="8">
        <f t="shared" si="434"/>
        <v>2</v>
      </c>
      <c r="E808" s="8">
        <f t="shared" si="435"/>
        <v>1</v>
      </c>
      <c r="F808" s="8">
        <f t="shared" si="436"/>
        <v>0</v>
      </c>
      <c r="G808" s="61">
        <f t="shared" si="437"/>
        <v>1523</v>
      </c>
      <c r="H808" s="66">
        <f t="shared" si="432"/>
        <v>0.48150490041100219</v>
      </c>
      <c r="I808" s="2"/>
      <c r="J808" s="2">
        <f t="shared" si="438"/>
        <v>0.25924754979449888</v>
      </c>
      <c r="K808" s="2">
        <f t="shared" si="439"/>
        <v>0.74075245020550107</v>
      </c>
      <c r="L808" s="2">
        <f t="shared" si="440"/>
        <v>0</v>
      </c>
      <c r="M808" s="2">
        <f t="shared" si="441"/>
        <v>1.1102230246251565E-16</v>
      </c>
      <c r="N808" s="61">
        <v>820</v>
      </c>
      <c r="O808" s="61">
        <v>2343</v>
      </c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G808" s="6">
        <f>IF(Q808&gt;0,RANK(Q808,(N808:P808,Q808:AE808)),0)</f>
        <v>0</v>
      </c>
      <c r="AH808" s="6">
        <f>IF(R808&gt;0,RANK(R808,(N808:P808,Q808:AE808)),0)</f>
        <v>0</v>
      </c>
      <c r="AI808" s="6">
        <f>IF(T808&gt;0,RANK(T808,(N808:P808,Q808:AE808)),0)</f>
        <v>0</v>
      </c>
      <c r="AJ808" s="6">
        <f>IF(S808&gt;0,RANK(S808,(N808:P808,Q808:AE808)),0)</f>
        <v>0</v>
      </c>
      <c r="AK808" s="2">
        <f t="shared" si="442"/>
        <v>0</v>
      </c>
      <c r="AL808" s="2">
        <f t="shared" si="443"/>
        <v>0</v>
      </c>
      <c r="AM808" s="2">
        <f t="shared" si="444"/>
        <v>0</v>
      </c>
      <c r="AN808" s="2">
        <f t="shared" si="445"/>
        <v>0</v>
      </c>
      <c r="AP808" t="s">
        <v>1558</v>
      </c>
      <c r="AQ808" t="s">
        <v>855</v>
      </c>
      <c r="AR808">
        <v>3</v>
      </c>
      <c r="AT808">
        <v>1</v>
      </c>
      <c r="AU808" s="105">
        <v>31</v>
      </c>
      <c r="AV808" s="107">
        <v>99</v>
      </c>
      <c r="AW808" s="111">
        <f t="shared" si="446"/>
        <v>31099</v>
      </c>
      <c r="AY808" s="6" t="s">
        <v>1243</v>
      </c>
    </row>
    <row r="809" spans="1:51" hidden="1" outlineLevel="1">
      <c r="A809" t="s">
        <v>1122</v>
      </c>
      <c r="B809" t="s">
        <v>855</v>
      </c>
      <c r="C809" s="1">
        <f t="shared" si="433"/>
        <v>4051</v>
      </c>
      <c r="D809" s="8">
        <f t="shared" si="434"/>
        <v>2</v>
      </c>
      <c r="E809" s="8">
        <f t="shared" si="435"/>
        <v>1</v>
      </c>
      <c r="F809" s="8">
        <f t="shared" si="436"/>
        <v>0</v>
      </c>
      <c r="G809" s="61">
        <f t="shared" si="437"/>
        <v>1925</v>
      </c>
      <c r="H809" s="66">
        <f t="shared" si="432"/>
        <v>0.47519131078745991</v>
      </c>
      <c r="I809" s="2"/>
      <c r="J809" s="2">
        <f t="shared" si="438"/>
        <v>0.26240434460627005</v>
      </c>
      <c r="K809" s="2">
        <f t="shared" si="439"/>
        <v>0.73759565539372995</v>
      </c>
      <c r="L809" s="2">
        <f t="shared" si="440"/>
        <v>0</v>
      </c>
      <c r="M809" s="2">
        <f t="shared" si="441"/>
        <v>0</v>
      </c>
      <c r="N809" s="61">
        <v>1063</v>
      </c>
      <c r="O809" s="61">
        <v>2988</v>
      </c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G809" s="6">
        <f>IF(Q809&gt;0,RANK(Q809,(N809:P809,Q809:AE809)),0)</f>
        <v>0</v>
      </c>
      <c r="AH809" s="6">
        <f>IF(R809&gt;0,RANK(R809,(N809:P809,Q809:AE809)),0)</f>
        <v>0</v>
      </c>
      <c r="AI809" s="6">
        <f>IF(T809&gt;0,RANK(T809,(N809:P809,Q809:AE809)),0)</f>
        <v>0</v>
      </c>
      <c r="AJ809" s="6">
        <f>IF(S809&gt;0,RANK(S809,(N809:P809,Q809:AE809)),0)</f>
        <v>0</v>
      </c>
      <c r="AK809" s="2">
        <f t="shared" si="442"/>
        <v>0</v>
      </c>
      <c r="AL809" s="2">
        <f t="shared" si="443"/>
        <v>0</v>
      </c>
      <c r="AM809" s="2">
        <f t="shared" si="444"/>
        <v>0</v>
      </c>
      <c r="AN809" s="2">
        <f t="shared" si="445"/>
        <v>0</v>
      </c>
      <c r="AP809" t="s">
        <v>1122</v>
      </c>
      <c r="AQ809" t="s">
        <v>855</v>
      </c>
      <c r="AR809">
        <v>3</v>
      </c>
      <c r="AT809">
        <v>1</v>
      </c>
      <c r="AU809" s="105">
        <v>31</v>
      </c>
      <c r="AV809" s="107">
        <v>101</v>
      </c>
      <c r="AW809" s="111">
        <f t="shared" si="446"/>
        <v>31101</v>
      </c>
      <c r="AY809" s="6" t="s">
        <v>1243</v>
      </c>
    </row>
    <row r="810" spans="1:51" hidden="1" outlineLevel="1">
      <c r="A810" t="s">
        <v>362</v>
      </c>
      <c r="B810" t="s">
        <v>855</v>
      </c>
      <c r="C810" s="1">
        <f t="shared" si="433"/>
        <v>481</v>
      </c>
      <c r="D810" s="8">
        <f t="shared" si="434"/>
        <v>2</v>
      </c>
      <c r="E810" s="8">
        <f t="shared" si="435"/>
        <v>1</v>
      </c>
      <c r="F810" s="8">
        <f t="shared" si="436"/>
        <v>0</v>
      </c>
      <c r="G810" s="61">
        <f t="shared" si="437"/>
        <v>333</v>
      </c>
      <c r="H810" s="66">
        <f t="shared" si="432"/>
        <v>0.69230769230769229</v>
      </c>
      <c r="I810" s="2"/>
      <c r="J810" s="2">
        <f t="shared" si="438"/>
        <v>0.15384615384615385</v>
      </c>
      <c r="K810" s="2">
        <f t="shared" si="439"/>
        <v>0.84615384615384615</v>
      </c>
      <c r="L810" s="2">
        <f t="shared" si="440"/>
        <v>0</v>
      </c>
      <c r="M810" s="2">
        <f t="shared" si="441"/>
        <v>0</v>
      </c>
      <c r="N810" s="61">
        <v>74</v>
      </c>
      <c r="O810" s="61">
        <v>407</v>
      </c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G810" s="6">
        <f>IF(Q810&gt;0,RANK(Q810,(N810:P810,Q810:AE810)),0)</f>
        <v>0</v>
      </c>
      <c r="AH810" s="6">
        <f>IF(R810&gt;0,RANK(R810,(N810:P810,Q810:AE810)),0)</f>
        <v>0</v>
      </c>
      <c r="AI810" s="6">
        <f>IF(T810&gt;0,RANK(T810,(N810:P810,Q810:AE810)),0)</f>
        <v>0</v>
      </c>
      <c r="AJ810" s="6">
        <f>IF(S810&gt;0,RANK(S810,(N810:P810,Q810:AE810)),0)</f>
        <v>0</v>
      </c>
      <c r="AK810" s="2">
        <f t="shared" si="442"/>
        <v>0</v>
      </c>
      <c r="AL810" s="2">
        <f t="shared" si="443"/>
        <v>0</v>
      </c>
      <c r="AM810" s="2">
        <f t="shared" si="444"/>
        <v>0</v>
      </c>
      <c r="AN810" s="2">
        <f t="shared" si="445"/>
        <v>0</v>
      </c>
      <c r="AP810" t="s">
        <v>362</v>
      </c>
      <c r="AQ810" t="s">
        <v>855</v>
      </c>
      <c r="AR810">
        <v>3</v>
      </c>
      <c r="AT810">
        <v>1</v>
      </c>
      <c r="AU810" s="105">
        <v>31</v>
      </c>
      <c r="AV810" s="107">
        <v>103</v>
      </c>
      <c r="AW810" s="111">
        <f t="shared" si="446"/>
        <v>31103</v>
      </c>
      <c r="AY810" s="6" t="s">
        <v>1243</v>
      </c>
    </row>
    <row r="811" spans="1:51" hidden="1" outlineLevel="1">
      <c r="A811" t="s">
        <v>2235</v>
      </c>
      <c r="B811" t="s">
        <v>855</v>
      </c>
      <c r="C811" s="1">
        <f t="shared" si="433"/>
        <v>1680</v>
      </c>
      <c r="D811" s="8">
        <f t="shared" si="434"/>
        <v>2</v>
      </c>
      <c r="E811" s="8">
        <f t="shared" si="435"/>
        <v>1</v>
      </c>
      <c r="F811" s="8">
        <f t="shared" si="436"/>
        <v>0</v>
      </c>
      <c r="G811" s="61">
        <f t="shared" si="437"/>
        <v>786</v>
      </c>
      <c r="H811" s="66">
        <f t="shared" si="432"/>
        <v>0.46785714285714286</v>
      </c>
      <c r="I811" s="2"/>
      <c r="J811" s="2">
        <f t="shared" si="438"/>
        <v>0.26607142857142857</v>
      </c>
      <c r="K811" s="2">
        <f t="shared" si="439"/>
        <v>0.73392857142857137</v>
      </c>
      <c r="L811" s="2">
        <f t="shared" si="440"/>
        <v>0</v>
      </c>
      <c r="M811" s="2">
        <f t="shared" si="441"/>
        <v>1.1102230246251565E-16</v>
      </c>
      <c r="N811" s="61">
        <v>447</v>
      </c>
      <c r="O811" s="61">
        <v>1233</v>
      </c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G811" s="6">
        <f>IF(Q811&gt;0,RANK(Q811,(N811:P811,Q811:AE811)),0)</f>
        <v>0</v>
      </c>
      <c r="AH811" s="6">
        <f>IF(R811&gt;0,RANK(R811,(N811:P811,Q811:AE811)),0)</f>
        <v>0</v>
      </c>
      <c r="AI811" s="6">
        <f>IF(T811&gt;0,RANK(T811,(N811:P811,Q811:AE811)),0)</f>
        <v>0</v>
      </c>
      <c r="AJ811" s="6">
        <f>IF(S811&gt;0,RANK(S811,(N811:P811,Q811:AE811)),0)</f>
        <v>0</v>
      </c>
      <c r="AK811" s="2">
        <f t="shared" si="442"/>
        <v>0</v>
      </c>
      <c r="AL811" s="2">
        <f t="shared" si="443"/>
        <v>0</v>
      </c>
      <c r="AM811" s="2">
        <f t="shared" si="444"/>
        <v>0</v>
      </c>
      <c r="AN811" s="2">
        <f t="shared" si="445"/>
        <v>0</v>
      </c>
      <c r="AP811" t="s">
        <v>2235</v>
      </c>
      <c r="AQ811" t="s">
        <v>855</v>
      </c>
      <c r="AR811">
        <v>3</v>
      </c>
      <c r="AT811">
        <v>1</v>
      </c>
      <c r="AU811" s="105">
        <v>31</v>
      </c>
      <c r="AV811" s="107">
        <v>105</v>
      </c>
      <c r="AW811" s="111">
        <f t="shared" si="446"/>
        <v>31105</v>
      </c>
      <c r="AY811" s="6" t="s">
        <v>1243</v>
      </c>
    </row>
    <row r="812" spans="1:51" hidden="1" outlineLevel="1">
      <c r="A812" t="s">
        <v>533</v>
      </c>
      <c r="B812" t="s">
        <v>855</v>
      </c>
      <c r="C812" s="1">
        <f t="shared" si="433"/>
        <v>4027</v>
      </c>
      <c r="D812" s="8">
        <f t="shared" si="434"/>
        <v>2</v>
      </c>
      <c r="E812" s="8">
        <f t="shared" si="435"/>
        <v>1</v>
      </c>
      <c r="F812" s="8">
        <f t="shared" si="436"/>
        <v>0</v>
      </c>
      <c r="G812" s="61">
        <f t="shared" si="437"/>
        <v>1733</v>
      </c>
      <c r="H812" s="66">
        <f t="shared" si="432"/>
        <v>0.43034517010181278</v>
      </c>
      <c r="I812" s="2"/>
      <c r="J812" s="2">
        <f t="shared" si="438"/>
        <v>0.28482741494909364</v>
      </c>
      <c r="K812" s="2">
        <f t="shared" si="439"/>
        <v>0.71517258505090642</v>
      </c>
      <c r="L812" s="2">
        <f t="shared" si="440"/>
        <v>0</v>
      </c>
      <c r="M812" s="2">
        <f t="shared" si="441"/>
        <v>-1.1102230246251565E-16</v>
      </c>
      <c r="N812" s="61">
        <v>1147</v>
      </c>
      <c r="O812" s="61">
        <v>2880</v>
      </c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G812" s="6">
        <f>IF(Q812&gt;0,RANK(Q812,(N812:P812,Q812:AE812)),0)</f>
        <v>0</v>
      </c>
      <c r="AH812" s="6">
        <f>IF(R812&gt;0,RANK(R812,(N812:P812,Q812:AE812)),0)</f>
        <v>0</v>
      </c>
      <c r="AI812" s="6">
        <f>IF(T812&gt;0,RANK(T812,(N812:P812,Q812:AE812)),0)</f>
        <v>0</v>
      </c>
      <c r="AJ812" s="6">
        <f>IF(S812&gt;0,RANK(S812,(N812:P812,Q812:AE812)),0)</f>
        <v>0</v>
      </c>
      <c r="AK812" s="2">
        <f t="shared" si="442"/>
        <v>0</v>
      </c>
      <c r="AL812" s="2">
        <f t="shared" si="443"/>
        <v>0</v>
      </c>
      <c r="AM812" s="2">
        <f t="shared" si="444"/>
        <v>0</v>
      </c>
      <c r="AN812" s="2">
        <f t="shared" si="445"/>
        <v>0</v>
      </c>
      <c r="AP812" t="s">
        <v>533</v>
      </c>
      <c r="AQ812" t="s">
        <v>855</v>
      </c>
      <c r="AR812">
        <v>3</v>
      </c>
      <c r="AT812">
        <v>1</v>
      </c>
      <c r="AU812" s="105">
        <v>31</v>
      </c>
      <c r="AV812" s="107">
        <v>107</v>
      </c>
      <c r="AW812" s="111">
        <f t="shared" si="446"/>
        <v>31107</v>
      </c>
      <c r="AY812" s="6" t="s">
        <v>1243</v>
      </c>
    </row>
    <row r="813" spans="1:51" hidden="1" outlineLevel="1">
      <c r="A813" t="s">
        <v>246</v>
      </c>
      <c r="B813" t="s">
        <v>855</v>
      </c>
      <c r="C813" s="1">
        <f t="shared" si="433"/>
        <v>126352</v>
      </c>
      <c r="D813" s="8">
        <f t="shared" si="434"/>
        <v>1</v>
      </c>
      <c r="E813" s="8">
        <f t="shared" si="435"/>
        <v>2</v>
      </c>
      <c r="F813" s="8">
        <f t="shared" si="436"/>
        <v>0</v>
      </c>
      <c r="G813" s="61">
        <f t="shared" si="437"/>
        <v>9740</v>
      </c>
      <c r="H813" s="66">
        <f t="shared" si="432"/>
        <v>7.7086235279219956E-2</v>
      </c>
      <c r="I813" s="2"/>
      <c r="J813" s="2">
        <f t="shared" si="438"/>
        <v>0.53854311763960994</v>
      </c>
      <c r="K813" s="2">
        <f t="shared" si="439"/>
        <v>0.46145688236039001</v>
      </c>
      <c r="L813" s="2">
        <f t="shared" si="440"/>
        <v>0</v>
      </c>
      <c r="M813" s="2">
        <f t="shared" si="441"/>
        <v>5.5511151231257827E-17</v>
      </c>
      <c r="N813" s="61">
        <v>68046</v>
      </c>
      <c r="O813" s="61">
        <v>58306</v>
      </c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G813" s="6">
        <f>IF(Q813&gt;0,RANK(Q813,(N813:P813,Q813:AE813)),0)</f>
        <v>0</v>
      </c>
      <c r="AH813" s="6">
        <f>IF(R813&gt;0,RANK(R813,(N813:P813,Q813:AE813)),0)</f>
        <v>0</v>
      </c>
      <c r="AI813" s="6">
        <f>IF(T813&gt;0,RANK(T813,(N813:P813,Q813:AE813)),0)</f>
        <v>0</v>
      </c>
      <c r="AJ813" s="6">
        <f>IF(S813&gt;0,RANK(S813,(N813:P813,Q813:AE813)),0)</f>
        <v>0</v>
      </c>
      <c r="AK813" s="2">
        <f t="shared" si="442"/>
        <v>0</v>
      </c>
      <c r="AL813" s="2">
        <f t="shared" si="443"/>
        <v>0</v>
      </c>
      <c r="AM813" s="2">
        <f t="shared" si="444"/>
        <v>0</v>
      </c>
      <c r="AN813" s="2">
        <f t="shared" si="445"/>
        <v>0</v>
      </c>
      <c r="AP813" t="s">
        <v>246</v>
      </c>
      <c r="AQ813" t="s">
        <v>855</v>
      </c>
      <c r="AR813">
        <v>1</v>
      </c>
      <c r="AT813">
        <v>1</v>
      </c>
      <c r="AU813" s="105">
        <v>31</v>
      </c>
      <c r="AV813" s="107">
        <v>109</v>
      </c>
      <c r="AW813" s="111">
        <f t="shared" si="446"/>
        <v>31109</v>
      </c>
      <c r="AY813" s="6" t="s">
        <v>1243</v>
      </c>
    </row>
    <row r="814" spans="1:51" hidden="1" outlineLevel="1">
      <c r="A814" t="s">
        <v>2246</v>
      </c>
      <c r="B814" t="s">
        <v>855</v>
      </c>
      <c r="C814" s="1">
        <f t="shared" si="433"/>
        <v>15583</v>
      </c>
      <c r="D814" s="8">
        <f t="shared" si="434"/>
        <v>2</v>
      </c>
      <c r="E814" s="8">
        <f t="shared" si="435"/>
        <v>1</v>
      </c>
      <c r="F814" s="8">
        <f t="shared" si="436"/>
        <v>0</v>
      </c>
      <c r="G814" s="61">
        <f t="shared" si="437"/>
        <v>4987</v>
      </c>
      <c r="H814" s="66">
        <f t="shared" si="432"/>
        <v>0.32002823589809409</v>
      </c>
      <c r="I814" s="2"/>
      <c r="J814" s="2">
        <f t="shared" si="438"/>
        <v>0.33998588205095298</v>
      </c>
      <c r="K814" s="2">
        <f t="shared" si="439"/>
        <v>0.66001411794904707</v>
      </c>
      <c r="L814" s="2">
        <f t="shared" si="440"/>
        <v>0</v>
      </c>
      <c r="M814" s="2">
        <f t="shared" si="441"/>
        <v>0</v>
      </c>
      <c r="N814" s="61">
        <v>5298</v>
      </c>
      <c r="O814" s="61">
        <v>10285</v>
      </c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G814" s="6">
        <f>IF(Q814&gt;0,RANK(Q814,(N814:P814,Q814:AE814)),0)</f>
        <v>0</v>
      </c>
      <c r="AH814" s="6">
        <f>IF(R814&gt;0,RANK(R814,(N814:P814,Q814:AE814)),0)</f>
        <v>0</v>
      </c>
      <c r="AI814" s="6">
        <f>IF(T814&gt;0,RANK(T814,(N814:P814,Q814:AE814)),0)</f>
        <v>0</v>
      </c>
      <c r="AJ814" s="6">
        <f>IF(S814&gt;0,RANK(S814,(N814:P814,Q814:AE814)),0)</f>
        <v>0</v>
      </c>
      <c r="AK814" s="2">
        <f t="shared" si="442"/>
        <v>0</v>
      </c>
      <c r="AL814" s="2">
        <f t="shared" si="443"/>
        <v>0</v>
      </c>
      <c r="AM814" s="2">
        <f t="shared" si="444"/>
        <v>0</v>
      </c>
      <c r="AN814" s="2">
        <f t="shared" si="445"/>
        <v>0</v>
      </c>
      <c r="AP814" t="s">
        <v>2246</v>
      </c>
      <c r="AQ814" t="s">
        <v>855</v>
      </c>
      <c r="AR814">
        <v>3</v>
      </c>
      <c r="AT814">
        <v>1</v>
      </c>
      <c r="AU814" s="105">
        <v>31</v>
      </c>
      <c r="AV814" s="107">
        <v>111</v>
      </c>
      <c r="AW814" s="111">
        <f t="shared" si="446"/>
        <v>31111</v>
      </c>
      <c r="AY814" s="6" t="s">
        <v>1243</v>
      </c>
    </row>
    <row r="815" spans="1:51" hidden="1" outlineLevel="1">
      <c r="A815" t="s">
        <v>1230</v>
      </c>
      <c r="B815" t="s">
        <v>855</v>
      </c>
      <c r="C815" s="1">
        <f t="shared" si="433"/>
        <v>433</v>
      </c>
      <c r="D815" s="8">
        <f t="shared" si="434"/>
        <v>2</v>
      </c>
      <c r="E815" s="8">
        <f t="shared" si="435"/>
        <v>1</v>
      </c>
      <c r="F815" s="8">
        <f t="shared" si="436"/>
        <v>0</v>
      </c>
      <c r="G815" s="61">
        <f t="shared" si="437"/>
        <v>281</v>
      </c>
      <c r="H815" s="66">
        <f t="shared" si="432"/>
        <v>0.64896073903002305</v>
      </c>
      <c r="I815" s="2"/>
      <c r="J815" s="2">
        <f t="shared" si="438"/>
        <v>0.17551963048498845</v>
      </c>
      <c r="K815" s="2">
        <f t="shared" si="439"/>
        <v>0.82448036951501158</v>
      </c>
      <c r="L815" s="2">
        <f t="shared" si="440"/>
        <v>0</v>
      </c>
      <c r="M815" s="2">
        <f t="shared" si="441"/>
        <v>0</v>
      </c>
      <c r="N815" s="61">
        <v>76</v>
      </c>
      <c r="O815" s="61">
        <v>357</v>
      </c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G815" s="6">
        <f>IF(Q815&gt;0,RANK(Q815,(N815:P815,Q815:AE815)),0)</f>
        <v>0</v>
      </c>
      <c r="AH815" s="6">
        <f>IF(R815&gt;0,RANK(R815,(N815:P815,Q815:AE815)),0)</f>
        <v>0</v>
      </c>
      <c r="AI815" s="6">
        <f>IF(T815&gt;0,RANK(T815,(N815:P815,Q815:AE815)),0)</f>
        <v>0</v>
      </c>
      <c r="AJ815" s="6">
        <f>IF(S815&gt;0,RANK(S815,(N815:P815,Q815:AE815)),0)</f>
        <v>0</v>
      </c>
      <c r="AK815" s="2">
        <f t="shared" si="442"/>
        <v>0</v>
      </c>
      <c r="AL815" s="2">
        <f t="shared" si="443"/>
        <v>0</v>
      </c>
      <c r="AM815" s="2">
        <f t="shared" si="444"/>
        <v>0</v>
      </c>
      <c r="AN815" s="2">
        <f t="shared" si="445"/>
        <v>0</v>
      </c>
      <c r="AP815" t="s">
        <v>1230</v>
      </c>
      <c r="AQ815" t="s">
        <v>855</v>
      </c>
      <c r="AR815">
        <v>3</v>
      </c>
      <c r="AT815">
        <v>1</v>
      </c>
      <c r="AU815" s="105">
        <v>31</v>
      </c>
      <c r="AV815" s="107">
        <v>113</v>
      </c>
      <c r="AW815" s="111">
        <f t="shared" si="446"/>
        <v>31113</v>
      </c>
      <c r="AY815" s="6" t="s">
        <v>1243</v>
      </c>
    </row>
    <row r="816" spans="1:51" hidden="1" outlineLevel="1">
      <c r="A816" t="s">
        <v>183</v>
      </c>
      <c r="B816" t="s">
        <v>855</v>
      </c>
      <c r="C816" s="1">
        <f t="shared" si="433"/>
        <v>357</v>
      </c>
      <c r="D816" s="8">
        <f t="shared" si="434"/>
        <v>2</v>
      </c>
      <c r="E816" s="8">
        <f t="shared" si="435"/>
        <v>1</v>
      </c>
      <c r="F816" s="8">
        <f t="shared" si="436"/>
        <v>0</v>
      </c>
      <c r="G816" s="61">
        <f t="shared" si="437"/>
        <v>205</v>
      </c>
      <c r="H816" s="66">
        <f t="shared" si="432"/>
        <v>0.57422969187675066</v>
      </c>
      <c r="I816" s="2"/>
      <c r="J816" s="2">
        <f t="shared" si="438"/>
        <v>0.21288515406162464</v>
      </c>
      <c r="K816" s="2">
        <f t="shared" si="439"/>
        <v>0.78711484593837533</v>
      </c>
      <c r="L816" s="2">
        <f t="shared" si="440"/>
        <v>0</v>
      </c>
      <c r="M816" s="2">
        <f t="shared" si="441"/>
        <v>0</v>
      </c>
      <c r="N816" s="61">
        <v>76</v>
      </c>
      <c r="O816" s="61">
        <v>281</v>
      </c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G816" s="6">
        <f>IF(Q816&gt;0,RANK(Q816,(N816:P816,Q816:AE816)),0)</f>
        <v>0</v>
      </c>
      <c r="AH816" s="6">
        <f>IF(R816&gt;0,RANK(R816,(N816:P816,Q816:AE816)),0)</f>
        <v>0</v>
      </c>
      <c r="AI816" s="6">
        <f>IF(T816&gt;0,RANK(T816,(N816:P816,Q816:AE816)),0)</f>
        <v>0</v>
      </c>
      <c r="AJ816" s="6">
        <f>IF(S816&gt;0,RANK(S816,(N816:P816,Q816:AE816)),0)</f>
        <v>0</v>
      </c>
      <c r="AK816" s="2">
        <f t="shared" si="442"/>
        <v>0</v>
      </c>
      <c r="AL816" s="2">
        <f t="shared" si="443"/>
        <v>0</v>
      </c>
      <c r="AM816" s="2">
        <f t="shared" si="444"/>
        <v>0</v>
      </c>
      <c r="AN816" s="2">
        <f t="shared" si="445"/>
        <v>0</v>
      </c>
      <c r="AP816" t="s">
        <v>183</v>
      </c>
      <c r="AQ816" t="s">
        <v>855</v>
      </c>
      <c r="AR816">
        <v>3</v>
      </c>
      <c r="AT816">
        <v>1</v>
      </c>
      <c r="AU816" s="105">
        <v>31</v>
      </c>
      <c r="AV816" s="107">
        <v>115</v>
      </c>
      <c r="AW816" s="111">
        <f t="shared" si="446"/>
        <v>31115</v>
      </c>
      <c r="AY816" s="6" t="s">
        <v>1243</v>
      </c>
    </row>
    <row r="817" spans="1:51" hidden="1" outlineLevel="1">
      <c r="A817" t="s">
        <v>1695</v>
      </c>
      <c r="B817" t="s">
        <v>855</v>
      </c>
      <c r="C817" s="1">
        <f t="shared" si="433"/>
        <v>293</v>
      </c>
      <c r="D817" s="8">
        <f t="shared" si="434"/>
        <v>2</v>
      </c>
      <c r="E817" s="8">
        <f t="shared" si="435"/>
        <v>1</v>
      </c>
      <c r="F817" s="8">
        <f t="shared" si="436"/>
        <v>0</v>
      </c>
      <c r="G817" s="61">
        <f t="shared" si="437"/>
        <v>213</v>
      </c>
      <c r="H817" s="66">
        <f t="shared" si="432"/>
        <v>0.726962457337884</v>
      </c>
      <c r="I817" s="2"/>
      <c r="J817" s="2">
        <f t="shared" si="438"/>
        <v>0.13651877133105803</v>
      </c>
      <c r="K817" s="2">
        <f t="shared" si="439"/>
        <v>0.86348122866894195</v>
      </c>
      <c r="L817" s="2">
        <f t="shared" si="440"/>
        <v>0</v>
      </c>
      <c r="M817" s="2">
        <f t="shared" si="441"/>
        <v>0</v>
      </c>
      <c r="N817" s="61">
        <v>40</v>
      </c>
      <c r="O817" s="61">
        <v>253</v>
      </c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G817" s="6">
        <f>IF(Q817&gt;0,RANK(Q817,(N817:P817,Q817:AE817)),0)</f>
        <v>0</v>
      </c>
      <c r="AH817" s="6">
        <f>IF(R817&gt;0,RANK(R817,(N817:P817,Q817:AE817)),0)</f>
        <v>0</v>
      </c>
      <c r="AI817" s="6">
        <f>IF(T817&gt;0,RANK(T817,(N817:P817,Q817:AE817)),0)</f>
        <v>0</v>
      </c>
      <c r="AJ817" s="6">
        <f>IF(S817&gt;0,RANK(S817,(N817:P817,Q817:AE817)),0)</f>
        <v>0</v>
      </c>
      <c r="AK817" s="2">
        <f t="shared" si="442"/>
        <v>0</v>
      </c>
      <c r="AL817" s="2">
        <f t="shared" si="443"/>
        <v>0</v>
      </c>
      <c r="AM817" s="2">
        <f t="shared" si="444"/>
        <v>0</v>
      </c>
      <c r="AN817" s="2">
        <f t="shared" si="445"/>
        <v>0</v>
      </c>
      <c r="AP817" t="s">
        <v>1695</v>
      </c>
      <c r="AQ817" t="s">
        <v>855</v>
      </c>
      <c r="AR817">
        <v>3</v>
      </c>
      <c r="AT817">
        <v>1</v>
      </c>
      <c r="AU817" s="105">
        <v>31</v>
      </c>
      <c r="AV817" s="107">
        <v>117</v>
      </c>
      <c r="AW817" s="111">
        <f t="shared" si="446"/>
        <v>31117</v>
      </c>
      <c r="AY817" s="6" t="s">
        <v>1243</v>
      </c>
    </row>
    <row r="818" spans="1:51" hidden="1" outlineLevel="1">
      <c r="A818" t="s">
        <v>2498</v>
      </c>
      <c r="B818" t="s">
        <v>855</v>
      </c>
      <c r="C818" s="1">
        <f t="shared" si="433"/>
        <v>13835</v>
      </c>
      <c r="D818" s="8">
        <f t="shared" si="434"/>
        <v>2</v>
      </c>
      <c r="E818" s="8">
        <f t="shared" si="435"/>
        <v>1</v>
      </c>
      <c r="F818" s="8">
        <f t="shared" si="436"/>
        <v>0</v>
      </c>
      <c r="G818" s="61">
        <f t="shared" si="437"/>
        <v>6343</v>
      </c>
      <c r="H818" s="66">
        <f t="shared" si="432"/>
        <v>0.45847488254427177</v>
      </c>
      <c r="I818" s="2"/>
      <c r="J818" s="2">
        <f t="shared" si="438"/>
        <v>0.27076255872786409</v>
      </c>
      <c r="K818" s="2">
        <f t="shared" si="439"/>
        <v>0.72923744127213586</v>
      </c>
      <c r="L818" s="2">
        <f t="shared" si="440"/>
        <v>0</v>
      </c>
      <c r="M818" s="2">
        <f t="shared" si="441"/>
        <v>0</v>
      </c>
      <c r="N818" s="61">
        <v>3746</v>
      </c>
      <c r="O818" s="61">
        <v>10089</v>
      </c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G818" s="6">
        <f>IF(Q818&gt;0,RANK(Q818,(N818:P818,Q818:AE818)),0)</f>
        <v>0</v>
      </c>
      <c r="AH818" s="6">
        <f>IF(R818&gt;0,RANK(R818,(N818:P818,Q818:AE818)),0)</f>
        <v>0</v>
      </c>
      <c r="AI818" s="6">
        <f>IF(T818&gt;0,RANK(T818,(N818:P818,Q818:AE818)),0)</f>
        <v>0</v>
      </c>
      <c r="AJ818" s="6">
        <f>IF(S818&gt;0,RANK(S818,(N818:P818,Q818:AE818)),0)</f>
        <v>0</v>
      </c>
      <c r="AK818" s="2">
        <f t="shared" si="442"/>
        <v>0</v>
      </c>
      <c r="AL818" s="2">
        <f t="shared" si="443"/>
        <v>0</v>
      </c>
      <c r="AM818" s="2">
        <f t="shared" si="444"/>
        <v>0</v>
      </c>
      <c r="AN818" s="2">
        <f t="shared" si="445"/>
        <v>0</v>
      </c>
      <c r="AP818" t="s">
        <v>2498</v>
      </c>
      <c r="AQ818" t="s">
        <v>855</v>
      </c>
      <c r="AR818">
        <v>1</v>
      </c>
      <c r="AT818">
        <v>1</v>
      </c>
      <c r="AU818" s="105">
        <v>31</v>
      </c>
      <c r="AV818" s="107">
        <v>119</v>
      </c>
      <c r="AW818" s="111">
        <f t="shared" si="446"/>
        <v>31119</v>
      </c>
      <c r="AY818" s="6" t="s">
        <v>1243</v>
      </c>
    </row>
    <row r="819" spans="1:51" hidden="1" outlineLevel="1">
      <c r="A819" t="s">
        <v>750</v>
      </c>
      <c r="B819" t="s">
        <v>855</v>
      </c>
      <c r="C819" s="1">
        <f t="shared" si="433"/>
        <v>3487</v>
      </c>
      <c r="D819" s="8">
        <f t="shared" si="434"/>
        <v>2</v>
      </c>
      <c r="E819" s="8">
        <f t="shared" si="435"/>
        <v>1</v>
      </c>
      <c r="F819" s="8">
        <f t="shared" si="436"/>
        <v>0</v>
      </c>
      <c r="G819" s="61">
        <f t="shared" si="437"/>
        <v>1495</v>
      </c>
      <c r="H819" s="66">
        <f t="shared" si="432"/>
        <v>0.42873530255233727</v>
      </c>
      <c r="I819" s="2"/>
      <c r="J819" s="2">
        <f t="shared" si="438"/>
        <v>0.28563234872383136</v>
      </c>
      <c r="K819" s="2">
        <f t="shared" si="439"/>
        <v>0.71436765127616864</v>
      </c>
      <c r="L819" s="2">
        <f t="shared" si="440"/>
        <v>0</v>
      </c>
      <c r="M819" s="2">
        <f t="shared" si="441"/>
        <v>0</v>
      </c>
      <c r="N819" s="61">
        <v>996</v>
      </c>
      <c r="O819" s="61">
        <v>2491</v>
      </c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G819" s="6">
        <f>IF(Q819&gt;0,RANK(Q819,(N819:P819,Q819:AE819)),0)</f>
        <v>0</v>
      </c>
      <c r="AH819" s="6">
        <f>IF(R819&gt;0,RANK(R819,(N819:P819,Q819:AE819)),0)</f>
        <v>0</v>
      </c>
      <c r="AI819" s="6">
        <f>IF(T819&gt;0,RANK(T819,(N819:P819,Q819:AE819)),0)</f>
        <v>0</v>
      </c>
      <c r="AJ819" s="6">
        <f>IF(S819&gt;0,RANK(S819,(N819:P819,Q819:AE819)),0)</f>
        <v>0</v>
      </c>
      <c r="AK819" s="2">
        <f t="shared" si="442"/>
        <v>0</v>
      </c>
      <c r="AL819" s="2">
        <f t="shared" si="443"/>
        <v>0</v>
      </c>
      <c r="AM819" s="2">
        <f t="shared" si="444"/>
        <v>0</v>
      </c>
      <c r="AN819" s="2">
        <f t="shared" si="445"/>
        <v>0</v>
      </c>
      <c r="AP819" t="s">
        <v>750</v>
      </c>
      <c r="AQ819" t="s">
        <v>855</v>
      </c>
      <c r="AR819">
        <v>3</v>
      </c>
      <c r="AT819">
        <v>1</v>
      </c>
      <c r="AU819" s="105">
        <v>31</v>
      </c>
      <c r="AV819" s="107">
        <v>121</v>
      </c>
      <c r="AW819" s="111">
        <f t="shared" si="446"/>
        <v>31121</v>
      </c>
      <c r="AY819" s="6" t="s">
        <v>1243</v>
      </c>
    </row>
    <row r="820" spans="1:51" hidden="1" outlineLevel="1">
      <c r="A820" t="s">
        <v>1033</v>
      </c>
      <c r="B820" t="s">
        <v>855</v>
      </c>
      <c r="C820" s="1">
        <f t="shared" si="433"/>
        <v>2197</v>
      </c>
      <c r="D820" s="8">
        <f t="shared" si="434"/>
        <v>2</v>
      </c>
      <c r="E820" s="8">
        <f t="shared" si="435"/>
        <v>1</v>
      </c>
      <c r="F820" s="8">
        <f t="shared" si="436"/>
        <v>0</v>
      </c>
      <c r="G820" s="61">
        <f t="shared" si="437"/>
        <v>1153</v>
      </c>
      <c r="H820" s="66">
        <f t="shared" si="432"/>
        <v>0.52480655439235324</v>
      </c>
      <c r="I820" s="2"/>
      <c r="J820" s="2">
        <f t="shared" si="438"/>
        <v>0.23759672280382341</v>
      </c>
      <c r="K820" s="2">
        <f t="shared" si="439"/>
        <v>0.76240327719617662</v>
      </c>
      <c r="L820" s="2">
        <f t="shared" si="440"/>
        <v>0</v>
      </c>
      <c r="M820" s="2">
        <f t="shared" si="441"/>
        <v>0</v>
      </c>
      <c r="N820" s="61">
        <v>522</v>
      </c>
      <c r="O820" s="61">
        <v>1675</v>
      </c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G820" s="6">
        <f>IF(Q820&gt;0,RANK(Q820,(N820:P820,Q820:AE820)),0)</f>
        <v>0</v>
      </c>
      <c r="AH820" s="6">
        <f>IF(R820&gt;0,RANK(R820,(N820:P820,Q820:AE820)),0)</f>
        <v>0</v>
      </c>
      <c r="AI820" s="6">
        <f>IF(T820&gt;0,RANK(T820,(N820:P820,Q820:AE820)),0)</f>
        <v>0</v>
      </c>
      <c r="AJ820" s="6">
        <f>IF(S820&gt;0,RANK(S820,(N820:P820,Q820:AE820)),0)</f>
        <v>0</v>
      </c>
      <c r="AK820" s="2">
        <f t="shared" si="442"/>
        <v>0</v>
      </c>
      <c r="AL820" s="2">
        <f t="shared" si="443"/>
        <v>0</v>
      </c>
      <c r="AM820" s="2">
        <f t="shared" si="444"/>
        <v>0</v>
      </c>
      <c r="AN820" s="2">
        <f t="shared" si="445"/>
        <v>0</v>
      </c>
      <c r="AP820" t="s">
        <v>1033</v>
      </c>
      <c r="AQ820" t="s">
        <v>855</v>
      </c>
      <c r="AR820">
        <v>3</v>
      </c>
      <c r="AT820">
        <v>1</v>
      </c>
      <c r="AU820" s="105">
        <v>31</v>
      </c>
      <c r="AV820" s="107">
        <v>123</v>
      </c>
      <c r="AW820" s="111">
        <f t="shared" si="446"/>
        <v>31123</v>
      </c>
      <c r="AY820" s="6" t="s">
        <v>1243</v>
      </c>
    </row>
    <row r="821" spans="1:51" hidden="1" outlineLevel="1">
      <c r="A821" t="s">
        <v>1968</v>
      </c>
      <c r="B821" t="s">
        <v>855</v>
      </c>
      <c r="C821" s="1">
        <f t="shared" si="433"/>
        <v>1608</v>
      </c>
      <c r="D821" s="8">
        <f t="shared" si="434"/>
        <v>2</v>
      </c>
      <c r="E821" s="8">
        <f t="shared" si="435"/>
        <v>1</v>
      </c>
      <c r="F821" s="8">
        <f t="shared" si="436"/>
        <v>0</v>
      </c>
      <c r="G821" s="61">
        <f t="shared" si="437"/>
        <v>528</v>
      </c>
      <c r="H821" s="66">
        <f t="shared" si="432"/>
        <v>0.32835820895522388</v>
      </c>
      <c r="I821" s="2"/>
      <c r="J821" s="2">
        <f t="shared" si="438"/>
        <v>0.33582089552238809</v>
      </c>
      <c r="K821" s="2">
        <f t="shared" si="439"/>
        <v>0.66417910447761197</v>
      </c>
      <c r="L821" s="2">
        <f t="shared" si="440"/>
        <v>0</v>
      </c>
      <c r="M821" s="2">
        <f t="shared" si="441"/>
        <v>0</v>
      </c>
      <c r="N821" s="61">
        <v>540</v>
      </c>
      <c r="O821" s="61">
        <v>1068</v>
      </c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G821" s="6">
        <f>IF(Q821&gt;0,RANK(Q821,(N821:P821,Q821:AE821)),0)</f>
        <v>0</v>
      </c>
      <c r="AH821" s="6">
        <f>IF(R821&gt;0,RANK(R821,(N821:P821,Q821:AE821)),0)</f>
        <v>0</v>
      </c>
      <c r="AI821" s="6">
        <f>IF(T821&gt;0,RANK(T821,(N821:P821,Q821:AE821)),0)</f>
        <v>0</v>
      </c>
      <c r="AJ821" s="6">
        <f>IF(S821&gt;0,RANK(S821,(N821:P821,Q821:AE821)),0)</f>
        <v>0</v>
      </c>
      <c r="AK821" s="2">
        <f t="shared" si="442"/>
        <v>0</v>
      </c>
      <c r="AL821" s="2">
        <f t="shared" si="443"/>
        <v>0</v>
      </c>
      <c r="AM821" s="2">
        <f t="shared" si="444"/>
        <v>0</v>
      </c>
      <c r="AN821" s="2">
        <f t="shared" si="445"/>
        <v>0</v>
      </c>
      <c r="AP821" t="s">
        <v>1968</v>
      </c>
      <c r="AQ821" t="s">
        <v>855</v>
      </c>
      <c r="AR821">
        <v>3</v>
      </c>
      <c r="AT821">
        <v>1</v>
      </c>
      <c r="AU821" s="105">
        <v>31</v>
      </c>
      <c r="AV821" s="107">
        <v>125</v>
      </c>
      <c r="AW821" s="111">
        <f t="shared" si="446"/>
        <v>31125</v>
      </c>
      <c r="AY821" s="6" t="s">
        <v>1243</v>
      </c>
    </row>
    <row r="822" spans="1:51" hidden="1" outlineLevel="1">
      <c r="A822" t="s">
        <v>1346</v>
      </c>
      <c r="B822" t="s">
        <v>855</v>
      </c>
      <c r="C822" s="1">
        <f t="shared" si="433"/>
        <v>3217</v>
      </c>
      <c r="D822" s="8">
        <f t="shared" si="434"/>
        <v>2</v>
      </c>
      <c r="E822" s="8">
        <f t="shared" si="435"/>
        <v>1</v>
      </c>
      <c r="F822" s="8">
        <f t="shared" si="436"/>
        <v>0</v>
      </c>
      <c r="G822" s="61">
        <f t="shared" si="437"/>
        <v>585</v>
      </c>
      <c r="H822" s="66">
        <f t="shared" si="432"/>
        <v>0.1818464407833385</v>
      </c>
      <c r="I822" s="2"/>
      <c r="J822" s="2">
        <f t="shared" si="438"/>
        <v>0.40907677960833072</v>
      </c>
      <c r="K822" s="2">
        <f t="shared" si="439"/>
        <v>0.59092322039166922</v>
      </c>
      <c r="L822" s="2">
        <f t="shared" si="440"/>
        <v>0</v>
      </c>
      <c r="M822" s="2">
        <f t="shared" si="441"/>
        <v>0</v>
      </c>
      <c r="N822" s="61">
        <v>1316</v>
      </c>
      <c r="O822" s="61">
        <v>1901</v>
      </c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G822" s="6">
        <f>IF(Q822&gt;0,RANK(Q822,(N822:P822,Q822:AE822)),0)</f>
        <v>0</v>
      </c>
      <c r="AH822" s="6">
        <f>IF(R822&gt;0,RANK(R822,(N822:P822,Q822:AE822)),0)</f>
        <v>0</v>
      </c>
      <c r="AI822" s="6">
        <f>IF(T822&gt;0,RANK(T822,(N822:P822,Q822:AE822)),0)</f>
        <v>0</v>
      </c>
      <c r="AJ822" s="6">
        <f>IF(S822&gt;0,RANK(S822,(N822:P822,Q822:AE822)),0)</f>
        <v>0</v>
      </c>
      <c r="AK822" s="2">
        <f t="shared" si="442"/>
        <v>0</v>
      </c>
      <c r="AL822" s="2">
        <f t="shared" si="443"/>
        <v>0</v>
      </c>
      <c r="AM822" s="2">
        <f t="shared" si="444"/>
        <v>0</v>
      </c>
      <c r="AN822" s="2">
        <f t="shared" si="445"/>
        <v>0</v>
      </c>
      <c r="AP822" t="s">
        <v>1346</v>
      </c>
      <c r="AQ822" t="s">
        <v>855</v>
      </c>
      <c r="AR822">
        <v>1</v>
      </c>
      <c r="AT822">
        <v>1</v>
      </c>
      <c r="AU822" s="105">
        <v>31</v>
      </c>
      <c r="AV822" s="107">
        <v>127</v>
      </c>
      <c r="AW822" s="111">
        <f t="shared" si="446"/>
        <v>31127</v>
      </c>
      <c r="AY822" s="6" t="s">
        <v>1243</v>
      </c>
    </row>
    <row r="823" spans="1:51" hidden="1" outlineLevel="1">
      <c r="A823" t="s">
        <v>2065</v>
      </c>
      <c r="B823" t="s">
        <v>855</v>
      </c>
      <c r="C823" s="1">
        <f t="shared" ref="C823:C852" si="447">SUM(N823:AE823)</f>
        <v>2182</v>
      </c>
      <c r="D823" s="8">
        <f t="shared" ref="D823:D852" si="448">IF(N823&gt;0, RANK(N823,(N823:AE823)),0)</f>
        <v>2</v>
      </c>
      <c r="E823" s="8">
        <f t="shared" ref="E823:E852" si="449">IF(O823&gt;0,RANK(O823,(N823:AE823)),0)</f>
        <v>1</v>
      </c>
      <c r="F823" s="8">
        <f t="shared" ref="F823:F852" si="450">IF(P823&gt;0,RANK(P823,(N823:AE823)),0)</f>
        <v>0</v>
      </c>
      <c r="G823" s="61">
        <f t="shared" ref="G823:G852" si="451">IF(C823&gt;0,MAX(N823:S823)-LARGE(N823:S823,2),0)</f>
        <v>882</v>
      </c>
      <c r="H823" s="66">
        <f t="shared" si="432"/>
        <v>0.40421631530705776</v>
      </c>
      <c r="I823" s="2"/>
      <c r="J823" s="2">
        <f t="shared" ref="J823:J852" si="452">IF($C823=0,"-",N823/$C823)</f>
        <v>0.29789184234647115</v>
      </c>
      <c r="K823" s="2">
        <f t="shared" ref="K823:K852" si="453">IF($C823=0,"-",O823/$C823)</f>
        <v>0.70210815765352885</v>
      </c>
      <c r="L823" s="2">
        <f t="shared" ref="L823:L852" si="454">IF($C823=0,"-",P823/$C823)</f>
        <v>0</v>
      </c>
      <c r="M823" s="2">
        <f t="shared" ref="M823:M852" si="455">IF(C823=0,"-",(1-J823-K823-L823))</f>
        <v>0</v>
      </c>
      <c r="N823" s="61">
        <v>650</v>
      </c>
      <c r="O823" s="61">
        <v>1532</v>
      </c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G823" s="6">
        <f>IF(Q823&gt;0,RANK(Q823,(N823:P823,Q823:AE823)),0)</f>
        <v>0</v>
      </c>
      <c r="AH823" s="6">
        <f>IF(R823&gt;0,RANK(R823,(N823:P823,Q823:AE823)),0)</f>
        <v>0</v>
      </c>
      <c r="AI823" s="6">
        <f>IF(T823&gt;0,RANK(T823,(N823:P823,Q823:AE823)),0)</f>
        <v>0</v>
      </c>
      <c r="AJ823" s="6">
        <f>IF(S823&gt;0,RANK(S823,(N823:P823,Q823:AE823)),0)</f>
        <v>0</v>
      </c>
      <c r="AK823" s="2">
        <f t="shared" ref="AK823:AK852" si="456">IF($C823=0,"-",Q823/$C823)</f>
        <v>0</v>
      </c>
      <c r="AL823" s="2">
        <f t="shared" ref="AL823:AL852" si="457">IF($C823=0,"-",R823/$C823)</f>
        <v>0</v>
      </c>
      <c r="AM823" s="2">
        <f t="shared" ref="AM823:AM852" si="458">IF($C823=0,"-",T823/$C823)</f>
        <v>0</v>
      </c>
      <c r="AN823" s="2">
        <f t="shared" ref="AN823:AN852" si="459">IF($C823=0,"-",S823/$C823)</f>
        <v>0</v>
      </c>
      <c r="AP823" t="s">
        <v>2065</v>
      </c>
      <c r="AQ823" t="s">
        <v>855</v>
      </c>
      <c r="AR823">
        <v>3</v>
      </c>
      <c r="AT823">
        <v>1</v>
      </c>
      <c r="AU823" s="105">
        <v>31</v>
      </c>
      <c r="AV823" s="107">
        <v>129</v>
      </c>
      <c r="AW823" s="111">
        <f t="shared" si="446"/>
        <v>31129</v>
      </c>
      <c r="AY823" s="6" t="s">
        <v>1243</v>
      </c>
    </row>
    <row r="824" spans="1:51" hidden="1" outlineLevel="1">
      <c r="A824" t="s">
        <v>1800</v>
      </c>
      <c r="B824" t="s">
        <v>855</v>
      </c>
      <c r="C824" s="1">
        <f t="shared" si="447"/>
        <v>6943</v>
      </c>
      <c r="D824" s="8">
        <f t="shared" si="448"/>
        <v>2</v>
      </c>
      <c r="E824" s="8">
        <f t="shared" si="449"/>
        <v>1</v>
      </c>
      <c r="F824" s="8">
        <f t="shared" si="450"/>
        <v>0</v>
      </c>
      <c r="G824" s="61">
        <f t="shared" si="451"/>
        <v>1191</v>
      </c>
      <c r="H824" s="66">
        <f t="shared" si="432"/>
        <v>0.17153968025349273</v>
      </c>
      <c r="I824" s="2"/>
      <c r="J824" s="2">
        <f t="shared" si="452"/>
        <v>0.41423015987325362</v>
      </c>
      <c r="K824" s="2">
        <f t="shared" si="453"/>
        <v>0.58576984012674638</v>
      </c>
      <c r="L824" s="2">
        <f t="shared" si="454"/>
        <v>0</v>
      </c>
      <c r="M824" s="2">
        <f t="shared" si="455"/>
        <v>0</v>
      </c>
      <c r="N824" s="61">
        <v>2876</v>
      </c>
      <c r="O824" s="61">
        <v>4067</v>
      </c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G824" s="6">
        <f>IF(Q824&gt;0,RANK(Q824,(N824:P824,Q824:AE824)),0)</f>
        <v>0</v>
      </c>
      <c r="AH824" s="6">
        <f>IF(R824&gt;0,RANK(R824,(N824:P824,Q824:AE824)),0)</f>
        <v>0</v>
      </c>
      <c r="AI824" s="6">
        <f>IF(T824&gt;0,RANK(T824,(N824:P824,Q824:AE824)),0)</f>
        <v>0</v>
      </c>
      <c r="AJ824" s="6">
        <f>IF(S824&gt;0,RANK(S824,(N824:P824,Q824:AE824)),0)</f>
        <v>0</v>
      </c>
      <c r="AK824" s="2">
        <f t="shared" si="456"/>
        <v>0</v>
      </c>
      <c r="AL824" s="2">
        <f t="shared" si="457"/>
        <v>0</v>
      </c>
      <c r="AM824" s="2">
        <f t="shared" si="458"/>
        <v>0</v>
      </c>
      <c r="AN824" s="2">
        <f t="shared" si="459"/>
        <v>0</v>
      </c>
      <c r="AP824" t="s">
        <v>1800</v>
      </c>
      <c r="AQ824" t="s">
        <v>855</v>
      </c>
      <c r="AR824">
        <v>1</v>
      </c>
      <c r="AT824">
        <v>1</v>
      </c>
      <c r="AU824" s="105">
        <v>31</v>
      </c>
      <c r="AV824" s="107">
        <v>131</v>
      </c>
      <c r="AW824" s="111">
        <f t="shared" si="446"/>
        <v>31131</v>
      </c>
      <c r="AY824" s="6" t="s">
        <v>1243</v>
      </c>
    </row>
    <row r="825" spans="1:51" hidden="1" outlineLevel="1">
      <c r="A825" t="s">
        <v>181</v>
      </c>
      <c r="B825" t="s">
        <v>855</v>
      </c>
      <c r="C825" s="1">
        <f t="shared" si="447"/>
        <v>1343</v>
      </c>
      <c r="D825" s="8">
        <f t="shared" si="448"/>
        <v>2</v>
      </c>
      <c r="E825" s="8">
        <f t="shared" si="449"/>
        <v>1</v>
      </c>
      <c r="F825" s="8">
        <f t="shared" si="450"/>
        <v>0</v>
      </c>
      <c r="G825" s="61">
        <f t="shared" si="451"/>
        <v>379</v>
      </c>
      <c r="H825" s="66">
        <f t="shared" si="432"/>
        <v>0.28220402084884588</v>
      </c>
      <c r="I825" s="2"/>
      <c r="J825" s="2">
        <f t="shared" si="452"/>
        <v>0.35889798957557706</v>
      </c>
      <c r="K825" s="2">
        <f t="shared" si="453"/>
        <v>0.64110201042442294</v>
      </c>
      <c r="L825" s="2">
        <f t="shared" si="454"/>
        <v>0</v>
      </c>
      <c r="M825" s="2">
        <f t="shared" si="455"/>
        <v>0</v>
      </c>
      <c r="N825" s="61">
        <v>482</v>
      </c>
      <c r="O825" s="61">
        <v>861</v>
      </c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G825" s="6">
        <f>IF(Q825&gt;0,RANK(Q825,(N825:P825,Q825:AE825)),0)</f>
        <v>0</v>
      </c>
      <c r="AH825" s="6">
        <f>IF(R825&gt;0,RANK(R825,(N825:P825,Q825:AE825)),0)</f>
        <v>0</v>
      </c>
      <c r="AI825" s="6">
        <f>IF(T825&gt;0,RANK(T825,(N825:P825,Q825:AE825)),0)</f>
        <v>0</v>
      </c>
      <c r="AJ825" s="6">
        <f>IF(S825&gt;0,RANK(S825,(N825:P825,Q825:AE825)),0)</f>
        <v>0</v>
      </c>
      <c r="AK825" s="2">
        <f t="shared" si="456"/>
        <v>0</v>
      </c>
      <c r="AL825" s="2">
        <f t="shared" si="457"/>
        <v>0</v>
      </c>
      <c r="AM825" s="2">
        <f t="shared" si="458"/>
        <v>0</v>
      </c>
      <c r="AN825" s="2">
        <f t="shared" si="459"/>
        <v>0</v>
      </c>
      <c r="AP825" t="s">
        <v>181</v>
      </c>
      <c r="AQ825" t="s">
        <v>855</v>
      </c>
      <c r="AR825">
        <v>1</v>
      </c>
      <c r="AT825">
        <v>1</v>
      </c>
      <c r="AU825" s="105">
        <v>31</v>
      </c>
      <c r="AV825" s="107">
        <v>133</v>
      </c>
      <c r="AW825" s="111">
        <f t="shared" si="446"/>
        <v>31133</v>
      </c>
      <c r="AY825" s="6" t="s">
        <v>1243</v>
      </c>
    </row>
    <row r="826" spans="1:51" hidden="1" outlineLevel="1">
      <c r="A826" t="s">
        <v>1997</v>
      </c>
      <c r="B826" t="s">
        <v>855</v>
      </c>
      <c r="C826" s="1">
        <f t="shared" si="447"/>
        <v>1388</v>
      </c>
      <c r="D826" s="8">
        <f t="shared" si="448"/>
        <v>2</v>
      </c>
      <c r="E826" s="8">
        <f t="shared" si="449"/>
        <v>1</v>
      </c>
      <c r="F826" s="8">
        <f t="shared" si="450"/>
        <v>0</v>
      </c>
      <c r="G826" s="61">
        <f t="shared" si="451"/>
        <v>794</v>
      </c>
      <c r="H826" s="66">
        <f t="shared" si="432"/>
        <v>0.5720461095100865</v>
      </c>
      <c r="I826" s="2"/>
      <c r="J826" s="2">
        <f t="shared" si="452"/>
        <v>0.21397694524495678</v>
      </c>
      <c r="K826" s="2">
        <f t="shared" si="453"/>
        <v>0.78602305475504319</v>
      </c>
      <c r="L826" s="2">
        <f t="shared" si="454"/>
        <v>0</v>
      </c>
      <c r="M826" s="2">
        <f t="shared" si="455"/>
        <v>0</v>
      </c>
      <c r="N826" s="61">
        <v>297</v>
      </c>
      <c r="O826" s="61">
        <v>1091</v>
      </c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G826" s="6">
        <f>IF(Q826&gt;0,RANK(Q826,(N826:P826,Q826:AE826)),0)</f>
        <v>0</v>
      </c>
      <c r="AH826" s="6">
        <f>IF(R826&gt;0,RANK(R826,(N826:P826,Q826:AE826)),0)</f>
        <v>0</v>
      </c>
      <c r="AI826" s="6">
        <f>IF(T826&gt;0,RANK(T826,(N826:P826,Q826:AE826)),0)</f>
        <v>0</v>
      </c>
      <c r="AJ826" s="6">
        <f>IF(S826&gt;0,RANK(S826,(N826:P826,Q826:AE826)),0)</f>
        <v>0</v>
      </c>
      <c r="AK826" s="2">
        <f t="shared" si="456"/>
        <v>0</v>
      </c>
      <c r="AL826" s="2">
        <f t="shared" si="457"/>
        <v>0</v>
      </c>
      <c r="AM826" s="2">
        <f t="shared" si="458"/>
        <v>0</v>
      </c>
      <c r="AN826" s="2">
        <f t="shared" si="459"/>
        <v>0</v>
      </c>
      <c r="AP826" t="s">
        <v>1997</v>
      </c>
      <c r="AQ826" t="s">
        <v>855</v>
      </c>
      <c r="AR826">
        <v>3</v>
      </c>
      <c r="AT826">
        <v>1</v>
      </c>
      <c r="AU826" s="105">
        <v>31</v>
      </c>
      <c r="AV826" s="107">
        <v>135</v>
      </c>
      <c r="AW826" s="111">
        <f t="shared" si="446"/>
        <v>31135</v>
      </c>
      <c r="AY826" s="6" t="s">
        <v>1243</v>
      </c>
    </row>
    <row r="827" spans="1:51" hidden="1" outlineLevel="1">
      <c r="A827" t="s">
        <v>2243</v>
      </c>
      <c r="B827" t="s">
        <v>855</v>
      </c>
      <c r="C827" s="1">
        <f t="shared" si="447"/>
        <v>4374</v>
      </c>
      <c r="D827" s="8">
        <f t="shared" si="448"/>
        <v>2</v>
      </c>
      <c r="E827" s="8">
        <f t="shared" si="449"/>
        <v>1</v>
      </c>
      <c r="F827" s="8">
        <f t="shared" si="450"/>
        <v>0</v>
      </c>
      <c r="G827" s="61">
        <f t="shared" si="451"/>
        <v>2362</v>
      </c>
      <c r="H827" s="66">
        <f t="shared" si="432"/>
        <v>0.54000914494741659</v>
      </c>
      <c r="I827" s="2"/>
      <c r="J827" s="2">
        <f t="shared" si="452"/>
        <v>0.22999542752629173</v>
      </c>
      <c r="K827" s="2">
        <f t="shared" si="453"/>
        <v>0.77000457247370824</v>
      </c>
      <c r="L827" s="2">
        <f t="shared" si="454"/>
        <v>0</v>
      </c>
      <c r="M827" s="2">
        <f t="shared" si="455"/>
        <v>0</v>
      </c>
      <c r="N827" s="61">
        <v>1006</v>
      </c>
      <c r="O827" s="61">
        <v>3368</v>
      </c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G827" s="6">
        <f>IF(Q827&gt;0,RANK(Q827,(N827:P827,Q827:AE827)),0)</f>
        <v>0</v>
      </c>
      <c r="AH827" s="6">
        <f>IF(R827&gt;0,RANK(R827,(N827:P827,Q827:AE827)),0)</f>
        <v>0</v>
      </c>
      <c r="AI827" s="6">
        <f>IF(T827&gt;0,RANK(T827,(N827:P827,Q827:AE827)),0)</f>
        <v>0</v>
      </c>
      <c r="AJ827" s="6">
        <f>IF(S827&gt;0,RANK(S827,(N827:P827,Q827:AE827)),0)</f>
        <v>0</v>
      </c>
      <c r="AK827" s="2">
        <f t="shared" si="456"/>
        <v>0</v>
      </c>
      <c r="AL827" s="2">
        <f t="shared" si="457"/>
        <v>0</v>
      </c>
      <c r="AM827" s="2">
        <f t="shared" si="458"/>
        <v>0</v>
      </c>
      <c r="AN827" s="2">
        <f t="shared" si="459"/>
        <v>0</v>
      </c>
      <c r="AP827" t="s">
        <v>2243</v>
      </c>
      <c r="AQ827" t="s">
        <v>855</v>
      </c>
      <c r="AR827">
        <v>3</v>
      </c>
      <c r="AT827">
        <v>1</v>
      </c>
      <c r="AU827" s="105">
        <v>31</v>
      </c>
      <c r="AV827" s="107">
        <v>137</v>
      </c>
      <c r="AW827" s="111">
        <f t="shared" si="446"/>
        <v>31137</v>
      </c>
      <c r="AY827" s="6" t="s">
        <v>1243</v>
      </c>
    </row>
    <row r="828" spans="1:51" hidden="1" outlineLevel="1">
      <c r="A828" t="s">
        <v>335</v>
      </c>
      <c r="B828" t="s">
        <v>855</v>
      </c>
      <c r="C828" s="1">
        <f t="shared" si="447"/>
        <v>3414</v>
      </c>
      <c r="D828" s="8">
        <f t="shared" si="448"/>
        <v>2</v>
      </c>
      <c r="E828" s="8">
        <f t="shared" si="449"/>
        <v>1</v>
      </c>
      <c r="F828" s="8">
        <f t="shared" si="450"/>
        <v>0</v>
      </c>
      <c r="G828" s="61">
        <f t="shared" si="451"/>
        <v>2018</v>
      </c>
      <c r="H828" s="66">
        <f t="shared" si="432"/>
        <v>0.59109548916227295</v>
      </c>
      <c r="I828" s="2"/>
      <c r="J828" s="2">
        <f t="shared" si="452"/>
        <v>0.2044522554188635</v>
      </c>
      <c r="K828" s="2">
        <f t="shared" si="453"/>
        <v>0.79554774458113653</v>
      </c>
      <c r="L828" s="2">
        <f t="shared" si="454"/>
        <v>0</v>
      </c>
      <c r="M828" s="2">
        <f t="shared" si="455"/>
        <v>0</v>
      </c>
      <c r="N828" s="61">
        <v>698</v>
      </c>
      <c r="O828" s="61">
        <v>2716</v>
      </c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G828" s="6">
        <f>IF(Q828&gt;0,RANK(Q828,(N828:P828,Q828:AE828)),0)</f>
        <v>0</v>
      </c>
      <c r="AH828" s="6">
        <f>IF(R828&gt;0,RANK(R828,(N828:P828,Q828:AE828)),0)</f>
        <v>0</v>
      </c>
      <c r="AI828" s="6">
        <f>IF(T828&gt;0,RANK(T828,(N828:P828,Q828:AE828)),0)</f>
        <v>0</v>
      </c>
      <c r="AJ828" s="6">
        <f>IF(S828&gt;0,RANK(S828,(N828:P828,Q828:AE828)),0)</f>
        <v>0</v>
      </c>
      <c r="AK828" s="2">
        <f t="shared" si="456"/>
        <v>0</v>
      </c>
      <c r="AL828" s="2">
        <f t="shared" si="457"/>
        <v>0</v>
      </c>
      <c r="AM828" s="2">
        <f t="shared" si="458"/>
        <v>0</v>
      </c>
      <c r="AN828" s="2">
        <f t="shared" si="459"/>
        <v>0</v>
      </c>
      <c r="AP828" t="s">
        <v>335</v>
      </c>
      <c r="AQ828" t="s">
        <v>855</v>
      </c>
      <c r="AR828">
        <v>3</v>
      </c>
      <c r="AT828">
        <v>1</v>
      </c>
      <c r="AU828" s="105">
        <v>31</v>
      </c>
      <c r="AV828" s="107">
        <v>139</v>
      </c>
      <c r="AW828" s="111">
        <f t="shared" si="446"/>
        <v>31139</v>
      </c>
      <c r="AY828" s="6" t="s">
        <v>1243</v>
      </c>
    </row>
    <row r="829" spans="1:51" hidden="1" outlineLevel="1">
      <c r="A829" t="s">
        <v>138</v>
      </c>
      <c r="B829" t="s">
        <v>855</v>
      </c>
      <c r="C829" s="1">
        <f t="shared" si="447"/>
        <v>13402</v>
      </c>
      <c r="D829" s="8">
        <f t="shared" si="448"/>
        <v>2</v>
      </c>
      <c r="E829" s="8">
        <f t="shared" si="449"/>
        <v>1</v>
      </c>
      <c r="F829" s="8">
        <f t="shared" si="450"/>
        <v>0</v>
      </c>
      <c r="G829" s="61">
        <f t="shared" si="451"/>
        <v>6200</v>
      </c>
      <c r="H829" s="66">
        <f t="shared" si="432"/>
        <v>0.46261751977316817</v>
      </c>
      <c r="I829" s="2"/>
      <c r="J829" s="2">
        <f t="shared" si="452"/>
        <v>0.26869124011341589</v>
      </c>
      <c r="K829" s="2">
        <f t="shared" si="453"/>
        <v>0.73130875988658406</v>
      </c>
      <c r="L829" s="2">
        <f t="shared" si="454"/>
        <v>0</v>
      </c>
      <c r="M829" s="2">
        <f t="shared" si="455"/>
        <v>1.1102230246251565E-16</v>
      </c>
      <c r="N829" s="61">
        <v>3601</v>
      </c>
      <c r="O829" s="61">
        <v>9801</v>
      </c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G829" s="6">
        <f>IF(Q829&gt;0,RANK(Q829,(N829:P829,Q829:AE829)),0)</f>
        <v>0</v>
      </c>
      <c r="AH829" s="6">
        <f>IF(R829&gt;0,RANK(R829,(N829:P829,Q829:AE829)),0)</f>
        <v>0</v>
      </c>
      <c r="AI829" s="6">
        <f>IF(T829&gt;0,RANK(T829,(N829:P829,Q829:AE829)),0)</f>
        <v>0</v>
      </c>
      <c r="AJ829" s="6">
        <f>IF(S829&gt;0,RANK(S829,(N829:P829,Q829:AE829)),0)</f>
        <v>0</v>
      </c>
      <c r="AK829" s="2">
        <f t="shared" si="456"/>
        <v>0</v>
      </c>
      <c r="AL829" s="2">
        <f t="shared" si="457"/>
        <v>0</v>
      </c>
      <c r="AM829" s="2">
        <f t="shared" si="458"/>
        <v>0</v>
      </c>
      <c r="AN829" s="2">
        <f t="shared" si="459"/>
        <v>0</v>
      </c>
      <c r="AP829" t="s">
        <v>138</v>
      </c>
      <c r="AQ829" t="s">
        <v>855</v>
      </c>
      <c r="AR829">
        <v>3</v>
      </c>
      <c r="AT829">
        <v>1</v>
      </c>
      <c r="AU829" s="105">
        <v>31</v>
      </c>
      <c r="AV829" s="107">
        <v>141</v>
      </c>
      <c r="AW829" s="111">
        <f t="shared" si="446"/>
        <v>31141</v>
      </c>
      <c r="AY829" s="6" t="s">
        <v>1243</v>
      </c>
    </row>
    <row r="830" spans="1:51" hidden="1" outlineLevel="1">
      <c r="A830" t="s">
        <v>879</v>
      </c>
      <c r="B830" t="s">
        <v>855</v>
      </c>
      <c r="C830" s="1">
        <f t="shared" si="447"/>
        <v>2438</v>
      </c>
      <c r="D830" s="8">
        <f t="shared" si="448"/>
        <v>2</v>
      </c>
      <c r="E830" s="8">
        <f t="shared" si="449"/>
        <v>1</v>
      </c>
      <c r="F830" s="8">
        <f t="shared" si="450"/>
        <v>0</v>
      </c>
      <c r="G830" s="61">
        <f t="shared" si="451"/>
        <v>1202</v>
      </c>
      <c r="H830" s="66">
        <f t="shared" si="432"/>
        <v>0.49302707136997537</v>
      </c>
      <c r="I830" s="2"/>
      <c r="J830" s="2">
        <f t="shared" si="452"/>
        <v>0.25348646431501232</v>
      </c>
      <c r="K830" s="2">
        <f t="shared" si="453"/>
        <v>0.74651353568498768</v>
      </c>
      <c r="L830" s="2">
        <f t="shared" si="454"/>
        <v>0</v>
      </c>
      <c r="M830" s="2">
        <f t="shared" si="455"/>
        <v>0</v>
      </c>
      <c r="N830" s="61">
        <v>618</v>
      </c>
      <c r="O830" s="61">
        <v>1820</v>
      </c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G830" s="6">
        <f>IF(Q830&gt;0,RANK(Q830,(N830:P830,Q830:AE830)),0)</f>
        <v>0</v>
      </c>
      <c r="AH830" s="6">
        <f>IF(R830&gt;0,RANK(R830,(N830:P830,Q830:AE830)),0)</f>
        <v>0</v>
      </c>
      <c r="AI830" s="6">
        <f>IF(T830&gt;0,RANK(T830,(N830:P830,Q830:AE830)),0)</f>
        <v>0</v>
      </c>
      <c r="AJ830" s="6">
        <f>IF(S830&gt;0,RANK(S830,(N830:P830,Q830:AE830)),0)</f>
        <v>0</v>
      </c>
      <c r="AK830" s="2">
        <f t="shared" si="456"/>
        <v>0</v>
      </c>
      <c r="AL830" s="2">
        <f t="shared" si="457"/>
        <v>0</v>
      </c>
      <c r="AM830" s="2">
        <f t="shared" si="458"/>
        <v>0</v>
      </c>
      <c r="AN830" s="2">
        <f t="shared" si="459"/>
        <v>0</v>
      </c>
      <c r="AP830" t="s">
        <v>879</v>
      </c>
      <c r="AQ830" t="s">
        <v>855</v>
      </c>
      <c r="AR830">
        <v>3</v>
      </c>
      <c r="AT830">
        <v>1</v>
      </c>
      <c r="AU830" s="105">
        <v>31</v>
      </c>
      <c r="AV830" s="107">
        <v>143</v>
      </c>
      <c r="AW830" s="111">
        <f t="shared" si="446"/>
        <v>31143</v>
      </c>
      <c r="AY830" s="6" t="s">
        <v>1243</v>
      </c>
    </row>
    <row r="831" spans="1:51" hidden="1" outlineLevel="1">
      <c r="A831" t="s">
        <v>550</v>
      </c>
      <c r="B831" t="s">
        <v>855</v>
      </c>
      <c r="C831" s="1">
        <f t="shared" si="447"/>
        <v>4906</v>
      </c>
      <c r="D831" s="8">
        <f t="shared" si="448"/>
        <v>2</v>
      </c>
      <c r="E831" s="8">
        <f t="shared" si="449"/>
        <v>1</v>
      </c>
      <c r="F831" s="8">
        <f t="shared" si="450"/>
        <v>0</v>
      </c>
      <c r="G831" s="61">
        <f t="shared" si="451"/>
        <v>2478</v>
      </c>
      <c r="H831" s="66">
        <f t="shared" si="432"/>
        <v>0.50509580105992657</v>
      </c>
      <c r="I831" s="2"/>
      <c r="J831" s="2">
        <f t="shared" si="452"/>
        <v>0.24745209947003668</v>
      </c>
      <c r="K831" s="2">
        <f t="shared" si="453"/>
        <v>0.75254790052996334</v>
      </c>
      <c r="L831" s="2">
        <f t="shared" si="454"/>
        <v>0</v>
      </c>
      <c r="M831" s="2">
        <f t="shared" si="455"/>
        <v>0</v>
      </c>
      <c r="N831" s="61">
        <v>1214</v>
      </c>
      <c r="O831" s="61">
        <v>3692</v>
      </c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G831" s="6">
        <f>IF(Q831&gt;0,RANK(Q831,(N831:P831,Q831:AE831)),0)</f>
        <v>0</v>
      </c>
      <c r="AH831" s="6">
        <f>IF(R831&gt;0,RANK(R831,(N831:P831,Q831:AE831)),0)</f>
        <v>0</v>
      </c>
      <c r="AI831" s="6">
        <f>IF(T831&gt;0,RANK(T831,(N831:P831,Q831:AE831)),0)</f>
        <v>0</v>
      </c>
      <c r="AJ831" s="6">
        <f>IF(S831&gt;0,RANK(S831,(N831:P831,Q831:AE831)),0)</f>
        <v>0</v>
      </c>
      <c r="AK831" s="2">
        <f t="shared" si="456"/>
        <v>0</v>
      </c>
      <c r="AL831" s="2">
        <f t="shared" si="457"/>
        <v>0</v>
      </c>
      <c r="AM831" s="2">
        <f t="shared" si="458"/>
        <v>0</v>
      </c>
      <c r="AN831" s="2">
        <f t="shared" si="459"/>
        <v>0</v>
      </c>
      <c r="AP831" t="s">
        <v>550</v>
      </c>
      <c r="AQ831" t="s">
        <v>855</v>
      </c>
      <c r="AR831">
        <v>3</v>
      </c>
      <c r="AT831">
        <v>1</v>
      </c>
      <c r="AU831" s="105">
        <v>31</v>
      </c>
      <c r="AV831" s="107">
        <v>145</v>
      </c>
      <c r="AW831" s="111">
        <f t="shared" si="446"/>
        <v>31145</v>
      </c>
      <c r="AY831" s="6" t="s">
        <v>1243</v>
      </c>
    </row>
    <row r="832" spans="1:51" hidden="1" outlineLevel="1">
      <c r="A832" t="s">
        <v>1837</v>
      </c>
      <c r="B832" t="s">
        <v>855</v>
      </c>
      <c r="C832" s="1">
        <f t="shared" si="447"/>
        <v>3724</v>
      </c>
      <c r="D832" s="8">
        <f t="shared" si="448"/>
        <v>2</v>
      </c>
      <c r="E832" s="8">
        <f t="shared" si="449"/>
        <v>1</v>
      </c>
      <c r="F832" s="8">
        <f t="shared" si="450"/>
        <v>0</v>
      </c>
      <c r="G832" s="61">
        <f t="shared" si="451"/>
        <v>900</v>
      </c>
      <c r="H832" s="66">
        <f t="shared" si="432"/>
        <v>0.24167561761546724</v>
      </c>
      <c r="I832" s="2"/>
      <c r="J832" s="2">
        <f t="shared" si="452"/>
        <v>0.37916219119226641</v>
      </c>
      <c r="K832" s="2">
        <f t="shared" si="453"/>
        <v>0.62083780880773365</v>
      </c>
      <c r="L832" s="2">
        <f t="shared" si="454"/>
        <v>0</v>
      </c>
      <c r="M832" s="2">
        <f t="shared" si="455"/>
        <v>-1.1102230246251565E-16</v>
      </c>
      <c r="N832" s="61">
        <v>1412</v>
      </c>
      <c r="O832" s="61">
        <v>2312</v>
      </c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G832" s="6">
        <f>IF(Q832&gt;0,RANK(Q832,(N832:P832,Q832:AE832)),0)</f>
        <v>0</v>
      </c>
      <c r="AH832" s="6">
        <f>IF(R832&gt;0,RANK(R832,(N832:P832,Q832:AE832)),0)</f>
        <v>0</v>
      </c>
      <c r="AI832" s="6">
        <f>IF(T832&gt;0,RANK(T832,(N832:P832,Q832:AE832)),0)</f>
        <v>0</v>
      </c>
      <c r="AJ832" s="6">
        <f>IF(S832&gt;0,RANK(S832,(N832:P832,Q832:AE832)),0)</f>
        <v>0</v>
      </c>
      <c r="AK832" s="2">
        <f t="shared" si="456"/>
        <v>0</v>
      </c>
      <c r="AL832" s="2">
        <f t="shared" si="457"/>
        <v>0</v>
      </c>
      <c r="AM832" s="2">
        <f t="shared" si="458"/>
        <v>0</v>
      </c>
      <c r="AN832" s="2">
        <f t="shared" si="459"/>
        <v>0</v>
      </c>
      <c r="AP832" t="s">
        <v>1837</v>
      </c>
      <c r="AQ832" t="s">
        <v>855</v>
      </c>
      <c r="AR832">
        <v>1</v>
      </c>
      <c r="AT832">
        <v>1</v>
      </c>
      <c r="AU832" s="105">
        <v>31</v>
      </c>
      <c r="AV832" s="107">
        <v>147</v>
      </c>
      <c r="AW832" s="111">
        <f t="shared" si="446"/>
        <v>31147</v>
      </c>
      <c r="AY832" s="6" t="s">
        <v>1243</v>
      </c>
    </row>
    <row r="833" spans="1:51" hidden="1" outlineLevel="1">
      <c r="A833" t="s">
        <v>233</v>
      </c>
      <c r="B833" t="s">
        <v>855</v>
      </c>
      <c r="C833" s="1">
        <f t="shared" si="447"/>
        <v>786</v>
      </c>
      <c r="D833" s="8">
        <f t="shared" si="448"/>
        <v>2</v>
      </c>
      <c r="E833" s="8">
        <f t="shared" si="449"/>
        <v>1</v>
      </c>
      <c r="F833" s="8">
        <f t="shared" si="450"/>
        <v>0</v>
      </c>
      <c r="G833" s="61">
        <f t="shared" si="451"/>
        <v>580</v>
      </c>
      <c r="H833" s="66">
        <f t="shared" si="432"/>
        <v>0.7379134860050891</v>
      </c>
      <c r="I833" s="2"/>
      <c r="J833" s="2">
        <f t="shared" si="452"/>
        <v>0.13104325699745548</v>
      </c>
      <c r="K833" s="2">
        <f t="shared" si="453"/>
        <v>0.86895674300254455</v>
      </c>
      <c r="L833" s="2">
        <f t="shared" si="454"/>
        <v>0</v>
      </c>
      <c r="M833" s="2">
        <f t="shared" si="455"/>
        <v>0</v>
      </c>
      <c r="N833" s="61">
        <v>103</v>
      </c>
      <c r="O833" s="61">
        <v>683</v>
      </c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G833" s="6">
        <f>IF(Q833&gt;0,RANK(Q833,(N833:P833,Q833:AE833)),0)</f>
        <v>0</v>
      </c>
      <c r="AH833" s="6">
        <f>IF(R833&gt;0,RANK(R833,(N833:P833,Q833:AE833)),0)</f>
        <v>0</v>
      </c>
      <c r="AI833" s="6">
        <f>IF(T833&gt;0,RANK(T833,(N833:P833,Q833:AE833)),0)</f>
        <v>0</v>
      </c>
      <c r="AJ833" s="6">
        <f>IF(S833&gt;0,RANK(S833,(N833:P833,Q833:AE833)),0)</f>
        <v>0</v>
      </c>
      <c r="AK833" s="2">
        <f t="shared" si="456"/>
        <v>0</v>
      </c>
      <c r="AL833" s="2">
        <f t="shared" si="457"/>
        <v>0</v>
      </c>
      <c r="AM833" s="2">
        <f t="shared" si="458"/>
        <v>0</v>
      </c>
      <c r="AN833" s="2">
        <f t="shared" si="459"/>
        <v>0</v>
      </c>
      <c r="AP833" t="s">
        <v>233</v>
      </c>
      <c r="AQ833" t="s">
        <v>855</v>
      </c>
      <c r="AR833">
        <v>3</v>
      </c>
      <c r="AT833">
        <v>1</v>
      </c>
      <c r="AU833" s="105">
        <v>31</v>
      </c>
      <c r="AV833" s="107">
        <v>149</v>
      </c>
      <c r="AW833" s="111">
        <f t="shared" si="446"/>
        <v>31149</v>
      </c>
      <c r="AY833" s="6" t="s">
        <v>1243</v>
      </c>
    </row>
    <row r="834" spans="1:51" hidden="1" outlineLevel="1">
      <c r="A834" t="s">
        <v>1759</v>
      </c>
      <c r="B834" t="s">
        <v>855</v>
      </c>
      <c r="C834" s="1">
        <f t="shared" si="447"/>
        <v>4942</v>
      </c>
      <c r="D834" s="8">
        <f t="shared" si="448"/>
        <v>1</v>
      </c>
      <c r="E834" s="8">
        <f t="shared" si="449"/>
        <v>2</v>
      </c>
      <c r="F834" s="8">
        <f t="shared" si="450"/>
        <v>0</v>
      </c>
      <c r="G834" s="61">
        <f t="shared" si="451"/>
        <v>168</v>
      </c>
      <c r="H834" s="66">
        <f t="shared" si="432"/>
        <v>3.39943342776204E-2</v>
      </c>
      <c r="I834" s="2"/>
      <c r="J834" s="2">
        <f t="shared" si="452"/>
        <v>0.51699716713881017</v>
      </c>
      <c r="K834" s="2">
        <f t="shared" si="453"/>
        <v>0.48300283286118978</v>
      </c>
      <c r="L834" s="2">
        <f t="shared" si="454"/>
        <v>0</v>
      </c>
      <c r="M834" s="2">
        <f t="shared" si="455"/>
        <v>5.5511151231257827E-17</v>
      </c>
      <c r="N834" s="61">
        <v>2555</v>
      </c>
      <c r="O834" s="61">
        <v>2387</v>
      </c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G834" s="6">
        <f>IF(Q834&gt;0,RANK(Q834,(N834:P834,Q834:AE834)),0)</f>
        <v>0</v>
      </c>
      <c r="AH834" s="6">
        <f>IF(R834&gt;0,RANK(R834,(N834:P834,Q834:AE834)),0)</f>
        <v>0</v>
      </c>
      <c r="AI834" s="6">
        <f>IF(T834&gt;0,RANK(T834,(N834:P834,Q834:AE834)),0)</f>
        <v>0</v>
      </c>
      <c r="AJ834" s="6">
        <f>IF(S834&gt;0,RANK(S834,(N834:P834,Q834:AE834)),0)</f>
        <v>0</v>
      </c>
      <c r="AK834" s="2">
        <f t="shared" si="456"/>
        <v>0</v>
      </c>
      <c r="AL834" s="2">
        <f t="shared" si="457"/>
        <v>0</v>
      </c>
      <c r="AM834" s="2">
        <f t="shared" si="458"/>
        <v>0</v>
      </c>
      <c r="AN834" s="2">
        <f t="shared" si="459"/>
        <v>0</v>
      </c>
      <c r="AP834" t="s">
        <v>1759</v>
      </c>
      <c r="AQ834" t="s">
        <v>855</v>
      </c>
      <c r="AR834">
        <v>3</v>
      </c>
      <c r="AT834">
        <v>1</v>
      </c>
      <c r="AU834" s="105">
        <v>31</v>
      </c>
      <c r="AV834" s="107">
        <v>151</v>
      </c>
      <c r="AW834" s="111">
        <f t="shared" si="446"/>
        <v>31151</v>
      </c>
      <c r="AY834" s="6" t="s">
        <v>1243</v>
      </c>
    </row>
    <row r="835" spans="1:51" hidden="1" outlineLevel="1">
      <c r="A835" t="s">
        <v>276</v>
      </c>
      <c r="B835" t="s">
        <v>855</v>
      </c>
      <c r="C835" s="1">
        <f t="shared" si="447"/>
        <v>70678</v>
      </c>
      <c r="D835" s="8">
        <f t="shared" si="448"/>
        <v>2</v>
      </c>
      <c r="E835" s="8">
        <f t="shared" si="449"/>
        <v>1</v>
      </c>
      <c r="F835" s="8">
        <f t="shared" si="450"/>
        <v>0</v>
      </c>
      <c r="G835" s="61">
        <f t="shared" si="451"/>
        <v>10686</v>
      </c>
      <c r="H835" s="66">
        <f t="shared" si="432"/>
        <v>0.15119273324089533</v>
      </c>
      <c r="I835" s="2"/>
      <c r="J835" s="2">
        <f t="shared" si="452"/>
        <v>0.42440363337955234</v>
      </c>
      <c r="K835" s="2">
        <f t="shared" si="453"/>
        <v>0.57559636662044766</v>
      </c>
      <c r="L835" s="2">
        <f t="shared" si="454"/>
        <v>0</v>
      </c>
      <c r="M835" s="2">
        <f t="shared" si="455"/>
        <v>0</v>
      </c>
      <c r="N835" s="61">
        <v>29996</v>
      </c>
      <c r="O835" s="61">
        <v>40682</v>
      </c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G835" s="6">
        <f>IF(Q835&gt;0,RANK(Q835,(N835:P835,Q835:AE835)),0)</f>
        <v>0</v>
      </c>
      <c r="AH835" s="6">
        <f>IF(R835&gt;0,RANK(R835,(N835:P835,Q835:AE835)),0)</f>
        <v>0</v>
      </c>
      <c r="AI835" s="6">
        <f>IF(T835&gt;0,RANK(T835,(N835:P835,Q835:AE835)),0)</f>
        <v>0</v>
      </c>
      <c r="AJ835" s="6">
        <f>IF(S835&gt;0,RANK(S835,(N835:P835,Q835:AE835)),0)</f>
        <v>0</v>
      </c>
      <c r="AK835" s="2">
        <f t="shared" si="456"/>
        <v>0</v>
      </c>
      <c r="AL835" s="2">
        <f t="shared" si="457"/>
        <v>0</v>
      </c>
      <c r="AM835" s="2">
        <f t="shared" si="458"/>
        <v>0</v>
      </c>
      <c r="AN835" s="2">
        <f t="shared" si="459"/>
        <v>0</v>
      </c>
      <c r="AP835" t="s">
        <v>276</v>
      </c>
      <c r="AQ835" t="s">
        <v>855</v>
      </c>
      <c r="AR835">
        <v>0</v>
      </c>
      <c r="AT835">
        <v>1</v>
      </c>
      <c r="AU835" s="105">
        <v>31</v>
      </c>
      <c r="AV835" s="107">
        <v>153</v>
      </c>
      <c r="AW835" s="111">
        <f t="shared" si="446"/>
        <v>31153</v>
      </c>
      <c r="AY835" s="6" t="s">
        <v>1243</v>
      </c>
    </row>
    <row r="836" spans="1:51" hidden="1" outlineLevel="1">
      <c r="A836" t="s">
        <v>310</v>
      </c>
      <c r="B836" t="s">
        <v>855</v>
      </c>
      <c r="C836" s="1">
        <f t="shared" si="447"/>
        <v>10275</v>
      </c>
      <c r="D836" s="8">
        <f t="shared" si="448"/>
        <v>2</v>
      </c>
      <c r="E836" s="8">
        <f t="shared" si="449"/>
        <v>1</v>
      </c>
      <c r="F836" s="8">
        <f t="shared" si="450"/>
        <v>0</v>
      </c>
      <c r="G836" s="61">
        <f t="shared" si="451"/>
        <v>2819</v>
      </c>
      <c r="H836" s="66">
        <f t="shared" ref="H836:H887" si="460">IF(C836&gt;0,G836/C836,0)</f>
        <v>0.27435523114355231</v>
      </c>
      <c r="I836" s="2"/>
      <c r="J836" s="2">
        <f t="shared" si="452"/>
        <v>0.36282238442822384</v>
      </c>
      <c r="K836" s="2">
        <f t="shared" si="453"/>
        <v>0.6371776155717761</v>
      </c>
      <c r="L836" s="2">
        <f t="shared" si="454"/>
        <v>0</v>
      </c>
      <c r="M836" s="2">
        <f t="shared" si="455"/>
        <v>0</v>
      </c>
      <c r="N836" s="61">
        <v>3728</v>
      </c>
      <c r="O836" s="61">
        <v>6547</v>
      </c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G836" s="6">
        <f>IF(Q836&gt;0,RANK(Q836,(N836:P836,Q836:AE836)),0)</f>
        <v>0</v>
      </c>
      <c r="AH836" s="6">
        <f>IF(R836&gt;0,RANK(R836,(N836:P836,Q836:AE836)),0)</f>
        <v>0</v>
      </c>
      <c r="AI836" s="6">
        <f>IF(T836&gt;0,RANK(T836,(N836:P836,Q836:AE836)),0)</f>
        <v>0</v>
      </c>
      <c r="AJ836" s="6">
        <f>IF(S836&gt;0,RANK(S836,(N836:P836,Q836:AE836)),0)</f>
        <v>0</v>
      </c>
      <c r="AK836" s="2">
        <f t="shared" si="456"/>
        <v>0</v>
      </c>
      <c r="AL836" s="2">
        <f t="shared" si="457"/>
        <v>0</v>
      </c>
      <c r="AM836" s="2">
        <f t="shared" si="458"/>
        <v>0</v>
      </c>
      <c r="AN836" s="2">
        <f t="shared" si="459"/>
        <v>0</v>
      </c>
      <c r="AP836" t="s">
        <v>310</v>
      </c>
      <c r="AQ836" t="s">
        <v>855</v>
      </c>
      <c r="AR836">
        <v>1</v>
      </c>
      <c r="AT836">
        <v>1</v>
      </c>
      <c r="AU836" s="105">
        <v>31</v>
      </c>
      <c r="AV836" s="107">
        <v>155</v>
      </c>
      <c r="AW836" s="111">
        <f t="shared" si="446"/>
        <v>31155</v>
      </c>
      <c r="AY836" s="6" t="s">
        <v>1243</v>
      </c>
    </row>
    <row r="837" spans="1:51" hidden="1" outlineLevel="1">
      <c r="A837" t="s">
        <v>787</v>
      </c>
      <c r="B837" t="s">
        <v>855</v>
      </c>
      <c r="C837" s="1">
        <f t="shared" si="447"/>
        <v>14316</v>
      </c>
      <c r="D837" s="8">
        <f t="shared" si="448"/>
        <v>2</v>
      </c>
      <c r="E837" s="8">
        <f t="shared" si="449"/>
        <v>1</v>
      </c>
      <c r="F837" s="8">
        <f t="shared" si="450"/>
        <v>0</v>
      </c>
      <c r="G837" s="61">
        <f t="shared" si="451"/>
        <v>4282</v>
      </c>
      <c r="H837" s="66">
        <f t="shared" si="460"/>
        <v>0.29910589550153677</v>
      </c>
      <c r="I837" s="2"/>
      <c r="J837" s="2">
        <f t="shared" si="452"/>
        <v>0.35044705224923162</v>
      </c>
      <c r="K837" s="2">
        <f t="shared" si="453"/>
        <v>0.64955294775076833</v>
      </c>
      <c r="L837" s="2">
        <f t="shared" si="454"/>
        <v>0</v>
      </c>
      <c r="M837" s="2">
        <f t="shared" si="455"/>
        <v>1.1102230246251565E-16</v>
      </c>
      <c r="N837" s="61">
        <v>5017</v>
      </c>
      <c r="O837" s="61">
        <v>9299</v>
      </c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G837" s="6">
        <f>IF(Q837&gt;0,RANK(Q837,(N837:P837,Q837:AE837)),0)</f>
        <v>0</v>
      </c>
      <c r="AH837" s="6">
        <f>IF(R837&gt;0,RANK(R837,(N837:P837,Q837:AE837)),0)</f>
        <v>0</v>
      </c>
      <c r="AI837" s="6">
        <f>IF(T837&gt;0,RANK(T837,(N837:P837,Q837:AE837)),0)</f>
        <v>0</v>
      </c>
      <c r="AJ837" s="6">
        <f>IF(S837&gt;0,RANK(S837,(N837:P837,Q837:AE837)),0)</f>
        <v>0</v>
      </c>
      <c r="AK837" s="2">
        <f t="shared" si="456"/>
        <v>0</v>
      </c>
      <c r="AL837" s="2">
        <f t="shared" si="457"/>
        <v>0</v>
      </c>
      <c r="AM837" s="2">
        <f t="shared" si="458"/>
        <v>0</v>
      </c>
      <c r="AN837" s="2">
        <f t="shared" si="459"/>
        <v>0</v>
      </c>
      <c r="AP837" t="s">
        <v>787</v>
      </c>
      <c r="AQ837" t="s">
        <v>855</v>
      </c>
      <c r="AR837">
        <v>3</v>
      </c>
      <c r="AT837">
        <v>1</v>
      </c>
      <c r="AU837" s="105">
        <v>31</v>
      </c>
      <c r="AV837" s="107">
        <v>157</v>
      </c>
      <c r="AW837" s="111">
        <f t="shared" si="446"/>
        <v>31157</v>
      </c>
      <c r="AY837" s="6" t="s">
        <v>1243</v>
      </c>
    </row>
    <row r="838" spans="1:51" hidden="1" outlineLevel="1">
      <c r="A838" t="s">
        <v>1760</v>
      </c>
      <c r="B838" t="s">
        <v>855</v>
      </c>
      <c r="C838" s="1">
        <f t="shared" si="447"/>
        <v>7540</v>
      </c>
      <c r="D838" s="8">
        <f t="shared" si="448"/>
        <v>2</v>
      </c>
      <c r="E838" s="8">
        <f t="shared" si="449"/>
        <v>1</v>
      </c>
      <c r="F838" s="8">
        <f t="shared" si="450"/>
        <v>0</v>
      </c>
      <c r="G838" s="61">
        <f t="shared" si="451"/>
        <v>1988</v>
      </c>
      <c r="H838" s="66">
        <f t="shared" si="460"/>
        <v>0.2636604774535809</v>
      </c>
      <c r="I838" s="2"/>
      <c r="J838" s="2">
        <f t="shared" si="452"/>
        <v>0.36816976127320955</v>
      </c>
      <c r="K838" s="2">
        <f t="shared" si="453"/>
        <v>0.63183023872679045</v>
      </c>
      <c r="L838" s="2">
        <f t="shared" si="454"/>
        <v>0</v>
      </c>
      <c r="M838" s="2">
        <f t="shared" si="455"/>
        <v>0</v>
      </c>
      <c r="N838" s="61">
        <v>2776</v>
      </c>
      <c r="O838" s="61">
        <v>4764</v>
      </c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G838" s="6">
        <f>IF(Q838&gt;0,RANK(Q838,(N838:P838,Q838:AE838)),0)</f>
        <v>0</v>
      </c>
      <c r="AH838" s="6">
        <f>IF(R838&gt;0,RANK(R838,(N838:P838,Q838:AE838)),0)</f>
        <v>0</v>
      </c>
      <c r="AI838" s="6">
        <f>IF(T838&gt;0,RANK(T838,(N838:P838,Q838:AE838)),0)</f>
        <v>0</v>
      </c>
      <c r="AJ838" s="6">
        <f>IF(S838&gt;0,RANK(S838,(N838:P838,Q838:AE838)),0)</f>
        <v>0</v>
      </c>
      <c r="AK838" s="2">
        <f t="shared" si="456"/>
        <v>0</v>
      </c>
      <c r="AL838" s="2">
        <f t="shared" si="457"/>
        <v>0</v>
      </c>
      <c r="AM838" s="2">
        <f t="shared" si="458"/>
        <v>0</v>
      </c>
      <c r="AN838" s="2">
        <f t="shared" si="459"/>
        <v>0</v>
      </c>
      <c r="AP838" t="s">
        <v>1760</v>
      </c>
      <c r="AQ838" t="s">
        <v>855</v>
      </c>
      <c r="AR838">
        <v>1</v>
      </c>
      <c r="AT838">
        <v>1</v>
      </c>
      <c r="AU838" s="105">
        <v>31</v>
      </c>
      <c r="AV838" s="107">
        <v>159</v>
      </c>
      <c r="AW838" s="111">
        <f t="shared" si="446"/>
        <v>31159</v>
      </c>
      <c r="AY838" s="6" t="s">
        <v>1243</v>
      </c>
    </row>
    <row r="839" spans="1:51" hidden="1" outlineLevel="1">
      <c r="A839" t="s">
        <v>2157</v>
      </c>
      <c r="B839" t="s">
        <v>855</v>
      </c>
      <c r="C839" s="1">
        <f t="shared" si="447"/>
        <v>2475</v>
      </c>
      <c r="D839" s="8">
        <f t="shared" si="448"/>
        <v>2</v>
      </c>
      <c r="E839" s="8">
        <f t="shared" si="449"/>
        <v>1</v>
      </c>
      <c r="F839" s="8">
        <f t="shared" si="450"/>
        <v>0</v>
      </c>
      <c r="G839" s="61">
        <f t="shared" si="451"/>
        <v>1497</v>
      </c>
      <c r="H839" s="66">
        <f t="shared" si="460"/>
        <v>0.60484848484848486</v>
      </c>
      <c r="I839" s="2"/>
      <c r="J839" s="2">
        <f t="shared" si="452"/>
        <v>0.19757575757575757</v>
      </c>
      <c r="K839" s="2">
        <f t="shared" si="453"/>
        <v>0.80242424242424237</v>
      </c>
      <c r="L839" s="2">
        <f t="shared" si="454"/>
        <v>0</v>
      </c>
      <c r="M839" s="2">
        <f t="shared" si="455"/>
        <v>1.1102230246251565E-16</v>
      </c>
      <c r="N839" s="61">
        <v>489</v>
      </c>
      <c r="O839" s="61">
        <v>1986</v>
      </c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G839" s="6">
        <f>IF(Q839&gt;0,RANK(Q839,(N839:P839,Q839:AE839)),0)</f>
        <v>0</v>
      </c>
      <c r="AH839" s="6">
        <f>IF(R839&gt;0,RANK(R839,(N839:P839,Q839:AE839)),0)</f>
        <v>0</v>
      </c>
      <c r="AI839" s="6">
        <f>IF(T839&gt;0,RANK(T839,(N839:P839,Q839:AE839)),0)</f>
        <v>0</v>
      </c>
      <c r="AJ839" s="6">
        <f>IF(S839&gt;0,RANK(S839,(N839:P839,Q839:AE839)),0)</f>
        <v>0</v>
      </c>
      <c r="AK839" s="2">
        <f t="shared" si="456"/>
        <v>0</v>
      </c>
      <c r="AL839" s="2">
        <f t="shared" si="457"/>
        <v>0</v>
      </c>
      <c r="AM839" s="2">
        <f t="shared" si="458"/>
        <v>0</v>
      </c>
      <c r="AN839" s="2">
        <f t="shared" si="459"/>
        <v>0</v>
      </c>
      <c r="AP839" t="s">
        <v>2157</v>
      </c>
      <c r="AQ839" t="s">
        <v>855</v>
      </c>
      <c r="AR839">
        <v>3</v>
      </c>
      <c r="AT839">
        <v>1</v>
      </c>
      <c r="AU839" s="105">
        <v>31</v>
      </c>
      <c r="AV839" s="107">
        <v>161</v>
      </c>
      <c r="AW839" s="111">
        <f t="shared" si="446"/>
        <v>31161</v>
      </c>
      <c r="AY839" s="6" t="s">
        <v>1243</v>
      </c>
    </row>
    <row r="840" spans="1:51" hidden="1" outlineLevel="1">
      <c r="A840" t="s">
        <v>1294</v>
      </c>
      <c r="B840" t="s">
        <v>855</v>
      </c>
      <c r="C840" s="1">
        <f t="shared" si="447"/>
        <v>1519</v>
      </c>
      <c r="D840" s="8">
        <f t="shared" si="448"/>
        <v>2</v>
      </c>
      <c r="E840" s="8">
        <f t="shared" si="449"/>
        <v>1</v>
      </c>
      <c r="F840" s="8">
        <f t="shared" si="450"/>
        <v>0</v>
      </c>
      <c r="G840" s="61">
        <f t="shared" si="451"/>
        <v>401</v>
      </c>
      <c r="H840" s="66">
        <f t="shared" si="460"/>
        <v>0.26398946675444374</v>
      </c>
      <c r="I840" s="2"/>
      <c r="J840" s="2">
        <f t="shared" si="452"/>
        <v>0.36800526662277816</v>
      </c>
      <c r="K840" s="2">
        <f t="shared" si="453"/>
        <v>0.6319947333772219</v>
      </c>
      <c r="L840" s="2">
        <f t="shared" si="454"/>
        <v>0</v>
      </c>
      <c r="M840" s="2">
        <f t="shared" si="455"/>
        <v>-1.1102230246251565E-16</v>
      </c>
      <c r="N840" s="61">
        <v>559</v>
      </c>
      <c r="O840" s="61">
        <v>960</v>
      </c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G840" s="6">
        <f>IF(Q840&gt;0,RANK(Q840,(N840:P840,Q840:AE840)),0)</f>
        <v>0</v>
      </c>
      <c r="AH840" s="6">
        <f>IF(R840&gt;0,RANK(R840,(N840:P840,Q840:AE840)),0)</f>
        <v>0</v>
      </c>
      <c r="AI840" s="6">
        <f>IF(T840&gt;0,RANK(T840,(N840:P840,Q840:AE840)),0)</f>
        <v>0</v>
      </c>
      <c r="AJ840" s="6">
        <f>IF(S840&gt;0,RANK(S840,(N840:P840,Q840:AE840)),0)</f>
        <v>0</v>
      </c>
      <c r="AK840" s="2">
        <f t="shared" si="456"/>
        <v>0</v>
      </c>
      <c r="AL840" s="2">
        <f t="shared" si="457"/>
        <v>0</v>
      </c>
      <c r="AM840" s="2">
        <f t="shared" si="458"/>
        <v>0</v>
      </c>
      <c r="AN840" s="2">
        <f t="shared" si="459"/>
        <v>0</v>
      </c>
      <c r="AP840" t="s">
        <v>1294</v>
      </c>
      <c r="AQ840" t="s">
        <v>855</v>
      </c>
      <c r="AR840">
        <v>3</v>
      </c>
      <c r="AT840">
        <v>1</v>
      </c>
      <c r="AU840" s="105">
        <v>31</v>
      </c>
      <c r="AV840" s="107">
        <v>163</v>
      </c>
      <c r="AW840" s="111">
        <f t="shared" si="446"/>
        <v>31163</v>
      </c>
      <c r="AY840" s="6" t="s">
        <v>1243</v>
      </c>
    </row>
    <row r="841" spans="1:51" hidden="1" outlineLevel="1">
      <c r="A841" t="s">
        <v>740</v>
      </c>
      <c r="B841" t="s">
        <v>855</v>
      </c>
      <c r="C841" s="1">
        <f t="shared" si="447"/>
        <v>731</v>
      </c>
      <c r="D841" s="8">
        <f t="shared" si="448"/>
        <v>2</v>
      </c>
      <c r="E841" s="8">
        <f t="shared" si="449"/>
        <v>1</v>
      </c>
      <c r="F841" s="8">
        <f t="shared" si="450"/>
        <v>0</v>
      </c>
      <c r="G841" s="61">
        <f t="shared" si="451"/>
        <v>479</v>
      </c>
      <c r="H841" s="66">
        <f t="shared" si="460"/>
        <v>0.65526675786593702</v>
      </c>
      <c r="I841" s="2"/>
      <c r="J841" s="2">
        <f t="shared" si="452"/>
        <v>0.17236662106703146</v>
      </c>
      <c r="K841" s="2">
        <f t="shared" si="453"/>
        <v>0.82763337893296851</v>
      </c>
      <c r="L841" s="2">
        <f t="shared" si="454"/>
        <v>0</v>
      </c>
      <c r="M841" s="2">
        <f t="shared" si="455"/>
        <v>0</v>
      </c>
      <c r="N841" s="61">
        <v>126</v>
      </c>
      <c r="O841" s="61">
        <v>605</v>
      </c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G841" s="6">
        <f>IF(Q841&gt;0,RANK(Q841,(N841:P841,Q841:AE841)),0)</f>
        <v>0</v>
      </c>
      <c r="AH841" s="6">
        <f>IF(R841&gt;0,RANK(R841,(N841:P841,Q841:AE841)),0)</f>
        <v>0</v>
      </c>
      <c r="AI841" s="6">
        <f>IF(T841&gt;0,RANK(T841,(N841:P841,Q841:AE841)),0)</f>
        <v>0</v>
      </c>
      <c r="AJ841" s="6">
        <f>IF(S841&gt;0,RANK(S841,(N841:P841,Q841:AE841)),0)</f>
        <v>0</v>
      </c>
      <c r="AK841" s="2">
        <f t="shared" si="456"/>
        <v>0</v>
      </c>
      <c r="AL841" s="2">
        <f t="shared" si="457"/>
        <v>0</v>
      </c>
      <c r="AM841" s="2">
        <f t="shared" si="458"/>
        <v>0</v>
      </c>
      <c r="AN841" s="2">
        <f t="shared" si="459"/>
        <v>0</v>
      </c>
      <c r="AP841" t="s">
        <v>740</v>
      </c>
      <c r="AQ841" t="s">
        <v>855</v>
      </c>
      <c r="AR841">
        <v>3</v>
      </c>
      <c r="AT841">
        <v>1</v>
      </c>
      <c r="AU841" s="105">
        <v>31</v>
      </c>
      <c r="AV841" s="107">
        <v>165</v>
      </c>
      <c r="AW841" s="111">
        <f t="shared" si="446"/>
        <v>31165</v>
      </c>
      <c r="AY841" s="6" t="s">
        <v>1243</v>
      </c>
    </row>
    <row r="842" spans="1:51" hidden="1" outlineLevel="1">
      <c r="A842" t="s">
        <v>970</v>
      </c>
      <c r="B842" t="s">
        <v>855</v>
      </c>
      <c r="C842" s="1">
        <f t="shared" si="447"/>
        <v>2639</v>
      </c>
      <c r="D842" s="8">
        <f t="shared" si="448"/>
        <v>2</v>
      </c>
      <c r="E842" s="8">
        <f t="shared" si="449"/>
        <v>1</v>
      </c>
      <c r="F842" s="8">
        <f t="shared" si="450"/>
        <v>0</v>
      </c>
      <c r="G842" s="61">
        <f t="shared" si="451"/>
        <v>1319</v>
      </c>
      <c r="H842" s="66">
        <f t="shared" si="460"/>
        <v>0.49981053429329292</v>
      </c>
      <c r="I842" s="2"/>
      <c r="J842" s="2">
        <f t="shared" si="452"/>
        <v>0.25009473285335354</v>
      </c>
      <c r="K842" s="2">
        <f t="shared" si="453"/>
        <v>0.7499052671466464</v>
      </c>
      <c r="L842" s="2">
        <f t="shared" si="454"/>
        <v>0</v>
      </c>
      <c r="M842" s="2">
        <f t="shared" si="455"/>
        <v>0</v>
      </c>
      <c r="N842" s="61">
        <v>660</v>
      </c>
      <c r="O842" s="61">
        <v>1979</v>
      </c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G842" s="6">
        <f>IF(Q842&gt;0,RANK(Q842,(N842:P842,Q842:AE842)),0)</f>
        <v>0</v>
      </c>
      <c r="AH842" s="6">
        <f>IF(R842&gt;0,RANK(R842,(N842:P842,Q842:AE842)),0)</f>
        <v>0</v>
      </c>
      <c r="AI842" s="6">
        <f>IF(T842&gt;0,RANK(T842,(N842:P842,Q842:AE842)),0)</f>
        <v>0</v>
      </c>
      <c r="AJ842" s="6">
        <f>IF(S842&gt;0,RANK(S842,(N842:P842,Q842:AE842)),0)</f>
        <v>0</v>
      </c>
      <c r="AK842" s="2">
        <f t="shared" si="456"/>
        <v>0</v>
      </c>
      <c r="AL842" s="2">
        <f t="shared" si="457"/>
        <v>0</v>
      </c>
      <c r="AM842" s="2">
        <f t="shared" si="458"/>
        <v>0</v>
      </c>
      <c r="AN842" s="2">
        <f t="shared" si="459"/>
        <v>0</v>
      </c>
      <c r="AP842" t="s">
        <v>970</v>
      </c>
      <c r="AQ842" t="s">
        <v>855</v>
      </c>
      <c r="AR842">
        <v>1</v>
      </c>
      <c r="AT842">
        <v>1</v>
      </c>
      <c r="AU842" s="105">
        <v>31</v>
      </c>
      <c r="AV842" s="107">
        <v>167</v>
      </c>
      <c r="AW842" s="111">
        <f t="shared" si="446"/>
        <v>31167</v>
      </c>
      <c r="AY842" s="6" t="s">
        <v>1243</v>
      </c>
    </row>
    <row r="843" spans="1:51" hidden="1" outlineLevel="1">
      <c r="A843" t="s">
        <v>298</v>
      </c>
      <c r="B843" t="s">
        <v>855</v>
      </c>
      <c r="C843" s="1">
        <f t="shared" si="447"/>
        <v>2648</v>
      </c>
      <c r="D843" s="8">
        <f t="shared" si="448"/>
        <v>2</v>
      </c>
      <c r="E843" s="8">
        <f t="shared" si="449"/>
        <v>1</v>
      </c>
      <c r="F843" s="8">
        <f t="shared" si="450"/>
        <v>0</v>
      </c>
      <c r="G843" s="61">
        <f t="shared" si="451"/>
        <v>836</v>
      </c>
      <c r="H843" s="66">
        <f t="shared" si="460"/>
        <v>0.31570996978851962</v>
      </c>
      <c r="I843" s="2"/>
      <c r="J843" s="2">
        <f t="shared" si="452"/>
        <v>0.34214501510574019</v>
      </c>
      <c r="K843" s="2">
        <f t="shared" si="453"/>
        <v>0.65785498489425986</v>
      </c>
      <c r="L843" s="2">
        <f t="shared" si="454"/>
        <v>0</v>
      </c>
      <c r="M843" s="2">
        <f t="shared" si="455"/>
        <v>0</v>
      </c>
      <c r="N843" s="61">
        <v>906</v>
      </c>
      <c r="O843" s="61">
        <v>1742</v>
      </c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G843" s="6">
        <f>IF(Q843&gt;0,RANK(Q843,(N843:P843,Q843:AE843)),0)</f>
        <v>0</v>
      </c>
      <c r="AH843" s="6">
        <f>IF(R843&gt;0,RANK(R843,(N843:P843,Q843:AE843)),0)</f>
        <v>0</v>
      </c>
      <c r="AI843" s="6">
        <f>IF(T843&gt;0,RANK(T843,(N843:P843,Q843:AE843)),0)</f>
        <v>0</v>
      </c>
      <c r="AJ843" s="6">
        <f>IF(S843&gt;0,RANK(S843,(N843:P843,Q843:AE843)),0)</f>
        <v>0</v>
      </c>
      <c r="AK843" s="2">
        <f t="shared" si="456"/>
        <v>0</v>
      </c>
      <c r="AL843" s="2">
        <f t="shared" si="457"/>
        <v>0</v>
      </c>
      <c r="AM843" s="2">
        <f t="shared" si="458"/>
        <v>0</v>
      </c>
      <c r="AN843" s="2">
        <f t="shared" si="459"/>
        <v>0</v>
      </c>
      <c r="AP843" t="s">
        <v>298</v>
      </c>
      <c r="AQ843" t="s">
        <v>855</v>
      </c>
      <c r="AR843">
        <v>3</v>
      </c>
      <c r="AT843">
        <v>1</v>
      </c>
      <c r="AU843" s="105">
        <v>31</v>
      </c>
      <c r="AV843" s="107">
        <v>169</v>
      </c>
      <c r="AW843" s="111">
        <f t="shared" si="446"/>
        <v>31169</v>
      </c>
      <c r="AY843" s="6" t="s">
        <v>1243</v>
      </c>
    </row>
    <row r="844" spans="1:51" hidden="1" outlineLevel="1">
      <c r="A844" t="s">
        <v>437</v>
      </c>
      <c r="B844" t="s">
        <v>855</v>
      </c>
      <c r="C844" s="1">
        <f t="shared" si="447"/>
        <v>413</v>
      </c>
      <c r="D844" s="8">
        <f t="shared" si="448"/>
        <v>2</v>
      </c>
      <c r="E844" s="8">
        <f t="shared" si="449"/>
        <v>1</v>
      </c>
      <c r="F844" s="8">
        <f t="shared" si="450"/>
        <v>0</v>
      </c>
      <c r="G844" s="61">
        <f t="shared" si="451"/>
        <v>291</v>
      </c>
      <c r="H844" s="66">
        <f t="shared" si="460"/>
        <v>0.70460048426150124</v>
      </c>
      <c r="I844" s="2"/>
      <c r="J844" s="2">
        <f t="shared" si="452"/>
        <v>0.14769975786924938</v>
      </c>
      <c r="K844" s="2">
        <f t="shared" si="453"/>
        <v>0.85230024213075062</v>
      </c>
      <c r="L844" s="2">
        <f t="shared" si="454"/>
        <v>0</v>
      </c>
      <c r="M844" s="2">
        <f t="shared" si="455"/>
        <v>0</v>
      </c>
      <c r="N844" s="61">
        <v>61</v>
      </c>
      <c r="O844" s="61">
        <v>352</v>
      </c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G844" s="6">
        <f>IF(Q844&gt;0,RANK(Q844,(N844:P844,Q844:AE844)),0)</f>
        <v>0</v>
      </c>
      <c r="AH844" s="6">
        <f>IF(R844&gt;0,RANK(R844,(N844:P844,Q844:AE844)),0)</f>
        <v>0</v>
      </c>
      <c r="AI844" s="6">
        <f>IF(T844&gt;0,RANK(T844,(N844:P844,Q844:AE844)),0)</f>
        <v>0</v>
      </c>
      <c r="AJ844" s="6">
        <f>IF(S844&gt;0,RANK(S844,(N844:P844,Q844:AE844)),0)</f>
        <v>0</v>
      </c>
      <c r="AK844" s="2">
        <f t="shared" si="456"/>
        <v>0</v>
      </c>
      <c r="AL844" s="2">
        <f t="shared" si="457"/>
        <v>0</v>
      </c>
      <c r="AM844" s="2">
        <f t="shared" si="458"/>
        <v>0</v>
      </c>
      <c r="AN844" s="2">
        <f t="shared" si="459"/>
        <v>0</v>
      </c>
      <c r="AP844" t="s">
        <v>437</v>
      </c>
      <c r="AQ844" t="s">
        <v>855</v>
      </c>
      <c r="AR844">
        <v>3</v>
      </c>
      <c r="AT844">
        <v>1</v>
      </c>
      <c r="AU844" s="105">
        <v>31</v>
      </c>
      <c r="AV844" s="107">
        <v>171</v>
      </c>
      <c r="AW844" s="111">
        <f t="shared" si="446"/>
        <v>31171</v>
      </c>
      <c r="AY844" s="6" t="s">
        <v>1243</v>
      </c>
    </row>
    <row r="845" spans="1:51" hidden="1" outlineLevel="1">
      <c r="A845" t="s">
        <v>386</v>
      </c>
      <c r="B845" t="s">
        <v>855</v>
      </c>
      <c r="C845" s="1">
        <f t="shared" si="447"/>
        <v>2229</v>
      </c>
      <c r="D845" s="8">
        <f t="shared" si="448"/>
        <v>1</v>
      </c>
      <c r="E845" s="8">
        <f t="shared" si="449"/>
        <v>2</v>
      </c>
      <c r="F845" s="8">
        <f t="shared" si="450"/>
        <v>0</v>
      </c>
      <c r="G845" s="61">
        <f t="shared" si="451"/>
        <v>429</v>
      </c>
      <c r="H845" s="66">
        <f t="shared" si="460"/>
        <v>0.19246298788694483</v>
      </c>
      <c r="I845" s="2"/>
      <c r="J845" s="2">
        <f t="shared" si="452"/>
        <v>0.59623149394347241</v>
      </c>
      <c r="K845" s="2">
        <f t="shared" si="453"/>
        <v>0.40376850605652759</v>
      </c>
      <c r="L845" s="2">
        <f t="shared" si="454"/>
        <v>0</v>
      </c>
      <c r="M845" s="2">
        <f t="shared" si="455"/>
        <v>0</v>
      </c>
      <c r="N845" s="61">
        <v>1329</v>
      </c>
      <c r="O845" s="61">
        <v>900</v>
      </c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G845" s="6">
        <f>IF(Q845&gt;0,RANK(Q845,(N845:P845,Q845:AE845)),0)</f>
        <v>0</v>
      </c>
      <c r="AH845" s="6">
        <f>IF(R845&gt;0,RANK(R845,(N845:P845,Q845:AE845)),0)</f>
        <v>0</v>
      </c>
      <c r="AI845" s="6">
        <f>IF(T845&gt;0,RANK(T845,(N845:P845,Q845:AE845)),0)</f>
        <v>0</v>
      </c>
      <c r="AJ845" s="6">
        <f>IF(S845&gt;0,RANK(S845,(N845:P845,Q845:AE845)),0)</f>
        <v>0</v>
      </c>
      <c r="AK845" s="2">
        <f t="shared" si="456"/>
        <v>0</v>
      </c>
      <c r="AL845" s="2">
        <f t="shared" si="457"/>
        <v>0</v>
      </c>
      <c r="AM845" s="2">
        <f t="shared" si="458"/>
        <v>0</v>
      </c>
      <c r="AN845" s="2">
        <f t="shared" si="459"/>
        <v>0</v>
      </c>
      <c r="AP845" t="s">
        <v>386</v>
      </c>
      <c r="AQ845" t="s">
        <v>855</v>
      </c>
      <c r="AR845">
        <v>1</v>
      </c>
      <c r="AT845">
        <v>1</v>
      </c>
      <c r="AU845" s="105">
        <v>31</v>
      </c>
      <c r="AV845" s="107">
        <v>173</v>
      </c>
      <c r="AW845" s="111">
        <f t="shared" si="446"/>
        <v>31173</v>
      </c>
      <c r="AY845" s="6" t="s">
        <v>1243</v>
      </c>
    </row>
    <row r="846" spans="1:51" hidden="1" outlineLevel="1">
      <c r="A846" t="s">
        <v>2155</v>
      </c>
      <c r="B846" t="s">
        <v>855</v>
      </c>
      <c r="C846" s="1">
        <f t="shared" si="447"/>
        <v>2193</v>
      </c>
      <c r="D846" s="8">
        <f t="shared" si="448"/>
        <v>2</v>
      </c>
      <c r="E846" s="8">
        <f t="shared" si="449"/>
        <v>1</v>
      </c>
      <c r="F846" s="8">
        <f t="shared" si="450"/>
        <v>0</v>
      </c>
      <c r="G846" s="61">
        <f t="shared" si="451"/>
        <v>1005</v>
      </c>
      <c r="H846" s="66">
        <f t="shared" si="460"/>
        <v>0.45827633378932969</v>
      </c>
      <c r="I846" s="2"/>
      <c r="J846" s="2">
        <f t="shared" si="452"/>
        <v>0.27086183310533518</v>
      </c>
      <c r="K846" s="2">
        <f t="shared" si="453"/>
        <v>0.72913816689466482</v>
      </c>
      <c r="L846" s="2">
        <f t="shared" si="454"/>
        <v>0</v>
      </c>
      <c r="M846" s="2">
        <f t="shared" si="455"/>
        <v>0</v>
      </c>
      <c r="N846" s="61">
        <v>594</v>
      </c>
      <c r="O846" s="61">
        <v>1599</v>
      </c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G846" s="6">
        <f>IF(Q846&gt;0,RANK(Q846,(N846:P846,Q846:AE846)),0)</f>
        <v>0</v>
      </c>
      <c r="AH846" s="6">
        <f>IF(R846&gt;0,RANK(R846,(N846:P846,Q846:AE846)),0)</f>
        <v>0</v>
      </c>
      <c r="AI846" s="6">
        <f>IF(T846&gt;0,RANK(T846,(N846:P846,Q846:AE846)),0)</f>
        <v>0</v>
      </c>
      <c r="AJ846" s="6">
        <f>IF(S846&gt;0,RANK(S846,(N846:P846,Q846:AE846)),0)</f>
        <v>0</v>
      </c>
      <c r="AK846" s="2">
        <f t="shared" si="456"/>
        <v>0</v>
      </c>
      <c r="AL846" s="2">
        <f t="shared" si="457"/>
        <v>0</v>
      </c>
      <c r="AM846" s="2">
        <f t="shared" si="458"/>
        <v>0</v>
      </c>
      <c r="AN846" s="2">
        <f t="shared" si="459"/>
        <v>0</v>
      </c>
      <c r="AP846" t="s">
        <v>2155</v>
      </c>
      <c r="AQ846" t="s">
        <v>855</v>
      </c>
      <c r="AR846">
        <v>3</v>
      </c>
      <c r="AT846">
        <v>1</v>
      </c>
      <c r="AU846" s="105">
        <v>31</v>
      </c>
      <c r="AV846" s="107">
        <v>175</v>
      </c>
      <c r="AW846" s="111">
        <f t="shared" si="446"/>
        <v>31175</v>
      </c>
      <c r="AY846" s="6" t="s">
        <v>1243</v>
      </c>
    </row>
    <row r="847" spans="1:51" hidden="1" outlineLevel="1">
      <c r="A847" t="s">
        <v>342</v>
      </c>
      <c r="B847" t="s">
        <v>855</v>
      </c>
      <c r="C847" s="1">
        <f t="shared" si="447"/>
        <v>10165</v>
      </c>
      <c r="D847" s="8">
        <f t="shared" si="448"/>
        <v>2</v>
      </c>
      <c r="E847" s="8">
        <f t="shared" si="449"/>
        <v>1</v>
      </c>
      <c r="F847" s="8">
        <f t="shared" si="450"/>
        <v>0</v>
      </c>
      <c r="G847" s="61">
        <f t="shared" si="451"/>
        <v>3155</v>
      </c>
      <c r="H847" s="66">
        <f t="shared" si="460"/>
        <v>0.31037875061485487</v>
      </c>
      <c r="I847" s="2"/>
      <c r="J847" s="2">
        <f t="shared" si="452"/>
        <v>0.34481062469257256</v>
      </c>
      <c r="K847" s="2">
        <f t="shared" si="453"/>
        <v>0.65518937530742749</v>
      </c>
      <c r="L847" s="2">
        <f t="shared" si="454"/>
        <v>0</v>
      </c>
      <c r="M847" s="2">
        <f t="shared" si="455"/>
        <v>-1.1102230246251565E-16</v>
      </c>
      <c r="N847" s="61">
        <v>3505</v>
      </c>
      <c r="O847" s="61">
        <v>6660</v>
      </c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G847" s="6">
        <f>IF(Q847&gt;0,RANK(Q847,(N847:P847,Q847:AE847)),0)</f>
        <v>0</v>
      </c>
      <c r="AH847" s="6">
        <f>IF(R847&gt;0,RANK(R847,(N847:P847,Q847:AE847)),0)</f>
        <v>0</v>
      </c>
      <c r="AI847" s="6">
        <f>IF(T847&gt;0,RANK(T847,(N847:P847,Q847:AE847)),0)</f>
        <v>0</v>
      </c>
      <c r="AJ847" s="6">
        <f>IF(S847&gt;0,RANK(S847,(N847:P847,Q847:AE847)),0)</f>
        <v>0</v>
      </c>
      <c r="AK847" s="2">
        <f t="shared" si="456"/>
        <v>0</v>
      </c>
      <c r="AL847" s="2">
        <f t="shared" si="457"/>
        <v>0</v>
      </c>
      <c r="AM847" s="2">
        <f t="shared" si="458"/>
        <v>0</v>
      </c>
      <c r="AN847" s="2">
        <f t="shared" si="459"/>
        <v>0</v>
      </c>
      <c r="AP847" t="s">
        <v>342</v>
      </c>
      <c r="AQ847" t="s">
        <v>855</v>
      </c>
      <c r="AR847">
        <v>1</v>
      </c>
      <c r="AT847">
        <v>1</v>
      </c>
      <c r="AU847" s="105">
        <v>31</v>
      </c>
      <c r="AV847" s="107">
        <v>177</v>
      </c>
      <c r="AW847" s="111">
        <f t="shared" si="446"/>
        <v>31177</v>
      </c>
      <c r="AY847" s="6" t="s">
        <v>1243</v>
      </c>
    </row>
    <row r="848" spans="1:51" hidden="1" outlineLevel="1">
      <c r="A848" t="s">
        <v>288</v>
      </c>
      <c r="B848" t="s">
        <v>855</v>
      </c>
      <c r="C848" s="1">
        <f t="shared" si="447"/>
        <v>3677</v>
      </c>
      <c r="D848" s="8">
        <f t="shared" si="448"/>
        <v>2</v>
      </c>
      <c r="E848" s="8">
        <f t="shared" si="449"/>
        <v>1</v>
      </c>
      <c r="F848" s="8">
        <f t="shared" si="450"/>
        <v>0</v>
      </c>
      <c r="G848" s="61">
        <f t="shared" si="451"/>
        <v>1291</v>
      </c>
      <c r="H848" s="66">
        <f t="shared" si="460"/>
        <v>0.35110144139243948</v>
      </c>
      <c r="I848" s="2"/>
      <c r="J848" s="2">
        <f t="shared" si="452"/>
        <v>0.32444927930378026</v>
      </c>
      <c r="K848" s="2">
        <f t="shared" si="453"/>
        <v>0.6755507206962198</v>
      </c>
      <c r="L848" s="2">
        <f t="shared" si="454"/>
        <v>0</v>
      </c>
      <c r="M848" s="2">
        <f t="shared" si="455"/>
        <v>-1.1102230246251565E-16</v>
      </c>
      <c r="N848" s="61">
        <v>1193</v>
      </c>
      <c r="O848" s="61">
        <v>2484</v>
      </c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G848" s="6">
        <f>IF(Q848&gt;0,RANK(Q848,(N848:P848,Q848:AE848)),0)</f>
        <v>0</v>
      </c>
      <c r="AH848" s="6">
        <f>IF(R848&gt;0,RANK(R848,(N848:P848,Q848:AE848)),0)</f>
        <v>0</v>
      </c>
      <c r="AI848" s="6">
        <f>IF(T848&gt;0,RANK(T848,(N848:P848,Q848:AE848)),0)</f>
        <v>0</v>
      </c>
      <c r="AJ848" s="6">
        <f>IF(S848&gt;0,RANK(S848,(N848:P848,Q848:AE848)),0)</f>
        <v>0</v>
      </c>
      <c r="AK848" s="2">
        <f t="shared" si="456"/>
        <v>0</v>
      </c>
      <c r="AL848" s="2">
        <f t="shared" si="457"/>
        <v>0</v>
      </c>
      <c r="AM848" s="2">
        <f t="shared" si="458"/>
        <v>0</v>
      </c>
      <c r="AN848" s="2">
        <f t="shared" si="459"/>
        <v>0</v>
      </c>
      <c r="AP848" t="s">
        <v>288</v>
      </c>
      <c r="AQ848" t="s">
        <v>855</v>
      </c>
      <c r="AR848">
        <v>1</v>
      </c>
      <c r="AT848">
        <v>1</v>
      </c>
      <c r="AU848" s="105">
        <v>31</v>
      </c>
      <c r="AV848" s="107">
        <v>179</v>
      </c>
      <c r="AW848" s="111">
        <f t="shared" si="446"/>
        <v>31179</v>
      </c>
      <c r="AY848" s="6" t="s">
        <v>1243</v>
      </c>
    </row>
    <row r="849" spans="1:51" hidden="1" outlineLevel="1">
      <c r="A849" t="s">
        <v>573</v>
      </c>
      <c r="B849" t="s">
        <v>855</v>
      </c>
      <c r="C849" s="1">
        <f t="shared" si="447"/>
        <v>1727</v>
      </c>
      <c r="D849" s="8">
        <f t="shared" si="448"/>
        <v>2</v>
      </c>
      <c r="E849" s="8">
        <f t="shared" si="449"/>
        <v>1</v>
      </c>
      <c r="F849" s="8">
        <f t="shared" si="450"/>
        <v>0</v>
      </c>
      <c r="G849" s="61">
        <f t="shared" si="451"/>
        <v>679</v>
      </c>
      <c r="H849" s="66">
        <f t="shared" si="460"/>
        <v>0.39316734221192817</v>
      </c>
      <c r="I849" s="2"/>
      <c r="J849" s="2">
        <f t="shared" si="452"/>
        <v>0.30341632889403591</v>
      </c>
      <c r="K849" s="2">
        <f t="shared" si="453"/>
        <v>0.69658367110596409</v>
      </c>
      <c r="L849" s="2">
        <f t="shared" si="454"/>
        <v>0</v>
      </c>
      <c r="M849" s="2">
        <f t="shared" si="455"/>
        <v>0</v>
      </c>
      <c r="N849" s="61">
        <v>524</v>
      </c>
      <c r="O849" s="61">
        <v>1203</v>
      </c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G849" s="6">
        <f>IF(Q849&gt;0,RANK(Q849,(N849:P849,Q849:AE849)),0)</f>
        <v>0</v>
      </c>
      <c r="AH849" s="6">
        <f>IF(R849&gt;0,RANK(R849,(N849:P849,Q849:AE849)),0)</f>
        <v>0</v>
      </c>
      <c r="AI849" s="6">
        <f>IF(T849&gt;0,RANK(T849,(N849:P849,Q849:AE849)),0)</f>
        <v>0</v>
      </c>
      <c r="AJ849" s="6">
        <f>IF(S849&gt;0,RANK(S849,(N849:P849,Q849:AE849)),0)</f>
        <v>0</v>
      </c>
      <c r="AK849" s="2">
        <f t="shared" si="456"/>
        <v>0</v>
      </c>
      <c r="AL849" s="2">
        <f t="shared" si="457"/>
        <v>0</v>
      </c>
      <c r="AM849" s="2">
        <f t="shared" si="458"/>
        <v>0</v>
      </c>
      <c r="AN849" s="2">
        <f t="shared" si="459"/>
        <v>0</v>
      </c>
      <c r="AP849" t="s">
        <v>573</v>
      </c>
      <c r="AQ849" t="s">
        <v>855</v>
      </c>
      <c r="AR849">
        <v>3</v>
      </c>
      <c r="AT849">
        <v>1</v>
      </c>
      <c r="AU849" s="105">
        <v>31</v>
      </c>
      <c r="AV849" s="107">
        <v>181</v>
      </c>
      <c r="AW849" s="111">
        <f t="shared" si="446"/>
        <v>31181</v>
      </c>
      <c r="AY849" s="6" t="s">
        <v>1243</v>
      </c>
    </row>
    <row r="850" spans="1:51" hidden="1" outlineLevel="1">
      <c r="A850" t="s">
        <v>706</v>
      </c>
      <c r="B850" t="s">
        <v>855</v>
      </c>
      <c r="C850" s="1">
        <f t="shared" si="447"/>
        <v>450</v>
      </c>
      <c r="D850" s="8">
        <f t="shared" si="448"/>
        <v>2</v>
      </c>
      <c r="E850" s="8">
        <f t="shared" si="449"/>
        <v>1</v>
      </c>
      <c r="F850" s="8">
        <f t="shared" si="450"/>
        <v>0</v>
      </c>
      <c r="G850" s="61">
        <f t="shared" si="451"/>
        <v>268</v>
      </c>
      <c r="H850" s="66">
        <f t="shared" si="460"/>
        <v>0.5955555555555555</v>
      </c>
      <c r="I850" s="2"/>
      <c r="J850" s="2">
        <f t="shared" si="452"/>
        <v>0.20222222222222222</v>
      </c>
      <c r="K850" s="2">
        <f t="shared" si="453"/>
        <v>0.79777777777777781</v>
      </c>
      <c r="L850" s="2">
        <f t="shared" si="454"/>
        <v>0</v>
      </c>
      <c r="M850" s="2">
        <f t="shared" si="455"/>
        <v>0</v>
      </c>
      <c r="N850" s="61">
        <v>91</v>
      </c>
      <c r="O850" s="61">
        <v>359</v>
      </c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G850" s="6">
        <f>IF(Q850&gt;0,RANK(Q850,(N850:P850,Q850:AE850)),0)</f>
        <v>0</v>
      </c>
      <c r="AH850" s="6">
        <f>IF(R850&gt;0,RANK(R850,(N850:P850,Q850:AE850)),0)</f>
        <v>0</v>
      </c>
      <c r="AI850" s="6">
        <f>IF(T850&gt;0,RANK(T850,(N850:P850,Q850:AE850)),0)</f>
        <v>0</v>
      </c>
      <c r="AJ850" s="6">
        <f>IF(S850&gt;0,RANK(S850,(N850:P850,Q850:AE850)),0)</f>
        <v>0</v>
      </c>
      <c r="AK850" s="2">
        <f t="shared" si="456"/>
        <v>0</v>
      </c>
      <c r="AL850" s="2">
        <f t="shared" si="457"/>
        <v>0</v>
      </c>
      <c r="AM850" s="2">
        <f t="shared" si="458"/>
        <v>0</v>
      </c>
      <c r="AN850" s="2">
        <f t="shared" si="459"/>
        <v>0</v>
      </c>
      <c r="AP850" t="s">
        <v>706</v>
      </c>
      <c r="AQ850" t="s">
        <v>855</v>
      </c>
      <c r="AR850">
        <v>3</v>
      </c>
      <c r="AT850">
        <v>1</v>
      </c>
      <c r="AU850" s="105">
        <v>31</v>
      </c>
      <c r="AV850" s="107">
        <v>183</v>
      </c>
      <c r="AW850" s="111">
        <f t="shared" si="446"/>
        <v>31183</v>
      </c>
      <c r="AY850" s="6" t="s">
        <v>1243</v>
      </c>
    </row>
    <row r="851" spans="1:51" hidden="1" outlineLevel="1">
      <c r="A851" t="s">
        <v>1530</v>
      </c>
      <c r="B851" t="s">
        <v>855</v>
      </c>
      <c r="C851" s="1">
        <f t="shared" si="447"/>
        <v>6320</v>
      </c>
      <c r="D851" s="8">
        <f t="shared" si="448"/>
        <v>2</v>
      </c>
      <c r="E851" s="8">
        <f t="shared" si="449"/>
        <v>1</v>
      </c>
      <c r="F851" s="8">
        <f t="shared" si="450"/>
        <v>0</v>
      </c>
      <c r="G851" s="61">
        <f t="shared" si="451"/>
        <v>3132</v>
      </c>
      <c r="H851" s="66">
        <f t="shared" si="460"/>
        <v>0.49556962025316453</v>
      </c>
      <c r="I851" s="2"/>
      <c r="J851" s="2">
        <f t="shared" si="452"/>
        <v>0.25221518987341773</v>
      </c>
      <c r="K851" s="2">
        <f t="shared" si="453"/>
        <v>0.74778481012658227</v>
      </c>
      <c r="L851" s="2">
        <f t="shared" si="454"/>
        <v>0</v>
      </c>
      <c r="M851" s="2">
        <f t="shared" si="455"/>
        <v>0</v>
      </c>
      <c r="N851" s="61">
        <v>1594</v>
      </c>
      <c r="O851" s="61">
        <v>4726</v>
      </c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G851" s="6">
        <f>IF(Q851&gt;0,RANK(Q851,(N851:P851,Q851:AE851)),0)</f>
        <v>0</v>
      </c>
      <c r="AH851" s="6">
        <f>IF(R851&gt;0,RANK(R851,(N851:P851,Q851:AE851)),0)</f>
        <v>0</v>
      </c>
      <c r="AI851" s="6">
        <f>IF(T851&gt;0,RANK(T851,(N851:P851,Q851:AE851)),0)</f>
        <v>0</v>
      </c>
      <c r="AJ851" s="6">
        <f>IF(S851&gt;0,RANK(S851,(N851:P851,Q851:AE851)),0)</f>
        <v>0</v>
      </c>
      <c r="AK851" s="2">
        <f t="shared" si="456"/>
        <v>0</v>
      </c>
      <c r="AL851" s="2">
        <f t="shared" si="457"/>
        <v>0</v>
      </c>
      <c r="AM851" s="2">
        <f t="shared" si="458"/>
        <v>0</v>
      </c>
      <c r="AN851" s="2">
        <f t="shared" si="459"/>
        <v>0</v>
      </c>
      <c r="AP851" t="s">
        <v>1530</v>
      </c>
      <c r="AQ851" t="s">
        <v>855</v>
      </c>
      <c r="AR851">
        <v>3</v>
      </c>
      <c r="AT851">
        <v>1</v>
      </c>
      <c r="AU851" s="105">
        <v>31</v>
      </c>
      <c r="AV851" s="107">
        <v>185</v>
      </c>
      <c r="AW851" s="111">
        <f t="shared" si="446"/>
        <v>31185</v>
      </c>
      <c r="AY851" s="6" t="s">
        <v>1243</v>
      </c>
    </row>
    <row r="852" spans="1:51" collapsed="1">
      <c r="A852" t="s">
        <v>1923</v>
      </c>
      <c r="B852" t="s">
        <v>179</v>
      </c>
      <c r="C852" s="1">
        <f t="shared" si="447"/>
        <v>788572</v>
      </c>
      <c r="D852" s="8">
        <f t="shared" si="448"/>
        <v>2</v>
      </c>
      <c r="E852" s="8">
        <f t="shared" si="449"/>
        <v>1</v>
      </c>
      <c r="F852" s="8">
        <f t="shared" si="450"/>
        <v>0</v>
      </c>
      <c r="G852" s="61">
        <f t="shared" si="451"/>
        <v>122614</v>
      </c>
      <c r="H852" s="66">
        <f t="shared" si="460"/>
        <v>0.1554886554430033</v>
      </c>
      <c r="I852" s="2"/>
      <c r="J852" s="2">
        <f t="shared" si="452"/>
        <v>0.42225567227849836</v>
      </c>
      <c r="K852" s="2">
        <f t="shared" si="453"/>
        <v>0.57774432772150164</v>
      </c>
      <c r="L852" s="2">
        <f t="shared" si="454"/>
        <v>0</v>
      </c>
      <c r="M852" s="2">
        <f t="shared" si="455"/>
        <v>0</v>
      </c>
      <c r="N852" s="61">
        <f>SUM(N759:N851)</f>
        <v>332979</v>
      </c>
      <c r="O852" s="61">
        <f>SUM(O759:O851)</f>
        <v>455593</v>
      </c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G852" s="6">
        <f>IF(Q852&gt;0,RANK(Q852,(N852:P852,Q852:AE852)),0)</f>
        <v>0</v>
      </c>
      <c r="AH852" s="6">
        <f>IF(R852&gt;0,RANK(R852,(N852:P852,Q852:AE852)),0)</f>
        <v>0</v>
      </c>
      <c r="AI852" s="6">
        <f>IF(T852&gt;0,RANK(T852,(N852:P852,Q852:AE852)),0)</f>
        <v>0</v>
      </c>
      <c r="AJ852" s="6">
        <f>IF(S852&gt;0,RANK(S852,(N852:P852,Q852:AE852)),0)</f>
        <v>0</v>
      </c>
      <c r="AK852" s="2">
        <f t="shared" si="456"/>
        <v>0</v>
      </c>
      <c r="AL852" s="2">
        <f t="shared" si="457"/>
        <v>0</v>
      </c>
      <c r="AM852" s="2">
        <f t="shared" si="458"/>
        <v>0</v>
      </c>
      <c r="AN852" s="2">
        <f t="shared" si="459"/>
        <v>0</v>
      </c>
      <c r="AP852" t="s">
        <v>1923</v>
      </c>
      <c r="AQ852" t="s">
        <v>179</v>
      </c>
      <c r="AT852">
        <v>1</v>
      </c>
      <c r="AU852" s="105">
        <v>31</v>
      </c>
      <c r="AV852" s="107"/>
      <c r="AW852" s="105">
        <v>31</v>
      </c>
      <c r="AY852" s="6" t="s">
        <v>71</v>
      </c>
    </row>
    <row r="853" spans="1:51">
      <c r="C853" s="1"/>
      <c r="D853" s="8"/>
      <c r="E853" s="8"/>
      <c r="F853" s="8"/>
      <c r="G853" s="61"/>
      <c r="H853" s="66"/>
      <c r="I853" s="2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G853" s="6"/>
      <c r="AH853" s="6"/>
      <c r="AI853" s="6"/>
      <c r="AJ853" s="6"/>
      <c r="AU853" s="105"/>
      <c r="AV853" s="107"/>
      <c r="AW853" s="111"/>
    </row>
    <row r="854" spans="1:51" hidden="1" outlineLevel="1">
      <c r="A854" t="s">
        <v>2530</v>
      </c>
      <c r="B854" t="s">
        <v>891</v>
      </c>
      <c r="C854" s="1">
        <f t="shared" ref="C854:C871" si="461">SUM(N854:AE854)</f>
        <v>23133</v>
      </c>
      <c r="D854" s="8">
        <f t="shared" ref="D854:D871" si="462">IF(N854&gt;0, RANK(N854,(N854:AE854)),0)</f>
        <v>2</v>
      </c>
      <c r="E854" s="8">
        <f t="shared" ref="E854:E871" si="463">IF(O854&gt;0,RANK(O854,(N854:AE854)),0)</f>
        <v>1</v>
      </c>
      <c r="F854" s="8">
        <f t="shared" ref="F854:F871" si="464">IF(P854&gt;0,RANK(P854,(N854:AE854)),0)</f>
        <v>0</v>
      </c>
      <c r="G854" s="61">
        <f t="shared" ref="G854:G871" si="465">IF(C854&gt;0,MAX(N854:S854)-LARGE(N854:S854,2),0)</f>
        <v>5978</v>
      </c>
      <c r="H854" s="66">
        <f t="shared" si="460"/>
        <v>0.25841870920330262</v>
      </c>
      <c r="I854" s="2"/>
      <c r="J854" s="2">
        <f t="shared" ref="J854:J871" si="466">IF($C854=0,"-",N854/$C854)</f>
        <v>0.32464444732633035</v>
      </c>
      <c r="K854" s="2">
        <f t="shared" ref="K854:K871" si="467">IF($C854=0,"-",O854/$C854)</f>
        <v>0.58306315652963303</v>
      </c>
      <c r="L854" s="2">
        <f t="shared" ref="L854:L871" si="468">IF($C854=0,"-",P854/$C854)</f>
        <v>0</v>
      </c>
      <c r="M854" s="2">
        <f t="shared" ref="M854:M871" si="469">IF(C854=0,"-",(1-J854-K854-L854))</f>
        <v>9.2292396144036615E-2</v>
      </c>
      <c r="N854" s="120">
        <v>7510</v>
      </c>
      <c r="O854" s="120">
        <v>13488</v>
      </c>
      <c r="P854" s="120"/>
      <c r="Q854" s="120"/>
      <c r="R854" s="120"/>
      <c r="S854" s="120">
        <v>1153</v>
      </c>
      <c r="T854" s="120"/>
      <c r="U854" s="120"/>
      <c r="V854" s="120"/>
      <c r="W854" s="120"/>
      <c r="X854" s="120"/>
      <c r="Y854" s="120">
        <v>982</v>
      </c>
      <c r="Z854" s="120"/>
      <c r="AA854" s="121"/>
      <c r="AB854" s="120"/>
      <c r="AC854" s="120"/>
      <c r="AD854" s="120"/>
      <c r="AE854" s="120"/>
      <c r="AG854" s="6">
        <f>IF(Q854&gt;0,RANK(Q854,(N854:P854,Q854:AE854)),0)</f>
        <v>0</v>
      </c>
      <c r="AH854" s="6">
        <f>IF(R854&gt;0,RANK(R854,(N854:P854,Q854:AE854)),0)</f>
        <v>0</v>
      </c>
      <c r="AI854" s="6">
        <f>IF(T854&gt;0,RANK(T854,(N854:P854,Q854:AE854)),0)</f>
        <v>0</v>
      </c>
      <c r="AJ854" s="6">
        <f>IF(S854&gt;0,RANK(S854,(N854:P854,Q854:AE854)),0)</f>
        <v>3</v>
      </c>
      <c r="AK854" s="2">
        <f t="shared" ref="AK854:AK871" si="470">IF($C854=0,"-",Q854/$C854)</f>
        <v>0</v>
      </c>
      <c r="AL854" s="2">
        <f t="shared" ref="AL854:AL871" si="471">IF($C854=0,"-",R854/$C854)</f>
        <v>0</v>
      </c>
      <c r="AM854" s="2">
        <f t="shared" ref="AM854:AM871" si="472">IF($C854=0,"-",T854/$C854)</f>
        <v>0</v>
      </c>
      <c r="AN854" s="2">
        <f t="shared" ref="AN854:AN871" si="473">IF($C854=0,"-",S854/$C854)</f>
        <v>4.9842216746639002E-2</v>
      </c>
      <c r="AP854" t="s">
        <v>2530</v>
      </c>
      <c r="AQ854" t="s">
        <v>891</v>
      </c>
      <c r="AR854">
        <v>2</v>
      </c>
      <c r="AT854">
        <v>1</v>
      </c>
      <c r="AU854" s="105">
        <v>32</v>
      </c>
      <c r="AV854" s="107">
        <v>510</v>
      </c>
      <c r="AW854" s="111">
        <f t="shared" si="446"/>
        <v>32510</v>
      </c>
      <c r="AY854" s="6" t="s">
        <v>1462</v>
      </c>
    </row>
    <row r="855" spans="1:51" hidden="1" outlineLevel="1">
      <c r="A855" t="s">
        <v>524</v>
      </c>
      <c r="B855" t="s">
        <v>891</v>
      </c>
      <c r="C855" s="1">
        <f t="shared" si="461"/>
        <v>10163</v>
      </c>
      <c r="D855" s="8">
        <f t="shared" si="462"/>
        <v>2</v>
      </c>
      <c r="E855" s="8">
        <f t="shared" si="463"/>
        <v>1</v>
      </c>
      <c r="F855" s="8">
        <f t="shared" si="464"/>
        <v>0</v>
      </c>
      <c r="G855" s="61">
        <f t="shared" si="465"/>
        <v>5056</v>
      </c>
      <c r="H855" s="66">
        <f t="shared" si="460"/>
        <v>0.49749089835678439</v>
      </c>
      <c r="I855" s="2"/>
      <c r="J855" s="2">
        <f t="shared" si="466"/>
        <v>0.19807143559972448</v>
      </c>
      <c r="K855" s="2">
        <f t="shared" si="467"/>
        <v>0.6955623339565089</v>
      </c>
      <c r="L855" s="2">
        <f t="shared" si="468"/>
        <v>0</v>
      </c>
      <c r="M855" s="2">
        <f t="shared" si="469"/>
        <v>0.10636623044376659</v>
      </c>
      <c r="N855" s="120">
        <v>2013</v>
      </c>
      <c r="O855" s="120">
        <v>7069</v>
      </c>
      <c r="P855" s="120"/>
      <c r="Q855" s="120"/>
      <c r="R855" s="120"/>
      <c r="S855" s="120">
        <v>665</v>
      </c>
      <c r="T855" s="120"/>
      <c r="U855" s="120"/>
      <c r="V855" s="118"/>
      <c r="W855" s="64"/>
      <c r="X855" s="64"/>
      <c r="Y855" s="64">
        <v>416</v>
      </c>
      <c r="Z855" s="64"/>
      <c r="AA855" s="117"/>
      <c r="AB855" s="64"/>
      <c r="AC855" s="64"/>
      <c r="AD855" s="64"/>
      <c r="AE855" s="64"/>
      <c r="AG855" s="6">
        <f>IF(Q855&gt;0,RANK(Q855,(N855:P855,Q855:AE855)),0)</f>
        <v>0</v>
      </c>
      <c r="AH855" s="6">
        <f>IF(R855&gt;0,RANK(R855,(N855:P855,Q855:AE855)),0)</f>
        <v>0</v>
      </c>
      <c r="AI855" s="6">
        <f>IF(T855&gt;0,RANK(T855,(N855:P855,Q855:AE855)),0)</f>
        <v>0</v>
      </c>
      <c r="AJ855" s="6">
        <f>IF(S855&gt;0,RANK(S855,(N855:P855,Q855:AE855)),0)</f>
        <v>3</v>
      </c>
      <c r="AK855" s="2">
        <f t="shared" si="470"/>
        <v>0</v>
      </c>
      <c r="AL855" s="2">
        <f t="shared" si="471"/>
        <v>0</v>
      </c>
      <c r="AM855" s="2">
        <f t="shared" si="472"/>
        <v>0</v>
      </c>
      <c r="AN855" s="2">
        <f t="shared" si="473"/>
        <v>6.5433435009347632E-2</v>
      </c>
      <c r="AP855" t="s">
        <v>524</v>
      </c>
      <c r="AQ855" t="s">
        <v>891</v>
      </c>
      <c r="AR855">
        <v>2</v>
      </c>
      <c r="AT855">
        <v>1</v>
      </c>
      <c r="AU855" s="105">
        <v>32</v>
      </c>
      <c r="AV855" s="107">
        <v>1</v>
      </c>
      <c r="AW855" s="111">
        <f t="shared" si="446"/>
        <v>32001</v>
      </c>
      <c r="AY855" s="6" t="s">
        <v>1243</v>
      </c>
    </row>
    <row r="856" spans="1:51" hidden="1" outlineLevel="1">
      <c r="A856" t="s">
        <v>2061</v>
      </c>
      <c r="B856" t="s">
        <v>891</v>
      </c>
      <c r="C856" s="1">
        <f t="shared" si="461"/>
        <v>677692</v>
      </c>
      <c r="D856" s="8">
        <f t="shared" si="462"/>
        <v>1</v>
      </c>
      <c r="E856" s="8">
        <f t="shared" si="463"/>
        <v>2</v>
      </c>
      <c r="F856" s="8">
        <f t="shared" si="464"/>
        <v>0</v>
      </c>
      <c r="G856" s="61">
        <f t="shared" si="465"/>
        <v>61170</v>
      </c>
      <c r="H856" s="66">
        <f t="shared" si="460"/>
        <v>9.0262243024854943E-2</v>
      </c>
      <c r="I856" s="2"/>
      <c r="J856" s="2">
        <f t="shared" si="466"/>
        <v>0.49967979554133735</v>
      </c>
      <c r="K856" s="2">
        <f t="shared" si="467"/>
        <v>0.40941755251648243</v>
      </c>
      <c r="L856" s="2">
        <f t="shared" si="468"/>
        <v>0</v>
      </c>
      <c r="M856" s="2">
        <f t="shared" si="469"/>
        <v>9.0902651942180224E-2</v>
      </c>
      <c r="N856" s="64">
        <v>338629</v>
      </c>
      <c r="O856" s="64">
        <v>277459</v>
      </c>
      <c r="P856" s="64"/>
      <c r="Q856" s="64"/>
      <c r="R856" s="64"/>
      <c r="S856" s="64">
        <v>30929</v>
      </c>
      <c r="T856" s="64"/>
      <c r="U856" s="64"/>
      <c r="V856" s="118"/>
      <c r="W856" s="64"/>
      <c r="X856" s="64"/>
      <c r="Y856" s="64">
        <v>30675</v>
      </c>
      <c r="Z856" s="64"/>
      <c r="AA856" s="118"/>
      <c r="AB856" s="64"/>
      <c r="AC856" s="64"/>
      <c r="AD856" s="64"/>
      <c r="AE856" s="64"/>
      <c r="AG856" s="6">
        <f>IF(Q856&gt;0,RANK(Q856,(N856:P856,Q856:AE856)),0)</f>
        <v>0</v>
      </c>
      <c r="AH856" s="6">
        <f>IF(R856&gt;0,RANK(R856,(N856:P856,Q856:AE856)),0)</f>
        <v>0</v>
      </c>
      <c r="AI856" s="6">
        <f>IF(T856&gt;0,RANK(T856,(N856:P856,Q856:AE856)),0)</f>
        <v>0</v>
      </c>
      <c r="AJ856" s="6">
        <f>IF(S856&gt;0,RANK(S856,(N856:P856,Q856:AE856)),0)</f>
        <v>3</v>
      </c>
      <c r="AK856" s="2">
        <f t="shared" si="470"/>
        <v>0</v>
      </c>
      <c r="AL856" s="2">
        <f t="shared" si="471"/>
        <v>0</v>
      </c>
      <c r="AM856" s="2">
        <f t="shared" si="472"/>
        <v>0</v>
      </c>
      <c r="AN856" s="2">
        <f t="shared" si="473"/>
        <v>4.5638726737219859E-2</v>
      </c>
      <c r="AP856" t="s">
        <v>2061</v>
      </c>
      <c r="AQ856" t="s">
        <v>891</v>
      </c>
      <c r="AT856">
        <v>1</v>
      </c>
      <c r="AU856" s="105">
        <v>32</v>
      </c>
      <c r="AV856" s="107">
        <v>3</v>
      </c>
      <c r="AW856" s="111">
        <f t="shared" si="446"/>
        <v>32003</v>
      </c>
      <c r="AY856" s="6" t="s">
        <v>1243</v>
      </c>
    </row>
    <row r="857" spans="1:51" hidden="1" outlineLevel="1">
      <c r="A857" t="s">
        <v>1336</v>
      </c>
      <c r="B857" t="s">
        <v>891</v>
      </c>
      <c r="C857" s="1">
        <f t="shared" si="461"/>
        <v>25790</v>
      </c>
      <c r="D857" s="8">
        <f t="shared" si="462"/>
        <v>2</v>
      </c>
      <c r="E857" s="8">
        <f t="shared" si="463"/>
        <v>1</v>
      </c>
      <c r="F857" s="8">
        <f t="shared" si="464"/>
        <v>0</v>
      </c>
      <c r="G857" s="61">
        <f t="shared" si="465"/>
        <v>9692</v>
      </c>
      <c r="H857" s="66">
        <f t="shared" si="460"/>
        <v>0.37580457541682821</v>
      </c>
      <c r="I857" s="2"/>
      <c r="J857" s="2">
        <f t="shared" si="466"/>
        <v>0.26956184567661884</v>
      </c>
      <c r="K857" s="2">
        <f t="shared" si="467"/>
        <v>0.64536642109344711</v>
      </c>
      <c r="L857" s="2">
        <f t="shared" si="468"/>
        <v>0</v>
      </c>
      <c r="M857" s="2">
        <f t="shared" si="469"/>
        <v>8.5071733229933999E-2</v>
      </c>
      <c r="N857" s="64">
        <v>6952</v>
      </c>
      <c r="O857" s="64">
        <v>16644</v>
      </c>
      <c r="P857" s="64"/>
      <c r="Q857" s="64"/>
      <c r="R857" s="64"/>
      <c r="S857" s="64">
        <v>1137</v>
      </c>
      <c r="T857" s="64"/>
      <c r="U857" s="64"/>
      <c r="V857" s="118"/>
      <c r="W857" s="64"/>
      <c r="X857" s="64"/>
      <c r="Y857" s="64">
        <v>1057</v>
      </c>
      <c r="Z857" s="64"/>
      <c r="AA857" s="117"/>
      <c r="AB857" s="64"/>
      <c r="AC857" s="64"/>
      <c r="AD857" s="64"/>
      <c r="AE857" s="64"/>
      <c r="AG857" s="6">
        <f>IF(Q857&gt;0,RANK(Q857,(N857:P857,Q857:AE857)),0)</f>
        <v>0</v>
      </c>
      <c r="AH857" s="6">
        <f>IF(R857&gt;0,RANK(R857,(N857:P857,Q857:AE857)),0)</f>
        <v>0</v>
      </c>
      <c r="AI857" s="6">
        <f>IF(T857&gt;0,RANK(T857,(N857:P857,Q857:AE857)),0)</f>
        <v>0</v>
      </c>
      <c r="AJ857" s="6">
        <f>IF(S857&gt;0,RANK(S857,(N857:P857,Q857:AE857)),0)</f>
        <v>3</v>
      </c>
      <c r="AK857" s="2">
        <f t="shared" si="470"/>
        <v>0</v>
      </c>
      <c r="AL857" s="2">
        <f t="shared" si="471"/>
        <v>0</v>
      </c>
      <c r="AM857" s="2">
        <f t="shared" si="472"/>
        <v>0</v>
      </c>
      <c r="AN857" s="2">
        <f t="shared" si="473"/>
        <v>4.4086855370298564E-2</v>
      </c>
      <c r="AP857" t="s">
        <v>1336</v>
      </c>
      <c r="AQ857" t="s">
        <v>891</v>
      </c>
      <c r="AR857">
        <v>2</v>
      </c>
      <c r="AT857">
        <v>1</v>
      </c>
      <c r="AU857" s="105">
        <v>32</v>
      </c>
      <c r="AV857" s="107">
        <v>5</v>
      </c>
      <c r="AW857" s="111">
        <f t="shared" si="446"/>
        <v>32005</v>
      </c>
      <c r="AY857" s="6" t="s">
        <v>1243</v>
      </c>
    </row>
    <row r="858" spans="1:51" hidden="1" outlineLevel="1">
      <c r="A858" t="s">
        <v>875</v>
      </c>
      <c r="B858" t="s">
        <v>891</v>
      </c>
      <c r="C858" s="1">
        <f t="shared" si="461"/>
        <v>15837</v>
      </c>
      <c r="D858" s="8">
        <f t="shared" si="462"/>
        <v>2</v>
      </c>
      <c r="E858" s="8">
        <f t="shared" si="463"/>
        <v>1</v>
      </c>
      <c r="F858" s="8">
        <f t="shared" si="464"/>
        <v>0</v>
      </c>
      <c r="G858" s="61">
        <f t="shared" si="465"/>
        <v>9187</v>
      </c>
      <c r="H858" s="66">
        <f t="shared" si="460"/>
        <v>0.58009724063900991</v>
      </c>
      <c r="I858" s="2"/>
      <c r="J858" s="2">
        <f t="shared" si="466"/>
        <v>0.16751910083980551</v>
      </c>
      <c r="K858" s="2">
        <f t="shared" si="467"/>
        <v>0.74761634147881539</v>
      </c>
      <c r="L858" s="2">
        <f t="shared" si="468"/>
        <v>0</v>
      </c>
      <c r="M858" s="2">
        <f t="shared" si="469"/>
        <v>8.4864557681379127E-2</v>
      </c>
      <c r="N858" s="64">
        <v>2653</v>
      </c>
      <c r="O858" s="64">
        <v>11840</v>
      </c>
      <c r="P858" s="64"/>
      <c r="Q858" s="64"/>
      <c r="R858" s="64"/>
      <c r="S858" s="64">
        <v>882</v>
      </c>
      <c r="T858" s="64"/>
      <c r="U858" s="64"/>
      <c r="V858" s="64"/>
      <c r="W858" s="64"/>
      <c r="X858" s="64"/>
      <c r="Y858" s="64">
        <v>462</v>
      </c>
      <c r="Z858" s="64"/>
      <c r="AA858" s="63"/>
      <c r="AB858" s="64"/>
      <c r="AC858" s="64"/>
      <c r="AD858" s="64"/>
      <c r="AE858" s="64"/>
      <c r="AG858" s="6">
        <f>IF(Q858&gt;0,RANK(Q858,(N858:P858,Q858:AE858)),0)</f>
        <v>0</v>
      </c>
      <c r="AH858" s="6">
        <f>IF(R858&gt;0,RANK(R858,(N858:P858,Q858:AE858)),0)</f>
        <v>0</v>
      </c>
      <c r="AI858" s="6">
        <f>IF(T858&gt;0,RANK(T858,(N858:P858,Q858:AE858)),0)</f>
        <v>0</v>
      </c>
      <c r="AJ858" s="6">
        <f>IF(S858&gt;0,RANK(S858,(N858:P858,Q858:AE858)),0)</f>
        <v>3</v>
      </c>
      <c r="AK858" s="2">
        <f t="shared" si="470"/>
        <v>0</v>
      </c>
      <c r="AL858" s="2">
        <f t="shared" si="471"/>
        <v>0</v>
      </c>
      <c r="AM858" s="2">
        <f t="shared" si="472"/>
        <v>0</v>
      </c>
      <c r="AN858" s="2">
        <f t="shared" si="473"/>
        <v>5.5692365978405003E-2</v>
      </c>
      <c r="AP858" t="s">
        <v>875</v>
      </c>
      <c r="AQ858" t="s">
        <v>891</v>
      </c>
      <c r="AR858">
        <v>2</v>
      </c>
      <c r="AT858">
        <v>1</v>
      </c>
      <c r="AU858" s="105">
        <v>32</v>
      </c>
      <c r="AV858" s="107">
        <v>7</v>
      </c>
      <c r="AW858" s="111">
        <f t="shared" si="446"/>
        <v>32007</v>
      </c>
      <c r="AY858" s="6" t="s">
        <v>1243</v>
      </c>
    </row>
    <row r="859" spans="1:51" hidden="1" outlineLevel="1">
      <c r="A859" t="s">
        <v>1152</v>
      </c>
      <c r="B859" t="s">
        <v>891</v>
      </c>
      <c r="C859" s="1">
        <f t="shared" si="461"/>
        <v>434</v>
      </c>
      <c r="D859" s="8">
        <f t="shared" si="462"/>
        <v>2</v>
      </c>
      <c r="E859" s="8">
        <f t="shared" si="463"/>
        <v>1</v>
      </c>
      <c r="F859" s="8">
        <f t="shared" si="464"/>
        <v>0</v>
      </c>
      <c r="G859" s="61">
        <f t="shared" si="465"/>
        <v>246</v>
      </c>
      <c r="H859" s="66">
        <f t="shared" si="460"/>
        <v>0.56682027649769584</v>
      </c>
      <c r="I859" s="2"/>
      <c r="J859" s="2">
        <f t="shared" si="466"/>
        <v>0.14285714285714285</v>
      </c>
      <c r="K859" s="2">
        <f t="shared" si="467"/>
        <v>0.70967741935483875</v>
      </c>
      <c r="L859" s="2">
        <f t="shared" si="468"/>
        <v>0</v>
      </c>
      <c r="M859" s="2">
        <f t="shared" si="469"/>
        <v>0.14746543778801846</v>
      </c>
      <c r="N859" s="64">
        <v>62</v>
      </c>
      <c r="O859" s="64">
        <v>308</v>
      </c>
      <c r="P859" s="64"/>
      <c r="Q859" s="64"/>
      <c r="R859" s="64"/>
      <c r="S859" s="64">
        <v>38</v>
      </c>
      <c r="T859" s="64"/>
      <c r="U859" s="64"/>
      <c r="V859" s="64"/>
      <c r="W859" s="64"/>
      <c r="X859" s="64"/>
      <c r="Y859" s="64">
        <v>26</v>
      </c>
      <c r="Z859" s="64"/>
      <c r="AA859" s="64"/>
      <c r="AB859" s="64"/>
      <c r="AC859" s="64"/>
      <c r="AD859" s="64"/>
      <c r="AE859" s="64"/>
      <c r="AG859" s="6">
        <f>IF(Q859&gt;0,RANK(Q859,(N859:P859,Q859:AE859)),0)</f>
        <v>0</v>
      </c>
      <c r="AH859" s="6">
        <f>IF(R859&gt;0,RANK(R859,(N859:P859,Q859:AE859)),0)</f>
        <v>0</v>
      </c>
      <c r="AI859" s="6">
        <f>IF(T859&gt;0,RANK(T859,(N859:P859,Q859:AE859)),0)</f>
        <v>0</v>
      </c>
      <c r="AJ859" s="6">
        <f>IF(S859&gt;0,RANK(S859,(N859:P859,Q859:AE859)),0)</f>
        <v>3</v>
      </c>
      <c r="AK859" s="2">
        <f t="shared" si="470"/>
        <v>0</v>
      </c>
      <c r="AL859" s="2">
        <f t="shared" si="471"/>
        <v>0</v>
      </c>
      <c r="AM859" s="2">
        <f t="shared" si="472"/>
        <v>0</v>
      </c>
      <c r="AN859" s="2">
        <f t="shared" si="473"/>
        <v>8.755760368663594E-2</v>
      </c>
      <c r="AP859" t="s">
        <v>1152</v>
      </c>
      <c r="AQ859" t="s">
        <v>891</v>
      </c>
      <c r="AR859">
        <v>4</v>
      </c>
      <c r="AT859">
        <v>1</v>
      </c>
      <c r="AU859" s="105">
        <v>32</v>
      </c>
      <c r="AV859" s="107">
        <v>9</v>
      </c>
      <c r="AW859" s="111">
        <f t="shared" si="446"/>
        <v>32009</v>
      </c>
      <c r="AY859" s="6" t="s">
        <v>1243</v>
      </c>
    </row>
    <row r="860" spans="1:51" hidden="1" outlineLevel="1">
      <c r="A860" t="s">
        <v>734</v>
      </c>
      <c r="B860" t="s">
        <v>891</v>
      </c>
      <c r="C860" s="1">
        <f t="shared" si="461"/>
        <v>804</v>
      </c>
      <c r="D860" s="8">
        <f t="shared" si="462"/>
        <v>2</v>
      </c>
      <c r="E860" s="8">
        <f t="shared" si="463"/>
        <v>1</v>
      </c>
      <c r="F860" s="8">
        <f t="shared" si="464"/>
        <v>0</v>
      </c>
      <c r="G860" s="61">
        <f t="shared" si="465"/>
        <v>549</v>
      </c>
      <c r="H860" s="66">
        <f t="shared" si="460"/>
        <v>0.68283582089552242</v>
      </c>
      <c r="I860" s="2"/>
      <c r="J860" s="2">
        <f t="shared" si="466"/>
        <v>0.10820895522388059</v>
      </c>
      <c r="K860" s="2">
        <f t="shared" si="467"/>
        <v>0.79104477611940294</v>
      </c>
      <c r="L860" s="2">
        <f t="shared" si="468"/>
        <v>0</v>
      </c>
      <c r="M860" s="2">
        <f t="shared" si="469"/>
        <v>0.10074626865671643</v>
      </c>
      <c r="N860" s="64">
        <v>87</v>
      </c>
      <c r="O860" s="64">
        <v>636</v>
      </c>
      <c r="P860" s="64"/>
      <c r="Q860" s="64"/>
      <c r="R860" s="64"/>
      <c r="S860" s="64">
        <v>48</v>
      </c>
      <c r="T860" s="64"/>
      <c r="U860" s="64"/>
      <c r="V860" s="64"/>
      <c r="W860" s="64"/>
      <c r="X860" s="64"/>
      <c r="Y860" s="64">
        <v>33</v>
      </c>
      <c r="Z860" s="64"/>
      <c r="AA860" s="64"/>
      <c r="AB860" s="64"/>
      <c r="AC860" s="64"/>
      <c r="AD860" s="64"/>
      <c r="AE860" s="64"/>
      <c r="AG860" s="6">
        <f>IF(Q860&gt;0,RANK(Q860,(N860:P860,Q860:AE860)),0)</f>
        <v>0</v>
      </c>
      <c r="AH860" s="6">
        <f>IF(R860&gt;0,RANK(R860,(N860:P860,Q860:AE860)),0)</f>
        <v>0</v>
      </c>
      <c r="AI860" s="6">
        <f>IF(T860&gt;0,RANK(T860,(N860:P860,Q860:AE860)),0)</f>
        <v>0</v>
      </c>
      <c r="AJ860" s="6">
        <f>IF(S860&gt;0,RANK(S860,(N860:P860,Q860:AE860)),0)</f>
        <v>3</v>
      </c>
      <c r="AK860" s="2">
        <f t="shared" si="470"/>
        <v>0</v>
      </c>
      <c r="AL860" s="2">
        <f t="shared" si="471"/>
        <v>0</v>
      </c>
      <c r="AM860" s="2">
        <f t="shared" si="472"/>
        <v>0</v>
      </c>
      <c r="AN860" s="2">
        <f t="shared" si="473"/>
        <v>5.9701492537313432E-2</v>
      </c>
      <c r="AP860" t="s">
        <v>734</v>
      </c>
      <c r="AQ860" t="s">
        <v>891</v>
      </c>
      <c r="AR860">
        <v>2</v>
      </c>
      <c r="AT860">
        <v>1</v>
      </c>
      <c r="AU860" s="105">
        <v>32</v>
      </c>
      <c r="AV860" s="107">
        <v>11</v>
      </c>
      <c r="AW860" s="111">
        <f t="shared" si="446"/>
        <v>32011</v>
      </c>
      <c r="AY860" s="6" t="s">
        <v>1243</v>
      </c>
    </row>
    <row r="861" spans="1:51" hidden="1" outlineLevel="1">
      <c r="A861" t="s">
        <v>1979</v>
      </c>
      <c r="B861" t="s">
        <v>891</v>
      </c>
      <c r="C861" s="1">
        <f t="shared" si="461"/>
        <v>5691</v>
      </c>
      <c r="D861" s="8">
        <f t="shared" si="462"/>
        <v>2</v>
      </c>
      <c r="E861" s="8">
        <f t="shared" si="463"/>
        <v>1</v>
      </c>
      <c r="F861" s="8">
        <f t="shared" si="464"/>
        <v>0</v>
      </c>
      <c r="G861" s="61">
        <f t="shared" si="465"/>
        <v>2752</v>
      </c>
      <c r="H861" s="66">
        <f t="shared" si="460"/>
        <v>0.48357054999121418</v>
      </c>
      <c r="I861" s="2"/>
      <c r="J861" s="2">
        <f t="shared" si="466"/>
        <v>0.19750483219117906</v>
      </c>
      <c r="K861" s="2">
        <f t="shared" si="467"/>
        <v>0.68107538218239327</v>
      </c>
      <c r="L861" s="2">
        <f t="shared" si="468"/>
        <v>0</v>
      </c>
      <c r="M861" s="2">
        <f t="shared" si="469"/>
        <v>0.12141978562642763</v>
      </c>
      <c r="N861" s="64">
        <v>1124</v>
      </c>
      <c r="O861" s="64">
        <v>3876</v>
      </c>
      <c r="P861" s="64"/>
      <c r="Q861" s="64"/>
      <c r="R861" s="64"/>
      <c r="S861" s="64">
        <v>412</v>
      </c>
      <c r="T861" s="64"/>
      <c r="U861" s="64"/>
      <c r="V861" s="64"/>
      <c r="W861" s="64"/>
      <c r="X861" s="64"/>
      <c r="Y861" s="64">
        <v>279</v>
      </c>
      <c r="Z861" s="64"/>
      <c r="AA861" s="63"/>
      <c r="AB861" s="64"/>
      <c r="AC861" s="64"/>
      <c r="AD861" s="64"/>
      <c r="AE861" s="64"/>
      <c r="AG861" s="6">
        <f>IF(Q861&gt;0,RANK(Q861,(N861:P861,Q861:AE861)),0)</f>
        <v>0</v>
      </c>
      <c r="AH861" s="6">
        <f>IF(R861&gt;0,RANK(R861,(N861:P861,Q861:AE861)),0)</f>
        <v>0</v>
      </c>
      <c r="AI861" s="6">
        <f>IF(T861&gt;0,RANK(T861,(N861:P861,Q861:AE861)),0)</f>
        <v>0</v>
      </c>
      <c r="AJ861" s="6">
        <f>IF(S861&gt;0,RANK(S861,(N861:P861,Q861:AE861)),0)</f>
        <v>3</v>
      </c>
      <c r="AK861" s="2">
        <f t="shared" si="470"/>
        <v>0</v>
      </c>
      <c r="AL861" s="2">
        <f t="shared" si="471"/>
        <v>0</v>
      </c>
      <c r="AM861" s="2">
        <f t="shared" si="472"/>
        <v>0</v>
      </c>
      <c r="AN861" s="2">
        <f t="shared" si="473"/>
        <v>7.2395009664382365E-2</v>
      </c>
      <c r="AP861" t="s">
        <v>1979</v>
      </c>
      <c r="AQ861" t="s">
        <v>891</v>
      </c>
      <c r="AR861">
        <v>2</v>
      </c>
      <c r="AT861">
        <v>1</v>
      </c>
      <c r="AU861" s="105">
        <v>32</v>
      </c>
      <c r="AV861" s="107">
        <v>13</v>
      </c>
      <c r="AW861" s="111">
        <f t="shared" si="446"/>
        <v>32013</v>
      </c>
      <c r="AY861" s="6" t="s">
        <v>1243</v>
      </c>
    </row>
    <row r="862" spans="1:51" hidden="1" outlineLevel="1">
      <c r="A862" t="s">
        <v>381</v>
      </c>
      <c r="B862" t="s">
        <v>891</v>
      </c>
      <c r="C862" s="1">
        <f t="shared" si="461"/>
        <v>2149</v>
      </c>
      <c r="D862" s="8">
        <f t="shared" si="462"/>
        <v>2</v>
      </c>
      <c r="E862" s="8">
        <f t="shared" si="463"/>
        <v>1</v>
      </c>
      <c r="F862" s="8">
        <f t="shared" si="464"/>
        <v>0</v>
      </c>
      <c r="G862" s="61">
        <f t="shared" si="465"/>
        <v>1206</v>
      </c>
      <c r="H862" s="66">
        <f t="shared" si="460"/>
        <v>0.56119125174499762</v>
      </c>
      <c r="I862" s="2"/>
      <c r="J862" s="2">
        <f t="shared" si="466"/>
        <v>0.16798510935318753</v>
      </c>
      <c r="K862" s="2">
        <f t="shared" si="467"/>
        <v>0.72917636109818518</v>
      </c>
      <c r="L862" s="2">
        <f t="shared" si="468"/>
        <v>0</v>
      </c>
      <c r="M862" s="2">
        <f t="shared" si="469"/>
        <v>0.10283852954862727</v>
      </c>
      <c r="N862" s="122">
        <v>361</v>
      </c>
      <c r="O862" s="122">
        <v>1567</v>
      </c>
      <c r="P862" s="122"/>
      <c r="Q862" s="122"/>
      <c r="R862" s="122"/>
      <c r="S862" s="122">
        <v>136</v>
      </c>
      <c r="T862" s="64"/>
      <c r="U862" s="64"/>
      <c r="V862" s="122"/>
      <c r="W862" s="122"/>
      <c r="X862" s="64"/>
      <c r="Y862" s="64">
        <v>85</v>
      </c>
      <c r="Z862" s="64"/>
      <c r="AA862" s="123"/>
      <c r="AB862" s="64"/>
      <c r="AC862" s="64"/>
      <c r="AD862" s="64"/>
      <c r="AE862" s="64"/>
      <c r="AG862" s="6">
        <f>IF(Q862&gt;0,RANK(Q862,(N862:P862,Q862:AE862)),0)</f>
        <v>0</v>
      </c>
      <c r="AH862" s="6">
        <f>IF(R862&gt;0,RANK(R862,(N862:P862,Q862:AE862)),0)</f>
        <v>0</v>
      </c>
      <c r="AI862" s="6">
        <f>IF(T862&gt;0,RANK(T862,(N862:P862,Q862:AE862)),0)</f>
        <v>0</v>
      </c>
      <c r="AJ862" s="6">
        <f>IF(S862&gt;0,RANK(S862,(N862:P862,Q862:AE862)),0)</f>
        <v>3</v>
      </c>
      <c r="AK862" s="2">
        <f t="shared" si="470"/>
        <v>0</v>
      </c>
      <c r="AL862" s="2">
        <f t="shared" si="471"/>
        <v>0</v>
      </c>
      <c r="AM862" s="2">
        <f t="shared" si="472"/>
        <v>0</v>
      </c>
      <c r="AN862" s="2">
        <f t="shared" si="473"/>
        <v>6.3285248953001402E-2</v>
      </c>
      <c r="AP862" t="s">
        <v>381</v>
      </c>
      <c r="AQ862" t="s">
        <v>891</v>
      </c>
      <c r="AR862">
        <v>2</v>
      </c>
      <c r="AT862">
        <v>1</v>
      </c>
      <c r="AU862" s="105">
        <v>32</v>
      </c>
      <c r="AV862" s="107">
        <v>15</v>
      </c>
      <c r="AW862" s="111">
        <f t="shared" si="446"/>
        <v>32015</v>
      </c>
      <c r="AY862" s="6" t="s">
        <v>1243</v>
      </c>
    </row>
    <row r="863" spans="1:51" hidden="1" outlineLevel="1">
      <c r="A863" t="s">
        <v>2246</v>
      </c>
      <c r="B863" t="s">
        <v>891</v>
      </c>
      <c r="C863" s="1">
        <f t="shared" si="461"/>
        <v>2130</v>
      </c>
      <c r="D863" s="8">
        <f t="shared" si="462"/>
        <v>2</v>
      </c>
      <c r="E863" s="8">
        <f t="shared" si="463"/>
        <v>1</v>
      </c>
      <c r="F863" s="8">
        <f t="shared" si="464"/>
        <v>0</v>
      </c>
      <c r="G863" s="61">
        <f t="shared" si="465"/>
        <v>1185</v>
      </c>
      <c r="H863" s="66">
        <f t="shared" si="460"/>
        <v>0.55633802816901412</v>
      </c>
      <c r="I863" s="2"/>
      <c r="J863" s="2">
        <f t="shared" si="466"/>
        <v>0.16291079812206571</v>
      </c>
      <c r="K863" s="2">
        <f t="shared" si="467"/>
        <v>0.71924882629107978</v>
      </c>
      <c r="L863" s="2">
        <f t="shared" si="468"/>
        <v>0</v>
      </c>
      <c r="M863" s="2">
        <f t="shared" si="469"/>
        <v>0.11784037558685456</v>
      </c>
      <c r="N863" s="122">
        <v>347</v>
      </c>
      <c r="O863" s="122">
        <v>1532</v>
      </c>
      <c r="P863" s="122"/>
      <c r="Q863" s="122"/>
      <c r="R863" s="122"/>
      <c r="S863" s="122">
        <v>162</v>
      </c>
      <c r="T863" s="64"/>
      <c r="U863" s="64"/>
      <c r="V863" s="122"/>
      <c r="W863" s="122"/>
      <c r="X863" s="64"/>
      <c r="Y863" s="64">
        <v>89</v>
      </c>
      <c r="Z863" s="64"/>
      <c r="AA863" s="123"/>
      <c r="AB863" s="64"/>
      <c r="AC863" s="64"/>
      <c r="AD863" s="64"/>
      <c r="AE863" s="64"/>
      <c r="AG863" s="6">
        <f>IF(Q863&gt;0,RANK(Q863,(N863:P863,Q863:AE863)),0)</f>
        <v>0</v>
      </c>
      <c r="AH863" s="6">
        <f>IF(R863&gt;0,RANK(R863,(N863:P863,Q863:AE863)),0)</f>
        <v>0</v>
      </c>
      <c r="AI863" s="6">
        <f>IF(T863&gt;0,RANK(T863,(N863:P863,Q863:AE863)),0)</f>
        <v>0</v>
      </c>
      <c r="AJ863" s="6">
        <f>IF(S863&gt;0,RANK(S863,(N863:P863,Q863:AE863)),0)</f>
        <v>3</v>
      </c>
      <c r="AK863" s="2">
        <f t="shared" si="470"/>
        <v>0</v>
      </c>
      <c r="AL863" s="2">
        <f t="shared" si="471"/>
        <v>0</v>
      </c>
      <c r="AM863" s="2">
        <f t="shared" si="472"/>
        <v>0</v>
      </c>
      <c r="AN863" s="2">
        <f t="shared" si="473"/>
        <v>7.605633802816901E-2</v>
      </c>
      <c r="AP863" t="s">
        <v>2246</v>
      </c>
      <c r="AQ863" t="s">
        <v>891</v>
      </c>
      <c r="AR863">
        <v>4</v>
      </c>
      <c r="AT863">
        <v>1</v>
      </c>
      <c r="AU863" s="105">
        <v>32</v>
      </c>
      <c r="AV863" s="107">
        <v>17</v>
      </c>
      <c r="AW863" s="111">
        <f t="shared" si="446"/>
        <v>32017</v>
      </c>
      <c r="AY863" s="6" t="s">
        <v>1243</v>
      </c>
    </row>
    <row r="864" spans="1:51" hidden="1" outlineLevel="1">
      <c r="A864" t="s">
        <v>356</v>
      </c>
      <c r="B864" t="s">
        <v>891</v>
      </c>
      <c r="C864" s="1">
        <f t="shared" si="461"/>
        <v>21273</v>
      </c>
      <c r="D864" s="8">
        <f t="shared" si="462"/>
        <v>2</v>
      </c>
      <c r="E864" s="8">
        <f t="shared" si="463"/>
        <v>1</v>
      </c>
      <c r="F864" s="8">
        <f t="shared" si="464"/>
        <v>0</v>
      </c>
      <c r="G864" s="61">
        <f t="shared" si="465"/>
        <v>8299</v>
      </c>
      <c r="H864" s="66">
        <f t="shared" si="460"/>
        <v>0.39011893009918674</v>
      </c>
      <c r="I864" s="2"/>
      <c r="J864" s="2">
        <f t="shared" si="466"/>
        <v>0.25403093122737741</v>
      </c>
      <c r="K864" s="2">
        <f t="shared" si="467"/>
        <v>0.64414986132656415</v>
      </c>
      <c r="L864" s="2">
        <f t="shared" si="468"/>
        <v>0</v>
      </c>
      <c r="M864" s="2">
        <f t="shared" si="469"/>
        <v>0.10181920744605844</v>
      </c>
      <c r="N864" s="122">
        <v>5404</v>
      </c>
      <c r="O864" s="122">
        <v>13703</v>
      </c>
      <c r="P864" s="122"/>
      <c r="Q864" s="122"/>
      <c r="R864" s="122"/>
      <c r="S864" s="122">
        <v>1406</v>
      </c>
      <c r="T864" s="64"/>
      <c r="U864" s="64"/>
      <c r="V864" s="122"/>
      <c r="W864" s="122"/>
      <c r="X864" s="64"/>
      <c r="Y864" s="64">
        <v>760</v>
      </c>
      <c r="Z864" s="64"/>
      <c r="AA864" s="123"/>
      <c r="AB864" s="64"/>
      <c r="AC864" s="64"/>
      <c r="AD864" s="64"/>
      <c r="AE864" s="64"/>
      <c r="AG864" s="6">
        <f>IF(Q864&gt;0,RANK(Q864,(N864:P864,Q864:AE864)),0)</f>
        <v>0</v>
      </c>
      <c r="AH864" s="6">
        <f>IF(R864&gt;0,RANK(R864,(N864:P864,Q864:AE864)),0)</f>
        <v>0</v>
      </c>
      <c r="AI864" s="6">
        <f>IF(T864&gt;0,RANK(T864,(N864:P864,Q864:AE864)),0)</f>
        <v>0</v>
      </c>
      <c r="AJ864" s="6">
        <f>IF(S864&gt;0,RANK(S864,(N864:P864,Q864:AE864)),0)</f>
        <v>3</v>
      </c>
      <c r="AK864" s="2">
        <f t="shared" si="470"/>
        <v>0</v>
      </c>
      <c r="AL864" s="2">
        <f t="shared" si="471"/>
        <v>0</v>
      </c>
      <c r="AM864" s="2">
        <f t="shared" si="472"/>
        <v>0</v>
      </c>
      <c r="AN864" s="2">
        <f t="shared" si="473"/>
        <v>6.6093169745687019E-2</v>
      </c>
      <c r="AP864" t="s">
        <v>356</v>
      </c>
      <c r="AQ864" t="s">
        <v>891</v>
      </c>
      <c r="AT864">
        <v>1</v>
      </c>
      <c r="AU864" s="105">
        <v>32</v>
      </c>
      <c r="AV864" s="107">
        <v>19</v>
      </c>
      <c r="AW864" s="111">
        <f t="shared" si="446"/>
        <v>32019</v>
      </c>
      <c r="AY864" s="6" t="s">
        <v>1243</v>
      </c>
    </row>
    <row r="865" spans="1:54" hidden="1" outlineLevel="1">
      <c r="A865" t="s">
        <v>1641</v>
      </c>
      <c r="B865" t="s">
        <v>891</v>
      </c>
      <c r="C865" s="1">
        <f t="shared" si="461"/>
        <v>2020</v>
      </c>
      <c r="D865" s="8">
        <f t="shared" si="462"/>
        <v>2</v>
      </c>
      <c r="E865" s="8">
        <f t="shared" si="463"/>
        <v>1</v>
      </c>
      <c r="F865" s="8">
        <f t="shared" si="464"/>
        <v>0</v>
      </c>
      <c r="G865" s="61">
        <f t="shared" si="465"/>
        <v>447</v>
      </c>
      <c r="H865" s="66">
        <f t="shared" si="460"/>
        <v>0.22128712871287129</v>
      </c>
      <c r="I865" s="2"/>
      <c r="J865" s="2">
        <f t="shared" si="466"/>
        <v>0.30297029702970296</v>
      </c>
      <c r="K865" s="2">
        <f t="shared" si="467"/>
        <v>0.52425742574257428</v>
      </c>
      <c r="L865" s="2">
        <f t="shared" si="468"/>
        <v>0</v>
      </c>
      <c r="M865" s="2">
        <f t="shared" si="469"/>
        <v>0.1727722772277227</v>
      </c>
      <c r="N865" s="122">
        <v>612</v>
      </c>
      <c r="O865" s="122">
        <v>1059</v>
      </c>
      <c r="P865" s="122"/>
      <c r="Q865" s="122"/>
      <c r="R865" s="122"/>
      <c r="S865" s="122">
        <v>193</v>
      </c>
      <c r="T865" s="64"/>
      <c r="U865" s="64"/>
      <c r="V865" s="122"/>
      <c r="W865" s="122"/>
      <c r="X865" s="64"/>
      <c r="Y865" s="64">
        <v>156</v>
      </c>
      <c r="Z865" s="64"/>
      <c r="AA865" s="123"/>
      <c r="AB865" s="64"/>
      <c r="AC865" s="64"/>
      <c r="AD865" s="64"/>
      <c r="AE865" s="64"/>
      <c r="AG865" s="6">
        <f>IF(Q865&gt;0,RANK(Q865,(N865:P865,Q865:AE865)),0)</f>
        <v>0</v>
      </c>
      <c r="AH865" s="6">
        <f>IF(R865&gt;0,RANK(R865,(N865:P865,Q865:AE865)),0)</f>
        <v>0</v>
      </c>
      <c r="AI865" s="6">
        <f>IF(T865&gt;0,RANK(T865,(N865:P865,Q865:AE865)),0)</f>
        <v>0</v>
      </c>
      <c r="AJ865" s="6">
        <f>IF(S865&gt;0,RANK(S865,(N865:P865,Q865:AE865)),0)</f>
        <v>3</v>
      </c>
      <c r="AK865" s="2">
        <f t="shared" si="470"/>
        <v>0</v>
      </c>
      <c r="AL865" s="2">
        <f t="shared" si="471"/>
        <v>0</v>
      </c>
      <c r="AM865" s="2">
        <f t="shared" si="472"/>
        <v>0</v>
      </c>
      <c r="AN865" s="2">
        <f t="shared" si="473"/>
        <v>9.5544554455445546E-2</v>
      </c>
      <c r="AP865" t="s">
        <v>1641</v>
      </c>
      <c r="AQ865" t="s">
        <v>891</v>
      </c>
      <c r="AR865">
        <v>4</v>
      </c>
      <c r="AT865">
        <v>1</v>
      </c>
      <c r="AU865" s="105">
        <v>32</v>
      </c>
      <c r="AV865" s="107">
        <v>21</v>
      </c>
      <c r="AW865" s="111">
        <f t="shared" si="446"/>
        <v>32021</v>
      </c>
      <c r="AY865" s="6" t="s">
        <v>1243</v>
      </c>
    </row>
    <row r="866" spans="1:54" hidden="1" outlineLevel="1">
      <c r="A866" t="s">
        <v>1931</v>
      </c>
      <c r="B866" t="s">
        <v>891</v>
      </c>
      <c r="C866" s="1">
        <f t="shared" si="461"/>
        <v>17266</v>
      </c>
      <c r="D866" s="8">
        <f t="shared" si="462"/>
        <v>2</v>
      </c>
      <c r="E866" s="8">
        <f t="shared" si="463"/>
        <v>1</v>
      </c>
      <c r="F866" s="8">
        <f t="shared" si="464"/>
        <v>0</v>
      </c>
      <c r="G866" s="61">
        <f t="shared" si="465"/>
        <v>4294</v>
      </c>
      <c r="H866" s="66">
        <f t="shared" si="460"/>
        <v>0.24869686088265955</v>
      </c>
      <c r="I866" s="2"/>
      <c r="J866" s="2">
        <f t="shared" si="466"/>
        <v>0.30505038804587048</v>
      </c>
      <c r="K866" s="2">
        <f t="shared" si="467"/>
        <v>0.55374724892853011</v>
      </c>
      <c r="L866" s="2">
        <f t="shared" si="468"/>
        <v>0</v>
      </c>
      <c r="M866" s="2">
        <f t="shared" si="469"/>
        <v>0.14120236302559941</v>
      </c>
      <c r="N866" s="122">
        <v>5267</v>
      </c>
      <c r="O866" s="122">
        <v>9561</v>
      </c>
      <c r="P866" s="122"/>
      <c r="Q866" s="122"/>
      <c r="R866" s="122"/>
      <c r="S866" s="122">
        <v>1634</v>
      </c>
      <c r="T866" s="64"/>
      <c r="U866" s="64"/>
      <c r="V866" s="122"/>
      <c r="W866" s="122"/>
      <c r="X866" s="64"/>
      <c r="Y866" s="64">
        <v>804</v>
      </c>
      <c r="Z866" s="64"/>
      <c r="AA866" s="123"/>
      <c r="AB866" s="64"/>
      <c r="AC866" s="64"/>
      <c r="AD866" s="64"/>
      <c r="AE866" s="64"/>
      <c r="AG866" s="6">
        <f>IF(Q866&gt;0,RANK(Q866,(N866:P866,Q866:AE866)),0)</f>
        <v>0</v>
      </c>
      <c r="AH866" s="6">
        <f>IF(R866&gt;0,RANK(R866,(N866:P866,Q866:AE866)),0)</f>
        <v>0</v>
      </c>
      <c r="AI866" s="6">
        <f>IF(T866&gt;0,RANK(T866,(N866:P866,Q866:AE866)),0)</f>
        <v>0</v>
      </c>
      <c r="AJ866" s="6">
        <f>IF(S866&gt;0,RANK(S866,(N866:P866,Q866:AE866)),0)</f>
        <v>3</v>
      </c>
      <c r="AK866" s="2">
        <f t="shared" si="470"/>
        <v>0</v>
      </c>
      <c r="AL866" s="2">
        <f t="shared" si="471"/>
        <v>0</v>
      </c>
      <c r="AM866" s="2">
        <f t="shared" si="472"/>
        <v>0</v>
      </c>
      <c r="AN866" s="2">
        <f t="shared" si="473"/>
        <v>9.4636858565967805E-2</v>
      </c>
      <c r="AP866" t="s">
        <v>1931</v>
      </c>
      <c r="AQ866" t="s">
        <v>891</v>
      </c>
      <c r="AR866">
        <v>4</v>
      </c>
      <c r="AT866">
        <v>1</v>
      </c>
      <c r="AU866" s="105">
        <v>32</v>
      </c>
      <c r="AV866" s="107">
        <v>23</v>
      </c>
      <c r="AW866" s="111">
        <f t="shared" si="446"/>
        <v>32023</v>
      </c>
      <c r="AY866" s="6" t="s">
        <v>1243</v>
      </c>
    </row>
    <row r="867" spans="1:54" hidden="1" outlineLevel="1">
      <c r="A867" t="s">
        <v>1138</v>
      </c>
      <c r="B867" t="s">
        <v>891</v>
      </c>
      <c r="C867" s="1">
        <f t="shared" si="461"/>
        <v>1858</v>
      </c>
      <c r="D867" s="8">
        <f t="shared" si="462"/>
        <v>2</v>
      </c>
      <c r="E867" s="8">
        <f t="shared" si="463"/>
        <v>1</v>
      </c>
      <c r="F867" s="8">
        <f t="shared" si="464"/>
        <v>0</v>
      </c>
      <c r="G867" s="61">
        <f t="shared" si="465"/>
        <v>798</v>
      </c>
      <c r="H867" s="66">
        <f t="shared" si="460"/>
        <v>0.42949407965554359</v>
      </c>
      <c r="I867" s="2"/>
      <c r="J867" s="2">
        <f t="shared" si="466"/>
        <v>0.2131324004305705</v>
      </c>
      <c r="K867" s="2">
        <f t="shared" si="467"/>
        <v>0.64262648008611412</v>
      </c>
      <c r="L867" s="2">
        <f t="shared" si="468"/>
        <v>0</v>
      </c>
      <c r="M867" s="2">
        <f t="shared" si="469"/>
        <v>0.14424111948331542</v>
      </c>
      <c r="N867" s="122">
        <v>396</v>
      </c>
      <c r="O867" s="122">
        <v>1194</v>
      </c>
      <c r="P867" s="122"/>
      <c r="Q867" s="122"/>
      <c r="R867" s="122"/>
      <c r="S867" s="122">
        <v>161</v>
      </c>
      <c r="T867" s="64"/>
      <c r="U867" s="64"/>
      <c r="V867" s="122"/>
      <c r="W867" s="122"/>
      <c r="X867" s="64"/>
      <c r="Y867" s="64">
        <v>107</v>
      </c>
      <c r="Z867" s="64"/>
      <c r="AA867" s="123"/>
      <c r="AB867" s="64"/>
      <c r="AC867" s="64"/>
      <c r="AD867" s="64"/>
      <c r="AE867" s="64"/>
      <c r="AG867" s="6">
        <f>IF(Q867&gt;0,RANK(Q867,(N867:P867,Q867:AE867)),0)</f>
        <v>0</v>
      </c>
      <c r="AH867" s="6">
        <f>IF(R867&gt;0,RANK(R867,(N867:P867,Q867:AE867)),0)</f>
        <v>0</v>
      </c>
      <c r="AI867" s="6">
        <f>IF(T867&gt;0,RANK(T867,(N867:P867,Q867:AE867)),0)</f>
        <v>0</v>
      </c>
      <c r="AJ867" s="6">
        <f>IF(S867&gt;0,RANK(S867,(N867:P867,Q867:AE867)),0)</f>
        <v>3</v>
      </c>
      <c r="AK867" s="2">
        <f t="shared" si="470"/>
        <v>0</v>
      </c>
      <c r="AL867" s="2">
        <f t="shared" si="471"/>
        <v>0</v>
      </c>
      <c r="AM867" s="2">
        <f t="shared" si="472"/>
        <v>0</v>
      </c>
      <c r="AN867" s="2">
        <f t="shared" si="473"/>
        <v>8.6652314316469317E-2</v>
      </c>
      <c r="AP867" t="s">
        <v>1138</v>
      </c>
      <c r="AQ867" t="s">
        <v>891</v>
      </c>
      <c r="AR867">
        <v>2</v>
      </c>
      <c r="AT867">
        <v>1</v>
      </c>
      <c r="AU867" s="105">
        <v>32</v>
      </c>
      <c r="AV867" s="107">
        <v>27</v>
      </c>
      <c r="AW867" s="111">
        <f t="shared" si="446"/>
        <v>32027</v>
      </c>
      <c r="AY867" s="6" t="s">
        <v>1243</v>
      </c>
    </row>
    <row r="868" spans="1:54" hidden="1" outlineLevel="1">
      <c r="A868" t="s">
        <v>1536</v>
      </c>
      <c r="B868" t="s">
        <v>891</v>
      </c>
      <c r="C868" s="1">
        <f t="shared" si="461"/>
        <v>2310</v>
      </c>
      <c r="D868" s="8">
        <f t="shared" si="462"/>
        <v>2</v>
      </c>
      <c r="E868" s="8">
        <f t="shared" si="463"/>
        <v>1</v>
      </c>
      <c r="F868" s="8">
        <f t="shared" si="464"/>
        <v>0</v>
      </c>
      <c r="G868" s="61">
        <f t="shared" si="465"/>
        <v>702</v>
      </c>
      <c r="H868" s="66">
        <f t="shared" si="460"/>
        <v>0.30389610389610389</v>
      </c>
      <c r="I868" s="2"/>
      <c r="J868" s="2">
        <f t="shared" si="466"/>
        <v>0.29134199134199135</v>
      </c>
      <c r="K868" s="2">
        <f t="shared" si="467"/>
        <v>0.59523809523809523</v>
      </c>
      <c r="L868" s="2">
        <f t="shared" si="468"/>
        <v>0</v>
      </c>
      <c r="M868" s="2">
        <f t="shared" si="469"/>
        <v>0.11341991341991342</v>
      </c>
      <c r="N868" s="122">
        <v>673</v>
      </c>
      <c r="O868" s="122">
        <v>1375</v>
      </c>
      <c r="P868" s="122"/>
      <c r="Q868" s="122"/>
      <c r="R868" s="122"/>
      <c r="S868" s="122">
        <v>165</v>
      </c>
      <c r="T868" s="64"/>
      <c r="U868" s="64"/>
      <c r="V868" s="122"/>
      <c r="W868" s="122"/>
      <c r="X868" s="64"/>
      <c r="Y868" s="64">
        <v>97</v>
      </c>
      <c r="Z868" s="64"/>
      <c r="AA868" s="123"/>
      <c r="AB868" s="64"/>
      <c r="AC868" s="64"/>
      <c r="AD868" s="64"/>
      <c r="AE868" s="64"/>
      <c r="AG868" s="6">
        <f>IF(Q868&gt;0,RANK(Q868,(N868:P868,Q868:AE868)),0)</f>
        <v>0</v>
      </c>
      <c r="AH868" s="6">
        <f>IF(R868&gt;0,RANK(R868,(N868:P868,Q868:AE868)),0)</f>
        <v>0</v>
      </c>
      <c r="AI868" s="6">
        <f>IF(T868&gt;0,RANK(T868,(N868:P868,Q868:AE868)),0)</f>
        <v>0</v>
      </c>
      <c r="AJ868" s="6">
        <f>IF(S868&gt;0,RANK(S868,(N868:P868,Q868:AE868)),0)</f>
        <v>3</v>
      </c>
      <c r="AK868" s="2">
        <f t="shared" si="470"/>
        <v>0</v>
      </c>
      <c r="AL868" s="2">
        <f t="shared" si="471"/>
        <v>0</v>
      </c>
      <c r="AM868" s="2">
        <f t="shared" si="472"/>
        <v>0</v>
      </c>
      <c r="AN868" s="2">
        <f t="shared" si="473"/>
        <v>7.1428571428571425E-2</v>
      </c>
      <c r="AP868" t="s">
        <v>1536</v>
      </c>
      <c r="AQ868" t="s">
        <v>891</v>
      </c>
      <c r="AR868">
        <v>2</v>
      </c>
      <c r="AT868">
        <v>1</v>
      </c>
      <c r="AU868" s="105">
        <v>32</v>
      </c>
      <c r="AV868" s="107">
        <v>29</v>
      </c>
      <c r="AW868" s="111">
        <f t="shared" si="446"/>
        <v>32029</v>
      </c>
      <c r="AY868" s="6" t="s">
        <v>1243</v>
      </c>
    </row>
    <row r="869" spans="1:54" hidden="1" outlineLevel="1">
      <c r="A869" t="s">
        <v>1806</v>
      </c>
      <c r="B869" t="s">
        <v>891</v>
      </c>
      <c r="C869" s="1">
        <f t="shared" si="461"/>
        <v>185567</v>
      </c>
      <c r="D869" s="8">
        <f t="shared" si="462"/>
        <v>2</v>
      </c>
      <c r="E869" s="8">
        <f t="shared" si="463"/>
        <v>1</v>
      </c>
      <c r="F869" s="8">
        <f t="shared" si="464"/>
        <v>0</v>
      </c>
      <c r="G869" s="61">
        <f t="shared" si="465"/>
        <v>20614</v>
      </c>
      <c r="H869" s="66">
        <f t="shared" si="460"/>
        <v>0.11108656172703121</v>
      </c>
      <c r="I869" s="2"/>
      <c r="J869" s="2">
        <f t="shared" si="466"/>
        <v>0.39427268857070491</v>
      </c>
      <c r="K869" s="2">
        <f t="shared" si="467"/>
        <v>0.5053592502977361</v>
      </c>
      <c r="L869" s="2">
        <f t="shared" si="468"/>
        <v>0</v>
      </c>
      <c r="M869" s="2">
        <f t="shared" si="469"/>
        <v>0.10036806113155905</v>
      </c>
      <c r="N869" s="122">
        <v>73164</v>
      </c>
      <c r="O869" s="122">
        <v>93778</v>
      </c>
      <c r="P869" s="122"/>
      <c r="Q869" s="122"/>
      <c r="R869" s="122"/>
      <c r="S869" s="122">
        <v>9486</v>
      </c>
      <c r="T869" s="64"/>
      <c r="U869" s="64"/>
      <c r="V869" s="122"/>
      <c r="W869" s="122"/>
      <c r="X869" s="64"/>
      <c r="Y869" s="64">
        <v>9139</v>
      </c>
      <c r="Z869" s="64"/>
      <c r="AA869" s="123"/>
      <c r="AB869" s="64"/>
      <c r="AC869" s="64"/>
      <c r="AD869" s="64"/>
      <c r="AE869" s="64"/>
      <c r="AG869" s="6">
        <f>IF(Q869&gt;0,RANK(Q869,(N869:P869,Q869:AE869)),0)</f>
        <v>0</v>
      </c>
      <c r="AH869" s="6">
        <f>IF(R869&gt;0,RANK(R869,(N869:P869,Q869:AE869)),0)</f>
        <v>0</v>
      </c>
      <c r="AI869" s="6">
        <f>IF(T869&gt;0,RANK(T869,(N869:P869,Q869:AE869)),0)</f>
        <v>0</v>
      </c>
      <c r="AJ869" s="6">
        <f>IF(S869&gt;0,RANK(S869,(N869:P869,Q869:AE869)),0)</f>
        <v>3</v>
      </c>
      <c r="AK869" s="2">
        <f t="shared" si="470"/>
        <v>0</v>
      </c>
      <c r="AL869" s="2">
        <f t="shared" si="471"/>
        <v>0</v>
      </c>
      <c r="AM869" s="2">
        <f t="shared" si="472"/>
        <v>0</v>
      </c>
      <c r="AN869" s="2">
        <f t="shared" si="473"/>
        <v>5.1119002839944604E-2</v>
      </c>
      <c r="AP869" t="s">
        <v>1806</v>
      </c>
      <c r="AQ869" t="s">
        <v>891</v>
      </c>
      <c r="AR869">
        <v>2</v>
      </c>
      <c r="AT869">
        <v>1</v>
      </c>
      <c r="AU869" s="105">
        <v>32</v>
      </c>
      <c r="AV869" s="107">
        <v>31</v>
      </c>
      <c r="AW869" s="111">
        <f t="shared" ref="AW869:AW920" si="474">1000*AU869+AV869</f>
        <v>32031</v>
      </c>
      <c r="AY869" s="6" t="s">
        <v>1243</v>
      </c>
    </row>
    <row r="870" spans="1:54" hidden="1" outlineLevel="1">
      <c r="A870" t="s">
        <v>910</v>
      </c>
      <c r="B870" t="s">
        <v>891</v>
      </c>
      <c r="C870" s="1">
        <f t="shared" si="461"/>
        <v>3688</v>
      </c>
      <c r="D870" s="8">
        <f t="shared" si="462"/>
        <v>2</v>
      </c>
      <c r="E870" s="8">
        <f t="shared" si="463"/>
        <v>1</v>
      </c>
      <c r="F870" s="8">
        <f t="shared" si="464"/>
        <v>0</v>
      </c>
      <c r="G870" s="61">
        <f t="shared" si="465"/>
        <v>1741</v>
      </c>
      <c r="H870" s="66">
        <f t="shared" si="460"/>
        <v>0.47207158351409978</v>
      </c>
      <c r="I870" s="2"/>
      <c r="J870" s="2">
        <f t="shared" si="466"/>
        <v>0.22396963123644251</v>
      </c>
      <c r="K870" s="2">
        <f t="shared" si="467"/>
        <v>0.69604121475054226</v>
      </c>
      <c r="L870" s="2">
        <f t="shared" si="468"/>
        <v>0</v>
      </c>
      <c r="M870" s="2">
        <f t="shared" si="469"/>
        <v>7.9989154013015207E-2</v>
      </c>
      <c r="N870" s="122">
        <v>826</v>
      </c>
      <c r="O870" s="122">
        <v>2567</v>
      </c>
      <c r="P870" s="122"/>
      <c r="Q870" s="122"/>
      <c r="R870" s="122"/>
      <c r="S870" s="122">
        <v>185</v>
      </c>
      <c r="T870" s="64"/>
      <c r="U870" s="64"/>
      <c r="V870" s="122"/>
      <c r="W870" s="64"/>
      <c r="X870" s="64"/>
      <c r="Y870" s="64">
        <v>110</v>
      </c>
      <c r="Z870" s="64"/>
      <c r="AA870" s="123"/>
      <c r="AB870" s="64"/>
      <c r="AC870" s="64"/>
      <c r="AD870" s="64"/>
      <c r="AE870" s="64"/>
      <c r="AG870" s="6">
        <f>IF(Q870&gt;0,RANK(Q870,(N870:P870,Q870:AE870)),0)</f>
        <v>0</v>
      </c>
      <c r="AH870" s="6">
        <f>IF(R870&gt;0,RANK(R870,(N870:P870,Q870:AE870)),0)</f>
        <v>0</v>
      </c>
      <c r="AI870" s="6">
        <f>IF(T870&gt;0,RANK(T870,(N870:P870,Q870:AE870)),0)</f>
        <v>0</v>
      </c>
      <c r="AJ870" s="6">
        <f>IF(S870&gt;0,RANK(S870,(N870:P870,Q870:AE870)),0)</f>
        <v>3</v>
      </c>
      <c r="AK870" s="2">
        <f t="shared" si="470"/>
        <v>0</v>
      </c>
      <c r="AL870" s="2">
        <f t="shared" si="471"/>
        <v>0</v>
      </c>
      <c r="AM870" s="2">
        <f t="shared" si="472"/>
        <v>0</v>
      </c>
      <c r="AN870" s="2">
        <f t="shared" si="473"/>
        <v>5.0162689804772231E-2</v>
      </c>
      <c r="AP870" t="s">
        <v>910</v>
      </c>
      <c r="AQ870" t="s">
        <v>891</v>
      </c>
      <c r="AR870">
        <v>4</v>
      </c>
      <c r="AT870">
        <v>1</v>
      </c>
      <c r="AU870" s="105">
        <v>32</v>
      </c>
      <c r="AV870" s="107">
        <v>33</v>
      </c>
      <c r="AW870" s="111">
        <f t="shared" si="474"/>
        <v>32033</v>
      </c>
      <c r="AY870" s="6" t="s">
        <v>1243</v>
      </c>
    </row>
    <row r="871" spans="1:54" collapsed="1">
      <c r="A871" t="s">
        <v>801</v>
      </c>
      <c r="B871" t="s">
        <v>179</v>
      </c>
      <c r="C871" s="1">
        <f t="shared" si="461"/>
        <v>997805</v>
      </c>
      <c r="D871" s="8">
        <f t="shared" si="462"/>
        <v>2</v>
      </c>
      <c r="E871" s="8">
        <f t="shared" si="463"/>
        <v>1</v>
      </c>
      <c r="F871" s="8">
        <f t="shared" si="464"/>
        <v>0</v>
      </c>
      <c r="G871" s="61">
        <f t="shared" si="465"/>
        <v>11576</v>
      </c>
      <c r="H871" s="66">
        <f t="shared" si="460"/>
        <v>1.1601465216149447E-2</v>
      </c>
      <c r="I871" s="2"/>
      <c r="J871" s="2">
        <f t="shared" si="466"/>
        <v>0.44706129955251778</v>
      </c>
      <c r="K871" s="2">
        <f t="shared" si="467"/>
        <v>0.45866276476866724</v>
      </c>
      <c r="L871" s="2">
        <f t="shared" si="468"/>
        <v>0</v>
      </c>
      <c r="M871" s="2">
        <f t="shared" si="469"/>
        <v>9.4275935678814926E-2</v>
      </c>
      <c r="N871" s="64">
        <f t="shared" ref="N871:S871" si="475">SUM(N854:N870)</f>
        <v>446080</v>
      </c>
      <c r="O871" s="64">
        <f t="shared" si="475"/>
        <v>457656</v>
      </c>
      <c r="P871" s="64"/>
      <c r="Q871" s="64"/>
      <c r="R871" s="64"/>
      <c r="S871" s="64">
        <f t="shared" si="475"/>
        <v>48792</v>
      </c>
      <c r="T871" s="64"/>
      <c r="U871" s="64"/>
      <c r="V871" s="64"/>
      <c r="W871" s="64"/>
      <c r="X871" s="64"/>
      <c r="Y871" s="64">
        <f>SUM(Y854:Y870)</f>
        <v>45277</v>
      </c>
      <c r="Z871" s="64"/>
      <c r="AA871" s="64">
        <f>SUM(AA854:AA870)</f>
        <v>0</v>
      </c>
      <c r="AB871" s="64"/>
      <c r="AC871" s="64"/>
      <c r="AD871" s="64"/>
      <c r="AE871" s="64"/>
      <c r="AG871" s="6">
        <f>IF(Q871&gt;0,RANK(Q871,(N871:P871,Q871:AE871)),0)</f>
        <v>0</v>
      </c>
      <c r="AH871" s="6">
        <f>IF(R871&gt;0,RANK(R871,(N871:P871,Q871:AE871)),0)</f>
        <v>0</v>
      </c>
      <c r="AI871" s="6">
        <f>IF(T871&gt;0,RANK(T871,(N871:P871,Q871:AE871)),0)</f>
        <v>0</v>
      </c>
      <c r="AJ871" s="6">
        <f>IF(S871&gt;0,RANK(S871,(N871:P871,Q871:AE871)),0)</f>
        <v>3</v>
      </c>
      <c r="AK871" s="2">
        <f t="shared" si="470"/>
        <v>0</v>
      </c>
      <c r="AL871" s="2">
        <f t="shared" si="471"/>
        <v>0</v>
      </c>
      <c r="AM871" s="2">
        <f t="shared" si="472"/>
        <v>0</v>
      </c>
      <c r="AN871" s="2">
        <f t="shared" si="473"/>
        <v>4.8899334038213879E-2</v>
      </c>
      <c r="AP871" t="s">
        <v>801</v>
      </c>
      <c r="AQ871" t="s">
        <v>179</v>
      </c>
      <c r="AT871">
        <v>1</v>
      </c>
      <c r="AU871" s="105">
        <v>32</v>
      </c>
      <c r="AV871" s="107"/>
      <c r="AW871" s="105">
        <v>32</v>
      </c>
      <c r="AY871" s="6" t="s">
        <v>71</v>
      </c>
    </row>
    <row r="872" spans="1:54">
      <c r="A872" s="1"/>
      <c r="C872" s="1"/>
      <c r="D872" s="8"/>
      <c r="E872" s="8"/>
      <c r="F872" s="8"/>
      <c r="G872" s="61"/>
      <c r="H872" s="66"/>
      <c r="I872" s="2"/>
      <c r="AE872" s="64"/>
      <c r="AG872" s="6"/>
      <c r="AH872" s="6"/>
      <c r="AI872" s="6"/>
      <c r="AJ872" s="6"/>
      <c r="AU872" s="105"/>
      <c r="AV872" s="107"/>
      <c r="AW872" s="111"/>
    </row>
    <row r="873" spans="1:54" hidden="1" outlineLevel="1">
      <c r="A873" t="s">
        <v>2327</v>
      </c>
      <c r="B873" t="s">
        <v>1792</v>
      </c>
      <c r="C873" s="1">
        <f t="shared" ref="C873:C894" si="476">SUM(N873:AE873)</f>
        <v>105634</v>
      </c>
      <c r="D873" s="8">
        <f t="shared" ref="D873:D894" si="477">IF(N873&gt;0, RANK(N873,(N873:AE873)),0)</f>
        <v>1</v>
      </c>
      <c r="E873" s="8">
        <f t="shared" ref="E873:E894" si="478">IF(O873&gt;0,RANK(O873,(N873:AE873)),0)</f>
        <v>2</v>
      </c>
      <c r="F873" s="8">
        <f t="shared" ref="F873:F894" si="479">IF(P873&gt;0,RANK(P873,(N873:AE873)),0)</f>
        <v>0</v>
      </c>
      <c r="G873" s="61">
        <f t="shared" ref="G873:G894" si="480">IF(C873&gt;0,MAX(N873:S873)-LARGE(N873:S873,2),0)</f>
        <v>19086</v>
      </c>
      <c r="H873" s="66">
        <f t="shared" si="460"/>
        <v>0.1806804627298029</v>
      </c>
      <c r="I873" s="2"/>
      <c r="J873" s="2">
        <f t="shared" ref="J873:J894" si="481">IF($C873=0,"-",N873/$C873)</f>
        <v>0.58185811386485409</v>
      </c>
      <c r="K873" s="2">
        <f t="shared" ref="K873:K894" si="482">IF($C873=0,"-",O873/$C873)</f>
        <v>0.40117765113505122</v>
      </c>
      <c r="L873" s="2">
        <f t="shared" ref="L873:L894" si="483">IF($C873=0,"-",P873/$C873)</f>
        <v>0</v>
      </c>
      <c r="M873" s="2">
        <f t="shared" ref="M873:M894" si="484">IF(C873=0,"-",(1-J873-K873-L873))</f>
        <v>1.6964235000094696E-2</v>
      </c>
      <c r="N873" s="61">
        <v>61464</v>
      </c>
      <c r="O873" s="61">
        <v>42378</v>
      </c>
      <c r="Q873" s="61">
        <v>270</v>
      </c>
      <c r="R873" s="61">
        <v>577</v>
      </c>
      <c r="W873" s="61">
        <v>71</v>
      </c>
      <c r="Y873" s="61">
        <v>319</v>
      </c>
      <c r="Z873" s="61">
        <v>151</v>
      </c>
      <c r="AA873" s="61">
        <v>56</v>
      </c>
      <c r="AB873" s="61">
        <v>89</v>
      </c>
      <c r="AC873" s="61">
        <v>182</v>
      </c>
      <c r="AD873" s="61">
        <v>77</v>
      </c>
      <c r="AE873" s="64"/>
      <c r="AG873" s="6">
        <f>IF(Q873&gt;0,RANK(Q873,(N873:P873,Q873:AE873)),0)</f>
        <v>5</v>
      </c>
      <c r="AH873" s="6">
        <f>IF(R873&gt;0,RANK(R873,(N873:P873,Q873:AE873)),0)</f>
        <v>3</v>
      </c>
      <c r="AI873" s="6">
        <f>IF(T873&gt;0,RANK(T873,(N873:P873,Q873:AE873)),0)</f>
        <v>0</v>
      </c>
      <c r="AJ873" s="6">
        <f>IF(S873&gt;0,RANK(S873,(N873:P873,Q873:AE873)),0)</f>
        <v>0</v>
      </c>
      <c r="AK873" s="2">
        <f t="shared" ref="AK873:AK894" si="485">IF($C873=0,"-",Q873/$C873)</f>
        <v>2.5559952288089064E-3</v>
      </c>
      <c r="AL873" s="2">
        <f t="shared" ref="AL873:AL894" si="486">IF($C873=0,"-",R873/$C873)</f>
        <v>5.4622564704545889E-3</v>
      </c>
      <c r="AM873" s="2">
        <f t="shared" ref="AM873:AM894" si="487">IF($C873=0,"-",T873/$C873)</f>
        <v>0</v>
      </c>
      <c r="AN873" s="2">
        <f t="shared" ref="AN873:AN894" si="488">IF($C873=0,"-",S873/$C873)</f>
        <v>0</v>
      </c>
      <c r="AP873" t="s">
        <v>2327</v>
      </c>
      <c r="AQ873" t="s">
        <v>1792</v>
      </c>
      <c r="AR873">
        <v>2</v>
      </c>
      <c r="AT873">
        <v>1</v>
      </c>
      <c r="AU873" s="105">
        <v>34</v>
      </c>
      <c r="AV873" s="107">
        <v>1</v>
      </c>
      <c r="AW873" s="111">
        <f t="shared" si="474"/>
        <v>34001</v>
      </c>
      <c r="AY873" s="6" t="s">
        <v>1243</v>
      </c>
      <c r="BB873" s="65"/>
    </row>
    <row r="874" spans="1:54" hidden="1" outlineLevel="1">
      <c r="A874" t="s">
        <v>1697</v>
      </c>
      <c r="B874" t="s">
        <v>1792</v>
      </c>
      <c r="C874" s="1">
        <f t="shared" si="476"/>
        <v>352137</v>
      </c>
      <c r="D874" s="8">
        <f t="shared" si="477"/>
        <v>1</v>
      </c>
      <c r="E874" s="8">
        <f t="shared" si="478"/>
        <v>2</v>
      </c>
      <c r="F874" s="8">
        <f t="shared" si="479"/>
        <v>0</v>
      </c>
      <c r="G874" s="61">
        <f t="shared" si="480"/>
        <v>57161</v>
      </c>
      <c r="H874" s="66">
        <f t="shared" si="460"/>
        <v>0.16232602651808814</v>
      </c>
      <c r="I874" s="2"/>
      <c r="J874" s="2">
        <f t="shared" si="481"/>
        <v>0.5732711984256128</v>
      </c>
      <c r="K874" s="2">
        <f t="shared" si="482"/>
        <v>0.41094517190752461</v>
      </c>
      <c r="L874" s="2">
        <f t="shared" si="483"/>
        <v>0</v>
      </c>
      <c r="M874" s="2">
        <f t="shared" si="484"/>
        <v>1.5783629666862586E-2</v>
      </c>
      <c r="N874" s="61">
        <v>201870</v>
      </c>
      <c r="O874" s="61">
        <v>144709</v>
      </c>
      <c r="Q874" s="61">
        <v>2650</v>
      </c>
      <c r="R874" s="61">
        <v>1200</v>
      </c>
      <c r="W874" s="61">
        <v>156</v>
      </c>
      <c r="Y874" s="61">
        <v>355</v>
      </c>
      <c r="Z874" s="61">
        <v>544</v>
      </c>
      <c r="AA874" s="61">
        <v>85</v>
      </c>
      <c r="AB874" s="61">
        <v>152</v>
      </c>
      <c r="AC874" s="61">
        <v>146</v>
      </c>
      <c r="AD874" s="61">
        <v>270</v>
      </c>
      <c r="AE874" s="64"/>
      <c r="AG874" s="6">
        <f>IF(Q874&gt;0,RANK(Q874,(N874:P874,Q874:AE874)),0)</f>
        <v>3</v>
      </c>
      <c r="AH874" s="6">
        <f>IF(R874&gt;0,RANK(R874,(N874:P874,Q874:AE874)),0)</f>
        <v>4</v>
      </c>
      <c r="AI874" s="6">
        <f>IF(T874&gt;0,RANK(T874,(N874:P874,Q874:AE874)),0)</f>
        <v>0</v>
      </c>
      <c r="AJ874" s="6">
        <f>IF(S874&gt;0,RANK(S874,(N874:P874,Q874:AE874)),0)</f>
        <v>0</v>
      </c>
      <c r="AK874" s="2">
        <f t="shared" si="485"/>
        <v>7.5254801398319405E-3</v>
      </c>
      <c r="AL874" s="2">
        <f t="shared" si="486"/>
        <v>3.4077645916220107E-3</v>
      </c>
      <c r="AM874" s="2">
        <f t="shared" si="487"/>
        <v>0</v>
      </c>
      <c r="AN874" s="2">
        <f t="shared" si="488"/>
        <v>0</v>
      </c>
      <c r="AP874" t="s">
        <v>1697</v>
      </c>
      <c r="AQ874" t="s">
        <v>1792</v>
      </c>
      <c r="AT874">
        <v>1</v>
      </c>
      <c r="AU874" s="105">
        <v>34</v>
      </c>
      <c r="AV874" s="107">
        <v>3</v>
      </c>
      <c r="AW874" s="111">
        <f t="shared" si="474"/>
        <v>34003</v>
      </c>
      <c r="AY874" s="6" t="s">
        <v>1243</v>
      </c>
    </row>
    <row r="875" spans="1:54" hidden="1" outlineLevel="1">
      <c r="A875" t="s">
        <v>1627</v>
      </c>
      <c r="B875" t="s">
        <v>1792</v>
      </c>
      <c r="C875" s="1">
        <f t="shared" si="476"/>
        <v>205255</v>
      </c>
      <c r="D875" s="8">
        <f t="shared" si="477"/>
        <v>1</v>
      </c>
      <c r="E875" s="8">
        <f t="shared" si="478"/>
        <v>2</v>
      </c>
      <c r="F875" s="8">
        <f t="shared" si="479"/>
        <v>0</v>
      </c>
      <c r="G875" s="61">
        <f t="shared" si="480"/>
        <v>38837</v>
      </c>
      <c r="H875" s="66">
        <f t="shared" si="460"/>
        <v>0.1892134174563348</v>
      </c>
      <c r="I875" s="2"/>
      <c r="J875" s="2">
        <f t="shared" si="481"/>
        <v>0.59053859832890798</v>
      </c>
      <c r="K875" s="2">
        <f t="shared" si="482"/>
        <v>0.40132518087257313</v>
      </c>
      <c r="L875" s="2">
        <f t="shared" si="483"/>
        <v>0</v>
      </c>
      <c r="M875" s="2">
        <f t="shared" si="484"/>
        <v>8.1362207985188895E-3</v>
      </c>
      <c r="N875" s="61">
        <v>121211</v>
      </c>
      <c r="O875" s="61">
        <v>82374</v>
      </c>
      <c r="Q875" s="61">
        <v>348</v>
      </c>
      <c r="R875" s="61">
        <v>594</v>
      </c>
      <c r="W875" s="61">
        <v>70</v>
      </c>
      <c r="Y875" s="61">
        <v>172</v>
      </c>
      <c r="Z875" s="61">
        <v>117</v>
      </c>
      <c r="AA875" s="61">
        <v>48</v>
      </c>
      <c r="AB875" s="61">
        <v>72</v>
      </c>
      <c r="AC875" s="61">
        <v>82</v>
      </c>
      <c r="AD875" s="61">
        <v>167</v>
      </c>
      <c r="AE875" s="64"/>
      <c r="AG875" s="6">
        <f>IF(Q875&gt;0,RANK(Q875,(N875:P875,Q875:AE875)),0)</f>
        <v>4</v>
      </c>
      <c r="AH875" s="6">
        <f>IF(R875&gt;0,RANK(R875,(N875:P875,Q875:AE875)),0)</f>
        <v>3</v>
      </c>
      <c r="AI875" s="6">
        <f>IF(T875&gt;0,RANK(T875,(N875:P875,Q875:AE875)),0)</f>
        <v>0</v>
      </c>
      <c r="AJ875" s="6">
        <f>IF(S875&gt;0,RANK(S875,(N875:P875,Q875:AE875)),0)</f>
        <v>0</v>
      </c>
      <c r="AK875" s="2">
        <f t="shared" si="485"/>
        <v>1.6954519987332831E-3</v>
      </c>
      <c r="AL875" s="2">
        <f t="shared" si="486"/>
        <v>2.8939611702516383E-3</v>
      </c>
      <c r="AM875" s="2">
        <f t="shared" si="487"/>
        <v>0</v>
      </c>
      <c r="AN875" s="2">
        <f t="shared" si="488"/>
        <v>0</v>
      </c>
      <c r="AP875" t="s">
        <v>1627</v>
      </c>
      <c r="AQ875" t="s">
        <v>1792</v>
      </c>
      <c r="AT875">
        <v>1</v>
      </c>
      <c r="AU875" s="105">
        <v>34</v>
      </c>
      <c r="AV875" s="107">
        <v>5</v>
      </c>
      <c r="AW875" s="111">
        <f t="shared" si="474"/>
        <v>34005</v>
      </c>
      <c r="AY875" s="6" t="s">
        <v>1243</v>
      </c>
    </row>
    <row r="876" spans="1:54" hidden="1" outlineLevel="1">
      <c r="A876" t="s">
        <v>226</v>
      </c>
      <c r="B876" t="s">
        <v>1792</v>
      </c>
      <c r="C876" s="1">
        <f t="shared" si="476"/>
        <v>214381</v>
      </c>
      <c r="D876" s="8">
        <f t="shared" si="477"/>
        <v>1</v>
      </c>
      <c r="E876" s="8">
        <f t="shared" si="478"/>
        <v>2</v>
      </c>
      <c r="F876" s="8">
        <f t="shared" si="479"/>
        <v>0</v>
      </c>
      <c r="G876" s="61">
        <f t="shared" si="480"/>
        <v>86191</v>
      </c>
      <c r="H876" s="66">
        <f t="shared" si="460"/>
        <v>0.40204589026079735</v>
      </c>
      <c r="I876" s="2"/>
      <c r="J876" s="2">
        <f t="shared" si="481"/>
        <v>0.6946744347680065</v>
      </c>
      <c r="K876" s="2">
        <f t="shared" si="482"/>
        <v>0.29262854450720915</v>
      </c>
      <c r="L876" s="2">
        <f t="shared" si="483"/>
        <v>0</v>
      </c>
      <c r="M876" s="2">
        <f t="shared" si="484"/>
        <v>1.2697020724784347E-2</v>
      </c>
      <c r="N876" s="61">
        <v>148925</v>
      </c>
      <c r="O876" s="61">
        <v>62734</v>
      </c>
      <c r="Q876" s="61">
        <v>1228</v>
      </c>
      <c r="R876" s="61">
        <v>590</v>
      </c>
      <c r="W876" s="61">
        <v>76</v>
      </c>
      <c r="Y876" s="61">
        <v>44</v>
      </c>
      <c r="Z876" s="61">
        <v>261</v>
      </c>
      <c r="AA876" s="61">
        <v>63</v>
      </c>
      <c r="AB876" s="61">
        <v>66</v>
      </c>
      <c r="AC876" s="61">
        <v>178</v>
      </c>
      <c r="AD876" s="61">
        <v>216</v>
      </c>
      <c r="AE876" s="64"/>
      <c r="AG876" s="6">
        <f>IF(Q876&gt;0,RANK(Q876,(N876:P876,Q876:AE876)),0)</f>
        <v>3</v>
      </c>
      <c r="AH876" s="6">
        <f>IF(R876&gt;0,RANK(R876,(N876:P876,Q876:AE876)),0)</f>
        <v>4</v>
      </c>
      <c r="AI876" s="6">
        <f>IF(T876&gt;0,RANK(T876,(N876:P876,Q876:AE876)),0)</f>
        <v>0</v>
      </c>
      <c r="AJ876" s="6">
        <f>IF(S876&gt;0,RANK(S876,(N876:P876,Q876:AE876)),0)</f>
        <v>0</v>
      </c>
      <c r="AK876" s="2">
        <f t="shared" si="485"/>
        <v>5.7281195628343931E-3</v>
      </c>
      <c r="AL876" s="2">
        <f t="shared" si="486"/>
        <v>2.7521095619481204E-3</v>
      </c>
      <c r="AM876" s="2">
        <f t="shared" si="487"/>
        <v>0</v>
      </c>
      <c r="AN876" s="2">
        <f t="shared" si="488"/>
        <v>0</v>
      </c>
      <c r="AP876" t="s">
        <v>226</v>
      </c>
      <c r="AQ876" t="s">
        <v>1792</v>
      </c>
      <c r="AT876">
        <v>1</v>
      </c>
      <c r="AU876" s="105">
        <v>34</v>
      </c>
      <c r="AV876" s="107">
        <v>7</v>
      </c>
      <c r="AW876" s="111">
        <f t="shared" si="474"/>
        <v>34007</v>
      </c>
      <c r="AY876" s="6" t="s">
        <v>1243</v>
      </c>
    </row>
    <row r="877" spans="1:54" hidden="1" outlineLevel="1">
      <c r="A877" t="s">
        <v>895</v>
      </c>
      <c r="B877" t="s">
        <v>1792</v>
      </c>
      <c r="C877" s="1">
        <f t="shared" si="476"/>
        <v>43072</v>
      </c>
      <c r="D877" s="8">
        <f t="shared" si="477"/>
        <v>2</v>
      </c>
      <c r="E877" s="8">
        <f t="shared" si="478"/>
        <v>1</v>
      </c>
      <c r="F877" s="8">
        <f t="shared" si="479"/>
        <v>0</v>
      </c>
      <c r="G877" s="61">
        <f t="shared" si="480"/>
        <v>2316</v>
      </c>
      <c r="H877" s="66">
        <f t="shared" si="460"/>
        <v>5.3770430906389305E-2</v>
      </c>
      <c r="I877" s="2"/>
      <c r="J877" s="2">
        <f t="shared" si="481"/>
        <v>0.46352618870728085</v>
      </c>
      <c r="K877" s="2">
        <f t="shared" si="482"/>
        <v>0.51729661961367013</v>
      </c>
      <c r="L877" s="2">
        <f t="shared" si="483"/>
        <v>0</v>
      </c>
      <c r="M877" s="2">
        <f t="shared" si="484"/>
        <v>1.9177191679049077E-2</v>
      </c>
      <c r="N877" s="61">
        <v>19965</v>
      </c>
      <c r="O877" s="61">
        <v>22281</v>
      </c>
      <c r="Q877" s="61">
        <v>200</v>
      </c>
      <c r="R877" s="61">
        <v>234</v>
      </c>
      <c r="W877" s="61">
        <v>25</v>
      </c>
      <c r="Y877" s="61">
        <v>98</v>
      </c>
      <c r="Z877" s="61">
        <v>116</v>
      </c>
      <c r="AA877" s="61">
        <v>10</v>
      </c>
      <c r="AB877" s="61">
        <v>22</v>
      </c>
      <c r="AC877" s="61">
        <v>66</v>
      </c>
      <c r="AD877" s="61">
        <v>55</v>
      </c>
      <c r="AE877" s="64"/>
      <c r="AG877" s="6">
        <f>IF(Q877&gt;0,RANK(Q877,(N877:P877,Q877:AE877)),0)</f>
        <v>4</v>
      </c>
      <c r="AH877" s="6">
        <f>IF(R877&gt;0,RANK(R877,(N877:P877,Q877:AE877)),0)</f>
        <v>3</v>
      </c>
      <c r="AI877" s="6">
        <f>IF(T877&gt;0,RANK(T877,(N877:P877,Q877:AE877)),0)</f>
        <v>0</v>
      </c>
      <c r="AJ877" s="6">
        <f>IF(S877&gt;0,RANK(S877,(N877:P877,Q877:AE877)),0)</f>
        <v>0</v>
      </c>
      <c r="AK877" s="2">
        <f t="shared" si="485"/>
        <v>4.6433878157503715E-3</v>
      </c>
      <c r="AL877" s="2">
        <f t="shared" si="486"/>
        <v>5.4327637444279344E-3</v>
      </c>
      <c r="AM877" s="2">
        <f t="shared" si="487"/>
        <v>0</v>
      </c>
      <c r="AN877" s="2">
        <f t="shared" si="488"/>
        <v>0</v>
      </c>
      <c r="AP877" t="s">
        <v>895</v>
      </c>
      <c r="AQ877" t="s">
        <v>1792</v>
      </c>
      <c r="AR877">
        <v>2</v>
      </c>
      <c r="AT877">
        <v>1</v>
      </c>
      <c r="AU877" s="105">
        <v>34</v>
      </c>
      <c r="AV877" s="107">
        <v>9</v>
      </c>
      <c r="AW877" s="111">
        <f t="shared" si="474"/>
        <v>34009</v>
      </c>
      <c r="AY877" s="6" t="s">
        <v>1243</v>
      </c>
    </row>
    <row r="878" spans="1:54" hidden="1" outlineLevel="1">
      <c r="A878" t="s">
        <v>1076</v>
      </c>
      <c r="B878" t="s">
        <v>1792</v>
      </c>
      <c r="C878" s="1">
        <f t="shared" si="476"/>
        <v>49213</v>
      </c>
      <c r="D878" s="8">
        <f t="shared" si="477"/>
        <v>1</v>
      </c>
      <c r="E878" s="8">
        <f t="shared" si="478"/>
        <v>2</v>
      </c>
      <c r="F878" s="8">
        <f t="shared" si="479"/>
        <v>0</v>
      </c>
      <c r="G878" s="61">
        <f t="shared" si="480"/>
        <v>14572</v>
      </c>
      <c r="H878" s="66">
        <f t="shared" si="460"/>
        <v>0.29610062381890961</v>
      </c>
      <c r="I878" s="2"/>
      <c r="J878" s="2">
        <f t="shared" si="481"/>
        <v>0.63737223904252938</v>
      </c>
      <c r="K878" s="2">
        <f t="shared" si="482"/>
        <v>0.34127161522361976</v>
      </c>
      <c r="L878" s="2">
        <f t="shared" si="483"/>
        <v>0</v>
      </c>
      <c r="M878" s="2">
        <f t="shared" si="484"/>
        <v>2.1356145733850862E-2</v>
      </c>
      <c r="N878" s="61">
        <v>31367</v>
      </c>
      <c r="O878" s="61">
        <v>16795</v>
      </c>
      <c r="Q878" s="61">
        <v>175</v>
      </c>
      <c r="R878" s="61">
        <v>274</v>
      </c>
      <c r="W878" s="61">
        <v>34</v>
      </c>
      <c r="Y878" s="61">
        <v>97</v>
      </c>
      <c r="Z878" s="61">
        <v>93</v>
      </c>
      <c r="AA878" s="61">
        <v>16</v>
      </c>
      <c r="AB878" s="61">
        <v>76</v>
      </c>
      <c r="AC878" s="61">
        <v>40</v>
      </c>
      <c r="AD878" s="61">
        <v>246</v>
      </c>
      <c r="AE878" s="64"/>
      <c r="AG878" s="6">
        <f>IF(Q878&gt;0,RANK(Q878,(N878:P878,Q878:AE878)),0)</f>
        <v>5</v>
      </c>
      <c r="AH878" s="6">
        <f>IF(R878&gt;0,RANK(R878,(N878:P878,Q878:AE878)),0)</f>
        <v>3</v>
      </c>
      <c r="AI878" s="6">
        <f>IF(T878&gt;0,RANK(T878,(N878:P878,Q878:AE878)),0)</f>
        <v>0</v>
      </c>
      <c r="AJ878" s="6">
        <f>IF(S878&gt;0,RANK(S878,(N878:P878,Q878:AE878)),0)</f>
        <v>0</v>
      </c>
      <c r="AK878" s="2">
        <f t="shared" si="485"/>
        <v>3.5559709832767763E-3</v>
      </c>
      <c r="AL878" s="2">
        <f t="shared" si="486"/>
        <v>5.5676345681019241E-3</v>
      </c>
      <c r="AM878" s="2">
        <f t="shared" si="487"/>
        <v>0</v>
      </c>
      <c r="AN878" s="2">
        <f t="shared" si="488"/>
        <v>0</v>
      </c>
      <c r="AP878" t="s">
        <v>1076</v>
      </c>
      <c r="AQ878" t="s">
        <v>1792</v>
      </c>
      <c r="AR878">
        <v>2</v>
      </c>
      <c r="AT878">
        <v>1</v>
      </c>
      <c r="AU878" s="105">
        <v>34</v>
      </c>
      <c r="AV878" s="107">
        <v>11</v>
      </c>
      <c r="AW878" s="111">
        <f t="shared" si="474"/>
        <v>34011</v>
      </c>
      <c r="AY878" s="6" t="s">
        <v>1243</v>
      </c>
    </row>
    <row r="879" spans="1:54" hidden="1" outlineLevel="1">
      <c r="A879" t="s">
        <v>528</v>
      </c>
      <c r="B879" t="s">
        <v>1792</v>
      </c>
      <c r="C879" s="1">
        <f t="shared" si="476"/>
        <v>270724</v>
      </c>
      <c r="D879" s="8">
        <f t="shared" si="477"/>
        <v>1</v>
      </c>
      <c r="E879" s="8">
        <f t="shared" si="478"/>
        <v>2</v>
      </c>
      <c r="F879" s="8">
        <f t="shared" si="479"/>
        <v>0</v>
      </c>
      <c r="G879" s="61">
        <f t="shared" si="480"/>
        <v>160395</v>
      </c>
      <c r="H879" s="66">
        <f t="shared" si="460"/>
        <v>0.59246686662431114</v>
      </c>
      <c r="I879" s="2"/>
      <c r="J879" s="2">
        <f t="shared" si="481"/>
        <v>0.78827144988992481</v>
      </c>
      <c r="K879" s="2">
        <f t="shared" si="482"/>
        <v>0.19580458326561367</v>
      </c>
      <c r="L879" s="2">
        <f t="shared" si="483"/>
        <v>0</v>
      </c>
      <c r="M879" s="2">
        <f t="shared" si="484"/>
        <v>1.5923966844461512E-2</v>
      </c>
      <c r="N879" s="61">
        <v>213404</v>
      </c>
      <c r="O879" s="61">
        <v>53009</v>
      </c>
      <c r="Q879" s="61">
        <v>792</v>
      </c>
      <c r="R879" s="61">
        <v>1028</v>
      </c>
      <c r="W879" s="61">
        <v>169</v>
      </c>
      <c r="Y879" s="61">
        <v>118</v>
      </c>
      <c r="Z879" s="61">
        <v>1295</v>
      </c>
      <c r="AA879" s="61">
        <v>73</v>
      </c>
      <c r="AB879" s="61">
        <v>396</v>
      </c>
      <c r="AC879" s="61">
        <v>215</v>
      </c>
      <c r="AD879" s="61">
        <v>225</v>
      </c>
      <c r="AE879" s="64"/>
      <c r="AG879" s="6">
        <f>IF(Q879&gt;0,RANK(Q879,(N879:P879,Q879:AE879)),0)</f>
        <v>5</v>
      </c>
      <c r="AH879" s="6">
        <f>IF(R879&gt;0,RANK(R879,(N879:P879,Q879:AE879)),0)</f>
        <v>4</v>
      </c>
      <c r="AI879" s="6">
        <f>IF(T879&gt;0,RANK(T879,(N879:P879,Q879:AE879)),0)</f>
        <v>0</v>
      </c>
      <c r="AJ879" s="6">
        <f>IF(S879&gt;0,RANK(S879,(N879:P879,Q879:AE879)),0)</f>
        <v>0</v>
      </c>
      <c r="AK879" s="2">
        <f t="shared" si="485"/>
        <v>2.9254886895879197E-3</v>
      </c>
      <c r="AL879" s="2">
        <f t="shared" si="486"/>
        <v>3.797225218303512E-3</v>
      </c>
      <c r="AM879" s="2">
        <f t="shared" si="487"/>
        <v>0</v>
      </c>
      <c r="AN879" s="2">
        <f t="shared" si="488"/>
        <v>0</v>
      </c>
      <c r="AP879" t="s">
        <v>528</v>
      </c>
      <c r="AQ879" t="s">
        <v>1792</v>
      </c>
      <c r="AT879">
        <v>1</v>
      </c>
      <c r="AU879" s="105">
        <v>34</v>
      </c>
      <c r="AV879" s="107">
        <v>13</v>
      </c>
      <c r="AW879" s="111">
        <f t="shared" si="474"/>
        <v>34013</v>
      </c>
      <c r="AY879" s="6" t="s">
        <v>1243</v>
      </c>
    </row>
    <row r="880" spans="1:54" hidden="1" outlineLevel="1">
      <c r="A880" t="s">
        <v>1973</v>
      </c>
      <c r="B880" t="s">
        <v>1792</v>
      </c>
      <c r="C880" s="1">
        <f t="shared" si="476"/>
        <v>129934</v>
      </c>
      <c r="D880" s="8">
        <f t="shared" si="477"/>
        <v>1</v>
      </c>
      <c r="E880" s="8">
        <f t="shared" si="478"/>
        <v>2</v>
      </c>
      <c r="F880" s="8">
        <f t="shared" si="479"/>
        <v>0</v>
      </c>
      <c r="G880" s="61">
        <f t="shared" si="480"/>
        <v>21680</v>
      </c>
      <c r="H880" s="66">
        <f t="shared" si="460"/>
        <v>0.16685394123170225</v>
      </c>
      <c r="I880" s="2"/>
      <c r="J880" s="2">
        <f t="shared" si="481"/>
        <v>0.57160558437360509</v>
      </c>
      <c r="K880" s="2">
        <f t="shared" si="482"/>
        <v>0.40475164314190282</v>
      </c>
      <c r="L880" s="2">
        <f t="shared" si="483"/>
        <v>0</v>
      </c>
      <c r="M880" s="2">
        <f t="shared" si="484"/>
        <v>2.3642772484492092E-2</v>
      </c>
      <c r="N880" s="61">
        <v>74271</v>
      </c>
      <c r="O880" s="61">
        <v>52591</v>
      </c>
      <c r="Q880" s="61">
        <v>1230</v>
      </c>
      <c r="R880" s="61">
        <v>1474</v>
      </c>
      <c r="W880" s="61">
        <v>42</v>
      </c>
      <c r="Y880" s="61">
        <v>27</v>
      </c>
      <c r="Z880" s="61">
        <v>152</v>
      </c>
      <c r="AA880" s="61">
        <v>10</v>
      </c>
      <c r="AB880" s="61">
        <v>41</v>
      </c>
      <c r="AC880" s="61">
        <v>22</v>
      </c>
      <c r="AD880" s="61">
        <v>74</v>
      </c>
      <c r="AE880" s="64"/>
      <c r="AG880" s="6">
        <f>IF(Q880&gt;0,RANK(Q880,(N880:P880,Q880:AE880)),0)</f>
        <v>4</v>
      </c>
      <c r="AH880" s="6">
        <f>IF(R880&gt;0,RANK(R880,(N880:P880,Q880:AE880)),0)</f>
        <v>3</v>
      </c>
      <c r="AI880" s="6">
        <f>IF(T880&gt;0,RANK(T880,(N880:P880,Q880:AE880)),0)</f>
        <v>0</v>
      </c>
      <c r="AJ880" s="6">
        <f>IF(S880&gt;0,RANK(S880,(N880:P880,Q880:AE880)),0)</f>
        <v>0</v>
      </c>
      <c r="AK880" s="2">
        <f t="shared" si="485"/>
        <v>9.4663444517986053E-3</v>
      </c>
      <c r="AL880" s="2">
        <f t="shared" si="486"/>
        <v>1.1344220912155402E-2</v>
      </c>
      <c r="AM880" s="2">
        <f t="shared" si="487"/>
        <v>0</v>
      </c>
      <c r="AN880" s="2">
        <f t="shared" si="488"/>
        <v>0</v>
      </c>
      <c r="AP880" t="s">
        <v>1973</v>
      </c>
      <c r="AQ880" t="s">
        <v>1792</v>
      </c>
      <c r="AT880">
        <v>1</v>
      </c>
      <c r="AU880" s="105">
        <v>34</v>
      </c>
      <c r="AV880" s="107">
        <v>15</v>
      </c>
      <c r="AW880" s="111">
        <f t="shared" si="474"/>
        <v>34015</v>
      </c>
      <c r="AY880" s="6" t="s">
        <v>1243</v>
      </c>
    </row>
    <row r="881" spans="1:51" hidden="1" outlineLevel="1">
      <c r="A881" t="s">
        <v>2121</v>
      </c>
      <c r="B881" t="s">
        <v>1792</v>
      </c>
      <c r="C881" s="1">
        <f t="shared" si="476"/>
        <v>176331</v>
      </c>
      <c r="D881" s="8">
        <f t="shared" si="477"/>
        <v>1</v>
      </c>
      <c r="E881" s="8">
        <f t="shared" si="478"/>
        <v>2</v>
      </c>
      <c r="F881" s="8">
        <f t="shared" si="479"/>
        <v>0</v>
      </c>
      <c r="G881" s="61">
        <f t="shared" si="480"/>
        <v>107034</v>
      </c>
      <c r="H881" s="66">
        <f t="shared" si="460"/>
        <v>0.60700614185820989</v>
      </c>
      <c r="I881" s="2"/>
      <c r="J881" s="2">
        <f t="shared" si="481"/>
        <v>0.79345095303718571</v>
      </c>
      <c r="K881" s="2">
        <f t="shared" si="482"/>
        <v>0.18644481117897591</v>
      </c>
      <c r="L881" s="2">
        <f t="shared" si="483"/>
        <v>0</v>
      </c>
      <c r="M881" s="2">
        <f t="shared" si="484"/>
        <v>2.0104235783838381E-2</v>
      </c>
      <c r="N881" s="61">
        <v>139910</v>
      </c>
      <c r="O881" s="61">
        <v>32876</v>
      </c>
      <c r="Q881" s="61">
        <v>1395</v>
      </c>
      <c r="R881" s="61">
        <v>1017</v>
      </c>
      <c r="W881" s="61">
        <v>161</v>
      </c>
      <c r="Y881" s="61">
        <v>146</v>
      </c>
      <c r="Z881" s="61">
        <v>256</v>
      </c>
      <c r="AA881" s="61">
        <v>197</v>
      </c>
      <c r="AB881" s="61">
        <v>104</v>
      </c>
      <c r="AC881" s="61">
        <v>130</v>
      </c>
      <c r="AD881" s="61">
        <v>139</v>
      </c>
      <c r="AE881" s="64"/>
      <c r="AG881" s="6">
        <f>IF(Q881&gt;0,RANK(Q881,(N881:P881,Q881:AE881)),0)</f>
        <v>3</v>
      </c>
      <c r="AH881" s="6">
        <f>IF(R881&gt;0,RANK(R881,(N881:P881,Q881:AE881)),0)</f>
        <v>4</v>
      </c>
      <c r="AI881" s="6">
        <f>IF(T881&gt;0,RANK(T881,(N881:P881,Q881:AE881)),0)</f>
        <v>0</v>
      </c>
      <c r="AJ881" s="6">
        <f>IF(S881&gt;0,RANK(S881,(N881:P881,Q881:AE881)),0)</f>
        <v>0</v>
      </c>
      <c r="AK881" s="2">
        <f t="shared" si="485"/>
        <v>7.9112578049236951E-3</v>
      </c>
      <c r="AL881" s="2">
        <f t="shared" si="486"/>
        <v>5.7675621416540482E-3</v>
      </c>
      <c r="AM881" s="2">
        <f t="shared" si="487"/>
        <v>0</v>
      </c>
      <c r="AN881" s="2">
        <f t="shared" si="488"/>
        <v>0</v>
      </c>
      <c r="AP881" t="s">
        <v>2121</v>
      </c>
      <c r="AQ881" t="s">
        <v>1792</v>
      </c>
      <c r="AT881">
        <v>1</v>
      </c>
      <c r="AU881" s="105">
        <v>34</v>
      </c>
      <c r="AV881" s="107">
        <v>17</v>
      </c>
      <c r="AW881" s="111">
        <f t="shared" si="474"/>
        <v>34017</v>
      </c>
      <c r="AY881" s="6" t="s">
        <v>1243</v>
      </c>
    </row>
    <row r="882" spans="1:51" hidden="1" outlineLevel="1">
      <c r="A882" t="s">
        <v>1068</v>
      </c>
      <c r="B882" t="s">
        <v>1792</v>
      </c>
      <c r="C882" s="1">
        <f t="shared" si="476"/>
        <v>62799</v>
      </c>
      <c r="D882" s="8">
        <f t="shared" si="477"/>
        <v>2</v>
      </c>
      <c r="E882" s="8">
        <f t="shared" si="478"/>
        <v>1</v>
      </c>
      <c r="F882" s="8">
        <f t="shared" si="479"/>
        <v>0</v>
      </c>
      <c r="G882" s="61">
        <f t="shared" si="480"/>
        <v>11324</v>
      </c>
      <c r="H882" s="66">
        <f t="shared" si="460"/>
        <v>0.18032134269653977</v>
      </c>
      <c r="I882" s="2"/>
      <c r="J882" s="2">
        <f t="shared" si="481"/>
        <v>0.39293619325148488</v>
      </c>
      <c r="K882" s="2">
        <f t="shared" si="482"/>
        <v>0.57325753594802464</v>
      </c>
      <c r="L882" s="2">
        <f t="shared" si="483"/>
        <v>0</v>
      </c>
      <c r="M882" s="2">
        <f t="shared" si="484"/>
        <v>3.3806270800490479E-2</v>
      </c>
      <c r="N882" s="61">
        <v>24676</v>
      </c>
      <c r="O882" s="61">
        <v>36000</v>
      </c>
      <c r="Q882" s="61">
        <v>401</v>
      </c>
      <c r="R882" s="61">
        <v>660</v>
      </c>
      <c r="W882" s="61">
        <v>48</v>
      </c>
      <c r="Y882" s="61">
        <v>75</v>
      </c>
      <c r="Z882" s="61">
        <v>399</v>
      </c>
      <c r="AA882" s="61">
        <v>127</v>
      </c>
      <c r="AB882" s="61">
        <v>45</v>
      </c>
      <c r="AC882" s="61">
        <v>183</v>
      </c>
      <c r="AD882" s="61">
        <v>185</v>
      </c>
      <c r="AE882" s="64"/>
      <c r="AG882" s="6">
        <f>IF(Q882&gt;0,RANK(Q882,(N882:P882,Q882:AE882)),0)</f>
        <v>4</v>
      </c>
      <c r="AH882" s="6">
        <f>IF(R882&gt;0,RANK(R882,(N882:P882,Q882:AE882)),0)</f>
        <v>3</v>
      </c>
      <c r="AI882" s="6">
        <f>IF(T882&gt;0,RANK(T882,(N882:P882,Q882:AE882)),0)</f>
        <v>0</v>
      </c>
      <c r="AJ882" s="6">
        <f>IF(S882&gt;0,RANK(S882,(N882:P882,Q882:AE882)),0)</f>
        <v>0</v>
      </c>
      <c r="AK882" s="2">
        <f t="shared" si="485"/>
        <v>6.3854519976432747E-3</v>
      </c>
      <c r="AL882" s="2">
        <f t="shared" si="486"/>
        <v>1.0509721492380452E-2</v>
      </c>
      <c r="AM882" s="2">
        <f t="shared" si="487"/>
        <v>0</v>
      </c>
      <c r="AN882" s="2">
        <f t="shared" si="488"/>
        <v>0</v>
      </c>
      <c r="AP882" t="s">
        <v>1068</v>
      </c>
      <c r="AQ882" t="s">
        <v>1792</v>
      </c>
      <c r="AR882">
        <v>7</v>
      </c>
      <c r="AT882">
        <v>1</v>
      </c>
      <c r="AU882" s="105">
        <v>34</v>
      </c>
      <c r="AV882" s="107">
        <v>19</v>
      </c>
      <c r="AW882" s="111">
        <f t="shared" si="474"/>
        <v>34019</v>
      </c>
      <c r="AY882" s="6" t="s">
        <v>1243</v>
      </c>
    </row>
    <row r="883" spans="1:51" hidden="1" outlineLevel="1">
      <c r="A883" t="s">
        <v>1022</v>
      </c>
      <c r="B883" t="s">
        <v>1792</v>
      </c>
      <c r="C883" s="1">
        <f t="shared" si="476"/>
        <v>144647</v>
      </c>
      <c r="D883" s="8">
        <f t="shared" si="477"/>
        <v>1</v>
      </c>
      <c r="E883" s="8">
        <f t="shared" si="478"/>
        <v>2</v>
      </c>
      <c r="F883" s="8">
        <f t="shared" si="479"/>
        <v>0</v>
      </c>
      <c r="G883" s="61">
        <f t="shared" si="480"/>
        <v>54171</v>
      </c>
      <c r="H883" s="66">
        <f t="shared" si="460"/>
        <v>0.37450482899749044</v>
      </c>
      <c r="I883" s="2"/>
      <c r="J883" s="2">
        <f t="shared" si="481"/>
        <v>0.67726257717062921</v>
      </c>
      <c r="K883" s="2">
        <f t="shared" si="482"/>
        <v>0.30275774817313872</v>
      </c>
      <c r="L883" s="2">
        <f t="shared" si="483"/>
        <v>0</v>
      </c>
      <c r="M883" s="2">
        <f t="shared" si="484"/>
        <v>1.9979674656232072E-2</v>
      </c>
      <c r="N883" s="61">
        <v>97964</v>
      </c>
      <c r="O883" s="61">
        <v>43793</v>
      </c>
      <c r="Q883" s="61">
        <v>939</v>
      </c>
      <c r="R883" s="61">
        <v>700</v>
      </c>
      <c r="W883" s="61">
        <v>99</v>
      </c>
      <c r="Y883" s="61">
        <v>95</v>
      </c>
      <c r="Z883" s="61">
        <v>201</v>
      </c>
      <c r="AA883" s="61">
        <v>52</v>
      </c>
      <c r="AB883" s="61">
        <v>147</v>
      </c>
      <c r="AC883" s="61">
        <v>473</v>
      </c>
      <c r="AD883" s="61">
        <v>184</v>
      </c>
      <c r="AE883" s="64"/>
      <c r="AG883" s="6">
        <f>IF(Q883&gt;0,RANK(Q883,(N883:P883,Q883:AE883)),0)</f>
        <v>3</v>
      </c>
      <c r="AH883" s="6">
        <f>IF(R883&gt;0,RANK(R883,(N883:P883,Q883:AE883)),0)</f>
        <v>4</v>
      </c>
      <c r="AI883" s="6">
        <f>IF(T883&gt;0,RANK(T883,(N883:P883,Q883:AE883)),0)</f>
        <v>0</v>
      </c>
      <c r="AJ883" s="6">
        <f>IF(S883&gt;0,RANK(S883,(N883:P883,Q883:AE883)),0)</f>
        <v>0</v>
      </c>
      <c r="AK883" s="2">
        <f t="shared" si="485"/>
        <v>6.4916659177169248E-3</v>
      </c>
      <c r="AL883" s="2">
        <f t="shared" si="486"/>
        <v>4.839367563793235E-3</v>
      </c>
      <c r="AM883" s="2">
        <f t="shared" si="487"/>
        <v>0</v>
      </c>
      <c r="AN883" s="2">
        <f t="shared" si="488"/>
        <v>0</v>
      </c>
      <c r="AP883" t="s">
        <v>1022</v>
      </c>
      <c r="AQ883" t="s">
        <v>1792</v>
      </c>
      <c r="AT883">
        <v>1</v>
      </c>
      <c r="AU883" s="105">
        <v>34</v>
      </c>
      <c r="AV883" s="107">
        <v>21</v>
      </c>
      <c r="AW883" s="111">
        <f t="shared" si="474"/>
        <v>34021</v>
      </c>
      <c r="AY883" s="6" t="s">
        <v>1243</v>
      </c>
    </row>
    <row r="884" spans="1:51" hidden="1" outlineLevel="1">
      <c r="A884" t="s">
        <v>1161</v>
      </c>
      <c r="B884" t="s">
        <v>1792</v>
      </c>
      <c r="C884" s="1">
        <f t="shared" si="476"/>
        <v>281760</v>
      </c>
      <c r="D884" s="8">
        <f t="shared" si="477"/>
        <v>1</v>
      </c>
      <c r="E884" s="8">
        <f t="shared" si="478"/>
        <v>2</v>
      </c>
      <c r="F884" s="8">
        <f t="shared" si="479"/>
        <v>0</v>
      </c>
      <c r="G884" s="61">
        <f t="shared" si="480"/>
        <v>80956</v>
      </c>
      <c r="H884" s="66">
        <f t="shared" si="460"/>
        <v>0.28732254400908575</v>
      </c>
      <c r="I884" s="2"/>
      <c r="J884" s="2">
        <f t="shared" si="481"/>
        <v>0.63417802385008515</v>
      </c>
      <c r="K884" s="2">
        <f t="shared" si="482"/>
        <v>0.34685547984099946</v>
      </c>
      <c r="L884" s="2">
        <f t="shared" si="483"/>
        <v>0</v>
      </c>
      <c r="M884" s="2">
        <f t="shared" si="484"/>
        <v>1.8966496308915393E-2</v>
      </c>
      <c r="N884" s="61">
        <v>178686</v>
      </c>
      <c r="O884" s="61">
        <v>97730</v>
      </c>
      <c r="Q884" s="61">
        <v>945</v>
      </c>
      <c r="R884" s="61">
        <v>1412</v>
      </c>
      <c r="W884" s="61">
        <v>250</v>
      </c>
      <c r="Y884" s="61">
        <v>433</v>
      </c>
      <c r="Z884" s="61">
        <v>1517</v>
      </c>
      <c r="AA884" s="61">
        <v>68</v>
      </c>
      <c r="AB884" s="61">
        <v>112</v>
      </c>
      <c r="AC884" s="61">
        <v>395</v>
      </c>
      <c r="AD884" s="61">
        <v>212</v>
      </c>
      <c r="AE884" s="64"/>
      <c r="AG884" s="6">
        <f>IF(Q884&gt;0,RANK(Q884,(N884:P884,Q884:AE884)),0)</f>
        <v>5</v>
      </c>
      <c r="AH884" s="6">
        <f>IF(R884&gt;0,RANK(R884,(N884:P884,Q884:AE884)),0)</f>
        <v>4</v>
      </c>
      <c r="AI884" s="6">
        <f>IF(T884&gt;0,RANK(T884,(N884:P884,Q884:AE884)),0)</f>
        <v>0</v>
      </c>
      <c r="AJ884" s="6">
        <f>IF(S884&gt;0,RANK(S884,(N884:P884,Q884:AE884)),0)</f>
        <v>0</v>
      </c>
      <c r="AK884" s="2">
        <f t="shared" si="485"/>
        <v>3.3539182282793867E-3</v>
      </c>
      <c r="AL884" s="2">
        <f t="shared" si="486"/>
        <v>5.0113571834185123E-3</v>
      </c>
      <c r="AM884" s="2">
        <f t="shared" si="487"/>
        <v>0</v>
      </c>
      <c r="AN884" s="2">
        <f t="shared" si="488"/>
        <v>0</v>
      </c>
      <c r="AP884" t="s">
        <v>1161</v>
      </c>
      <c r="AQ884" t="s">
        <v>1792</v>
      </c>
      <c r="AT884">
        <v>1</v>
      </c>
      <c r="AU884" s="105">
        <v>34</v>
      </c>
      <c r="AV884" s="107">
        <v>23</v>
      </c>
      <c r="AW884" s="111">
        <f t="shared" si="474"/>
        <v>34023</v>
      </c>
      <c r="AY884" s="6" t="s">
        <v>1243</v>
      </c>
    </row>
    <row r="885" spans="1:51" hidden="1" outlineLevel="1">
      <c r="A885" t="s">
        <v>2225</v>
      </c>
      <c r="B885" t="s">
        <v>1792</v>
      </c>
      <c r="C885" s="1">
        <f t="shared" si="476"/>
        <v>268964</v>
      </c>
      <c r="D885" s="8">
        <f t="shared" si="477"/>
        <v>2</v>
      </c>
      <c r="E885" s="8">
        <f t="shared" si="478"/>
        <v>1</v>
      </c>
      <c r="F885" s="8">
        <f t="shared" si="479"/>
        <v>0</v>
      </c>
      <c r="G885" s="61">
        <f t="shared" si="480"/>
        <v>24212</v>
      </c>
      <c r="H885" s="66">
        <f t="shared" si="460"/>
        <v>9.0019482161181427E-2</v>
      </c>
      <c r="I885" s="2"/>
      <c r="J885" s="2">
        <f t="shared" si="481"/>
        <v>0.44672893026576049</v>
      </c>
      <c r="K885" s="2">
        <f t="shared" si="482"/>
        <v>0.53674841242694193</v>
      </c>
      <c r="L885" s="2">
        <f t="shared" si="483"/>
        <v>0</v>
      </c>
      <c r="M885" s="2">
        <f t="shared" si="484"/>
        <v>1.6522657307297628E-2</v>
      </c>
      <c r="N885" s="61">
        <v>120154</v>
      </c>
      <c r="O885" s="61">
        <v>144366</v>
      </c>
      <c r="Q885" s="61">
        <v>806</v>
      </c>
      <c r="R885" s="61">
        <v>1291</v>
      </c>
      <c r="W885" s="61">
        <v>156</v>
      </c>
      <c r="Y885" s="61">
        <v>732</v>
      </c>
      <c r="Z885" s="61">
        <v>674</v>
      </c>
      <c r="AA885" s="61">
        <v>209</v>
      </c>
      <c r="AB885" s="61">
        <v>143</v>
      </c>
      <c r="AC885" s="61">
        <v>191</v>
      </c>
      <c r="AD885" s="61">
        <v>242</v>
      </c>
      <c r="AE885" s="64"/>
      <c r="AG885" s="6">
        <f>IF(Q885&gt;0,RANK(Q885,(N885:P885,Q885:AE885)),0)</f>
        <v>4</v>
      </c>
      <c r="AH885" s="6">
        <f>IF(R885&gt;0,RANK(R885,(N885:P885,Q885:AE885)),0)</f>
        <v>3</v>
      </c>
      <c r="AI885" s="6">
        <f>IF(T885&gt;0,RANK(T885,(N885:P885,Q885:AE885)),0)</f>
        <v>0</v>
      </c>
      <c r="AJ885" s="6">
        <f>IF(S885&gt;0,RANK(S885,(N885:P885,Q885:AE885)),0)</f>
        <v>0</v>
      </c>
      <c r="AK885" s="2">
        <f t="shared" si="485"/>
        <v>2.9966835710355287E-3</v>
      </c>
      <c r="AL885" s="2">
        <f t="shared" si="486"/>
        <v>4.799898871224402E-3</v>
      </c>
      <c r="AM885" s="2">
        <f t="shared" si="487"/>
        <v>0</v>
      </c>
      <c r="AN885" s="2">
        <f t="shared" si="488"/>
        <v>0</v>
      </c>
      <c r="AP885" t="s">
        <v>2225</v>
      </c>
      <c r="AQ885" t="s">
        <v>1792</v>
      </c>
      <c r="AT885">
        <v>1</v>
      </c>
      <c r="AU885" s="105">
        <v>34</v>
      </c>
      <c r="AV885" s="107">
        <v>25</v>
      </c>
      <c r="AW885" s="111">
        <f t="shared" si="474"/>
        <v>34025</v>
      </c>
      <c r="AY885" s="6" t="s">
        <v>1243</v>
      </c>
    </row>
    <row r="886" spans="1:51" hidden="1" outlineLevel="1">
      <c r="A886" t="s">
        <v>1827</v>
      </c>
      <c r="B886" t="s">
        <v>1792</v>
      </c>
      <c r="C886" s="1">
        <f t="shared" si="476"/>
        <v>209848</v>
      </c>
      <c r="D886" s="8">
        <f t="shared" si="477"/>
        <v>2</v>
      </c>
      <c r="E886" s="8">
        <f t="shared" si="478"/>
        <v>1</v>
      </c>
      <c r="F886" s="8">
        <f t="shared" si="479"/>
        <v>0</v>
      </c>
      <c r="G886" s="61">
        <f t="shared" si="480"/>
        <v>20869</v>
      </c>
      <c r="H886" s="66">
        <f t="shared" si="460"/>
        <v>9.9448172010216912E-2</v>
      </c>
      <c r="I886" s="2"/>
      <c r="J886" s="2">
        <f t="shared" si="481"/>
        <v>0.44417387823567533</v>
      </c>
      <c r="K886" s="2">
        <f t="shared" si="482"/>
        <v>0.54362205024589227</v>
      </c>
      <c r="L886" s="2">
        <f t="shared" si="483"/>
        <v>0</v>
      </c>
      <c r="M886" s="2">
        <f t="shared" si="484"/>
        <v>1.2204071518432391E-2</v>
      </c>
      <c r="N886" s="61">
        <v>93209</v>
      </c>
      <c r="O886" s="61">
        <v>114078</v>
      </c>
      <c r="Q886" s="61">
        <v>513</v>
      </c>
      <c r="R886" s="61">
        <v>793</v>
      </c>
      <c r="W886" s="61">
        <v>120</v>
      </c>
      <c r="Y886" s="61">
        <v>146</v>
      </c>
      <c r="Z886" s="61">
        <v>324</v>
      </c>
      <c r="AA886" s="61">
        <v>34</v>
      </c>
      <c r="AB886" s="61">
        <v>55</v>
      </c>
      <c r="AC886" s="61">
        <v>144</v>
      </c>
      <c r="AD886" s="61">
        <v>432</v>
      </c>
      <c r="AE886" s="64"/>
      <c r="AG886" s="6">
        <f>IF(Q886&gt;0,RANK(Q886,(N886:P886,Q886:AE886)),0)</f>
        <v>4</v>
      </c>
      <c r="AH886" s="6">
        <f>IF(R886&gt;0,RANK(R886,(N886:P886,Q886:AE886)),0)</f>
        <v>3</v>
      </c>
      <c r="AI886" s="6">
        <f>IF(T886&gt;0,RANK(T886,(N886:P886,Q886:AE886)),0)</f>
        <v>0</v>
      </c>
      <c r="AJ886" s="6">
        <f>IF(S886&gt;0,RANK(S886,(N886:P886,Q886:AE886)),0)</f>
        <v>0</v>
      </c>
      <c r="AK886" s="2">
        <f t="shared" si="485"/>
        <v>2.4446265868628722E-3</v>
      </c>
      <c r="AL886" s="2">
        <f t="shared" si="486"/>
        <v>3.7789256986008922E-3</v>
      </c>
      <c r="AM886" s="2">
        <f t="shared" si="487"/>
        <v>0</v>
      </c>
      <c r="AN886" s="2">
        <f t="shared" si="488"/>
        <v>0</v>
      </c>
      <c r="AP886" t="s">
        <v>1827</v>
      </c>
      <c r="AQ886" t="s">
        <v>1792</v>
      </c>
      <c r="AT886">
        <v>1</v>
      </c>
      <c r="AU886" s="105">
        <v>34</v>
      </c>
      <c r="AV886" s="107">
        <v>27</v>
      </c>
      <c r="AW886" s="111">
        <f t="shared" si="474"/>
        <v>34027</v>
      </c>
      <c r="AY886" s="6" t="s">
        <v>1243</v>
      </c>
    </row>
    <row r="887" spans="1:51" hidden="1" outlineLevel="1">
      <c r="A887" t="s">
        <v>1858</v>
      </c>
      <c r="B887" t="s">
        <v>1792</v>
      </c>
      <c r="C887" s="1">
        <f t="shared" si="476"/>
        <v>236004</v>
      </c>
      <c r="D887" s="8">
        <f t="shared" si="477"/>
        <v>2</v>
      </c>
      <c r="E887" s="8">
        <f t="shared" si="478"/>
        <v>1</v>
      </c>
      <c r="F887" s="8">
        <f t="shared" si="479"/>
        <v>0</v>
      </c>
      <c r="G887" s="61">
        <f t="shared" si="480"/>
        <v>33051</v>
      </c>
      <c r="H887" s="66">
        <f t="shared" si="460"/>
        <v>0.14004423653836376</v>
      </c>
      <c r="I887" s="2"/>
      <c r="J887" s="2">
        <f t="shared" si="481"/>
        <v>0.42101828782563006</v>
      </c>
      <c r="K887" s="2">
        <f t="shared" si="482"/>
        <v>0.56106252436399384</v>
      </c>
      <c r="L887" s="2">
        <f t="shared" si="483"/>
        <v>0</v>
      </c>
      <c r="M887" s="2">
        <f t="shared" si="484"/>
        <v>1.7919187810376047E-2</v>
      </c>
      <c r="N887" s="61">
        <v>99362</v>
      </c>
      <c r="O887" s="61">
        <v>132413</v>
      </c>
      <c r="Q887" s="61">
        <v>821</v>
      </c>
      <c r="R887" s="61">
        <v>1428</v>
      </c>
      <c r="W887" s="61">
        <v>120</v>
      </c>
      <c r="Y887" s="61">
        <v>39</v>
      </c>
      <c r="Z887" s="61">
        <v>689</v>
      </c>
      <c r="AA887" s="61">
        <v>788</v>
      </c>
      <c r="AB887" s="61">
        <v>101</v>
      </c>
      <c r="AC887" s="61">
        <v>113</v>
      </c>
      <c r="AD887" s="61">
        <v>130</v>
      </c>
      <c r="AE887" s="64"/>
      <c r="AG887" s="6">
        <f>IF(Q887&gt;0,RANK(Q887,(N887:P887,Q887:AE887)),0)</f>
        <v>4</v>
      </c>
      <c r="AH887" s="6">
        <f>IF(R887&gt;0,RANK(R887,(N887:P887,Q887:AE887)),0)</f>
        <v>3</v>
      </c>
      <c r="AI887" s="6">
        <f>IF(T887&gt;0,RANK(T887,(N887:P887,Q887:AE887)),0)</f>
        <v>0</v>
      </c>
      <c r="AJ887" s="6">
        <f>IF(S887&gt;0,RANK(S887,(N887:P887,Q887:AE887)),0)</f>
        <v>0</v>
      </c>
      <c r="AK887" s="2">
        <f t="shared" si="485"/>
        <v>3.4787545973797053E-3</v>
      </c>
      <c r="AL887" s="2">
        <f t="shared" si="486"/>
        <v>6.0507449026287689E-3</v>
      </c>
      <c r="AM887" s="2">
        <f t="shared" si="487"/>
        <v>0</v>
      </c>
      <c r="AN887" s="2">
        <f t="shared" si="488"/>
        <v>0</v>
      </c>
      <c r="AP887" t="s">
        <v>1858</v>
      </c>
      <c r="AQ887" t="s">
        <v>1792</v>
      </c>
      <c r="AT887">
        <v>1</v>
      </c>
      <c r="AU887" s="105">
        <v>34</v>
      </c>
      <c r="AV887" s="107">
        <v>29</v>
      </c>
      <c r="AW887" s="111">
        <f t="shared" si="474"/>
        <v>34029</v>
      </c>
      <c r="AY887" s="6" t="s">
        <v>1243</v>
      </c>
    </row>
    <row r="888" spans="1:51" hidden="1" outlineLevel="1">
      <c r="A888" t="s">
        <v>221</v>
      </c>
      <c r="B888" t="s">
        <v>1792</v>
      </c>
      <c r="C888" s="1">
        <f t="shared" si="476"/>
        <v>162215</v>
      </c>
      <c r="D888" s="8">
        <f t="shared" si="477"/>
        <v>1</v>
      </c>
      <c r="E888" s="8">
        <f t="shared" si="478"/>
        <v>2</v>
      </c>
      <c r="F888" s="8">
        <f t="shared" si="479"/>
        <v>0</v>
      </c>
      <c r="G888" s="61">
        <f t="shared" si="480"/>
        <v>51137</v>
      </c>
      <c r="H888" s="66">
        <f t="shared" ref="H888:H951" si="489">IF(C888&gt;0,G888/C888,0)</f>
        <v>0.31524211694356258</v>
      </c>
      <c r="I888" s="2"/>
      <c r="J888" s="2">
        <f t="shared" si="481"/>
        <v>0.64905218383010199</v>
      </c>
      <c r="K888" s="2">
        <f t="shared" si="482"/>
        <v>0.33381006688653947</v>
      </c>
      <c r="L888" s="2">
        <f t="shared" si="483"/>
        <v>0</v>
      </c>
      <c r="M888" s="2">
        <f t="shared" si="484"/>
        <v>1.7137749283358539E-2</v>
      </c>
      <c r="N888" s="61">
        <v>105286</v>
      </c>
      <c r="O888" s="61">
        <v>54149</v>
      </c>
      <c r="Q888" s="61">
        <v>1092</v>
      </c>
      <c r="R888" s="61">
        <v>618</v>
      </c>
      <c r="W888" s="61">
        <v>283</v>
      </c>
      <c r="Y888" s="61">
        <v>151</v>
      </c>
      <c r="Z888" s="61">
        <v>194</v>
      </c>
      <c r="AA888" s="61">
        <v>54</v>
      </c>
      <c r="AB888" s="61">
        <v>153</v>
      </c>
      <c r="AC888" s="61">
        <v>115</v>
      </c>
      <c r="AD888" s="61">
        <v>120</v>
      </c>
      <c r="AE888" s="64"/>
      <c r="AG888" s="6">
        <f>IF(Q888&gt;0,RANK(Q888,(N888:P888,Q888:AE888)),0)</f>
        <v>3</v>
      </c>
      <c r="AH888" s="6">
        <f>IF(R888&gt;0,RANK(R888,(N888:P888,Q888:AE888)),0)</f>
        <v>4</v>
      </c>
      <c r="AI888" s="6">
        <f>IF(T888&gt;0,RANK(T888,(N888:P888,Q888:AE888)),0)</f>
        <v>0</v>
      </c>
      <c r="AJ888" s="6">
        <f>IF(S888&gt;0,RANK(S888,(N888:P888,Q888:AE888)),0)</f>
        <v>0</v>
      </c>
      <c r="AK888" s="2">
        <f t="shared" si="485"/>
        <v>6.7318065530314703E-3</v>
      </c>
      <c r="AL888" s="2">
        <f t="shared" si="486"/>
        <v>3.8097586536386895E-3</v>
      </c>
      <c r="AM888" s="2">
        <f t="shared" si="487"/>
        <v>0</v>
      </c>
      <c r="AN888" s="2">
        <f t="shared" si="488"/>
        <v>0</v>
      </c>
      <c r="AP888" t="s">
        <v>221</v>
      </c>
      <c r="AQ888" t="s">
        <v>1792</v>
      </c>
      <c r="AT888">
        <v>1</v>
      </c>
      <c r="AU888" s="105">
        <v>34</v>
      </c>
      <c r="AV888" s="107">
        <v>31</v>
      </c>
      <c r="AW888" s="111">
        <f t="shared" si="474"/>
        <v>34031</v>
      </c>
      <c r="AY888" s="6" t="s">
        <v>1243</v>
      </c>
    </row>
    <row r="889" spans="1:51" hidden="1" outlineLevel="1">
      <c r="A889" t="s">
        <v>1236</v>
      </c>
      <c r="B889" t="s">
        <v>1792</v>
      </c>
      <c r="C889" s="1">
        <f t="shared" si="476"/>
        <v>28649</v>
      </c>
      <c r="D889" s="8">
        <f t="shared" si="477"/>
        <v>1</v>
      </c>
      <c r="E889" s="8">
        <f t="shared" si="478"/>
        <v>2</v>
      </c>
      <c r="F889" s="8">
        <f t="shared" si="479"/>
        <v>0</v>
      </c>
      <c r="G889" s="61">
        <f t="shared" si="480"/>
        <v>2489</v>
      </c>
      <c r="H889" s="66">
        <f t="shared" si="489"/>
        <v>8.687912318056476E-2</v>
      </c>
      <c r="I889" s="2"/>
      <c r="J889" s="2">
        <f t="shared" si="481"/>
        <v>0.52511431463576386</v>
      </c>
      <c r="K889" s="2">
        <f t="shared" si="482"/>
        <v>0.43823519145519912</v>
      </c>
      <c r="L889" s="2">
        <f t="shared" si="483"/>
        <v>0</v>
      </c>
      <c r="M889" s="2">
        <f t="shared" si="484"/>
        <v>3.6650493909037019E-2</v>
      </c>
      <c r="N889" s="61">
        <v>15044</v>
      </c>
      <c r="O889" s="61">
        <v>12555</v>
      </c>
      <c r="Q889" s="61">
        <v>201</v>
      </c>
      <c r="R889" s="61">
        <v>259</v>
      </c>
      <c r="W889" s="61">
        <v>35</v>
      </c>
      <c r="Y889" s="61">
        <v>70</v>
      </c>
      <c r="Z889" s="61">
        <v>108</v>
      </c>
      <c r="AA889" s="61">
        <v>179</v>
      </c>
      <c r="AB889" s="61">
        <v>98</v>
      </c>
      <c r="AC889" s="61">
        <v>45</v>
      </c>
      <c r="AD889" s="61">
        <v>55</v>
      </c>
      <c r="AE889" s="64"/>
      <c r="AG889" s="6">
        <f>IF(Q889&gt;0,RANK(Q889,(N889:P889,Q889:AE889)),0)</f>
        <v>4</v>
      </c>
      <c r="AH889" s="6">
        <f>IF(R889&gt;0,RANK(R889,(N889:P889,Q889:AE889)),0)</f>
        <v>3</v>
      </c>
      <c r="AI889" s="6">
        <f>IF(T889&gt;0,RANK(T889,(N889:P889,Q889:AE889)),0)</f>
        <v>0</v>
      </c>
      <c r="AJ889" s="6">
        <f>IF(S889&gt;0,RANK(S889,(N889:P889,Q889:AE889)),0)</f>
        <v>0</v>
      </c>
      <c r="AK889" s="2">
        <f t="shared" si="485"/>
        <v>7.0159516911585049E-3</v>
      </c>
      <c r="AL889" s="2">
        <f t="shared" si="486"/>
        <v>9.0404551642291175E-3</v>
      </c>
      <c r="AM889" s="2">
        <f t="shared" si="487"/>
        <v>0</v>
      </c>
      <c r="AN889" s="2">
        <f t="shared" si="488"/>
        <v>0</v>
      </c>
      <c r="AP889" t="s">
        <v>1236</v>
      </c>
      <c r="AQ889" t="s">
        <v>1792</v>
      </c>
      <c r="AR889">
        <v>2</v>
      </c>
      <c r="AT889">
        <v>1</v>
      </c>
      <c r="AU889" s="105">
        <v>34</v>
      </c>
      <c r="AV889" s="107">
        <v>33</v>
      </c>
      <c r="AW889" s="111">
        <f t="shared" si="474"/>
        <v>34033</v>
      </c>
      <c r="AY889" s="6" t="s">
        <v>1243</v>
      </c>
    </row>
    <row r="890" spans="1:51" hidden="1" outlineLevel="1">
      <c r="A890" t="s">
        <v>2099</v>
      </c>
      <c r="B890" t="s">
        <v>1792</v>
      </c>
      <c r="C890" s="1">
        <f t="shared" si="476"/>
        <v>136258</v>
      </c>
      <c r="D890" s="8">
        <f t="shared" si="477"/>
        <v>1</v>
      </c>
      <c r="E890" s="8">
        <f t="shared" si="478"/>
        <v>2</v>
      </c>
      <c r="F890" s="8">
        <f t="shared" si="479"/>
        <v>0</v>
      </c>
      <c r="G890" s="61">
        <f t="shared" si="480"/>
        <v>6915</v>
      </c>
      <c r="H890" s="66">
        <f t="shared" si="489"/>
        <v>5.0749313801758428E-2</v>
      </c>
      <c r="I890" s="2"/>
      <c r="J890" s="2">
        <f t="shared" si="481"/>
        <v>0.51566880476742649</v>
      </c>
      <c r="K890" s="2">
        <f t="shared" si="482"/>
        <v>0.46491949096566809</v>
      </c>
      <c r="L890" s="2">
        <f t="shared" si="483"/>
        <v>0</v>
      </c>
      <c r="M890" s="2">
        <f t="shared" si="484"/>
        <v>1.9411704266905416E-2</v>
      </c>
      <c r="N890" s="61">
        <v>70264</v>
      </c>
      <c r="O890" s="61">
        <v>63349</v>
      </c>
      <c r="Q890" s="61">
        <v>457</v>
      </c>
      <c r="R890" s="61">
        <v>1035</v>
      </c>
      <c r="W890" s="61">
        <v>136</v>
      </c>
      <c r="Y890" s="61">
        <v>173</v>
      </c>
      <c r="Z890" s="61">
        <v>220</v>
      </c>
      <c r="AA890" s="61">
        <v>32</v>
      </c>
      <c r="AB890" s="61">
        <v>44</v>
      </c>
      <c r="AC890" s="61">
        <v>360</v>
      </c>
      <c r="AD890" s="61">
        <v>188</v>
      </c>
      <c r="AE890" s="64"/>
      <c r="AG890" s="6">
        <f>IF(Q890&gt;0,RANK(Q890,(N890:P890,Q890:AE890)),0)</f>
        <v>4</v>
      </c>
      <c r="AH890" s="6">
        <f>IF(R890&gt;0,RANK(R890,(N890:P890,Q890:AE890)),0)</f>
        <v>3</v>
      </c>
      <c r="AI890" s="6">
        <f>IF(T890&gt;0,RANK(T890,(N890:P890,Q890:AE890)),0)</f>
        <v>0</v>
      </c>
      <c r="AJ890" s="6">
        <f>IF(S890&gt;0,RANK(S890,(N890:P890,Q890:AE890)),0)</f>
        <v>0</v>
      </c>
      <c r="AK890" s="2">
        <f t="shared" si="485"/>
        <v>3.3539315122781783E-3</v>
      </c>
      <c r="AL890" s="2">
        <f t="shared" si="486"/>
        <v>7.5958842783542986E-3</v>
      </c>
      <c r="AM890" s="2">
        <f t="shared" si="487"/>
        <v>0</v>
      </c>
      <c r="AN890" s="2">
        <f t="shared" si="488"/>
        <v>0</v>
      </c>
      <c r="AP890" t="s">
        <v>2099</v>
      </c>
      <c r="AQ890" t="s">
        <v>1792</v>
      </c>
      <c r="AT890">
        <v>1</v>
      </c>
      <c r="AU890" s="105">
        <v>34</v>
      </c>
      <c r="AV890" s="107">
        <v>35</v>
      </c>
      <c r="AW890" s="111">
        <f t="shared" si="474"/>
        <v>34035</v>
      </c>
      <c r="AY890" s="6" t="s">
        <v>1243</v>
      </c>
    </row>
    <row r="891" spans="1:51" hidden="1" outlineLevel="1">
      <c r="A891" t="s">
        <v>219</v>
      </c>
      <c r="B891" t="s">
        <v>1792</v>
      </c>
      <c r="C891" s="1">
        <f t="shared" si="476"/>
        <v>66293</v>
      </c>
      <c r="D891" s="8">
        <f t="shared" si="477"/>
        <v>2</v>
      </c>
      <c r="E891" s="8">
        <f t="shared" si="478"/>
        <v>1</v>
      </c>
      <c r="F891" s="8">
        <f t="shared" si="479"/>
        <v>0</v>
      </c>
      <c r="G891" s="61">
        <f t="shared" si="480"/>
        <v>13038</v>
      </c>
      <c r="H891" s="66">
        <f t="shared" si="489"/>
        <v>0.19667234851341769</v>
      </c>
      <c r="I891" s="2"/>
      <c r="J891" s="2">
        <f t="shared" si="481"/>
        <v>0.38031164678020302</v>
      </c>
      <c r="K891" s="2">
        <f t="shared" si="482"/>
        <v>0.57698399529362077</v>
      </c>
      <c r="L891" s="2">
        <f t="shared" si="483"/>
        <v>0</v>
      </c>
      <c r="M891" s="2">
        <f t="shared" si="484"/>
        <v>4.2704357926176217E-2</v>
      </c>
      <c r="N891" s="61">
        <v>25212</v>
      </c>
      <c r="O891" s="61">
        <v>38250</v>
      </c>
      <c r="Q891" s="61">
        <v>660</v>
      </c>
      <c r="R891" s="61">
        <v>541</v>
      </c>
      <c r="W891" s="61">
        <v>77</v>
      </c>
      <c r="Y891" s="61">
        <v>79</v>
      </c>
      <c r="Z891" s="61">
        <v>1050</v>
      </c>
      <c r="AA891" s="61">
        <v>52</v>
      </c>
      <c r="AB891" s="61">
        <v>38</v>
      </c>
      <c r="AC891" s="61">
        <v>114</v>
      </c>
      <c r="AD891" s="61">
        <v>220</v>
      </c>
      <c r="AE891" s="64"/>
      <c r="AG891" s="6">
        <f>IF(Q891&gt;0,RANK(Q891,(N891:P891,Q891:AE891)),0)</f>
        <v>4</v>
      </c>
      <c r="AH891" s="6">
        <f>IF(R891&gt;0,RANK(R891,(N891:P891,Q891:AE891)),0)</f>
        <v>5</v>
      </c>
      <c r="AI891" s="6">
        <f>IF(T891&gt;0,RANK(T891,(N891:P891,Q891:AE891)),0)</f>
        <v>0</v>
      </c>
      <c r="AJ891" s="6">
        <f>IF(S891&gt;0,RANK(S891,(N891:P891,Q891:AE891)),0)</f>
        <v>0</v>
      </c>
      <c r="AK891" s="2">
        <f t="shared" si="485"/>
        <v>9.9558022717330646E-3</v>
      </c>
      <c r="AL891" s="2">
        <f t="shared" si="486"/>
        <v>8.1607409530417997E-3</v>
      </c>
      <c r="AM891" s="2">
        <f t="shared" si="487"/>
        <v>0</v>
      </c>
      <c r="AN891" s="2">
        <f t="shared" si="488"/>
        <v>0</v>
      </c>
      <c r="AP891" t="s">
        <v>219</v>
      </c>
      <c r="AQ891" t="s">
        <v>1792</v>
      </c>
      <c r="AT891">
        <v>1</v>
      </c>
      <c r="AU891" s="105">
        <v>34</v>
      </c>
      <c r="AV891" s="107">
        <v>37</v>
      </c>
      <c r="AW891" s="111">
        <f t="shared" si="474"/>
        <v>34037</v>
      </c>
      <c r="AY891" s="6" t="s">
        <v>1243</v>
      </c>
    </row>
    <row r="892" spans="1:51" hidden="1" outlineLevel="1">
      <c r="A892" t="s">
        <v>1070</v>
      </c>
      <c r="B892" t="s">
        <v>1792</v>
      </c>
      <c r="C892" s="1">
        <f t="shared" si="476"/>
        <v>187744</v>
      </c>
      <c r="D892" s="8">
        <f t="shared" si="477"/>
        <v>1</v>
      </c>
      <c r="E892" s="8">
        <f t="shared" si="478"/>
        <v>2</v>
      </c>
      <c r="F892" s="8">
        <f t="shared" si="479"/>
        <v>0</v>
      </c>
      <c r="G892" s="61">
        <f t="shared" si="480"/>
        <v>66706</v>
      </c>
      <c r="H892" s="66">
        <f t="shared" si="489"/>
        <v>0.3553029657405829</v>
      </c>
      <c r="I892" s="2"/>
      <c r="J892" s="2">
        <f t="shared" si="481"/>
        <v>0.66918250383500932</v>
      </c>
      <c r="K892" s="2">
        <f t="shared" si="482"/>
        <v>0.31387953809442648</v>
      </c>
      <c r="L892" s="2">
        <f t="shared" si="483"/>
        <v>0</v>
      </c>
      <c r="M892" s="2">
        <f t="shared" si="484"/>
        <v>1.6937958070564196E-2</v>
      </c>
      <c r="N892" s="61">
        <v>125635</v>
      </c>
      <c r="O892" s="61">
        <v>58929</v>
      </c>
      <c r="Q892" s="61">
        <v>490</v>
      </c>
      <c r="R892" s="61">
        <v>849</v>
      </c>
      <c r="W892" s="61">
        <v>101</v>
      </c>
      <c r="Y892" s="61">
        <v>160</v>
      </c>
      <c r="Z892" s="61">
        <v>851</v>
      </c>
      <c r="AA892" s="61">
        <v>29</v>
      </c>
      <c r="AB892" s="61">
        <v>80</v>
      </c>
      <c r="AC892" s="61">
        <v>296</v>
      </c>
      <c r="AD892" s="61">
        <v>324</v>
      </c>
      <c r="AE892" s="64"/>
      <c r="AG892" s="6">
        <f>IF(Q892&gt;0,RANK(Q892,(N892:P892,Q892:AE892)),0)</f>
        <v>5</v>
      </c>
      <c r="AH892" s="6">
        <f>IF(R892&gt;0,RANK(R892,(N892:P892,Q892:AE892)),0)</f>
        <v>4</v>
      </c>
      <c r="AI892" s="6">
        <f>IF(T892&gt;0,RANK(T892,(N892:P892,Q892:AE892)),0)</f>
        <v>0</v>
      </c>
      <c r="AJ892" s="6">
        <f>IF(S892&gt;0,RANK(S892,(N892:P892,Q892:AE892)),0)</f>
        <v>0</v>
      </c>
      <c r="AK892" s="2">
        <f t="shared" si="485"/>
        <v>2.6099369354013976E-3</v>
      </c>
      <c r="AL892" s="2">
        <f t="shared" si="486"/>
        <v>4.5221152207260947E-3</v>
      </c>
      <c r="AM892" s="2">
        <f t="shared" si="487"/>
        <v>0</v>
      </c>
      <c r="AN892" s="2">
        <f t="shared" si="488"/>
        <v>0</v>
      </c>
      <c r="AP892" t="s">
        <v>1070</v>
      </c>
      <c r="AQ892" t="s">
        <v>1792</v>
      </c>
      <c r="AT892">
        <v>1</v>
      </c>
      <c r="AU892" s="105">
        <v>34</v>
      </c>
      <c r="AV892" s="107">
        <v>39</v>
      </c>
      <c r="AW892" s="111">
        <f t="shared" si="474"/>
        <v>34039</v>
      </c>
      <c r="AY892" s="6" t="s">
        <v>1243</v>
      </c>
    </row>
    <row r="893" spans="1:51" hidden="1" outlineLevel="1">
      <c r="A893" t="s">
        <v>290</v>
      </c>
      <c r="B893" t="s">
        <v>1792</v>
      </c>
      <c r="C893" s="1">
        <f t="shared" si="476"/>
        <v>42806</v>
      </c>
      <c r="D893" s="8">
        <f t="shared" si="477"/>
        <v>2</v>
      </c>
      <c r="E893" s="8">
        <f t="shared" si="478"/>
        <v>1</v>
      </c>
      <c r="F893" s="8">
        <f t="shared" si="479"/>
        <v>0</v>
      </c>
      <c r="G893" s="61">
        <f t="shared" si="480"/>
        <v>6142</v>
      </c>
      <c r="H893" s="66">
        <f t="shared" si="489"/>
        <v>0.14348455823949913</v>
      </c>
      <c r="I893" s="2"/>
      <c r="J893" s="2">
        <f t="shared" si="481"/>
        <v>0.41825912255291314</v>
      </c>
      <c r="K893" s="2">
        <f t="shared" si="482"/>
        <v>0.56174368079241233</v>
      </c>
      <c r="L893" s="2">
        <f t="shared" si="483"/>
        <v>0</v>
      </c>
      <c r="M893" s="2">
        <f t="shared" si="484"/>
        <v>1.9997196654674587E-2</v>
      </c>
      <c r="N893" s="61">
        <v>17904</v>
      </c>
      <c r="O893" s="61">
        <v>24046</v>
      </c>
      <c r="Q893" s="61">
        <v>186</v>
      </c>
      <c r="R893" s="61">
        <v>229</v>
      </c>
      <c r="W893" s="61">
        <v>27</v>
      </c>
      <c r="Y893" s="61">
        <v>66</v>
      </c>
      <c r="Z893" s="61">
        <v>165</v>
      </c>
      <c r="AA893" s="61">
        <v>19</v>
      </c>
      <c r="AB893" s="61">
        <v>41</v>
      </c>
      <c r="AC893" s="61">
        <v>54</v>
      </c>
      <c r="AD893" s="61">
        <v>69</v>
      </c>
      <c r="AE893" s="64"/>
      <c r="AG893" s="6">
        <f>IF(Q893&gt;0,RANK(Q893,(N893:P893,Q893:AE893)),0)</f>
        <v>4</v>
      </c>
      <c r="AH893" s="6">
        <f>IF(R893&gt;0,RANK(R893,(N893:P893,Q893:AE893)),0)</f>
        <v>3</v>
      </c>
      <c r="AI893" s="6">
        <f>IF(T893&gt;0,RANK(T893,(N893:P893,Q893:AE893)),0)</f>
        <v>0</v>
      </c>
      <c r="AJ893" s="6">
        <f>IF(S893&gt;0,RANK(S893,(N893:P893,Q893:AE893)),0)</f>
        <v>0</v>
      </c>
      <c r="AK893" s="2">
        <f t="shared" si="485"/>
        <v>4.3451852544035881E-3</v>
      </c>
      <c r="AL893" s="2">
        <f t="shared" si="486"/>
        <v>5.3497173293463535E-3</v>
      </c>
      <c r="AM893" s="2">
        <f t="shared" si="487"/>
        <v>0</v>
      </c>
      <c r="AN893" s="2">
        <f t="shared" si="488"/>
        <v>0</v>
      </c>
      <c r="AP893" t="s">
        <v>290</v>
      </c>
      <c r="AQ893" t="s">
        <v>1792</v>
      </c>
      <c r="AT893">
        <v>1</v>
      </c>
      <c r="AU893" s="105">
        <v>34</v>
      </c>
      <c r="AV893" s="107">
        <v>41</v>
      </c>
      <c r="AW893" s="111">
        <f t="shared" si="474"/>
        <v>34041</v>
      </c>
      <c r="AY893" s="6" t="s">
        <v>1243</v>
      </c>
    </row>
    <row r="894" spans="1:51" collapsed="1">
      <c r="A894" t="s">
        <v>435</v>
      </c>
      <c r="B894" t="s">
        <v>179</v>
      </c>
      <c r="C894" s="1">
        <f t="shared" si="476"/>
        <v>3374668</v>
      </c>
      <c r="D894" s="8">
        <f t="shared" si="477"/>
        <v>1</v>
      </c>
      <c r="E894" s="8">
        <f t="shared" si="478"/>
        <v>2</v>
      </c>
      <c r="F894" s="8">
        <f t="shared" si="479"/>
        <v>0</v>
      </c>
      <c r="G894" s="61">
        <f t="shared" si="480"/>
        <v>656378</v>
      </c>
      <c r="H894" s="66">
        <f t="shared" si="489"/>
        <v>0.1945015035553127</v>
      </c>
      <c r="I894" s="2"/>
      <c r="J894" s="2">
        <f t="shared" si="481"/>
        <v>0.58843803301539588</v>
      </c>
      <c r="K894" s="2">
        <f t="shared" si="482"/>
        <v>0.39393652946008317</v>
      </c>
      <c r="L894" s="2">
        <f t="shared" si="483"/>
        <v>0</v>
      </c>
      <c r="M894" s="2">
        <f t="shared" si="484"/>
        <v>1.7625437524520948E-2</v>
      </c>
      <c r="N894" s="61">
        <f>SUM(N873:N893)</f>
        <v>1985783</v>
      </c>
      <c r="O894" s="61">
        <f>SUM(O873:O893)</f>
        <v>1329405</v>
      </c>
      <c r="Q894" s="61">
        <f>SUM(Q873:Q893)</f>
        <v>15799</v>
      </c>
      <c r="R894" s="61">
        <f>SUM(R873:R893)</f>
        <v>16803</v>
      </c>
      <c r="W894" s="61">
        <f>SUM(W873:W893)</f>
        <v>2256</v>
      </c>
      <c r="Y894" s="61">
        <f t="shared" ref="Y894:AD894" si="490">SUM(Y873:Y893)</f>
        <v>3595</v>
      </c>
      <c r="Z894" s="61">
        <f t="shared" si="490"/>
        <v>9377</v>
      </c>
      <c r="AA894" s="61">
        <f t="shared" si="490"/>
        <v>2201</v>
      </c>
      <c r="AB894" s="61">
        <f t="shared" si="490"/>
        <v>2075</v>
      </c>
      <c r="AC894" s="61">
        <f t="shared" si="490"/>
        <v>3544</v>
      </c>
      <c r="AD894" s="61">
        <f t="shared" si="490"/>
        <v>3830</v>
      </c>
      <c r="AE894" s="64"/>
      <c r="AG894" s="6">
        <f>IF(Q894&gt;0,RANK(Q894,(N894:P894,Q894:AE894)),0)</f>
        <v>4</v>
      </c>
      <c r="AH894" s="6">
        <f>IF(R894&gt;0,RANK(R894,(N894:P894,Q894:AE894)),0)</f>
        <v>3</v>
      </c>
      <c r="AI894" s="6">
        <f>IF(T894&gt;0,RANK(T894,(N894:P894,Q894:AE894)),0)</f>
        <v>0</v>
      </c>
      <c r="AJ894" s="6">
        <f>IF(S894&gt;0,RANK(S894,(N894:P894,Q894:AE894)),0)</f>
        <v>0</v>
      </c>
      <c r="AK894" s="2">
        <f t="shared" si="485"/>
        <v>4.681645720408645E-3</v>
      </c>
      <c r="AL894" s="2">
        <f t="shared" si="486"/>
        <v>4.9791564681325685E-3</v>
      </c>
      <c r="AM894" s="2">
        <f t="shared" si="487"/>
        <v>0</v>
      </c>
      <c r="AN894" s="2">
        <f t="shared" si="488"/>
        <v>0</v>
      </c>
      <c r="AP894" t="s">
        <v>435</v>
      </c>
      <c r="AQ894" t="s">
        <v>179</v>
      </c>
      <c r="AT894">
        <v>1</v>
      </c>
      <c r="AU894" s="105">
        <v>34</v>
      </c>
      <c r="AV894" s="107"/>
      <c r="AW894" s="105">
        <v>34</v>
      </c>
      <c r="AY894" s="6" t="s">
        <v>71</v>
      </c>
    </row>
    <row r="895" spans="1:51">
      <c r="C895" s="1"/>
      <c r="D895" s="8"/>
      <c r="E895" s="8"/>
      <c r="F895" s="8"/>
      <c r="G895" s="61"/>
      <c r="H895" s="66"/>
      <c r="I895" s="2"/>
      <c r="AG895" s="6"/>
      <c r="AH895" s="6"/>
      <c r="AI895" s="6"/>
      <c r="AJ895" s="6"/>
      <c r="AU895" s="105"/>
      <c r="AV895" s="107"/>
      <c r="AW895" s="111"/>
    </row>
    <row r="896" spans="1:51" hidden="1" outlineLevel="1">
      <c r="A896" t="s">
        <v>960</v>
      </c>
      <c r="B896" t="s">
        <v>1422</v>
      </c>
      <c r="C896" s="1">
        <f t="shared" ref="C896:C929" si="491">SUM(N896:AE896)</f>
        <v>268978</v>
      </c>
      <c r="D896" s="8">
        <f t="shared" ref="D896:D929" si="492">IF(N896&gt;0, RANK(N896,(N896:AE896)),0)</f>
        <v>1</v>
      </c>
      <c r="E896" s="8">
        <f t="shared" ref="E896:E929" si="493">IF(O896&gt;0,RANK(O896,(N896:AE896)),0)</f>
        <v>2</v>
      </c>
      <c r="F896" s="8">
        <f t="shared" ref="F896:F929" si="494">IF(P896&gt;0,RANK(P896,(N896:AE896)),0)</f>
        <v>0</v>
      </c>
      <c r="G896" s="61">
        <f t="shared" ref="G896:G929" si="495">IF(C896&gt;0,MAX(N896:S896)-LARGE(N896:S896,2),0)</f>
        <v>29145</v>
      </c>
      <c r="H896" s="66">
        <f t="shared" si="489"/>
        <v>0.1083545866204671</v>
      </c>
      <c r="I896" s="2"/>
      <c r="J896" s="2">
        <f t="shared" ref="J896:J929" si="496">IF($C896=0,"-",N896/$C896)</f>
        <v>0.53780978369978216</v>
      </c>
      <c r="K896" s="2">
        <f t="shared" ref="K896:K929" si="497">IF($C896=0,"-",O896/$C896)</f>
        <v>0.42945519707931501</v>
      </c>
      <c r="L896" s="2">
        <f t="shared" ref="L896:L929" si="498">IF($C896=0,"-",P896/$C896)</f>
        <v>0</v>
      </c>
      <c r="M896" s="2">
        <f t="shared" ref="M896:M929" si="499">IF(C896=0,"-",(1-J896-K896-L896))</f>
        <v>3.2735019220902828E-2</v>
      </c>
      <c r="N896" s="61">
        <v>144659</v>
      </c>
      <c r="O896" s="61">
        <v>115514</v>
      </c>
      <c r="T896" s="61">
        <v>8450</v>
      </c>
      <c r="Y896" s="61">
        <v>355</v>
      </c>
      <c r="AG896" s="6">
        <f>IF(Q896&gt;0,RANK(Q896,(N896:P896,Q896:AE896)),0)</f>
        <v>0</v>
      </c>
      <c r="AH896" s="6">
        <f>IF(R896&gt;0,RANK(R896,(N896:P896,Q896:AE896)),0)</f>
        <v>0</v>
      </c>
      <c r="AI896" s="6">
        <f>IF(T896&gt;0,RANK(T896,(N896:P896,Q896:AE896)),0)</f>
        <v>3</v>
      </c>
      <c r="AJ896" s="6">
        <f>IF(S896&gt;0,RANK(S896,(N896:P896,Q896:AE896)),0)</f>
        <v>0</v>
      </c>
      <c r="AK896" s="2">
        <f t="shared" ref="AK896:AK929" si="500">IF($C896=0,"-",Q896/$C896)</f>
        <v>0</v>
      </c>
      <c r="AL896" s="2">
        <f t="shared" ref="AL896:AL929" si="501">IF($C896=0,"-",R896/$C896)</f>
        <v>0</v>
      </c>
      <c r="AM896" s="2">
        <f t="shared" ref="AM896:AM929" si="502">IF($C896=0,"-",T896/$C896)</f>
        <v>3.1415208678776702E-2</v>
      </c>
      <c r="AN896" s="2">
        <f t="shared" ref="AN896:AN929" si="503">IF($C896=0,"-",S896/$C896)</f>
        <v>0</v>
      </c>
      <c r="AP896" t="s">
        <v>960</v>
      </c>
      <c r="AQ896" t="s">
        <v>1422</v>
      </c>
      <c r="AT896">
        <v>1</v>
      </c>
      <c r="AU896" s="105">
        <v>35</v>
      </c>
      <c r="AV896" s="107">
        <v>1</v>
      </c>
      <c r="AW896" s="111">
        <f t="shared" si="474"/>
        <v>35001</v>
      </c>
      <c r="AY896" s="6" t="s">
        <v>1243</v>
      </c>
    </row>
    <row r="897" spans="1:51" hidden="1" outlineLevel="1">
      <c r="A897" t="s">
        <v>1674</v>
      </c>
      <c r="B897" t="s">
        <v>1422</v>
      </c>
      <c r="C897" s="1">
        <f t="shared" si="491"/>
        <v>2104</v>
      </c>
      <c r="D897" s="8">
        <f t="shared" si="492"/>
        <v>2</v>
      </c>
      <c r="E897" s="8">
        <f t="shared" si="493"/>
        <v>1</v>
      </c>
      <c r="F897" s="8">
        <f t="shared" si="494"/>
        <v>0</v>
      </c>
      <c r="G897" s="61">
        <f t="shared" si="495"/>
        <v>785</v>
      </c>
      <c r="H897" s="66">
        <f t="shared" si="489"/>
        <v>0.37309885931558934</v>
      </c>
      <c r="I897" s="2"/>
      <c r="J897" s="2">
        <f t="shared" si="496"/>
        <v>0.280893536121673</v>
      </c>
      <c r="K897" s="2">
        <f t="shared" si="497"/>
        <v>0.6539923954372624</v>
      </c>
      <c r="L897" s="2">
        <f t="shared" si="498"/>
        <v>0</v>
      </c>
      <c r="M897" s="2">
        <f t="shared" si="499"/>
        <v>6.5114068441064599E-2</v>
      </c>
      <c r="N897" s="61">
        <v>591</v>
      </c>
      <c r="O897" s="61">
        <v>1376</v>
      </c>
      <c r="T897" s="61">
        <v>135</v>
      </c>
      <c r="Y897" s="61">
        <v>2</v>
      </c>
      <c r="AG897" s="6">
        <f>IF(Q897&gt;0,RANK(Q897,(N897:P897,Q897:AE897)),0)</f>
        <v>0</v>
      </c>
      <c r="AH897" s="6">
        <f>IF(R897&gt;0,RANK(R897,(N897:P897,Q897:AE897)),0)</f>
        <v>0</v>
      </c>
      <c r="AI897" s="6">
        <f>IF(T897&gt;0,RANK(T897,(N897:P897,Q897:AE897)),0)</f>
        <v>3</v>
      </c>
      <c r="AJ897" s="6">
        <f>IF(S897&gt;0,RANK(S897,(N897:P897,Q897:AE897)),0)</f>
        <v>0</v>
      </c>
      <c r="AK897" s="2">
        <f t="shared" si="500"/>
        <v>0</v>
      </c>
      <c r="AL897" s="2">
        <f t="shared" si="501"/>
        <v>0</v>
      </c>
      <c r="AM897" s="2">
        <f t="shared" si="502"/>
        <v>6.4163498098859309E-2</v>
      </c>
      <c r="AN897" s="2">
        <f t="shared" si="503"/>
        <v>0</v>
      </c>
      <c r="AP897" t="s">
        <v>1674</v>
      </c>
      <c r="AQ897" t="s">
        <v>1422</v>
      </c>
      <c r="AR897">
        <v>2</v>
      </c>
      <c r="AT897">
        <v>1</v>
      </c>
      <c r="AU897" s="105">
        <v>35</v>
      </c>
      <c r="AV897" s="107">
        <v>3</v>
      </c>
      <c r="AW897" s="111">
        <f t="shared" si="474"/>
        <v>35003</v>
      </c>
      <c r="AY897" s="6" t="s">
        <v>1243</v>
      </c>
    </row>
    <row r="898" spans="1:51" hidden="1" outlineLevel="1">
      <c r="A898" t="s">
        <v>2503</v>
      </c>
      <c r="B898" t="s">
        <v>1422</v>
      </c>
      <c r="C898" s="1">
        <f t="shared" si="491"/>
        <v>20143</v>
      </c>
      <c r="D898" s="8">
        <f t="shared" si="492"/>
        <v>2</v>
      </c>
      <c r="E898" s="8">
        <f t="shared" si="493"/>
        <v>1</v>
      </c>
      <c r="F898" s="8">
        <f t="shared" si="494"/>
        <v>0</v>
      </c>
      <c r="G898" s="61">
        <f t="shared" si="495"/>
        <v>6225</v>
      </c>
      <c r="H898" s="66">
        <f t="shared" si="489"/>
        <v>0.30904036141587649</v>
      </c>
      <c r="I898" s="2"/>
      <c r="J898" s="2">
        <f t="shared" si="496"/>
        <v>0.32596931936652934</v>
      </c>
      <c r="K898" s="2">
        <f t="shared" si="497"/>
        <v>0.63500968078240583</v>
      </c>
      <c r="L898" s="2">
        <f t="shared" si="498"/>
        <v>0</v>
      </c>
      <c r="M898" s="2">
        <f t="shared" si="499"/>
        <v>3.9020999851064775E-2</v>
      </c>
      <c r="N898" s="61">
        <v>6566</v>
      </c>
      <c r="O898" s="61">
        <v>12791</v>
      </c>
      <c r="T898" s="61">
        <v>770</v>
      </c>
      <c r="Y898" s="61">
        <v>16</v>
      </c>
      <c r="AG898" s="6">
        <f>IF(Q898&gt;0,RANK(Q898,(N898:P898,Q898:AE898)),0)</f>
        <v>0</v>
      </c>
      <c r="AH898" s="6">
        <f>IF(R898&gt;0,RANK(R898,(N898:P898,Q898:AE898)),0)</f>
        <v>0</v>
      </c>
      <c r="AI898" s="6">
        <f>IF(T898&gt;0,RANK(T898,(N898:P898,Q898:AE898)),0)</f>
        <v>3</v>
      </c>
      <c r="AJ898" s="6">
        <f>IF(S898&gt;0,RANK(S898,(N898:P898,Q898:AE898)),0)</f>
        <v>0</v>
      </c>
      <c r="AK898" s="2">
        <f t="shared" si="500"/>
        <v>0</v>
      </c>
      <c r="AL898" s="2">
        <f t="shared" si="501"/>
        <v>0</v>
      </c>
      <c r="AM898" s="2">
        <f t="shared" si="502"/>
        <v>3.8226679243409618E-2</v>
      </c>
      <c r="AN898" s="2">
        <f t="shared" si="503"/>
        <v>0</v>
      </c>
      <c r="AP898" t="s">
        <v>2503</v>
      </c>
      <c r="AQ898" t="s">
        <v>1422</v>
      </c>
      <c r="AR898">
        <v>2</v>
      </c>
      <c r="AT898">
        <v>1</v>
      </c>
      <c r="AU898" s="105">
        <v>35</v>
      </c>
      <c r="AV898" s="107">
        <v>5</v>
      </c>
      <c r="AW898" s="111">
        <f t="shared" si="474"/>
        <v>35005</v>
      </c>
      <c r="AY898" s="6" t="s">
        <v>1243</v>
      </c>
    </row>
    <row r="899" spans="1:51" hidden="1" outlineLevel="1">
      <c r="A899" t="s">
        <v>1812</v>
      </c>
      <c r="B899" t="s">
        <v>1422</v>
      </c>
      <c r="C899" s="1">
        <f t="shared" si="491"/>
        <v>8157</v>
      </c>
      <c r="D899" s="8">
        <f t="shared" si="492"/>
        <v>1</v>
      </c>
      <c r="E899" s="8">
        <f t="shared" si="493"/>
        <v>2</v>
      </c>
      <c r="F899" s="8">
        <f t="shared" si="494"/>
        <v>0</v>
      </c>
      <c r="G899" s="61">
        <f t="shared" si="495"/>
        <v>1237</v>
      </c>
      <c r="H899" s="66">
        <f t="shared" si="489"/>
        <v>0.15164889052347677</v>
      </c>
      <c r="I899" s="2"/>
      <c r="J899" s="2">
        <f t="shared" si="496"/>
        <v>0.55081525070491599</v>
      </c>
      <c r="K899" s="2">
        <f t="shared" si="497"/>
        <v>0.39916636018143925</v>
      </c>
      <c r="L899" s="2">
        <f t="shared" si="498"/>
        <v>0</v>
      </c>
      <c r="M899" s="2">
        <f t="shared" si="499"/>
        <v>5.0018389113644757E-2</v>
      </c>
      <c r="N899" s="61">
        <v>4493</v>
      </c>
      <c r="O899" s="61">
        <v>3256</v>
      </c>
      <c r="T899" s="61">
        <v>404</v>
      </c>
      <c r="Y899" s="61">
        <v>4</v>
      </c>
      <c r="AG899" s="6">
        <f>IF(Q899&gt;0,RANK(Q899,(N899:P899,Q899:AE899)),0)</f>
        <v>0</v>
      </c>
      <c r="AH899" s="6">
        <f>IF(R899&gt;0,RANK(R899,(N899:P899,Q899:AE899)),0)</f>
        <v>0</v>
      </c>
      <c r="AI899" s="6">
        <f>IF(T899&gt;0,RANK(T899,(N899:P899,Q899:AE899)),0)</f>
        <v>3</v>
      </c>
      <c r="AJ899" s="6">
        <f>IF(S899&gt;0,RANK(S899,(N899:P899,Q899:AE899)),0)</f>
        <v>0</v>
      </c>
      <c r="AK899" s="2">
        <f t="shared" si="500"/>
        <v>0</v>
      </c>
      <c r="AL899" s="2">
        <f t="shared" si="501"/>
        <v>0</v>
      </c>
      <c r="AM899" s="2">
        <f t="shared" si="502"/>
        <v>4.9528012749785459E-2</v>
      </c>
      <c r="AN899" s="2">
        <f t="shared" si="503"/>
        <v>0</v>
      </c>
      <c r="AP899" t="s">
        <v>1812</v>
      </c>
      <c r="AQ899" t="s">
        <v>1422</v>
      </c>
      <c r="AR899">
        <v>2</v>
      </c>
      <c r="AT899">
        <v>1</v>
      </c>
      <c r="AU899" s="105">
        <v>35</v>
      </c>
      <c r="AV899" s="107">
        <v>6</v>
      </c>
      <c r="AW899" s="111">
        <f t="shared" si="474"/>
        <v>35006</v>
      </c>
      <c r="AY899" s="6" t="s">
        <v>1243</v>
      </c>
    </row>
    <row r="900" spans="1:51" hidden="1" outlineLevel="1">
      <c r="A900" t="s">
        <v>1963</v>
      </c>
      <c r="B900" t="s">
        <v>1422</v>
      </c>
      <c r="C900" s="1">
        <f t="shared" si="491"/>
        <v>5717</v>
      </c>
      <c r="D900" s="8">
        <f t="shared" si="492"/>
        <v>1</v>
      </c>
      <c r="E900" s="8">
        <f t="shared" si="493"/>
        <v>2</v>
      </c>
      <c r="F900" s="8">
        <f t="shared" si="494"/>
        <v>0</v>
      </c>
      <c r="G900" s="61">
        <f t="shared" si="495"/>
        <v>5</v>
      </c>
      <c r="H900" s="66">
        <f t="shared" si="489"/>
        <v>8.7458457232814416E-4</v>
      </c>
      <c r="I900" s="2"/>
      <c r="J900" s="2">
        <f t="shared" si="496"/>
        <v>0.47874759489242608</v>
      </c>
      <c r="K900" s="2">
        <f t="shared" si="497"/>
        <v>0.47787301032009794</v>
      </c>
      <c r="L900" s="2">
        <f t="shared" si="498"/>
        <v>0</v>
      </c>
      <c r="M900" s="2">
        <f t="shared" si="499"/>
        <v>4.3379394787476044E-2</v>
      </c>
      <c r="N900" s="61">
        <v>2737</v>
      </c>
      <c r="O900" s="61">
        <v>2732</v>
      </c>
      <c r="T900" s="61">
        <v>246</v>
      </c>
      <c r="Y900" s="61">
        <v>2</v>
      </c>
      <c r="AG900" s="6">
        <f>IF(Q900&gt;0,RANK(Q900,(N900:P900,Q900:AE900)),0)</f>
        <v>0</v>
      </c>
      <c r="AH900" s="6">
        <f>IF(R900&gt;0,RANK(R900,(N900:P900,Q900:AE900)),0)</f>
        <v>0</v>
      </c>
      <c r="AI900" s="6">
        <f>IF(T900&gt;0,RANK(T900,(N900:P900,Q900:AE900)),0)</f>
        <v>3</v>
      </c>
      <c r="AJ900" s="6">
        <f>IF(S900&gt;0,RANK(S900,(N900:P900,Q900:AE900)),0)</f>
        <v>0</v>
      </c>
      <c r="AK900" s="2">
        <f t="shared" si="500"/>
        <v>0</v>
      </c>
      <c r="AL900" s="2">
        <f t="shared" si="501"/>
        <v>0</v>
      </c>
      <c r="AM900" s="2">
        <f t="shared" si="502"/>
        <v>4.3029560958544689E-2</v>
      </c>
      <c r="AN900" s="2">
        <f t="shared" si="503"/>
        <v>0</v>
      </c>
      <c r="AP900" t="s">
        <v>1963</v>
      </c>
      <c r="AQ900" t="s">
        <v>1422</v>
      </c>
      <c r="AR900">
        <v>3</v>
      </c>
      <c r="AT900">
        <v>1</v>
      </c>
      <c r="AU900" s="105">
        <v>35</v>
      </c>
      <c r="AV900" s="107">
        <v>7</v>
      </c>
      <c r="AW900" s="111">
        <f t="shared" si="474"/>
        <v>35007</v>
      </c>
      <c r="AY900" s="6" t="s">
        <v>1243</v>
      </c>
    </row>
    <row r="901" spans="1:51" hidden="1" outlineLevel="1">
      <c r="A901" t="s">
        <v>198</v>
      </c>
      <c r="B901" t="s">
        <v>1422</v>
      </c>
      <c r="C901" s="1">
        <f t="shared" si="491"/>
        <v>13336</v>
      </c>
      <c r="D901" s="8">
        <f t="shared" si="492"/>
        <v>2</v>
      </c>
      <c r="E901" s="8">
        <f t="shared" si="493"/>
        <v>1</v>
      </c>
      <c r="F901" s="8">
        <f t="shared" si="494"/>
        <v>0</v>
      </c>
      <c r="G901" s="61">
        <f t="shared" si="495"/>
        <v>5237</v>
      </c>
      <c r="H901" s="66">
        <f t="shared" si="489"/>
        <v>0.39269646070785841</v>
      </c>
      <c r="I901" s="2"/>
      <c r="J901" s="2">
        <f t="shared" si="496"/>
        <v>0.28629274145170963</v>
      </c>
      <c r="K901" s="2">
        <f t="shared" si="497"/>
        <v>0.67898920215956804</v>
      </c>
      <c r="L901" s="2">
        <f t="shared" si="498"/>
        <v>0</v>
      </c>
      <c r="M901" s="2">
        <f t="shared" si="499"/>
        <v>3.4718056388722385E-2</v>
      </c>
      <c r="N901" s="61">
        <v>3818</v>
      </c>
      <c r="O901" s="61">
        <v>9055</v>
      </c>
      <c r="T901" s="61">
        <v>460</v>
      </c>
      <c r="Y901" s="61">
        <v>3</v>
      </c>
      <c r="AG901" s="6">
        <f>IF(Q901&gt;0,RANK(Q901,(N901:P901,Q901:AE901)),0)</f>
        <v>0</v>
      </c>
      <c r="AH901" s="6">
        <f>IF(R901&gt;0,RANK(R901,(N901:P901,Q901:AE901)),0)</f>
        <v>0</v>
      </c>
      <c r="AI901" s="6">
        <f>IF(T901&gt;0,RANK(T901,(N901:P901,Q901:AE901)),0)</f>
        <v>3</v>
      </c>
      <c r="AJ901" s="6">
        <f>IF(S901&gt;0,RANK(S901,(N901:P901,Q901:AE901)),0)</f>
        <v>0</v>
      </c>
      <c r="AK901" s="2">
        <f t="shared" si="500"/>
        <v>0</v>
      </c>
      <c r="AL901" s="2">
        <f t="shared" si="501"/>
        <v>0</v>
      </c>
      <c r="AM901" s="2">
        <f t="shared" si="502"/>
        <v>3.4493101379724056E-2</v>
      </c>
      <c r="AN901" s="2">
        <f t="shared" si="503"/>
        <v>0</v>
      </c>
      <c r="AP901" t="s">
        <v>198</v>
      </c>
      <c r="AQ901" t="s">
        <v>1422</v>
      </c>
      <c r="AR901">
        <v>3</v>
      </c>
      <c r="AT901">
        <v>1</v>
      </c>
      <c r="AU901" s="105">
        <v>35</v>
      </c>
      <c r="AV901" s="107">
        <v>9</v>
      </c>
      <c r="AW901" s="111">
        <f t="shared" si="474"/>
        <v>35009</v>
      </c>
      <c r="AY901" s="6" t="s">
        <v>1243</v>
      </c>
    </row>
    <row r="902" spans="1:51" hidden="1" outlineLevel="1">
      <c r="A902" t="s">
        <v>99</v>
      </c>
      <c r="B902" t="s">
        <v>1422</v>
      </c>
      <c r="C902" s="1">
        <f t="shared" si="491"/>
        <v>893</v>
      </c>
      <c r="D902" s="8">
        <f t="shared" si="492"/>
        <v>2</v>
      </c>
      <c r="E902" s="8">
        <f t="shared" si="493"/>
        <v>1</v>
      </c>
      <c r="F902" s="8">
        <f t="shared" si="494"/>
        <v>0</v>
      </c>
      <c r="G902" s="61">
        <f t="shared" si="495"/>
        <v>293</v>
      </c>
      <c r="H902" s="66">
        <f t="shared" si="489"/>
        <v>0.32810750279955209</v>
      </c>
      <c r="I902" s="2"/>
      <c r="J902" s="2">
        <f t="shared" si="496"/>
        <v>0.32586786114221722</v>
      </c>
      <c r="K902" s="2">
        <f t="shared" si="497"/>
        <v>0.65397536394176936</v>
      </c>
      <c r="L902" s="2">
        <f t="shared" si="498"/>
        <v>0</v>
      </c>
      <c r="M902" s="2">
        <f t="shared" si="499"/>
        <v>2.015677491601342E-2</v>
      </c>
      <c r="N902" s="61">
        <v>291</v>
      </c>
      <c r="O902" s="61">
        <v>584</v>
      </c>
      <c r="T902" s="61">
        <v>18</v>
      </c>
      <c r="Y902" s="61">
        <v>0</v>
      </c>
      <c r="AG902" s="6">
        <f>IF(Q902&gt;0,RANK(Q902,(N902:P902,Q902:AE902)),0)</f>
        <v>0</v>
      </c>
      <c r="AH902" s="6">
        <f>IF(R902&gt;0,RANK(R902,(N902:P902,Q902:AE902)),0)</f>
        <v>0</v>
      </c>
      <c r="AI902" s="6">
        <f>IF(T902&gt;0,RANK(T902,(N902:P902,Q902:AE902)),0)</f>
        <v>3</v>
      </c>
      <c r="AJ902" s="6">
        <f>IF(S902&gt;0,RANK(S902,(N902:P902,Q902:AE902)),0)</f>
        <v>0</v>
      </c>
      <c r="AK902" s="2">
        <f t="shared" si="500"/>
        <v>0</v>
      </c>
      <c r="AL902" s="2">
        <f t="shared" si="501"/>
        <v>0</v>
      </c>
      <c r="AM902" s="2">
        <f t="shared" si="502"/>
        <v>2.0156774916013438E-2</v>
      </c>
      <c r="AN902" s="2">
        <f t="shared" si="503"/>
        <v>0</v>
      </c>
      <c r="AP902" t="s">
        <v>99</v>
      </c>
      <c r="AQ902" t="s">
        <v>1422</v>
      </c>
      <c r="AR902">
        <v>2</v>
      </c>
      <c r="AT902">
        <v>1</v>
      </c>
      <c r="AU902" s="105">
        <v>35</v>
      </c>
      <c r="AV902" s="107">
        <v>11</v>
      </c>
      <c r="AW902" s="111">
        <f t="shared" si="474"/>
        <v>35011</v>
      </c>
      <c r="AY902" s="6" t="s">
        <v>1243</v>
      </c>
    </row>
    <row r="903" spans="1:51" hidden="1" outlineLevel="1">
      <c r="A903" t="s">
        <v>1616</v>
      </c>
      <c r="B903" t="s">
        <v>1422</v>
      </c>
      <c r="C903" s="1">
        <f t="shared" si="491"/>
        <v>65115</v>
      </c>
      <c r="D903" s="8">
        <f t="shared" si="492"/>
        <v>1</v>
      </c>
      <c r="E903" s="8">
        <f t="shared" si="493"/>
        <v>2</v>
      </c>
      <c r="F903" s="8">
        <f t="shared" si="494"/>
        <v>0</v>
      </c>
      <c r="G903" s="61">
        <f t="shared" si="495"/>
        <v>11434</v>
      </c>
      <c r="H903" s="66">
        <f t="shared" si="489"/>
        <v>0.17559702065576288</v>
      </c>
      <c r="I903" s="2"/>
      <c r="J903" s="2">
        <f t="shared" si="496"/>
        <v>0.56175996314213317</v>
      </c>
      <c r="K903" s="2">
        <f t="shared" si="497"/>
        <v>0.38616294248637029</v>
      </c>
      <c r="L903" s="2">
        <f t="shared" si="498"/>
        <v>0</v>
      </c>
      <c r="M903" s="2">
        <f t="shared" si="499"/>
        <v>5.2077094371496546E-2</v>
      </c>
      <c r="N903" s="61">
        <v>36579</v>
      </c>
      <c r="O903" s="61">
        <v>25145</v>
      </c>
      <c r="T903" s="61">
        <v>3335</v>
      </c>
      <c r="Y903" s="61">
        <v>56</v>
      </c>
      <c r="AG903" s="6">
        <f>IF(Q903&gt;0,RANK(Q903,(N903:P903,Q903:AE903)),0)</f>
        <v>0</v>
      </c>
      <c r="AH903" s="6">
        <f>IF(R903&gt;0,RANK(R903,(N903:P903,Q903:AE903)),0)</f>
        <v>0</v>
      </c>
      <c r="AI903" s="6">
        <f>IF(T903&gt;0,RANK(T903,(N903:P903,Q903:AE903)),0)</f>
        <v>3</v>
      </c>
      <c r="AJ903" s="6">
        <f>IF(S903&gt;0,RANK(S903,(N903:P903,Q903:AE903)),0)</f>
        <v>0</v>
      </c>
      <c r="AK903" s="2">
        <f t="shared" si="500"/>
        <v>0</v>
      </c>
      <c r="AL903" s="2">
        <f t="shared" si="501"/>
        <v>0</v>
      </c>
      <c r="AM903" s="2">
        <f t="shared" si="502"/>
        <v>5.1217077478307609E-2</v>
      </c>
      <c r="AN903" s="2">
        <f t="shared" si="503"/>
        <v>0</v>
      </c>
      <c r="AP903" t="s">
        <v>1616</v>
      </c>
      <c r="AQ903" t="s">
        <v>1422</v>
      </c>
      <c r="AR903">
        <v>2</v>
      </c>
      <c r="AT903">
        <v>1</v>
      </c>
      <c r="AU903" s="105">
        <v>35</v>
      </c>
      <c r="AV903" s="107">
        <v>13</v>
      </c>
      <c r="AW903" s="111">
        <f t="shared" si="474"/>
        <v>35013</v>
      </c>
      <c r="AY903" s="6" t="s">
        <v>1243</v>
      </c>
    </row>
    <row r="904" spans="1:51" hidden="1" outlineLevel="1">
      <c r="A904" t="s">
        <v>2308</v>
      </c>
      <c r="B904" t="s">
        <v>1422</v>
      </c>
      <c r="C904" s="1">
        <f t="shared" si="491"/>
        <v>19010</v>
      </c>
      <c r="D904" s="8">
        <f t="shared" si="492"/>
        <v>2</v>
      </c>
      <c r="E904" s="8">
        <f t="shared" si="493"/>
        <v>1</v>
      </c>
      <c r="F904" s="8">
        <f t="shared" si="494"/>
        <v>0</v>
      </c>
      <c r="G904" s="61">
        <f t="shared" si="495"/>
        <v>6178</v>
      </c>
      <c r="H904" s="66">
        <f t="shared" si="489"/>
        <v>0.32498684902682801</v>
      </c>
      <c r="I904" s="2"/>
      <c r="J904" s="2">
        <f t="shared" si="496"/>
        <v>0.31967385586533403</v>
      </c>
      <c r="K904" s="2">
        <f t="shared" si="497"/>
        <v>0.64466070489216198</v>
      </c>
      <c r="L904" s="2">
        <f t="shared" si="498"/>
        <v>0</v>
      </c>
      <c r="M904" s="2">
        <f t="shared" si="499"/>
        <v>3.5665439242503982E-2</v>
      </c>
      <c r="N904" s="61">
        <v>6077</v>
      </c>
      <c r="O904" s="61">
        <v>12255</v>
      </c>
      <c r="T904" s="61">
        <v>675</v>
      </c>
      <c r="Y904" s="61">
        <v>3</v>
      </c>
      <c r="AG904" s="6">
        <f>IF(Q904&gt;0,RANK(Q904,(N904:P904,Q904:AE904)),0)</f>
        <v>0</v>
      </c>
      <c r="AH904" s="6">
        <f>IF(R904&gt;0,RANK(R904,(N904:P904,Q904:AE904)),0)</f>
        <v>0</v>
      </c>
      <c r="AI904" s="6">
        <f>IF(T904&gt;0,RANK(T904,(N904:P904,Q904:AE904)),0)</f>
        <v>3</v>
      </c>
      <c r="AJ904" s="6">
        <f>IF(S904&gt;0,RANK(S904,(N904:P904,Q904:AE904)),0)</f>
        <v>0</v>
      </c>
      <c r="AK904" s="2">
        <f t="shared" si="500"/>
        <v>0</v>
      </c>
      <c r="AL904" s="2">
        <f t="shared" si="501"/>
        <v>0</v>
      </c>
      <c r="AM904" s="2">
        <f t="shared" si="502"/>
        <v>3.5507627564439766E-2</v>
      </c>
      <c r="AN904" s="2">
        <f t="shared" si="503"/>
        <v>0</v>
      </c>
      <c r="AP904" t="s">
        <v>2308</v>
      </c>
      <c r="AQ904" t="s">
        <v>1422</v>
      </c>
      <c r="AR904">
        <v>2</v>
      </c>
      <c r="AT904">
        <v>1</v>
      </c>
      <c r="AU904" s="105">
        <v>35</v>
      </c>
      <c r="AV904" s="107">
        <v>15</v>
      </c>
      <c r="AW904" s="111">
        <f t="shared" si="474"/>
        <v>35015</v>
      </c>
      <c r="AY904" s="6" t="s">
        <v>1243</v>
      </c>
    </row>
    <row r="905" spans="1:51" hidden="1" outlineLevel="1">
      <c r="A905" t="s">
        <v>2094</v>
      </c>
      <c r="B905" t="s">
        <v>1422</v>
      </c>
      <c r="C905" s="1">
        <f t="shared" si="491"/>
        <v>12829</v>
      </c>
      <c r="D905" s="8">
        <f t="shared" si="492"/>
        <v>1</v>
      </c>
      <c r="E905" s="8">
        <f t="shared" si="493"/>
        <v>2</v>
      </c>
      <c r="F905" s="8">
        <f t="shared" si="494"/>
        <v>0</v>
      </c>
      <c r="G905" s="61">
        <f t="shared" si="495"/>
        <v>1794</v>
      </c>
      <c r="H905" s="66">
        <f t="shared" si="489"/>
        <v>0.13983942629978954</v>
      </c>
      <c r="I905" s="2"/>
      <c r="J905" s="2">
        <f t="shared" si="496"/>
        <v>0.54945825863278508</v>
      </c>
      <c r="K905" s="2">
        <f t="shared" si="497"/>
        <v>0.40961883233299556</v>
      </c>
      <c r="L905" s="2">
        <f t="shared" si="498"/>
        <v>0</v>
      </c>
      <c r="M905" s="2">
        <f t="shared" si="499"/>
        <v>4.0922909034219357E-2</v>
      </c>
      <c r="N905" s="61">
        <v>7049</v>
      </c>
      <c r="O905" s="61">
        <v>5255</v>
      </c>
      <c r="T905" s="61">
        <v>522</v>
      </c>
      <c r="Y905" s="61">
        <v>3</v>
      </c>
      <c r="AG905" s="6">
        <f>IF(Q905&gt;0,RANK(Q905,(N905:P905,Q905:AE905)),0)</f>
        <v>0</v>
      </c>
      <c r="AH905" s="6">
        <f>IF(R905&gt;0,RANK(R905,(N905:P905,Q905:AE905)),0)</f>
        <v>0</v>
      </c>
      <c r="AI905" s="6">
        <f>IF(T905&gt;0,RANK(T905,(N905:P905,Q905:AE905)),0)</f>
        <v>3</v>
      </c>
      <c r="AJ905" s="6">
        <f>IF(S905&gt;0,RANK(S905,(N905:P905,Q905:AE905)),0)</f>
        <v>0</v>
      </c>
      <c r="AK905" s="2">
        <f t="shared" si="500"/>
        <v>0</v>
      </c>
      <c r="AL905" s="2">
        <f t="shared" si="501"/>
        <v>0</v>
      </c>
      <c r="AM905" s="2">
        <f t="shared" si="502"/>
        <v>4.0689063839738096E-2</v>
      </c>
      <c r="AN905" s="2">
        <f t="shared" si="503"/>
        <v>0</v>
      </c>
      <c r="AP905" t="s">
        <v>2094</v>
      </c>
      <c r="AQ905" t="s">
        <v>1422</v>
      </c>
      <c r="AR905">
        <v>2</v>
      </c>
      <c r="AT905">
        <v>1</v>
      </c>
      <c r="AU905" s="105">
        <v>35</v>
      </c>
      <c r="AV905" s="107">
        <v>17</v>
      </c>
      <c r="AW905" s="111">
        <f t="shared" si="474"/>
        <v>35017</v>
      </c>
      <c r="AY905" s="6" t="s">
        <v>1243</v>
      </c>
    </row>
    <row r="906" spans="1:51" hidden="1" outlineLevel="1">
      <c r="A906" t="s">
        <v>1234</v>
      </c>
      <c r="B906" t="s">
        <v>1422</v>
      </c>
      <c r="C906" s="1">
        <f t="shared" si="491"/>
        <v>2125</v>
      </c>
      <c r="D906" s="8">
        <f t="shared" si="492"/>
        <v>1</v>
      </c>
      <c r="E906" s="8">
        <f t="shared" si="493"/>
        <v>2</v>
      </c>
      <c r="F906" s="8">
        <f t="shared" si="494"/>
        <v>0</v>
      </c>
      <c r="G906" s="61">
        <f t="shared" si="495"/>
        <v>740</v>
      </c>
      <c r="H906" s="66">
        <f t="shared" si="489"/>
        <v>0.34823529411764703</v>
      </c>
      <c r="I906" s="2"/>
      <c r="J906" s="2">
        <f t="shared" si="496"/>
        <v>0.65694117647058825</v>
      </c>
      <c r="K906" s="2">
        <f t="shared" si="497"/>
        <v>0.30870588235294116</v>
      </c>
      <c r="L906" s="2">
        <f t="shared" si="498"/>
        <v>0</v>
      </c>
      <c r="M906" s="2">
        <f t="shared" si="499"/>
        <v>3.4352941176470586E-2</v>
      </c>
      <c r="N906" s="61">
        <v>1396</v>
      </c>
      <c r="O906" s="61">
        <v>656</v>
      </c>
      <c r="T906" s="61">
        <v>73</v>
      </c>
      <c r="Y906" s="61">
        <v>0</v>
      </c>
      <c r="AG906" s="6">
        <f>IF(Q906&gt;0,RANK(Q906,(N906:P906,Q906:AE906)),0)</f>
        <v>0</v>
      </c>
      <c r="AH906" s="6">
        <f>IF(R906&gt;0,RANK(R906,(N906:P906,Q906:AE906)),0)</f>
        <v>0</v>
      </c>
      <c r="AI906" s="6">
        <f>IF(T906&gt;0,RANK(T906,(N906:P906,Q906:AE906)),0)</f>
        <v>3</v>
      </c>
      <c r="AJ906" s="6">
        <f>IF(S906&gt;0,RANK(S906,(N906:P906,Q906:AE906)),0)</f>
        <v>0</v>
      </c>
      <c r="AK906" s="2">
        <f t="shared" si="500"/>
        <v>0</v>
      </c>
      <c r="AL906" s="2">
        <f t="shared" si="501"/>
        <v>0</v>
      </c>
      <c r="AM906" s="2">
        <f t="shared" si="502"/>
        <v>3.4352941176470586E-2</v>
      </c>
      <c r="AN906" s="2">
        <f t="shared" si="503"/>
        <v>0</v>
      </c>
      <c r="AP906" t="s">
        <v>1234</v>
      </c>
      <c r="AQ906" t="s">
        <v>1422</v>
      </c>
      <c r="AR906">
        <v>2</v>
      </c>
      <c r="AT906">
        <v>1</v>
      </c>
      <c r="AU906" s="105">
        <v>35</v>
      </c>
      <c r="AV906" s="107">
        <v>19</v>
      </c>
      <c r="AW906" s="111">
        <f t="shared" si="474"/>
        <v>35019</v>
      </c>
      <c r="AY906" s="6" t="s">
        <v>1243</v>
      </c>
    </row>
    <row r="907" spans="1:51" hidden="1" outlineLevel="1">
      <c r="A907" t="s">
        <v>1235</v>
      </c>
      <c r="B907" t="s">
        <v>1422</v>
      </c>
      <c r="C907" s="1">
        <f t="shared" si="491"/>
        <v>592</v>
      </c>
      <c r="D907" s="8">
        <f t="shared" si="492"/>
        <v>2</v>
      </c>
      <c r="E907" s="8">
        <f t="shared" si="493"/>
        <v>1</v>
      </c>
      <c r="F907" s="8">
        <f t="shared" si="494"/>
        <v>0</v>
      </c>
      <c r="G907" s="61">
        <f t="shared" si="495"/>
        <v>73</v>
      </c>
      <c r="H907" s="66">
        <f t="shared" si="489"/>
        <v>0.12331081081081081</v>
      </c>
      <c r="I907" s="2"/>
      <c r="J907" s="2">
        <f t="shared" si="496"/>
        <v>0.42060810810810811</v>
      </c>
      <c r="K907" s="2">
        <f t="shared" si="497"/>
        <v>0.54391891891891897</v>
      </c>
      <c r="L907" s="2">
        <f t="shared" si="498"/>
        <v>0</v>
      </c>
      <c r="M907" s="2">
        <f t="shared" si="499"/>
        <v>3.5472972972972916E-2</v>
      </c>
      <c r="N907" s="61">
        <v>249</v>
      </c>
      <c r="O907" s="61">
        <v>322</v>
      </c>
      <c r="T907" s="61">
        <v>21</v>
      </c>
      <c r="Y907" s="61">
        <v>0</v>
      </c>
      <c r="AG907" s="6">
        <f>IF(Q907&gt;0,RANK(Q907,(N907:P907,Q907:AE907)),0)</f>
        <v>0</v>
      </c>
      <c r="AH907" s="6">
        <f>IF(R907&gt;0,RANK(R907,(N907:P907,Q907:AE907)),0)</f>
        <v>0</v>
      </c>
      <c r="AI907" s="6">
        <f>IF(T907&gt;0,RANK(T907,(N907:P907,Q907:AE907)),0)</f>
        <v>3</v>
      </c>
      <c r="AJ907" s="6">
        <f>IF(S907&gt;0,RANK(S907,(N907:P907,Q907:AE907)),0)</f>
        <v>0</v>
      </c>
      <c r="AK907" s="2">
        <f t="shared" si="500"/>
        <v>0</v>
      </c>
      <c r="AL907" s="2">
        <f t="shared" si="501"/>
        <v>0</v>
      </c>
      <c r="AM907" s="2">
        <f t="shared" si="502"/>
        <v>3.5472972972972971E-2</v>
      </c>
      <c r="AN907" s="2">
        <f t="shared" si="503"/>
        <v>0</v>
      </c>
      <c r="AP907" t="s">
        <v>1235</v>
      </c>
      <c r="AQ907" t="s">
        <v>1422</v>
      </c>
      <c r="AR907">
        <v>3</v>
      </c>
      <c r="AT907">
        <v>1</v>
      </c>
      <c r="AU907" s="105">
        <v>35</v>
      </c>
      <c r="AV907" s="107">
        <v>21</v>
      </c>
      <c r="AW907" s="111">
        <f t="shared" si="474"/>
        <v>35021</v>
      </c>
      <c r="AY907" s="6" t="s">
        <v>1243</v>
      </c>
    </row>
    <row r="908" spans="1:51" hidden="1" outlineLevel="1">
      <c r="A908" t="s">
        <v>1391</v>
      </c>
      <c r="B908" t="s">
        <v>1422</v>
      </c>
      <c r="C908" s="1">
        <f t="shared" si="491"/>
        <v>1890</v>
      </c>
      <c r="D908" s="8">
        <f t="shared" si="492"/>
        <v>2</v>
      </c>
      <c r="E908" s="8">
        <f t="shared" si="493"/>
        <v>1</v>
      </c>
      <c r="F908" s="8">
        <f t="shared" si="494"/>
        <v>0</v>
      </c>
      <c r="G908" s="61">
        <f t="shared" si="495"/>
        <v>17</v>
      </c>
      <c r="H908" s="66">
        <f t="shared" si="489"/>
        <v>8.9947089947089946E-3</v>
      </c>
      <c r="I908" s="2"/>
      <c r="J908" s="2">
        <f t="shared" si="496"/>
        <v>0.47195767195767196</v>
      </c>
      <c r="K908" s="2">
        <f t="shared" si="497"/>
        <v>0.48095238095238096</v>
      </c>
      <c r="L908" s="2">
        <f t="shared" si="498"/>
        <v>0</v>
      </c>
      <c r="M908" s="2">
        <f t="shared" si="499"/>
        <v>4.7089947089947126E-2</v>
      </c>
      <c r="N908" s="61">
        <v>892</v>
      </c>
      <c r="O908" s="61">
        <v>909</v>
      </c>
      <c r="T908" s="61">
        <v>89</v>
      </c>
      <c r="Y908" s="61">
        <v>0</v>
      </c>
      <c r="AG908" s="6">
        <f>IF(Q908&gt;0,RANK(Q908,(N908:P908,Q908:AE908)),0)</f>
        <v>0</v>
      </c>
      <c r="AH908" s="6">
        <f>IF(R908&gt;0,RANK(R908,(N908:P908,Q908:AE908)),0)</f>
        <v>0</v>
      </c>
      <c r="AI908" s="6">
        <f>IF(T908&gt;0,RANK(T908,(N908:P908,Q908:AE908)),0)</f>
        <v>3</v>
      </c>
      <c r="AJ908" s="6">
        <f>IF(S908&gt;0,RANK(S908,(N908:P908,Q908:AE908)),0)</f>
        <v>0</v>
      </c>
      <c r="AK908" s="2">
        <f t="shared" si="500"/>
        <v>0</v>
      </c>
      <c r="AL908" s="2">
        <f t="shared" si="501"/>
        <v>0</v>
      </c>
      <c r="AM908" s="2">
        <f t="shared" si="502"/>
        <v>4.7089947089947091E-2</v>
      </c>
      <c r="AN908" s="2">
        <f t="shared" si="503"/>
        <v>0</v>
      </c>
      <c r="AP908" t="s">
        <v>1391</v>
      </c>
      <c r="AQ908" t="s">
        <v>1422</v>
      </c>
      <c r="AR908">
        <v>2</v>
      </c>
      <c r="AT908">
        <v>1</v>
      </c>
      <c r="AU908" s="105">
        <v>35</v>
      </c>
      <c r="AV908" s="107">
        <v>23</v>
      </c>
      <c r="AW908" s="111">
        <f t="shared" si="474"/>
        <v>35023</v>
      </c>
      <c r="AY908" s="6" t="s">
        <v>1243</v>
      </c>
    </row>
    <row r="909" spans="1:51" hidden="1" outlineLevel="1">
      <c r="A909" t="s">
        <v>2446</v>
      </c>
      <c r="B909" t="s">
        <v>1422</v>
      </c>
      <c r="C909" s="1">
        <f t="shared" si="491"/>
        <v>16767</v>
      </c>
      <c r="D909" s="8">
        <f t="shared" si="492"/>
        <v>2</v>
      </c>
      <c r="E909" s="8">
        <f t="shared" si="493"/>
        <v>1</v>
      </c>
      <c r="F909" s="8">
        <f t="shared" si="494"/>
        <v>0</v>
      </c>
      <c r="G909" s="61">
        <f t="shared" si="495"/>
        <v>8194</v>
      </c>
      <c r="H909" s="66">
        <f t="shared" si="489"/>
        <v>0.48869803781236953</v>
      </c>
      <c r="I909" s="2"/>
      <c r="J909" s="2">
        <f t="shared" si="496"/>
        <v>0.23892169141766564</v>
      </c>
      <c r="K909" s="2">
        <f t="shared" si="497"/>
        <v>0.72761972923003515</v>
      </c>
      <c r="L909" s="2">
        <f t="shared" si="498"/>
        <v>0</v>
      </c>
      <c r="M909" s="2">
        <f t="shared" si="499"/>
        <v>3.3458579352299234E-2</v>
      </c>
      <c r="N909" s="61">
        <v>4006</v>
      </c>
      <c r="O909" s="61">
        <v>12200</v>
      </c>
      <c r="T909" s="61">
        <v>554</v>
      </c>
      <c r="Y909" s="61">
        <v>7</v>
      </c>
      <c r="AG909" s="6">
        <f>IF(Q909&gt;0,RANK(Q909,(N909:P909,Q909:AE909)),0)</f>
        <v>0</v>
      </c>
      <c r="AH909" s="6">
        <f>IF(R909&gt;0,RANK(R909,(N909:P909,Q909:AE909)),0)</f>
        <v>0</v>
      </c>
      <c r="AI909" s="6">
        <f>IF(T909&gt;0,RANK(T909,(N909:P909,Q909:AE909)),0)</f>
        <v>3</v>
      </c>
      <c r="AJ909" s="6">
        <f>IF(S909&gt;0,RANK(S909,(N909:P909,Q909:AE909)),0)</f>
        <v>0</v>
      </c>
      <c r="AK909" s="2">
        <f t="shared" si="500"/>
        <v>0</v>
      </c>
      <c r="AL909" s="2">
        <f t="shared" si="501"/>
        <v>0</v>
      </c>
      <c r="AM909" s="2">
        <f t="shared" si="502"/>
        <v>3.3041092622413074E-2</v>
      </c>
      <c r="AN909" s="2">
        <f t="shared" si="503"/>
        <v>0</v>
      </c>
      <c r="AP909" t="s">
        <v>2446</v>
      </c>
      <c r="AQ909" t="s">
        <v>1422</v>
      </c>
      <c r="AR909">
        <v>2</v>
      </c>
      <c r="AT909">
        <v>1</v>
      </c>
      <c r="AU909" s="105">
        <v>35</v>
      </c>
      <c r="AV909" s="107">
        <v>25</v>
      </c>
      <c r="AW909" s="111">
        <f t="shared" si="474"/>
        <v>35025</v>
      </c>
      <c r="AY909" s="6" t="s">
        <v>1243</v>
      </c>
    </row>
    <row r="910" spans="1:51" hidden="1" outlineLevel="1">
      <c r="A910" t="s">
        <v>2246</v>
      </c>
      <c r="B910" t="s">
        <v>1422</v>
      </c>
      <c r="C910" s="1">
        <f t="shared" si="491"/>
        <v>9171</v>
      </c>
      <c r="D910" s="8">
        <f t="shared" si="492"/>
        <v>2</v>
      </c>
      <c r="E910" s="8">
        <f t="shared" si="493"/>
        <v>1</v>
      </c>
      <c r="F910" s="8">
        <f t="shared" si="494"/>
        <v>0</v>
      </c>
      <c r="G910" s="61">
        <f t="shared" si="495"/>
        <v>2847</v>
      </c>
      <c r="H910" s="66">
        <f t="shared" si="489"/>
        <v>0.31043506705920837</v>
      </c>
      <c r="I910" s="2"/>
      <c r="J910" s="2">
        <f t="shared" si="496"/>
        <v>0.32166612146985063</v>
      </c>
      <c r="K910" s="2">
        <f t="shared" si="497"/>
        <v>0.63210118852905894</v>
      </c>
      <c r="L910" s="2">
        <f t="shared" si="498"/>
        <v>0</v>
      </c>
      <c r="M910" s="2">
        <f t="shared" si="499"/>
        <v>4.6232690001090426E-2</v>
      </c>
      <c r="N910" s="61">
        <v>2950</v>
      </c>
      <c r="O910" s="61">
        <v>5797</v>
      </c>
      <c r="T910" s="61">
        <v>415</v>
      </c>
      <c r="Y910" s="61">
        <v>9</v>
      </c>
      <c r="AG910" s="6">
        <f>IF(Q910&gt;0,RANK(Q910,(N910:P910,Q910:AE910)),0)</f>
        <v>0</v>
      </c>
      <c r="AH910" s="6">
        <f>IF(R910&gt;0,RANK(R910,(N910:P910,Q910:AE910)),0)</f>
        <v>0</v>
      </c>
      <c r="AI910" s="6">
        <f>IF(T910&gt;0,RANK(T910,(N910:P910,Q910:AE910)),0)</f>
        <v>3</v>
      </c>
      <c r="AJ910" s="6">
        <f>IF(S910&gt;0,RANK(S910,(N910:P910,Q910:AE910)),0)</f>
        <v>0</v>
      </c>
      <c r="AK910" s="2">
        <f t="shared" si="500"/>
        <v>0</v>
      </c>
      <c r="AL910" s="2">
        <f t="shared" si="501"/>
        <v>0</v>
      </c>
      <c r="AM910" s="2">
        <f t="shared" si="502"/>
        <v>4.5251335732199326E-2</v>
      </c>
      <c r="AN910" s="2">
        <f t="shared" si="503"/>
        <v>0</v>
      </c>
      <c r="AP910" t="s">
        <v>2246</v>
      </c>
      <c r="AQ910" t="s">
        <v>1422</v>
      </c>
      <c r="AR910">
        <v>2</v>
      </c>
      <c r="AT910">
        <v>1</v>
      </c>
      <c r="AU910" s="105">
        <v>35</v>
      </c>
      <c r="AV910" s="107">
        <v>27</v>
      </c>
      <c r="AW910" s="111">
        <f t="shared" si="474"/>
        <v>35027</v>
      </c>
      <c r="AY910" s="6" t="s">
        <v>1243</v>
      </c>
    </row>
    <row r="911" spans="1:51" hidden="1" outlineLevel="1">
      <c r="A911" t="s">
        <v>2274</v>
      </c>
      <c r="B911" t="s">
        <v>1422</v>
      </c>
      <c r="C911" s="1">
        <f t="shared" si="491"/>
        <v>10556</v>
      </c>
      <c r="D911" s="8">
        <f t="shared" si="492"/>
        <v>2</v>
      </c>
      <c r="E911" s="8">
        <f t="shared" si="493"/>
        <v>1</v>
      </c>
      <c r="F911" s="8">
        <f t="shared" si="494"/>
        <v>0</v>
      </c>
      <c r="G911" s="61">
        <f t="shared" si="495"/>
        <v>1203</v>
      </c>
      <c r="H911" s="66">
        <f t="shared" si="489"/>
        <v>0.11396362258431224</v>
      </c>
      <c r="I911" s="2"/>
      <c r="J911" s="2">
        <f t="shared" si="496"/>
        <v>0.43008715422508526</v>
      </c>
      <c r="K911" s="2">
        <f t="shared" si="497"/>
        <v>0.54405077680939751</v>
      </c>
      <c r="L911" s="2">
        <f t="shared" si="498"/>
        <v>0</v>
      </c>
      <c r="M911" s="2">
        <f t="shared" si="499"/>
        <v>2.5862068965517238E-2</v>
      </c>
      <c r="N911" s="61">
        <v>4540</v>
      </c>
      <c r="O911" s="61">
        <v>5743</v>
      </c>
      <c r="T911" s="61">
        <v>264</v>
      </c>
      <c r="Y911" s="61">
        <v>9</v>
      </c>
      <c r="AG911" s="6">
        <f>IF(Q911&gt;0,RANK(Q911,(N911:P911,Q911:AE911)),0)</f>
        <v>0</v>
      </c>
      <c r="AH911" s="6">
        <f>IF(R911&gt;0,RANK(R911,(N911:P911,Q911:AE911)),0)</f>
        <v>0</v>
      </c>
      <c r="AI911" s="6">
        <f>IF(T911&gt;0,RANK(T911,(N911:P911,Q911:AE911)),0)</f>
        <v>3</v>
      </c>
      <c r="AJ911" s="6">
        <f>IF(S911&gt;0,RANK(S911,(N911:P911,Q911:AE911)),0)</f>
        <v>0</v>
      </c>
      <c r="AK911" s="2">
        <f t="shared" si="500"/>
        <v>0</v>
      </c>
      <c r="AL911" s="2">
        <f t="shared" si="501"/>
        <v>0</v>
      </c>
      <c r="AM911" s="2">
        <f t="shared" si="502"/>
        <v>2.5009473285335353E-2</v>
      </c>
      <c r="AN911" s="2">
        <f t="shared" si="503"/>
        <v>0</v>
      </c>
      <c r="AP911" t="s">
        <v>2274</v>
      </c>
      <c r="AQ911" t="s">
        <v>1422</v>
      </c>
      <c r="AR911">
        <v>3</v>
      </c>
      <c r="AT911">
        <v>1</v>
      </c>
      <c r="AU911" s="105">
        <v>35</v>
      </c>
      <c r="AV911" s="107">
        <v>28</v>
      </c>
      <c r="AW911" s="111">
        <f t="shared" si="474"/>
        <v>35028</v>
      </c>
      <c r="AY911" s="6" t="s">
        <v>1243</v>
      </c>
    </row>
    <row r="912" spans="1:51" hidden="1" outlineLevel="1">
      <c r="A912" t="s">
        <v>838</v>
      </c>
      <c r="B912" t="s">
        <v>1422</v>
      </c>
      <c r="C912" s="1">
        <f t="shared" si="491"/>
        <v>7383</v>
      </c>
      <c r="D912" s="8">
        <f t="shared" si="492"/>
        <v>1</v>
      </c>
      <c r="E912" s="8">
        <f t="shared" si="493"/>
        <v>2</v>
      </c>
      <c r="F912" s="8">
        <f t="shared" si="494"/>
        <v>0</v>
      </c>
      <c r="G912" s="61">
        <f t="shared" si="495"/>
        <v>23</v>
      </c>
      <c r="H912" s="66">
        <f t="shared" si="489"/>
        <v>3.1152647975077881E-3</v>
      </c>
      <c r="I912" s="2"/>
      <c r="J912" s="2">
        <f t="shared" si="496"/>
        <v>0.47324935663009615</v>
      </c>
      <c r="K912" s="2">
        <f t="shared" si="497"/>
        <v>0.47013409183258836</v>
      </c>
      <c r="L912" s="2">
        <f t="shared" si="498"/>
        <v>0</v>
      </c>
      <c r="M912" s="2">
        <f t="shared" si="499"/>
        <v>5.6616551537315485E-2</v>
      </c>
      <c r="N912" s="61">
        <v>3494</v>
      </c>
      <c r="O912" s="61">
        <v>3471</v>
      </c>
      <c r="T912" s="61">
        <v>417</v>
      </c>
      <c r="Y912" s="61">
        <v>1</v>
      </c>
      <c r="AG912" s="6">
        <f>IF(Q912&gt;0,RANK(Q912,(N912:P912,Q912:AE912)),0)</f>
        <v>0</v>
      </c>
      <c r="AH912" s="6">
        <f>IF(R912&gt;0,RANK(R912,(N912:P912,Q912:AE912)),0)</f>
        <v>0</v>
      </c>
      <c r="AI912" s="6">
        <f>IF(T912&gt;0,RANK(T912,(N912:P912,Q912:AE912)),0)</f>
        <v>3</v>
      </c>
      <c r="AJ912" s="6">
        <f>IF(S912&gt;0,RANK(S912,(N912:P912,Q912:AE912)),0)</f>
        <v>0</v>
      </c>
      <c r="AK912" s="2">
        <f t="shared" si="500"/>
        <v>0</v>
      </c>
      <c r="AL912" s="2">
        <f t="shared" si="501"/>
        <v>0</v>
      </c>
      <c r="AM912" s="2">
        <f t="shared" si="502"/>
        <v>5.6481105241771634E-2</v>
      </c>
      <c r="AN912" s="2">
        <f t="shared" si="503"/>
        <v>0</v>
      </c>
      <c r="AP912" t="s">
        <v>838</v>
      </c>
      <c r="AQ912" t="s">
        <v>1422</v>
      </c>
      <c r="AR912">
        <v>2</v>
      </c>
      <c r="AT912">
        <v>1</v>
      </c>
      <c r="AU912" s="105">
        <v>35</v>
      </c>
      <c r="AV912" s="107">
        <v>29</v>
      </c>
      <c r="AW912" s="111">
        <f t="shared" si="474"/>
        <v>35029</v>
      </c>
      <c r="AY912" s="6" t="s">
        <v>1243</v>
      </c>
    </row>
    <row r="913" spans="1:51" hidden="1" outlineLevel="1">
      <c r="A913" t="s">
        <v>2313</v>
      </c>
      <c r="B913" t="s">
        <v>1422</v>
      </c>
      <c r="C913" s="1">
        <f t="shared" si="491"/>
        <v>21504</v>
      </c>
      <c r="D913" s="8">
        <f t="shared" si="492"/>
        <v>1</v>
      </c>
      <c r="E913" s="8">
        <f t="shared" si="493"/>
        <v>2</v>
      </c>
      <c r="F913" s="8">
        <f t="shared" si="494"/>
        <v>0</v>
      </c>
      <c r="G913" s="61">
        <f t="shared" si="495"/>
        <v>5357</v>
      </c>
      <c r="H913" s="66">
        <f t="shared" si="489"/>
        <v>0.24911644345238096</v>
      </c>
      <c r="I913" s="2"/>
      <c r="J913" s="2">
        <f t="shared" si="496"/>
        <v>0.60472470238095233</v>
      </c>
      <c r="K913" s="2">
        <f t="shared" si="497"/>
        <v>0.35560825892857145</v>
      </c>
      <c r="L913" s="2">
        <f t="shared" si="498"/>
        <v>0</v>
      </c>
      <c r="M913" s="2">
        <f t="shared" si="499"/>
        <v>3.966703869047622E-2</v>
      </c>
      <c r="N913" s="61">
        <v>13004</v>
      </c>
      <c r="O913" s="61">
        <v>7647</v>
      </c>
      <c r="T913" s="61">
        <v>837</v>
      </c>
      <c r="Y913" s="61">
        <v>16</v>
      </c>
      <c r="AG913" s="6">
        <f>IF(Q913&gt;0,RANK(Q913,(N913:P913,Q913:AE913)),0)</f>
        <v>0</v>
      </c>
      <c r="AH913" s="6">
        <f>IF(R913&gt;0,RANK(R913,(N913:P913,Q913:AE913)),0)</f>
        <v>0</v>
      </c>
      <c r="AI913" s="6">
        <f>IF(T913&gt;0,RANK(T913,(N913:P913,Q913:AE913)),0)</f>
        <v>3</v>
      </c>
      <c r="AJ913" s="6">
        <f>IF(S913&gt;0,RANK(S913,(N913:P913,Q913:AE913)),0)</f>
        <v>0</v>
      </c>
      <c r="AK913" s="2">
        <f t="shared" si="500"/>
        <v>0</v>
      </c>
      <c r="AL913" s="2">
        <f t="shared" si="501"/>
        <v>0</v>
      </c>
      <c r="AM913" s="2">
        <f t="shared" si="502"/>
        <v>3.8922991071428568E-2</v>
      </c>
      <c r="AN913" s="2">
        <f t="shared" si="503"/>
        <v>0</v>
      </c>
      <c r="AP913" t="s">
        <v>2313</v>
      </c>
      <c r="AQ913" t="s">
        <v>1422</v>
      </c>
      <c r="AT913">
        <v>1</v>
      </c>
      <c r="AU913" s="105">
        <v>35</v>
      </c>
      <c r="AV913" s="107">
        <v>31</v>
      </c>
      <c r="AW913" s="111">
        <f t="shared" si="474"/>
        <v>35031</v>
      </c>
      <c r="AY913" s="6" t="s">
        <v>1243</v>
      </c>
    </row>
    <row r="914" spans="1:51" hidden="1" outlineLevel="1">
      <c r="A914" t="s">
        <v>2314</v>
      </c>
      <c r="B914" t="s">
        <v>1422</v>
      </c>
      <c r="C914" s="1">
        <f t="shared" si="491"/>
        <v>2580</v>
      </c>
      <c r="D914" s="8">
        <f t="shared" si="492"/>
        <v>1</v>
      </c>
      <c r="E914" s="8">
        <f t="shared" si="493"/>
        <v>2</v>
      </c>
      <c r="F914" s="8">
        <f t="shared" si="494"/>
        <v>0</v>
      </c>
      <c r="G914" s="61">
        <f t="shared" si="495"/>
        <v>1098</v>
      </c>
      <c r="H914" s="66">
        <f t="shared" si="489"/>
        <v>0.42558139534883721</v>
      </c>
      <c r="I914" s="2"/>
      <c r="J914" s="2">
        <f t="shared" si="496"/>
        <v>0.69883720930232562</v>
      </c>
      <c r="K914" s="2">
        <f t="shared" si="497"/>
        <v>0.27325581395348836</v>
      </c>
      <c r="L914" s="2">
        <f t="shared" si="498"/>
        <v>0</v>
      </c>
      <c r="M914" s="2">
        <f t="shared" si="499"/>
        <v>2.7906976744186018E-2</v>
      </c>
      <c r="N914" s="61">
        <v>1803</v>
      </c>
      <c r="O914" s="61">
        <v>705</v>
      </c>
      <c r="T914" s="61">
        <v>71</v>
      </c>
      <c r="Y914" s="61">
        <v>1</v>
      </c>
      <c r="AG914" s="6">
        <f>IF(Q914&gt;0,RANK(Q914,(N914:P914,Q914:AE914)),0)</f>
        <v>0</v>
      </c>
      <c r="AH914" s="6">
        <f>IF(R914&gt;0,RANK(R914,(N914:P914,Q914:AE914)),0)</f>
        <v>0</v>
      </c>
      <c r="AI914" s="6">
        <f>IF(T914&gt;0,RANK(T914,(N914:P914,Q914:AE914)),0)</f>
        <v>3</v>
      </c>
      <c r="AJ914" s="6">
        <f>IF(S914&gt;0,RANK(S914,(N914:P914,Q914:AE914)),0)</f>
        <v>0</v>
      </c>
      <c r="AK914" s="2">
        <f t="shared" si="500"/>
        <v>0</v>
      </c>
      <c r="AL914" s="2">
        <f t="shared" si="501"/>
        <v>0</v>
      </c>
      <c r="AM914" s="2">
        <f t="shared" si="502"/>
        <v>2.751937984496124E-2</v>
      </c>
      <c r="AN914" s="2">
        <f t="shared" si="503"/>
        <v>0</v>
      </c>
      <c r="AP914" t="s">
        <v>2314</v>
      </c>
      <c r="AQ914" t="s">
        <v>1422</v>
      </c>
      <c r="AR914">
        <v>3</v>
      </c>
      <c r="AT914">
        <v>1</v>
      </c>
      <c r="AU914" s="105">
        <v>35</v>
      </c>
      <c r="AV914" s="107">
        <v>33</v>
      </c>
      <c r="AW914" s="111">
        <f t="shared" si="474"/>
        <v>35033</v>
      </c>
      <c r="AY914" s="6" t="s">
        <v>1243</v>
      </c>
    </row>
    <row r="915" spans="1:51" hidden="1" outlineLevel="1">
      <c r="A915" t="s">
        <v>2051</v>
      </c>
      <c r="B915" t="s">
        <v>1422</v>
      </c>
      <c r="C915" s="1">
        <f t="shared" si="491"/>
        <v>19761</v>
      </c>
      <c r="D915" s="8">
        <f t="shared" si="492"/>
        <v>2</v>
      </c>
      <c r="E915" s="8">
        <f t="shared" si="493"/>
        <v>1</v>
      </c>
      <c r="F915" s="8">
        <f t="shared" si="494"/>
        <v>0</v>
      </c>
      <c r="G915" s="61">
        <f t="shared" si="495"/>
        <v>5446</v>
      </c>
      <c r="H915" s="66">
        <f t="shared" si="489"/>
        <v>0.27559334041799505</v>
      </c>
      <c r="I915" s="2"/>
      <c r="J915" s="2">
        <f t="shared" si="496"/>
        <v>0.33591417438388743</v>
      </c>
      <c r="K915" s="2">
        <f t="shared" si="497"/>
        <v>0.61150751480188248</v>
      </c>
      <c r="L915" s="2">
        <f t="shared" si="498"/>
        <v>0</v>
      </c>
      <c r="M915" s="2">
        <f t="shared" si="499"/>
        <v>5.2578310814230145E-2</v>
      </c>
      <c r="N915" s="61">
        <v>6638</v>
      </c>
      <c r="O915" s="61">
        <v>12084</v>
      </c>
      <c r="T915" s="61">
        <v>1037</v>
      </c>
      <c r="Y915" s="61">
        <v>2</v>
      </c>
      <c r="AG915" s="6">
        <f>IF(Q915&gt;0,RANK(Q915,(N915:P915,Q915:AE915)),0)</f>
        <v>0</v>
      </c>
      <c r="AH915" s="6">
        <f>IF(R915&gt;0,RANK(R915,(N915:P915,Q915:AE915)),0)</f>
        <v>0</v>
      </c>
      <c r="AI915" s="6">
        <f>IF(T915&gt;0,RANK(T915,(N915:P915,Q915:AE915)),0)</f>
        <v>3</v>
      </c>
      <c r="AJ915" s="6">
        <f>IF(S915&gt;0,RANK(S915,(N915:P915,Q915:AE915)),0)</f>
        <v>0</v>
      </c>
      <c r="AK915" s="2">
        <f t="shared" si="500"/>
        <v>0</v>
      </c>
      <c r="AL915" s="2">
        <f t="shared" si="501"/>
        <v>0</v>
      </c>
      <c r="AM915" s="2">
        <f t="shared" si="502"/>
        <v>5.2477101361267139E-2</v>
      </c>
      <c r="AN915" s="2">
        <f t="shared" si="503"/>
        <v>0</v>
      </c>
      <c r="AP915" t="s">
        <v>2051</v>
      </c>
      <c r="AQ915" t="s">
        <v>1422</v>
      </c>
      <c r="AR915">
        <v>2</v>
      </c>
      <c r="AT915">
        <v>1</v>
      </c>
      <c r="AU915" s="105">
        <v>35</v>
      </c>
      <c r="AV915" s="107">
        <v>35</v>
      </c>
      <c r="AW915" s="111">
        <f t="shared" si="474"/>
        <v>35035</v>
      </c>
      <c r="AY915" s="6" t="s">
        <v>1243</v>
      </c>
    </row>
    <row r="916" spans="1:51" hidden="1" outlineLevel="1">
      <c r="A916" t="s">
        <v>1984</v>
      </c>
      <c r="B916" t="s">
        <v>1422</v>
      </c>
      <c r="C916" s="1">
        <f t="shared" si="491"/>
        <v>3639</v>
      </c>
      <c r="D916" s="8">
        <f t="shared" si="492"/>
        <v>2</v>
      </c>
      <c r="E916" s="8">
        <f t="shared" si="493"/>
        <v>1</v>
      </c>
      <c r="F916" s="8">
        <f t="shared" si="494"/>
        <v>0</v>
      </c>
      <c r="G916" s="61">
        <f t="shared" si="495"/>
        <v>719</v>
      </c>
      <c r="H916" s="66">
        <f t="shared" si="489"/>
        <v>0.19758175322890903</v>
      </c>
      <c r="I916" s="2"/>
      <c r="J916" s="2">
        <f t="shared" si="496"/>
        <v>0.38059906567738389</v>
      </c>
      <c r="K916" s="2">
        <f t="shared" si="497"/>
        <v>0.57818081890629291</v>
      </c>
      <c r="L916" s="2">
        <f t="shared" si="498"/>
        <v>0</v>
      </c>
      <c r="M916" s="2">
        <f t="shared" si="499"/>
        <v>4.12201154163232E-2</v>
      </c>
      <c r="N916" s="61">
        <v>1385</v>
      </c>
      <c r="O916" s="61">
        <v>2104</v>
      </c>
      <c r="T916" s="61">
        <v>150</v>
      </c>
      <c r="Y916" s="61">
        <v>0</v>
      </c>
      <c r="AG916" s="6">
        <f>IF(Q916&gt;0,RANK(Q916,(N916:P916,Q916:AE916)),0)</f>
        <v>0</v>
      </c>
      <c r="AH916" s="6">
        <f>IF(R916&gt;0,RANK(R916,(N916:P916,Q916:AE916)),0)</f>
        <v>0</v>
      </c>
      <c r="AI916" s="6">
        <f>IF(T916&gt;0,RANK(T916,(N916:P916,Q916:AE916)),0)</f>
        <v>3</v>
      </c>
      <c r="AJ916" s="6">
        <f>IF(S916&gt;0,RANK(S916,(N916:P916,Q916:AE916)),0)</f>
        <v>0</v>
      </c>
      <c r="AK916" s="2">
        <f t="shared" si="500"/>
        <v>0</v>
      </c>
      <c r="AL916" s="2">
        <f t="shared" si="501"/>
        <v>0</v>
      </c>
      <c r="AM916" s="2">
        <f t="shared" si="502"/>
        <v>4.1220115416323165E-2</v>
      </c>
      <c r="AN916" s="2">
        <f t="shared" si="503"/>
        <v>0</v>
      </c>
      <c r="AP916" t="s">
        <v>1984</v>
      </c>
      <c r="AQ916" t="s">
        <v>1422</v>
      </c>
      <c r="AR916">
        <v>3</v>
      </c>
      <c r="AT916">
        <v>1</v>
      </c>
      <c r="AU916" s="105">
        <v>35</v>
      </c>
      <c r="AV916" s="107">
        <v>37</v>
      </c>
      <c r="AW916" s="111">
        <f t="shared" si="474"/>
        <v>35037</v>
      </c>
      <c r="AY916" s="6" t="s">
        <v>1243</v>
      </c>
    </row>
    <row r="917" spans="1:51" hidden="1" outlineLevel="1">
      <c r="A917" t="s">
        <v>1825</v>
      </c>
      <c r="B917" t="s">
        <v>1422</v>
      </c>
      <c r="C917" s="1">
        <f t="shared" si="491"/>
        <v>15191</v>
      </c>
      <c r="D917" s="8">
        <f t="shared" si="492"/>
        <v>1</v>
      </c>
      <c r="E917" s="8">
        <f t="shared" si="493"/>
        <v>2</v>
      </c>
      <c r="F917" s="8">
        <f t="shared" si="494"/>
        <v>0</v>
      </c>
      <c r="G917" s="61">
        <f t="shared" si="495"/>
        <v>5417</v>
      </c>
      <c r="H917" s="66">
        <f t="shared" si="489"/>
        <v>0.35659271937331316</v>
      </c>
      <c r="I917" s="2"/>
      <c r="J917" s="2">
        <f t="shared" si="496"/>
        <v>0.66295833059048126</v>
      </c>
      <c r="K917" s="2">
        <f t="shared" si="497"/>
        <v>0.30636561121716804</v>
      </c>
      <c r="L917" s="2">
        <f t="shared" si="498"/>
        <v>0</v>
      </c>
      <c r="M917" s="2">
        <f t="shared" si="499"/>
        <v>3.0676058192350697E-2</v>
      </c>
      <c r="N917" s="61">
        <v>10071</v>
      </c>
      <c r="O917" s="61">
        <v>4654</v>
      </c>
      <c r="T917" s="61">
        <v>451</v>
      </c>
      <c r="Y917" s="61">
        <v>15</v>
      </c>
      <c r="AG917" s="6">
        <f>IF(Q917&gt;0,RANK(Q917,(N917:P917,Q917:AE917)),0)</f>
        <v>0</v>
      </c>
      <c r="AH917" s="6">
        <f>IF(R917&gt;0,RANK(R917,(N917:P917,Q917:AE917)),0)</f>
        <v>0</v>
      </c>
      <c r="AI917" s="6">
        <f>IF(T917&gt;0,RANK(T917,(N917:P917,Q917:AE917)),0)</f>
        <v>3</v>
      </c>
      <c r="AJ917" s="6">
        <f>IF(S917&gt;0,RANK(S917,(N917:P917,Q917:AE917)),0)</f>
        <v>0</v>
      </c>
      <c r="AK917" s="2">
        <f t="shared" si="500"/>
        <v>0</v>
      </c>
      <c r="AL917" s="2">
        <f t="shared" si="501"/>
        <v>0</v>
      </c>
      <c r="AM917" s="2">
        <f t="shared" si="502"/>
        <v>2.9688631426502535E-2</v>
      </c>
      <c r="AN917" s="2">
        <f t="shared" si="503"/>
        <v>0</v>
      </c>
      <c r="AP917" t="s">
        <v>1825</v>
      </c>
      <c r="AQ917" t="s">
        <v>1422</v>
      </c>
      <c r="AR917">
        <v>3</v>
      </c>
      <c r="AT917">
        <v>1</v>
      </c>
      <c r="AU917" s="105">
        <v>35</v>
      </c>
      <c r="AV917" s="107">
        <v>39</v>
      </c>
      <c r="AW917" s="111">
        <f t="shared" si="474"/>
        <v>35039</v>
      </c>
      <c r="AY917" s="6" t="s">
        <v>1243</v>
      </c>
    </row>
    <row r="918" spans="1:51" hidden="1" outlineLevel="1">
      <c r="A918" t="s">
        <v>2410</v>
      </c>
      <c r="B918" t="s">
        <v>1422</v>
      </c>
      <c r="C918" s="1">
        <f t="shared" si="491"/>
        <v>5861</v>
      </c>
      <c r="D918" s="8">
        <f t="shared" si="492"/>
        <v>2</v>
      </c>
      <c r="E918" s="8">
        <f t="shared" si="493"/>
        <v>1</v>
      </c>
      <c r="F918" s="8">
        <f t="shared" si="494"/>
        <v>0</v>
      </c>
      <c r="G918" s="61">
        <f t="shared" si="495"/>
        <v>2246</v>
      </c>
      <c r="H918" s="66">
        <f t="shared" si="489"/>
        <v>0.38321105613376555</v>
      </c>
      <c r="I918" s="2"/>
      <c r="J918" s="2">
        <f t="shared" si="496"/>
        <v>0.28510493089916394</v>
      </c>
      <c r="K918" s="2">
        <f t="shared" si="497"/>
        <v>0.66831598703292949</v>
      </c>
      <c r="L918" s="2">
        <f t="shared" si="498"/>
        <v>0</v>
      </c>
      <c r="M918" s="2">
        <f t="shared" si="499"/>
        <v>4.6579082067906508E-2</v>
      </c>
      <c r="N918" s="61">
        <v>1671</v>
      </c>
      <c r="O918" s="61">
        <v>3917</v>
      </c>
      <c r="T918" s="61">
        <v>266</v>
      </c>
      <c r="Y918" s="61">
        <v>7</v>
      </c>
      <c r="AG918" s="6">
        <f>IF(Q918&gt;0,RANK(Q918,(N918:P918,Q918:AE918)),0)</f>
        <v>0</v>
      </c>
      <c r="AH918" s="6">
        <f>IF(R918&gt;0,RANK(R918,(N918:P918,Q918:AE918)),0)</f>
        <v>0</v>
      </c>
      <c r="AI918" s="6">
        <f>IF(T918&gt;0,RANK(T918,(N918:P918,Q918:AE918)),0)</f>
        <v>3</v>
      </c>
      <c r="AJ918" s="6">
        <f>IF(S918&gt;0,RANK(S918,(N918:P918,Q918:AE918)),0)</f>
        <v>0</v>
      </c>
      <c r="AK918" s="2">
        <f t="shared" si="500"/>
        <v>0</v>
      </c>
      <c r="AL918" s="2">
        <f t="shared" si="501"/>
        <v>0</v>
      </c>
      <c r="AM918" s="2">
        <f t="shared" si="502"/>
        <v>4.5384746630267869E-2</v>
      </c>
      <c r="AN918" s="2">
        <f t="shared" si="503"/>
        <v>0</v>
      </c>
      <c r="AP918" t="s">
        <v>2410</v>
      </c>
      <c r="AQ918" t="s">
        <v>1422</v>
      </c>
      <c r="AT918">
        <v>1</v>
      </c>
      <c r="AU918" s="105">
        <v>35</v>
      </c>
      <c r="AV918" s="107">
        <v>41</v>
      </c>
      <c r="AW918" s="111">
        <f t="shared" si="474"/>
        <v>35041</v>
      </c>
      <c r="AY918" s="6" t="s">
        <v>1243</v>
      </c>
    </row>
    <row r="919" spans="1:51" hidden="1" outlineLevel="1">
      <c r="A919" t="s">
        <v>2028</v>
      </c>
      <c r="B919" t="s">
        <v>1422</v>
      </c>
      <c r="C919" s="1">
        <f t="shared" si="491"/>
        <v>53735</v>
      </c>
      <c r="D919" s="8">
        <f t="shared" si="492"/>
        <v>2</v>
      </c>
      <c r="E919" s="8">
        <f t="shared" si="493"/>
        <v>1</v>
      </c>
      <c r="F919" s="8">
        <f t="shared" si="494"/>
        <v>0</v>
      </c>
      <c r="G919" s="61">
        <f t="shared" si="495"/>
        <v>352</v>
      </c>
      <c r="H919" s="66">
        <f t="shared" si="489"/>
        <v>6.5506653019447286E-3</v>
      </c>
      <c r="I919" s="2"/>
      <c r="J919" s="2">
        <f t="shared" si="496"/>
        <v>0.47877547222480693</v>
      </c>
      <c r="K919" s="2">
        <f t="shared" si="497"/>
        <v>0.48532613752675163</v>
      </c>
      <c r="L919" s="2">
        <f t="shared" si="498"/>
        <v>0</v>
      </c>
      <c r="M919" s="2">
        <f t="shared" si="499"/>
        <v>3.5898390248441381E-2</v>
      </c>
      <c r="N919" s="61">
        <v>25727</v>
      </c>
      <c r="O919" s="61">
        <v>26079</v>
      </c>
      <c r="T919" s="61">
        <v>1883</v>
      </c>
      <c r="Y919" s="61">
        <v>46</v>
      </c>
      <c r="AG919" s="6">
        <f>IF(Q919&gt;0,RANK(Q919,(N919:P919,Q919:AE919)),0)</f>
        <v>0</v>
      </c>
      <c r="AH919" s="6">
        <f>IF(R919&gt;0,RANK(R919,(N919:P919,Q919:AE919)),0)</f>
        <v>0</v>
      </c>
      <c r="AI919" s="6">
        <f>IF(T919&gt;0,RANK(T919,(N919:P919,Q919:AE919)),0)</f>
        <v>3</v>
      </c>
      <c r="AJ919" s="6">
        <f>IF(S919&gt;0,RANK(S919,(N919:P919,Q919:AE919)),0)</f>
        <v>0</v>
      </c>
      <c r="AK919" s="2">
        <f t="shared" si="500"/>
        <v>0</v>
      </c>
      <c r="AL919" s="2">
        <f t="shared" si="501"/>
        <v>0</v>
      </c>
      <c r="AM919" s="2">
        <f t="shared" si="502"/>
        <v>3.5042337396482742E-2</v>
      </c>
      <c r="AN919" s="2">
        <f t="shared" si="503"/>
        <v>0</v>
      </c>
      <c r="AP919" t="s">
        <v>2028</v>
      </c>
      <c r="AQ919" t="s">
        <v>1422</v>
      </c>
      <c r="AT919">
        <v>1</v>
      </c>
      <c r="AU919" s="105">
        <v>35</v>
      </c>
      <c r="AV919" s="107">
        <v>43</v>
      </c>
      <c r="AW919" s="111">
        <f t="shared" si="474"/>
        <v>35043</v>
      </c>
      <c r="AY919" s="6" t="s">
        <v>1243</v>
      </c>
    </row>
    <row r="920" spans="1:51" hidden="1" outlineLevel="1">
      <c r="A920" t="s">
        <v>1490</v>
      </c>
      <c r="B920" t="s">
        <v>1422</v>
      </c>
      <c r="C920" s="1">
        <f t="shared" si="491"/>
        <v>45756</v>
      </c>
      <c r="D920" s="8">
        <f t="shared" si="492"/>
        <v>2</v>
      </c>
      <c r="E920" s="8">
        <f t="shared" si="493"/>
        <v>1</v>
      </c>
      <c r="F920" s="8">
        <f t="shared" si="494"/>
        <v>0</v>
      </c>
      <c r="G920" s="61">
        <f t="shared" si="495"/>
        <v>14820</v>
      </c>
      <c r="H920" s="66">
        <f t="shared" si="489"/>
        <v>0.32389194859690534</v>
      </c>
      <c r="I920" s="2"/>
      <c r="J920" s="2">
        <f t="shared" si="496"/>
        <v>0.31580557741061283</v>
      </c>
      <c r="K920" s="2">
        <f t="shared" si="497"/>
        <v>0.63969752600751817</v>
      </c>
      <c r="L920" s="2">
        <f t="shared" si="498"/>
        <v>0</v>
      </c>
      <c r="M920" s="2">
        <f t="shared" si="499"/>
        <v>4.4496896581869061E-2</v>
      </c>
      <c r="N920" s="61">
        <v>14450</v>
      </c>
      <c r="O920" s="61">
        <v>29270</v>
      </c>
      <c r="T920" s="61">
        <v>2034</v>
      </c>
      <c r="Y920" s="61">
        <v>2</v>
      </c>
      <c r="AG920" s="6">
        <f>IF(Q920&gt;0,RANK(Q920,(N920:P920,Q920:AE920)),0)</f>
        <v>0</v>
      </c>
      <c r="AH920" s="6">
        <f>IF(R920&gt;0,RANK(R920,(N920:P920,Q920:AE920)),0)</f>
        <v>0</v>
      </c>
      <c r="AI920" s="6">
        <f>IF(T920&gt;0,RANK(T920,(N920:P920,Q920:AE920)),0)</f>
        <v>3</v>
      </c>
      <c r="AJ920" s="6">
        <f>IF(S920&gt;0,RANK(S920,(N920:P920,Q920:AE920)),0)</f>
        <v>0</v>
      </c>
      <c r="AK920" s="2">
        <f t="shared" si="500"/>
        <v>0</v>
      </c>
      <c r="AL920" s="2">
        <f t="shared" si="501"/>
        <v>0</v>
      </c>
      <c r="AM920" s="2">
        <f t="shared" si="502"/>
        <v>4.4453186467348547E-2</v>
      </c>
      <c r="AN920" s="2">
        <f t="shared" si="503"/>
        <v>0</v>
      </c>
      <c r="AP920" t="s">
        <v>1490</v>
      </c>
      <c r="AQ920" t="s">
        <v>1422</v>
      </c>
      <c r="AR920">
        <v>3</v>
      </c>
      <c r="AT920">
        <v>1</v>
      </c>
      <c r="AU920" s="105">
        <v>35</v>
      </c>
      <c r="AV920" s="107">
        <v>45</v>
      </c>
      <c r="AW920" s="111">
        <f t="shared" si="474"/>
        <v>35045</v>
      </c>
      <c r="AY920" s="6" t="s">
        <v>1243</v>
      </c>
    </row>
    <row r="921" spans="1:51" hidden="1" outlineLevel="1">
      <c r="A921" t="s">
        <v>2172</v>
      </c>
      <c r="B921" t="s">
        <v>1422</v>
      </c>
      <c r="C921" s="1">
        <f t="shared" si="491"/>
        <v>11408</v>
      </c>
      <c r="D921" s="8">
        <f t="shared" si="492"/>
        <v>1</v>
      </c>
      <c r="E921" s="8">
        <f t="shared" si="493"/>
        <v>2</v>
      </c>
      <c r="F921" s="8">
        <f t="shared" si="494"/>
        <v>0</v>
      </c>
      <c r="G921" s="61">
        <f t="shared" si="495"/>
        <v>5550</v>
      </c>
      <c r="H921" s="66">
        <f t="shared" si="489"/>
        <v>0.48650070126227207</v>
      </c>
      <c r="I921" s="2"/>
      <c r="J921" s="2">
        <f t="shared" si="496"/>
        <v>0.72826086956521741</v>
      </c>
      <c r="K921" s="2">
        <f t="shared" si="497"/>
        <v>0.24176016830294531</v>
      </c>
      <c r="L921" s="2">
        <f t="shared" si="498"/>
        <v>0</v>
      </c>
      <c r="M921" s="2">
        <f t="shared" si="499"/>
        <v>2.9978962131837289E-2</v>
      </c>
      <c r="N921" s="61">
        <v>8308</v>
      </c>
      <c r="O921" s="61">
        <v>2758</v>
      </c>
      <c r="T921" s="61">
        <v>338</v>
      </c>
      <c r="Y921" s="61">
        <v>4</v>
      </c>
      <c r="AG921" s="6">
        <f>IF(Q921&gt;0,RANK(Q921,(N921:P921,Q921:AE921)),0)</f>
        <v>0</v>
      </c>
      <c r="AH921" s="6">
        <f>IF(R921&gt;0,RANK(R921,(N921:P921,Q921:AE921)),0)</f>
        <v>0</v>
      </c>
      <c r="AI921" s="6">
        <f>IF(T921&gt;0,RANK(T921,(N921:P921,Q921:AE921)),0)</f>
        <v>3</v>
      </c>
      <c r="AJ921" s="6">
        <f>IF(S921&gt;0,RANK(S921,(N921:P921,Q921:AE921)),0)</f>
        <v>0</v>
      </c>
      <c r="AK921" s="2">
        <f t="shared" si="500"/>
        <v>0</v>
      </c>
      <c r="AL921" s="2">
        <f t="shared" si="501"/>
        <v>0</v>
      </c>
      <c r="AM921" s="2">
        <f t="shared" si="502"/>
        <v>2.9628330995792426E-2</v>
      </c>
      <c r="AN921" s="2">
        <f t="shared" si="503"/>
        <v>0</v>
      </c>
      <c r="AP921" t="s">
        <v>2172</v>
      </c>
      <c r="AQ921" t="s">
        <v>1422</v>
      </c>
      <c r="AR921">
        <v>3</v>
      </c>
      <c r="AT921">
        <v>1</v>
      </c>
      <c r="AU921" s="105">
        <v>35</v>
      </c>
      <c r="AV921" s="107">
        <v>47</v>
      </c>
      <c r="AW921" s="111">
        <f t="shared" ref="AW921:AW984" si="504">1000*AU921+AV921</f>
        <v>35047</v>
      </c>
      <c r="AY921" s="6" t="s">
        <v>1243</v>
      </c>
    </row>
    <row r="922" spans="1:51" hidden="1" outlineLevel="1">
      <c r="A922" t="s">
        <v>1384</v>
      </c>
      <c r="B922" t="s">
        <v>1422</v>
      </c>
      <c r="C922" s="1">
        <f t="shared" si="491"/>
        <v>68575</v>
      </c>
      <c r="D922" s="8">
        <f t="shared" si="492"/>
        <v>1</v>
      </c>
      <c r="E922" s="8">
        <f t="shared" si="493"/>
        <v>2</v>
      </c>
      <c r="F922" s="8">
        <f t="shared" si="494"/>
        <v>0</v>
      </c>
      <c r="G922" s="61">
        <f t="shared" si="495"/>
        <v>31835</v>
      </c>
      <c r="H922" s="66">
        <f t="shared" si="489"/>
        <v>0.46423623769595335</v>
      </c>
      <c r="I922" s="2"/>
      <c r="J922" s="2">
        <f t="shared" si="496"/>
        <v>0.7187896463725848</v>
      </c>
      <c r="K922" s="2">
        <f t="shared" si="497"/>
        <v>0.2545534086766314</v>
      </c>
      <c r="L922" s="2">
        <f t="shared" si="498"/>
        <v>0</v>
      </c>
      <c r="M922" s="2">
        <f t="shared" si="499"/>
        <v>2.6656944950783801E-2</v>
      </c>
      <c r="N922" s="61">
        <v>49291</v>
      </c>
      <c r="O922" s="61">
        <v>17456</v>
      </c>
      <c r="T922" s="61">
        <v>1799</v>
      </c>
      <c r="Y922" s="61">
        <v>29</v>
      </c>
      <c r="AG922" s="6">
        <f>IF(Q922&gt;0,RANK(Q922,(N922:P922,Q922:AE922)),0)</f>
        <v>0</v>
      </c>
      <c r="AH922" s="6">
        <f>IF(R922&gt;0,RANK(R922,(N922:P922,Q922:AE922)),0)</f>
        <v>0</v>
      </c>
      <c r="AI922" s="6">
        <f>IF(T922&gt;0,RANK(T922,(N922:P922,Q922:AE922)),0)</f>
        <v>3</v>
      </c>
      <c r="AJ922" s="6">
        <f>IF(S922&gt;0,RANK(S922,(N922:P922,Q922:AE922)),0)</f>
        <v>0</v>
      </c>
      <c r="AK922" s="2">
        <f t="shared" si="500"/>
        <v>0</v>
      </c>
      <c r="AL922" s="2">
        <f t="shared" si="501"/>
        <v>0</v>
      </c>
      <c r="AM922" s="2">
        <f t="shared" si="502"/>
        <v>2.6234050309879693E-2</v>
      </c>
      <c r="AN922" s="2">
        <f t="shared" si="503"/>
        <v>0</v>
      </c>
      <c r="AP922" t="s">
        <v>1384</v>
      </c>
      <c r="AQ922" t="s">
        <v>1422</v>
      </c>
      <c r="AT922">
        <v>1</v>
      </c>
      <c r="AU922" s="105">
        <v>35</v>
      </c>
      <c r="AV922" s="107">
        <v>49</v>
      </c>
      <c r="AW922" s="111">
        <f t="shared" si="504"/>
        <v>35049</v>
      </c>
      <c r="AY922" s="6" t="s">
        <v>1243</v>
      </c>
    </row>
    <row r="923" spans="1:51" hidden="1" outlineLevel="1">
      <c r="A923" t="s">
        <v>2218</v>
      </c>
      <c r="B923" t="s">
        <v>1422</v>
      </c>
      <c r="C923" s="1">
        <f t="shared" si="491"/>
        <v>5047</v>
      </c>
      <c r="D923" s="8">
        <f t="shared" si="492"/>
        <v>2</v>
      </c>
      <c r="E923" s="8">
        <f t="shared" si="493"/>
        <v>1</v>
      </c>
      <c r="F923" s="8">
        <f t="shared" si="494"/>
        <v>0</v>
      </c>
      <c r="G923" s="61">
        <f t="shared" si="495"/>
        <v>806</v>
      </c>
      <c r="H923" s="66">
        <f t="shared" si="489"/>
        <v>0.15969883098870616</v>
      </c>
      <c r="I923" s="2"/>
      <c r="J923" s="2">
        <f t="shared" si="496"/>
        <v>0.39310481474143055</v>
      </c>
      <c r="K923" s="2">
        <f t="shared" si="497"/>
        <v>0.55280364573013674</v>
      </c>
      <c r="L923" s="2">
        <f t="shared" si="498"/>
        <v>0</v>
      </c>
      <c r="M923" s="2">
        <f t="shared" si="499"/>
        <v>5.4091539528432708E-2</v>
      </c>
      <c r="N923" s="61">
        <v>1984</v>
      </c>
      <c r="O923" s="61">
        <v>2790</v>
      </c>
      <c r="T923" s="61">
        <v>271</v>
      </c>
      <c r="Y923" s="61">
        <v>2</v>
      </c>
      <c r="AG923" s="6">
        <f>IF(Q923&gt;0,RANK(Q923,(N923:P923,Q923:AE923)),0)</f>
        <v>0</v>
      </c>
      <c r="AH923" s="6">
        <f>IF(R923&gt;0,RANK(R923,(N923:P923,Q923:AE923)),0)</f>
        <v>0</v>
      </c>
      <c r="AI923" s="6">
        <f>IF(T923&gt;0,RANK(T923,(N923:P923,Q923:AE923)),0)</f>
        <v>3</v>
      </c>
      <c r="AJ923" s="6">
        <f>IF(S923&gt;0,RANK(S923,(N923:P923,Q923:AE923)),0)</f>
        <v>0</v>
      </c>
      <c r="AK923" s="2">
        <f t="shared" si="500"/>
        <v>0</v>
      </c>
      <c r="AL923" s="2">
        <f t="shared" si="501"/>
        <v>0</v>
      </c>
      <c r="AM923" s="2">
        <f t="shared" si="502"/>
        <v>5.369526451357242E-2</v>
      </c>
      <c r="AN923" s="2">
        <f t="shared" si="503"/>
        <v>0</v>
      </c>
      <c r="AP923" t="s">
        <v>2218</v>
      </c>
      <c r="AQ923" t="s">
        <v>1422</v>
      </c>
      <c r="AR923">
        <v>2</v>
      </c>
      <c r="AT923">
        <v>1</v>
      </c>
      <c r="AU923" s="105">
        <v>35</v>
      </c>
      <c r="AV923" s="107">
        <v>51</v>
      </c>
      <c r="AW923" s="111">
        <f t="shared" si="504"/>
        <v>35051</v>
      </c>
      <c r="AY923" s="6" t="s">
        <v>1243</v>
      </c>
    </row>
    <row r="924" spans="1:51" hidden="1" outlineLevel="1">
      <c r="A924" t="s">
        <v>1099</v>
      </c>
      <c r="B924" t="s">
        <v>1422</v>
      </c>
      <c r="C924" s="1">
        <f t="shared" si="491"/>
        <v>7126</v>
      </c>
      <c r="D924" s="8">
        <f t="shared" si="492"/>
        <v>1</v>
      </c>
      <c r="E924" s="8">
        <f t="shared" si="493"/>
        <v>2</v>
      </c>
      <c r="F924" s="8">
        <f t="shared" si="494"/>
        <v>0</v>
      </c>
      <c r="G924" s="61">
        <f t="shared" si="495"/>
        <v>693</v>
      </c>
      <c r="H924" s="66">
        <f t="shared" si="489"/>
        <v>9.7249508840864446E-2</v>
      </c>
      <c r="I924" s="2"/>
      <c r="J924" s="2">
        <f t="shared" si="496"/>
        <v>0.52554027504911593</v>
      </c>
      <c r="K924" s="2">
        <f t="shared" si="497"/>
        <v>0.42829076620825146</v>
      </c>
      <c r="L924" s="2">
        <f t="shared" si="498"/>
        <v>0</v>
      </c>
      <c r="M924" s="2">
        <f t="shared" si="499"/>
        <v>4.6168958742632604E-2</v>
      </c>
      <c r="N924" s="61">
        <v>3745</v>
      </c>
      <c r="O924" s="61">
        <v>3052</v>
      </c>
      <c r="T924" s="61">
        <v>326</v>
      </c>
      <c r="Y924" s="61">
        <v>3</v>
      </c>
      <c r="AG924" s="6">
        <f>IF(Q924&gt;0,RANK(Q924,(N924:P924,Q924:AE924)),0)</f>
        <v>0</v>
      </c>
      <c r="AH924" s="6">
        <f>IF(R924&gt;0,RANK(R924,(N924:P924,Q924:AE924)),0)</f>
        <v>0</v>
      </c>
      <c r="AI924" s="6">
        <f>IF(T924&gt;0,RANK(T924,(N924:P924,Q924:AE924)),0)</f>
        <v>3</v>
      </c>
      <c r="AJ924" s="6">
        <f>IF(S924&gt;0,RANK(S924,(N924:P924,Q924:AE924)),0)</f>
        <v>0</v>
      </c>
      <c r="AK924" s="2">
        <f t="shared" si="500"/>
        <v>0</v>
      </c>
      <c r="AL924" s="2">
        <f t="shared" si="501"/>
        <v>0</v>
      </c>
      <c r="AM924" s="2">
        <f t="shared" si="502"/>
        <v>4.5747965197866967E-2</v>
      </c>
      <c r="AN924" s="2">
        <f t="shared" si="503"/>
        <v>0</v>
      </c>
      <c r="AP924" t="s">
        <v>1099</v>
      </c>
      <c r="AQ924" t="s">
        <v>1422</v>
      </c>
      <c r="AR924">
        <v>2</v>
      </c>
      <c r="AT924">
        <v>1</v>
      </c>
      <c r="AU924" s="105">
        <v>35</v>
      </c>
      <c r="AV924" s="107">
        <v>53</v>
      </c>
      <c r="AW924" s="111">
        <f t="shared" si="504"/>
        <v>35053</v>
      </c>
      <c r="AY924" s="6" t="s">
        <v>1243</v>
      </c>
    </row>
    <row r="925" spans="1:51" hidden="1" outlineLevel="1">
      <c r="A925" t="s">
        <v>1550</v>
      </c>
      <c r="B925" t="s">
        <v>1422</v>
      </c>
      <c r="C925" s="1">
        <f t="shared" si="491"/>
        <v>15156</v>
      </c>
      <c r="D925" s="8">
        <f t="shared" si="492"/>
        <v>1</v>
      </c>
      <c r="E925" s="8">
        <f t="shared" si="493"/>
        <v>2</v>
      </c>
      <c r="F925" s="8">
        <f t="shared" si="494"/>
        <v>0</v>
      </c>
      <c r="G925" s="61">
        <f t="shared" si="495"/>
        <v>8047</v>
      </c>
      <c r="H925" s="66">
        <f t="shared" si="489"/>
        <v>0.53094484032726308</v>
      </c>
      <c r="I925" s="2"/>
      <c r="J925" s="2">
        <f t="shared" si="496"/>
        <v>0.75039588281868563</v>
      </c>
      <c r="K925" s="2">
        <f t="shared" si="497"/>
        <v>0.21945104249142253</v>
      </c>
      <c r="L925" s="2">
        <f t="shared" si="498"/>
        <v>0</v>
      </c>
      <c r="M925" s="2">
        <f t="shared" si="499"/>
        <v>3.015307468989184E-2</v>
      </c>
      <c r="N925" s="61">
        <v>11373</v>
      </c>
      <c r="O925" s="61">
        <v>3326</v>
      </c>
      <c r="T925" s="61">
        <v>444</v>
      </c>
      <c r="Y925" s="61">
        <v>13</v>
      </c>
      <c r="AG925" s="6">
        <f>IF(Q925&gt;0,RANK(Q925,(N925:P925,Q925:AE925)),0)</f>
        <v>0</v>
      </c>
      <c r="AH925" s="6">
        <f>IF(R925&gt;0,RANK(R925,(N925:P925,Q925:AE925)),0)</f>
        <v>0</v>
      </c>
      <c r="AI925" s="6">
        <f>IF(T925&gt;0,RANK(T925,(N925:P925,Q925:AE925)),0)</f>
        <v>3</v>
      </c>
      <c r="AJ925" s="6">
        <f>IF(S925&gt;0,RANK(S925,(N925:P925,Q925:AE925)),0)</f>
        <v>0</v>
      </c>
      <c r="AK925" s="2">
        <f t="shared" si="500"/>
        <v>0</v>
      </c>
      <c r="AL925" s="2">
        <f t="shared" si="501"/>
        <v>0</v>
      </c>
      <c r="AM925" s="2">
        <f t="shared" si="502"/>
        <v>2.9295328582739508E-2</v>
      </c>
      <c r="AN925" s="2">
        <f t="shared" si="503"/>
        <v>0</v>
      </c>
      <c r="AP925" t="s">
        <v>1550</v>
      </c>
      <c r="AQ925" t="s">
        <v>1422</v>
      </c>
      <c r="AR925">
        <v>3</v>
      </c>
      <c r="AT925">
        <v>1</v>
      </c>
      <c r="AU925" s="105">
        <v>35</v>
      </c>
      <c r="AV925" s="107">
        <v>55</v>
      </c>
      <c r="AW925" s="111">
        <f t="shared" si="504"/>
        <v>35055</v>
      </c>
      <c r="AY925" s="6" t="s">
        <v>1243</v>
      </c>
    </row>
    <row r="926" spans="1:51" hidden="1" outlineLevel="1">
      <c r="A926" t="s">
        <v>963</v>
      </c>
      <c r="B926" t="s">
        <v>1422</v>
      </c>
      <c r="C926" s="1">
        <f t="shared" si="491"/>
        <v>6388</v>
      </c>
      <c r="D926" s="8">
        <f t="shared" si="492"/>
        <v>2</v>
      </c>
      <c r="E926" s="8">
        <f t="shared" si="493"/>
        <v>1</v>
      </c>
      <c r="F926" s="8">
        <f t="shared" si="494"/>
        <v>0</v>
      </c>
      <c r="G926" s="61">
        <f t="shared" si="495"/>
        <v>1464</v>
      </c>
      <c r="H926" s="66">
        <f t="shared" si="489"/>
        <v>0.22917971195992487</v>
      </c>
      <c r="I926" s="2"/>
      <c r="J926" s="2">
        <f t="shared" si="496"/>
        <v>0.36286787726988101</v>
      </c>
      <c r="K926" s="2">
        <f t="shared" si="497"/>
        <v>0.59204758922980594</v>
      </c>
      <c r="L926" s="2">
        <f t="shared" si="498"/>
        <v>0</v>
      </c>
      <c r="M926" s="2">
        <f t="shared" si="499"/>
        <v>4.5084533500313051E-2</v>
      </c>
      <c r="N926" s="61">
        <v>2318</v>
      </c>
      <c r="O926" s="61">
        <v>3782</v>
      </c>
      <c r="T926" s="61">
        <v>284</v>
      </c>
      <c r="Y926" s="61">
        <v>4</v>
      </c>
      <c r="AG926" s="6">
        <f>IF(Q926&gt;0,RANK(Q926,(N926:P926,Q926:AE926)),0)</f>
        <v>0</v>
      </c>
      <c r="AH926" s="6">
        <f>IF(R926&gt;0,RANK(R926,(N926:P926,Q926:AE926)),0)</f>
        <v>0</v>
      </c>
      <c r="AI926" s="6">
        <f>IF(T926&gt;0,RANK(T926,(N926:P926,Q926:AE926)),0)</f>
        <v>3</v>
      </c>
      <c r="AJ926" s="6">
        <f>IF(S926&gt;0,RANK(S926,(N926:P926,Q926:AE926)),0)</f>
        <v>0</v>
      </c>
      <c r="AK926" s="2">
        <f t="shared" si="500"/>
        <v>0</v>
      </c>
      <c r="AL926" s="2">
        <f t="shared" si="501"/>
        <v>0</v>
      </c>
      <c r="AM926" s="2">
        <f t="shared" si="502"/>
        <v>4.4458359423919847E-2</v>
      </c>
      <c r="AN926" s="2">
        <f t="shared" si="503"/>
        <v>0</v>
      </c>
      <c r="AP926" t="s">
        <v>963</v>
      </c>
      <c r="AQ926" t="s">
        <v>1422</v>
      </c>
      <c r="AR926">
        <v>1</v>
      </c>
      <c r="AT926">
        <v>1</v>
      </c>
      <c r="AU926" s="105">
        <v>35</v>
      </c>
      <c r="AV926" s="107">
        <v>57</v>
      </c>
      <c r="AW926" s="111">
        <f t="shared" si="504"/>
        <v>35057</v>
      </c>
      <c r="AY926" s="6" t="s">
        <v>1243</v>
      </c>
    </row>
    <row r="927" spans="1:51" hidden="1" outlineLevel="1">
      <c r="A927" t="s">
        <v>1070</v>
      </c>
      <c r="B927" t="s">
        <v>1422</v>
      </c>
      <c r="C927" s="1">
        <f t="shared" si="491"/>
        <v>1700</v>
      </c>
      <c r="D927" s="8">
        <f t="shared" si="492"/>
        <v>2</v>
      </c>
      <c r="E927" s="8">
        <f t="shared" si="493"/>
        <v>1</v>
      </c>
      <c r="F927" s="8">
        <f t="shared" si="494"/>
        <v>0</v>
      </c>
      <c r="G927" s="61">
        <f t="shared" si="495"/>
        <v>751</v>
      </c>
      <c r="H927" s="66">
        <f t="shared" si="489"/>
        <v>0.44176470588235295</v>
      </c>
      <c r="I927" s="2"/>
      <c r="J927" s="2">
        <f t="shared" si="496"/>
        <v>0.26</v>
      </c>
      <c r="K927" s="2">
        <f t="shared" si="497"/>
        <v>0.70176470588235296</v>
      </c>
      <c r="L927" s="2">
        <f t="shared" si="498"/>
        <v>0</v>
      </c>
      <c r="M927" s="2">
        <f t="shared" si="499"/>
        <v>3.8235294117647034E-2</v>
      </c>
      <c r="N927" s="61">
        <v>442</v>
      </c>
      <c r="O927" s="61">
        <v>1193</v>
      </c>
      <c r="T927" s="61">
        <v>65</v>
      </c>
      <c r="Y927" s="61">
        <v>0</v>
      </c>
      <c r="AG927" s="6">
        <f>IF(Q927&gt;0,RANK(Q927,(N927:P927,Q927:AE927)),0)</f>
        <v>0</v>
      </c>
      <c r="AH927" s="6">
        <f>IF(R927&gt;0,RANK(R927,(N927:P927,Q927:AE927)),0)</f>
        <v>0</v>
      </c>
      <c r="AI927" s="6">
        <f>IF(T927&gt;0,RANK(T927,(N927:P927,Q927:AE927)),0)</f>
        <v>3</v>
      </c>
      <c r="AJ927" s="6">
        <f>IF(S927&gt;0,RANK(S927,(N927:P927,Q927:AE927)),0)</f>
        <v>0</v>
      </c>
      <c r="AK927" s="2">
        <f t="shared" si="500"/>
        <v>0</v>
      </c>
      <c r="AL927" s="2">
        <f t="shared" si="501"/>
        <v>0</v>
      </c>
      <c r="AM927" s="2">
        <f t="shared" si="502"/>
        <v>3.8235294117647062E-2</v>
      </c>
      <c r="AN927" s="2">
        <f t="shared" si="503"/>
        <v>0</v>
      </c>
      <c r="AP927" t="s">
        <v>1070</v>
      </c>
      <c r="AQ927" t="s">
        <v>1422</v>
      </c>
      <c r="AR927">
        <v>3</v>
      </c>
      <c r="AT927">
        <v>1</v>
      </c>
      <c r="AU927" s="105">
        <v>35</v>
      </c>
      <c r="AV927" s="107">
        <v>59</v>
      </c>
      <c r="AW927" s="111">
        <f t="shared" si="504"/>
        <v>35059</v>
      </c>
      <c r="AY927" s="6" t="s">
        <v>1243</v>
      </c>
    </row>
    <row r="928" spans="1:51" hidden="1" outlineLevel="1">
      <c r="A928" t="s">
        <v>964</v>
      </c>
      <c r="B928" t="s">
        <v>1422</v>
      </c>
      <c r="C928" s="1">
        <f t="shared" si="491"/>
        <v>27599</v>
      </c>
      <c r="D928" s="8">
        <f t="shared" si="492"/>
        <v>2</v>
      </c>
      <c r="E928" s="8">
        <f t="shared" si="493"/>
        <v>1</v>
      </c>
      <c r="F928" s="8">
        <f t="shared" si="494"/>
        <v>0</v>
      </c>
      <c r="G928" s="61">
        <f t="shared" si="495"/>
        <v>261</v>
      </c>
      <c r="H928" s="66">
        <f t="shared" si="489"/>
        <v>9.4568643791441715E-3</v>
      </c>
      <c r="I928" s="2"/>
      <c r="J928" s="2">
        <f t="shared" si="496"/>
        <v>0.47537954273705568</v>
      </c>
      <c r="K928" s="2">
        <f t="shared" si="497"/>
        <v>0.48483640711619985</v>
      </c>
      <c r="L928" s="2">
        <f t="shared" si="498"/>
        <v>0</v>
      </c>
      <c r="M928" s="2">
        <f t="shared" si="499"/>
        <v>3.978405014674441E-2</v>
      </c>
      <c r="N928" s="61">
        <v>13120</v>
      </c>
      <c r="O928" s="61">
        <v>13381</v>
      </c>
      <c r="T928" s="61">
        <v>1095</v>
      </c>
      <c r="Y928" s="61">
        <v>3</v>
      </c>
      <c r="AG928" s="6">
        <f>IF(Q928&gt;0,RANK(Q928,(N928:P928,Q928:AE928)),0)</f>
        <v>0</v>
      </c>
      <c r="AH928" s="6">
        <f>IF(R928&gt;0,RANK(R928,(N928:P928,Q928:AE928)),0)</f>
        <v>0</v>
      </c>
      <c r="AI928" s="6">
        <f>IF(T928&gt;0,RANK(T928,(N928:P928,Q928:AE928)),0)</f>
        <v>3</v>
      </c>
      <c r="AJ928" s="6">
        <f>IF(S928&gt;0,RANK(S928,(N928:P928,Q928:AE928)),0)</f>
        <v>0</v>
      </c>
      <c r="AK928" s="2">
        <f t="shared" si="500"/>
        <v>0</v>
      </c>
      <c r="AL928" s="2">
        <f t="shared" si="501"/>
        <v>0</v>
      </c>
      <c r="AM928" s="2">
        <f t="shared" si="502"/>
        <v>3.9675350556179573E-2</v>
      </c>
      <c r="AN928" s="2">
        <f t="shared" si="503"/>
        <v>0</v>
      </c>
      <c r="AP928" t="s">
        <v>964</v>
      </c>
      <c r="AQ928" t="s">
        <v>1422</v>
      </c>
      <c r="AT928">
        <v>1</v>
      </c>
      <c r="AU928" s="105">
        <v>35</v>
      </c>
      <c r="AV928" s="107">
        <v>61</v>
      </c>
      <c r="AW928" s="111">
        <f t="shared" si="504"/>
        <v>35061</v>
      </c>
      <c r="AY928" s="6" t="s">
        <v>1243</v>
      </c>
    </row>
    <row r="929" spans="1:62" collapsed="1">
      <c r="A929" t="s">
        <v>1534</v>
      </c>
      <c r="B929" t="s">
        <v>179</v>
      </c>
      <c r="C929" s="1">
        <f t="shared" si="491"/>
        <v>775792</v>
      </c>
      <c r="D929" s="8">
        <f t="shared" si="492"/>
        <v>1</v>
      </c>
      <c r="E929" s="8">
        <f t="shared" si="493"/>
        <v>2</v>
      </c>
      <c r="F929" s="8">
        <f t="shared" si="494"/>
        <v>0</v>
      </c>
      <c r="G929" s="61">
        <f t="shared" si="495"/>
        <v>44458</v>
      </c>
      <c r="H929" s="66">
        <f t="shared" si="489"/>
        <v>5.7306597644729514E-2</v>
      </c>
      <c r="I929" s="2"/>
      <c r="J929" s="2">
        <f t="shared" si="496"/>
        <v>0.51008131045434857</v>
      </c>
      <c r="K929" s="2">
        <f t="shared" si="497"/>
        <v>0.45277471280961906</v>
      </c>
      <c r="L929" s="2">
        <f t="shared" si="498"/>
        <v>0</v>
      </c>
      <c r="M929" s="2">
        <f t="shared" si="499"/>
        <v>3.7143976736032369E-2</v>
      </c>
      <c r="N929" s="61">
        <f>SUM(N896:N928)</f>
        <v>395717</v>
      </c>
      <c r="O929" s="61">
        <f>SUM(O896:O928)</f>
        <v>351259</v>
      </c>
      <c r="T929" s="61">
        <f>SUM(T896:T928)</f>
        <v>28199</v>
      </c>
      <c r="X929" s="61">
        <f>SUM(X896:X928)</f>
        <v>0</v>
      </c>
      <c r="Y929" s="61">
        <f>SUM(Y896:Y928)</f>
        <v>617</v>
      </c>
      <c r="AG929" s="6">
        <f>IF(Q929&gt;0,RANK(Q929,(N929:P929,Q929:AE929)),0)</f>
        <v>0</v>
      </c>
      <c r="AH929" s="6">
        <f>IF(R929&gt;0,RANK(R929,(N929:P929,Q929:AE929)),0)</f>
        <v>0</v>
      </c>
      <c r="AI929" s="6">
        <f>IF(T929&gt;0,RANK(T929,(N929:P929,Q929:AE929)),0)</f>
        <v>3</v>
      </c>
      <c r="AJ929" s="6">
        <f>IF(S929&gt;0,RANK(S929,(N929:P929,Q929:AE929)),0)</f>
        <v>0</v>
      </c>
      <c r="AK929" s="2">
        <f t="shared" si="500"/>
        <v>0</v>
      </c>
      <c r="AL929" s="2">
        <f t="shared" si="501"/>
        <v>0</v>
      </c>
      <c r="AM929" s="2">
        <f t="shared" si="502"/>
        <v>3.6348660465691837E-2</v>
      </c>
      <c r="AN929" s="2">
        <f t="shared" si="503"/>
        <v>0</v>
      </c>
      <c r="AP929" t="s">
        <v>1534</v>
      </c>
      <c r="AQ929" t="s">
        <v>179</v>
      </c>
      <c r="AT929">
        <v>1</v>
      </c>
      <c r="AU929" s="105">
        <v>35</v>
      </c>
      <c r="AV929" s="107"/>
      <c r="AW929" s="105">
        <v>35</v>
      </c>
      <c r="AY929" s="6" t="s">
        <v>71</v>
      </c>
    </row>
    <row r="930" spans="1:62">
      <c r="C930" s="1"/>
      <c r="D930" s="8"/>
      <c r="E930" s="8"/>
      <c r="F930" s="8"/>
      <c r="G930" s="61"/>
      <c r="H930" s="66"/>
      <c r="I930" s="2"/>
      <c r="N930" s="64"/>
      <c r="O930" s="64"/>
      <c r="P930" s="64"/>
      <c r="AA930" s="64"/>
      <c r="AB930" s="64"/>
      <c r="AC930" s="64"/>
      <c r="AD930" s="64"/>
      <c r="AE930" s="64"/>
      <c r="AG930" s="6"/>
      <c r="AH930" s="6"/>
      <c r="AI930" s="6"/>
      <c r="AJ930" s="6"/>
      <c r="AU930" s="105"/>
      <c r="AV930" s="107"/>
      <c r="AW930" s="111"/>
      <c r="BF930" t="s">
        <v>2947</v>
      </c>
      <c r="BG930" t="s">
        <v>2949</v>
      </c>
      <c r="BH930" t="s">
        <v>2948</v>
      </c>
      <c r="BI930" t="s">
        <v>2950</v>
      </c>
      <c r="BJ930" t="s">
        <v>2951</v>
      </c>
    </row>
    <row r="931" spans="1:62" hidden="1" outlineLevel="1">
      <c r="A931" t="s">
        <v>686</v>
      </c>
      <c r="B931" t="s">
        <v>924</v>
      </c>
      <c r="C931" s="1">
        <f t="shared" ref="C931:C962" si="505">SUM(N931:AE931)</f>
        <v>131046</v>
      </c>
      <c r="D931" s="8">
        <f t="shared" ref="D931:D962" si="506">IF(N931&gt;0, RANK(N931,(N931:AE931)),0)</f>
        <v>1</v>
      </c>
      <c r="E931" s="8">
        <f t="shared" ref="E931:E962" si="507">IF(O931&gt;0,RANK(O931,(N931:AE931)),0)</f>
        <v>2</v>
      </c>
      <c r="F931" s="8">
        <f t="shared" ref="F931:F962" si="508">IF(P931&gt;0,RANK(P931,(N931:AE931)),0)</f>
        <v>0</v>
      </c>
      <c r="G931" s="61">
        <f t="shared" ref="G931:G962" si="509">IF(C931&gt;0,MAX(N931:S931)-LARGE(N931:S931,2),0)</f>
        <v>68115</v>
      </c>
      <c r="H931" s="66">
        <f t="shared" si="489"/>
        <v>0.51977931413396827</v>
      </c>
      <c r="I931" s="2"/>
      <c r="J931" s="2">
        <f t="shared" ref="J931:J962" si="510">IF($C931=0,"-",N931/$C931)</f>
        <v>0.75112555896402788</v>
      </c>
      <c r="K931" s="2">
        <f t="shared" ref="K931:K962" si="511">IF($C931=0,"-",O931/$C931)</f>
        <v>0.23134624483005967</v>
      </c>
      <c r="L931" s="2">
        <f t="shared" ref="L931:L962" si="512">IF($C931=0,"-",P931/$C931)</f>
        <v>0</v>
      </c>
      <c r="M931" s="2">
        <f t="shared" ref="M931:M962" si="513">IF(C931=0,"-",(1-J931-K931-L931))</f>
        <v>1.752819620591245E-2</v>
      </c>
      <c r="N931" s="1">
        <f>BF931+BG931+BH931</f>
        <v>98432</v>
      </c>
      <c r="O931" s="1">
        <f>BI931+BJ931</f>
        <v>30317</v>
      </c>
      <c r="P931" s="1"/>
      <c r="Q931" s="1">
        <v>1102</v>
      </c>
      <c r="R931" s="1">
        <v>826</v>
      </c>
      <c r="S931" s="127"/>
      <c r="T931" s="127"/>
      <c r="V931" s="1"/>
      <c r="X931" s="61">
        <v>52</v>
      </c>
      <c r="Y931" s="1">
        <v>317</v>
      </c>
      <c r="AA931" s="64"/>
      <c r="AB931" s="64"/>
      <c r="AC931" s="123"/>
      <c r="AD931" s="64"/>
      <c r="AE931" s="64"/>
      <c r="AG931" s="6">
        <f>IF(Q931&gt;0,RANK(Q931,(N931:P931,Q931:AE931)),0)</f>
        <v>3</v>
      </c>
      <c r="AH931" s="6">
        <f>IF(R931&gt;0,RANK(R931,(N931:P931,Q931:AE931)),0)</f>
        <v>4</v>
      </c>
      <c r="AI931" s="6">
        <f>IF(T931&gt;0,RANK(T931,(N931:P931,Q931:AE931)),0)</f>
        <v>0</v>
      </c>
      <c r="AJ931" s="6">
        <f>IF(S931&gt;0,RANK(S931,(N931:P931,Q931:AE931)),0)</f>
        <v>0</v>
      </c>
      <c r="AK931" s="2">
        <f t="shared" ref="AK931:AK962" si="514">IF($C931=0,"-",Q931/$C931)</f>
        <v>8.4092608702287745E-3</v>
      </c>
      <c r="AL931" s="2">
        <f t="shared" ref="AL931:AL962" si="515">IF($C931=0,"-",R931/$C931)</f>
        <v>6.3031301985562319E-3</v>
      </c>
      <c r="AM931" s="2">
        <f t="shared" ref="AM931:AM962" si="516">IF($C931=0,"-",T931/$C931)</f>
        <v>0</v>
      </c>
      <c r="AN931" s="2">
        <f t="shared" ref="AN931:AN962" si="517">IF($C931=0,"-",S931/$C931)</f>
        <v>0</v>
      </c>
      <c r="AP931" t="s">
        <v>686</v>
      </c>
      <c r="AQ931" t="s">
        <v>924</v>
      </c>
      <c r="AR931">
        <v>21</v>
      </c>
      <c r="AT931">
        <v>1</v>
      </c>
      <c r="AU931" s="105">
        <v>36</v>
      </c>
      <c r="AV931" s="107">
        <v>1</v>
      </c>
      <c r="AW931" s="111">
        <f t="shared" si="504"/>
        <v>36001</v>
      </c>
      <c r="AY931" s="6" t="s">
        <v>1243</v>
      </c>
      <c r="AZ931" s="1">
        <v>5338</v>
      </c>
      <c r="BA931" s="1">
        <v>125</v>
      </c>
      <c r="BC931" s="1"/>
      <c r="BF931" s="1">
        <v>89184</v>
      </c>
      <c r="BG931" s="1">
        <v>5341</v>
      </c>
      <c r="BH931" s="1">
        <v>3907</v>
      </c>
      <c r="BI931" s="1">
        <v>25844</v>
      </c>
      <c r="BJ931" s="1">
        <v>4473</v>
      </c>
    </row>
    <row r="932" spans="1:62" hidden="1" outlineLevel="1">
      <c r="A932" t="s">
        <v>2072</v>
      </c>
      <c r="B932" t="s">
        <v>924</v>
      </c>
      <c r="C932" s="1">
        <f t="shared" si="505"/>
        <v>16061</v>
      </c>
      <c r="D932" s="8">
        <f t="shared" si="506"/>
        <v>2</v>
      </c>
      <c r="E932" s="8">
        <f t="shared" si="507"/>
        <v>1</v>
      </c>
      <c r="F932" s="8">
        <f t="shared" si="508"/>
        <v>0</v>
      </c>
      <c r="G932" s="61">
        <f t="shared" si="509"/>
        <v>516</v>
      </c>
      <c r="H932" s="66">
        <f t="shared" si="489"/>
        <v>3.2127513853433785E-2</v>
      </c>
      <c r="I932" s="2"/>
      <c r="J932" s="2">
        <f t="shared" si="510"/>
        <v>0.47537513230807549</v>
      </c>
      <c r="K932" s="2">
        <f t="shared" si="511"/>
        <v>0.5075026461615092</v>
      </c>
      <c r="L932" s="2">
        <f t="shared" si="512"/>
        <v>0</v>
      </c>
      <c r="M932" s="2">
        <f t="shared" si="513"/>
        <v>1.7122221530415316E-2</v>
      </c>
      <c r="N932" s="1">
        <f t="shared" ref="N932:N992" si="518">BF932+BG932+BH932</f>
        <v>7635</v>
      </c>
      <c r="O932" s="1">
        <f t="shared" ref="O932:O992" si="519">BI932+BJ932</f>
        <v>8151</v>
      </c>
      <c r="P932" s="1"/>
      <c r="Q932" s="1">
        <v>111</v>
      </c>
      <c r="R932" s="1">
        <v>93</v>
      </c>
      <c r="S932" s="127"/>
      <c r="T932" s="127"/>
      <c r="V932" s="1"/>
      <c r="X932" s="61">
        <v>3</v>
      </c>
      <c r="Y932" s="1">
        <v>68</v>
      </c>
      <c r="AA932" s="64"/>
      <c r="AB932" s="64"/>
      <c r="AC932" s="123"/>
      <c r="AD932" s="64"/>
      <c r="AE932" s="64"/>
      <c r="AG932" s="6">
        <f>IF(Q932&gt;0,RANK(Q932,(N932:P932,Q932:AE932)),0)</f>
        <v>3</v>
      </c>
      <c r="AH932" s="6">
        <f>IF(R932&gt;0,RANK(R932,(N932:P932,Q932:AE932)),0)</f>
        <v>4</v>
      </c>
      <c r="AI932" s="6">
        <f>IF(T932&gt;0,RANK(T932,(N932:P932,Q932:AE932)),0)</f>
        <v>0</v>
      </c>
      <c r="AJ932" s="6">
        <f>IF(S932&gt;0,RANK(S932,(N932:P932,Q932:AE932)),0)</f>
        <v>0</v>
      </c>
      <c r="AK932" s="2">
        <f t="shared" si="514"/>
        <v>6.9111512359130815E-3</v>
      </c>
      <c r="AL932" s="2">
        <f t="shared" si="515"/>
        <v>5.7904240084677167E-3</v>
      </c>
      <c r="AM932" s="2">
        <f t="shared" si="516"/>
        <v>0</v>
      </c>
      <c r="AN932" s="2">
        <f t="shared" si="517"/>
        <v>0</v>
      </c>
      <c r="AP932" t="s">
        <v>2072</v>
      </c>
      <c r="AQ932" t="s">
        <v>924</v>
      </c>
      <c r="AR932">
        <v>29</v>
      </c>
      <c r="AT932">
        <v>1</v>
      </c>
      <c r="AU932" s="105">
        <v>36</v>
      </c>
      <c r="AV932" s="107">
        <v>3</v>
      </c>
      <c r="AW932" s="111">
        <f t="shared" si="504"/>
        <v>36003</v>
      </c>
      <c r="AY932" s="6" t="s">
        <v>1243</v>
      </c>
      <c r="AZ932" s="1">
        <v>1008</v>
      </c>
      <c r="BA932" s="1">
        <v>4</v>
      </c>
      <c r="BC932" s="1"/>
      <c r="BF932" s="1">
        <v>6547</v>
      </c>
      <c r="BG932" s="1">
        <v>720</v>
      </c>
      <c r="BH932" s="1">
        <v>368</v>
      </c>
      <c r="BI932" s="1">
        <v>7188</v>
      </c>
      <c r="BJ932" s="1">
        <v>963</v>
      </c>
    </row>
    <row r="933" spans="1:62" hidden="1" outlineLevel="1">
      <c r="A933" t="s">
        <v>2378</v>
      </c>
      <c r="B933" t="s">
        <v>924</v>
      </c>
      <c r="C933" s="1">
        <f t="shared" si="505"/>
        <v>77355</v>
      </c>
      <c r="D933" s="8">
        <f t="shared" si="506"/>
        <v>1</v>
      </c>
      <c r="E933" s="8">
        <f t="shared" si="507"/>
        <v>2</v>
      </c>
      <c r="F933" s="8">
        <f t="shared" si="508"/>
        <v>0</v>
      </c>
      <c r="G933" s="61">
        <f t="shared" si="509"/>
        <v>23648</v>
      </c>
      <c r="H933" s="66">
        <f t="shared" si="489"/>
        <v>0.30570745265335142</v>
      </c>
      <c r="I933" s="2"/>
      <c r="J933" s="2">
        <f t="shared" si="510"/>
        <v>0.64396613017904469</v>
      </c>
      <c r="K933" s="2">
        <f t="shared" si="511"/>
        <v>0.33825867752569322</v>
      </c>
      <c r="L933" s="2">
        <f t="shared" si="512"/>
        <v>0</v>
      </c>
      <c r="M933" s="2">
        <f t="shared" si="513"/>
        <v>1.7775192295262088E-2</v>
      </c>
      <c r="N933" s="1">
        <f t="shared" si="518"/>
        <v>49814</v>
      </c>
      <c r="O933" s="1">
        <f t="shared" si="519"/>
        <v>26166</v>
      </c>
      <c r="P933" s="1"/>
      <c r="Q933" s="1">
        <v>563</v>
      </c>
      <c r="R933" s="1">
        <v>544</v>
      </c>
      <c r="T933" s="127"/>
      <c r="V933" s="1"/>
      <c r="X933" s="61">
        <v>37</v>
      </c>
      <c r="Y933" s="1">
        <v>231</v>
      </c>
      <c r="AA933" s="64"/>
      <c r="AB933" s="64"/>
      <c r="AC933" s="63"/>
      <c r="AD933" s="64"/>
      <c r="AE933" s="64"/>
      <c r="AG933" s="6">
        <f>IF(Q933&gt;0,RANK(Q933,(N933:P933,Q933:AE933)),0)</f>
        <v>3</v>
      </c>
      <c r="AH933" s="6">
        <f>IF(R933&gt;0,RANK(R933,(N933:P933,Q933:AE933)),0)</f>
        <v>4</v>
      </c>
      <c r="AI933" s="6">
        <f>IF(T933&gt;0,RANK(T933,(N933:P933,Q933:AE933)),0)</f>
        <v>0</v>
      </c>
      <c r="AJ933" s="6">
        <f>IF(S933&gt;0,RANK(S933,(N933:P933,Q933:AE933)),0)</f>
        <v>0</v>
      </c>
      <c r="AK933" s="2">
        <f t="shared" si="514"/>
        <v>7.2781332816236827E-3</v>
      </c>
      <c r="AL933" s="2">
        <f t="shared" si="515"/>
        <v>7.0325124426346064E-3</v>
      </c>
      <c r="AM933" s="2">
        <f t="shared" si="516"/>
        <v>0</v>
      </c>
      <c r="AN933" s="2">
        <f t="shared" si="517"/>
        <v>0</v>
      </c>
      <c r="AP933" t="s">
        <v>2378</v>
      </c>
      <c r="AQ933" t="s">
        <v>924</v>
      </c>
      <c r="AR933">
        <v>0</v>
      </c>
      <c r="AT933">
        <v>1</v>
      </c>
      <c r="AU933" s="105">
        <v>36</v>
      </c>
      <c r="AV933" s="107">
        <v>7</v>
      </c>
      <c r="AW933" s="111">
        <f t="shared" si="504"/>
        <v>36007</v>
      </c>
      <c r="AY933" s="6" t="s">
        <v>1243</v>
      </c>
      <c r="AZ933" s="1">
        <v>4828</v>
      </c>
      <c r="BA933" s="1">
        <v>44</v>
      </c>
      <c r="BC933" s="1"/>
      <c r="BF933" s="1">
        <v>44251</v>
      </c>
      <c r="BG933" s="1">
        <v>3492</v>
      </c>
      <c r="BH933" s="1">
        <v>2071</v>
      </c>
      <c r="BI933" s="1">
        <v>23597</v>
      </c>
      <c r="BJ933" s="1">
        <v>2569</v>
      </c>
    </row>
    <row r="934" spans="1:62" hidden="1" outlineLevel="1">
      <c r="A934" t="s">
        <v>60</v>
      </c>
      <c r="B934" t="s">
        <v>924</v>
      </c>
      <c r="C934" s="1">
        <f t="shared" si="505"/>
        <v>28194</v>
      </c>
      <c r="D934" s="8">
        <f t="shared" si="506"/>
        <v>1</v>
      </c>
      <c r="E934" s="8">
        <f t="shared" si="507"/>
        <v>2</v>
      </c>
      <c r="F934" s="8">
        <f t="shared" si="508"/>
        <v>0</v>
      </c>
      <c r="G934" s="61">
        <f t="shared" si="509"/>
        <v>3596</v>
      </c>
      <c r="H934" s="66">
        <f t="shared" si="489"/>
        <v>0.12754486770234802</v>
      </c>
      <c r="I934" s="2"/>
      <c r="J934" s="2">
        <f t="shared" si="510"/>
        <v>0.55522451585443711</v>
      </c>
      <c r="K934" s="2">
        <f t="shared" si="511"/>
        <v>0.42767964815208909</v>
      </c>
      <c r="L934" s="2">
        <f t="shared" si="512"/>
        <v>0</v>
      </c>
      <c r="M934" s="2">
        <f t="shared" si="513"/>
        <v>1.7095835993473807E-2</v>
      </c>
      <c r="N934" s="1">
        <f t="shared" si="518"/>
        <v>15654</v>
      </c>
      <c r="O934" s="1">
        <f t="shared" si="519"/>
        <v>12058</v>
      </c>
      <c r="P934" s="1"/>
      <c r="Q934" s="1">
        <v>153</v>
      </c>
      <c r="R934" s="1">
        <v>174</v>
      </c>
      <c r="T934" s="127"/>
      <c r="V934" s="1"/>
      <c r="X934" s="61">
        <v>5</v>
      </c>
      <c r="Y934" s="1">
        <v>150</v>
      </c>
      <c r="AA934" s="64"/>
      <c r="AB934" s="64"/>
      <c r="AC934" s="63"/>
      <c r="AD934" s="64"/>
      <c r="AE934" s="64"/>
      <c r="AG934" s="6">
        <f>IF(Q934&gt;0,RANK(Q934,(N934:P934,Q934:AE934)),0)</f>
        <v>4</v>
      </c>
      <c r="AH934" s="6">
        <f>IF(R934&gt;0,RANK(R934,(N934:P934,Q934:AE934)),0)</f>
        <v>3</v>
      </c>
      <c r="AI934" s="6">
        <f>IF(T934&gt;0,RANK(T934,(N934:P934,Q934:AE934)),0)</f>
        <v>0</v>
      </c>
      <c r="AJ934" s="6">
        <f>IF(S934&gt;0,RANK(S934,(N934:P934,Q934:AE934)),0)</f>
        <v>0</v>
      </c>
      <c r="AK934" s="2">
        <f t="shared" si="514"/>
        <v>5.4266865290487337E-3</v>
      </c>
      <c r="AL934" s="2">
        <f t="shared" si="515"/>
        <v>6.1715258565652265E-3</v>
      </c>
      <c r="AM934" s="2">
        <f t="shared" si="516"/>
        <v>0</v>
      </c>
      <c r="AN934" s="2">
        <f t="shared" si="517"/>
        <v>0</v>
      </c>
      <c r="AP934" t="s">
        <v>60</v>
      </c>
      <c r="AQ934" t="s">
        <v>924</v>
      </c>
      <c r="AR934">
        <v>29</v>
      </c>
      <c r="AT934">
        <v>1</v>
      </c>
      <c r="AU934" s="105">
        <v>36</v>
      </c>
      <c r="AV934" s="107">
        <v>9</v>
      </c>
      <c r="AW934" s="111">
        <f t="shared" si="504"/>
        <v>36009</v>
      </c>
      <c r="AY934" s="6" t="s">
        <v>1243</v>
      </c>
      <c r="AZ934" s="1">
        <v>1917</v>
      </c>
      <c r="BA934" s="1">
        <v>0</v>
      </c>
      <c r="BC934" s="1"/>
      <c r="BF934" s="1">
        <v>13378</v>
      </c>
      <c r="BG934" s="1">
        <v>1384</v>
      </c>
      <c r="BH934" s="1">
        <v>892</v>
      </c>
      <c r="BI934" s="1">
        <v>10401</v>
      </c>
      <c r="BJ934" s="1">
        <v>1657</v>
      </c>
    </row>
    <row r="935" spans="1:62" hidden="1" outlineLevel="1">
      <c r="A935" t="s">
        <v>2402</v>
      </c>
      <c r="B935" t="s">
        <v>924</v>
      </c>
      <c r="C935" s="1">
        <f t="shared" si="505"/>
        <v>29120</v>
      </c>
      <c r="D935" s="8">
        <f t="shared" si="506"/>
        <v>1</v>
      </c>
      <c r="E935" s="8">
        <f t="shared" si="507"/>
        <v>2</v>
      </c>
      <c r="F935" s="8">
        <f t="shared" si="508"/>
        <v>0</v>
      </c>
      <c r="G935" s="61">
        <f t="shared" si="509"/>
        <v>7802</v>
      </c>
      <c r="H935" s="66">
        <f t="shared" si="489"/>
        <v>0.26792582417582417</v>
      </c>
      <c r="I935" s="2"/>
      <c r="J935" s="2">
        <f t="shared" si="510"/>
        <v>0.62043269230769227</v>
      </c>
      <c r="K935" s="2">
        <f t="shared" si="511"/>
        <v>0.35250686813186816</v>
      </c>
      <c r="L935" s="2">
        <f t="shared" si="512"/>
        <v>0</v>
      </c>
      <c r="M935" s="2">
        <f t="shared" si="513"/>
        <v>2.7060439560439575E-2</v>
      </c>
      <c r="N935" s="1">
        <f t="shared" si="518"/>
        <v>18067</v>
      </c>
      <c r="O935" s="1">
        <f t="shared" si="519"/>
        <v>10265</v>
      </c>
      <c r="P935" s="1"/>
      <c r="Q935" s="1">
        <v>367</v>
      </c>
      <c r="R935" s="1">
        <v>170</v>
      </c>
      <c r="T935" s="127"/>
      <c r="V935" s="1"/>
      <c r="X935" s="61">
        <v>16</v>
      </c>
      <c r="Y935" s="1">
        <v>235</v>
      </c>
      <c r="AA935" s="64"/>
      <c r="AB935" s="64"/>
      <c r="AC935" s="63"/>
      <c r="AD935" s="64"/>
      <c r="AE935" s="64"/>
      <c r="AG935" s="6">
        <f>IF(Q935&gt;0,RANK(Q935,(N935:P935,Q935:AE935)),0)</f>
        <v>3</v>
      </c>
      <c r="AH935" s="6">
        <f>IF(R935&gt;0,RANK(R935,(N935:P935,Q935:AE935)),0)</f>
        <v>5</v>
      </c>
      <c r="AI935" s="6">
        <f>IF(T935&gt;0,RANK(T935,(N935:P935,Q935:AE935)),0)</f>
        <v>0</v>
      </c>
      <c r="AJ935" s="6">
        <f>IF(S935&gt;0,RANK(S935,(N935:P935,Q935:AE935)),0)</f>
        <v>0</v>
      </c>
      <c r="AK935" s="2">
        <f t="shared" si="514"/>
        <v>1.2603021978021978E-2</v>
      </c>
      <c r="AL935" s="2">
        <f t="shared" si="515"/>
        <v>5.837912087912088E-3</v>
      </c>
      <c r="AM935" s="2">
        <f t="shared" si="516"/>
        <v>0</v>
      </c>
      <c r="AN935" s="2">
        <f t="shared" si="517"/>
        <v>0</v>
      </c>
      <c r="AP935" t="s">
        <v>2402</v>
      </c>
      <c r="AQ935" t="s">
        <v>924</v>
      </c>
      <c r="AR935">
        <v>0</v>
      </c>
      <c r="AT935">
        <v>1</v>
      </c>
      <c r="AU935" s="105">
        <v>36</v>
      </c>
      <c r="AV935" s="107">
        <v>11</v>
      </c>
      <c r="AW935" s="111">
        <f t="shared" si="504"/>
        <v>36011</v>
      </c>
      <c r="AY935" s="6" t="s">
        <v>1243</v>
      </c>
      <c r="AZ935" s="1">
        <v>2511</v>
      </c>
      <c r="BA935" s="1">
        <v>0</v>
      </c>
      <c r="BC935" s="1"/>
      <c r="BF935" s="1">
        <v>15870</v>
      </c>
      <c r="BG935" s="1">
        <v>1489</v>
      </c>
      <c r="BH935" s="1">
        <v>708</v>
      </c>
      <c r="BI935" s="1">
        <v>8490</v>
      </c>
      <c r="BJ935" s="1">
        <v>1775</v>
      </c>
    </row>
    <row r="936" spans="1:62" hidden="1" outlineLevel="1">
      <c r="A936" t="s">
        <v>1966</v>
      </c>
      <c r="B936" t="s">
        <v>924</v>
      </c>
      <c r="C936" s="1">
        <f t="shared" si="505"/>
        <v>50694</v>
      </c>
      <c r="D936" s="8">
        <f t="shared" si="506"/>
        <v>1</v>
      </c>
      <c r="E936" s="8">
        <f t="shared" si="507"/>
        <v>2</v>
      </c>
      <c r="F936" s="8">
        <f t="shared" si="508"/>
        <v>0</v>
      </c>
      <c r="G936" s="61">
        <f t="shared" si="509"/>
        <v>8132</v>
      </c>
      <c r="H936" s="66">
        <f t="shared" si="489"/>
        <v>0.16041346115911154</v>
      </c>
      <c r="I936" s="2"/>
      <c r="J936" s="2">
        <f t="shared" si="510"/>
        <v>0.57207953603976802</v>
      </c>
      <c r="K936" s="2">
        <f t="shared" si="511"/>
        <v>0.41166607488065649</v>
      </c>
      <c r="L936" s="2">
        <f t="shared" si="512"/>
        <v>0</v>
      </c>
      <c r="M936" s="2">
        <f t="shared" si="513"/>
        <v>1.6254389079575493E-2</v>
      </c>
      <c r="N936" s="1">
        <f t="shared" si="518"/>
        <v>29001</v>
      </c>
      <c r="O936" s="1">
        <f t="shared" si="519"/>
        <v>20869</v>
      </c>
      <c r="P936" s="1"/>
      <c r="Q936" s="1">
        <v>289</v>
      </c>
      <c r="R936" s="1">
        <v>325</v>
      </c>
      <c r="T936" s="127"/>
      <c r="V936" s="1"/>
      <c r="X936" s="61">
        <v>13</v>
      </c>
      <c r="Y936" s="1">
        <v>197</v>
      </c>
      <c r="AA936" s="64"/>
      <c r="AB936" s="64"/>
      <c r="AC936" s="63"/>
      <c r="AD936" s="64"/>
      <c r="AE936" s="64"/>
      <c r="AG936" s="6">
        <f>IF(Q936&gt;0,RANK(Q936,(N936:P936,Q936:AE936)),0)</f>
        <v>4</v>
      </c>
      <c r="AH936" s="6">
        <f>IF(R936&gt;0,RANK(R936,(N936:P936,Q936:AE936)),0)</f>
        <v>3</v>
      </c>
      <c r="AI936" s="6">
        <f>IF(T936&gt;0,RANK(T936,(N936:P936,Q936:AE936)),0)</f>
        <v>0</v>
      </c>
      <c r="AJ936" s="6">
        <f>IF(S936&gt;0,RANK(S936,(N936:P936,Q936:AE936)),0)</f>
        <v>0</v>
      </c>
      <c r="AK936" s="2">
        <f t="shared" si="514"/>
        <v>5.7008718980549964E-3</v>
      </c>
      <c r="AL936" s="2">
        <f t="shared" si="515"/>
        <v>6.4110151102694602E-3</v>
      </c>
      <c r="AM936" s="2">
        <f t="shared" si="516"/>
        <v>0</v>
      </c>
      <c r="AN936" s="2">
        <f t="shared" si="517"/>
        <v>0</v>
      </c>
      <c r="AP936" t="s">
        <v>1966</v>
      </c>
      <c r="AQ936" t="s">
        <v>924</v>
      </c>
      <c r="AR936">
        <v>27</v>
      </c>
      <c r="AT936">
        <v>1</v>
      </c>
      <c r="AU936" s="105">
        <v>36</v>
      </c>
      <c r="AV936" s="107">
        <v>13</v>
      </c>
      <c r="AW936" s="111">
        <f t="shared" si="504"/>
        <v>36013</v>
      </c>
      <c r="AY936" s="6" t="s">
        <v>1243</v>
      </c>
      <c r="AZ936" s="1">
        <v>2489</v>
      </c>
      <c r="BA936" s="1">
        <v>0</v>
      </c>
      <c r="BC936" s="1"/>
      <c r="BF936" s="1">
        <v>24882</v>
      </c>
      <c r="BG936" s="1">
        <v>2446</v>
      </c>
      <c r="BH936" s="1">
        <v>1673</v>
      </c>
      <c r="BI936" s="1">
        <v>17686</v>
      </c>
      <c r="BJ936" s="1">
        <v>3183</v>
      </c>
    </row>
    <row r="937" spans="1:62" hidden="1" outlineLevel="1">
      <c r="A937" t="s">
        <v>2536</v>
      </c>
      <c r="B937" t="s">
        <v>924</v>
      </c>
      <c r="C937" s="1">
        <f t="shared" si="505"/>
        <v>33476</v>
      </c>
      <c r="D937" s="8">
        <f t="shared" si="506"/>
        <v>1</v>
      </c>
      <c r="E937" s="8">
        <f t="shared" si="507"/>
        <v>2</v>
      </c>
      <c r="F937" s="8">
        <f t="shared" si="508"/>
        <v>0</v>
      </c>
      <c r="G937" s="61">
        <f t="shared" si="509"/>
        <v>8337</v>
      </c>
      <c r="H937" s="66">
        <f t="shared" si="489"/>
        <v>0.24904409128928187</v>
      </c>
      <c r="I937" s="2"/>
      <c r="J937" s="2">
        <f t="shared" si="510"/>
        <v>0.61781574859600907</v>
      </c>
      <c r="K937" s="2">
        <f t="shared" si="511"/>
        <v>0.36877165730672723</v>
      </c>
      <c r="L937" s="2">
        <f t="shared" si="512"/>
        <v>0</v>
      </c>
      <c r="M937" s="2">
        <f t="shared" si="513"/>
        <v>1.3412594097263697E-2</v>
      </c>
      <c r="N937" s="1">
        <f t="shared" si="518"/>
        <v>20682</v>
      </c>
      <c r="O937" s="1">
        <f t="shared" si="519"/>
        <v>12345</v>
      </c>
      <c r="P937" s="1"/>
      <c r="Q937" s="1">
        <v>145</v>
      </c>
      <c r="R937" s="1">
        <v>191</v>
      </c>
      <c r="T937" s="127"/>
      <c r="V937" s="1"/>
      <c r="X937" s="61">
        <v>0</v>
      </c>
      <c r="Y937" s="1">
        <v>113</v>
      </c>
      <c r="AA937" s="64"/>
      <c r="AB937" s="64"/>
      <c r="AC937" s="63"/>
      <c r="AD937" s="64"/>
      <c r="AE937" s="64"/>
      <c r="AG937" s="6">
        <f>IF(Q937&gt;0,RANK(Q937,(N937:P937,Q937:AE937)),0)</f>
        <v>4</v>
      </c>
      <c r="AH937" s="6">
        <f>IF(R937&gt;0,RANK(R937,(N937:P937,Q937:AE937)),0)</f>
        <v>3</v>
      </c>
      <c r="AI937" s="6">
        <f>IF(T937&gt;0,RANK(T937,(N937:P937,Q937:AE937)),0)</f>
        <v>0</v>
      </c>
      <c r="AJ937" s="6">
        <f>IF(S937&gt;0,RANK(S937,(N937:P937,Q937:AE937)),0)</f>
        <v>0</v>
      </c>
      <c r="AK937" s="2">
        <f t="shared" si="514"/>
        <v>4.3314613454415105E-3</v>
      </c>
      <c r="AL937" s="2">
        <f t="shared" si="515"/>
        <v>5.7055801170988168E-3</v>
      </c>
      <c r="AM937" s="2">
        <f t="shared" si="516"/>
        <v>0</v>
      </c>
      <c r="AN937" s="2">
        <f t="shared" si="517"/>
        <v>0</v>
      </c>
      <c r="AP937" t="s">
        <v>2536</v>
      </c>
      <c r="AQ937" t="s">
        <v>924</v>
      </c>
      <c r="AR937">
        <v>29</v>
      </c>
      <c r="AT937">
        <v>1</v>
      </c>
      <c r="AU937" s="105">
        <v>36</v>
      </c>
      <c r="AV937" s="107">
        <v>15</v>
      </c>
      <c r="AW937" s="111">
        <f t="shared" si="504"/>
        <v>36015</v>
      </c>
      <c r="AY937" s="6" t="s">
        <v>1243</v>
      </c>
      <c r="AZ937" s="1">
        <v>1727</v>
      </c>
      <c r="BA937" s="1">
        <v>0</v>
      </c>
      <c r="BC937" s="1"/>
      <c r="BF937" s="1">
        <v>18610</v>
      </c>
      <c r="BG937" s="1">
        <v>1335</v>
      </c>
      <c r="BH937" s="1">
        <v>737</v>
      </c>
      <c r="BI937" s="1">
        <v>11129</v>
      </c>
      <c r="BJ937" s="1">
        <v>1216</v>
      </c>
    </row>
    <row r="938" spans="1:62" hidden="1" outlineLevel="1">
      <c r="A938" t="s">
        <v>1563</v>
      </c>
      <c r="B938" t="s">
        <v>924</v>
      </c>
      <c r="C938" s="1">
        <f t="shared" si="505"/>
        <v>18111</v>
      </c>
      <c r="D938" s="8">
        <f t="shared" si="506"/>
        <v>1</v>
      </c>
      <c r="E938" s="8">
        <f t="shared" si="507"/>
        <v>2</v>
      </c>
      <c r="F938" s="8">
        <f t="shared" si="508"/>
        <v>0</v>
      </c>
      <c r="G938" s="61">
        <f t="shared" si="509"/>
        <v>3716</v>
      </c>
      <c r="H938" s="66">
        <f t="shared" si="489"/>
        <v>0.20517917287836121</v>
      </c>
      <c r="I938" s="2"/>
      <c r="J938" s="2">
        <f t="shared" si="510"/>
        <v>0.58925514880459384</v>
      </c>
      <c r="K938" s="2">
        <f t="shared" si="511"/>
        <v>0.38407597592623266</v>
      </c>
      <c r="L938" s="2">
        <f t="shared" si="512"/>
        <v>0</v>
      </c>
      <c r="M938" s="2">
        <f t="shared" si="513"/>
        <v>2.6668875269173498E-2</v>
      </c>
      <c r="N938" s="1">
        <f t="shared" si="518"/>
        <v>10672</v>
      </c>
      <c r="O938" s="1">
        <f t="shared" si="519"/>
        <v>6956</v>
      </c>
      <c r="P938" s="1"/>
      <c r="Q938" s="1">
        <v>178</v>
      </c>
      <c r="R938" s="1">
        <v>159</v>
      </c>
      <c r="T938" s="127"/>
      <c r="V938" s="1"/>
      <c r="X938" s="61">
        <v>11</v>
      </c>
      <c r="Y938" s="1">
        <v>135</v>
      </c>
      <c r="AA938" s="64"/>
      <c r="AB938" s="64"/>
      <c r="AC938" s="63"/>
      <c r="AD938" s="64"/>
      <c r="AE938" s="64"/>
      <c r="AG938" s="6">
        <f>IF(Q938&gt;0,RANK(Q938,(N938:P938,Q938:AE938)),0)</f>
        <v>3</v>
      </c>
      <c r="AH938" s="6">
        <f>IF(R938&gt;0,RANK(R938,(N938:P938,Q938:AE938)),0)</f>
        <v>4</v>
      </c>
      <c r="AI938" s="6">
        <f>IF(T938&gt;0,RANK(T938,(N938:P938,Q938:AE938)),0)</f>
        <v>0</v>
      </c>
      <c r="AJ938" s="6">
        <f>IF(S938&gt;0,RANK(S938,(N938:P938,Q938:AE938)),0)</f>
        <v>0</v>
      </c>
      <c r="AK938" s="2">
        <f t="shared" si="514"/>
        <v>9.8282811550991118E-3</v>
      </c>
      <c r="AL938" s="2">
        <f t="shared" si="515"/>
        <v>8.779194964386285E-3</v>
      </c>
      <c r="AM938" s="2">
        <f t="shared" si="516"/>
        <v>0</v>
      </c>
      <c r="AN938" s="2">
        <f t="shared" si="517"/>
        <v>0</v>
      </c>
      <c r="AP938" t="s">
        <v>1563</v>
      </c>
      <c r="AQ938" t="s">
        <v>924</v>
      </c>
      <c r="AR938">
        <v>24</v>
      </c>
      <c r="AT938">
        <v>1</v>
      </c>
      <c r="AU938" s="105">
        <v>36</v>
      </c>
      <c r="AV938" s="107">
        <v>17</v>
      </c>
      <c r="AW938" s="111">
        <f t="shared" si="504"/>
        <v>36017</v>
      </c>
      <c r="AY938" s="6" t="s">
        <v>1243</v>
      </c>
      <c r="AZ938" s="1">
        <v>1339</v>
      </c>
      <c r="BA938" s="1">
        <v>11</v>
      </c>
      <c r="BC938" s="1"/>
      <c r="BF938" s="1">
        <v>9157</v>
      </c>
      <c r="BG938" s="1">
        <v>927</v>
      </c>
      <c r="BH938" s="1">
        <v>588</v>
      </c>
      <c r="BI938" s="1">
        <v>6275</v>
      </c>
      <c r="BJ938" s="1">
        <v>681</v>
      </c>
    </row>
    <row r="939" spans="1:62" hidden="1" outlineLevel="1">
      <c r="A939" t="s">
        <v>2076</v>
      </c>
      <c r="B939" t="s">
        <v>924</v>
      </c>
      <c r="C939" s="1">
        <f t="shared" si="505"/>
        <v>28366</v>
      </c>
      <c r="D939" s="8">
        <f t="shared" si="506"/>
        <v>1</v>
      </c>
      <c r="E939" s="8">
        <f t="shared" si="507"/>
        <v>2</v>
      </c>
      <c r="F939" s="8">
        <f t="shared" si="508"/>
        <v>0</v>
      </c>
      <c r="G939" s="61">
        <f t="shared" si="509"/>
        <v>11066</v>
      </c>
      <c r="H939" s="66">
        <f t="shared" si="489"/>
        <v>0.39011492632024253</v>
      </c>
      <c r="I939" s="2"/>
      <c r="J939" s="2">
        <f t="shared" si="510"/>
        <v>0.68529225128675175</v>
      </c>
      <c r="K939" s="2">
        <f t="shared" si="511"/>
        <v>0.29517732496650922</v>
      </c>
      <c r="L939" s="2">
        <f t="shared" si="512"/>
        <v>0</v>
      </c>
      <c r="M939" s="2">
        <f t="shared" si="513"/>
        <v>1.9530423746739023E-2</v>
      </c>
      <c r="N939" s="1">
        <f t="shared" si="518"/>
        <v>19439</v>
      </c>
      <c r="O939" s="1">
        <f t="shared" si="519"/>
        <v>8373</v>
      </c>
      <c r="P939" s="1"/>
      <c r="Q939" s="1">
        <v>226</v>
      </c>
      <c r="R939" s="1">
        <v>159</v>
      </c>
      <c r="T939" s="127"/>
      <c r="V939" s="1"/>
      <c r="X939" s="61">
        <v>4</v>
      </c>
      <c r="Y939" s="1">
        <v>165</v>
      </c>
      <c r="AA939" s="64"/>
      <c r="AB939" s="64"/>
      <c r="AC939" s="63"/>
      <c r="AD939" s="64"/>
      <c r="AE939" s="64"/>
      <c r="AG939" s="6">
        <f>IF(Q939&gt;0,RANK(Q939,(N939:P939,Q939:AE939)),0)</f>
        <v>3</v>
      </c>
      <c r="AH939" s="6">
        <f>IF(R939&gt;0,RANK(R939,(N939:P939,Q939:AE939)),0)</f>
        <v>5</v>
      </c>
      <c r="AI939" s="6">
        <f>IF(T939&gt;0,RANK(T939,(N939:P939,Q939:AE939)),0)</f>
        <v>0</v>
      </c>
      <c r="AJ939" s="6">
        <f>IF(S939&gt;0,RANK(S939,(N939:P939,Q939:AE939)),0)</f>
        <v>0</v>
      </c>
      <c r="AK939" s="2">
        <f t="shared" si="514"/>
        <v>7.967284777550588E-3</v>
      </c>
      <c r="AL939" s="2">
        <f t="shared" si="515"/>
        <v>5.6053021222590427E-3</v>
      </c>
      <c r="AM939" s="2">
        <f t="shared" si="516"/>
        <v>0</v>
      </c>
      <c r="AN939" s="2">
        <f t="shared" si="517"/>
        <v>0</v>
      </c>
      <c r="AP939" t="s">
        <v>2076</v>
      </c>
      <c r="AQ939" t="s">
        <v>924</v>
      </c>
      <c r="AR939">
        <v>23</v>
      </c>
      <c r="AT939">
        <v>1</v>
      </c>
      <c r="AU939" s="105">
        <v>36</v>
      </c>
      <c r="AV939" s="107">
        <v>19</v>
      </c>
      <c r="AW939" s="111">
        <f t="shared" si="504"/>
        <v>36019</v>
      </c>
      <c r="AY939" s="6" t="s">
        <v>1243</v>
      </c>
      <c r="AZ939" s="1">
        <v>2531</v>
      </c>
      <c r="BA939" s="1">
        <v>0</v>
      </c>
      <c r="BC939" s="1"/>
      <c r="BF939" s="1">
        <v>17312</v>
      </c>
      <c r="BG939" s="1">
        <v>1326</v>
      </c>
      <c r="BH939" s="1">
        <v>801</v>
      </c>
      <c r="BI939" s="1">
        <v>7193</v>
      </c>
      <c r="BJ939" s="1">
        <v>1180</v>
      </c>
    </row>
    <row r="940" spans="1:62" hidden="1" outlineLevel="1">
      <c r="A940" t="s">
        <v>1214</v>
      </c>
      <c r="B940" t="s">
        <v>924</v>
      </c>
      <c r="C940" s="1">
        <f t="shared" si="505"/>
        <v>28490</v>
      </c>
      <c r="D940" s="8">
        <f t="shared" si="506"/>
        <v>1</v>
      </c>
      <c r="E940" s="8">
        <f t="shared" si="507"/>
        <v>2</v>
      </c>
      <c r="F940" s="8">
        <f t="shared" si="508"/>
        <v>0</v>
      </c>
      <c r="G940" s="61">
        <f t="shared" si="509"/>
        <v>11751</v>
      </c>
      <c r="H940" s="66">
        <f t="shared" si="489"/>
        <v>0.41246051246051246</v>
      </c>
      <c r="I940" s="2"/>
      <c r="J940" s="2">
        <f t="shared" si="510"/>
        <v>0.69866619866619861</v>
      </c>
      <c r="K940" s="2">
        <f t="shared" si="511"/>
        <v>0.2862056862056862</v>
      </c>
      <c r="L940" s="2">
        <f t="shared" si="512"/>
        <v>0</v>
      </c>
      <c r="M940" s="2">
        <f t="shared" si="513"/>
        <v>1.5128115128115183E-2</v>
      </c>
      <c r="N940" s="1">
        <f t="shared" si="518"/>
        <v>19905</v>
      </c>
      <c r="O940" s="1">
        <f t="shared" si="519"/>
        <v>8154</v>
      </c>
      <c r="P940" s="1"/>
      <c r="Q940" s="1">
        <v>191</v>
      </c>
      <c r="R940" s="1">
        <v>149</v>
      </c>
      <c r="T940" s="127"/>
      <c r="V940" s="1"/>
      <c r="X940" s="61">
        <v>9</v>
      </c>
      <c r="Y940" s="1">
        <v>82</v>
      </c>
      <c r="AA940" s="64"/>
      <c r="AB940" s="64"/>
      <c r="AC940" s="63"/>
      <c r="AD940" s="64"/>
      <c r="AE940" s="64"/>
      <c r="AG940" s="6">
        <f>IF(Q940&gt;0,RANK(Q940,(N940:P940,Q940:AE940)),0)</f>
        <v>3</v>
      </c>
      <c r="AH940" s="6">
        <f>IF(R940&gt;0,RANK(R940,(N940:P940,Q940:AE940)),0)</f>
        <v>4</v>
      </c>
      <c r="AI940" s="6">
        <f>IF(T940&gt;0,RANK(T940,(N940:P940,Q940:AE940)),0)</f>
        <v>0</v>
      </c>
      <c r="AJ940" s="6">
        <f>IF(S940&gt;0,RANK(S940,(N940:P940,Q940:AE940)),0)</f>
        <v>0</v>
      </c>
      <c r="AK940" s="2">
        <f t="shared" si="514"/>
        <v>6.704106704106704E-3</v>
      </c>
      <c r="AL940" s="2">
        <f t="shared" si="515"/>
        <v>5.2299052299052302E-3</v>
      </c>
      <c r="AM940" s="2">
        <f t="shared" si="516"/>
        <v>0</v>
      </c>
      <c r="AN940" s="2">
        <f t="shared" si="517"/>
        <v>0</v>
      </c>
      <c r="AP940" t="s">
        <v>1214</v>
      </c>
      <c r="AQ940" t="s">
        <v>924</v>
      </c>
      <c r="AR940">
        <v>20</v>
      </c>
      <c r="AT940">
        <v>1</v>
      </c>
      <c r="AU940" s="105">
        <v>36</v>
      </c>
      <c r="AV940" s="107">
        <v>21</v>
      </c>
      <c r="AW940" s="111">
        <f t="shared" si="504"/>
        <v>36021</v>
      </c>
      <c r="AY940" s="6" t="s">
        <v>1243</v>
      </c>
      <c r="AZ940" s="1">
        <v>744</v>
      </c>
      <c r="BA940" s="1">
        <v>42</v>
      </c>
      <c r="BC940" s="1"/>
      <c r="BF940" s="1">
        <v>17103</v>
      </c>
      <c r="BG940" s="1">
        <v>1611</v>
      </c>
      <c r="BH940" s="1">
        <v>1191</v>
      </c>
      <c r="BI940" s="1">
        <v>6848</v>
      </c>
      <c r="BJ940" s="1">
        <v>1306</v>
      </c>
    </row>
    <row r="941" spans="1:62" hidden="1" outlineLevel="1">
      <c r="A941" t="s">
        <v>1446</v>
      </c>
      <c r="B941" t="s">
        <v>924</v>
      </c>
      <c r="C941" s="1">
        <f t="shared" si="505"/>
        <v>18410</v>
      </c>
      <c r="D941" s="8">
        <f t="shared" si="506"/>
        <v>1</v>
      </c>
      <c r="E941" s="8">
        <f t="shared" si="507"/>
        <v>2</v>
      </c>
      <c r="F941" s="8">
        <f t="shared" si="508"/>
        <v>0</v>
      </c>
      <c r="G941" s="61">
        <f t="shared" si="509"/>
        <v>4436</v>
      </c>
      <c r="H941" s="66">
        <f t="shared" si="489"/>
        <v>0.24095600217273222</v>
      </c>
      <c r="I941" s="2"/>
      <c r="J941" s="2">
        <f t="shared" si="510"/>
        <v>0.60651819663226503</v>
      </c>
      <c r="K941" s="2">
        <f t="shared" si="511"/>
        <v>0.36556219445953286</v>
      </c>
      <c r="L941" s="2">
        <f t="shared" si="512"/>
        <v>0</v>
      </c>
      <c r="M941" s="2">
        <f t="shared" si="513"/>
        <v>2.7919608908202109E-2</v>
      </c>
      <c r="N941" s="1">
        <f t="shared" si="518"/>
        <v>11166</v>
      </c>
      <c r="O941" s="1">
        <f t="shared" si="519"/>
        <v>6730</v>
      </c>
      <c r="P941" s="1"/>
      <c r="Q941" s="1">
        <v>229</v>
      </c>
      <c r="R941" s="1">
        <v>145</v>
      </c>
      <c r="T941" s="127"/>
      <c r="V941" s="1"/>
      <c r="X941" s="61">
        <v>17</v>
      </c>
      <c r="Y941" s="1">
        <v>123</v>
      </c>
      <c r="AA941" s="64"/>
      <c r="AB941" s="64"/>
      <c r="AC941" s="63"/>
      <c r="AD941" s="64"/>
      <c r="AE941" s="64"/>
      <c r="AG941" s="6">
        <f>IF(Q941&gt;0,RANK(Q941,(N941:P941,Q941:AE941)),0)</f>
        <v>3</v>
      </c>
      <c r="AH941" s="6">
        <f>IF(R941&gt;0,RANK(R941,(N941:P941,Q941:AE941)),0)</f>
        <v>4</v>
      </c>
      <c r="AI941" s="6">
        <f>IF(T941&gt;0,RANK(T941,(N941:P941,Q941:AE941)),0)</f>
        <v>0</v>
      </c>
      <c r="AJ941" s="6">
        <f>IF(S941&gt;0,RANK(S941,(N941:P941,Q941:AE941)),0)</f>
        <v>0</v>
      </c>
      <c r="AK941" s="2">
        <f t="shared" si="514"/>
        <v>1.2438891906572516E-2</v>
      </c>
      <c r="AL941" s="2">
        <f t="shared" si="515"/>
        <v>7.876154263986964E-3</v>
      </c>
      <c r="AM941" s="2">
        <f t="shared" si="516"/>
        <v>0</v>
      </c>
      <c r="AN941" s="2">
        <f t="shared" si="517"/>
        <v>0</v>
      </c>
      <c r="AP941" t="s">
        <v>1446</v>
      </c>
      <c r="AQ941" t="s">
        <v>924</v>
      </c>
      <c r="AR941">
        <v>24</v>
      </c>
      <c r="AT941">
        <v>1</v>
      </c>
      <c r="AU941" s="105">
        <v>36</v>
      </c>
      <c r="AV941" s="107">
        <v>23</v>
      </c>
      <c r="AW941" s="111">
        <f t="shared" si="504"/>
        <v>36023</v>
      </c>
      <c r="AY941" s="6" t="s">
        <v>1243</v>
      </c>
      <c r="AZ941" s="1">
        <v>1321</v>
      </c>
      <c r="BA941" s="1">
        <v>8</v>
      </c>
      <c r="BC941" s="1"/>
      <c r="BF941" s="1">
        <v>9862</v>
      </c>
      <c r="BG941" s="1">
        <v>877</v>
      </c>
      <c r="BH941" s="1">
        <v>427</v>
      </c>
      <c r="BI941" s="1">
        <v>5993</v>
      </c>
      <c r="BJ941" s="1">
        <v>737</v>
      </c>
    </row>
    <row r="942" spans="1:62" hidden="1" outlineLevel="1">
      <c r="A942" t="s">
        <v>1270</v>
      </c>
      <c r="B942" t="s">
        <v>924</v>
      </c>
      <c r="C942" s="1">
        <f t="shared" si="505"/>
        <v>18066</v>
      </c>
      <c r="D942" s="8">
        <f t="shared" si="506"/>
        <v>1</v>
      </c>
      <c r="E942" s="8">
        <f t="shared" si="507"/>
        <v>2</v>
      </c>
      <c r="F942" s="8">
        <f t="shared" si="508"/>
        <v>0</v>
      </c>
      <c r="G942" s="61">
        <f t="shared" si="509"/>
        <v>4566</v>
      </c>
      <c r="H942" s="66">
        <f t="shared" si="489"/>
        <v>0.25273995350381934</v>
      </c>
      <c r="I942" s="2"/>
      <c r="J942" s="2">
        <f t="shared" si="510"/>
        <v>0.61839920292261708</v>
      </c>
      <c r="K942" s="2">
        <f t="shared" si="511"/>
        <v>0.36565924941879774</v>
      </c>
      <c r="L942" s="2">
        <f t="shared" si="512"/>
        <v>0</v>
      </c>
      <c r="M942" s="2">
        <f t="shared" si="513"/>
        <v>1.5941547658585187E-2</v>
      </c>
      <c r="N942" s="1">
        <f t="shared" si="518"/>
        <v>11172</v>
      </c>
      <c r="O942" s="1">
        <f t="shared" si="519"/>
        <v>6606</v>
      </c>
      <c r="P942" s="1"/>
      <c r="Q942" s="1">
        <v>137</v>
      </c>
      <c r="R942" s="1">
        <v>90</v>
      </c>
      <c r="T942" s="127"/>
      <c r="V942" s="1"/>
      <c r="X942" s="61">
        <v>0</v>
      </c>
      <c r="Y942" s="1">
        <v>61</v>
      </c>
      <c r="AA942" s="64"/>
      <c r="AB942" s="64"/>
      <c r="AC942" s="63"/>
      <c r="AD942" s="64"/>
      <c r="AE942" s="64"/>
      <c r="AG942" s="6">
        <f>IF(Q942&gt;0,RANK(Q942,(N942:P942,Q942:AE942)),0)</f>
        <v>3</v>
      </c>
      <c r="AH942" s="6">
        <f>IF(R942&gt;0,RANK(R942,(N942:P942,Q942:AE942)),0)</f>
        <v>4</v>
      </c>
      <c r="AI942" s="6">
        <f>IF(T942&gt;0,RANK(T942,(N942:P942,Q942:AE942)),0)</f>
        <v>0</v>
      </c>
      <c r="AJ942" s="6">
        <f>IF(S942&gt;0,RANK(S942,(N942:P942,Q942:AE942)),0)</f>
        <v>0</v>
      </c>
      <c r="AK942" s="2">
        <f t="shared" si="514"/>
        <v>7.5833056570353153E-3</v>
      </c>
      <c r="AL942" s="2">
        <f t="shared" si="515"/>
        <v>4.9817336433078709E-3</v>
      </c>
      <c r="AM942" s="2">
        <f t="shared" si="516"/>
        <v>0</v>
      </c>
      <c r="AN942" s="2">
        <f t="shared" si="517"/>
        <v>0</v>
      </c>
      <c r="AP942" t="s">
        <v>1270</v>
      </c>
      <c r="AQ942" t="s">
        <v>924</v>
      </c>
      <c r="AR942">
        <v>0</v>
      </c>
      <c r="AT942">
        <v>1</v>
      </c>
      <c r="AU942" s="105">
        <v>36</v>
      </c>
      <c r="AV942" s="107">
        <v>25</v>
      </c>
      <c r="AW942" s="111">
        <f t="shared" si="504"/>
        <v>36025</v>
      </c>
      <c r="AY942" s="6" t="s">
        <v>1243</v>
      </c>
      <c r="AZ942" s="1">
        <v>772</v>
      </c>
      <c r="BA942" s="1">
        <v>0</v>
      </c>
      <c r="BC942" s="1"/>
      <c r="BF942" s="1">
        <v>9694</v>
      </c>
      <c r="BG942" s="1">
        <v>901</v>
      </c>
      <c r="BH942" s="1">
        <v>577</v>
      </c>
      <c r="BI942" s="1">
        <v>5910</v>
      </c>
      <c r="BJ942" s="1">
        <v>696</v>
      </c>
    </row>
    <row r="943" spans="1:62" hidden="1" outlineLevel="1">
      <c r="A943" t="s">
        <v>1172</v>
      </c>
      <c r="B943" t="s">
        <v>924</v>
      </c>
      <c r="C943" s="1">
        <f t="shared" si="505"/>
        <v>118256</v>
      </c>
      <c r="D943" s="8">
        <f t="shared" si="506"/>
        <v>1</v>
      </c>
      <c r="E943" s="8">
        <f t="shared" si="507"/>
        <v>2</v>
      </c>
      <c r="F943" s="8">
        <f t="shared" si="508"/>
        <v>0</v>
      </c>
      <c r="G943" s="61">
        <f t="shared" si="509"/>
        <v>39202</v>
      </c>
      <c r="H943" s="66">
        <f t="shared" si="489"/>
        <v>0.33150115004735486</v>
      </c>
      <c r="I943" s="2"/>
      <c r="J943" s="2">
        <f t="shared" si="510"/>
        <v>0.65797084291706132</v>
      </c>
      <c r="K943" s="2">
        <f t="shared" si="511"/>
        <v>0.3264696928697064</v>
      </c>
      <c r="L943" s="2">
        <f t="shared" si="512"/>
        <v>0</v>
      </c>
      <c r="M943" s="2">
        <f t="shared" si="513"/>
        <v>1.5559464213232288E-2</v>
      </c>
      <c r="N943" s="1">
        <f t="shared" si="518"/>
        <v>77809</v>
      </c>
      <c r="O943" s="1">
        <f t="shared" si="519"/>
        <v>38607</v>
      </c>
      <c r="P943" s="1"/>
      <c r="Q943" s="1">
        <v>639</v>
      </c>
      <c r="R943" s="1">
        <v>704</v>
      </c>
      <c r="T943" s="127"/>
      <c r="V943" s="1"/>
      <c r="X943" s="61">
        <v>27</v>
      </c>
      <c r="Y943" s="1">
        <v>470</v>
      </c>
      <c r="AA943" s="64"/>
      <c r="AB943" s="64"/>
      <c r="AC943" s="63"/>
      <c r="AD943" s="64"/>
      <c r="AE943" s="64"/>
      <c r="AG943" s="6">
        <f>IF(Q943&gt;0,RANK(Q943,(N943:P943,Q943:AE943)),0)</f>
        <v>4</v>
      </c>
      <c r="AH943" s="6">
        <f>IF(R943&gt;0,RANK(R943,(N943:P943,Q943:AE943)),0)</f>
        <v>3</v>
      </c>
      <c r="AI943" s="6">
        <f>IF(T943&gt;0,RANK(T943,(N943:P943,Q943:AE943)),0)</f>
        <v>0</v>
      </c>
      <c r="AJ943" s="6">
        <f>IF(S943&gt;0,RANK(S943,(N943:P943,Q943:AE943)),0)</f>
        <v>0</v>
      </c>
      <c r="AK943" s="2">
        <f t="shared" si="514"/>
        <v>5.4035313218779597E-3</v>
      </c>
      <c r="AL943" s="2">
        <f t="shared" si="515"/>
        <v>5.9531863076714925E-3</v>
      </c>
      <c r="AM943" s="2">
        <f t="shared" si="516"/>
        <v>0</v>
      </c>
      <c r="AN943" s="2">
        <f t="shared" si="517"/>
        <v>0</v>
      </c>
      <c r="AP943" t="s">
        <v>1172</v>
      </c>
      <c r="AQ943" t="s">
        <v>924</v>
      </c>
      <c r="AR943">
        <v>0</v>
      </c>
      <c r="AT943">
        <v>1</v>
      </c>
      <c r="AU943" s="105">
        <v>36</v>
      </c>
      <c r="AV943" s="107">
        <v>27</v>
      </c>
      <c r="AW943" s="111">
        <f t="shared" si="504"/>
        <v>36027</v>
      </c>
      <c r="AY943" s="6" t="s">
        <v>1243</v>
      </c>
      <c r="AZ943" s="1">
        <v>6382</v>
      </c>
      <c r="BA943" s="1">
        <v>2</v>
      </c>
      <c r="BC943" s="1"/>
      <c r="BF943" s="1">
        <v>67661</v>
      </c>
      <c r="BG943" s="1">
        <v>6321</v>
      </c>
      <c r="BH943" s="1">
        <v>3827</v>
      </c>
      <c r="BI943" s="1">
        <v>31421</v>
      </c>
      <c r="BJ943" s="1">
        <v>7186</v>
      </c>
    </row>
    <row r="944" spans="1:62" hidden="1" outlineLevel="1">
      <c r="A944" t="s">
        <v>182</v>
      </c>
      <c r="B944" t="s">
        <v>924</v>
      </c>
      <c r="C944" s="1">
        <f t="shared" si="505"/>
        <v>389578</v>
      </c>
      <c r="D944" s="8">
        <f t="shared" si="506"/>
        <v>1</v>
      </c>
      <c r="E944" s="8">
        <f t="shared" si="507"/>
        <v>2</v>
      </c>
      <c r="F944" s="8">
        <f t="shared" si="508"/>
        <v>0</v>
      </c>
      <c r="G944" s="61">
        <f t="shared" si="509"/>
        <v>147403</v>
      </c>
      <c r="H944" s="66">
        <f t="shared" si="489"/>
        <v>0.37836582147862557</v>
      </c>
      <c r="I944" s="2"/>
      <c r="J944" s="2">
        <f t="shared" si="510"/>
        <v>0.68090087222584439</v>
      </c>
      <c r="K944" s="2">
        <f t="shared" si="511"/>
        <v>0.30253505074721876</v>
      </c>
      <c r="L944" s="2">
        <f t="shared" si="512"/>
        <v>0</v>
      </c>
      <c r="M944" s="2">
        <f t="shared" si="513"/>
        <v>1.6564077026936852E-2</v>
      </c>
      <c r="N944" s="1">
        <f t="shared" si="518"/>
        <v>265264</v>
      </c>
      <c r="O944" s="1">
        <f t="shared" si="519"/>
        <v>117861</v>
      </c>
      <c r="P944" s="1"/>
      <c r="Q944" s="1">
        <v>2779</v>
      </c>
      <c r="R944" s="1">
        <v>1993</v>
      </c>
      <c r="T944" s="127"/>
      <c r="V944" s="1"/>
      <c r="X944" s="61">
        <v>0</v>
      </c>
      <c r="Y944" s="1">
        <v>1681</v>
      </c>
      <c r="AA944" s="64"/>
      <c r="AB944" s="64"/>
      <c r="AC944" s="63"/>
      <c r="AD944" s="64"/>
      <c r="AE944" s="64"/>
      <c r="AG944" s="6">
        <f>IF(Q944&gt;0,RANK(Q944,(N944:P944,Q944:AE944)),0)</f>
        <v>3</v>
      </c>
      <c r="AH944" s="6">
        <f>IF(R944&gt;0,RANK(R944,(N944:P944,Q944:AE944)),0)</f>
        <v>4</v>
      </c>
      <c r="AI944" s="6">
        <f>IF(T944&gt;0,RANK(T944,(N944:P944,Q944:AE944)),0)</f>
        <v>0</v>
      </c>
      <c r="AJ944" s="6">
        <f>IF(S944&gt;0,RANK(S944,(N944:P944,Q944:AE944)),0)</f>
        <v>0</v>
      </c>
      <c r="AK944" s="2">
        <f t="shared" si="514"/>
        <v>7.1333596866352822E-3</v>
      </c>
      <c r="AL944" s="2">
        <f t="shared" si="515"/>
        <v>5.1157919595048998E-3</v>
      </c>
      <c r="AM944" s="2">
        <f t="shared" si="516"/>
        <v>0</v>
      </c>
      <c r="AN944" s="2">
        <f t="shared" si="517"/>
        <v>0</v>
      </c>
      <c r="AP944" t="s">
        <v>182</v>
      </c>
      <c r="AQ944" t="s">
        <v>924</v>
      </c>
      <c r="AR944">
        <v>0</v>
      </c>
      <c r="AT944">
        <v>1</v>
      </c>
      <c r="AU944" s="105">
        <v>36</v>
      </c>
      <c r="AV944" s="107">
        <v>29</v>
      </c>
      <c r="AW944" s="111">
        <f t="shared" si="504"/>
        <v>36029</v>
      </c>
      <c r="AY944" s="6" t="s">
        <v>1243</v>
      </c>
      <c r="AZ944" s="1">
        <v>27846</v>
      </c>
      <c r="BA944" s="1">
        <v>0</v>
      </c>
      <c r="BC944" s="1"/>
      <c r="BF944" s="1">
        <v>235158</v>
      </c>
      <c r="BG944" s="1">
        <v>18653</v>
      </c>
      <c r="BH944" s="1">
        <v>11453</v>
      </c>
      <c r="BI944" s="1">
        <v>99475</v>
      </c>
      <c r="BJ944" s="1">
        <v>18386</v>
      </c>
    </row>
    <row r="945" spans="1:62" hidden="1" outlineLevel="1">
      <c r="A945" t="s">
        <v>528</v>
      </c>
      <c r="B945" t="s">
        <v>924</v>
      </c>
      <c r="C945" s="1">
        <f t="shared" si="505"/>
        <v>15554</v>
      </c>
      <c r="D945" s="8">
        <f t="shared" si="506"/>
        <v>1</v>
      </c>
      <c r="E945" s="8">
        <f t="shared" si="507"/>
        <v>2</v>
      </c>
      <c r="F945" s="8">
        <f t="shared" si="508"/>
        <v>0</v>
      </c>
      <c r="G945" s="61">
        <f t="shared" si="509"/>
        <v>4893</v>
      </c>
      <c r="H945" s="66">
        <f t="shared" si="489"/>
        <v>0.31458145814581456</v>
      </c>
      <c r="I945" s="2"/>
      <c r="J945" s="2">
        <f t="shared" si="510"/>
        <v>0.64896489648964895</v>
      </c>
      <c r="K945" s="2">
        <f t="shared" si="511"/>
        <v>0.33438343834383438</v>
      </c>
      <c r="L945" s="2">
        <f t="shared" si="512"/>
        <v>0</v>
      </c>
      <c r="M945" s="2">
        <f t="shared" si="513"/>
        <v>1.6651665166516672E-2</v>
      </c>
      <c r="N945" s="1">
        <f t="shared" si="518"/>
        <v>10094</v>
      </c>
      <c r="O945" s="1">
        <f t="shared" si="519"/>
        <v>5201</v>
      </c>
      <c r="P945" s="1"/>
      <c r="Q945" s="1">
        <v>118</v>
      </c>
      <c r="R945" s="1">
        <v>72</v>
      </c>
      <c r="T945" s="127"/>
      <c r="V945" s="1"/>
      <c r="X945" s="61">
        <v>4</v>
      </c>
      <c r="Y945" s="1">
        <v>65</v>
      </c>
      <c r="AA945" s="64"/>
      <c r="AB945" s="64"/>
      <c r="AC945" s="63"/>
      <c r="AD945" s="64"/>
      <c r="AE945" s="64"/>
      <c r="AG945" s="6">
        <f>IF(Q945&gt;0,RANK(Q945,(N945:P945,Q945:AE945)),0)</f>
        <v>3</v>
      </c>
      <c r="AH945" s="6">
        <f>IF(R945&gt;0,RANK(R945,(N945:P945,Q945:AE945)),0)</f>
        <v>4</v>
      </c>
      <c r="AI945" s="6">
        <f>IF(T945&gt;0,RANK(T945,(N945:P945,Q945:AE945)),0)</f>
        <v>0</v>
      </c>
      <c r="AJ945" s="6">
        <f>IF(S945&gt;0,RANK(S945,(N945:P945,Q945:AE945)),0)</f>
        <v>0</v>
      </c>
      <c r="AK945" s="2">
        <f t="shared" si="514"/>
        <v>7.5864729330075865E-3</v>
      </c>
      <c r="AL945" s="2">
        <f t="shared" si="515"/>
        <v>4.6290343320046293E-3</v>
      </c>
      <c r="AM945" s="2">
        <f t="shared" si="516"/>
        <v>0</v>
      </c>
      <c r="AN945" s="2">
        <f t="shared" si="517"/>
        <v>0</v>
      </c>
      <c r="AP945" t="s">
        <v>528</v>
      </c>
      <c r="AQ945" t="s">
        <v>924</v>
      </c>
      <c r="AR945">
        <v>0</v>
      </c>
      <c r="AT945">
        <v>1</v>
      </c>
      <c r="AU945" s="105">
        <v>36</v>
      </c>
      <c r="AV945" s="107">
        <v>31</v>
      </c>
      <c r="AW945" s="111">
        <f t="shared" si="504"/>
        <v>36031</v>
      </c>
      <c r="AY945" s="6" t="s">
        <v>1243</v>
      </c>
      <c r="AZ945" s="1">
        <v>1332</v>
      </c>
      <c r="BA945" s="1">
        <v>0</v>
      </c>
      <c r="BC945" s="1"/>
      <c r="BF945" s="1">
        <v>9036</v>
      </c>
      <c r="BG945" s="1">
        <v>631</v>
      </c>
      <c r="BH945" s="1">
        <v>427</v>
      </c>
      <c r="BI945" s="1">
        <v>4658</v>
      </c>
      <c r="BJ945" s="1">
        <v>543</v>
      </c>
    </row>
    <row r="946" spans="1:62" hidden="1" outlineLevel="1">
      <c r="A946" t="s">
        <v>501</v>
      </c>
      <c r="B946" t="s">
        <v>924</v>
      </c>
      <c r="C946" s="1">
        <f t="shared" si="505"/>
        <v>14911</v>
      </c>
      <c r="D946" s="8">
        <f t="shared" si="506"/>
        <v>1</v>
      </c>
      <c r="E946" s="8">
        <f t="shared" si="507"/>
        <v>2</v>
      </c>
      <c r="F946" s="8">
        <f t="shared" si="508"/>
        <v>0</v>
      </c>
      <c r="G946" s="61">
        <f t="shared" si="509"/>
        <v>5252</v>
      </c>
      <c r="H946" s="66">
        <f t="shared" si="489"/>
        <v>0.35222319093286836</v>
      </c>
      <c r="I946" s="2"/>
      <c r="J946" s="2">
        <f t="shared" si="510"/>
        <v>0.66796324860840994</v>
      </c>
      <c r="K946" s="2">
        <f t="shared" si="511"/>
        <v>0.31574005767554153</v>
      </c>
      <c r="L946" s="2">
        <f t="shared" si="512"/>
        <v>0</v>
      </c>
      <c r="M946" s="2">
        <f t="shared" si="513"/>
        <v>1.6296693716048527E-2</v>
      </c>
      <c r="N946" s="1">
        <f t="shared" si="518"/>
        <v>9960</v>
      </c>
      <c r="O946" s="1">
        <f t="shared" si="519"/>
        <v>4708</v>
      </c>
      <c r="P946" s="1"/>
      <c r="Q946" s="1">
        <v>98</v>
      </c>
      <c r="R946" s="1">
        <v>73</v>
      </c>
      <c r="T946" s="127"/>
      <c r="V946" s="1"/>
      <c r="X946" s="61">
        <v>4</v>
      </c>
      <c r="Y946" s="1">
        <v>68</v>
      </c>
      <c r="AA946" s="64"/>
      <c r="AB946" s="64"/>
      <c r="AC946" s="63"/>
      <c r="AD946" s="64"/>
      <c r="AE946" s="64"/>
      <c r="AG946" s="6">
        <f>IF(Q946&gt;0,RANK(Q946,(N946:P946,Q946:AE946)),0)</f>
        <v>3</v>
      </c>
      <c r="AH946" s="6">
        <f>IF(R946&gt;0,RANK(R946,(N946:P946,Q946:AE946)),0)</f>
        <v>4</v>
      </c>
      <c r="AI946" s="6">
        <f>IF(T946&gt;0,RANK(T946,(N946:P946,Q946:AE946)),0)</f>
        <v>0</v>
      </c>
      <c r="AJ946" s="6">
        <f>IF(S946&gt;0,RANK(S946,(N946:P946,Q946:AE946)),0)</f>
        <v>0</v>
      </c>
      <c r="AK946" s="2">
        <f t="shared" si="514"/>
        <v>6.5723291529743147E-3</v>
      </c>
      <c r="AL946" s="2">
        <f t="shared" si="515"/>
        <v>4.8957145731339281E-3</v>
      </c>
      <c r="AM946" s="2">
        <f t="shared" si="516"/>
        <v>0</v>
      </c>
      <c r="AN946" s="2">
        <f t="shared" si="517"/>
        <v>0</v>
      </c>
      <c r="AP946" t="s">
        <v>501</v>
      </c>
      <c r="AQ946" t="s">
        <v>924</v>
      </c>
      <c r="AR946">
        <v>23</v>
      </c>
      <c r="AT946">
        <v>1</v>
      </c>
      <c r="AU946" s="105">
        <v>36</v>
      </c>
      <c r="AV946" s="107">
        <v>33</v>
      </c>
      <c r="AW946" s="111">
        <f t="shared" si="504"/>
        <v>36033</v>
      </c>
      <c r="AY946" s="6" t="s">
        <v>1243</v>
      </c>
      <c r="AZ946" s="1">
        <v>1107</v>
      </c>
      <c r="BA946" s="1">
        <v>40</v>
      </c>
      <c r="BC946" s="1"/>
      <c r="BF946" s="1">
        <v>9036</v>
      </c>
      <c r="BG946" s="1">
        <v>568</v>
      </c>
      <c r="BH946" s="1">
        <v>356</v>
      </c>
      <c r="BI946" s="1">
        <v>4159</v>
      </c>
      <c r="BJ946" s="1">
        <v>549</v>
      </c>
    </row>
    <row r="947" spans="1:62" hidden="1" outlineLevel="1">
      <c r="A947" t="s">
        <v>994</v>
      </c>
      <c r="B947" t="s">
        <v>924</v>
      </c>
      <c r="C947" s="1">
        <f t="shared" si="505"/>
        <v>18783</v>
      </c>
      <c r="D947" s="8">
        <f t="shared" si="506"/>
        <v>1</v>
      </c>
      <c r="E947" s="8">
        <f t="shared" si="507"/>
        <v>2</v>
      </c>
      <c r="F947" s="8">
        <f t="shared" si="508"/>
        <v>0</v>
      </c>
      <c r="G947" s="61">
        <f t="shared" si="509"/>
        <v>3721</v>
      </c>
      <c r="H947" s="66">
        <f t="shared" si="489"/>
        <v>0.19810466911568972</v>
      </c>
      <c r="I947" s="2"/>
      <c r="J947" s="2">
        <f t="shared" si="510"/>
        <v>0.59213118245221741</v>
      </c>
      <c r="K947" s="2">
        <f t="shared" si="511"/>
        <v>0.39402651333652772</v>
      </c>
      <c r="L947" s="2">
        <f t="shared" si="512"/>
        <v>0</v>
      </c>
      <c r="M947" s="2">
        <f t="shared" si="513"/>
        <v>1.3842304211254874E-2</v>
      </c>
      <c r="N947" s="1">
        <f t="shared" si="518"/>
        <v>11122</v>
      </c>
      <c r="O947" s="1">
        <f t="shared" si="519"/>
        <v>7401</v>
      </c>
      <c r="P947" s="1"/>
      <c r="Q947" s="1">
        <v>90</v>
      </c>
      <c r="R947" s="1">
        <v>93</v>
      </c>
      <c r="T947" s="127"/>
      <c r="V947" s="1"/>
      <c r="X947" s="61">
        <v>2</v>
      </c>
      <c r="Y947" s="1">
        <v>75</v>
      </c>
      <c r="AA947" s="64"/>
      <c r="AB947" s="64"/>
      <c r="AC947" s="63"/>
      <c r="AD947" s="64"/>
      <c r="AE947" s="64"/>
      <c r="AG947" s="6">
        <f>IF(Q947&gt;0,RANK(Q947,(N947:P947,Q947:AE947)),0)</f>
        <v>4</v>
      </c>
      <c r="AH947" s="6">
        <f>IF(R947&gt;0,RANK(R947,(N947:P947,Q947:AE947)),0)</f>
        <v>3</v>
      </c>
      <c r="AI947" s="6">
        <f>IF(T947&gt;0,RANK(T947,(N947:P947,Q947:AE947)),0)</f>
        <v>0</v>
      </c>
      <c r="AJ947" s="6">
        <f>IF(S947&gt;0,RANK(S947,(N947:P947,Q947:AE947)),0)</f>
        <v>0</v>
      </c>
      <c r="AK947" s="2">
        <f t="shared" si="514"/>
        <v>4.7915668423574509E-3</v>
      </c>
      <c r="AL947" s="2">
        <f t="shared" si="515"/>
        <v>4.9512857371026989E-3</v>
      </c>
      <c r="AM947" s="2">
        <f t="shared" si="516"/>
        <v>0</v>
      </c>
      <c r="AN947" s="2">
        <f t="shared" si="517"/>
        <v>0</v>
      </c>
      <c r="AP947" t="s">
        <v>994</v>
      </c>
      <c r="AQ947" t="s">
        <v>924</v>
      </c>
      <c r="AR947">
        <v>0</v>
      </c>
      <c r="AT947">
        <v>1</v>
      </c>
      <c r="AU947" s="105">
        <v>36</v>
      </c>
      <c r="AV947" s="107">
        <v>35</v>
      </c>
      <c r="AW947" s="111">
        <f t="shared" si="504"/>
        <v>36035</v>
      </c>
      <c r="AY947" s="6" t="s">
        <v>1243</v>
      </c>
      <c r="AZ947" s="1">
        <v>1158</v>
      </c>
      <c r="BA947" s="1">
        <v>6</v>
      </c>
      <c r="BC947" s="1"/>
      <c r="BF947" s="1">
        <v>9836</v>
      </c>
      <c r="BG947" s="1">
        <v>857</v>
      </c>
      <c r="BH947" s="1">
        <v>429</v>
      </c>
      <c r="BI947" s="1">
        <v>6514</v>
      </c>
      <c r="BJ947" s="1">
        <v>887</v>
      </c>
    </row>
    <row r="948" spans="1:62" hidden="1" outlineLevel="1">
      <c r="A948" t="s">
        <v>623</v>
      </c>
      <c r="B948" t="s">
        <v>924</v>
      </c>
      <c r="C948" s="1">
        <f t="shared" si="505"/>
        <v>23048</v>
      </c>
      <c r="D948" s="8">
        <f t="shared" si="506"/>
        <v>1</v>
      </c>
      <c r="E948" s="8">
        <f t="shared" si="507"/>
        <v>2</v>
      </c>
      <c r="F948" s="8">
        <f t="shared" si="508"/>
        <v>0</v>
      </c>
      <c r="G948" s="61">
        <f t="shared" si="509"/>
        <v>1100</v>
      </c>
      <c r="H948" s="66">
        <f t="shared" si="489"/>
        <v>4.7726483859770914E-2</v>
      </c>
      <c r="I948" s="2"/>
      <c r="J948" s="2">
        <f t="shared" si="510"/>
        <v>0.51392745574453313</v>
      </c>
      <c r="K948" s="2">
        <f t="shared" si="511"/>
        <v>0.46620097188476223</v>
      </c>
      <c r="L948" s="2">
        <f t="shared" si="512"/>
        <v>0</v>
      </c>
      <c r="M948" s="2">
        <f t="shared" si="513"/>
        <v>1.9871572370704638E-2</v>
      </c>
      <c r="N948" s="1">
        <f t="shared" si="518"/>
        <v>11845</v>
      </c>
      <c r="O948" s="1">
        <f t="shared" si="519"/>
        <v>10745</v>
      </c>
      <c r="P948" s="1"/>
      <c r="Q948" s="1">
        <v>148</v>
      </c>
      <c r="R948" s="1">
        <v>215</v>
      </c>
      <c r="T948" s="127"/>
      <c r="V948" s="1"/>
      <c r="X948" s="61">
        <v>11</v>
      </c>
      <c r="Y948" s="1">
        <v>84</v>
      </c>
      <c r="AA948" s="64"/>
      <c r="AB948" s="64"/>
      <c r="AC948" s="63"/>
      <c r="AD948" s="64"/>
      <c r="AE948" s="64"/>
      <c r="AG948" s="6">
        <f>IF(Q948&gt;0,RANK(Q948,(N948:P948,Q948:AE948)),0)</f>
        <v>4</v>
      </c>
      <c r="AH948" s="6">
        <f>IF(R948&gt;0,RANK(R948,(N948:P948,Q948:AE948)),0)</f>
        <v>3</v>
      </c>
      <c r="AI948" s="6">
        <f>IF(T948&gt;0,RANK(T948,(N948:P948,Q948:AE948)),0)</f>
        <v>0</v>
      </c>
      <c r="AJ948" s="6">
        <f>IF(S948&gt;0,RANK(S948,(N948:P948,Q948:AE948)),0)</f>
        <v>0</v>
      </c>
      <c r="AK948" s="2">
        <f t="shared" si="514"/>
        <v>6.4213814647691774E-3</v>
      </c>
      <c r="AL948" s="2">
        <f t="shared" si="515"/>
        <v>9.3283582089552231E-3</v>
      </c>
      <c r="AM948" s="2">
        <f t="shared" si="516"/>
        <v>0</v>
      </c>
      <c r="AN948" s="2">
        <f t="shared" si="517"/>
        <v>0</v>
      </c>
      <c r="AP948" t="s">
        <v>623</v>
      </c>
      <c r="AQ948" t="s">
        <v>924</v>
      </c>
      <c r="AR948">
        <v>26</v>
      </c>
      <c r="AT948">
        <v>1</v>
      </c>
      <c r="AU948" s="105">
        <v>36</v>
      </c>
      <c r="AV948" s="107">
        <v>37</v>
      </c>
      <c r="AW948" s="111">
        <f t="shared" si="504"/>
        <v>36037</v>
      </c>
      <c r="AY948" s="6" t="s">
        <v>1243</v>
      </c>
      <c r="AZ948" s="1">
        <v>1905</v>
      </c>
      <c r="BA948" s="1">
        <v>10</v>
      </c>
      <c r="BC948" s="1"/>
      <c r="BF948" s="1">
        <v>10132</v>
      </c>
      <c r="BG948" s="1">
        <v>1087</v>
      </c>
      <c r="BH948" s="1">
        <v>626</v>
      </c>
      <c r="BI948" s="1">
        <v>9148</v>
      </c>
      <c r="BJ948" s="1">
        <v>1597</v>
      </c>
    </row>
    <row r="949" spans="1:62" hidden="1" outlineLevel="1">
      <c r="A949" t="s">
        <v>1000</v>
      </c>
      <c r="B949" t="s">
        <v>924</v>
      </c>
      <c r="C949" s="1">
        <f t="shared" si="505"/>
        <v>19956</v>
      </c>
      <c r="D949" s="8">
        <f t="shared" si="506"/>
        <v>1</v>
      </c>
      <c r="E949" s="8">
        <f t="shared" si="507"/>
        <v>2</v>
      </c>
      <c r="F949" s="8">
        <f t="shared" si="508"/>
        <v>0</v>
      </c>
      <c r="G949" s="61">
        <f t="shared" si="509"/>
        <v>4554</v>
      </c>
      <c r="H949" s="66">
        <f t="shared" si="489"/>
        <v>0.22820204449789536</v>
      </c>
      <c r="I949" s="2"/>
      <c r="J949" s="2">
        <f t="shared" si="510"/>
        <v>0.60623371417117655</v>
      </c>
      <c r="K949" s="2">
        <f t="shared" si="511"/>
        <v>0.37803166967328122</v>
      </c>
      <c r="L949" s="2">
        <f t="shared" si="512"/>
        <v>0</v>
      </c>
      <c r="M949" s="2">
        <f t="shared" si="513"/>
        <v>1.5734616155542225E-2</v>
      </c>
      <c r="N949" s="1">
        <f t="shared" si="518"/>
        <v>12098</v>
      </c>
      <c r="O949" s="1">
        <f t="shared" si="519"/>
        <v>7544</v>
      </c>
      <c r="P949" s="1"/>
      <c r="Q949" s="1">
        <v>112</v>
      </c>
      <c r="R949" s="1">
        <v>110</v>
      </c>
      <c r="T949" s="127"/>
      <c r="V949" s="1"/>
      <c r="X949" s="61">
        <v>2</v>
      </c>
      <c r="Y949" s="1">
        <v>90</v>
      </c>
      <c r="AA949" s="64"/>
      <c r="AB949" s="64"/>
      <c r="AC949" s="63"/>
      <c r="AD949" s="64"/>
      <c r="AE949" s="64"/>
      <c r="AG949" s="6">
        <f>IF(Q949&gt;0,RANK(Q949,(N949:P949,Q949:AE949)),0)</f>
        <v>3</v>
      </c>
      <c r="AH949" s="6">
        <f>IF(R949&gt;0,RANK(R949,(N949:P949,Q949:AE949)),0)</f>
        <v>4</v>
      </c>
      <c r="AI949" s="6">
        <f>IF(T949&gt;0,RANK(T949,(N949:P949,Q949:AE949)),0)</f>
        <v>0</v>
      </c>
      <c r="AJ949" s="6">
        <f>IF(S949&gt;0,RANK(S949,(N949:P949,Q949:AE949)),0)</f>
        <v>0</v>
      </c>
      <c r="AK949" s="2">
        <f t="shared" si="514"/>
        <v>5.6123471637602729E-3</v>
      </c>
      <c r="AL949" s="2">
        <f t="shared" si="515"/>
        <v>5.5121266786931251E-3</v>
      </c>
      <c r="AM949" s="2">
        <f t="shared" si="516"/>
        <v>0</v>
      </c>
      <c r="AN949" s="2">
        <f t="shared" si="517"/>
        <v>0</v>
      </c>
      <c r="AP949" t="s">
        <v>1000</v>
      </c>
      <c r="AQ949" t="s">
        <v>924</v>
      </c>
      <c r="AR949">
        <v>20</v>
      </c>
      <c r="AT949">
        <v>1</v>
      </c>
      <c r="AU949" s="105">
        <v>36</v>
      </c>
      <c r="AV949" s="107">
        <v>39</v>
      </c>
      <c r="AW949" s="111">
        <f t="shared" si="504"/>
        <v>36039</v>
      </c>
      <c r="AY949" s="6" t="s">
        <v>1243</v>
      </c>
      <c r="AZ949" s="1">
        <v>1132</v>
      </c>
      <c r="BA949" s="1">
        <v>0</v>
      </c>
      <c r="BC949" s="1"/>
      <c r="BF949" s="1">
        <v>10361</v>
      </c>
      <c r="BG949" s="1">
        <v>1044</v>
      </c>
      <c r="BH949" s="1">
        <v>693</v>
      </c>
      <c r="BI949" s="1">
        <v>6393</v>
      </c>
      <c r="BJ949" s="1">
        <v>1151</v>
      </c>
    </row>
    <row r="950" spans="1:62" hidden="1" outlineLevel="1">
      <c r="A950" t="s">
        <v>1034</v>
      </c>
      <c r="B950" t="s">
        <v>924</v>
      </c>
      <c r="C950" s="1">
        <f t="shared" si="505"/>
        <v>2975</v>
      </c>
      <c r="D950" s="8">
        <f t="shared" si="506"/>
        <v>1</v>
      </c>
      <c r="E950" s="8">
        <f t="shared" si="507"/>
        <v>2</v>
      </c>
      <c r="F950" s="8">
        <f t="shared" si="508"/>
        <v>0</v>
      </c>
      <c r="G950" s="61">
        <f t="shared" si="509"/>
        <v>38</v>
      </c>
      <c r="H950" s="66">
        <f t="shared" si="489"/>
        <v>1.2773109243697478E-2</v>
      </c>
      <c r="I950" s="2"/>
      <c r="J950" s="2">
        <f t="shared" si="510"/>
        <v>0.49983193277310922</v>
      </c>
      <c r="K950" s="2">
        <f t="shared" si="511"/>
        <v>0.48705882352941177</v>
      </c>
      <c r="L950" s="2">
        <f t="shared" si="512"/>
        <v>0</v>
      </c>
      <c r="M950" s="2">
        <f t="shared" si="513"/>
        <v>1.3109243697479012E-2</v>
      </c>
      <c r="N950" s="1">
        <f t="shared" si="518"/>
        <v>1487</v>
      </c>
      <c r="O950" s="1">
        <f t="shared" si="519"/>
        <v>1449</v>
      </c>
      <c r="P950" s="1"/>
      <c r="Q950" s="1">
        <v>18</v>
      </c>
      <c r="R950" s="1">
        <v>14</v>
      </c>
      <c r="T950" s="127"/>
      <c r="V950" s="1"/>
      <c r="X950" s="61">
        <v>0</v>
      </c>
      <c r="Y950" s="1">
        <v>7</v>
      </c>
      <c r="AA950" s="64"/>
      <c r="AB950" s="64"/>
      <c r="AC950" s="63"/>
      <c r="AD950" s="64"/>
      <c r="AE950" s="64"/>
      <c r="AG950" s="6">
        <f>IF(Q950&gt;0,RANK(Q950,(N950:P950,Q950:AE950)),0)</f>
        <v>3</v>
      </c>
      <c r="AH950" s="6">
        <f>IF(R950&gt;0,RANK(R950,(N950:P950,Q950:AE950)),0)</f>
        <v>4</v>
      </c>
      <c r="AI950" s="6">
        <f>IF(T950&gt;0,RANK(T950,(N950:P950,Q950:AE950)),0)</f>
        <v>0</v>
      </c>
      <c r="AJ950" s="6">
        <f>IF(S950&gt;0,RANK(S950,(N950:P950,Q950:AE950)),0)</f>
        <v>0</v>
      </c>
      <c r="AK950" s="2">
        <f t="shared" si="514"/>
        <v>6.0504201680672267E-3</v>
      </c>
      <c r="AL950" s="2">
        <f t="shared" si="515"/>
        <v>4.7058823529411761E-3</v>
      </c>
      <c r="AM950" s="2">
        <f t="shared" si="516"/>
        <v>0</v>
      </c>
      <c r="AN950" s="2">
        <f t="shared" si="517"/>
        <v>0</v>
      </c>
      <c r="AP950" t="s">
        <v>1034</v>
      </c>
      <c r="AQ950" t="s">
        <v>924</v>
      </c>
      <c r="AR950">
        <v>23</v>
      </c>
      <c r="AT950">
        <v>1</v>
      </c>
      <c r="AU950" s="105">
        <v>36</v>
      </c>
      <c r="AV950" s="107">
        <v>41</v>
      </c>
      <c r="AW950" s="111">
        <f t="shared" si="504"/>
        <v>36041</v>
      </c>
      <c r="AY950" s="6" t="s">
        <v>1243</v>
      </c>
      <c r="AZ950" s="1">
        <v>168</v>
      </c>
      <c r="BA950" s="1">
        <v>43</v>
      </c>
      <c r="BC950" s="1"/>
      <c r="BF950" s="1">
        <v>1345</v>
      </c>
      <c r="BG950" s="1">
        <v>82</v>
      </c>
      <c r="BH950" s="1">
        <v>60</v>
      </c>
      <c r="BI950" s="1">
        <v>1293</v>
      </c>
      <c r="BJ950" s="1">
        <v>156</v>
      </c>
    </row>
    <row r="951" spans="1:62" hidden="1" outlineLevel="1">
      <c r="A951" t="s">
        <v>728</v>
      </c>
      <c r="B951" t="s">
        <v>924</v>
      </c>
      <c r="C951" s="1">
        <f t="shared" si="505"/>
        <v>23481</v>
      </c>
      <c r="D951" s="8">
        <f t="shared" si="506"/>
        <v>1</v>
      </c>
      <c r="E951" s="8">
        <f t="shared" si="507"/>
        <v>2</v>
      </c>
      <c r="F951" s="8">
        <f t="shared" si="508"/>
        <v>0</v>
      </c>
      <c r="G951" s="61">
        <f t="shared" si="509"/>
        <v>6234</v>
      </c>
      <c r="H951" s="66">
        <f t="shared" si="489"/>
        <v>0.26549124824326054</v>
      </c>
      <c r="I951" s="2"/>
      <c r="J951" s="2">
        <f t="shared" si="510"/>
        <v>0.62412163025424816</v>
      </c>
      <c r="K951" s="2">
        <f t="shared" si="511"/>
        <v>0.35863038201098763</v>
      </c>
      <c r="L951" s="2">
        <f t="shared" si="512"/>
        <v>0</v>
      </c>
      <c r="M951" s="2">
        <f t="shared" si="513"/>
        <v>1.7247987734764214E-2</v>
      </c>
      <c r="N951" s="1">
        <f t="shared" si="518"/>
        <v>14655</v>
      </c>
      <c r="O951" s="1">
        <f t="shared" si="519"/>
        <v>8421</v>
      </c>
      <c r="P951" s="1"/>
      <c r="Q951" s="1">
        <v>122</v>
      </c>
      <c r="R951" s="1">
        <v>153</v>
      </c>
      <c r="T951" s="127"/>
      <c r="V951" s="1"/>
      <c r="X951" s="61">
        <v>4</v>
      </c>
      <c r="Y951" s="1">
        <v>126</v>
      </c>
      <c r="AA951" s="64"/>
      <c r="AB951" s="64"/>
      <c r="AC951" s="63"/>
      <c r="AD951" s="64"/>
      <c r="AE951" s="64"/>
      <c r="AG951" s="6">
        <f>IF(Q951&gt;0,RANK(Q951,(N951:P951,Q951:AE951)),0)</f>
        <v>5</v>
      </c>
      <c r="AH951" s="6">
        <f>IF(R951&gt;0,RANK(R951,(N951:P951,Q951:AE951)),0)</f>
        <v>3</v>
      </c>
      <c r="AI951" s="6">
        <f>IF(T951&gt;0,RANK(T951,(N951:P951,Q951:AE951)),0)</f>
        <v>0</v>
      </c>
      <c r="AJ951" s="6">
        <f>IF(S951&gt;0,RANK(S951,(N951:P951,Q951:AE951)),0)</f>
        <v>0</v>
      </c>
      <c r="AK951" s="2">
        <f t="shared" si="514"/>
        <v>5.1956901324475106E-3</v>
      </c>
      <c r="AL951" s="2">
        <f t="shared" si="515"/>
        <v>6.5159064775776156E-3</v>
      </c>
      <c r="AM951" s="2">
        <f t="shared" si="516"/>
        <v>0</v>
      </c>
      <c r="AN951" s="2">
        <f t="shared" si="517"/>
        <v>0</v>
      </c>
      <c r="AP951" t="s">
        <v>728</v>
      </c>
      <c r="AQ951" t="s">
        <v>924</v>
      </c>
      <c r="AR951">
        <v>24</v>
      </c>
      <c r="AT951">
        <v>1</v>
      </c>
      <c r="AU951" s="105">
        <v>36</v>
      </c>
      <c r="AV951" s="107">
        <v>43</v>
      </c>
      <c r="AW951" s="111">
        <f t="shared" si="504"/>
        <v>36043</v>
      </c>
      <c r="AY951" s="6" t="s">
        <v>1243</v>
      </c>
      <c r="AZ951" s="1">
        <v>1818</v>
      </c>
      <c r="BA951" s="1">
        <v>12</v>
      </c>
      <c r="BC951" s="1"/>
      <c r="BF951" s="1">
        <v>12736</v>
      </c>
      <c r="BG951" s="1">
        <v>1148</v>
      </c>
      <c r="BH951" s="1">
        <v>771</v>
      </c>
      <c r="BI951" s="1">
        <v>7449</v>
      </c>
      <c r="BJ951" s="1">
        <v>972</v>
      </c>
    </row>
    <row r="952" spans="1:62" hidden="1" outlineLevel="1">
      <c r="A952" t="s">
        <v>1951</v>
      </c>
      <c r="B952" t="s">
        <v>924</v>
      </c>
      <c r="C952" s="1">
        <f t="shared" si="505"/>
        <v>34137</v>
      </c>
      <c r="D952" s="8">
        <f t="shared" si="506"/>
        <v>1</v>
      </c>
      <c r="E952" s="8">
        <f t="shared" si="507"/>
        <v>2</v>
      </c>
      <c r="F952" s="8">
        <f t="shared" si="508"/>
        <v>0</v>
      </c>
      <c r="G952" s="61">
        <f t="shared" si="509"/>
        <v>9864</v>
      </c>
      <c r="H952" s="66">
        <f t="shared" ref="H952:H993" si="520">IF(C952&gt;0,G952/C952,0)</f>
        <v>0.28895333509095705</v>
      </c>
      <c r="I952" s="2"/>
      <c r="J952" s="2">
        <f t="shared" si="510"/>
        <v>0.6370214137153235</v>
      </c>
      <c r="K952" s="2">
        <f t="shared" si="511"/>
        <v>0.34806807862436651</v>
      </c>
      <c r="L952" s="2">
        <f t="shared" si="512"/>
        <v>0</v>
      </c>
      <c r="M952" s="2">
        <f t="shared" si="513"/>
        <v>1.4910507660309991E-2</v>
      </c>
      <c r="N952" s="1">
        <f t="shared" si="518"/>
        <v>21746</v>
      </c>
      <c r="O952" s="1">
        <f t="shared" si="519"/>
        <v>11882</v>
      </c>
      <c r="P952" s="1"/>
      <c r="Q952" s="1">
        <v>178</v>
      </c>
      <c r="R952" s="1">
        <v>169</v>
      </c>
      <c r="T952" s="127"/>
      <c r="V952" s="1"/>
      <c r="X952" s="61">
        <v>8</v>
      </c>
      <c r="Y952" s="1">
        <v>154</v>
      </c>
      <c r="AA952" s="64"/>
      <c r="AB952" s="64"/>
      <c r="AC952" s="63"/>
      <c r="AD952" s="64"/>
      <c r="AE952" s="64"/>
      <c r="AG952" s="6">
        <f>IF(Q952&gt;0,RANK(Q952,(N952:P952,Q952:AE952)),0)</f>
        <v>3</v>
      </c>
      <c r="AH952" s="6">
        <f>IF(R952&gt;0,RANK(R952,(N952:P952,Q952:AE952)),0)</f>
        <v>4</v>
      </c>
      <c r="AI952" s="6">
        <f>IF(T952&gt;0,RANK(T952,(N952:P952,Q952:AE952)),0)</f>
        <v>0</v>
      </c>
      <c r="AJ952" s="6">
        <f>IF(S952&gt;0,RANK(S952,(N952:P952,Q952:AE952)),0)</f>
        <v>0</v>
      </c>
      <c r="AK952" s="2">
        <f t="shared" si="514"/>
        <v>5.2142836218765564E-3</v>
      </c>
      <c r="AL952" s="2">
        <f t="shared" si="515"/>
        <v>4.950640067961449E-3</v>
      </c>
      <c r="AM952" s="2">
        <f t="shared" si="516"/>
        <v>0</v>
      </c>
      <c r="AN952" s="2">
        <f t="shared" si="517"/>
        <v>0</v>
      </c>
      <c r="AP952" t="s">
        <v>1951</v>
      </c>
      <c r="AQ952" t="s">
        <v>924</v>
      </c>
      <c r="AR952">
        <v>23</v>
      </c>
      <c r="AT952">
        <v>1</v>
      </c>
      <c r="AU952" s="105">
        <v>36</v>
      </c>
      <c r="AV952" s="107">
        <v>45</v>
      </c>
      <c r="AW952" s="111">
        <f t="shared" si="504"/>
        <v>36045</v>
      </c>
      <c r="AY952" s="6" t="s">
        <v>1243</v>
      </c>
      <c r="AZ952" s="1">
        <v>2059</v>
      </c>
      <c r="BA952" s="1">
        <v>0</v>
      </c>
      <c r="BC952" s="1"/>
      <c r="BF952" s="1">
        <v>18757</v>
      </c>
      <c r="BG952" s="1">
        <v>1834</v>
      </c>
      <c r="BH952" s="1">
        <v>1155</v>
      </c>
      <c r="BI952" s="1">
        <v>10551</v>
      </c>
      <c r="BJ952" s="1">
        <v>1331</v>
      </c>
    </row>
    <row r="953" spans="1:62" hidden="1" outlineLevel="1">
      <c r="A953" t="s">
        <v>2168</v>
      </c>
      <c r="B953" t="s">
        <v>924</v>
      </c>
      <c r="C953" s="1">
        <f t="shared" si="505"/>
        <v>9697</v>
      </c>
      <c r="D953" s="8">
        <f t="shared" si="506"/>
        <v>1</v>
      </c>
      <c r="E953" s="8">
        <f t="shared" si="507"/>
        <v>2</v>
      </c>
      <c r="F953" s="8">
        <f t="shared" si="508"/>
        <v>0</v>
      </c>
      <c r="G953" s="61">
        <f t="shared" si="509"/>
        <v>2224</v>
      </c>
      <c r="H953" s="66">
        <f t="shared" si="520"/>
        <v>0.22934928328348975</v>
      </c>
      <c r="I953" s="2"/>
      <c r="J953" s="2">
        <f t="shared" si="510"/>
        <v>0.60699185315045889</v>
      </c>
      <c r="K953" s="2">
        <f t="shared" si="511"/>
        <v>0.37764256986696915</v>
      </c>
      <c r="L953" s="2">
        <f t="shared" si="512"/>
        <v>0</v>
      </c>
      <c r="M953" s="2">
        <f t="shared" si="513"/>
        <v>1.536557698257196E-2</v>
      </c>
      <c r="N953" s="1">
        <f t="shared" si="518"/>
        <v>5886</v>
      </c>
      <c r="O953" s="1">
        <f t="shared" si="519"/>
        <v>3662</v>
      </c>
      <c r="P953" s="1"/>
      <c r="Q953" s="1">
        <v>57</v>
      </c>
      <c r="R953" s="1">
        <v>35</v>
      </c>
      <c r="T953" s="127"/>
      <c r="V953" s="1"/>
      <c r="X953" s="61">
        <v>3</v>
      </c>
      <c r="Y953" s="1">
        <v>54</v>
      </c>
      <c r="AA953" s="64"/>
      <c r="AB953" s="64"/>
      <c r="AC953" s="63"/>
      <c r="AD953" s="64"/>
      <c r="AE953" s="64"/>
      <c r="AG953" s="6">
        <f>IF(Q953&gt;0,RANK(Q953,(N953:P953,Q953:AE953)),0)</f>
        <v>3</v>
      </c>
      <c r="AH953" s="6">
        <f>IF(R953&gt;0,RANK(R953,(N953:P953,Q953:AE953)),0)</f>
        <v>5</v>
      </c>
      <c r="AI953" s="6">
        <f>IF(T953&gt;0,RANK(T953,(N953:P953,Q953:AE953)),0)</f>
        <v>0</v>
      </c>
      <c r="AJ953" s="6">
        <f>IF(S953&gt;0,RANK(S953,(N953:P953,Q953:AE953)),0)</f>
        <v>0</v>
      </c>
      <c r="AK953" s="2">
        <f t="shared" si="514"/>
        <v>5.8781066309167782E-3</v>
      </c>
      <c r="AL953" s="2">
        <f t="shared" si="515"/>
        <v>3.6093637207383726E-3</v>
      </c>
      <c r="AM953" s="2">
        <f t="shared" si="516"/>
        <v>0</v>
      </c>
      <c r="AN953" s="2">
        <f t="shared" si="517"/>
        <v>0</v>
      </c>
      <c r="AP953" t="s">
        <v>2168</v>
      </c>
      <c r="AQ953" t="s">
        <v>924</v>
      </c>
      <c r="AR953">
        <v>23</v>
      </c>
      <c r="AT953">
        <v>1</v>
      </c>
      <c r="AU953" s="105">
        <v>36</v>
      </c>
      <c r="AV953" s="107">
        <v>49</v>
      </c>
      <c r="AW953" s="111">
        <f t="shared" si="504"/>
        <v>36049</v>
      </c>
      <c r="AY953" s="6" t="s">
        <v>1243</v>
      </c>
      <c r="AZ953" s="1">
        <v>979</v>
      </c>
      <c r="BA953" s="1">
        <v>0</v>
      </c>
      <c r="BC953" s="1"/>
      <c r="BF953" s="1">
        <v>5072</v>
      </c>
      <c r="BG953" s="1">
        <v>482</v>
      </c>
      <c r="BH953" s="1">
        <v>332</v>
      </c>
      <c r="BI953" s="1">
        <v>3203</v>
      </c>
      <c r="BJ953" s="1">
        <v>459</v>
      </c>
    </row>
    <row r="954" spans="1:62" hidden="1" outlineLevel="1">
      <c r="A954" t="s">
        <v>2480</v>
      </c>
      <c r="B954" t="s">
        <v>924</v>
      </c>
      <c r="C954" s="1">
        <f t="shared" si="505"/>
        <v>24814</v>
      </c>
      <c r="D954" s="8">
        <f t="shared" si="506"/>
        <v>1</v>
      </c>
      <c r="E954" s="8">
        <f t="shared" si="507"/>
        <v>2</v>
      </c>
      <c r="F954" s="8">
        <f t="shared" si="508"/>
        <v>0</v>
      </c>
      <c r="G954" s="61">
        <f t="shared" si="509"/>
        <v>2552</v>
      </c>
      <c r="H954" s="66">
        <f t="shared" si="520"/>
        <v>0.10284516805029419</v>
      </c>
      <c r="I954" s="2"/>
      <c r="J954" s="2">
        <f t="shared" si="510"/>
        <v>0.54251632143145001</v>
      </c>
      <c r="K954" s="2">
        <f t="shared" si="511"/>
        <v>0.43967115338115581</v>
      </c>
      <c r="L954" s="2">
        <f t="shared" si="512"/>
        <v>0</v>
      </c>
      <c r="M954" s="2">
        <f t="shared" si="513"/>
        <v>1.7812525187394179E-2</v>
      </c>
      <c r="N954" s="1">
        <f t="shared" si="518"/>
        <v>13462</v>
      </c>
      <c r="O954" s="1">
        <f t="shared" si="519"/>
        <v>10910</v>
      </c>
      <c r="P954" s="1"/>
      <c r="Q954" s="1">
        <v>158</v>
      </c>
      <c r="R954" s="1">
        <v>199</v>
      </c>
      <c r="T954" s="127"/>
      <c r="V954" s="1"/>
      <c r="X954" s="61">
        <v>4</v>
      </c>
      <c r="Y954" s="1">
        <v>81</v>
      </c>
      <c r="AA954" s="64"/>
      <c r="AB954" s="64"/>
      <c r="AC954" s="63"/>
      <c r="AD954" s="64"/>
      <c r="AE954" s="64"/>
      <c r="AG954" s="6">
        <f>IF(Q954&gt;0,RANK(Q954,(N954:P954,Q954:AE954)),0)</f>
        <v>4</v>
      </c>
      <c r="AH954" s="6">
        <f>IF(R954&gt;0,RANK(R954,(N954:P954,Q954:AE954)),0)</f>
        <v>3</v>
      </c>
      <c r="AI954" s="6">
        <f>IF(T954&gt;0,RANK(T954,(N954:P954,Q954:AE954)),0)</f>
        <v>0</v>
      </c>
      <c r="AJ954" s="6">
        <f>IF(S954&gt;0,RANK(S954,(N954:P954,Q954:AE954)),0)</f>
        <v>0</v>
      </c>
      <c r="AK954" s="2">
        <f t="shared" si="514"/>
        <v>6.3673732570323207E-3</v>
      </c>
      <c r="AL954" s="2">
        <f t="shared" si="515"/>
        <v>8.0196663174014662E-3</v>
      </c>
      <c r="AM954" s="2">
        <f t="shared" si="516"/>
        <v>0</v>
      </c>
      <c r="AN954" s="2">
        <f t="shared" si="517"/>
        <v>0</v>
      </c>
      <c r="AP954" t="s">
        <v>2480</v>
      </c>
      <c r="AQ954" t="s">
        <v>924</v>
      </c>
      <c r="AR954">
        <v>26</v>
      </c>
      <c r="AT954">
        <v>1</v>
      </c>
      <c r="AU954" s="105">
        <v>36</v>
      </c>
      <c r="AV954" s="107">
        <v>51</v>
      </c>
      <c r="AW954" s="111">
        <f t="shared" si="504"/>
        <v>36051</v>
      </c>
      <c r="AY954" s="6" t="s">
        <v>1243</v>
      </c>
      <c r="AZ954" s="1">
        <v>2236</v>
      </c>
      <c r="BA954" s="1">
        <v>24</v>
      </c>
      <c r="BC954" s="1"/>
      <c r="BF954" s="1">
        <v>11855</v>
      </c>
      <c r="BG954" s="1">
        <v>1006</v>
      </c>
      <c r="BH954" s="1">
        <v>601</v>
      </c>
      <c r="BI954" s="1">
        <v>9246</v>
      </c>
      <c r="BJ954" s="1">
        <v>1664</v>
      </c>
    </row>
    <row r="955" spans="1:62" hidden="1" outlineLevel="1">
      <c r="A955" t="s">
        <v>2498</v>
      </c>
      <c r="B955" t="s">
        <v>924</v>
      </c>
      <c r="C955" s="1">
        <f t="shared" si="505"/>
        <v>26588</v>
      </c>
      <c r="D955" s="8">
        <f t="shared" si="506"/>
        <v>1</v>
      </c>
      <c r="E955" s="8">
        <f t="shared" si="507"/>
        <v>2</v>
      </c>
      <c r="F955" s="8">
        <f t="shared" si="508"/>
        <v>0</v>
      </c>
      <c r="G955" s="61">
        <f t="shared" si="509"/>
        <v>5631</v>
      </c>
      <c r="H955" s="66">
        <f t="shared" si="520"/>
        <v>0.21178727245373852</v>
      </c>
      <c r="I955" s="2"/>
      <c r="J955" s="2">
        <f t="shared" si="510"/>
        <v>0.59169550173010377</v>
      </c>
      <c r="K955" s="2">
        <f t="shared" si="511"/>
        <v>0.37990822927636525</v>
      </c>
      <c r="L955" s="2">
        <f t="shared" si="512"/>
        <v>0</v>
      </c>
      <c r="M955" s="2">
        <f t="shared" si="513"/>
        <v>2.8396268993530982E-2</v>
      </c>
      <c r="N955" s="1">
        <f t="shared" si="518"/>
        <v>15732</v>
      </c>
      <c r="O955" s="1">
        <f t="shared" si="519"/>
        <v>10101</v>
      </c>
      <c r="P955" s="1"/>
      <c r="Q955" s="1">
        <v>316</v>
      </c>
      <c r="R955" s="1">
        <v>202</v>
      </c>
      <c r="T955" s="127"/>
      <c r="V955" s="1"/>
      <c r="X955" s="61">
        <v>2</v>
      </c>
      <c r="Y955" s="1">
        <v>235</v>
      </c>
      <c r="AA955" s="64"/>
      <c r="AB955" s="64"/>
      <c r="AC955" s="63"/>
      <c r="AD955" s="64"/>
      <c r="AE955" s="64"/>
      <c r="AG955" s="6">
        <f>IF(Q955&gt;0,RANK(Q955,(N955:P955,Q955:AE955)),0)</f>
        <v>3</v>
      </c>
      <c r="AH955" s="6">
        <f>IF(R955&gt;0,RANK(R955,(N955:P955,Q955:AE955)),0)</f>
        <v>5</v>
      </c>
      <c r="AI955" s="6">
        <f>IF(T955&gt;0,RANK(T955,(N955:P955,Q955:AE955)),0)</f>
        <v>0</v>
      </c>
      <c r="AJ955" s="6">
        <f>IF(S955&gt;0,RANK(S955,(N955:P955,Q955:AE955)),0)</f>
        <v>0</v>
      </c>
      <c r="AK955" s="2">
        <f t="shared" si="514"/>
        <v>1.1885060929742741E-2</v>
      </c>
      <c r="AL955" s="2">
        <f t="shared" si="515"/>
        <v>7.5974123664811193E-3</v>
      </c>
      <c r="AM955" s="2">
        <f t="shared" si="516"/>
        <v>0</v>
      </c>
      <c r="AN955" s="2">
        <f t="shared" si="517"/>
        <v>0</v>
      </c>
      <c r="AP955" t="s">
        <v>2498</v>
      </c>
      <c r="AQ955" t="s">
        <v>924</v>
      </c>
      <c r="AR955">
        <v>23</v>
      </c>
      <c r="AT955">
        <v>1</v>
      </c>
      <c r="AU955" s="105">
        <v>36</v>
      </c>
      <c r="AV955" s="107">
        <v>53</v>
      </c>
      <c r="AW955" s="111">
        <f t="shared" si="504"/>
        <v>36053</v>
      </c>
      <c r="AY955" s="6" t="s">
        <v>1243</v>
      </c>
      <c r="AZ955" s="1">
        <v>1712</v>
      </c>
      <c r="BA955" s="1">
        <v>23</v>
      </c>
      <c r="BC955" s="1"/>
      <c r="BF955" s="1">
        <v>13700</v>
      </c>
      <c r="BG955" s="1">
        <v>1141</v>
      </c>
      <c r="BH955" s="1">
        <v>891</v>
      </c>
      <c r="BI955" s="1">
        <v>8583</v>
      </c>
      <c r="BJ955" s="1">
        <v>1518</v>
      </c>
    </row>
    <row r="956" spans="1:62" hidden="1" outlineLevel="1">
      <c r="A956" t="s">
        <v>122</v>
      </c>
      <c r="B956" t="s">
        <v>924</v>
      </c>
      <c r="C956" s="1">
        <f t="shared" si="505"/>
        <v>316748</v>
      </c>
      <c r="D956" s="8">
        <f t="shared" si="506"/>
        <v>1</v>
      </c>
      <c r="E956" s="8">
        <f t="shared" si="507"/>
        <v>2</v>
      </c>
      <c r="F956" s="8">
        <f t="shared" si="508"/>
        <v>0</v>
      </c>
      <c r="G956" s="61">
        <f t="shared" si="509"/>
        <v>108458</v>
      </c>
      <c r="H956" s="66">
        <f t="shared" si="520"/>
        <v>0.34241100180585199</v>
      </c>
      <c r="I956" s="2"/>
      <c r="J956" s="2">
        <f t="shared" si="510"/>
        <v>0.66229621023652874</v>
      </c>
      <c r="K956" s="2">
        <f t="shared" si="511"/>
        <v>0.31988520843067675</v>
      </c>
      <c r="L956" s="2">
        <f t="shared" si="512"/>
        <v>0</v>
      </c>
      <c r="M956" s="2">
        <f t="shared" si="513"/>
        <v>1.7818581332794514E-2</v>
      </c>
      <c r="N956" s="1">
        <f t="shared" si="518"/>
        <v>209781</v>
      </c>
      <c r="O956" s="1">
        <f t="shared" si="519"/>
        <v>101323</v>
      </c>
      <c r="P956" s="1"/>
      <c r="Q956" s="1">
        <v>2021</v>
      </c>
      <c r="R956" s="61">
        <v>2432</v>
      </c>
      <c r="T956" s="127"/>
      <c r="X956" s="61">
        <v>106</v>
      </c>
      <c r="Y956" s="61">
        <v>1085</v>
      </c>
      <c r="AA956" s="64"/>
      <c r="AB956" s="64"/>
      <c r="AC956" s="63"/>
      <c r="AD956" s="64"/>
      <c r="AE956" s="64"/>
      <c r="AG956" s="6">
        <f>IF(Q956&gt;0,RANK(Q956,(N956:P956,Q956:AE956)),0)</f>
        <v>4</v>
      </c>
      <c r="AH956" s="6">
        <f>IF(R956&gt;0,RANK(R956,(N956:P956,Q956:AE956)),0)</f>
        <v>3</v>
      </c>
      <c r="AI956" s="6">
        <f>IF(T956&gt;0,RANK(T956,(N956:P956,Q956:AE956)),0)</f>
        <v>0</v>
      </c>
      <c r="AJ956" s="6">
        <f>IF(S956&gt;0,RANK(S956,(N956:P956,Q956:AE956)),0)</f>
        <v>0</v>
      </c>
      <c r="AK956" s="2">
        <f t="shared" si="514"/>
        <v>6.3804664907118596E-3</v>
      </c>
      <c r="AL956" s="2">
        <f t="shared" si="515"/>
        <v>7.6780279591347061E-3</v>
      </c>
      <c r="AM956" s="2">
        <f t="shared" si="516"/>
        <v>0</v>
      </c>
      <c r="AN956" s="2">
        <f t="shared" si="517"/>
        <v>0</v>
      </c>
      <c r="AP956" t="s">
        <v>122</v>
      </c>
      <c r="AQ956" t="s">
        <v>924</v>
      </c>
      <c r="AR956">
        <v>0</v>
      </c>
      <c r="AT956">
        <v>1</v>
      </c>
      <c r="AU956" s="105">
        <v>36</v>
      </c>
      <c r="AV956" s="107">
        <v>55</v>
      </c>
      <c r="AW956" s="111">
        <f t="shared" si="504"/>
        <v>36055</v>
      </c>
      <c r="AY956" s="6" t="s">
        <v>1243</v>
      </c>
      <c r="AZ956" s="1">
        <v>18143</v>
      </c>
      <c r="BA956" s="1">
        <v>1520</v>
      </c>
      <c r="BC956" s="1"/>
      <c r="BF956" s="1">
        <v>189172</v>
      </c>
      <c r="BG956" s="1">
        <v>12614</v>
      </c>
      <c r="BH956" s="1">
        <v>7995</v>
      </c>
      <c r="BI956" s="1">
        <v>83577</v>
      </c>
      <c r="BJ956" s="1">
        <v>17746</v>
      </c>
    </row>
    <row r="957" spans="1:62" hidden="1" outlineLevel="1">
      <c r="A957" t="s">
        <v>2319</v>
      </c>
      <c r="B957" t="s">
        <v>924</v>
      </c>
      <c r="C957" s="1">
        <f t="shared" si="505"/>
        <v>17186</v>
      </c>
      <c r="D957" s="8">
        <f t="shared" si="506"/>
        <v>1</v>
      </c>
      <c r="E957" s="8">
        <f t="shared" si="507"/>
        <v>2</v>
      </c>
      <c r="F957" s="8">
        <f t="shared" si="508"/>
        <v>0</v>
      </c>
      <c r="G957" s="61">
        <f t="shared" si="509"/>
        <v>5019</v>
      </c>
      <c r="H957" s="66">
        <f t="shared" si="520"/>
        <v>0.29204003258466193</v>
      </c>
      <c r="I957" s="2"/>
      <c r="J957" s="2">
        <f t="shared" si="510"/>
        <v>0.63755382287908768</v>
      </c>
      <c r="K957" s="2">
        <f t="shared" si="511"/>
        <v>0.34551379029442569</v>
      </c>
      <c r="L957" s="2">
        <f t="shared" si="512"/>
        <v>0</v>
      </c>
      <c r="M957" s="2">
        <f t="shared" si="513"/>
        <v>1.6932386826486623E-2</v>
      </c>
      <c r="N957" s="1">
        <f t="shared" si="518"/>
        <v>10957</v>
      </c>
      <c r="O957" s="1">
        <f t="shared" si="519"/>
        <v>5938</v>
      </c>
      <c r="P957" s="1"/>
      <c r="Q957" s="1">
        <v>80</v>
      </c>
      <c r="R957" s="1">
        <v>99</v>
      </c>
      <c r="T957" s="127"/>
      <c r="V957" s="1"/>
      <c r="X957" s="61">
        <v>1</v>
      </c>
      <c r="Y957" s="1">
        <v>111</v>
      </c>
      <c r="AA957" s="64"/>
      <c r="AB957" s="64"/>
      <c r="AC957" s="63"/>
      <c r="AD957" s="64"/>
      <c r="AE957" s="64"/>
      <c r="AG957" s="6">
        <f>IF(Q957&gt;0,RANK(Q957,(N957:P957,Q957:AE957)),0)</f>
        <v>5</v>
      </c>
      <c r="AH957" s="6">
        <f>IF(R957&gt;0,RANK(R957,(N957:P957,Q957:AE957)),0)</f>
        <v>4</v>
      </c>
      <c r="AI957" s="6">
        <f>IF(T957&gt;0,RANK(T957,(N957:P957,Q957:AE957)),0)</f>
        <v>0</v>
      </c>
      <c r="AJ957" s="6">
        <f>IF(S957&gt;0,RANK(S957,(N957:P957,Q957:AE957)),0)</f>
        <v>0</v>
      </c>
      <c r="AK957" s="2">
        <f t="shared" si="514"/>
        <v>4.6549517048760621E-3</v>
      </c>
      <c r="AL957" s="2">
        <f t="shared" si="515"/>
        <v>5.7605027347841266E-3</v>
      </c>
      <c r="AM957" s="2">
        <f t="shared" si="516"/>
        <v>0</v>
      </c>
      <c r="AN957" s="2">
        <f t="shared" si="517"/>
        <v>0</v>
      </c>
      <c r="AP957" t="s">
        <v>2319</v>
      </c>
      <c r="AQ957" t="s">
        <v>924</v>
      </c>
      <c r="AR957">
        <v>21</v>
      </c>
      <c r="AT957">
        <v>1</v>
      </c>
      <c r="AU957" s="105">
        <v>36</v>
      </c>
      <c r="AV957" s="107">
        <v>57</v>
      </c>
      <c r="AW957" s="111">
        <f t="shared" si="504"/>
        <v>36057</v>
      </c>
      <c r="AY957" s="6" t="s">
        <v>1243</v>
      </c>
      <c r="AZ957" s="1">
        <v>1189</v>
      </c>
      <c r="BA957" s="1">
        <v>25</v>
      </c>
      <c r="BC957" s="1"/>
      <c r="BF957" s="1">
        <v>9628</v>
      </c>
      <c r="BG957" s="1">
        <v>818</v>
      </c>
      <c r="BH957" s="1">
        <v>511</v>
      </c>
      <c r="BI957" s="1">
        <v>4910</v>
      </c>
      <c r="BJ957" s="1">
        <v>1028</v>
      </c>
    </row>
    <row r="958" spans="1:62" hidden="1" outlineLevel="1">
      <c r="A958" t="s">
        <v>510</v>
      </c>
      <c r="B958" t="s">
        <v>924</v>
      </c>
      <c r="C958" s="1">
        <f t="shared" si="505"/>
        <v>536658</v>
      </c>
      <c r="D958" s="8">
        <f t="shared" si="506"/>
        <v>1</v>
      </c>
      <c r="E958" s="8">
        <f t="shared" si="507"/>
        <v>2</v>
      </c>
      <c r="F958" s="8">
        <f t="shared" si="508"/>
        <v>0</v>
      </c>
      <c r="G958" s="61">
        <f t="shared" si="509"/>
        <v>154214</v>
      </c>
      <c r="H958" s="66">
        <f t="shared" si="520"/>
        <v>0.28735992009808853</v>
      </c>
      <c r="I958" s="2"/>
      <c r="J958" s="2">
        <f t="shared" si="510"/>
        <v>0.63847739156036065</v>
      </c>
      <c r="K958" s="2">
        <f t="shared" si="511"/>
        <v>0.35111747146227207</v>
      </c>
      <c r="L958" s="2">
        <f t="shared" si="512"/>
        <v>0</v>
      </c>
      <c r="M958" s="2">
        <f t="shared" si="513"/>
        <v>1.040513697736728E-2</v>
      </c>
      <c r="N958" s="1">
        <f t="shared" si="518"/>
        <v>342644</v>
      </c>
      <c r="O958" s="1">
        <f t="shared" si="519"/>
        <v>188430</v>
      </c>
      <c r="P958" s="1"/>
      <c r="Q958" s="1">
        <v>2046</v>
      </c>
      <c r="R958" s="1">
        <v>1928</v>
      </c>
      <c r="T958" s="127"/>
      <c r="V958" s="1"/>
      <c r="X958" s="61">
        <v>108</v>
      </c>
      <c r="Y958" s="1">
        <v>1502</v>
      </c>
      <c r="AA958" s="64"/>
      <c r="AB958" s="64"/>
      <c r="AC958" s="63"/>
      <c r="AD958" s="64"/>
      <c r="AE958" s="64"/>
      <c r="AG958" s="6">
        <f>IF(Q958&gt;0,RANK(Q958,(N958:P958,Q958:AE958)),0)</f>
        <v>3</v>
      </c>
      <c r="AH958" s="6">
        <f>IF(R958&gt;0,RANK(R958,(N958:P958,Q958:AE958)),0)</f>
        <v>4</v>
      </c>
      <c r="AI958" s="6">
        <f>IF(T958&gt;0,RANK(T958,(N958:P958,Q958:AE958)),0)</f>
        <v>0</v>
      </c>
      <c r="AJ958" s="6">
        <f>IF(S958&gt;0,RANK(S958,(N958:P958,Q958:AE958)),0)</f>
        <v>0</v>
      </c>
      <c r="AK958" s="2">
        <f t="shared" si="514"/>
        <v>3.8124839283118859E-3</v>
      </c>
      <c r="AL958" s="2">
        <f t="shared" si="515"/>
        <v>3.5926046010680917E-3</v>
      </c>
      <c r="AM958" s="2">
        <f t="shared" si="516"/>
        <v>0</v>
      </c>
      <c r="AN958" s="2">
        <f t="shared" si="517"/>
        <v>0</v>
      </c>
      <c r="AP958" t="s">
        <v>510</v>
      </c>
      <c r="AQ958" t="s">
        <v>924</v>
      </c>
      <c r="AR958">
        <v>0</v>
      </c>
      <c r="AT958">
        <v>1</v>
      </c>
      <c r="AU958" s="105">
        <v>36</v>
      </c>
      <c r="AV958" s="107">
        <v>59</v>
      </c>
      <c r="AW958" s="111">
        <f t="shared" si="504"/>
        <v>36059</v>
      </c>
      <c r="AY958" s="6" t="s">
        <v>1243</v>
      </c>
      <c r="AZ958" s="1">
        <v>33021</v>
      </c>
      <c r="BA958" s="1">
        <v>1213</v>
      </c>
      <c r="BC958" s="1"/>
      <c r="BF958" s="1">
        <v>317940</v>
      </c>
      <c r="BG958" s="1">
        <v>15737</v>
      </c>
      <c r="BH958" s="1">
        <v>8967</v>
      </c>
      <c r="BI958" s="1">
        <v>166739</v>
      </c>
      <c r="BJ958" s="1">
        <v>21691</v>
      </c>
    </row>
    <row r="959" spans="1:62" hidden="1" outlineLevel="1">
      <c r="A959" t="s">
        <v>1424</v>
      </c>
      <c r="B959" t="s">
        <v>924</v>
      </c>
      <c r="C959" s="1">
        <f t="shared" si="505"/>
        <v>83728</v>
      </c>
      <c r="D959" s="8">
        <f t="shared" si="506"/>
        <v>1</v>
      </c>
      <c r="E959" s="8">
        <f t="shared" si="507"/>
        <v>2</v>
      </c>
      <c r="F959" s="8">
        <f t="shared" si="508"/>
        <v>0</v>
      </c>
      <c r="G959" s="61">
        <f t="shared" si="509"/>
        <v>20947</v>
      </c>
      <c r="H959" s="66">
        <f t="shared" si="520"/>
        <v>0.25017915153831455</v>
      </c>
      <c r="I959" s="2"/>
      <c r="J959" s="2">
        <f t="shared" si="510"/>
        <v>0.61618574431492457</v>
      </c>
      <c r="K959" s="2">
        <f t="shared" si="511"/>
        <v>0.36600659277660996</v>
      </c>
      <c r="L959" s="2">
        <f t="shared" si="512"/>
        <v>0</v>
      </c>
      <c r="M959" s="2">
        <f t="shared" si="513"/>
        <v>1.7807662908465471E-2</v>
      </c>
      <c r="N959" s="1">
        <f t="shared" si="518"/>
        <v>51592</v>
      </c>
      <c r="O959" s="1">
        <f t="shared" si="519"/>
        <v>30645</v>
      </c>
      <c r="P959" s="1"/>
      <c r="Q959" s="1">
        <v>474</v>
      </c>
      <c r="R959" s="1">
        <v>528</v>
      </c>
      <c r="T959" s="127"/>
      <c r="V959" s="1"/>
      <c r="X959" s="61">
        <v>27</v>
      </c>
      <c r="Y959" s="1">
        <v>462</v>
      </c>
      <c r="AA959" s="64"/>
      <c r="AB959" s="64"/>
      <c r="AC959" s="63"/>
      <c r="AD959" s="64"/>
      <c r="AE959" s="64"/>
      <c r="AG959" s="6">
        <f>IF(Q959&gt;0,RANK(Q959,(N959:P959,Q959:AE959)),0)</f>
        <v>4</v>
      </c>
      <c r="AH959" s="6">
        <f>IF(R959&gt;0,RANK(R959,(N959:P959,Q959:AE959)),0)</f>
        <v>3</v>
      </c>
      <c r="AI959" s="6">
        <f>IF(T959&gt;0,RANK(T959,(N959:P959,Q959:AE959)),0)</f>
        <v>0</v>
      </c>
      <c r="AJ959" s="6">
        <f>IF(S959&gt;0,RANK(S959,(N959:P959,Q959:AE959)),0)</f>
        <v>0</v>
      </c>
      <c r="AK959" s="2">
        <f t="shared" si="514"/>
        <v>5.6611886107395372E-3</v>
      </c>
      <c r="AL959" s="2">
        <f t="shared" si="515"/>
        <v>6.3061341486718896E-3</v>
      </c>
      <c r="AM959" s="2">
        <f t="shared" si="516"/>
        <v>0</v>
      </c>
      <c r="AN959" s="2">
        <f t="shared" si="517"/>
        <v>0</v>
      </c>
      <c r="AP959" t="s">
        <v>1424</v>
      </c>
      <c r="AQ959" t="s">
        <v>924</v>
      </c>
      <c r="AR959">
        <v>0</v>
      </c>
      <c r="AT959">
        <v>1</v>
      </c>
      <c r="AU959" s="105">
        <v>36</v>
      </c>
      <c r="AV959" s="107">
        <v>63</v>
      </c>
      <c r="AW959" s="111">
        <f t="shared" si="504"/>
        <v>36063</v>
      </c>
      <c r="AY959" s="6" t="s">
        <v>1243</v>
      </c>
      <c r="AZ959" s="1">
        <v>6089</v>
      </c>
      <c r="BA959" s="1">
        <v>0</v>
      </c>
      <c r="BC959" s="1"/>
      <c r="BF959" s="1">
        <v>45275</v>
      </c>
      <c r="BG959" s="1">
        <v>4013</v>
      </c>
      <c r="BH959" s="1">
        <v>2304</v>
      </c>
      <c r="BI959" s="1">
        <v>26158</v>
      </c>
      <c r="BJ959" s="1">
        <v>4487</v>
      </c>
    </row>
    <row r="960" spans="1:62" hidden="1" outlineLevel="1">
      <c r="A960" t="s">
        <v>840</v>
      </c>
      <c r="B960" t="s">
        <v>924</v>
      </c>
      <c r="C960" s="1">
        <f t="shared" si="505"/>
        <v>81586</v>
      </c>
      <c r="D960" s="8">
        <f t="shared" si="506"/>
        <v>1</v>
      </c>
      <c r="E960" s="8">
        <f t="shared" si="507"/>
        <v>2</v>
      </c>
      <c r="F960" s="8">
        <f t="shared" si="508"/>
        <v>0</v>
      </c>
      <c r="G960" s="61">
        <f t="shared" si="509"/>
        <v>21656</v>
      </c>
      <c r="H960" s="66">
        <f t="shared" si="520"/>
        <v>0.26543769764420366</v>
      </c>
      <c r="I960" s="2"/>
      <c r="J960" s="2">
        <f t="shared" si="510"/>
        <v>0.62161400240237297</v>
      </c>
      <c r="K960" s="2">
        <f t="shared" si="511"/>
        <v>0.3561763047581693</v>
      </c>
      <c r="L960" s="2">
        <f t="shared" si="512"/>
        <v>0</v>
      </c>
      <c r="M960" s="2">
        <f t="shared" si="513"/>
        <v>2.2209692839457729E-2</v>
      </c>
      <c r="N960" s="1">
        <f t="shared" si="518"/>
        <v>50715</v>
      </c>
      <c r="O960" s="1">
        <f t="shared" si="519"/>
        <v>29059</v>
      </c>
      <c r="P960" s="1"/>
      <c r="Q960" s="1">
        <v>801</v>
      </c>
      <c r="R960" s="1">
        <v>462</v>
      </c>
      <c r="T960" s="127"/>
      <c r="V960" s="1"/>
      <c r="X960" s="61">
        <v>27</v>
      </c>
      <c r="Y960" s="1">
        <v>522</v>
      </c>
      <c r="AA960" s="64"/>
      <c r="AB960" s="64"/>
      <c r="AC960" s="63"/>
      <c r="AD960" s="64"/>
      <c r="AE960" s="64"/>
      <c r="AG960" s="6">
        <f>IF(Q960&gt;0,RANK(Q960,(N960:P960,Q960:AE960)),0)</f>
        <v>3</v>
      </c>
      <c r="AH960" s="6">
        <f>IF(R960&gt;0,RANK(R960,(N960:P960,Q960:AE960)),0)</f>
        <v>5</v>
      </c>
      <c r="AI960" s="6">
        <f>IF(T960&gt;0,RANK(T960,(N960:P960,Q960:AE960)),0)</f>
        <v>0</v>
      </c>
      <c r="AJ960" s="6">
        <f>IF(S960&gt;0,RANK(S960,(N960:P960,Q960:AE960)),0)</f>
        <v>0</v>
      </c>
      <c r="AK960" s="2">
        <f t="shared" si="514"/>
        <v>9.8178609075086406E-3</v>
      </c>
      <c r="AL960" s="2">
        <f t="shared" si="515"/>
        <v>5.662736253769029E-3</v>
      </c>
      <c r="AM960" s="2">
        <f t="shared" si="516"/>
        <v>0</v>
      </c>
      <c r="AN960" s="2">
        <f t="shared" si="517"/>
        <v>0</v>
      </c>
      <c r="AP960" t="s">
        <v>840</v>
      </c>
      <c r="AQ960" t="s">
        <v>924</v>
      </c>
      <c r="AR960">
        <v>0</v>
      </c>
      <c r="AT960">
        <v>1</v>
      </c>
      <c r="AU960" s="105">
        <v>36</v>
      </c>
      <c r="AV960" s="107">
        <v>65</v>
      </c>
      <c r="AW960" s="111">
        <f t="shared" si="504"/>
        <v>36065</v>
      </c>
      <c r="AY960" s="6" t="s">
        <v>1243</v>
      </c>
      <c r="AZ960" s="1">
        <v>6078</v>
      </c>
      <c r="BA960" s="1">
        <v>0</v>
      </c>
      <c r="BC960" s="1"/>
      <c r="BF960" s="1">
        <v>44154</v>
      </c>
      <c r="BG960" s="1">
        <v>3480</v>
      </c>
      <c r="BH960" s="1">
        <v>3081</v>
      </c>
      <c r="BI960" s="1">
        <v>25507</v>
      </c>
      <c r="BJ960" s="1">
        <v>3552</v>
      </c>
    </row>
    <row r="961" spans="1:62" hidden="1" outlineLevel="1">
      <c r="A961" t="s">
        <v>1928</v>
      </c>
      <c r="B961" t="s">
        <v>924</v>
      </c>
      <c r="C961" s="1">
        <f t="shared" si="505"/>
        <v>196165</v>
      </c>
      <c r="D961" s="8">
        <f t="shared" si="506"/>
        <v>1</v>
      </c>
      <c r="E961" s="8">
        <f t="shared" si="507"/>
        <v>2</v>
      </c>
      <c r="F961" s="8">
        <f t="shared" si="508"/>
        <v>0</v>
      </c>
      <c r="G961" s="61">
        <f t="shared" si="509"/>
        <v>76895</v>
      </c>
      <c r="H961" s="66">
        <f t="shared" si="520"/>
        <v>0.39199143578110263</v>
      </c>
      <c r="I961" s="2"/>
      <c r="J961" s="2">
        <f t="shared" si="510"/>
        <v>0.6825478551219637</v>
      </c>
      <c r="K961" s="2">
        <f t="shared" si="511"/>
        <v>0.29055641934086102</v>
      </c>
      <c r="L961" s="2">
        <f t="shared" si="512"/>
        <v>0</v>
      </c>
      <c r="M961" s="2">
        <f t="shared" si="513"/>
        <v>2.6895725537175286E-2</v>
      </c>
      <c r="N961" s="1">
        <f t="shared" si="518"/>
        <v>133892</v>
      </c>
      <c r="O961" s="1">
        <f t="shared" si="519"/>
        <v>56997</v>
      </c>
      <c r="P961" s="1"/>
      <c r="Q961" s="1">
        <v>2225</v>
      </c>
      <c r="R961" s="1">
        <v>1097</v>
      </c>
      <c r="T961" s="127"/>
      <c r="V961" s="1"/>
      <c r="X961" s="61">
        <v>102</v>
      </c>
      <c r="Y961" s="1">
        <v>1852</v>
      </c>
      <c r="AA961" s="64"/>
      <c r="AB961" s="64"/>
      <c r="AC961" s="63"/>
      <c r="AD961" s="64"/>
      <c r="AE961" s="64"/>
      <c r="AG961" s="6">
        <f>IF(Q961&gt;0,RANK(Q961,(N961:P961,Q961:AE961)),0)</f>
        <v>3</v>
      </c>
      <c r="AH961" s="6">
        <f>IF(R961&gt;0,RANK(R961,(N961:P961,Q961:AE961)),0)</f>
        <v>5</v>
      </c>
      <c r="AI961" s="6">
        <f>IF(T961&gt;0,RANK(T961,(N961:P961,Q961:AE961)),0)</f>
        <v>0</v>
      </c>
      <c r="AJ961" s="6">
        <f>IF(S961&gt;0,RANK(S961,(N961:P961,Q961:AE961)),0)</f>
        <v>0</v>
      </c>
      <c r="AK961" s="2">
        <f t="shared" si="514"/>
        <v>1.1342492289654118E-2</v>
      </c>
      <c r="AL961" s="2">
        <f t="shared" si="515"/>
        <v>5.5922310300002545E-3</v>
      </c>
      <c r="AM961" s="2">
        <f t="shared" si="516"/>
        <v>0</v>
      </c>
      <c r="AN961" s="2">
        <f t="shared" si="517"/>
        <v>0</v>
      </c>
      <c r="AP961" t="s">
        <v>1928</v>
      </c>
      <c r="AQ961" t="s">
        <v>924</v>
      </c>
      <c r="AR961">
        <v>25</v>
      </c>
      <c r="AT961">
        <v>1</v>
      </c>
      <c r="AU961" s="105">
        <v>36</v>
      </c>
      <c r="AV961" s="107">
        <v>67</v>
      </c>
      <c r="AW961" s="111">
        <f t="shared" si="504"/>
        <v>36067</v>
      </c>
      <c r="AY961" s="6" t="s">
        <v>1243</v>
      </c>
      <c r="AZ961" s="1">
        <v>10251</v>
      </c>
      <c r="BA961" s="1">
        <v>0</v>
      </c>
      <c r="BC961" s="1"/>
      <c r="BF961" s="1">
        <v>119902</v>
      </c>
      <c r="BG961" s="1">
        <v>7887</v>
      </c>
      <c r="BH961" s="1">
        <v>6103</v>
      </c>
      <c r="BI961" s="1">
        <v>48081</v>
      </c>
      <c r="BJ961" s="1">
        <v>8916</v>
      </c>
    </row>
    <row r="962" spans="1:62" hidden="1" outlineLevel="1">
      <c r="A962" t="s">
        <v>1150</v>
      </c>
      <c r="B962" t="s">
        <v>924</v>
      </c>
      <c r="C962" s="1">
        <f t="shared" si="505"/>
        <v>45726</v>
      </c>
      <c r="D962" s="8">
        <f t="shared" si="506"/>
        <v>1</v>
      </c>
      <c r="E962" s="8">
        <f t="shared" si="507"/>
        <v>2</v>
      </c>
      <c r="F962" s="8">
        <f t="shared" si="508"/>
        <v>0</v>
      </c>
      <c r="G962" s="61">
        <f t="shared" si="509"/>
        <v>7149</v>
      </c>
      <c r="H962" s="66">
        <f t="shared" si="520"/>
        <v>0.15634431177010891</v>
      </c>
      <c r="I962" s="2"/>
      <c r="J962" s="2">
        <f t="shared" si="510"/>
        <v>0.56831999300179326</v>
      </c>
      <c r="K962" s="2">
        <f t="shared" si="511"/>
        <v>0.41197568123168438</v>
      </c>
      <c r="L962" s="2">
        <f t="shared" si="512"/>
        <v>0</v>
      </c>
      <c r="M962" s="2">
        <f t="shared" si="513"/>
        <v>1.9704325766522368E-2</v>
      </c>
      <c r="N962" s="1">
        <f t="shared" si="518"/>
        <v>25987</v>
      </c>
      <c r="O962" s="1">
        <f t="shared" si="519"/>
        <v>18838</v>
      </c>
      <c r="P962" s="1"/>
      <c r="Q962" s="1">
        <v>308</v>
      </c>
      <c r="R962" s="1">
        <v>383</v>
      </c>
      <c r="T962" s="127"/>
      <c r="V962" s="1"/>
      <c r="X962" s="61">
        <v>7</v>
      </c>
      <c r="Y962" s="1">
        <v>203</v>
      </c>
      <c r="AA962" s="64"/>
      <c r="AB962" s="64"/>
      <c r="AC962" s="63"/>
      <c r="AD962" s="64"/>
      <c r="AE962" s="64"/>
      <c r="AG962" s="6">
        <f>IF(Q962&gt;0,RANK(Q962,(N962:P962,Q962:AE962)),0)</f>
        <v>4</v>
      </c>
      <c r="AH962" s="6">
        <f>IF(R962&gt;0,RANK(R962,(N962:P962,Q962:AE962)),0)</f>
        <v>3</v>
      </c>
      <c r="AI962" s="6">
        <f>IF(T962&gt;0,RANK(T962,(N962:P962,Q962:AE962)),0)</f>
        <v>0</v>
      </c>
      <c r="AJ962" s="6">
        <f>IF(S962&gt;0,RANK(S962,(N962:P962,Q962:AE962)),0)</f>
        <v>0</v>
      </c>
      <c r="AK962" s="2">
        <f t="shared" si="514"/>
        <v>6.735773957923282E-3</v>
      </c>
      <c r="AL962" s="2">
        <f t="shared" si="515"/>
        <v>8.3759786554695355E-3</v>
      </c>
      <c r="AM962" s="2">
        <f t="shared" si="516"/>
        <v>0</v>
      </c>
      <c r="AN962" s="2">
        <f t="shared" si="517"/>
        <v>0</v>
      </c>
      <c r="AP962" t="s">
        <v>1150</v>
      </c>
      <c r="AQ962" t="s">
        <v>924</v>
      </c>
      <c r="AR962">
        <v>0</v>
      </c>
      <c r="AT962">
        <v>1</v>
      </c>
      <c r="AU962" s="105">
        <v>36</v>
      </c>
      <c r="AV962" s="107">
        <v>69</v>
      </c>
      <c r="AW962" s="111">
        <f t="shared" si="504"/>
        <v>36069</v>
      </c>
      <c r="AY962" s="6" t="s">
        <v>1243</v>
      </c>
      <c r="AZ962" s="1">
        <v>2530</v>
      </c>
      <c r="BA962" s="1">
        <v>19</v>
      </c>
      <c r="BC962" s="1"/>
      <c r="BF962" s="1">
        <v>23159</v>
      </c>
      <c r="BG962" s="1">
        <v>1794</v>
      </c>
      <c r="BH962" s="1">
        <v>1034</v>
      </c>
      <c r="BI962" s="1">
        <v>16086</v>
      </c>
      <c r="BJ962" s="1">
        <v>2752</v>
      </c>
    </row>
    <row r="963" spans="1:62" hidden="1" outlineLevel="1">
      <c r="A963" t="s">
        <v>796</v>
      </c>
      <c r="B963" t="s">
        <v>924</v>
      </c>
      <c r="C963" s="1">
        <f t="shared" ref="C963:C993" si="521">SUM(N963:AE963)</f>
        <v>135843</v>
      </c>
      <c r="D963" s="8">
        <f t="shared" ref="D963:D993" si="522">IF(N963&gt;0, RANK(N963,(N963:AE963)),0)</f>
        <v>1</v>
      </c>
      <c r="E963" s="8">
        <f t="shared" ref="E963:E993" si="523">IF(O963&gt;0,RANK(O963,(N963:AE963)),0)</f>
        <v>2</v>
      </c>
      <c r="F963" s="8">
        <f t="shared" ref="F963:F993" si="524">IF(P963&gt;0,RANK(P963,(N963:AE963)),0)</f>
        <v>0</v>
      </c>
      <c r="G963" s="61">
        <f t="shared" ref="G963:G993" si="525">IF(C963&gt;0,MAX(N963:S963)-LARGE(N963:S963,2),0)</f>
        <v>43561</v>
      </c>
      <c r="H963" s="66">
        <f t="shared" si="520"/>
        <v>0.32067165772251793</v>
      </c>
      <c r="I963" s="2"/>
      <c r="J963" s="2">
        <f t="shared" ref="J963:J993" si="526">IF($C963=0,"-",N963/$C963)</f>
        <v>0.6528786908416333</v>
      </c>
      <c r="K963" s="2">
        <f t="shared" ref="K963:K993" si="527">IF($C963=0,"-",O963/$C963)</f>
        <v>0.33220703311911542</v>
      </c>
      <c r="L963" s="2">
        <f t="shared" ref="L963:L993" si="528">IF($C963=0,"-",P963/$C963)</f>
        <v>0</v>
      </c>
      <c r="M963" s="2">
        <f t="shared" ref="M963:M993" si="529">IF(C963=0,"-",(1-J963-K963-L963))</f>
        <v>1.4914276039251273E-2</v>
      </c>
      <c r="N963" s="1">
        <f t="shared" si="518"/>
        <v>88689</v>
      </c>
      <c r="O963" s="1">
        <f t="shared" si="519"/>
        <v>45128</v>
      </c>
      <c r="P963" s="1"/>
      <c r="Q963" s="1">
        <v>707</v>
      </c>
      <c r="R963" s="1">
        <v>788</v>
      </c>
      <c r="T963" s="127"/>
      <c r="V963" s="1"/>
      <c r="X963" s="61">
        <v>26</v>
      </c>
      <c r="Y963" s="1">
        <v>505</v>
      </c>
      <c r="AA963" s="64"/>
      <c r="AB963" s="64"/>
      <c r="AC963" s="63"/>
      <c r="AD963" s="64"/>
      <c r="AE963" s="64"/>
      <c r="AG963" s="6">
        <f>IF(Q963&gt;0,RANK(Q963,(N963:P963,Q963:AE963)),0)</f>
        <v>4</v>
      </c>
      <c r="AH963" s="6">
        <f>IF(R963&gt;0,RANK(R963,(N963:P963,Q963:AE963)),0)</f>
        <v>3</v>
      </c>
      <c r="AI963" s="6">
        <f>IF(T963&gt;0,RANK(T963,(N963:P963,Q963:AE963)),0)</f>
        <v>0</v>
      </c>
      <c r="AJ963" s="6">
        <f>IF(S963&gt;0,RANK(S963,(N963:P963,Q963:AE963)),0)</f>
        <v>0</v>
      </c>
      <c r="AK963" s="2">
        <f t="shared" ref="AK963:AK993" si="530">IF($C963=0,"-",Q963/$C963)</f>
        <v>5.2045375911898293E-3</v>
      </c>
      <c r="AL963" s="2">
        <f t="shared" ref="AL963:AL993" si="531">IF($C963=0,"-",R963/$C963)</f>
        <v>5.8008141751875325E-3</v>
      </c>
      <c r="AM963" s="2">
        <f t="shared" ref="AM963:AM993" si="532">IF($C963=0,"-",T963/$C963)</f>
        <v>0</v>
      </c>
      <c r="AN963" s="2">
        <f t="shared" ref="AN963:AN993" si="533">IF($C963=0,"-",S963/$C963)</f>
        <v>0</v>
      </c>
      <c r="AP963" t="s">
        <v>796</v>
      </c>
      <c r="AQ963" t="s">
        <v>924</v>
      </c>
      <c r="AR963">
        <v>0</v>
      </c>
      <c r="AT963">
        <v>1</v>
      </c>
      <c r="AU963" s="105">
        <v>36</v>
      </c>
      <c r="AV963" s="107">
        <v>71</v>
      </c>
      <c r="AW963" s="111">
        <f t="shared" si="504"/>
        <v>36071</v>
      </c>
      <c r="AY963" s="6" t="s">
        <v>1243</v>
      </c>
      <c r="AZ963" s="1">
        <v>7975</v>
      </c>
      <c r="BA963" s="1">
        <v>28</v>
      </c>
      <c r="BC963" s="1"/>
      <c r="BF963" s="1">
        <v>79323</v>
      </c>
      <c r="BG963" s="1">
        <v>5997</v>
      </c>
      <c r="BH963" s="1">
        <v>3369</v>
      </c>
      <c r="BI963" s="1">
        <v>38245</v>
      </c>
      <c r="BJ963" s="1">
        <v>6883</v>
      </c>
    </row>
    <row r="964" spans="1:62" hidden="1" outlineLevel="1">
      <c r="A964" t="s">
        <v>325</v>
      </c>
      <c r="B964" t="s">
        <v>924</v>
      </c>
      <c r="C964" s="1">
        <f t="shared" si="521"/>
        <v>13739</v>
      </c>
      <c r="D964" s="8">
        <f t="shared" si="522"/>
        <v>1</v>
      </c>
      <c r="E964" s="8">
        <f t="shared" si="523"/>
        <v>2</v>
      </c>
      <c r="F964" s="8">
        <f t="shared" si="524"/>
        <v>0</v>
      </c>
      <c r="G964" s="61">
        <f t="shared" si="525"/>
        <v>328</v>
      </c>
      <c r="H964" s="66">
        <f t="shared" si="520"/>
        <v>2.3873644370041486E-2</v>
      </c>
      <c r="I964" s="2"/>
      <c r="J964" s="2">
        <f t="shared" si="526"/>
        <v>0.50105538976635855</v>
      </c>
      <c r="K964" s="2">
        <f t="shared" si="527"/>
        <v>0.47718174539631708</v>
      </c>
      <c r="L964" s="2">
        <f t="shared" si="528"/>
        <v>0</v>
      </c>
      <c r="M964" s="2">
        <f t="shared" si="529"/>
        <v>2.1762864837324369E-2</v>
      </c>
      <c r="N964" s="1">
        <f t="shared" si="518"/>
        <v>6884</v>
      </c>
      <c r="O964" s="1">
        <f t="shared" si="519"/>
        <v>6556</v>
      </c>
      <c r="P964" s="1"/>
      <c r="Q964" s="1">
        <v>86</v>
      </c>
      <c r="R964" s="1">
        <v>126</v>
      </c>
      <c r="T964" s="127"/>
      <c r="V964" s="1"/>
      <c r="X964" s="61">
        <v>4</v>
      </c>
      <c r="Y964" s="1">
        <v>83</v>
      </c>
      <c r="AA964" s="64"/>
      <c r="AB964" s="64"/>
      <c r="AC964" s="63"/>
      <c r="AD964" s="64"/>
      <c r="AE964" s="64"/>
      <c r="AG964" s="6">
        <f>IF(Q964&gt;0,RANK(Q964,(N964:P964,Q964:AE964)),0)</f>
        <v>4</v>
      </c>
      <c r="AH964" s="6">
        <f>IF(R964&gt;0,RANK(R964,(N964:P964,Q964:AE964)),0)</f>
        <v>3</v>
      </c>
      <c r="AI964" s="6">
        <f>IF(T964&gt;0,RANK(T964,(N964:P964,Q964:AE964)),0)</f>
        <v>0</v>
      </c>
      <c r="AJ964" s="6">
        <f>IF(S964&gt;0,RANK(S964,(N964:P964,Q964:AE964)),0)</f>
        <v>0</v>
      </c>
      <c r="AK964" s="2">
        <f t="shared" si="530"/>
        <v>6.2595530970230729E-3</v>
      </c>
      <c r="AL964" s="2">
        <f t="shared" si="531"/>
        <v>9.170973142150084E-3</v>
      </c>
      <c r="AM964" s="2">
        <f t="shared" si="532"/>
        <v>0</v>
      </c>
      <c r="AN964" s="2">
        <f t="shared" si="533"/>
        <v>0</v>
      </c>
      <c r="AP964" t="s">
        <v>325</v>
      </c>
      <c r="AQ964" t="s">
        <v>924</v>
      </c>
      <c r="AR964">
        <v>0</v>
      </c>
      <c r="AT964">
        <v>1</v>
      </c>
      <c r="AU964" s="105">
        <v>36</v>
      </c>
      <c r="AV964" s="107">
        <v>73</v>
      </c>
      <c r="AW964" s="111">
        <f t="shared" si="504"/>
        <v>36073</v>
      </c>
      <c r="AY964" s="6" t="s">
        <v>1243</v>
      </c>
      <c r="AZ964" s="1">
        <v>1043</v>
      </c>
      <c r="BA964" s="1">
        <v>18</v>
      </c>
      <c r="BC964" s="1"/>
      <c r="BF964" s="1">
        <v>6001</v>
      </c>
      <c r="BG964" s="1">
        <v>621</v>
      </c>
      <c r="BH964" s="1">
        <v>262</v>
      </c>
      <c r="BI964" s="1">
        <v>5637</v>
      </c>
      <c r="BJ964" s="1">
        <v>919</v>
      </c>
    </row>
    <row r="965" spans="1:62" hidden="1" outlineLevel="1">
      <c r="A965" t="s">
        <v>2377</v>
      </c>
      <c r="B965" t="s">
        <v>924</v>
      </c>
      <c r="C965" s="1">
        <f t="shared" si="521"/>
        <v>41703</v>
      </c>
      <c r="D965" s="8">
        <f t="shared" si="522"/>
        <v>1</v>
      </c>
      <c r="E965" s="8">
        <f t="shared" si="523"/>
        <v>2</v>
      </c>
      <c r="F965" s="8">
        <f t="shared" si="524"/>
        <v>0</v>
      </c>
      <c r="G965" s="61">
        <f t="shared" si="525"/>
        <v>9713</v>
      </c>
      <c r="H965" s="66">
        <f t="shared" si="520"/>
        <v>0.23290890343620363</v>
      </c>
      <c r="I965" s="2"/>
      <c r="J965" s="2">
        <f t="shared" si="526"/>
        <v>0.60228280939021173</v>
      </c>
      <c r="K965" s="2">
        <f t="shared" si="527"/>
        <v>0.3693739059540081</v>
      </c>
      <c r="L965" s="2">
        <f t="shared" si="528"/>
        <v>0</v>
      </c>
      <c r="M965" s="2">
        <f t="shared" si="529"/>
        <v>2.8343284655780177E-2</v>
      </c>
      <c r="N965" s="1">
        <f t="shared" si="518"/>
        <v>25117</v>
      </c>
      <c r="O965" s="1">
        <f t="shared" si="519"/>
        <v>15404</v>
      </c>
      <c r="P965" s="1"/>
      <c r="Q965" s="1">
        <v>533</v>
      </c>
      <c r="R965" s="1">
        <v>293</v>
      </c>
      <c r="T965" s="127"/>
      <c r="V965" s="1"/>
      <c r="X965" s="61">
        <v>17</v>
      </c>
      <c r="Y965" s="1">
        <v>339</v>
      </c>
      <c r="AA965" s="64"/>
      <c r="AB965" s="64"/>
      <c r="AC965" s="63"/>
      <c r="AD965" s="64"/>
      <c r="AE965" s="64"/>
      <c r="AG965" s="6">
        <f>IF(Q965&gt;0,RANK(Q965,(N965:P965,Q965:AE965)),0)</f>
        <v>3</v>
      </c>
      <c r="AH965" s="6">
        <f>IF(R965&gt;0,RANK(R965,(N965:P965,Q965:AE965)),0)</f>
        <v>5</v>
      </c>
      <c r="AI965" s="6">
        <f>IF(T965&gt;0,RANK(T965,(N965:P965,Q965:AE965)),0)</f>
        <v>0</v>
      </c>
      <c r="AJ965" s="6">
        <f>IF(S965&gt;0,RANK(S965,(N965:P965,Q965:AE965)),0)</f>
        <v>0</v>
      </c>
      <c r="AK965" s="2">
        <f t="shared" si="530"/>
        <v>1.278085509435772E-2</v>
      </c>
      <c r="AL965" s="2">
        <f t="shared" si="531"/>
        <v>7.0258734383617481E-3</v>
      </c>
      <c r="AM965" s="2">
        <f t="shared" si="532"/>
        <v>0</v>
      </c>
      <c r="AN965" s="2">
        <f t="shared" si="533"/>
        <v>0</v>
      </c>
      <c r="AP965" t="s">
        <v>2377</v>
      </c>
      <c r="AQ965" t="s">
        <v>924</v>
      </c>
      <c r="AR965">
        <v>23</v>
      </c>
      <c r="AT965">
        <v>1</v>
      </c>
      <c r="AU965" s="105">
        <v>36</v>
      </c>
      <c r="AV965" s="107">
        <v>75</v>
      </c>
      <c r="AW965" s="111">
        <f t="shared" si="504"/>
        <v>36075</v>
      </c>
      <c r="AY965" s="6" t="s">
        <v>1243</v>
      </c>
      <c r="AZ965" s="1">
        <v>3195</v>
      </c>
      <c r="BA965" s="1">
        <v>49</v>
      </c>
      <c r="BC965" s="1"/>
      <c r="BF965" s="1">
        <v>21414</v>
      </c>
      <c r="BG965" s="1">
        <v>2332</v>
      </c>
      <c r="BH965" s="1">
        <v>1371</v>
      </c>
      <c r="BI965" s="1">
        <v>13112</v>
      </c>
      <c r="BJ965" s="1">
        <v>2292</v>
      </c>
    </row>
    <row r="966" spans="1:62" hidden="1" outlineLevel="1">
      <c r="A966" t="s">
        <v>1983</v>
      </c>
      <c r="B966" t="s">
        <v>924</v>
      </c>
      <c r="C966" s="1">
        <f t="shared" si="521"/>
        <v>23259</v>
      </c>
      <c r="D966" s="8">
        <f t="shared" si="522"/>
        <v>1</v>
      </c>
      <c r="E966" s="8">
        <f t="shared" si="523"/>
        <v>2</v>
      </c>
      <c r="F966" s="8">
        <f t="shared" si="524"/>
        <v>0</v>
      </c>
      <c r="G966" s="61">
        <f t="shared" si="525"/>
        <v>7347</v>
      </c>
      <c r="H966" s="66">
        <f t="shared" si="520"/>
        <v>0.315877724751709</v>
      </c>
      <c r="I966" s="2"/>
      <c r="J966" s="2">
        <f t="shared" si="526"/>
        <v>0.64981297562233975</v>
      </c>
      <c r="K966" s="2">
        <f t="shared" si="527"/>
        <v>0.33393525087063075</v>
      </c>
      <c r="L966" s="2">
        <f t="shared" si="528"/>
        <v>0</v>
      </c>
      <c r="M966" s="2">
        <f t="shared" si="529"/>
        <v>1.6251773507029499E-2</v>
      </c>
      <c r="N966" s="1">
        <f t="shared" si="518"/>
        <v>15114</v>
      </c>
      <c r="O966" s="1">
        <f t="shared" si="519"/>
        <v>7767</v>
      </c>
      <c r="P966" s="1"/>
      <c r="Q966" s="1">
        <v>189</v>
      </c>
      <c r="R966" s="1">
        <v>112</v>
      </c>
      <c r="T966" s="127"/>
      <c r="V966" s="1"/>
      <c r="X966" s="61">
        <v>4</v>
      </c>
      <c r="Y966" s="1">
        <v>73</v>
      </c>
      <c r="AA966" s="64"/>
      <c r="AB966" s="64"/>
      <c r="AC966" s="63"/>
      <c r="AD966" s="64"/>
      <c r="AE966" s="64"/>
      <c r="AG966" s="6">
        <f>IF(Q966&gt;0,RANK(Q966,(N966:P966,Q966:AE966)),0)</f>
        <v>3</v>
      </c>
      <c r="AH966" s="6">
        <f>IF(R966&gt;0,RANK(R966,(N966:P966,Q966:AE966)),0)</f>
        <v>4</v>
      </c>
      <c r="AI966" s="6">
        <f>IF(T966&gt;0,RANK(T966,(N966:P966,Q966:AE966)),0)</f>
        <v>0</v>
      </c>
      <c r="AJ966" s="6">
        <f>IF(S966&gt;0,RANK(S966,(N966:P966,Q966:AE966)),0)</f>
        <v>0</v>
      </c>
      <c r="AK966" s="2">
        <f t="shared" si="530"/>
        <v>8.1258867535147685E-3</v>
      </c>
      <c r="AL966" s="2">
        <f t="shared" si="531"/>
        <v>4.8153402983791222E-3</v>
      </c>
      <c r="AM966" s="2">
        <f t="shared" si="532"/>
        <v>0</v>
      </c>
      <c r="AN966" s="2">
        <f t="shared" si="533"/>
        <v>0</v>
      </c>
      <c r="AP966" t="s">
        <v>1983</v>
      </c>
      <c r="AQ966" t="s">
        <v>924</v>
      </c>
      <c r="AR966">
        <v>0</v>
      </c>
      <c r="AT966">
        <v>1</v>
      </c>
      <c r="AU966" s="105">
        <v>36</v>
      </c>
      <c r="AV966" s="107">
        <v>77</v>
      </c>
      <c r="AW966" s="111">
        <f t="shared" si="504"/>
        <v>36077</v>
      </c>
      <c r="AY966" s="6" t="s">
        <v>1243</v>
      </c>
      <c r="AZ966" s="1">
        <v>1011</v>
      </c>
      <c r="BA966" s="1">
        <v>0</v>
      </c>
      <c r="BC966" s="1"/>
      <c r="BF966" s="1">
        <v>13256</v>
      </c>
      <c r="BG966" s="1">
        <v>1095</v>
      </c>
      <c r="BH966" s="1">
        <v>763</v>
      </c>
      <c r="BI966" s="1">
        <v>6910</v>
      </c>
      <c r="BJ966" s="1">
        <v>857</v>
      </c>
    </row>
    <row r="967" spans="1:62" hidden="1" outlineLevel="1">
      <c r="A967" t="s">
        <v>359</v>
      </c>
      <c r="B967" t="s">
        <v>924</v>
      </c>
      <c r="C967" s="1">
        <f t="shared" si="521"/>
        <v>41441</v>
      </c>
      <c r="D967" s="8">
        <f t="shared" si="522"/>
        <v>1</v>
      </c>
      <c r="E967" s="8">
        <f t="shared" si="523"/>
        <v>2</v>
      </c>
      <c r="F967" s="8">
        <f t="shared" si="524"/>
        <v>0</v>
      </c>
      <c r="G967" s="61">
        <f t="shared" si="525"/>
        <v>7761</v>
      </c>
      <c r="H967" s="66">
        <f t="shared" si="520"/>
        <v>0.18727829926884004</v>
      </c>
      <c r="I967" s="2"/>
      <c r="J967" s="2">
        <f t="shared" si="526"/>
        <v>0.58661711831278207</v>
      </c>
      <c r="K967" s="2">
        <f t="shared" si="527"/>
        <v>0.39933881904394197</v>
      </c>
      <c r="L967" s="2">
        <f t="shared" si="528"/>
        <v>0</v>
      </c>
      <c r="M967" s="2">
        <f t="shared" si="529"/>
        <v>1.4044062643275956E-2</v>
      </c>
      <c r="N967" s="1">
        <f t="shared" si="518"/>
        <v>24310</v>
      </c>
      <c r="O967" s="1">
        <f t="shared" si="519"/>
        <v>16549</v>
      </c>
      <c r="P967" s="1"/>
      <c r="Q967" s="1">
        <v>202</v>
      </c>
      <c r="R967" s="1">
        <v>235</v>
      </c>
      <c r="T967" s="127"/>
      <c r="V967" s="1"/>
      <c r="X967" s="61">
        <v>10</v>
      </c>
      <c r="Y967" s="1">
        <v>135</v>
      </c>
      <c r="AA967" s="64"/>
      <c r="AB967" s="64"/>
      <c r="AC967" s="63"/>
      <c r="AD967" s="64"/>
      <c r="AE967" s="64"/>
      <c r="AG967" s="6">
        <f>IF(Q967&gt;0,RANK(Q967,(N967:P967,Q967:AE967)),0)</f>
        <v>4</v>
      </c>
      <c r="AH967" s="6">
        <f>IF(R967&gt;0,RANK(R967,(N967:P967,Q967:AE967)),0)</f>
        <v>3</v>
      </c>
      <c r="AI967" s="6">
        <f>IF(T967&gt;0,RANK(T967,(N967:P967,Q967:AE967)),0)</f>
        <v>0</v>
      </c>
      <c r="AJ967" s="6">
        <f>IF(S967&gt;0,RANK(S967,(N967:P967,Q967:AE967)),0)</f>
        <v>0</v>
      </c>
      <c r="AK967" s="2">
        <f t="shared" si="530"/>
        <v>4.8743997490408048E-3</v>
      </c>
      <c r="AL967" s="2">
        <f t="shared" si="531"/>
        <v>5.670712579329649E-3</v>
      </c>
      <c r="AM967" s="2">
        <f t="shared" si="532"/>
        <v>0</v>
      </c>
      <c r="AN967" s="2">
        <f t="shared" si="533"/>
        <v>0</v>
      </c>
      <c r="AP967" t="s">
        <v>359</v>
      </c>
      <c r="AQ967" t="s">
        <v>924</v>
      </c>
      <c r="AR967">
        <v>19</v>
      </c>
      <c r="AT967">
        <v>1</v>
      </c>
      <c r="AU967" s="105">
        <v>36</v>
      </c>
      <c r="AV967" s="107">
        <v>79</v>
      </c>
      <c r="AW967" s="111">
        <f t="shared" si="504"/>
        <v>36079</v>
      </c>
      <c r="AY967" s="6" t="s">
        <v>1243</v>
      </c>
      <c r="AZ967" s="1">
        <v>3062</v>
      </c>
      <c r="BA967" s="1">
        <v>0</v>
      </c>
      <c r="BC967" s="1"/>
      <c r="BF967" s="1">
        <v>20661</v>
      </c>
      <c r="BG967" s="1">
        <v>2115</v>
      </c>
      <c r="BH967" s="1">
        <v>1534</v>
      </c>
      <c r="BI967" s="1">
        <v>13699</v>
      </c>
      <c r="BJ967" s="1">
        <v>2850</v>
      </c>
    </row>
    <row r="968" spans="1:62" hidden="1" outlineLevel="1">
      <c r="A968" t="s">
        <v>1957</v>
      </c>
      <c r="B968" t="s">
        <v>924</v>
      </c>
      <c r="C968" s="1">
        <f t="shared" si="521"/>
        <v>66073</v>
      </c>
      <c r="D968" s="8">
        <f t="shared" si="522"/>
        <v>1</v>
      </c>
      <c r="E968" s="8">
        <f t="shared" si="523"/>
        <v>2</v>
      </c>
      <c r="F968" s="8">
        <f t="shared" si="524"/>
        <v>0</v>
      </c>
      <c r="G968" s="61">
        <f t="shared" si="525"/>
        <v>26457</v>
      </c>
      <c r="H968" s="66">
        <f t="shared" si="520"/>
        <v>0.40042074674980704</v>
      </c>
      <c r="I968" s="2"/>
      <c r="J968" s="2">
        <f t="shared" si="526"/>
        <v>0.69267325533879198</v>
      </c>
      <c r="K968" s="2">
        <f t="shared" si="527"/>
        <v>0.29225250858898494</v>
      </c>
      <c r="L968" s="2">
        <f t="shared" si="528"/>
        <v>0</v>
      </c>
      <c r="M968" s="2">
        <f t="shared" si="529"/>
        <v>1.5074236072223079E-2</v>
      </c>
      <c r="N968" s="1">
        <f t="shared" si="518"/>
        <v>45767</v>
      </c>
      <c r="O968" s="1">
        <f t="shared" si="519"/>
        <v>19310</v>
      </c>
      <c r="P968" s="1"/>
      <c r="Q968" s="1">
        <v>432</v>
      </c>
      <c r="R968" s="1">
        <v>391</v>
      </c>
      <c r="T968" s="127"/>
      <c r="V968" s="1"/>
      <c r="X968" s="61">
        <v>0</v>
      </c>
      <c r="Y968" s="1">
        <v>173</v>
      </c>
      <c r="AA968" s="64"/>
      <c r="AB968" s="64"/>
      <c r="AC968" s="63"/>
      <c r="AD968" s="64"/>
      <c r="AE968" s="64"/>
      <c r="AG968" s="6">
        <f>IF(Q968&gt;0,RANK(Q968,(N968:P968,Q968:AE968)),0)</f>
        <v>3</v>
      </c>
      <c r="AH968" s="6">
        <f>IF(R968&gt;0,RANK(R968,(N968:P968,Q968:AE968)),0)</f>
        <v>4</v>
      </c>
      <c r="AI968" s="6">
        <f>IF(T968&gt;0,RANK(T968,(N968:P968,Q968:AE968)),0)</f>
        <v>0</v>
      </c>
      <c r="AJ968" s="6">
        <f>IF(S968&gt;0,RANK(S968,(N968:P968,Q968:AE968)),0)</f>
        <v>0</v>
      </c>
      <c r="AK968" s="2">
        <f t="shared" si="530"/>
        <v>6.5382228746991965E-3</v>
      </c>
      <c r="AL968" s="2">
        <f t="shared" si="531"/>
        <v>5.9176970926096894E-3</v>
      </c>
      <c r="AM968" s="2">
        <f t="shared" si="532"/>
        <v>0</v>
      </c>
      <c r="AN968" s="2">
        <f t="shared" si="533"/>
        <v>0</v>
      </c>
      <c r="AP968" t="s">
        <v>1957</v>
      </c>
      <c r="AQ968" t="s">
        <v>924</v>
      </c>
      <c r="AR968">
        <v>0</v>
      </c>
      <c r="AT968">
        <v>1</v>
      </c>
      <c r="AU968" s="105">
        <v>36</v>
      </c>
      <c r="AV968" s="107">
        <v>83</v>
      </c>
      <c r="AW968" s="111">
        <f t="shared" si="504"/>
        <v>36083</v>
      </c>
      <c r="AY968" s="6" t="s">
        <v>1243</v>
      </c>
      <c r="AZ968" s="1">
        <v>2481</v>
      </c>
      <c r="BA968" s="1">
        <v>7</v>
      </c>
      <c r="BC968" s="1"/>
      <c r="BF968" s="1">
        <v>39391</v>
      </c>
      <c r="BG968" s="1">
        <v>3470</v>
      </c>
      <c r="BH968" s="1">
        <v>2906</v>
      </c>
      <c r="BI968" s="1">
        <v>15964</v>
      </c>
      <c r="BJ968" s="1">
        <v>3346</v>
      </c>
    </row>
    <row r="969" spans="1:62" hidden="1" outlineLevel="1">
      <c r="A969" t="s">
        <v>337</v>
      </c>
      <c r="B969" t="s">
        <v>924</v>
      </c>
      <c r="C969" s="1">
        <f t="shared" si="521"/>
        <v>117220</v>
      </c>
      <c r="D969" s="8">
        <f t="shared" si="522"/>
        <v>1</v>
      </c>
      <c r="E969" s="8">
        <f t="shared" si="523"/>
        <v>2</v>
      </c>
      <c r="F969" s="8">
        <f t="shared" si="524"/>
        <v>0</v>
      </c>
      <c r="G969" s="61">
        <f t="shared" si="525"/>
        <v>39960</v>
      </c>
      <c r="H969" s="66">
        <f t="shared" si="520"/>
        <v>0.34089745777171132</v>
      </c>
      <c r="I969" s="2"/>
      <c r="J969" s="2">
        <f t="shared" si="526"/>
        <v>0.66469032588295518</v>
      </c>
      <c r="K969" s="2">
        <f t="shared" si="527"/>
        <v>0.3237928681112438</v>
      </c>
      <c r="L969" s="2">
        <f t="shared" si="528"/>
        <v>0</v>
      </c>
      <c r="M969" s="2">
        <f t="shared" si="529"/>
        <v>1.1516806005801017E-2</v>
      </c>
      <c r="N969" s="1">
        <f t="shared" si="518"/>
        <v>77915</v>
      </c>
      <c r="O969" s="1">
        <f t="shared" si="519"/>
        <v>37955</v>
      </c>
      <c r="P969" s="1"/>
      <c r="Q969" s="1">
        <v>500</v>
      </c>
      <c r="R969" s="1">
        <v>454</v>
      </c>
      <c r="T969" s="127"/>
      <c r="V969" s="1"/>
      <c r="X969" s="61">
        <v>73</v>
      </c>
      <c r="Y969" s="1">
        <v>323</v>
      </c>
      <c r="AA969" s="64"/>
      <c r="AB969" s="64"/>
      <c r="AC969" s="63"/>
      <c r="AD969" s="64"/>
      <c r="AE969" s="64"/>
      <c r="AG969" s="6">
        <f>IF(Q969&gt;0,RANK(Q969,(N969:P969,Q969:AE969)),0)</f>
        <v>3</v>
      </c>
      <c r="AH969" s="6">
        <f>IF(R969&gt;0,RANK(R969,(N969:P969,Q969:AE969)),0)</f>
        <v>4</v>
      </c>
      <c r="AI969" s="6">
        <f>IF(T969&gt;0,RANK(T969,(N969:P969,Q969:AE969)),0)</f>
        <v>0</v>
      </c>
      <c r="AJ969" s="6">
        <f>IF(S969&gt;0,RANK(S969,(N969:P969,Q969:AE969)),0)</f>
        <v>0</v>
      </c>
      <c r="AK969" s="2">
        <f t="shared" si="530"/>
        <v>4.2654837058522434E-3</v>
      </c>
      <c r="AL969" s="2">
        <f t="shared" si="531"/>
        <v>3.8730592049138371E-3</v>
      </c>
      <c r="AM969" s="2">
        <f t="shared" si="532"/>
        <v>0</v>
      </c>
      <c r="AN969" s="2">
        <f t="shared" si="533"/>
        <v>0</v>
      </c>
      <c r="AP969" t="s">
        <v>337</v>
      </c>
      <c r="AQ969" t="s">
        <v>924</v>
      </c>
      <c r="AR969">
        <v>0</v>
      </c>
      <c r="AT969">
        <v>1</v>
      </c>
      <c r="AU969" s="105">
        <v>36</v>
      </c>
      <c r="AV969" s="107">
        <v>87</v>
      </c>
      <c r="AW969" s="111">
        <f t="shared" si="504"/>
        <v>36087</v>
      </c>
      <c r="AY969" s="6" t="s">
        <v>1243</v>
      </c>
      <c r="AZ969" s="1">
        <v>8385</v>
      </c>
      <c r="BA969" s="1">
        <v>133</v>
      </c>
      <c r="BC969" s="1"/>
      <c r="BF969" s="1">
        <v>71058</v>
      </c>
      <c r="BG969" s="1">
        <v>3957</v>
      </c>
      <c r="BH969" s="1">
        <v>2900</v>
      </c>
      <c r="BI969" s="1">
        <v>32872</v>
      </c>
      <c r="BJ969" s="1">
        <v>5083</v>
      </c>
    </row>
    <row r="970" spans="1:62" hidden="1" outlineLevel="1">
      <c r="A970" t="s">
        <v>874</v>
      </c>
      <c r="B970" t="s">
        <v>924</v>
      </c>
      <c r="C970" s="1">
        <f t="shared" si="521"/>
        <v>34818</v>
      </c>
      <c r="D970" s="8">
        <f t="shared" si="522"/>
        <v>1</v>
      </c>
      <c r="E970" s="8">
        <f t="shared" si="523"/>
        <v>2</v>
      </c>
      <c r="F970" s="8">
        <f t="shared" si="524"/>
        <v>0</v>
      </c>
      <c r="G970" s="61">
        <f t="shared" si="525"/>
        <v>14065</v>
      </c>
      <c r="H970" s="66">
        <f t="shared" si="520"/>
        <v>0.40395772301683036</v>
      </c>
      <c r="I970" s="2"/>
      <c r="J970" s="2">
        <f t="shared" si="526"/>
        <v>0.69380780056292723</v>
      </c>
      <c r="K970" s="2">
        <f t="shared" si="527"/>
        <v>0.28985007754609687</v>
      </c>
      <c r="L970" s="2">
        <f t="shared" si="528"/>
        <v>0</v>
      </c>
      <c r="M970" s="2">
        <f t="shared" si="529"/>
        <v>1.6342121890975891E-2</v>
      </c>
      <c r="N970" s="1">
        <f t="shared" si="518"/>
        <v>24157</v>
      </c>
      <c r="O970" s="1">
        <f t="shared" si="519"/>
        <v>10092</v>
      </c>
      <c r="P970" s="1"/>
      <c r="Q970" s="1">
        <v>235</v>
      </c>
      <c r="R970" s="1">
        <v>178</v>
      </c>
      <c r="T970" s="127"/>
      <c r="V970" s="1"/>
      <c r="X970" s="61">
        <v>13</v>
      </c>
      <c r="Y970" s="1">
        <v>143</v>
      </c>
      <c r="AA970" s="64"/>
      <c r="AB970" s="64"/>
      <c r="AC970" s="63"/>
      <c r="AD970" s="64"/>
      <c r="AE970" s="64"/>
      <c r="AG970" s="6">
        <f>IF(Q970&gt;0,RANK(Q970,(N970:P970,Q970:AE970)),0)</f>
        <v>3</v>
      </c>
      <c r="AH970" s="6">
        <f>IF(R970&gt;0,RANK(R970,(N970:P970,Q970:AE970)),0)</f>
        <v>4</v>
      </c>
      <c r="AI970" s="6">
        <f>IF(T970&gt;0,RANK(T970,(N970:P970,Q970:AE970)),0)</f>
        <v>0</v>
      </c>
      <c r="AJ970" s="6">
        <f>IF(S970&gt;0,RANK(S970,(N970:P970,Q970:AE970)),0)</f>
        <v>0</v>
      </c>
      <c r="AK970" s="2">
        <f t="shared" si="530"/>
        <v>6.7493825033028889E-3</v>
      </c>
      <c r="AL970" s="2">
        <f t="shared" si="531"/>
        <v>5.1122982365443157E-3</v>
      </c>
      <c r="AM970" s="2">
        <f t="shared" si="532"/>
        <v>0</v>
      </c>
      <c r="AN970" s="2">
        <f t="shared" si="533"/>
        <v>0</v>
      </c>
      <c r="AP970" t="s">
        <v>874</v>
      </c>
      <c r="AQ970" t="s">
        <v>924</v>
      </c>
      <c r="AR970">
        <v>23</v>
      </c>
      <c r="AT970">
        <v>1</v>
      </c>
      <c r="AU970" s="105">
        <v>36</v>
      </c>
      <c r="AV970" s="107">
        <v>89</v>
      </c>
      <c r="AW970" s="111">
        <f t="shared" si="504"/>
        <v>36089</v>
      </c>
      <c r="AY970" s="6" t="s">
        <v>1243</v>
      </c>
      <c r="AZ970" s="1">
        <v>2782</v>
      </c>
      <c r="BA970" s="1">
        <v>0</v>
      </c>
      <c r="BC970" s="1"/>
      <c r="BF970" s="1">
        <v>21488</v>
      </c>
      <c r="BG970" s="1">
        <v>1710</v>
      </c>
      <c r="BH970" s="1">
        <v>959</v>
      </c>
      <c r="BI970" s="1">
        <v>8797</v>
      </c>
      <c r="BJ970" s="1">
        <v>1295</v>
      </c>
    </row>
    <row r="971" spans="1:62" hidden="1" outlineLevel="1">
      <c r="A971" t="s">
        <v>1449</v>
      </c>
      <c r="B971" t="s">
        <v>924</v>
      </c>
      <c r="C971" s="1">
        <f t="shared" si="521"/>
        <v>102626</v>
      </c>
      <c r="D971" s="8">
        <f t="shared" si="522"/>
        <v>1</v>
      </c>
      <c r="E971" s="8">
        <f t="shared" si="523"/>
        <v>2</v>
      </c>
      <c r="F971" s="8">
        <f t="shared" si="524"/>
        <v>0</v>
      </c>
      <c r="G971" s="61">
        <f t="shared" si="525"/>
        <v>31731</v>
      </c>
      <c r="H971" s="66">
        <f t="shared" si="520"/>
        <v>0.30919065344064856</v>
      </c>
      <c r="I971" s="2"/>
      <c r="J971" s="2">
        <f t="shared" si="526"/>
        <v>0.64758443279480837</v>
      </c>
      <c r="K971" s="2">
        <f t="shared" si="527"/>
        <v>0.33839377935415976</v>
      </c>
      <c r="L971" s="2">
        <f t="shared" si="528"/>
        <v>0</v>
      </c>
      <c r="M971" s="2">
        <f t="shared" si="529"/>
        <v>1.4021787851031864E-2</v>
      </c>
      <c r="N971" s="1">
        <f t="shared" si="518"/>
        <v>66459</v>
      </c>
      <c r="O971" s="1">
        <f t="shared" si="519"/>
        <v>34728</v>
      </c>
      <c r="P971" s="1"/>
      <c r="Q971" s="1">
        <v>522</v>
      </c>
      <c r="R971" s="1">
        <v>622</v>
      </c>
      <c r="T971" s="127"/>
      <c r="V971" s="1"/>
      <c r="X971" s="61">
        <v>26</v>
      </c>
      <c r="Y971" s="1">
        <v>269</v>
      </c>
      <c r="AA971" s="64"/>
      <c r="AB971" s="64"/>
      <c r="AC971" s="63"/>
      <c r="AD971" s="64"/>
      <c r="AE971" s="64"/>
      <c r="AG971" s="6">
        <f>IF(Q971&gt;0,RANK(Q971,(N971:P971,Q971:AE971)),0)</f>
        <v>4</v>
      </c>
      <c r="AH971" s="6">
        <f>IF(R971&gt;0,RANK(R971,(N971:P971,Q971:AE971)),0)</f>
        <v>3</v>
      </c>
      <c r="AI971" s="6">
        <f>IF(T971&gt;0,RANK(T971,(N971:P971,Q971:AE971)),0)</f>
        <v>0</v>
      </c>
      <c r="AJ971" s="6">
        <f>IF(S971&gt;0,RANK(S971,(N971:P971,Q971:AE971)),0)</f>
        <v>0</v>
      </c>
      <c r="AK971" s="2">
        <f t="shared" si="530"/>
        <v>5.0864303392902386E-3</v>
      </c>
      <c r="AL971" s="2">
        <f t="shared" si="531"/>
        <v>6.0608422816830045E-3</v>
      </c>
      <c r="AM971" s="2">
        <f t="shared" si="532"/>
        <v>0</v>
      </c>
      <c r="AN971" s="2">
        <f t="shared" si="533"/>
        <v>0</v>
      </c>
      <c r="AP971" t="s">
        <v>1449</v>
      </c>
      <c r="AQ971" t="s">
        <v>924</v>
      </c>
      <c r="AR971">
        <v>0</v>
      </c>
      <c r="AT971">
        <v>1</v>
      </c>
      <c r="AU971" s="105">
        <v>36</v>
      </c>
      <c r="AV971" s="107">
        <v>91</v>
      </c>
      <c r="AW971" s="111">
        <f t="shared" si="504"/>
        <v>36091</v>
      </c>
      <c r="AY971" s="6" t="s">
        <v>1243</v>
      </c>
      <c r="AZ971" s="1">
        <v>3435</v>
      </c>
      <c r="BA971" s="1">
        <v>0</v>
      </c>
      <c r="BC971" s="1"/>
      <c r="BF971" s="1">
        <v>59244</v>
      </c>
      <c r="BG971" s="1">
        <v>3817</v>
      </c>
      <c r="BH971" s="1">
        <v>3398</v>
      </c>
      <c r="BI971" s="1">
        <v>29725</v>
      </c>
      <c r="BJ971" s="1">
        <v>5003</v>
      </c>
    </row>
    <row r="972" spans="1:62" hidden="1" outlineLevel="1">
      <c r="A972" t="s">
        <v>264</v>
      </c>
      <c r="B972" t="s">
        <v>924</v>
      </c>
      <c r="C972" s="1">
        <f t="shared" si="521"/>
        <v>62462</v>
      </c>
      <c r="D972" s="8">
        <f t="shared" si="522"/>
        <v>1</v>
      </c>
      <c r="E972" s="8">
        <f t="shared" si="523"/>
        <v>2</v>
      </c>
      <c r="F972" s="8">
        <f t="shared" si="524"/>
        <v>0</v>
      </c>
      <c r="G972" s="61">
        <f t="shared" si="525"/>
        <v>24757</v>
      </c>
      <c r="H972" s="66">
        <f t="shared" si="520"/>
        <v>0.39635298261342894</v>
      </c>
      <c r="I972" s="2"/>
      <c r="J972" s="2">
        <f t="shared" si="526"/>
        <v>0.68889885050110466</v>
      </c>
      <c r="K972" s="2">
        <f t="shared" si="527"/>
        <v>0.29254586788767573</v>
      </c>
      <c r="L972" s="2">
        <f t="shared" si="528"/>
        <v>0</v>
      </c>
      <c r="M972" s="2">
        <f t="shared" si="529"/>
        <v>1.855528161121961E-2</v>
      </c>
      <c r="N972" s="1">
        <f t="shared" si="518"/>
        <v>43030</v>
      </c>
      <c r="O972" s="1">
        <f t="shared" si="519"/>
        <v>18273</v>
      </c>
      <c r="P972" s="1"/>
      <c r="Q972" s="1">
        <v>436</v>
      </c>
      <c r="R972" s="1">
        <v>444</v>
      </c>
      <c r="T972" s="127"/>
      <c r="V972" s="1"/>
      <c r="X972" s="61">
        <v>24</v>
      </c>
      <c r="Y972" s="1">
        <v>255</v>
      </c>
      <c r="AA972" s="64"/>
      <c r="AB972" s="64"/>
      <c r="AC972" s="63"/>
      <c r="AD972" s="64"/>
      <c r="AE972" s="64"/>
      <c r="AG972" s="6">
        <f>IF(Q972&gt;0,RANK(Q972,(N972:P972,Q972:AE972)),0)</f>
        <v>4</v>
      </c>
      <c r="AH972" s="6">
        <f>IF(R972&gt;0,RANK(R972,(N972:P972,Q972:AE972)),0)</f>
        <v>3</v>
      </c>
      <c r="AI972" s="6">
        <f>IF(T972&gt;0,RANK(T972,(N972:P972,Q972:AE972)),0)</f>
        <v>0</v>
      </c>
      <c r="AJ972" s="6">
        <f>IF(S972&gt;0,RANK(S972,(N972:P972,Q972:AE972)),0)</f>
        <v>0</v>
      </c>
      <c r="AK972" s="2">
        <f t="shared" si="530"/>
        <v>6.9802439883449134E-3</v>
      </c>
      <c r="AL972" s="2">
        <f t="shared" si="531"/>
        <v>7.1083218596906918E-3</v>
      </c>
      <c r="AM972" s="2">
        <f t="shared" si="532"/>
        <v>0</v>
      </c>
      <c r="AN972" s="2">
        <f t="shared" si="533"/>
        <v>0</v>
      </c>
      <c r="AP972" t="s">
        <v>264</v>
      </c>
      <c r="AQ972" t="s">
        <v>924</v>
      </c>
      <c r="AR972">
        <v>21</v>
      </c>
      <c r="AT972">
        <v>1</v>
      </c>
      <c r="AU972" s="105">
        <v>36</v>
      </c>
      <c r="AV972" s="107">
        <v>93</v>
      </c>
      <c r="AW972" s="111">
        <f t="shared" si="504"/>
        <v>36093</v>
      </c>
      <c r="AY972" s="6" t="s">
        <v>1243</v>
      </c>
      <c r="AZ972" s="1">
        <v>2894</v>
      </c>
      <c r="BA972" s="1">
        <v>0</v>
      </c>
      <c r="BC972" s="1"/>
      <c r="BF972" s="1">
        <v>38300</v>
      </c>
      <c r="BG972" s="1">
        <v>2702</v>
      </c>
      <c r="BH972" s="1">
        <v>2028</v>
      </c>
      <c r="BI972" s="1">
        <v>14936</v>
      </c>
      <c r="BJ972" s="1">
        <v>3337</v>
      </c>
    </row>
    <row r="973" spans="1:62" hidden="1" outlineLevel="1">
      <c r="A973" t="s">
        <v>1108</v>
      </c>
      <c r="B973" t="s">
        <v>924</v>
      </c>
      <c r="C973" s="1">
        <f t="shared" si="521"/>
        <v>12802</v>
      </c>
      <c r="D973" s="8">
        <f t="shared" si="522"/>
        <v>1</v>
      </c>
      <c r="E973" s="8">
        <f t="shared" si="523"/>
        <v>2</v>
      </c>
      <c r="F973" s="8">
        <f t="shared" si="524"/>
        <v>0</v>
      </c>
      <c r="G973" s="61">
        <f t="shared" si="525"/>
        <v>2493</v>
      </c>
      <c r="H973" s="66">
        <f t="shared" si="520"/>
        <v>0.19473519762537103</v>
      </c>
      <c r="I973" s="2"/>
      <c r="J973" s="2">
        <f t="shared" si="526"/>
        <v>0.58904858615841271</v>
      </c>
      <c r="K973" s="2">
        <f t="shared" si="527"/>
        <v>0.39431338853304171</v>
      </c>
      <c r="L973" s="2">
        <f t="shared" si="528"/>
        <v>0</v>
      </c>
      <c r="M973" s="2">
        <f t="shared" si="529"/>
        <v>1.6638025308545579E-2</v>
      </c>
      <c r="N973" s="1">
        <f t="shared" si="518"/>
        <v>7541</v>
      </c>
      <c r="O973" s="1">
        <f t="shared" si="519"/>
        <v>5048</v>
      </c>
      <c r="P973" s="1"/>
      <c r="Q973" s="1">
        <v>89</v>
      </c>
      <c r="R973" s="1">
        <v>78</v>
      </c>
      <c r="T973" s="127"/>
      <c r="V973" s="1"/>
      <c r="X973" s="61">
        <v>6</v>
      </c>
      <c r="Y973" s="1">
        <v>40</v>
      </c>
      <c r="AA973" s="64"/>
      <c r="AB973" s="64"/>
      <c r="AC973" s="63"/>
      <c r="AD973" s="64"/>
      <c r="AE973" s="64"/>
      <c r="AG973" s="6">
        <f>IF(Q973&gt;0,RANK(Q973,(N973:P973,Q973:AE973)),0)</f>
        <v>3</v>
      </c>
      <c r="AH973" s="6">
        <f>IF(R973&gt;0,RANK(R973,(N973:P973,Q973:AE973)),0)</f>
        <v>4</v>
      </c>
      <c r="AI973" s="6">
        <f>IF(T973&gt;0,RANK(T973,(N973:P973,Q973:AE973)),0)</f>
        <v>0</v>
      </c>
      <c r="AJ973" s="6">
        <f>IF(S973&gt;0,RANK(S973,(N973:P973,Q973:AE973)),0)</f>
        <v>0</v>
      </c>
      <c r="AK973" s="2">
        <f t="shared" si="530"/>
        <v>6.9520387439462586E-3</v>
      </c>
      <c r="AL973" s="2">
        <f t="shared" si="531"/>
        <v>6.0927980003124514E-3</v>
      </c>
      <c r="AM973" s="2">
        <f t="shared" si="532"/>
        <v>0</v>
      </c>
      <c r="AN973" s="2">
        <f t="shared" si="533"/>
        <v>0</v>
      </c>
      <c r="AP973" t="s">
        <v>1108</v>
      </c>
      <c r="AQ973" t="s">
        <v>924</v>
      </c>
      <c r="AR973">
        <v>21</v>
      </c>
      <c r="AT973">
        <v>1</v>
      </c>
      <c r="AU973" s="105">
        <v>36</v>
      </c>
      <c r="AV973" s="107">
        <v>95</v>
      </c>
      <c r="AW973" s="111">
        <f t="shared" si="504"/>
        <v>36095</v>
      </c>
      <c r="AY973" s="6" t="s">
        <v>1243</v>
      </c>
      <c r="AZ973" s="1">
        <v>524</v>
      </c>
      <c r="BA973" s="1">
        <v>15</v>
      </c>
      <c r="BC973" s="1"/>
      <c r="BF973" s="1">
        <v>6415</v>
      </c>
      <c r="BG973" s="1">
        <v>678</v>
      </c>
      <c r="BH973" s="1">
        <v>448</v>
      </c>
      <c r="BI973" s="1">
        <v>4218</v>
      </c>
      <c r="BJ973" s="1">
        <v>830</v>
      </c>
    </row>
    <row r="974" spans="1:62" hidden="1" outlineLevel="1">
      <c r="A974" t="s">
        <v>2033</v>
      </c>
      <c r="B974" t="s">
        <v>924</v>
      </c>
      <c r="C974" s="1">
        <f t="shared" si="521"/>
        <v>7734</v>
      </c>
      <c r="D974" s="8">
        <f t="shared" si="522"/>
        <v>1</v>
      </c>
      <c r="E974" s="8">
        <f t="shared" si="523"/>
        <v>2</v>
      </c>
      <c r="F974" s="8">
        <f t="shared" si="524"/>
        <v>0</v>
      </c>
      <c r="G974" s="61">
        <f t="shared" si="525"/>
        <v>1349</v>
      </c>
      <c r="H974" s="66">
        <f t="shared" si="520"/>
        <v>0.17442461856736488</v>
      </c>
      <c r="I974" s="2"/>
      <c r="J974" s="2">
        <f t="shared" si="526"/>
        <v>0.57615722782518752</v>
      </c>
      <c r="K974" s="2">
        <f t="shared" si="527"/>
        <v>0.40173260925782261</v>
      </c>
      <c r="L974" s="2">
        <f t="shared" si="528"/>
        <v>0</v>
      </c>
      <c r="M974" s="2">
        <f t="shared" si="529"/>
        <v>2.2110162916989862E-2</v>
      </c>
      <c r="N974" s="1">
        <f t="shared" si="518"/>
        <v>4456</v>
      </c>
      <c r="O974" s="1">
        <f t="shared" si="519"/>
        <v>3107</v>
      </c>
      <c r="P974" s="1"/>
      <c r="Q974" s="1">
        <v>74</v>
      </c>
      <c r="R974" s="1">
        <v>53</v>
      </c>
      <c r="T974" s="127"/>
      <c r="V974" s="1"/>
      <c r="X974" s="61">
        <v>4</v>
      </c>
      <c r="Y974" s="1">
        <v>40</v>
      </c>
      <c r="AA974" s="64"/>
      <c r="AB974" s="64"/>
      <c r="AC974" s="63"/>
      <c r="AD974" s="64"/>
      <c r="AE974" s="64"/>
      <c r="AG974" s="6">
        <f>IF(Q974&gt;0,RANK(Q974,(N974:P974,Q974:AE974)),0)</f>
        <v>3</v>
      </c>
      <c r="AH974" s="6">
        <f>IF(R974&gt;0,RANK(R974,(N974:P974,Q974:AE974)),0)</f>
        <v>4</v>
      </c>
      <c r="AI974" s="6">
        <f>IF(T974&gt;0,RANK(T974,(N974:P974,Q974:AE974)),0)</f>
        <v>0</v>
      </c>
      <c r="AJ974" s="6">
        <f>IF(S974&gt;0,RANK(S974,(N974:P974,Q974:AE974)),0)</f>
        <v>0</v>
      </c>
      <c r="AK974" s="2">
        <f t="shared" si="530"/>
        <v>9.5681406775277988E-3</v>
      </c>
      <c r="AL974" s="2">
        <f t="shared" si="531"/>
        <v>6.8528575122834235E-3</v>
      </c>
      <c r="AM974" s="2">
        <f t="shared" si="532"/>
        <v>0</v>
      </c>
      <c r="AN974" s="2">
        <f t="shared" si="533"/>
        <v>0</v>
      </c>
      <c r="AP974" t="s">
        <v>2033</v>
      </c>
      <c r="AQ974" t="s">
        <v>924</v>
      </c>
      <c r="AR974">
        <v>29</v>
      </c>
      <c r="AT974">
        <v>1</v>
      </c>
      <c r="AU974" s="105">
        <v>36</v>
      </c>
      <c r="AV974" s="107">
        <v>97</v>
      </c>
      <c r="AW974" s="111">
        <f t="shared" si="504"/>
        <v>36097</v>
      </c>
      <c r="AY974" s="6" t="s">
        <v>1243</v>
      </c>
      <c r="AZ974" s="1">
        <v>459</v>
      </c>
      <c r="BA974" s="1">
        <v>0</v>
      </c>
      <c r="BC974" s="1"/>
      <c r="BF974" s="1">
        <v>3750</v>
      </c>
      <c r="BG974" s="1">
        <v>478</v>
      </c>
      <c r="BH974" s="1">
        <v>228</v>
      </c>
      <c r="BI974" s="1">
        <v>2732</v>
      </c>
      <c r="BJ974" s="1">
        <v>375</v>
      </c>
    </row>
    <row r="975" spans="1:62" hidden="1" outlineLevel="1">
      <c r="A975" t="s">
        <v>2494</v>
      </c>
      <c r="B975" t="s">
        <v>924</v>
      </c>
      <c r="C975" s="1">
        <f t="shared" si="521"/>
        <v>12444</v>
      </c>
      <c r="D975" s="8">
        <f t="shared" si="522"/>
        <v>1</v>
      </c>
      <c r="E975" s="8">
        <f t="shared" si="523"/>
        <v>2</v>
      </c>
      <c r="F975" s="8">
        <f t="shared" si="524"/>
        <v>0</v>
      </c>
      <c r="G975" s="61">
        <f t="shared" si="525"/>
        <v>2530</v>
      </c>
      <c r="H975" s="66">
        <f t="shared" si="520"/>
        <v>0.2033108325297332</v>
      </c>
      <c r="I975" s="2"/>
      <c r="J975" s="2">
        <f t="shared" si="526"/>
        <v>0.5902442944390871</v>
      </c>
      <c r="K975" s="2">
        <f t="shared" si="527"/>
        <v>0.3869334619093539</v>
      </c>
      <c r="L975" s="2">
        <f t="shared" si="528"/>
        <v>0</v>
      </c>
      <c r="M975" s="2">
        <f t="shared" si="529"/>
        <v>2.2822243651558993E-2</v>
      </c>
      <c r="N975" s="1">
        <f t="shared" si="518"/>
        <v>7345</v>
      </c>
      <c r="O975" s="1">
        <f t="shared" si="519"/>
        <v>4815</v>
      </c>
      <c r="P975" s="1"/>
      <c r="Q975" s="1">
        <v>117</v>
      </c>
      <c r="R975" s="1">
        <v>98</v>
      </c>
      <c r="T975" s="127"/>
      <c r="V975" s="1"/>
      <c r="X975" s="61">
        <v>9</v>
      </c>
      <c r="Y975" s="1">
        <v>60</v>
      </c>
      <c r="AA975" s="64"/>
      <c r="AB975" s="64"/>
      <c r="AC975" s="63"/>
      <c r="AD975" s="64"/>
      <c r="AE975" s="64"/>
      <c r="AG975" s="6">
        <f>IF(Q975&gt;0,RANK(Q975,(N975:P975,Q975:AE975)),0)</f>
        <v>3</v>
      </c>
      <c r="AH975" s="6">
        <f>IF(R975&gt;0,RANK(R975,(N975:P975,Q975:AE975)),0)</f>
        <v>4</v>
      </c>
      <c r="AI975" s="6">
        <f>IF(T975&gt;0,RANK(T975,(N975:P975,Q975:AE975)),0)</f>
        <v>0</v>
      </c>
      <c r="AJ975" s="6">
        <f>IF(S975&gt;0,RANK(S975,(N975:P975,Q975:AE975)),0)</f>
        <v>0</v>
      </c>
      <c r="AK975" s="2">
        <f t="shared" si="530"/>
        <v>9.4021215043394411E-3</v>
      </c>
      <c r="AL975" s="2">
        <f t="shared" si="531"/>
        <v>7.8752812600450008E-3</v>
      </c>
      <c r="AM975" s="2">
        <f t="shared" si="532"/>
        <v>0</v>
      </c>
      <c r="AN975" s="2">
        <f t="shared" si="533"/>
        <v>0</v>
      </c>
      <c r="AP975" t="s">
        <v>2494</v>
      </c>
      <c r="AQ975" t="s">
        <v>924</v>
      </c>
      <c r="AR975">
        <v>24</v>
      </c>
      <c r="AT975">
        <v>1</v>
      </c>
      <c r="AU975" s="105">
        <v>36</v>
      </c>
      <c r="AV975" s="107">
        <v>99</v>
      </c>
      <c r="AW975" s="111">
        <f t="shared" si="504"/>
        <v>36099</v>
      </c>
      <c r="AY975" s="6" t="s">
        <v>1243</v>
      </c>
      <c r="AZ975" s="1">
        <v>877</v>
      </c>
      <c r="BA975" s="1">
        <v>12</v>
      </c>
      <c r="BC975" s="1"/>
      <c r="BF975" s="1">
        <v>6462</v>
      </c>
      <c r="BG975" s="1">
        <v>559</v>
      </c>
      <c r="BH975" s="1">
        <v>324</v>
      </c>
      <c r="BI975" s="1">
        <v>4166</v>
      </c>
      <c r="BJ975" s="1">
        <v>649</v>
      </c>
    </row>
    <row r="976" spans="1:62" hidden="1" outlineLevel="1">
      <c r="A976" t="s">
        <v>291</v>
      </c>
      <c r="B976" t="s">
        <v>924</v>
      </c>
      <c r="C976" s="1">
        <f t="shared" si="521"/>
        <v>36882</v>
      </c>
      <c r="D976" s="8">
        <f t="shared" si="522"/>
        <v>1</v>
      </c>
      <c r="E976" s="8">
        <f t="shared" si="523"/>
        <v>2</v>
      </c>
      <c r="F976" s="8">
        <f t="shared" si="524"/>
        <v>0</v>
      </c>
      <c r="G976" s="61">
        <f t="shared" si="525"/>
        <v>3804</v>
      </c>
      <c r="H976" s="66">
        <f t="shared" si="520"/>
        <v>0.1031397429640475</v>
      </c>
      <c r="I976" s="2"/>
      <c r="J976" s="2">
        <f t="shared" si="526"/>
        <v>0.54346293584946581</v>
      </c>
      <c r="K976" s="2">
        <f t="shared" si="527"/>
        <v>0.44032319288541838</v>
      </c>
      <c r="L976" s="2">
        <f t="shared" si="528"/>
        <v>0</v>
      </c>
      <c r="M976" s="2">
        <f t="shared" si="529"/>
        <v>1.6213871265115809E-2</v>
      </c>
      <c r="N976" s="1">
        <f t="shared" si="518"/>
        <v>20044</v>
      </c>
      <c r="O976" s="1">
        <f t="shared" si="519"/>
        <v>16240</v>
      </c>
      <c r="P976" s="1"/>
      <c r="Q976" s="1">
        <v>210</v>
      </c>
      <c r="R976" s="1">
        <v>223</v>
      </c>
      <c r="T976" s="127"/>
      <c r="V976" s="1"/>
      <c r="X976" s="61">
        <v>20</v>
      </c>
      <c r="Y976" s="1">
        <v>145</v>
      </c>
      <c r="AA976" s="64"/>
      <c r="AB976" s="64"/>
      <c r="AC976" s="63"/>
      <c r="AD976" s="64"/>
      <c r="AE976" s="64"/>
      <c r="AG976" s="6">
        <f>IF(Q976&gt;0,RANK(Q976,(N976:P976,Q976:AE976)),0)</f>
        <v>4</v>
      </c>
      <c r="AH976" s="6">
        <f>IF(R976&gt;0,RANK(R976,(N976:P976,Q976:AE976)),0)</f>
        <v>3</v>
      </c>
      <c r="AI976" s="6">
        <f>IF(T976&gt;0,RANK(T976,(N976:P976,Q976:AE976)),0)</f>
        <v>0</v>
      </c>
      <c r="AJ976" s="6">
        <f>IF(S976&gt;0,RANK(S976,(N976:P976,Q976:AE976)),0)</f>
        <v>0</v>
      </c>
      <c r="AK976" s="2">
        <f t="shared" si="530"/>
        <v>5.6938343907597198E-3</v>
      </c>
      <c r="AL976" s="2">
        <f t="shared" si="531"/>
        <v>6.0463098530448454E-3</v>
      </c>
      <c r="AM976" s="2">
        <f t="shared" si="532"/>
        <v>0</v>
      </c>
      <c r="AN976" s="2">
        <f t="shared" si="533"/>
        <v>0</v>
      </c>
      <c r="AP976" t="s">
        <v>291</v>
      </c>
      <c r="AQ976" t="s">
        <v>924</v>
      </c>
      <c r="AR976">
        <v>29</v>
      </c>
      <c r="AT976">
        <v>1</v>
      </c>
      <c r="AU976" s="105">
        <v>36</v>
      </c>
      <c r="AV976" s="107">
        <v>101</v>
      </c>
      <c r="AW976" s="111">
        <f t="shared" si="504"/>
        <v>36101</v>
      </c>
      <c r="AY976" s="6" t="s">
        <v>1243</v>
      </c>
      <c r="AZ976" s="1">
        <v>1839</v>
      </c>
      <c r="BA976" s="1">
        <v>60</v>
      </c>
      <c r="BC976" s="1"/>
      <c r="BF976" s="1">
        <v>17426</v>
      </c>
      <c r="BG976" s="1">
        <v>1733</v>
      </c>
      <c r="BH976" s="1">
        <v>885</v>
      </c>
      <c r="BI976" s="1">
        <v>14642</v>
      </c>
      <c r="BJ976" s="1">
        <v>1598</v>
      </c>
    </row>
    <row r="977" spans="1:62" hidden="1" outlineLevel="1">
      <c r="A977" t="s">
        <v>1389</v>
      </c>
      <c r="B977" t="s">
        <v>924</v>
      </c>
      <c r="C977" s="1">
        <f t="shared" si="521"/>
        <v>560740</v>
      </c>
      <c r="D977" s="8">
        <f t="shared" si="522"/>
        <v>1</v>
      </c>
      <c r="E977" s="8">
        <f t="shared" si="523"/>
        <v>2</v>
      </c>
      <c r="F977" s="8">
        <f t="shared" si="524"/>
        <v>0</v>
      </c>
      <c r="G977" s="61">
        <f t="shared" si="525"/>
        <v>156246</v>
      </c>
      <c r="H977" s="66">
        <f t="shared" si="520"/>
        <v>0.27864250811427754</v>
      </c>
      <c r="I977" s="2"/>
      <c r="J977" s="2">
        <f t="shared" si="526"/>
        <v>0.63296536719335161</v>
      </c>
      <c r="K977" s="2">
        <f t="shared" si="527"/>
        <v>0.35432285907907407</v>
      </c>
      <c r="L977" s="2">
        <f t="shared" si="528"/>
        <v>0</v>
      </c>
      <c r="M977" s="2">
        <f t="shared" si="529"/>
        <v>1.2711773727574316E-2</v>
      </c>
      <c r="N977" s="1">
        <f t="shared" si="518"/>
        <v>354929</v>
      </c>
      <c r="O977" s="1">
        <f t="shared" si="519"/>
        <v>198683</v>
      </c>
      <c r="P977" s="1"/>
      <c r="Q977" s="1">
        <v>2335</v>
      </c>
      <c r="R977" s="1">
        <v>2632</v>
      </c>
      <c r="T977" s="127"/>
      <c r="V977" s="1"/>
      <c r="X977" s="61">
        <v>131</v>
      </c>
      <c r="Y977" s="1">
        <v>2030</v>
      </c>
      <c r="AA977" s="64"/>
      <c r="AB977" s="64"/>
      <c r="AC977" s="63"/>
      <c r="AD977" s="64"/>
      <c r="AE977" s="64"/>
      <c r="AG977" s="6">
        <f>IF(Q977&gt;0,RANK(Q977,(N977:P977,Q977:AE977)),0)</f>
        <v>4</v>
      </c>
      <c r="AH977" s="6">
        <f>IF(R977&gt;0,RANK(R977,(N977:P977,Q977:AE977)),0)</f>
        <v>3</v>
      </c>
      <c r="AI977" s="6">
        <f>IF(T977&gt;0,RANK(T977,(N977:P977,Q977:AE977)),0)</f>
        <v>0</v>
      </c>
      <c r="AJ977" s="6">
        <f>IF(S977&gt;0,RANK(S977,(N977:P977,Q977:AE977)),0)</f>
        <v>0</v>
      </c>
      <c r="AK977" s="2">
        <f t="shared" si="530"/>
        <v>4.1641402432499907E-3</v>
      </c>
      <c r="AL977" s="2">
        <f t="shared" si="531"/>
        <v>4.6937974818989196E-3</v>
      </c>
      <c r="AM977" s="2">
        <f t="shared" si="532"/>
        <v>0</v>
      </c>
      <c r="AN977" s="2">
        <f t="shared" si="533"/>
        <v>0</v>
      </c>
      <c r="AP977" t="s">
        <v>1389</v>
      </c>
      <c r="AQ977" t="s">
        <v>924</v>
      </c>
      <c r="AR977">
        <v>0</v>
      </c>
      <c r="AT977">
        <v>1</v>
      </c>
      <c r="AU977" s="105">
        <v>36</v>
      </c>
      <c r="AV977" s="107">
        <v>103</v>
      </c>
      <c r="AW977" s="111">
        <f t="shared" si="504"/>
        <v>36103</v>
      </c>
      <c r="AY977" s="6" t="s">
        <v>1243</v>
      </c>
      <c r="AZ977" s="1">
        <v>37154</v>
      </c>
      <c r="BA977" s="1">
        <v>778</v>
      </c>
      <c r="BC977" s="1"/>
      <c r="BF977" s="1">
        <v>313809</v>
      </c>
      <c r="BG977" s="1">
        <v>25256</v>
      </c>
      <c r="BH977" s="1">
        <v>15864</v>
      </c>
      <c r="BI977" s="1">
        <v>165403</v>
      </c>
      <c r="BJ977" s="1">
        <v>33280</v>
      </c>
    </row>
    <row r="978" spans="1:62" hidden="1" outlineLevel="1">
      <c r="A978" t="s">
        <v>788</v>
      </c>
      <c r="B978" t="s">
        <v>924</v>
      </c>
      <c r="C978" s="1">
        <f t="shared" si="521"/>
        <v>26432</v>
      </c>
      <c r="D978" s="8">
        <f t="shared" si="522"/>
        <v>1</v>
      </c>
      <c r="E978" s="8">
        <f t="shared" si="523"/>
        <v>2</v>
      </c>
      <c r="F978" s="8">
        <f t="shared" si="524"/>
        <v>0</v>
      </c>
      <c r="G978" s="61">
        <f t="shared" si="525"/>
        <v>8876</v>
      </c>
      <c r="H978" s="66">
        <f t="shared" si="520"/>
        <v>0.33580508474576271</v>
      </c>
      <c r="I978" s="2"/>
      <c r="J978" s="2">
        <f t="shared" si="526"/>
        <v>0.65931446731234866</v>
      </c>
      <c r="K978" s="2">
        <f t="shared" si="527"/>
        <v>0.32350938256658596</v>
      </c>
      <c r="L978" s="2">
        <f t="shared" si="528"/>
        <v>0</v>
      </c>
      <c r="M978" s="2">
        <f t="shared" si="529"/>
        <v>1.7176150121065381E-2</v>
      </c>
      <c r="N978" s="1">
        <f t="shared" si="518"/>
        <v>17427</v>
      </c>
      <c r="O978" s="1">
        <f t="shared" si="519"/>
        <v>8551</v>
      </c>
      <c r="P978" s="1"/>
      <c r="Q978" s="1">
        <v>231</v>
      </c>
      <c r="R978" s="1">
        <v>123</v>
      </c>
      <c r="T978" s="127"/>
      <c r="V978" s="1"/>
      <c r="X978" s="61">
        <v>9</v>
      </c>
      <c r="Y978" s="1">
        <v>91</v>
      </c>
      <c r="AA978" s="64"/>
      <c r="AB978" s="64"/>
      <c r="AC978" s="63"/>
      <c r="AD978" s="64"/>
      <c r="AE978" s="64"/>
      <c r="AG978" s="6">
        <f>IF(Q978&gt;0,RANK(Q978,(N978:P978,Q978:AE978)),0)</f>
        <v>3</v>
      </c>
      <c r="AH978" s="6">
        <f>IF(R978&gt;0,RANK(R978,(N978:P978,Q978:AE978)),0)</f>
        <v>4</v>
      </c>
      <c r="AI978" s="6">
        <f>IF(T978&gt;0,RANK(T978,(N978:P978,Q978:AE978)),0)</f>
        <v>0</v>
      </c>
      <c r="AJ978" s="6">
        <f>IF(S978&gt;0,RANK(S978,(N978:P978,Q978:AE978)),0)</f>
        <v>0</v>
      </c>
      <c r="AK978" s="2">
        <f t="shared" si="530"/>
        <v>8.7394067796610162E-3</v>
      </c>
      <c r="AL978" s="2">
        <f t="shared" si="531"/>
        <v>4.6534503631961259E-3</v>
      </c>
      <c r="AM978" s="2">
        <f t="shared" si="532"/>
        <v>0</v>
      </c>
      <c r="AN978" s="2">
        <f t="shared" si="533"/>
        <v>0</v>
      </c>
      <c r="AP978" t="s">
        <v>788</v>
      </c>
      <c r="AQ978" t="s">
        <v>924</v>
      </c>
      <c r="AR978">
        <v>22</v>
      </c>
      <c r="AT978">
        <v>1</v>
      </c>
      <c r="AU978" s="105">
        <v>36</v>
      </c>
      <c r="AV978" s="107">
        <v>105</v>
      </c>
      <c r="AW978" s="111">
        <f t="shared" si="504"/>
        <v>36105</v>
      </c>
      <c r="AY978" s="6" t="s">
        <v>1243</v>
      </c>
      <c r="AZ978" s="1">
        <v>2242</v>
      </c>
      <c r="BA978" s="1">
        <v>54</v>
      </c>
      <c r="BC978" s="1"/>
      <c r="BF978" s="1">
        <v>15364</v>
      </c>
      <c r="BG978" s="1">
        <v>1283</v>
      </c>
      <c r="BH978" s="1">
        <v>780</v>
      </c>
      <c r="BI978" s="1">
        <v>7349</v>
      </c>
      <c r="BJ978" s="1">
        <v>1202</v>
      </c>
    </row>
    <row r="979" spans="1:62" hidden="1" outlineLevel="1">
      <c r="A979" t="s">
        <v>1958</v>
      </c>
      <c r="B979" t="s">
        <v>924</v>
      </c>
      <c r="C979" s="1">
        <f t="shared" si="521"/>
        <v>20624</v>
      </c>
      <c r="D979" s="8">
        <f t="shared" si="522"/>
        <v>1</v>
      </c>
      <c r="E979" s="8">
        <f t="shared" si="523"/>
        <v>2</v>
      </c>
      <c r="F979" s="8">
        <f t="shared" si="524"/>
        <v>0</v>
      </c>
      <c r="G979" s="61">
        <f t="shared" si="525"/>
        <v>2211</v>
      </c>
      <c r="H979" s="66">
        <f t="shared" si="520"/>
        <v>0.10720519782777346</v>
      </c>
      <c r="I979" s="2"/>
      <c r="J979" s="2">
        <f t="shared" si="526"/>
        <v>0.5433475562451513</v>
      </c>
      <c r="K979" s="2">
        <f t="shared" si="527"/>
        <v>0.43614235841737781</v>
      </c>
      <c r="L979" s="2">
        <f t="shared" si="528"/>
        <v>0</v>
      </c>
      <c r="M979" s="2">
        <f t="shared" si="529"/>
        <v>2.0510085337470896E-2</v>
      </c>
      <c r="N979" s="1">
        <f t="shared" si="518"/>
        <v>11206</v>
      </c>
      <c r="O979" s="1">
        <f t="shared" si="519"/>
        <v>8995</v>
      </c>
      <c r="P979" s="1"/>
      <c r="Q979" s="1">
        <v>149</v>
      </c>
      <c r="R979" s="1">
        <v>164</v>
      </c>
      <c r="T979" s="127"/>
      <c r="V979" s="1"/>
      <c r="X979" s="61">
        <v>5</v>
      </c>
      <c r="Y979" s="1">
        <v>105</v>
      </c>
      <c r="AA979" s="64"/>
      <c r="AB979" s="64"/>
      <c r="AC979" s="63"/>
      <c r="AD979" s="64"/>
      <c r="AE979" s="64"/>
      <c r="AG979" s="6">
        <f>IF(Q979&gt;0,RANK(Q979,(N979:P979,Q979:AE979)),0)</f>
        <v>4</v>
      </c>
      <c r="AH979" s="6">
        <f>IF(R979&gt;0,RANK(R979,(N979:P979,Q979:AE979)),0)</f>
        <v>3</v>
      </c>
      <c r="AI979" s="6">
        <f>IF(T979&gt;0,RANK(T979,(N979:P979,Q979:AE979)),0)</f>
        <v>0</v>
      </c>
      <c r="AJ979" s="6">
        <f>IF(S979&gt;0,RANK(S979,(N979:P979,Q979:AE979)),0)</f>
        <v>0</v>
      </c>
      <c r="AK979" s="2">
        <f t="shared" si="530"/>
        <v>7.2245927075252131E-3</v>
      </c>
      <c r="AL979" s="2">
        <f t="shared" si="531"/>
        <v>7.9519006982156706E-3</v>
      </c>
      <c r="AM979" s="2">
        <f t="shared" si="532"/>
        <v>0</v>
      </c>
      <c r="AN979" s="2">
        <f t="shared" si="533"/>
        <v>0</v>
      </c>
      <c r="AP979" t="s">
        <v>1958</v>
      </c>
      <c r="AQ979" t="s">
        <v>924</v>
      </c>
      <c r="AR979">
        <v>0</v>
      </c>
      <c r="AT979">
        <v>1</v>
      </c>
      <c r="AU979" s="105">
        <v>36</v>
      </c>
      <c r="AV979" s="107">
        <v>107</v>
      </c>
      <c r="AW979" s="111">
        <f t="shared" si="504"/>
        <v>36107</v>
      </c>
      <c r="AY979" s="6" t="s">
        <v>1243</v>
      </c>
      <c r="AZ979" s="1">
        <v>1089</v>
      </c>
      <c r="BA979" s="1">
        <v>0</v>
      </c>
      <c r="BC979" s="1"/>
      <c r="BF979" s="1">
        <v>9751</v>
      </c>
      <c r="BG979" s="1">
        <v>913</v>
      </c>
      <c r="BH979" s="1">
        <v>542</v>
      </c>
      <c r="BI979" s="1">
        <v>8151</v>
      </c>
      <c r="BJ979" s="1">
        <v>844</v>
      </c>
    </row>
    <row r="980" spans="1:62" hidden="1" outlineLevel="1">
      <c r="A980" t="s">
        <v>1397</v>
      </c>
      <c r="B980" t="s">
        <v>924</v>
      </c>
      <c r="C980" s="1">
        <f t="shared" si="521"/>
        <v>38034</v>
      </c>
      <c r="D980" s="8">
        <f t="shared" si="522"/>
        <v>1</v>
      </c>
      <c r="E980" s="8">
        <f t="shared" si="523"/>
        <v>2</v>
      </c>
      <c r="F980" s="8">
        <f t="shared" si="524"/>
        <v>0</v>
      </c>
      <c r="G980" s="61">
        <f t="shared" si="525"/>
        <v>18705</v>
      </c>
      <c r="H980" s="66">
        <f t="shared" si="520"/>
        <v>0.49179681337750436</v>
      </c>
      <c r="I980" s="2"/>
      <c r="J980" s="2">
        <f t="shared" si="526"/>
        <v>0.72997844034285109</v>
      </c>
      <c r="K980" s="2">
        <f t="shared" si="527"/>
        <v>0.23818162696534678</v>
      </c>
      <c r="L980" s="2">
        <f t="shared" si="528"/>
        <v>0</v>
      </c>
      <c r="M980" s="2">
        <f t="shared" si="529"/>
        <v>3.1839932691802131E-2</v>
      </c>
      <c r="N980" s="1">
        <f t="shared" si="518"/>
        <v>27764</v>
      </c>
      <c r="O980" s="1">
        <f t="shared" si="519"/>
        <v>9059</v>
      </c>
      <c r="P980" s="1"/>
      <c r="Q980" s="1">
        <v>716</v>
      </c>
      <c r="R980" s="1">
        <v>325</v>
      </c>
      <c r="T980" s="127"/>
      <c r="V980" s="1"/>
      <c r="X980" s="61">
        <v>0</v>
      </c>
      <c r="Y980" s="1">
        <v>170</v>
      </c>
      <c r="AA980" s="64"/>
      <c r="AB980" s="64"/>
      <c r="AC980" s="63"/>
      <c r="AD980" s="64"/>
      <c r="AE980" s="64"/>
      <c r="AG980" s="6">
        <f>IF(Q980&gt;0,RANK(Q980,(N980:P980,Q980:AE980)),0)</f>
        <v>3</v>
      </c>
      <c r="AH980" s="6">
        <f>IF(R980&gt;0,RANK(R980,(N980:P980,Q980:AE980)),0)</f>
        <v>4</v>
      </c>
      <c r="AI980" s="6">
        <f>IF(T980&gt;0,RANK(T980,(N980:P980,Q980:AE980)),0)</f>
        <v>0</v>
      </c>
      <c r="AJ980" s="6">
        <f>IF(S980&gt;0,RANK(S980,(N980:P980,Q980:AE980)),0)</f>
        <v>0</v>
      </c>
      <c r="AK980" s="2">
        <f t="shared" si="530"/>
        <v>1.8825261608034917E-2</v>
      </c>
      <c r="AL980" s="2">
        <f t="shared" si="531"/>
        <v>8.5449860650996471E-3</v>
      </c>
      <c r="AM980" s="2">
        <f t="shared" si="532"/>
        <v>0</v>
      </c>
      <c r="AN980" s="2">
        <f t="shared" si="533"/>
        <v>0</v>
      </c>
      <c r="AP980" t="s">
        <v>1397</v>
      </c>
      <c r="AQ980" t="s">
        <v>924</v>
      </c>
      <c r="AR980">
        <v>0</v>
      </c>
      <c r="AT980">
        <v>1</v>
      </c>
      <c r="AU980" s="105">
        <v>36</v>
      </c>
      <c r="AV980" s="107">
        <v>109</v>
      </c>
      <c r="AW980" s="111">
        <f t="shared" si="504"/>
        <v>36109</v>
      </c>
      <c r="AY980" s="6" t="s">
        <v>1243</v>
      </c>
      <c r="AZ980" s="1">
        <v>1902</v>
      </c>
      <c r="BA980" s="1">
        <v>0</v>
      </c>
      <c r="BC980" s="1"/>
      <c r="BF980" s="1">
        <v>24124</v>
      </c>
      <c r="BG980" s="1">
        <v>2946</v>
      </c>
      <c r="BH980" s="1">
        <v>694</v>
      </c>
      <c r="BI980" s="1">
        <v>8190</v>
      </c>
      <c r="BJ980" s="1">
        <v>869</v>
      </c>
    </row>
    <row r="981" spans="1:62" hidden="1" outlineLevel="1">
      <c r="A981" t="s">
        <v>1942</v>
      </c>
      <c r="B981" t="s">
        <v>924</v>
      </c>
      <c r="C981" s="1">
        <f t="shared" si="521"/>
        <v>77016</v>
      </c>
      <c r="D981" s="8">
        <f t="shared" si="522"/>
        <v>1</v>
      </c>
      <c r="E981" s="8">
        <f t="shared" si="523"/>
        <v>2</v>
      </c>
      <c r="F981" s="8">
        <f t="shared" si="524"/>
        <v>0</v>
      </c>
      <c r="G981" s="61">
        <f t="shared" si="525"/>
        <v>33547</v>
      </c>
      <c r="H981" s="66">
        <f t="shared" si="520"/>
        <v>0.43558481354523737</v>
      </c>
      <c r="I981" s="2"/>
      <c r="J981" s="2">
        <f t="shared" si="526"/>
        <v>0.7070608704684741</v>
      </c>
      <c r="K981" s="2">
        <f t="shared" si="527"/>
        <v>0.27147605692323673</v>
      </c>
      <c r="L981" s="2">
        <f t="shared" si="528"/>
        <v>0</v>
      </c>
      <c r="M981" s="2">
        <f t="shared" si="529"/>
        <v>2.1463072608289169E-2</v>
      </c>
      <c r="N981" s="1">
        <f t="shared" si="518"/>
        <v>54455</v>
      </c>
      <c r="O981" s="1">
        <f t="shared" si="519"/>
        <v>20908</v>
      </c>
      <c r="P981" s="1"/>
      <c r="Q981" s="1">
        <v>818</v>
      </c>
      <c r="R981" s="1">
        <v>513</v>
      </c>
      <c r="T981" s="127"/>
      <c r="V981" s="1"/>
      <c r="X981" s="61">
        <v>35</v>
      </c>
      <c r="Y981" s="1">
        <v>287</v>
      </c>
      <c r="AA981" s="64"/>
      <c r="AB981" s="64"/>
      <c r="AC981" s="63"/>
      <c r="AD981" s="64"/>
      <c r="AE981" s="64"/>
      <c r="AG981" s="6">
        <f>IF(Q981&gt;0,RANK(Q981,(N981:P981,Q981:AE981)),0)</f>
        <v>3</v>
      </c>
      <c r="AH981" s="6">
        <f>IF(R981&gt;0,RANK(R981,(N981:P981,Q981:AE981)),0)</f>
        <v>4</v>
      </c>
      <c r="AI981" s="6">
        <f>IF(T981&gt;0,RANK(T981,(N981:P981,Q981:AE981)),0)</f>
        <v>0</v>
      </c>
      <c r="AJ981" s="6">
        <f>IF(S981&gt;0,RANK(S981,(N981:P981,Q981:AE981)),0)</f>
        <v>0</v>
      </c>
      <c r="AK981" s="2">
        <f t="shared" si="530"/>
        <v>1.0621169627090475E-2</v>
      </c>
      <c r="AL981" s="2">
        <f t="shared" si="531"/>
        <v>6.6609535680897478E-3</v>
      </c>
      <c r="AM981" s="2">
        <f t="shared" si="532"/>
        <v>0</v>
      </c>
      <c r="AN981" s="2">
        <f t="shared" si="533"/>
        <v>0</v>
      </c>
      <c r="AP981" t="s">
        <v>1942</v>
      </c>
      <c r="AQ981" t="s">
        <v>924</v>
      </c>
      <c r="AR981">
        <v>22</v>
      </c>
      <c r="AT981">
        <v>1</v>
      </c>
      <c r="AU981" s="105">
        <v>36</v>
      </c>
      <c r="AV981" s="107">
        <v>111</v>
      </c>
      <c r="AW981" s="111">
        <f t="shared" si="504"/>
        <v>36111</v>
      </c>
      <c r="AY981" s="6" t="s">
        <v>1243</v>
      </c>
      <c r="AZ981" s="1">
        <v>3091</v>
      </c>
      <c r="BA981" s="1">
        <v>25</v>
      </c>
      <c r="BC981" s="1"/>
      <c r="BF981" s="1">
        <v>46644</v>
      </c>
      <c r="BG981" s="1">
        <v>5183</v>
      </c>
      <c r="BH981" s="1">
        <v>2628</v>
      </c>
      <c r="BI981" s="1">
        <v>17711</v>
      </c>
      <c r="BJ981" s="1">
        <v>3197</v>
      </c>
    </row>
    <row r="982" spans="1:62" hidden="1" outlineLevel="1">
      <c r="A982" t="s">
        <v>290</v>
      </c>
      <c r="B982" t="s">
        <v>924</v>
      </c>
      <c r="C982" s="1">
        <f t="shared" si="521"/>
        <v>28812</v>
      </c>
      <c r="D982" s="8">
        <f t="shared" si="522"/>
        <v>1</v>
      </c>
      <c r="E982" s="8">
        <f t="shared" si="523"/>
        <v>2</v>
      </c>
      <c r="F982" s="8">
        <f t="shared" si="524"/>
        <v>0</v>
      </c>
      <c r="G982" s="61">
        <f t="shared" si="525"/>
        <v>10252</v>
      </c>
      <c r="H982" s="66">
        <f t="shared" si="520"/>
        <v>0.35582396223795643</v>
      </c>
      <c r="I982" s="2"/>
      <c r="J982" s="2">
        <f t="shared" si="526"/>
        <v>0.67149104539775095</v>
      </c>
      <c r="K982" s="2">
        <f t="shared" si="527"/>
        <v>0.31566708315979453</v>
      </c>
      <c r="L982" s="2">
        <f t="shared" si="528"/>
        <v>0</v>
      </c>
      <c r="M982" s="2">
        <f t="shared" si="529"/>
        <v>1.2841871442454522E-2</v>
      </c>
      <c r="N982" s="1">
        <f t="shared" si="518"/>
        <v>19347</v>
      </c>
      <c r="O982" s="1">
        <f t="shared" si="519"/>
        <v>9095</v>
      </c>
      <c r="P982" s="1"/>
      <c r="Q982" s="1">
        <v>157</v>
      </c>
      <c r="R982" s="1">
        <v>131</v>
      </c>
      <c r="T982" s="127"/>
      <c r="V982" s="1"/>
      <c r="X982" s="61">
        <v>8</v>
      </c>
      <c r="Y982" s="1">
        <v>74</v>
      </c>
      <c r="AA982" s="64"/>
      <c r="AB982" s="64"/>
      <c r="AC982" s="63"/>
      <c r="AD982" s="64"/>
      <c r="AE982" s="64"/>
      <c r="AG982" s="6">
        <f>IF(Q982&gt;0,RANK(Q982,(N982:P982,Q982:AE982)),0)</f>
        <v>3</v>
      </c>
      <c r="AH982" s="6">
        <f>IF(R982&gt;0,RANK(R982,(N982:P982,Q982:AE982)),0)</f>
        <v>4</v>
      </c>
      <c r="AI982" s="6">
        <f>IF(T982&gt;0,RANK(T982,(N982:P982,Q982:AE982)),0)</f>
        <v>0</v>
      </c>
      <c r="AJ982" s="6">
        <f>IF(S982&gt;0,RANK(S982,(N982:P982,Q982:AE982)),0)</f>
        <v>0</v>
      </c>
      <c r="AK982" s="2">
        <f t="shared" si="530"/>
        <v>5.4491184228793559E-3</v>
      </c>
      <c r="AL982" s="2">
        <f t="shared" si="531"/>
        <v>4.5467166458420102E-3</v>
      </c>
      <c r="AM982" s="2">
        <f t="shared" si="532"/>
        <v>0</v>
      </c>
      <c r="AN982" s="2">
        <f t="shared" si="533"/>
        <v>0</v>
      </c>
      <c r="AP982" t="s">
        <v>290</v>
      </c>
      <c r="AQ982" t="s">
        <v>924</v>
      </c>
      <c r="AR982">
        <v>20</v>
      </c>
      <c r="AT982">
        <v>1</v>
      </c>
      <c r="AU982" s="105">
        <v>36</v>
      </c>
      <c r="AV982" s="107">
        <v>113</v>
      </c>
      <c r="AW982" s="111">
        <f t="shared" si="504"/>
        <v>36113</v>
      </c>
      <c r="AY982" s="6" t="s">
        <v>1243</v>
      </c>
      <c r="AZ982" s="1">
        <v>957</v>
      </c>
      <c r="BA982" s="1">
        <v>10</v>
      </c>
      <c r="BC982" s="1"/>
      <c r="BF982" s="1">
        <v>17169</v>
      </c>
      <c r="BG982" s="1">
        <v>1195</v>
      </c>
      <c r="BH982" s="1">
        <v>983</v>
      </c>
      <c r="BI982" s="1">
        <v>8071</v>
      </c>
      <c r="BJ982" s="1">
        <v>1024</v>
      </c>
    </row>
    <row r="983" spans="1:62" hidden="1" outlineLevel="1">
      <c r="A983" t="s">
        <v>342</v>
      </c>
      <c r="B983" t="s">
        <v>924</v>
      </c>
      <c r="C983" s="1">
        <f t="shared" si="521"/>
        <v>22616</v>
      </c>
      <c r="D983" s="8">
        <f t="shared" si="522"/>
        <v>1</v>
      </c>
      <c r="E983" s="8">
        <f t="shared" si="523"/>
        <v>2</v>
      </c>
      <c r="F983" s="8">
        <f t="shared" si="524"/>
        <v>0</v>
      </c>
      <c r="G983" s="61">
        <f t="shared" si="525"/>
        <v>8161</v>
      </c>
      <c r="H983" s="66">
        <f t="shared" si="520"/>
        <v>0.36085072515033606</v>
      </c>
      <c r="I983" s="2"/>
      <c r="J983" s="2">
        <f t="shared" si="526"/>
        <v>0.67332861690838341</v>
      </c>
      <c r="K983" s="2">
        <f t="shared" si="527"/>
        <v>0.31247789175804741</v>
      </c>
      <c r="L983" s="2">
        <f t="shared" si="528"/>
        <v>0</v>
      </c>
      <c r="M983" s="2">
        <f t="shared" si="529"/>
        <v>1.4193491333569175E-2</v>
      </c>
      <c r="N983" s="1">
        <f t="shared" si="518"/>
        <v>15228</v>
      </c>
      <c r="O983" s="1">
        <f t="shared" si="519"/>
        <v>7067</v>
      </c>
      <c r="P983" s="1"/>
      <c r="Q983" s="1">
        <v>138</v>
      </c>
      <c r="R983" s="1">
        <v>107</v>
      </c>
      <c r="T983" s="127"/>
      <c r="V983" s="1"/>
      <c r="X983" s="61">
        <v>1</v>
      </c>
      <c r="Y983" s="1">
        <v>75</v>
      </c>
      <c r="AA983" s="64"/>
      <c r="AB983" s="64"/>
      <c r="AC983" s="63"/>
      <c r="AD983" s="64"/>
      <c r="AE983" s="64"/>
      <c r="AG983" s="6">
        <f>IF(Q983&gt;0,RANK(Q983,(N983:P983,Q983:AE983)),0)</f>
        <v>3</v>
      </c>
      <c r="AH983" s="6">
        <f>IF(R983&gt;0,RANK(R983,(N983:P983,Q983:AE983)),0)</f>
        <v>4</v>
      </c>
      <c r="AI983" s="6">
        <f>IF(T983&gt;0,RANK(T983,(N983:P983,Q983:AE983)),0)</f>
        <v>0</v>
      </c>
      <c r="AJ983" s="6">
        <f>IF(S983&gt;0,RANK(S983,(N983:P983,Q983:AE983)),0)</f>
        <v>0</v>
      </c>
      <c r="AK983" s="2">
        <f t="shared" si="530"/>
        <v>6.1018747789175808E-3</v>
      </c>
      <c r="AL983" s="2">
        <f t="shared" si="531"/>
        <v>4.7311637778563852E-3</v>
      </c>
      <c r="AM983" s="2">
        <f t="shared" si="532"/>
        <v>0</v>
      </c>
      <c r="AN983" s="2">
        <f t="shared" si="533"/>
        <v>0</v>
      </c>
      <c r="AP983" t="s">
        <v>342</v>
      </c>
      <c r="AQ983" t="s">
        <v>924</v>
      </c>
      <c r="AR983">
        <v>20</v>
      </c>
      <c r="AT983">
        <v>1</v>
      </c>
      <c r="AU983" s="105">
        <v>36</v>
      </c>
      <c r="AV983" s="107">
        <v>115</v>
      </c>
      <c r="AW983" s="111">
        <f t="shared" si="504"/>
        <v>36115</v>
      </c>
      <c r="AY983" s="6" t="s">
        <v>1243</v>
      </c>
      <c r="AZ983" s="1">
        <v>633</v>
      </c>
      <c r="BA983" s="1">
        <v>0</v>
      </c>
      <c r="BC983" s="1"/>
      <c r="BF983" s="1">
        <v>13305</v>
      </c>
      <c r="BG983" s="1">
        <v>1127</v>
      </c>
      <c r="BH983" s="1">
        <v>796</v>
      </c>
      <c r="BI983" s="1">
        <v>5990</v>
      </c>
      <c r="BJ983" s="1">
        <v>1077</v>
      </c>
    </row>
    <row r="984" spans="1:62" hidden="1" outlineLevel="1">
      <c r="A984" t="s">
        <v>288</v>
      </c>
      <c r="B984" t="s">
        <v>924</v>
      </c>
      <c r="C984" s="1">
        <f t="shared" si="521"/>
        <v>35730</v>
      </c>
      <c r="D984" s="8">
        <f t="shared" si="522"/>
        <v>1</v>
      </c>
      <c r="E984" s="8">
        <f t="shared" si="523"/>
        <v>2</v>
      </c>
      <c r="F984" s="8">
        <f t="shared" si="524"/>
        <v>0</v>
      </c>
      <c r="G984" s="61">
        <f t="shared" si="525"/>
        <v>3001</v>
      </c>
      <c r="H984" s="66">
        <f t="shared" si="520"/>
        <v>8.3991043940666102E-2</v>
      </c>
      <c r="I984" s="2"/>
      <c r="J984" s="2">
        <f t="shared" si="526"/>
        <v>0.5310383431290232</v>
      </c>
      <c r="K984" s="2">
        <f t="shared" si="527"/>
        <v>0.44704729918835712</v>
      </c>
      <c r="L984" s="2">
        <f t="shared" si="528"/>
        <v>0</v>
      </c>
      <c r="M984" s="2">
        <f t="shared" si="529"/>
        <v>2.1914357682619678E-2</v>
      </c>
      <c r="N984" s="1">
        <f t="shared" si="518"/>
        <v>18974</v>
      </c>
      <c r="O984" s="1">
        <f t="shared" si="519"/>
        <v>15973</v>
      </c>
      <c r="P984" s="1"/>
      <c r="Q984" s="1">
        <v>255</v>
      </c>
      <c r="R984" s="1">
        <v>299</v>
      </c>
      <c r="T984" s="127"/>
      <c r="V984" s="1"/>
      <c r="X984" s="61">
        <v>12</v>
      </c>
      <c r="Y984" s="1">
        <v>217</v>
      </c>
      <c r="AA984" s="64"/>
      <c r="AB984" s="64"/>
      <c r="AC984" s="63"/>
      <c r="AD984" s="64"/>
      <c r="AE984" s="64"/>
      <c r="AG984" s="6">
        <f>IF(Q984&gt;0,RANK(Q984,(N984:P984,Q984:AE984)),0)</f>
        <v>4</v>
      </c>
      <c r="AH984" s="6">
        <f>IF(R984&gt;0,RANK(R984,(N984:P984,Q984:AE984)),0)</f>
        <v>3</v>
      </c>
      <c r="AI984" s="6">
        <f>IF(T984&gt;0,RANK(T984,(N984:P984,Q984:AE984)),0)</f>
        <v>0</v>
      </c>
      <c r="AJ984" s="6">
        <f>IF(S984&gt;0,RANK(S984,(N984:P984,Q984:AE984)),0)</f>
        <v>0</v>
      </c>
      <c r="AK984" s="2">
        <f t="shared" si="530"/>
        <v>7.136859781696054E-3</v>
      </c>
      <c r="AL984" s="2">
        <f t="shared" si="531"/>
        <v>8.368317940106354E-3</v>
      </c>
      <c r="AM984" s="2">
        <f t="shared" si="532"/>
        <v>0</v>
      </c>
      <c r="AN984" s="2">
        <f t="shared" si="533"/>
        <v>0</v>
      </c>
      <c r="AP984" t="s">
        <v>288</v>
      </c>
      <c r="AQ984" t="s">
        <v>924</v>
      </c>
      <c r="AR984">
        <v>25</v>
      </c>
      <c r="AT984">
        <v>1</v>
      </c>
      <c r="AU984" s="105">
        <v>36</v>
      </c>
      <c r="AV984" s="107">
        <v>117</v>
      </c>
      <c r="AW984" s="111">
        <f t="shared" si="504"/>
        <v>36117</v>
      </c>
      <c r="AY984" s="6" t="s">
        <v>1243</v>
      </c>
      <c r="AZ984" s="1">
        <v>2011</v>
      </c>
      <c r="BA984" s="1">
        <v>61</v>
      </c>
      <c r="BC984" s="1"/>
      <c r="BF984" s="1">
        <v>16404</v>
      </c>
      <c r="BG984" s="1">
        <v>1699</v>
      </c>
      <c r="BH984" s="1">
        <v>871</v>
      </c>
      <c r="BI984" s="1">
        <v>13267</v>
      </c>
      <c r="BJ984" s="1">
        <v>2706</v>
      </c>
    </row>
    <row r="985" spans="1:62" hidden="1" outlineLevel="1">
      <c r="A985" t="s">
        <v>752</v>
      </c>
      <c r="B985" t="s">
        <v>924</v>
      </c>
      <c r="C985" s="1">
        <f t="shared" si="521"/>
        <v>359652</v>
      </c>
      <c r="D985" s="8">
        <f t="shared" si="522"/>
        <v>1</v>
      </c>
      <c r="E985" s="8">
        <f t="shared" si="523"/>
        <v>2</v>
      </c>
      <c r="F985" s="8">
        <f t="shared" si="524"/>
        <v>0</v>
      </c>
      <c r="G985" s="61">
        <f t="shared" si="525"/>
        <v>154444</v>
      </c>
      <c r="H985" s="66">
        <f t="shared" si="520"/>
        <v>0.42942622312680034</v>
      </c>
      <c r="I985" s="2"/>
      <c r="J985" s="2">
        <f t="shared" si="526"/>
        <v>0.70824852913371816</v>
      </c>
      <c r="K985" s="2">
        <f t="shared" si="527"/>
        <v>0.27882230600691782</v>
      </c>
      <c r="L985" s="2">
        <f t="shared" si="528"/>
        <v>0</v>
      </c>
      <c r="M985" s="2">
        <f t="shared" si="529"/>
        <v>1.2929164859364017E-2</v>
      </c>
      <c r="N985" s="1">
        <f t="shared" si="518"/>
        <v>254723</v>
      </c>
      <c r="O985" s="1">
        <f t="shared" si="519"/>
        <v>100279</v>
      </c>
      <c r="P985" s="1"/>
      <c r="Q985" s="1">
        <v>2068</v>
      </c>
      <c r="R985" s="1">
        <v>1534</v>
      </c>
      <c r="T985" s="127"/>
      <c r="V985" s="1"/>
      <c r="X985" s="61">
        <v>109</v>
      </c>
      <c r="Y985" s="1">
        <v>939</v>
      </c>
      <c r="AA985" s="64"/>
      <c r="AB985" s="64"/>
      <c r="AC985" s="63"/>
      <c r="AD985" s="64"/>
      <c r="AE985" s="64"/>
      <c r="AG985" s="6">
        <f>IF(Q985&gt;0,RANK(Q985,(N985:P985,Q985:AE985)),0)</f>
        <v>3</v>
      </c>
      <c r="AH985" s="6">
        <f>IF(R985&gt;0,RANK(R985,(N985:P985,Q985:AE985)),0)</f>
        <v>4</v>
      </c>
      <c r="AI985" s="6">
        <f>IF(T985&gt;0,RANK(T985,(N985:P985,Q985:AE985)),0)</f>
        <v>0</v>
      </c>
      <c r="AJ985" s="6">
        <f>IF(S985&gt;0,RANK(S985,(N985:P985,Q985:AE985)),0)</f>
        <v>0</v>
      </c>
      <c r="AK985" s="2">
        <f t="shared" si="530"/>
        <v>5.7500027804655608E-3</v>
      </c>
      <c r="AL985" s="2">
        <f t="shared" si="531"/>
        <v>4.2652341708095606E-3</v>
      </c>
      <c r="AM985" s="2">
        <f t="shared" si="532"/>
        <v>0</v>
      </c>
      <c r="AN985" s="2">
        <f t="shared" si="533"/>
        <v>0</v>
      </c>
      <c r="AP985" t="s">
        <v>752</v>
      </c>
      <c r="AQ985" t="s">
        <v>924</v>
      </c>
      <c r="AR985">
        <v>0</v>
      </c>
      <c r="AT985">
        <v>1</v>
      </c>
      <c r="AU985" s="105">
        <v>36</v>
      </c>
      <c r="AV985" s="107">
        <v>119</v>
      </c>
      <c r="AW985" s="111">
        <f t="shared" ref="AW985:AW992" si="534">1000*AU985+AV985</f>
        <v>36119</v>
      </c>
      <c r="AY985" s="6" t="s">
        <v>1243</v>
      </c>
      <c r="AZ985" s="1">
        <v>32260</v>
      </c>
      <c r="BA985" s="1">
        <v>0</v>
      </c>
      <c r="BC985" s="1"/>
      <c r="BF985" s="1">
        <v>236707</v>
      </c>
      <c r="BG985" s="1">
        <v>10668</v>
      </c>
      <c r="BH985" s="1">
        <v>7348</v>
      </c>
      <c r="BI985" s="1">
        <v>88891</v>
      </c>
      <c r="BJ985" s="1">
        <v>11388</v>
      </c>
    </row>
    <row r="986" spans="1:62" hidden="1" outlineLevel="1">
      <c r="A986" t="s">
        <v>36</v>
      </c>
      <c r="B986" t="s">
        <v>924</v>
      </c>
      <c r="C986" s="1">
        <f t="shared" si="521"/>
        <v>15314</v>
      </c>
      <c r="D986" s="8">
        <f t="shared" si="522"/>
        <v>2</v>
      </c>
      <c r="E986" s="8">
        <f t="shared" si="523"/>
        <v>1</v>
      </c>
      <c r="F986" s="8">
        <f t="shared" si="524"/>
        <v>0</v>
      </c>
      <c r="G986" s="61">
        <f t="shared" si="525"/>
        <v>81</v>
      </c>
      <c r="H986" s="66">
        <f t="shared" si="520"/>
        <v>5.2892777850333025E-3</v>
      </c>
      <c r="I986" s="2"/>
      <c r="J986" s="2">
        <f t="shared" si="526"/>
        <v>0.48811544991511036</v>
      </c>
      <c r="K986" s="2">
        <f t="shared" si="527"/>
        <v>0.49340472770014365</v>
      </c>
      <c r="L986" s="2">
        <f t="shared" si="528"/>
        <v>0</v>
      </c>
      <c r="M986" s="2">
        <f t="shared" si="529"/>
        <v>1.8479822384745992E-2</v>
      </c>
      <c r="N986" s="1">
        <f t="shared" si="518"/>
        <v>7475</v>
      </c>
      <c r="O986" s="1">
        <f t="shared" si="519"/>
        <v>7556</v>
      </c>
      <c r="P986" s="1"/>
      <c r="Q986" s="1">
        <v>101</v>
      </c>
      <c r="R986" s="1">
        <v>81</v>
      </c>
      <c r="T986" s="127"/>
      <c r="V986" s="1"/>
      <c r="X986" s="61">
        <v>1</v>
      </c>
      <c r="Y986" s="1">
        <v>100</v>
      </c>
      <c r="AA986" s="64"/>
      <c r="AB986" s="64"/>
      <c r="AC986" s="63"/>
      <c r="AD986" s="64"/>
      <c r="AE986" s="64"/>
      <c r="AG986" s="6">
        <f>IF(Q986&gt;0,RANK(Q986,(N986:P986,Q986:AE986)),0)</f>
        <v>3</v>
      </c>
      <c r="AH986" s="6">
        <f>IF(R986&gt;0,RANK(R986,(N986:P986,Q986:AE986)),0)</f>
        <v>5</v>
      </c>
      <c r="AI986" s="6">
        <f>IF(T986&gt;0,RANK(T986,(N986:P986,Q986:AE986)),0)</f>
        <v>0</v>
      </c>
      <c r="AJ986" s="6">
        <f>IF(S986&gt;0,RANK(S986,(N986:P986,Q986:AE986)),0)</f>
        <v>0</v>
      </c>
      <c r="AK986" s="2">
        <f t="shared" si="530"/>
        <v>6.5952722998563404E-3</v>
      </c>
      <c r="AL986" s="2">
        <f t="shared" si="531"/>
        <v>5.2892777850333025E-3</v>
      </c>
      <c r="AM986" s="2">
        <f t="shared" si="532"/>
        <v>0</v>
      </c>
      <c r="AN986" s="2">
        <f t="shared" si="533"/>
        <v>0</v>
      </c>
      <c r="AP986" t="s">
        <v>36</v>
      </c>
      <c r="AQ986" t="s">
        <v>924</v>
      </c>
      <c r="AR986">
        <v>26</v>
      </c>
      <c r="AT986">
        <v>1</v>
      </c>
      <c r="AU986" s="105">
        <v>36</v>
      </c>
      <c r="AV986" s="107">
        <v>121</v>
      </c>
      <c r="AW986" s="111">
        <f t="shared" si="534"/>
        <v>36121</v>
      </c>
      <c r="AY986" s="6" t="s">
        <v>1243</v>
      </c>
      <c r="AZ986" s="1">
        <v>1100</v>
      </c>
      <c r="BA986" s="1">
        <v>2</v>
      </c>
      <c r="BC986" s="1"/>
      <c r="BF986" s="1">
        <v>6279</v>
      </c>
      <c r="BG986" s="1">
        <v>751</v>
      </c>
      <c r="BH986" s="1">
        <v>445</v>
      </c>
      <c r="BI986" s="1">
        <v>6557</v>
      </c>
      <c r="BJ986" s="1">
        <v>999</v>
      </c>
    </row>
    <row r="987" spans="1:62" hidden="1" outlineLevel="1">
      <c r="A987" t="s">
        <v>317</v>
      </c>
      <c r="B987" t="s">
        <v>924</v>
      </c>
      <c r="C987" s="1">
        <f t="shared" si="521"/>
        <v>9033</v>
      </c>
      <c r="D987" s="8">
        <f t="shared" si="522"/>
        <v>1</v>
      </c>
      <c r="E987" s="8">
        <f t="shared" si="523"/>
        <v>2</v>
      </c>
      <c r="F987" s="8">
        <f t="shared" si="524"/>
        <v>0</v>
      </c>
      <c r="G987" s="61">
        <f t="shared" si="525"/>
        <v>692</v>
      </c>
      <c r="H987" s="66">
        <f t="shared" si="520"/>
        <v>7.6607992914867709E-2</v>
      </c>
      <c r="I987" s="2"/>
      <c r="J987" s="2">
        <f t="shared" si="526"/>
        <v>0.52828517657478136</v>
      </c>
      <c r="K987" s="2">
        <f t="shared" si="527"/>
        <v>0.45167718365991366</v>
      </c>
      <c r="L987" s="2">
        <f t="shared" si="528"/>
        <v>0</v>
      </c>
      <c r="M987" s="2">
        <f t="shared" si="529"/>
        <v>2.0037639765304982E-2</v>
      </c>
      <c r="N987" s="1">
        <f t="shared" si="518"/>
        <v>4772</v>
      </c>
      <c r="O987" s="1">
        <f t="shared" si="519"/>
        <v>4080</v>
      </c>
      <c r="P987" s="1"/>
      <c r="Q987" s="1">
        <v>78</v>
      </c>
      <c r="R987" s="1">
        <v>45</v>
      </c>
      <c r="T987" s="127"/>
      <c r="V987" s="1"/>
      <c r="X987" s="61">
        <v>3</v>
      </c>
      <c r="Y987" s="1">
        <v>55</v>
      </c>
      <c r="AA987" s="64"/>
      <c r="AB987" s="64"/>
      <c r="AC987" s="63"/>
      <c r="AD987" s="64"/>
      <c r="AE987" s="64"/>
      <c r="AG987" s="6">
        <f>IF(Q987&gt;0,RANK(Q987,(N987:P987,Q987:AE987)),0)</f>
        <v>3</v>
      </c>
      <c r="AH987" s="6">
        <f>IF(R987&gt;0,RANK(R987,(N987:P987,Q987:AE987)),0)</f>
        <v>5</v>
      </c>
      <c r="AI987" s="6">
        <f>IF(T987&gt;0,RANK(T987,(N987:P987,Q987:AE987)),0)</f>
        <v>0</v>
      </c>
      <c r="AJ987" s="6">
        <f>IF(S987&gt;0,RANK(S987,(N987:P987,Q987:AE987)),0)</f>
        <v>0</v>
      </c>
      <c r="AK987" s="2">
        <f t="shared" si="530"/>
        <v>8.635004981733644E-3</v>
      </c>
      <c r="AL987" s="2">
        <f t="shared" si="531"/>
        <v>4.9817336433078709E-3</v>
      </c>
      <c r="AM987" s="2">
        <f t="shared" si="532"/>
        <v>0</v>
      </c>
      <c r="AN987" s="2">
        <f t="shared" si="533"/>
        <v>0</v>
      </c>
      <c r="AP987" t="s">
        <v>317</v>
      </c>
      <c r="AQ987" t="s">
        <v>924</v>
      </c>
      <c r="AR987">
        <v>29</v>
      </c>
      <c r="AT987">
        <v>1</v>
      </c>
      <c r="AU987" s="105">
        <v>36</v>
      </c>
      <c r="AV987" s="107">
        <v>123</v>
      </c>
      <c r="AW987" s="111">
        <f t="shared" si="534"/>
        <v>36123</v>
      </c>
      <c r="AY987" s="6" t="s">
        <v>1243</v>
      </c>
      <c r="AZ987" s="1">
        <v>468</v>
      </c>
      <c r="BA987" s="1">
        <v>12</v>
      </c>
      <c r="BC987" s="1"/>
      <c r="BF987" s="1">
        <v>4232</v>
      </c>
      <c r="BG987" s="1">
        <v>338</v>
      </c>
      <c r="BH987" s="1">
        <v>202</v>
      </c>
      <c r="BI987" s="1">
        <v>3563</v>
      </c>
      <c r="BJ987" s="1">
        <v>517</v>
      </c>
    </row>
    <row r="988" spans="1:62" hidden="1" outlineLevel="1">
      <c r="A988" t="s">
        <v>509</v>
      </c>
      <c r="B988" t="s">
        <v>924</v>
      </c>
      <c r="C988" s="1">
        <f t="shared" si="521"/>
        <v>345227</v>
      </c>
      <c r="D988" s="8">
        <f t="shared" si="522"/>
        <v>1</v>
      </c>
      <c r="E988" s="8">
        <f t="shared" si="523"/>
        <v>2</v>
      </c>
      <c r="F988" s="8">
        <f t="shared" si="524"/>
        <v>0</v>
      </c>
      <c r="G988" s="61">
        <f t="shared" si="525"/>
        <v>299760</v>
      </c>
      <c r="H988" s="66">
        <f t="shared" si="520"/>
        <v>0.86829825013686646</v>
      </c>
      <c r="I988" s="2"/>
      <c r="J988" s="2">
        <f t="shared" si="526"/>
        <v>0.93091791777584021</v>
      </c>
      <c r="K988" s="2">
        <f t="shared" si="527"/>
        <v>6.2619667638973781E-2</v>
      </c>
      <c r="L988" s="2">
        <f t="shared" si="528"/>
        <v>0</v>
      </c>
      <c r="M988" s="2">
        <f t="shared" si="529"/>
        <v>6.4624145851860104E-3</v>
      </c>
      <c r="N988" s="1">
        <f t="shared" si="518"/>
        <v>321378</v>
      </c>
      <c r="O988" s="1">
        <f t="shared" si="519"/>
        <v>21618</v>
      </c>
      <c r="P988" s="1"/>
      <c r="Q988" s="1">
        <v>1073</v>
      </c>
      <c r="R988" s="1">
        <v>560</v>
      </c>
      <c r="T988" s="127"/>
      <c r="V988" s="1"/>
      <c r="X988" s="61">
        <v>88</v>
      </c>
      <c r="Y988" s="1">
        <v>510</v>
      </c>
      <c r="AA988" s="64"/>
      <c r="AB988" s="64"/>
      <c r="AC988" s="63"/>
      <c r="AD988" s="64"/>
      <c r="AE988" s="64"/>
      <c r="AG988" s="6">
        <f>IF(Q988&gt;0,RANK(Q988,(N988:P988,Q988:AE988)),0)</f>
        <v>3</v>
      </c>
      <c r="AH988" s="6">
        <f>IF(R988&gt;0,RANK(R988,(N988:P988,Q988:AE988)),0)</f>
        <v>4</v>
      </c>
      <c r="AI988" s="6">
        <f>IF(T988&gt;0,RANK(T988,(N988:P988,Q988:AE988)),0)</f>
        <v>0</v>
      </c>
      <c r="AJ988" s="6">
        <f>IF(S988&gt;0,RANK(S988,(N988:P988,Q988:AE988)),0)</f>
        <v>0</v>
      </c>
      <c r="AK988" s="2">
        <f t="shared" si="530"/>
        <v>3.1080998878998457E-3</v>
      </c>
      <c r="AL988" s="2">
        <f t="shared" si="531"/>
        <v>1.6221210971331906E-3</v>
      </c>
      <c r="AM988" s="2">
        <f t="shared" si="532"/>
        <v>0</v>
      </c>
      <c r="AN988" s="2">
        <f t="shared" si="533"/>
        <v>0</v>
      </c>
      <c r="AP988" t="s">
        <v>509</v>
      </c>
      <c r="AQ988" t="s">
        <v>924</v>
      </c>
      <c r="AR988">
        <v>0</v>
      </c>
      <c r="AT988">
        <v>1</v>
      </c>
      <c r="AU988" s="105">
        <v>36</v>
      </c>
      <c r="AV988" s="107">
        <v>5</v>
      </c>
      <c r="AW988" s="111">
        <f t="shared" si="534"/>
        <v>36005</v>
      </c>
      <c r="AY988" s="6" t="s">
        <v>1243</v>
      </c>
      <c r="AZ988" s="1">
        <v>28543</v>
      </c>
      <c r="BA988" s="1">
        <v>0</v>
      </c>
      <c r="BC988" s="1"/>
      <c r="BF988" s="1">
        <v>313455</v>
      </c>
      <c r="BG988" s="1">
        <v>6184</v>
      </c>
      <c r="BH988" s="1">
        <v>1739</v>
      </c>
      <c r="BI988" s="1">
        <v>18289</v>
      </c>
      <c r="BJ988" s="1">
        <v>3329</v>
      </c>
    </row>
    <row r="989" spans="1:62" hidden="1" outlineLevel="1">
      <c r="A989" t="s">
        <v>1356</v>
      </c>
      <c r="B989" t="s">
        <v>924</v>
      </c>
      <c r="C989" s="1">
        <f t="shared" si="521"/>
        <v>687587</v>
      </c>
      <c r="D989" s="8">
        <f t="shared" si="522"/>
        <v>1</v>
      </c>
      <c r="E989" s="8">
        <f t="shared" si="523"/>
        <v>2</v>
      </c>
      <c r="F989" s="8">
        <f t="shared" si="524"/>
        <v>0</v>
      </c>
      <c r="G989" s="61">
        <f t="shared" si="525"/>
        <v>519330</v>
      </c>
      <c r="H989" s="66">
        <f t="shared" si="520"/>
        <v>0.75529351194830618</v>
      </c>
      <c r="I989" s="2"/>
      <c r="J989" s="2">
        <f t="shared" si="526"/>
        <v>0.87092106162565608</v>
      </c>
      <c r="K989" s="2">
        <f t="shared" si="527"/>
        <v>0.11562754967734992</v>
      </c>
      <c r="L989" s="2">
        <f t="shared" si="528"/>
        <v>0</v>
      </c>
      <c r="M989" s="2">
        <f t="shared" si="529"/>
        <v>1.3451388696993999E-2</v>
      </c>
      <c r="N989" s="1">
        <f t="shared" si="518"/>
        <v>598834</v>
      </c>
      <c r="O989" s="1">
        <f t="shared" si="519"/>
        <v>79504</v>
      </c>
      <c r="P989" s="1"/>
      <c r="Q989" s="1">
        <v>5597</v>
      </c>
      <c r="R989" s="1">
        <v>2126</v>
      </c>
      <c r="T989" s="127"/>
      <c r="V989" s="1"/>
      <c r="X989" s="61">
        <v>239</v>
      </c>
      <c r="Y989" s="1">
        <v>1287</v>
      </c>
      <c r="AA989" s="64"/>
      <c r="AB989" s="64"/>
      <c r="AC989" s="63"/>
      <c r="AD989" s="64"/>
      <c r="AE989" s="64"/>
      <c r="AG989" s="6">
        <f>IF(Q989&gt;0,RANK(Q989,(N989:P989,Q989:AE989)),0)</f>
        <v>3</v>
      </c>
      <c r="AH989" s="6">
        <f>IF(R989&gt;0,RANK(R989,(N989:P989,Q989:AE989)),0)</f>
        <v>4</v>
      </c>
      <c r="AI989" s="6">
        <f>IF(T989&gt;0,RANK(T989,(N989:P989,Q989:AE989)),0)</f>
        <v>0</v>
      </c>
      <c r="AJ989" s="6">
        <f>IF(S989&gt;0,RANK(S989,(N989:P989,Q989:AE989)),0)</f>
        <v>0</v>
      </c>
      <c r="AK989" s="2">
        <f t="shared" si="530"/>
        <v>8.1400608213942384E-3</v>
      </c>
      <c r="AL989" s="2">
        <f t="shared" si="531"/>
        <v>3.0919723613157318E-3</v>
      </c>
      <c r="AM989" s="2">
        <f t="shared" si="532"/>
        <v>0</v>
      </c>
      <c r="AN989" s="2">
        <f t="shared" si="533"/>
        <v>0</v>
      </c>
      <c r="AP989" t="s">
        <v>1356</v>
      </c>
      <c r="AQ989" t="s">
        <v>924</v>
      </c>
      <c r="AR989">
        <v>0</v>
      </c>
      <c r="AT989">
        <v>1</v>
      </c>
      <c r="AU989" s="105">
        <v>36</v>
      </c>
      <c r="AV989" s="107">
        <v>47</v>
      </c>
      <c r="AW989" s="111">
        <f t="shared" si="534"/>
        <v>36047</v>
      </c>
      <c r="AY989" s="6" t="s">
        <v>1243</v>
      </c>
      <c r="AZ989" s="1">
        <v>53940</v>
      </c>
      <c r="BA989" s="1">
        <v>0</v>
      </c>
      <c r="BC989" s="1"/>
      <c r="BF989" s="1">
        <v>568465</v>
      </c>
      <c r="BG989" s="1">
        <v>25167</v>
      </c>
      <c r="BH989" s="1">
        <v>5202</v>
      </c>
      <c r="BI989" s="1">
        <v>69871</v>
      </c>
      <c r="BJ989" s="1">
        <v>9633</v>
      </c>
    </row>
    <row r="990" spans="1:62" hidden="1" outlineLevel="1">
      <c r="A990" t="s">
        <v>923</v>
      </c>
      <c r="B990" t="s">
        <v>924</v>
      </c>
      <c r="C990" s="1">
        <f t="shared" si="521"/>
        <v>561636</v>
      </c>
      <c r="D990" s="8">
        <f t="shared" si="522"/>
        <v>1</v>
      </c>
      <c r="E990" s="8">
        <f t="shared" si="523"/>
        <v>2</v>
      </c>
      <c r="F990" s="8">
        <f t="shared" si="524"/>
        <v>0</v>
      </c>
      <c r="G990" s="61">
        <f t="shared" si="525"/>
        <v>422002</v>
      </c>
      <c r="H990" s="66">
        <f t="shared" si="520"/>
        <v>0.75137989730003063</v>
      </c>
      <c r="I990" s="2"/>
      <c r="J990" s="2">
        <f t="shared" si="526"/>
        <v>0.86835779757707843</v>
      </c>
      <c r="K990" s="2">
        <f t="shared" si="527"/>
        <v>0.11697790027704777</v>
      </c>
      <c r="L990" s="2">
        <f t="shared" si="528"/>
        <v>0</v>
      </c>
      <c r="M990" s="2">
        <f t="shared" si="529"/>
        <v>1.4664302145873803E-2</v>
      </c>
      <c r="N990" s="1">
        <f t="shared" si="518"/>
        <v>487701</v>
      </c>
      <c r="O990" s="1">
        <f t="shared" si="519"/>
        <v>65699</v>
      </c>
      <c r="P990" s="1"/>
      <c r="Q990" s="1">
        <v>4539</v>
      </c>
      <c r="R990" s="1">
        <v>2790</v>
      </c>
      <c r="T990" s="127"/>
      <c r="V990" s="1"/>
      <c r="X990" s="61">
        <v>219</v>
      </c>
      <c r="Y990" s="1">
        <v>688</v>
      </c>
      <c r="AA990" s="64"/>
      <c r="AB990" s="64"/>
      <c r="AC990" s="63"/>
      <c r="AD990" s="64"/>
      <c r="AE990" s="64"/>
      <c r="AG990" s="6">
        <f>IF(Q990&gt;0,RANK(Q990,(N990:P990,Q990:AE990)),0)</f>
        <v>3</v>
      </c>
      <c r="AH990" s="6">
        <f>IF(R990&gt;0,RANK(R990,(N990:P990,Q990:AE990)),0)</f>
        <v>4</v>
      </c>
      <c r="AI990" s="6">
        <f>IF(T990&gt;0,RANK(T990,(N990:P990,Q990:AE990)),0)</f>
        <v>0</v>
      </c>
      <c r="AJ990" s="6">
        <f>IF(S990&gt;0,RANK(S990,(N990:P990,Q990:AE990)),0)</f>
        <v>0</v>
      </c>
      <c r="AK990" s="2">
        <f t="shared" si="530"/>
        <v>8.081746896566459E-3</v>
      </c>
      <c r="AL990" s="2">
        <f t="shared" si="531"/>
        <v>4.967630280110249E-3</v>
      </c>
      <c r="AM990" s="2">
        <f t="shared" si="532"/>
        <v>0</v>
      </c>
      <c r="AN990" s="2">
        <f t="shared" si="533"/>
        <v>0</v>
      </c>
      <c r="AP990" t="s">
        <v>923</v>
      </c>
      <c r="AQ990" t="s">
        <v>924</v>
      </c>
      <c r="AR990">
        <v>0</v>
      </c>
      <c r="AT990">
        <v>1</v>
      </c>
      <c r="AU990" s="105">
        <v>36</v>
      </c>
      <c r="AV990" s="107">
        <v>61</v>
      </c>
      <c r="AW990" s="111">
        <f t="shared" si="534"/>
        <v>36061</v>
      </c>
      <c r="AY990" s="6" t="s">
        <v>1243</v>
      </c>
      <c r="AZ990" s="1">
        <v>42252</v>
      </c>
      <c r="BA990" s="1">
        <v>0</v>
      </c>
      <c r="BC990" s="1"/>
      <c r="BF990" s="1">
        <v>465844</v>
      </c>
      <c r="BG990" s="1">
        <v>16327</v>
      </c>
      <c r="BH990" s="1">
        <v>5530</v>
      </c>
      <c r="BI990" s="1">
        <v>61743</v>
      </c>
      <c r="BJ990" s="1">
        <v>3956</v>
      </c>
    </row>
    <row r="991" spans="1:62" hidden="1" outlineLevel="1">
      <c r="A991" t="s">
        <v>626</v>
      </c>
      <c r="B991" t="s">
        <v>924</v>
      </c>
      <c r="C991" s="1">
        <f t="shared" si="521"/>
        <v>556899</v>
      </c>
      <c r="D991" s="8">
        <f t="shared" si="522"/>
        <v>1</v>
      </c>
      <c r="E991" s="8">
        <f t="shared" si="523"/>
        <v>2</v>
      </c>
      <c r="F991" s="8">
        <f t="shared" si="524"/>
        <v>0</v>
      </c>
      <c r="G991" s="61">
        <f t="shared" si="525"/>
        <v>385910</v>
      </c>
      <c r="H991" s="66">
        <f t="shared" si="520"/>
        <v>0.69296227861784632</v>
      </c>
      <c r="I991" s="2"/>
      <c r="J991" s="2">
        <f t="shared" si="526"/>
        <v>0.84050967949304989</v>
      </c>
      <c r="K991" s="2">
        <f t="shared" si="527"/>
        <v>0.14754740087520357</v>
      </c>
      <c r="L991" s="2">
        <f t="shared" si="528"/>
        <v>0</v>
      </c>
      <c r="M991" s="2">
        <f t="shared" si="529"/>
        <v>1.194291963174654E-2</v>
      </c>
      <c r="N991" s="1">
        <f t="shared" si="518"/>
        <v>468079</v>
      </c>
      <c r="O991" s="1">
        <f t="shared" si="519"/>
        <v>82169</v>
      </c>
      <c r="P991" s="1"/>
      <c r="Q991" s="1">
        <v>3021</v>
      </c>
      <c r="R991" s="1">
        <v>1912</v>
      </c>
      <c r="T991" s="127"/>
      <c r="V991" s="1"/>
      <c r="X991" s="61">
        <v>248</v>
      </c>
      <c r="Y991" s="1">
        <v>1470</v>
      </c>
      <c r="AA991" s="64"/>
      <c r="AB991" s="64"/>
      <c r="AC991" s="63"/>
      <c r="AD991" s="64"/>
      <c r="AE991" s="64"/>
      <c r="AG991" s="6">
        <f>IF(Q991&gt;0,RANK(Q991,(N991:P991,Q991:AE991)),0)</f>
        <v>3</v>
      </c>
      <c r="AH991" s="6">
        <f>IF(R991&gt;0,RANK(R991,(N991:P991,Q991:AE991)),0)</f>
        <v>4</v>
      </c>
      <c r="AI991" s="6">
        <f>IF(T991&gt;0,RANK(T991,(N991:P991,Q991:AE991)),0)</f>
        <v>0</v>
      </c>
      <c r="AJ991" s="6">
        <f>IF(S991&gt;0,RANK(S991,(N991:P991,Q991:AE991)),0)</f>
        <v>0</v>
      </c>
      <c r="AK991" s="2">
        <f t="shared" si="530"/>
        <v>5.4246820339056093E-3</v>
      </c>
      <c r="AL991" s="2">
        <f t="shared" si="531"/>
        <v>3.4332975997442981E-3</v>
      </c>
      <c r="AM991" s="2">
        <f t="shared" si="532"/>
        <v>0</v>
      </c>
      <c r="AN991" s="2">
        <f t="shared" si="533"/>
        <v>0</v>
      </c>
      <c r="AP991" t="s">
        <v>626</v>
      </c>
      <c r="AQ991" t="s">
        <v>924</v>
      </c>
      <c r="AR991">
        <v>0</v>
      </c>
      <c r="AT991">
        <v>1</v>
      </c>
      <c r="AU991" s="105">
        <v>36</v>
      </c>
      <c r="AV991" s="107">
        <v>81</v>
      </c>
      <c r="AW991" s="111">
        <f t="shared" si="534"/>
        <v>36081</v>
      </c>
      <c r="AY991" s="6" t="s">
        <v>1243</v>
      </c>
      <c r="AZ991" s="1">
        <v>43108</v>
      </c>
      <c r="BA991" s="1">
        <v>0</v>
      </c>
      <c r="BC991" s="1"/>
      <c r="BF991" s="1">
        <v>450607</v>
      </c>
      <c r="BG991" s="1">
        <v>12542</v>
      </c>
      <c r="BH991" s="1">
        <v>4930</v>
      </c>
      <c r="BI991" s="1">
        <v>73637</v>
      </c>
      <c r="BJ991" s="1">
        <v>8532</v>
      </c>
    </row>
    <row r="992" spans="1:62" hidden="1" outlineLevel="1">
      <c r="A992" t="s">
        <v>2413</v>
      </c>
      <c r="B992" t="s">
        <v>924</v>
      </c>
      <c r="C992" s="1">
        <f t="shared" si="521"/>
        <v>148316</v>
      </c>
      <c r="D992" s="8">
        <f t="shared" si="522"/>
        <v>1</v>
      </c>
      <c r="E992" s="8">
        <f t="shared" si="523"/>
        <v>2</v>
      </c>
      <c r="F992" s="8">
        <f t="shared" si="524"/>
        <v>0</v>
      </c>
      <c r="G992" s="61">
        <f t="shared" si="525"/>
        <v>43061</v>
      </c>
      <c r="H992" s="66">
        <f t="shared" si="520"/>
        <v>0.29033280293427549</v>
      </c>
      <c r="I992" s="2"/>
      <c r="J992" s="2">
        <f t="shared" si="526"/>
        <v>0.63946573532188034</v>
      </c>
      <c r="K992" s="2">
        <f t="shared" si="527"/>
        <v>0.34913293238760484</v>
      </c>
      <c r="L992" s="2">
        <f t="shared" si="528"/>
        <v>0</v>
      </c>
      <c r="M992" s="2">
        <f t="shared" si="529"/>
        <v>1.1401332290514821E-2</v>
      </c>
      <c r="N992" s="1">
        <f t="shared" si="518"/>
        <v>94843</v>
      </c>
      <c r="O992" s="1">
        <f t="shared" si="519"/>
        <v>51782</v>
      </c>
      <c r="P992" s="1"/>
      <c r="Q992" s="1">
        <v>504</v>
      </c>
      <c r="R992" s="1">
        <v>579</v>
      </c>
      <c r="T992" s="127"/>
      <c r="V992" s="1"/>
      <c r="X992" s="61">
        <v>52</v>
      </c>
      <c r="Y992" s="1">
        <v>556</v>
      </c>
      <c r="AA992" s="64"/>
      <c r="AB992" s="64"/>
      <c r="AC992" s="63"/>
      <c r="AD992" s="64"/>
      <c r="AE992" s="64"/>
      <c r="AG992" s="6">
        <f>IF(Q992&gt;0,RANK(Q992,(N992:P992,Q992:AE992)),0)</f>
        <v>5</v>
      </c>
      <c r="AH992" s="6">
        <f>IF(R992&gt;0,RANK(R992,(N992:P992,Q992:AE992)),0)</f>
        <v>3</v>
      </c>
      <c r="AI992" s="6">
        <f>IF(T992&gt;0,RANK(T992,(N992:P992,Q992:AE992)),0)</f>
        <v>0</v>
      </c>
      <c r="AJ992" s="6">
        <f>IF(S992&gt;0,RANK(S992,(N992:P992,Q992:AE992)),0)</f>
        <v>0</v>
      </c>
      <c r="AK992" s="2">
        <f t="shared" si="530"/>
        <v>3.3981498961676419E-3</v>
      </c>
      <c r="AL992" s="2">
        <f t="shared" si="531"/>
        <v>3.9038269640497315E-3</v>
      </c>
      <c r="AM992" s="2">
        <f t="shared" si="532"/>
        <v>0</v>
      </c>
      <c r="AN992" s="2">
        <f t="shared" si="533"/>
        <v>0</v>
      </c>
      <c r="AP992" t="s">
        <v>2413</v>
      </c>
      <c r="AQ992" t="s">
        <v>924</v>
      </c>
      <c r="AR992">
        <v>13</v>
      </c>
      <c r="AT992">
        <v>1</v>
      </c>
      <c r="AU992" s="105">
        <v>36</v>
      </c>
      <c r="AV992" s="107">
        <v>85</v>
      </c>
      <c r="AW992" s="111">
        <f t="shared" si="534"/>
        <v>36085</v>
      </c>
      <c r="AY992" s="6" t="s">
        <v>1243</v>
      </c>
      <c r="AZ992" s="1">
        <v>6679</v>
      </c>
      <c r="BA992" s="1">
        <v>0</v>
      </c>
      <c r="BC992" s="1"/>
      <c r="BF992" s="1">
        <v>86412</v>
      </c>
      <c r="BG992" s="1">
        <v>5403</v>
      </c>
      <c r="BH992" s="1">
        <v>3028</v>
      </c>
      <c r="BI992" s="1">
        <v>45535</v>
      </c>
      <c r="BJ992" s="1">
        <v>6247</v>
      </c>
    </row>
    <row r="993" spans="1:62" collapsed="1">
      <c r="A993" t="s">
        <v>923</v>
      </c>
      <c r="B993" t="s">
        <v>179</v>
      </c>
      <c r="C993" s="1">
        <f t="shared" si="521"/>
        <v>6679678</v>
      </c>
      <c r="D993" s="8">
        <f t="shared" si="522"/>
        <v>1</v>
      </c>
      <c r="E993" s="8">
        <f t="shared" si="523"/>
        <v>2</v>
      </c>
      <c r="F993" s="8">
        <f t="shared" si="524"/>
        <v>0</v>
      </c>
      <c r="G993" s="61">
        <f t="shared" si="525"/>
        <v>3063628</v>
      </c>
      <c r="H993" s="66">
        <f t="shared" si="520"/>
        <v>0.45864905464005901</v>
      </c>
      <c r="I993" s="2"/>
      <c r="J993" s="2">
        <f t="shared" si="526"/>
        <v>0.72194048874811034</v>
      </c>
      <c r="K993" s="2">
        <f t="shared" si="527"/>
        <v>0.26329143410805134</v>
      </c>
      <c r="L993" s="2">
        <f t="shared" si="528"/>
        <v>0</v>
      </c>
      <c r="M993" s="2">
        <f t="shared" si="529"/>
        <v>1.4768077143838321E-2</v>
      </c>
      <c r="N993" s="64">
        <f>SUM(N931:N992)</f>
        <v>4822330</v>
      </c>
      <c r="O993" s="64">
        <f>SUM(O931:O992)</f>
        <v>1758702</v>
      </c>
      <c r="P993" s="64"/>
      <c r="Q993" s="61">
        <f t="shared" ref="Q993:R993" si="535">SUM(Q931:Q992)</f>
        <v>42591</v>
      </c>
      <c r="R993" s="61">
        <f t="shared" si="535"/>
        <v>32002</v>
      </c>
      <c r="X993" s="61">
        <f>SUM(X931:X992)</f>
        <v>2012</v>
      </c>
      <c r="Y993" s="61">
        <f>SUM(Y931:Y992)</f>
        <v>22041</v>
      </c>
      <c r="AA993" s="64"/>
      <c r="AB993" s="64"/>
      <c r="AC993" s="64"/>
      <c r="AD993" s="64"/>
      <c r="AE993" s="64"/>
      <c r="AG993" s="6">
        <f>IF(Q993&gt;0,RANK(Q993,(N993:P993,Q993:AE993)),0)</f>
        <v>3</v>
      </c>
      <c r="AH993" s="6">
        <f>IF(R993&gt;0,RANK(R993,(N993:P993,Q993:AE993)),0)</f>
        <v>4</v>
      </c>
      <c r="AI993" s="6">
        <f>IF(T993&gt;0,RANK(T993,(N993:P993,Q993:AE993)),0)</f>
        <v>0</v>
      </c>
      <c r="AJ993" s="6">
        <f>IF(S993&gt;0,RANK(S993,(N993:P993,Q993:AE993)),0)</f>
        <v>0</v>
      </c>
      <c r="AK993" s="2">
        <f t="shared" si="530"/>
        <v>6.3762055596093105E-3</v>
      </c>
      <c r="AL993" s="2">
        <f t="shared" si="531"/>
        <v>4.7909495038533298E-3</v>
      </c>
      <c r="AM993" s="2">
        <f t="shared" si="532"/>
        <v>0</v>
      </c>
      <c r="AN993" s="2">
        <f t="shared" si="533"/>
        <v>0</v>
      </c>
      <c r="AP993" t="s">
        <v>923</v>
      </c>
      <c r="AQ993" t="s">
        <v>179</v>
      </c>
      <c r="AT993">
        <v>1</v>
      </c>
      <c r="AU993" s="105">
        <v>36</v>
      </c>
      <c r="AV993" s="107"/>
      <c r="AW993" s="105">
        <v>36</v>
      </c>
      <c r="AY993" s="6" t="s">
        <v>71</v>
      </c>
      <c r="AZ993" s="1">
        <f>SUM(AZ931:AZ992)</f>
        <v>451051</v>
      </c>
      <c r="BA993" s="1">
        <f>SUM(BA931:BA992)</f>
        <v>4435</v>
      </c>
      <c r="BC993" s="1"/>
      <c r="BF993" s="1">
        <f>SUM(BF931:BF992)</f>
        <v>4432525</v>
      </c>
      <c r="BG993" s="1">
        <f>SUM(BG931:BG992)</f>
        <v>251292</v>
      </c>
      <c r="BH993" s="1">
        <f>SUM(BH931:BH992)</f>
        <v>138513</v>
      </c>
      <c r="BI993" s="1">
        <f>SUM(BI931:BI992)</f>
        <v>1517578</v>
      </c>
      <c r="BJ993" s="1">
        <f>SUM(BJ931:BJ992)</f>
        <v>241124</v>
      </c>
    </row>
    <row r="994" spans="1:62">
      <c r="C994" s="1"/>
      <c r="D994" s="8"/>
      <c r="E994" s="8"/>
      <c r="F994" s="8"/>
      <c r="G994" s="61"/>
      <c r="H994" s="66"/>
      <c r="I994" s="2"/>
      <c r="Y994" s="64"/>
      <c r="Z994" s="64"/>
      <c r="AA994" s="64"/>
      <c r="AB994" s="64"/>
      <c r="AC994" s="64"/>
      <c r="AD994" s="64"/>
      <c r="AE994" s="64"/>
      <c r="AG994" s="6"/>
      <c r="AH994" s="6"/>
      <c r="AI994" s="6"/>
      <c r="AJ994" s="6"/>
      <c r="AU994" s="105"/>
      <c r="AV994" s="107"/>
      <c r="AW994" s="111"/>
    </row>
    <row r="995" spans="1:62" hidden="1" outlineLevel="1">
      <c r="A995" t="s">
        <v>1341</v>
      </c>
      <c r="B995" t="s">
        <v>385</v>
      </c>
      <c r="C995" s="1">
        <f t="shared" ref="C995:C1026" si="536">SUM(N995:AE995)</f>
        <v>1282</v>
      </c>
      <c r="D995" s="8">
        <f t="shared" ref="D995:D1026" si="537">IF(N995&gt;0, RANK(N995,(N995:AE995)),0)</f>
        <v>2</v>
      </c>
      <c r="E995" s="8">
        <f t="shared" ref="E995:E1026" si="538">IF(O995&gt;0,RANK(O995,(N995:AE995)),0)</f>
        <v>1</v>
      </c>
      <c r="F995" s="8">
        <f t="shared" ref="F995:F1026" si="539">IF(P995&gt;0,RANK(P995,(N995:AE995)),0)</f>
        <v>0</v>
      </c>
      <c r="G995" s="61">
        <f t="shared" ref="G995:G1026" si="540">IF(C995&gt;0,MAX(N995:S995)-LARGE(N995:S995,2),0)</f>
        <v>333</v>
      </c>
      <c r="H995" s="66">
        <f t="shared" ref="H995:H1041" si="541">IF(C995&gt;0,G995/C995,0)</f>
        <v>0.25975039001560063</v>
      </c>
      <c r="I995" s="2"/>
      <c r="J995" s="2">
        <f t="shared" ref="J995:J1026" si="542">IF($C995=0,"-",N995/$C995)</f>
        <v>0.36895475819032764</v>
      </c>
      <c r="K995" s="2">
        <f t="shared" ref="K995:K1026" si="543">IF($C995=0,"-",O995/$C995)</f>
        <v>0.62870514820592827</v>
      </c>
      <c r="L995" s="2">
        <f t="shared" ref="L995:L1026" si="544">IF($C995=0,"-",P995/$C995)</f>
        <v>0</v>
      </c>
      <c r="M995" s="2">
        <f t="shared" ref="M995:M1026" si="545">IF(C995=0,"-",(1-J995-K995-L995))</f>
        <v>2.3400936037440978E-3</v>
      </c>
      <c r="N995" s="127">
        <v>473</v>
      </c>
      <c r="O995" s="127">
        <v>806</v>
      </c>
      <c r="P995" s="127"/>
      <c r="Q995" s="127"/>
      <c r="R995" s="127"/>
      <c r="S995" s="127"/>
      <c r="X995" s="61">
        <v>3</v>
      </c>
      <c r="Y995" s="64"/>
      <c r="Z995" s="64"/>
      <c r="AA995" s="64"/>
      <c r="AB995" s="64"/>
      <c r="AC995" s="64"/>
      <c r="AD995" s="64"/>
      <c r="AE995" s="64"/>
      <c r="AG995" s="6">
        <f>IF(Q995&gt;0,RANK(Q995,(N995:P995,Q995:AE995)),0)</f>
        <v>0</v>
      </c>
      <c r="AH995" s="6">
        <f>IF(R995&gt;0,RANK(R995,(N995:P995,Q995:AE995)),0)</f>
        <v>0</v>
      </c>
      <c r="AI995" s="6">
        <f>IF(T995&gt;0,RANK(T995,(N995:P995,Q995:AE995)),0)</f>
        <v>0</v>
      </c>
      <c r="AJ995" s="6">
        <f>IF(S995&gt;0,RANK(S995,(N995:P995,Q995:AE995)),0)</f>
        <v>0</v>
      </c>
      <c r="AK995" s="2">
        <f t="shared" ref="AK995:AK1026" si="546">IF($C995=0,"-",Q995/$C995)</f>
        <v>0</v>
      </c>
      <c r="AL995" s="2">
        <f t="shared" ref="AL995:AL1026" si="547">IF($C995=0,"-",R995/$C995)</f>
        <v>0</v>
      </c>
      <c r="AM995" s="2">
        <f t="shared" ref="AM995:AM1026" si="548">IF($C995=0,"-",T995/$C995)</f>
        <v>0</v>
      </c>
      <c r="AN995" s="2">
        <f t="shared" ref="AN995:AN1026" si="549">IF($C995=0,"-",S995/$C995)</f>
        <v>0</v>
      </c>
      <c r="AP995" t="s">
        <v>1341</v>
      </c>
      <c r="AQ995" t="s">
        <v>385</v>
      </c>
      <c r="AR995">
        <v>1</v>
      </c>
      <c r="AT995">
        <v>1</v>
      </c>
      <c r="AU995" s="105">
        <v>38</v>
      </c>
      <c r="AV995" s="107">
        <v>1</v>
      </c>
      <c r="AW995" s="111">
        <f t="shared" ref="AW995:AW1010" si="550">1000*AU995+AV995</f>
        <v>38001</v>
      </c>
      <c r="AY995" s="6" t="s">
        <v>1243</v>
      </c>
      <c r="BF995" t="s">
        <v>1906</v>
      </c>
    </row>
    <row r="996" spans="1:62" hidden="1" outlineLevel="1">
      <c r="A996" t="s">
        <v>1450</v>
      </c>
      <c r="B996" t="s">
        <v>385</v>
      </c>
      <c r="C996" s="1">
        <f t="shared" si="536"/>
        <v>5531</v>
      </c>
      <c r="D996" s="8">
        <f t="shared" si="537"/>
        <v>1</v>
      </c>
      <c r="E996" s="8">
        <f t="shared" si="538"/>
        <v>2</v>
      </c>
      <c r="F996" s="8">
        <f t="shared" si="539"/>
        <v>0</v>
      </c>
      <c r="G996" s="61">
        <f t="shared" si="540"/>
        <v>852</v>
      </c>
      <c r="H996" s="66">
        <f t="shared" si="541"/>
        <v>0.1540408606038691</v>
      </c>
      <c r="I996" s="2"/>
      <c r="J996" s="2">
        <f t="shared" si="542"/>
        <v>0.57512203941421081</v>
      </c>
      <c r="K996" s="2">
        <f t="shared" si="543"/>
        <v>0.42108117881034168</v>
      </c>
      <c r="L996" s="2">
        <f t="shared" si="544"/>
        <v>0</v>
      </c>
      <c r="M996" s="2">
        <f t="shared" si="545"/>
        <v>3.7967817754475108E-3</v>
      </c>
      <c r="N996" s="127">
        <v>3181</v>
      </c>
      <c r="O996" s="127">
        <v>2329</v>
      </c>
      <c r="P996" s="127"/>
      <c r="Q996" s="127"/>
      <c r="R996" s="127"/>
      <c r="S996" s="127"/>
      <c r="X996" s="61">
        <v>21</v>
      </c>
      <c r="Y996" s="64"/>
      <c r="Z996" s="64"/>
      <c r="AA996" s="64"/>
      <c r="AB996" s="64"/>
      <c r="AC996" s="64"/>
      <c r="AD996" s="64"/>
      <c r="AE996" s="64"/>
      <c r="AG996" s="6">
        <f>IF(Q996&gt;0,RANK(Q996,(N996:P996,Q996:AE996)),0)</f>
        <v>0</v>
      </c>
      <c r="AH996" s="6">
        <f>IF(R996&gt;0,RANK(R996,(N996:P996,Q996:AE996)),0)</f>
        <v>0</v>
      </c>
      <c r="AI996" s="6">
        <f>IF(T996&gt;0,RANK(T996,(N996:P996,Q996:AE996)),0)</f>
        <v>0</v>
      </c>
      <c r="AJ996" s="6">
        <f>IF(S996&gt;0,RANK(S996,(N996:P996,Q996:AE996)),0)</f>
        <v>0</v>
      </c>
      <c r="AK996" s="2">
        <f t="shared" si="546"/>
        <v>0</v>
      </c>
      <c r="AL996" s="2">
        <f t="shared" si="547"/>
        <v>0</v>
      </c>
      <c r="AM996" s="2">
        <f t="shared" si="548"/>
        <v>0</v>
      </c>
      <c r="AN996" s="2">
        <f t="shared" si="549"/>
        <v>0</v>
      </c>
      <c r="AP996" t="s">
        <v>1450</v>
      </c>
      <c r="AQ996" t="s">
        <v>385</v>
      </c>
      <c r="AR996">
        <v>1</v>
      </c>
      <c r="AT996">
        <v>1</v>
      </c>
      <c r="AU996" s="105">
        <v>38</v>
      </c>
      <c r="AV996" s="107">
        <v>3</v>
      </c>
      <c r="AW996" s="111">
        <f t="shared" si="550"/>
        <v>38003</v>
      </c>
      <c r="AY996" s="6" t="s">
        <v>1243</v>
      </c>
      <c r="BF996" t="s">
        <v>1907</v>
      </c>
    </row>
    <row r="997" spans="1:62" hidden="1" outlineLevel="1">
      <c r="A997" t="s">
        <v>1382</v>
      </c>
      <c r="B997" t="s">
        <v>385</v>
      </c>
      <c r="C997" s="1">
        <f t="shared" si="536"/>
        <v>2166</v>
      </c>
      <c r="D997" s="8">
        <f t="shared" si="537"/>
        <v>1</v>
      </c>
      <c r="E997" s="8">
        <f t="shared" si="538"/>
        <v>2</v>
      </c>
      <c r="F997" s="8">
        <f t="shared" si="539"/>
        <v>0</v>
      </c>
      <c r="G997" s="61">
        <f t="shared" si="540"/>
        <v>744</v>
      </c>
      <c r="H997" s="66">
        <f t="shared" si="541"/>
        <v>0.34349030470914127</v>
      </c>
      <c r="I997" s="2"/>
      <c r="J997" s="2">
        <f t="shared" si="542"/>
        <v>0.67082179132040631</v>
      </c>
      <c r="K997" s="2">
        <f t="shared" si="543"/>
        <v>0.32733148661126499</v>
      </c>
      <c r="L997" s="2">
        <f t="shared" si="544"/>
        <v>0</v>
      </c>
      <c r="M997" s="2">
        <f t="shared" si="545"/>
        <v>1.8467220683286989E-3</v>
      </c>
      <c r="N997" s="127">
        <v>1453</v>
      </c>
      <c r="O997" s="127">
        <v>709</v>
      </c>
      <c r="P997" s="127"/>
      <c r="Q997" s="127"/>
      <c r="R997" s="127"/>
      <c r="S997" s="127"/>
      <c r="X997" s="61">
        <v>4</v>
      </c>
      <c r="Y997" s="64"/>
      <c r="Z997" s="64"/>
      <c r="AA997" s="64"/>
      <c r="AB997" s="64"/>
      <c r="AC997" s="64"/>
      <c r="AD997" s="64"/>
      <c r="AE997" s="64"/>
      <c r="AG997" s="6">
        <f>IF(Q997&gt;0,RANK(Q997,(N997:P997,Q997:AE997)),0)</f>
        <v>0</v>
      </c>
      <c r="AH997" s="6">
        <f>IF(R997&gt;0,RANK(R997,(N997:P997,Q997:AE997)),0)</f>
        <v>0</v>
      </c>
      <c r="AI997" s="6">
        <f>IF(T997&gt;0,RANK(T997,(N997:P997,Q997:AE997)),0)</f>
        <v>0</v>
      </c>
      <c r="AJ997" s="6">
        <f>IF(S997&gt;0,RANK(S997,(N997:P997,Q997:AE997)),0)</f>
        <v>0</v>
      </c>
      <c r="AK997" s="2">
        <f t="shared" si="546"/>
        <v>0</v>
      </c>
      <c r="AL997" s="2">
        <f t="shared" si="547"/>
        <v>0</v>
      </c>
      <c r="AM997" s="2">
        <f t="shared" si="548"/>
        <v>0</v>
      </c>
      <c r="AN997" s="2">
        <f t="shared" si="549"/>
        <v>0</v>
      </c>
      <c r="AP997" t="s">
        <v>1382</v>
      </c>
      <c r="AQ997" t="s">
        <v>385</v>
      </c>
      <c r="AR997">
        <v>1</v>
      </c>
      <c r="AT997">
        <v>1</v>
      </c>
      <c r="AU997" s="105">
        <v>38</v>
      </c>
      <c r="AV997" s="107">
        <v>5</v>
      </c>
      <c r="AW997" s="111">
        <f t="shared" si="550"/>
        <v>38005</v>
      </c>
      <c r="AY997" s="6" t="s">
        <v>1243</v>
      </c>
      <c r="BF997" t="s">
        <v>1906</v>
      </c>
    </row>
    <row r="998" spans="1:62" hidden="1" outlineLevel="1">
      <c r="A998" t="s">
        <v>211</v>
      </c>
      <c r="B998" t="s">
        <v>385</v>
      </c>
      <c r="C998" s="1">
        <f t="shared" si="536"/>
        <v>573</v>
      </c>
      <c r="D998" s="8">
        <f t="shared" si="537"/>
        <v>2</v>
      </c>
      <c r="E998" s="8">
        <f t="shared" si="538"/>
        <v>1</v>
      </c>
      <c r="F998" s="8">
        <f t="shared" si="539"/>
        <v>0</v>
      </c>
      <c r="G998" s="61">
        <f t="shared" si="540"/>
        <v>252</v>
      </c>
      <c r="H998" s="66">
        <f t="shared" si="541"/>
        <v>0.43979057591623039</v>
      </c>
      <c r="I998" s="2"/>
      <c r="J998" s="2">
        <f t="shared" si="542"/>
        <v>0.27923211169284468</v>
      </c>
      <c r="K998" s="2">
        <f t="shared" si="543"/>
        <v>0.71902268760907506</v>
      </c>
      <c r="L998" s="2">
        <f t="shared" si="544"/>
        <v>0</v>
      </c>
      <c r="M998" s="2">
        <f t="shared" si="545"/>
        <v>1.7452006980802626E-3</v>
      </c>
      <c r="N998" s="127">
        <v>160</v>
      </c>
      <c r="O998" s="127">
        <v>412</v>
      </c>
      <c r="P998" s="127"/>
      <c r="Q998" s="127"/>
      <c r="R998" s="127"/>
      <c r="S998" s="127"/>
      <c r="X998" s="61">
        <v>1</v>
      </c>
      <c r="Y998" s="64"/>
      <c r="Z998" s="64"/>
      <c r="AA998" s="64"/>
      <c r="AB998" s="64"/>
      <c r="AC998" s="64"/>
      <c r="AD998" s="64"/>
      <c r="AE998" s="64"/>
      <c r="AG998" s="6">
        <f>IF(Q998&gt;0,RANK(Q998,(N998:P998,Q998:AE998)),0)</f>
        <v>0</v>
      </c>
      <c r="AH998" s="6">
        <f>IF(R998&gt;0,RANK(R998,(N998:P998,Q998:AE998)),0)</f>
        <v>0</v>
      </c>
      <c r="AI998" s="6">
        <f>IF(T998&gt;0,RANK(T998,(N998:P998,Q998:AE998)),0)</f>
        <v>0</v>
      </c>
      <c r="AJ998" s="6">
        <f>IF(S998&gt;0,RANK(S998,(N998:P998,Q998:AE998)),0)</f>
        <v>0</v>
      </c>
      <c r="AK998" s="2">
        <f t="shared" si="546"/>
        <v>0</v>
      </c>
      <c r="AL998" s="2">
        <f t="shared" si="547"/>
        <v>0</v>
      </c>
      <c r="AM998" s="2">
        <f t="shared" si="548"/>
        <v>0</v>
      </c>
      <c r="AN998" s="2">
        <f t="shared" si="549"/>
        <v>0</v>
      </c>
      <c r="AP998" t="s">
        <v>211</v>
      </c>
      <c r="AQ998" t="s">
        <v>385</v>
      </c>
      <c r="AR998">
        <v>1</v>
      </c>
      <c r="AT998">
        <v>1</v>
      </c>
      <c r="AU998" s="105">
        <v>38</v>
      </c>
      <c r="AV998" s="107">
        <v>7</v>
      </c>
      <c r="AW998" s="111">
        <f t="shared" si="550"/>
        <v>38007</v>
      </c>
      <c r="AY998" s="6" t="s">
        <v>1243</v>
      </c>
      <c r="BF998" t="s">
        <v>1906</v>
      </c>
    </row>
    <row r="999" spans="1:62" hidden="1" outlineLevel="1">
      <c r="A999" t="s">
        <v>394</v>
      </c>
      <c r="B999" t="s">
        <v>385</v>
      </c>
      <c r="C999" s="1">
        <f t="shared" si="536"/>
        <v>3531</v>
      </c>
      <c r="D999" s="8">
        <f t="shared" si="537"/>
        <v>2</v>
      </c>
      <c r="E999" s="8">
        <f t="shared" si="538"/>
        <v>1</v>
      </c>
      <c r="F999" s="8">
        <f t="shared" si="539"/>
        <v>0</v>
      </c>
      <c r="G999" s="61">
        <f t="shared" si="540"/>
        <v>239</v>
      </c>
      <c r="H999" s="66">
        <f t="shared" si="541"/>
        <v>6.7686207873123766E-2</v>
      </c>
      <c r="I999" s="2"/>
      <c r="J999" s="2">
        <f t="shared" si="542"/>
        <v>0.46332483715661288</v>
      </c>
      <c r="K999" s="2">
        <f t="shared" si="543"/>
        <v>0.53101104502973662</v>
      </c>
      <c r="L999" s="2">
        <f t="shared" si="544"/>
        <v>0</v>
      </c>
      <c r="M999" s="2">
        <f t="shared" si="545"/>
        <v>5.6641178136505044E-3</v>
      </c>
      <c r="N999" s="127">
        <v>1636</v>
      </c>
      <c r="O999" s="127">
        <v>1875</v>
      </c>
      <c r="P999" s="127"/>
      <c r="Q999" s="127"/>
      <c r="R999" s="127"/>
      <c r="S999" s="127"/>
      <c r="X999" s="61">
        <v>20</v>
      </c>
      <c r="Y999" s="64"/>
      <c r="Z999" s="64"/>
      <c r="AA999" s="64"/>
      <c r="AB999" s="64"/>
      <c r="AC999" s="64"/>
      <c r="AD999" s="64"/>
      <c r="AE999" s="64"/>
      <c r="AG999" s="6">
        <f>IF(Q999&gt;0,RANK(Q999,(N999:P999,Q999:AE999)),0)</f>
        <v>0</v>
      </c>
      <c r="AH999" s="6">
        <f>IF(R999&gt;0,RANK(R999,(N999:P999,Q999:AE999)),0)</f>
        <v>0</v>
      </c>
      <c r="AI999" s="6">
        <f>IF(T999&gt;0,RANK(T999,(N999:P999,Q999:AE999)),0)</f>
        <v>0</v>
      </c>
      <c r="AJ999" s="6">
        <f>IF(S999&gt;0,RANK(S999,(N999:P999,Q999:AE999)),0)</f>
        <v>0</v>
      </c>
      <c r="AK999" s="2">
        <f t="shared" si="546"/>
        <v>0</v>
      </c>
      <c r="AL999" s="2">
        <f t="shared" si="547"/>
        <v>0</v>
      </c>
      <c r="AM999" s="2">
        <f t="shared" si="548"/>
        <v>0</v>
      </c>
      <c r="AN999" s="2">
        <f t="shared" si="549"/>
        <v>0</v>
      </c>
      <c r="AP999" t="s">
        <v>394</v>
      </c>
      <c r="AQ999" t="s">
        <v>385</v>
      </c>
      <c r="AR999">
        <v>1</v>
      </c>
      <c r="AT999">
        <v>1</v>
      </c>
      <c r="AU999" s="105">
        <v>38</v>
      </c>
      <c r="AV999" s="107">
        <v>9</v>
      </c>
      <c r="AW999" s="111">
        <f t="shared" si="550"/>
        <v>38009</v>
      </c>
      <c r="AY999" s="6" t="s">
        <v>1243</v>
      </c>
      <c r="BF999" t="s">
        <v>1907</v>
      </c>
    </row>
    <row r="1000" spans="1:62" hidden="1" outlineLevel="1">
      <c r="A1000" t="s">
        <v>860</v>
      </c>
      <c r="B1000" t="s">
        <v>385</v>
      </c>
      <c r="C1000" s="1">
        <f t="shared" si="536"/>
        <v>1711</v>
      </c>
      <c r="D1000" s="8">
        <f t="shared" si="537"/>
        <v>2</v>
      </c>
      <c r="E1000" s="8">
        <f t="shared" si="538"/>
        <v>1</v>
      </c>
      <c r="F1000" s="8">
        <f t="shared" si="539"/>
        <v>0</v>
      </c>
      <c r="G1000" s="61">
        <f t="shared" si="540"/>
        <v>465</v>
      </c>
      <c r="H1000" s="66">
        <f t="shared" si="541"/>
        <v>0.27177089421390999</v>
      </c>
      <c r="I1000" s="2"/>
      <c r="J1000" s="2">
        <f t="shared" si="542"/>
        <v>0.36294564582115724</v>
      </c>
      <c r="K1000" s="2">
        <f t="shared" si="543"/>
        <v>0.63471654003506717</v>
      </c>
      <c r="L1000" s="2">
        <f t="shared" si="544"/>
        <v>0</v>
      </c>
      <c r="M1000" s="2">
        <f t="shared" si="545"/>
        <v>2.3378141437755406E-3</v>
      </c>
      <c r="N1000" s="127">
        <v>621</v>
      </c>
      <c r="O1000" s="127">
        <v>1086</v>
      </c>
      <c r="P1000" s="127"/>
      <c r="Q1000" s="127"/>
      <c r="R1000" s="127"/>
      <c r="S1000" s="127"/>
      <c r="X1000" s="61">
        <v>4</v>
      </c>
      <c r="Y1000" s="64"/>
      <c r="Z1000" s="64"/>
      <c r="AA1000" s="64"/>
      <c r="AB1000" s="64"/>
      <c r="AC1000" s="64"/>
      <c r="AD1000" s="64"/>
      <c r="AE1000" s="64"/>
      <c r="AG1000" s="6">
        <f>IF(Q1000&gt;0,RANK(Q1000,(N1000:P1000,Q1000:AE1000)),0)</f>
        <v>0</v>
      </c>
      <c r="AH1000" s="6">
        <f>IF(R1000&gt;0,RANK(R1000,(N1000:P1000,Q1000:AE1000)),0)</f>
        <v>0</v>
      </c>
      <c r="AI1000" s="6">
        <f>IF(T1000&gt;0,RANK(T1000,(N1000:P1000,Q1000:AE1000)),0)</f>
        <v>0</v>
      </c>
      <c r="AJ1000" s="6">
        <f>IF(S1000&gt;0,RANK(S1000,(N1000:P1000,Q1000:AE1000)),0)</f>
        <v>0</v>
      </c>
      <c r="AK1000" s="2">
        <f t="shared" si="546"/>
        <v>0</v>
      </c>
      <c r="AL1000" s="2">
        <f t="shared" si="547"/>
        <v>0</v>
      </c>
      <c r="AM1000" s="2">
        <f t="shared" si="548"/>
        <v>0</v>
      </c>
      <c r="AN1000" s="2">
        <f t="shared" si="549"/>
        <v>0</v>
      </c>
      <c r="AP1000" t="s">
        <v>860</v>
      </c>
      <c r="AQ1000" t="s">
        <v>385</v>
      </c>
      <c r="AR1000">
        <v>1</v>
      </c>
      <c r="AT1000">
        <v>1</v>
      </c>
      <c r="AU1000" s="105">
        <v>38</v>
      </c>
      <c r="AV1000" s="107">
        <v>11</v>
      </c>
      <c r="AW1000" s="111">
        <f t="shared" si="550"/>
        <v>38011</v>
      </c>
      <c r="AY1000" s="6" t="s">
        <v>1243</v>
      </c>
      <c r="BF1000" t="s">
        <v>1906</v>
      </c>
    </row>
    <row r="1001" spans="1:62" hidden="1" outlineLevel="1">
      <c r="A1001" t="s">
        <v>1965</v>
      </c>
      <c r="B1001" t="s">
        <v>385</v>
      </c>
      <c r="C1001" s="1">
        <f t="shared" si="536"/>
        <v>1020</v>
      </c>
      <c r="D1001" s="8">
        <f t="shared" si="537"/>
        <v>2</v>
      </c>
      <c r="E1001" s="8">
        <f t="shared" si="538"/>
        <v>1</v>
      </c>
      <c r="F1001" s="8">
        <f t="shared" si="539"/>
        <v>0</v>
      </c>
      <c r="G1001" s="61">
        <f t="shared" si="540"/>
        <v>297</v>
      </c>
      <c r="H1001" s="66">
        <f t="shared" si="541"/>
        <v>0.29117647058823531</v>
      </c>
      <c r="I1001" s="2"/>
      <c r="J1001" s="2">
        <f t="shared" si="542"/>
        <v>0.35294117647058826</v>
      </c>
      <c r="K1001" s="2">
        <f t="shared" si="543"/>
        <v>0.64411764705882357</v>
      </c>
      <c r="L1001" s="2">
        <f t="shared" si="544"/>
        <v>0</v>
      </c>
      <c r="M1001" s="2">
        <f t="shared" si="545"/>
        <v>2.9411764705881138E-3</v>
      </c>
      <c r="N1001" s="127">
        <v>360</v>
      </c>
      <c r="O1001" s="127">
        <v>657</v>
      </c>
      <c r="P1001" s="127"/>
      <c r="Q1001" s="127"/>
      <c r="R1001" s="127"/>
      <c r="S1001" s="127"/>
      <c r="X1001" s="61">
        <v>3</v>
      </c>
      <c r="Y1001" s="64"/>
      <c r="Z1001" s="64"/>
      <c r="AA1001" s="64"/>
      <c r="AB1001" s="64"/>
      <c r="AC1001" s="64"/>
      <c r="AD1001" s="64"/>
      <c r="AE1001" s="64"/>
      <c r="AG1001" s="6">
        <f>IF(Q1001&gt;0,RANK(Q1001,(N1001:P1001,Q1001:AE1001)),0)</f>
        <v>0</v>
      </c>
      <c r="AH1001" s="6">
        <f>IF(R1001&gt;0,RANK(R1001,(N1001:P1001,Q1001:AE1001)),0)</f>
        <v>0</v>
      </c>
      <c r="AI1001" s="6">
        <f>IF(T1001&gt;0,RANK(T1001,(N1001:P1001,Q1001:AE1001)),0)</f>
        <v>0</v>
      </c>
      <c r="AJ1001" s="6">
        <f>IF(S1001&gt;0,RANK(S1001,(N1001:P1001,Q1001:AE1001)),0)</f>
        <v>0</v>
      </c>
      <c r="AK1001" s="2">
        <f t="shared" si="546"/>
        <v>0</v>
      </c>
      <c r="AL1001" s="2">
        <f t="shared" si="547"/>
        <v>0</v>
      </c>
      <c r="AM1001" s="2">
        <f t="shared" si="548"/>
        <v>0</v>
      </c>
      <c r="AN1001" s="2">
        <f t="shared" si="549"/>
        <v>0</v>
      </c>
      <c r="AP1001" t="s">
        <v>1965</v>
      </c>
      <c r="AQ1001" t="s">
        <v>385</v>
      </c>
      <c r="AR1001">
        <v>1</v>
      </c>
      <c r="AT1001">
        <v>1</v>
      </c>
      <c r="AU1001" s="105">
        <v>38</v>
      </c>
      <c r="AV1001" s="107">
        <v>13</v>
      </c>
      <c r="AW1001" s="111">
        <f t="shared" si="550"/>
        <v>38013</v>
      </c>
      <c r="AY1001" s="6" t="s">
        <v>1243</v>
      </c>
      <c r="BF1001" t="s">
        <v>1906</v>
      </c>
    </row>
    <row r="1002" spans="1:62" hidden="1" outlineLevel="1">
      <c r="A1002" t="s">
        <v>315</v>
      </c>
      <c r="B1002" t="s">
        <v>385</v>
      </c>
      <c r="C1002" s="1">
        <f t="shared" si="536"/>
        <v>43053</v>
      </c>
      <c r="D1002" s="8">
        <f t="shared" si="537"/>
        <v>2</v>
      </c>
      <c r="E1002" s="8">
        <f t="shared" si="538"/>
        <v>1</v>
      </c>
      <c r="F1002" s="8">
        <f t="shared" si="539"/>
        <v>0</v>
      </c>
      <c r="G1002" s="61">
        <f t="shared" si="540"/>
        <v>4254</v>
      </c>
      <c r="H1002" s="66">
        <f t="shared" si="541"/>
        <v>9.8808445404501427E-2</v>
      </c>
      <c r="I1002" s="2"/>
      <c r="J1002" s="2">
        <f t="shared" si="542"/>
        <v>0.44791303741899519</v>
      </c>
      <c r="K1002" s="2">
        <f t="shared" si="543"/>
        <v>0.54672148282349664</v>
      </c>
      <c r="L1002" s="2">
        <f t="shared" si="544"/>
        <v>0</v>
      </c>
      <c r="M1002" s="2">
        <f t="shared" si="545"/>
        <v>5.3654797575081181E-3</v>
      </c>
      <c r="N1002" s="127">
        <v>19284</v>
      </c>
      <c r="O1002" s="127">
        <v>23538</v>
      </c>
      <c r="P1002" s="127"/>
      <c r="Q1002" s="127"/>
      <c r="R1002" s="127"/>
      <c r="S1002" s="127"/>
      <c r="X1002" s="61">
        <v>231</v>
      </c>
      <c r="Y1002" s="64"/>
      <c r="Z1002" s="64"/>
      <c r="AA1002" s="64"/>
      <c r="AB1002" s="64"/>
      <c r="AC1002" s="64"/>
      <c r="AD1002" s="64"/>
      <c r="AE1002" s="64"/>
      <c r="AG1002" s="6">
        <f>IF(Q1002&gt;0,RANK(Q1002,(N1002:P1002,Q1002:AE1002)),0)</f>
        <v>0</v>
      </c>
      <c r="AH1002" s="6">
        <f>IF(R1002&gt;0,RANK(R1002,(N1002:P1002,Q1002:AE1002)),0)</f>
        <v>0</v>
      </c>
      <c r="AI1002" s="6">
        <f>IF(T1002&gt;0,RANK(T1002,(N1002:P1002,Q1002:AE1002)),0)</f>
        <v>0</v>
      </c>
      <c r="AJ1002" s="6">
        <f>IF(S1002&gt;0,RANK(S1002,(N1002:P1002,Q1002:AE1002)),0)</f>
        <v>0</v>
      </c>
      <c r="AK1002" s="2">
        <f t="shared" si="546"/>
        <v>0</v>
      </c>
      <c r="AL1002" s="2">
        <f t="shared" si="547"/>
        <v>0</v>
      </c>
      <c r="AM1002" s="2">
        <f t="shared" si="548"/>
        <v>0</v>
      </c>
      <c r="AN1002" s="2">
        <f t="shared" si="549"/>
        <v>0</v>
      </c>
      <c r="AP1002" t="s">
        <v>315</v>
      </c>
      <c r="AQ1002" t="s">
        <v>385</v>
      </c>
      <c r="AR1002">
        <v>1</v>
      </c>
      <c r="AT1002">
        <v>1</v>
      </c>
      <c r="AU1002" s="105">
        <v>38</v>
      </c>
      <c r="AV1002" s="107">
        <v>15</v>
      </c>
      <c r="AW1002" s="111">
        <f t="shared" si="550"/>
        <v>38015</v>
      </c>
      <c r="AY1002" s="6" t="s">
        <v>1243</v>
      </c>
      <c r="BF1002" t="s">
        <v>2052</v>
      </c>
    </row>
    <row r="1003" spans="1:62" hidden="1" outlineLevel="1">
      <c r="A1003" t="s">
        <v>295</v>
      </c>
      <c r="B1003" t="s">
        <v>385</v>
      </c>
      <c r="C1003" s="1">
        <f t="shared" si="536"/>
        <v>73408</v>
      </c>
      <c r="D1003" s="8">
        <f t="shared" si="537"/>
        <v>1</v>
      </c>
      <c r="E1003" s="8">
        <f t="shared" si="538"/>
        <v>2</v>
      </c>
      <c r="F1003" s="8">
        <f t="shared" si="539"/>
        <v>0</v>
      </c>
      <c r="G1003" s="61">
        <f t="shared" si="540"/>
        <v>9911</v>
      </c>
      <c r="H1003" s="66">
        <f t="shared" si="541"/>
        <v>0.13501253269398431</v>
      </c>
      <c r="I1003" s="2"/>
      <c r="J1003" s="2">
        <f t="shared" si="542"/>
        <v>0.56506102877070619</v>
      </c>
      <c r="K1003" s="2">
        <f t="shared" si="543"/>
        <v>0.43004849607672191</v>
      </c>
      <c r="L1003" s="2">
        <f t="shared" si="544"/>
        <v>0</v>
      </c>
      <c r="M1003" s="2">
        <f t="shared" si="545"/>
        <v>4.8904751525719048E-3</v>
      </c>
      <c r="N1003" s="127">
        <v>41480</v>
      </c>
      <c r="O1003" s="127">
        <v>31569</v>
      </c>
      <c r="P1003" s="127"/>
      <c r="Q1003" s="127"/>
      <c r="R1003" s="127"/>
      <c r="S1003" s="127"/>
      <c r="X1003" s="61">
        <v>359</v>
      </c>
      <c r="Y1003" s="64"/>
      <c r="Z1003" s="64"/>
      <c r="AA1003" s="64"/>
      <c r="AB1003" s="64"/>
      <c r="AC1003" s="64"/>
      <c r="AD1003" s="64"/>
      <c r="AE1003" s="64"/>
      <c r="AG1003" s="6">
        <f>IF(Q1003&gt;0,RANK(Q1003,(N1003:P1003,Q1003:AE1003)),0)</f>
        <v>0</v>
      </c>
      <c r="AH1003" s="6">
        <f>IF(R1003&gt;0,RANK(R1003,(N1003:P1003,Q1003:AE1003)),0)</f>
        <v>0</v>
      </c>
      <c r="AI1003" s="6">
        <f>IF(T1003&gt;0,RANK(T1003,(N1003:P1003,Q1003:AE1003)),0)</f>
        <v>0</v>
      </c>
      <c r="AJ1003" s="6">
        <f>IF(S1003&gt;0,RANK(S1003,(N1003:P1003,Q1003:AE1003)),0)</f>
        <v>0</v>
      </c>
      <c r="AK1003" s="2">
        <f t="shared" si="546"/>
        <v>0</v>
      </c>
      <c r="AL1003" s="2">
        <f t="shared" si="547"/>
        <v>0</v>
      </c>
      <c r="AM1003" s="2">
        <f t="shared" si="548"/>
        <v>0</v>
      </c>
      <c r="AN1003" s="2">
        <f t="shared" si="549"/>
        <v>0</v>
      </c>
      <c r="AP1003" t="s">
        <v>295</v>
      </c>
      <c r="AQ1003" t="s">
        <v>385</v>
      </c>
      <c r="AR1003">
        <v>1</v>
      </c>
      <c r="AT1003">
        <v>1</v>
      </c>
      <c r="AU1003" s="105">
        <v>38</v>
      </c>
      <c r="AV1003" s="107">
        <v>17</v>
      </c>
      <c r="AW1003" s="111">
        <f t="shared" si="550"/>
        <v>38017</v>
      </c>
      <c r="AY1003" s="6" t="s">
        <v>1243</v>
      </c>
      <c r="BF1003" t="s">
        <v>1906</v>
      </c>
    </row>
    <row r="1004" spans="1:62" hidden="1" outlineLevel="1">
      <c r="A1004" t="s">
        <v>305</v>
      </c>
      <c r="B1004" t="s">
        <v>385</v>
      </c>
      <c r="C1004" s="1">
        <f t="shared" si="536"/>
        <v>2071</v>
      </c>
      <c r="D1004" s="8">
        <f t="shared" si="537"/>
        <v>1</v>
      </c>
      <c r="E1004" s="8">
        <f t="shared" si="538"/>
        <v>2</v>
      </c>
      <c r="F1004" s="8">
        <f t="shared" si="539"/>
        <v>0</v>
      </c>
      <c r="G1004" s="61">
        <f t="shared" si="540"/>
        <v>110</v>
      </c>
      <c r="H1004" s="66">
        <f t="shared" si="541"/>
        <v>5.3114437469821342E-2</v>
      </c>
      <c r="I1004" s="2"/>
      <c r="J1004" s="2">
        <f t="shared" si="542"/>
        <v>0.5248672139063254</v>
      </c>
      <c r="K1004" s="2">
        <f t="shared" si="543"/>
        <v>0.4717527764365041</v>
      </c>
      <c r="L1004" s="2">
        <f t="shared" si="544"/>
        <v>0</v>
      </c>
      <c r="M1004" s="2">
        <f t="shared" si="545"/>
        <v>3.3800096571705018E-3</v>
      </c>
      <c r="N1004" s="127">
        <v>1087</v>
      </c>
      <c r="O1004" s="127">
        <v>977</v>
      </c>
      <c r="P1004" s="127"/>
      <c r="Q1004" s="127"/>
      <c r="R1004" s="127"/>
      <c r="S1004" s="127"/>
      <c r="X1004" s="61">
        <v>7</v>
      </c>
      <c r="Y1004" s="64"/>
      <c r="Z1004" s="64"/>
      <c r="AA1004" s="64"/>
      <c r="AB1004" s="64"/>
      <c r="AC1004" s="64"/>
      <c r="AD1004" s="64"/>
      <c r="AE1004" s="64"/>
      <c r="AG1004" s="6">
        <f>IF(Q1004&gt;0,RANK(Q1004,(N1004:P1004,Q1004:AE1004)),0)</f>
        <v>0</v>
      </c>
      <c r="AH1004" s="6">
        <f>IF(R1004&gt;0,RANK(R1004,(N1004:P1004,Q1004:AE1004)),0)</f>
        <v>0</v>
      </c>
      <c r="AI1004" s="6">
        <f>IF(T1004&gt;0,RANK(T1004,(N1004:P1004,Q1004:AE1004)),0)</f>
        <v>0</v>
      </c>
      <c r="AJ1004" s="6">
        <f>IF(S1004&gt;0,RANK(S1004,(N1004:P1004,Q1004:AE1004)),0)</f>
        <v>0</v>
      </c>
      <c r="AK1004" s="2">
        <f t="shared" si="546"/>
        <v>0</v>
      </c>
      <c r="AL1004" s="2">
        <f t="shared" si="547"/>
        <v>0</v>
      </c>
      <c r="AM1004" s="2">
        <f t="shared" si="548"/>
        <v>0</v>
      </c>
      <c r="AN1004" s="2">
        <f t="shared" si="549"/>
        <v>0</v>
      </c>
      <c r="AP1004" t="s">
        <v>305</v>
      </c>
      <c r="AQ1004" t="s">
        <v>385</v>
      </c>
      <c r="AR1004">
        <v>1</v>
      </c>
      <c r="AT1004">
        <v>1</v>
      </c>
      <c r="AU1004" s="105">
        <v>38</v>
      </c>
      <c r="AV1004" s="107">
        <v>19</v>
      </c>
      <c r="AW1004" s="111">
        <f t="shared" si="550"/>
        <v>38019</v>
      </c>
      <c r="AY1004" s="6" t="s">
        <v>1243</v>
      </c>
      <c r="BF1004" t="s">
        <v>802</v>
      </c>
    </row>
    <row r="1005" spans="1:62" hidden="1" outlineLevel="1">
      <c r="A1005" t="s">
        <v>2500</v>
      </c>
      <c r="B1005" t="s">
        <v>385</v>
      </c>
      <c r="C1005" s="1">
        <f t="shared" si="536"/>
        <v>2532</v>
      </c>
      <c r="D1005" s="8">
        <f t="shared" si="537"/>
        <v>2</v>
      </c>
      <c r="E1005" s="8">
        <f t="shared" si="538"/>
        <v>1</v>
      </c>
      <c r="F1005" s="8">
        <f t="shared" si="539"/>
        <v>0</v>
      </c>
      <c r="G1005" s="61">
        <f t="shared" si="540"/>
        <v>274</v>
      </c>
      <c r="H1005" s="66">
        <f t="shared" si="541"/>
        <v>0.10821484992101106</v>
      </c>
      <c r="I1005" s="2"/>
      <c r="J1005" s="2">
        <f t="shared" si="542"/>
        <v>0.44431279620853081</v>
      </c>
      <c r="K1005" s="2">
        <f t="shared" si="543"/>
        <v>0.55252764612954186</v>
      </c>
      <c r="L1005" s="2">
        <f t="shared" si="544"/>
        <v>0</v>
      </c>
      <c r="M1005" s="2">
        <f t="shared" si="545"/>
        <v>3.1595576619273258E-3</v>
      </c>
      <c r="N1005" s="127">
        <v>1125</v>
      </c>
      <c r="O1005" s="127">
        <v>1399</v>
      </c>
      <c r="P1005" s="127"/>
      <c r="Q1005" s="127"/>
      <c r="R1005" s="127"/>
      <c r="S1005" s="127"/>
      <c r="X1005" s="61">
        <v>8</v>
      </c>
      <c r="Y1005" s="64"/>
      <c r="Z1005" s="64"/>
      <c r="AA1005" s="64"/>
      <c r="AB1005" s="64"/>
      <c r="AC1005" s="64"/>
      <c r="AD1005" s="64"/>
      <c r="AE1005" s="64"/>
      <c r="AG1005" s="6">
        <f>IF(Q1005&gt;0,RANK(Q1005,(N1005:P1005,Q1005:AE1005)),0)</f>
        <v>0</v>
      </c>
      <c r="AH1005" s="6">
        <f>IF(R1005&gt;0,RANK(R1005,(N1005:P1005,Q1005:AE1005)),0)</f>
        <v>0</v>
      </c>
      <c r="AI1005" s="6">
        <f>IF(T1005&gt;0,RANK(T1005,(N1005:P1005,Q1005:AE1005)),0)</f>
        <v>0</v>
      </c>
      <c r="AJ1005" s="6">
        <f>IF(S1005&gt;0,RANK(S1005,(N1005:P1005,Q1005:AE1005)),0)</f>
        <v>0</v>
      </c>
      <c r="AK1005" s="2">
        <f t="shared" si="546"/>
        <v>0</v>
      </c>
      <c r="AL1005" s="2">
        <f t="shared" si="547"/>
        <v>0</v>
      </c>
      <c r="AM1005" s="2">
        <f t="shared" si="548"/>
        <v>0</v>
      </c>
      <c r="AN1005" s="2">
        <f t="shared" si="549"/>
        <v>0</v>
      </c>
      <c r="AP1005" t="s">
        <v>2500</v>
      </c>
      <c r="AQ1005" t="s">
        <v>385</v>
      </c>
      <c r="AR1005">
        <v>1</v>
      </c>
      <c r="AT1005">
        <v>1</v>
      </c>
      <c r="AU1005" s="105">
        <v>38</v>
      </c>
      <c r="AV1005" s="107">
        <v>21</v>
      </c>
      <c r="AW1005" s="111">
        <f t="shared" si="550"/>
        <v>38021</v>
      </c>
      <c r="AY1005" s="6" t="s">
        <v>1243</v>
      </c>
      <c r="BF1005" t="s">
        <v>1906</v>
      </c>
    </row>
    <row r="1006" spans="1:62" hidden="1" outlineLevel="1">
      <c r="A1006" t="s">
        <v>504</v>
      </c>
      <c r="B1006" t="s">
        <v>385</v>
      </c>
      <c r="C1006" s="1">
        <f t="shared" si="536"/>
        <v>1162</v>
      </c>
      <c r="D1006" s="8">
        <f t="shared" si="537"/>
        <v>1</v>
      </c>
      <c r="E1006" s="8">
        <f t="shared" si="538"/>
        <v>2</v>
      </c>
      <c r="F1006" s="8">
        <f t="shared" si="539"/>
        <v>0</v>
      </c>
      <c r="G1006" s="61">
        <f t="shared" si="540"/>
        <v>25</v>
      </c>
      <c r="H1006" s="66">
        <f t="shared" si="541"/>
        <v>2.1514629948364887E-2</v>
      </c>
      <c r="I1006" s="2"/>
      <c r="J1006" s="2">
        <f t="shared" si="542"/>
        <v>0.50946643717728057</v>
      </c>
      <c r="K1006" s="2">
        <f t="shared" si="543"/>
        <v>0.48795180722891568</v>
      </c>
      <c r="L1006" s="2">
        <f t="shared" si="544"/>
        <v>0</v>
      </c>
      <c r="M1006" s="2">
        <f t="shared" si="545"/>
        <v>2.5817555938037473E-3</v>
      </c>
      <c r="N1006" s="127">
        <v>592</v>
      </c>
      <c r="O1006" s="127">
        <v>567</v>
      </c>
      <c r="P1006" s="127"/>
      <c r="Q1006" s="127"/>
      <c r="R1006" s="127"/>
      <c r="S1006" s="127"/>
      <c r="X1006" s="61">
        <v>3</v>
      </c>
      <c r="Y1006" s="64"/>
      <c r="Z1006" s="64"/>
      <c r="AA1006" s="64"/>
      <c r="AB1006" s="64"/>
      <c r="AC1006" s="64"/>
      <c r="AD1006" s="64"/>
      <c r="AE1006" s="64"/>
      <c r="AG1006" s="6">
        <f>IF(Q1006&gt;0,RANK(Q1006,(N1006:P1006,Q1006:AE1006)),0)</f>
        <v>0</v>
      </c>
      <c r="AH1006" s="6">
        <f>IF(R1006&gt;0,RANK(R1006,(N1006:P1006,Q1006:AE1006)),0)</f>
        <v>0</v>
      </c>
      <c r="AI1006" s="6">
        <f>IF(T1006&gt;0,RANK(T1006,(N1006:P1006,Q1006:AE1006)),0)</f>
        <v>0</v>
      </c>
      <c r="AJ1006" s="6">
        <f>IF(S1006&gt;0,RANK(S1006,(N1006:P1006,Q1006:AE1006)),0)</f>
        <v>0</v>
      </c>
      <c r="AK1006" s="2">
        <f t="shared" si="546"/>
        <v>0</v>
      </c>
      <c r="AL1006" s="2">
        <f t="shared" si="547"/>
        <v>0</v>
      </c>
      <c r="AM1006" s="2">
        <f t="shared" si="548"/>
        <v>0</v>
      </c>
      <c r="AN1006" s="2">
        <f t="shared" si="549"/>
        <v>0</v>
      </c>
      <c r="AP1006" t="s">
        <v>504</v>
      </c>
      <c r="AQ1006" t="s">
        <v>385</v>
      </c>
      <c r="AR1006">
        <v>1</v>
      </c>
      <c r="AT1006">
        <v>1</v>
      </c>
      <c r="AU1006" s="105">
        <v>38</v>
      </c>
      <c r="AV1006" s="107">
        <v>23</v>
      </c>
      <c r="AW1006" s="111">
        <f t="shared" si="550"/>
        <v>38023</v>
      </c>
      <c r="AY1006" s="6" t="s">
        <v>1243</v>
      </c>
      <c r="BF1006" t="s">
        <v>803</v>
      </c>
    </row>
    <row r="1007" spans="1:62" hidden="1" outlineLevel="1">
      <c r="A1007" t="s">
        <v>1533</v>
      </c>
      <c r="B1007" t="s">
        <v>385</v>
      </c>
      <c r="C1007" s="1">
        <f t="shared" si="536"/>
        <v>2032</v>
      </c>
      <c r="D1007" s="8">
        <f t="shared" si="537"/>
        <v>2</v>
      </c>
      <c r="E1007" s="8">
        <f t="shared" si="538"/>
        <v>1</v>
      </c>
      <c r="F1007" s="8">
        <f t="shared" si="539"/>
        <v>0</v>
      </c>
      <c r="G1007" s="61">
        <f t="shared" si="540"/>
        <v>537</v>
      </c>
      <c r="H1007" s="66">
        <f t="shared" si="541"/>
        <v>0.26427165354330706</v>
      </c>
      <c r="I1007" s="2"/>
      <c r="J1007" s="2">
        <f t="shared" si="542"/>
        <v>0.36712598425196852</v>
      </c>
      <c r="K1007" s="2">
        <f t="shared" si="543"/>
        <v>0.63139763779527558</v>
      </c>
      <c r="L1007" s="2">
        <f t="shared" si="544"/>
        <v>0</v>
      </c>
      <c r="M1007" s="2">
        <f t="shared" si="545"/>
        <v>1.4763779527559029E-3</v>
      </c>
      <c r="N1007" s="127">
        <v>746</v>
      </c>
      <c r="O1007" s="127">
        <v>1283</v>
      </c>
      <c r="P1007" s="127"/>
      <c r="Q1007" s="127"/>
      <c r="R1007" s="127"/>
      <c r="S1007" s="127"/>
      <c r="X1007" s="61">
        <v>3</v>
      </c>
      <c r="Y1007" s="64"/>
      <c r="Z1007" s="64"/>
      <c r="AA1007" s="64"/>
      <c r="AB1007" s="64"/>
      <c r="AC1007" s="64"/>
      <c r="AD1007" s="64"/>
      <c r="AE1007" s="64"/>
      <c r="AG1007" s="6">
        <f>IF(Q1007&gt;0,RANK(Q1007,(N1007:P1007,Q1007:AE1007)),0)</f>
        <v>0</v>
      </c>
      <c r="AH1007" s="6">
        <f>IF(R1007&gt;0,RANK(R1007,(N1007:P1007,Q1007:AE1007)),0)</f>
        <v>0</v>
      </c>
      <c r="AI1007" s="6">
        <f>IF(T1007&gt;0,RANK(T1007,(N1007:P1007,Q1007:AE1007)),0)</f>
        <v>0</v>
      </c>
      <c r="AJ1007" s="6">
        <f>IF(S1007&gt;0,RANK(S1007,(N1007:P1007,Q1007:AE1007)),0)</f>
        <v>0</v>
      </c>
      <c r="AK1007" s="2">
        <f t="shared" si="546"/>
        <v>0</v>
      </c>
      <c r="AL1007" s="2">
        <f t="shared" si="547"/>
        <v>0</v>
      </c>
      <c r="AM1007" s="2">
        <f t="shared" si="548"/>
        <v>0</v>
      </c>
      <c r="AN1007" s="2">
        <f t="shared" si="549"/>
        <v>0</v>
      </c>
      <c r="AP1007" t="s">
        <v>1533</v>
      </c>
      <c r="AQ1007" t="s">
        <v>385</v>
      </c>
      <c r="AR1007">
        <v>1</v>
      </c>
      <c r="AT1007">
        <v>1</v>
      </c>
      <c r="AU1007" s="105">
        <v>38</v>
      </c>
      <c r="AV1007" s="107">
        <v>25</v>
      </c>
      <c r="AW1007" s="111">
        <f t="shared" si="550"/>
        <v>38025</v>
      </c>
      <c r="AY1007" s="6" t="s">
        <v>1243</v>
      </c>
      <c r="BF1007" t="s">
        <v>1906</v>
      </c>
    </row>
    <row r="1008" spans="1:62" hidden="1" outlineLevel="1">
      <c r="A1008" t="s">
        <v>2308</v>
      </c>
      <c r="B1008" t="s">
        <v>385</v>
      </c>
      <c r="C1008" s="1">
        <f t="shared" si="536"/>
        <v>1155</v>
      </c>
      <c r="D1008" s="8">
        <f t="shared" si="537"/>
        <v>1</v>
      </c>
      <c r="E1008" s="8">
        <f t="shared" si="538"/>
        <v>2</v>
      </c>
      <c r="F1008" s="8">
        <f t="shared" si="539"/>
        <v>0</v>
      </c>
      <c r="G1008" s="61">
        <f t="shared" si="540"/>
        <v>238</v>
      </c>
      <c r="H1008" s="66">
        <f t="shared" si="541"/>
        <v>0.20606060606060606</v>
      </c>
      <c r="I1008" s="2"/>
      <c r="J1008" s="2">
        <f t="shared" si="542"/>
        <v>0.6</v>
      </c>
      <c r="K1008" s="2">
        <f t="shared" si="543"/>
        <v>0.39393939393939392</v>
      </c>
      <c r="L1008" s="2">
        <f t="shared" si="544"/>
        <v>0</v>
      </c>
      <c r="M1008" s="2">
        <f t="shared" si="545"/>
        <v>6.0606060606060996E-3</v>
      </c>
      <c r="N1008" s="127">
        <v>693</v>
      </c>
      <c r="O1008" s="127">
        <v>455</v>
      </c>
      <c r="P1008" s="127"/>
      <c r="Q1008" s="127"/>
      <c r="R1008" s="127"/>
      <c r="S1008" s="127"/>
      <c r="X1008" s="61">
        <v>7</v>
      </c>
      <c r="Y1008" s="64"/>
      <c r="Z1008" s="64"/>
      <c r="AA1008" s="64"/>
      <c r="AB1008" s="64"/>
      <c r="AC1008" s="64"/>
      <c r="AD1008" s="64"/>
      <c r="AE1008" s="64"/>
      <c r="AG1008" s="6">
        <f>IF(Q1008&gt;0,RANK(Q1008,(N1008:P1008,Q1008:AE1008)),0)</f>
        <v>0</v>
      </c>
      <c r="AH1008" s="6">
        <f>IF(R1008&gt;0,RANK(R1008,(N1008:P1008,Q1008:AE1008)),0)</f>
        <v>0</v>
      </c>
      <c r="AI1008" s="6">
        <f>IF(T1008&gt;0,RANK(T1008,(N1008:P1008,Q1008:AE1008)),0)</f>
        <v>0</v>
      </c>
      <c r="AJ1008" s="6">
        <f>IF(S1008&gt;0,RANK(S1008,(N1008:P1008,Q1008:AE1008)),0)</f>
        <v>0</v>
      </c>
      <c r="AK1008" s="2">
        <f t="shared" si="546"/>
        <v>0</v>
      </c>
      <c r="AL1008" s="2">
        <f t="shared" si="547"/>
        <v>0</v>
      </c>
      <c r="AM1008" s="2">
        <f t="shared" si="548"/>
        <v>0</v>
      </c>
      <c r="AN1008" s="2">
        <f t="shared" si="549"/>
        <v>0</v>
      </c>
      <c r="AP1008" t="s">
        <v>2308</v>
      </c>
      <c r="AQ1008" t="s">
        <v>385</v>
      </c>
      <c r="AR1008">
        <v>1</v>
      </c>
      <c r="AT1008">
        <v>1</v>
      </c>
      <c r="AU1008" s="105">
        <v>38</v>
      </c>
      <c r="AV1008" s="107">
        <v>27</v>
      </c>
      <c r="AW1008" s="111">
        <f t="shared" si="550"/>
        <v>38027</v>
      </c>
      <c r="AY1008" s="6" t="s">
        <v>1243</v>
      </c>
      <c r="BF1008" t="s">
        <v>803</v>
      </c>
    </row>
    <row r="1009" spans="1:58" hidden="1" outlineLevel="1">
      <c r="A1009" t="s">
        <v>505</v>
      </c>
      <c r="B1009" t="s">
        <v>385</v>
      </c>
      <c r="C1009" s="1">
        <f t="shared" si="536"/>
        <v>1873</v>
      </c>
      <c r="D1009" s="8">
        <f t="shared" si="537"/>
        <v>2</v>
      </c>
      <c r="E1009" s="8">
        <f t="shared" si="538"/>
        <v>1</v>
      </c>
      <c r="F1009" s="8">
        <f t="shared" si="539"/>
        <v>0</v>
      </c>
      <c r="G1009" s="61">
        <f t="shared" si="540"/>
        <v>443</v>
      </c>
      <c r="H1009" s="66">
        <f t="shared" si="541"/>
        <v>0.23651895355045383</v>
      </c>
      <c r="I1009" s="2"/>
      <c r="J1009" s="2">
        <f t="shared" si="542"/>
        <v>0.37853710624666309</v>
      </c>
      <c r="K1009" s="2">
        <f t="shared" si="543"/>
        <v>0.61505605979711697</v>
      </c>
      <c r="L1009" s="2">
        <f t="shared" si="544"/>
        <v>0</v>
      </c>
      <c r="M1009" s="2">
        <f t="shared" si="545"/>
        <v>6.4068339562198817E-3</v>
      </c>
      <c r="N1009" s="127">
        <v>709</v>
      </c>
      <c r="O1009" s="127">
        <v>1152</v>
      </c>
      <c r="P1009" s="127"/>
      <c r="Q1009" s="127"/>
      <c r="R1009" s="127"/>
      <c r="S1009" s="127"/>
      <c r="X1009" s="61">
        <v>12</v>
      </c>
      <c r="Y1009" s="64"/>
      <c r="Z1009" s="64"/>
      <c r="AA1009" s="64"/>
      <c r="AB1009" s="64"/>
      <c r="AC1009" s="64"/>
      <c r="AD1009" s="64"/>
      <c r="AE1009" s="64"/>
      <c r="AG1009" s="6">
        <f>IF(Q1009&gt;0,RANK(Q1009,(N1009:P1009,Q1009:AE1009)),0)</f>
        <v>0</v>
      </c>
      <c r="AH1009" s="6">
        <f>IF(R1009&gt;0,RANK(R1009,(N1009:P1009,Q1009:AE1009)),0)</f>
        <v>0</v>
      </c>
      <c r="AI1009" s="6">
        <f>IF(T1009&gt;0,RANK(T1009,(N1009:P1009,Q1009:AE1009)),0)</f>
        <v>0</v>
      </c>
      <c r="AJ1009" s="6">
        <f>IF(S1009&gt;0,RANK(S1009,(N1009:P1009,Q1009:AE1009)),0)</f>
        <v>0</v>
      </c>
      <c r="AK1009" s="2">
        <f t="shared" si="546"/>
        <v>0</v>
      </c>
      <c r="AL1009" s="2">
        <f t="shared" si="547"/>
        <v>0</v>
      </c>
      <c r="AM1009" s="2">
        <f t="shared" si="548"/>
        <v>0</v>
      </c>
      <c r="AN1009" s="2">
        <f t="shared" si="549"/>
        <v>0</v>
      </c>
      <c r="AP1009" t="s">
        <v>505</v>
      </c>
      <c r="AQ1009" t="s">
        <v>385</v>
      </c>
      <c r="AR1009">
        <v>1</v>
      </c>
      <c r="AT1009">
        <v>1</v>
      </c>
      <c r="AU1009" s="105">
        <v>38</v>
      </c>
      <c r="AV1009" s="107">
        <v>29</v>
      </c>
      <c r="AW1009" s="111">
        <f t="shared" si="550"/>
        <v>38029</v>
      </c>
      <c r="AY1009" s="6" t="s">
        <v>1243</v>
      </c>
      <c r="BF1009" t="s">
        <v>802</v>
      </c>
    </row>
    <row r="1010" spans="1:58" hidden="1" outlineLevel="1">
      <c r="A1010" t="s">
        <v>506</v>
      </c>
      <c r="B1010" t="s">
        <v>385</v>
      </c>
      <c r="C1010" s="1">
        <f t="shared" si="536"/>
        <v>1671</v>
      </c>
      <c r="D1010" s="8">
        <f t="shared" si="537"/>
        <v>1</v>
      </c>
      <c r="E1010" s="8">
        <f t="shared" si="538"/>
        <v>2</v>
      </c>
      <c r="F1010" s="8">
        <f t="shared" si="539"/>
        <v>0</v>
      </c>
      <c r="G1010" s="61">
        <f t="shared" si="540"/>
        <v>43</v>
      </c>
      <c r="H1010" s="66">
        <f t="shared" si="541"/>
        <v>2.5733093955715141E-2</v>
      </c>
      <c r="I1010" s="2"/>
      <c r="J1010" s="2">
        <f t="shared" si="542"/>
        <v>0.51047277079593056</v>
      </c>
      <c r="K1010" s="2">
        <f t="shared" si="543"/>
        <v>0.48473967684021546</v>
      </c>
      <c r="L1010" s="2">
        <f t="shared" si="544"/>
        <v>0</v>
      </c>
      <c r="M1010" s="2">
        <f t="shared" si="545"/>
        <v>4.7875523638539752E-3</v>
      </c>
      <c r="N1010" s="127">
        <v>853</v>
      </c>
      <c r="O1010" s="127">
        <v>810</v>
      </c>
      <c r="P1010" s="127"/>
      <c r="Q1010" s="127"/>
      <c r="R1010" s="127"/>
      <c r="S1010" s="127"/>
      <c r="X1010" s="61">
        <v>8</v>
      </c>
      <c r="Y1010" s="64"/>
      <c r="Z1010" s="64"/>
      <c r="AA1010" s="64"/>
      <c r="AB1010" s="64"/>
      <c r="AC1010" s="64"/>
      <c r="AD1010" s="64"/>
      <c r="AE1010" s="64"/>
      <c r="AG1010" s="6">
        <f>IF(Q1010&gt;0,RANK(Q1010,(N1010:P1010,Q1010:AE1010)),0)</f>
        <v>0</v>
      </c>
      <c r="AH1010" s="6">
        <f>IF(R1010&gt;0,RANK(R1010,(N1010:P1010,Q1010:AE1010)),0)</f>
        <v>0</v>
      </c>
      <c r="AI1010" s="6">
        <f>IF(T1010&gt;0,RANK(T1010,(N1010:P1010,Q1010:AE1010)),0)</f>
        <v>0</v>
      </c>
      <c r="AJ1010" s="6">
        <f>IF(S1010&gt;0,RANK(S1010,(N1010:P1010,Q1010:AE1010)),0)</f>
        <v>0</v>
      </c>
      <c r="AK1010" s="2">
        <f t="shared" si="546"/>
        <v>0</v>
      </c>
      <c r="AL1010" s="2">
        <f t="shared" si="547"/>
        <v>0</v>
      </c>
      <c r="AM1010" s="2">
        <f t="shared" si="548"/>
        <v>0</v>
      </c>
      <c r="AN1010" s="2">
        <f t="shared" si="549"/>
        <v>0</v>
      </c>
      <c r="AP1010" t="s">
        <v>506</v>
      </c>
      <c r="AQ1010" t="s">
        <v>385</v>
      </c>
      <c r="AR1010">
        <v>1</v>
      </c>
      <c r="AT1010">
        <v>1</v>
      </c>
      <c r="AU1010" s="105">
        <v>38</v>
      </c>
      <c r="AV1010" s="107">
        <v>31</v>
      </c>
      <c r="AW1010" s="111">
        <f t="shared" si="550"/>
        <v>38031</v>
      </c>
      <c r="AY1010" s="6" t="s">
        <v>1243</v>
      </c>
      <c r="BF1010" t="s">
        <v>1906</v>
      </c>
    </row>
    <row r="1011" spans="1:58" hidden="1" outlineLevel="1">
      <c r="A1011" t="s">
        <v>998</v>
      </c>
      <c r="B1011" t="s">
        <v>385</v>
      </c>
      <c r="C1011" s="1">
        <f t="shared" si="536"/>
        <v>927</v>
      </c>
      <c r="D1011" s="8">
        <f t="shared" si="537"/>
        <v>2</v>
      </c>
      <c r="E1011" s="8">
        <f t="shared" si="538"/>
        <v>1</v>
      </c>
      <c r="F1011" s="8">
        <f t="shared" si="539"/>
        <v>0</v>
      </c>
      <c r="G1011" s="61">
        <f t="shared" si="540"/>
        <v>395</v>
      </c>
      <c r="H1011" s="66">
        <f t="shared" si="541"/>
        <v>0.4261057173678533</v>
      </c>
      <c r="I1011" s="2"/>
      <c r="J1011" s="2">
        <f t="shared" si="542"/>
        <v>0.2858683926645092</v>
      </c>
      <c r="K1011" s="2">
        <f t="shared" si="543"/>
        <v>0.71197411003236244</v>
      </c>
      <c r="L1011" s="2">
        <f t="shared" si="544"/>
        <v>0</v>
      </c>
      <c r="M1011" s="2">
        <f t="shared" si="545"/>
        <v>2.1574973031284195E-3</v>
      </c>
      <c r="N1011" s="127">
        <v>265</v>
      </c>
      <c r="O1011" s="127">
        <v>660</v>
      </c>
      <c r="P1011" s="127"/>
      <c r="Q1011" s="127"/>
      <c r="R1011" s="127"/>
      <c r="S1011" s="127"/>
      <c r="X1011" s="61">
        <v>2</v>
      </c>
      <c r="Y1011" s="64"/>
      <c r="Z1011" s="64"/>
      <c r="AA1011" s="64"/>
      <c r="AB1011" s="64"/>
      <c r="AC1011" s="64"/>
      <c r="AD1011" s="64"/>
      <c r="AE1011" s="64"/>
      <c r="AG1011" s="6">
        <f>IF(Q1011&gt;0,RANK(Q1011,(N1011:P1011,Q1011:AE1011)),0)</f>
        <v>0</v>
      </c>
      <c r="AH1011" s="6">
        <f>IF(R1011&gt;0,RANK(R1011,(N1011:P1011,Q1011:AE1011)),0)</f>
        <v>0</v>
      </c>
      <c r="AI1011" s="6">
        <f>IF(T1011&gt;0,RANK(T1011,(N1011:P1011,Q1011:AE1011)),0)</f>
        <v>0</v>
      </c>
      <c r="AJ1011" s="6">
        <f>IF(S1011&gt;0,RANK(S1011,(N1011:P1011,Q1011:AE1011)),0)</f>
        <v>0</v>
      </c>
      <c r="AK1011" s="2">
        <f t="shared" si="546"/>
        <v>0</v>
      </c>
      <c r="AL1011" s="2">
        <f t="shared" si="547"/>
        <v>0</v>
      </c>
      <c r="AM1011" s="2">
        <f t="shared" si="548"/>
        <v>0</v>
      </c>
      <c r="AN1011" s="2">
        <f t="shared" si="549"/>
        <v>0</v>
      </c>
      <c r="AP1011" t="s">
        <v>998</v>
      </c>
      <c r="AQ1011" t="s">
        <v>385</v>
      </c>
      <c r="AR1011">
        <v>1</v>
      </c>
      <c r="AT1011">
        <v>1</v>
      </c>
      <c r="AU1011" s="105">
        <v>38</v>
      </c>
      <c r="AV1011" s="107">
        <v>33</v>
      </c>
      <c r="AW1011" s="111">
        <f t="shared" ref="AW1011:AW1074" si="551">1000*AU1011+AV1011</f>
        <v>38033</v>
      </c>
      <c r="AY1011" s="6" t="s">
        <v>1243</v>
      </c>
      <c r="BF1011" t="s">
        <v>2290</v>
      </c>
    </row>
    <row r="1012" spans="1:58" hidden="1" outlineLevel="1">
      <c r="A1012" t="s">
        <v>30</v>
      </c>
      <c r="B1012" t="s">
        <v>385</v>
      </c>
      <c r="C1012" s="1">
        <f t="shared" si="536"/>
        <v>29750</v>
      </c>
      <c r="D1012" s="8">
        <f t="shared" si="537"/>
        <v>1</v>
      </c>
      <c r="E1012" s="8">
        <f t="shared" si="538"/>
        <v>2</v>
      </c>
      <c r="F1012" s="8">
        <f t="shared" si="539"/>
        <v>0</v>
      </c>
      <c r="G1012" s="61">
        <f t="shared" si="540"/>
        <v>3441</v>
      </c>
      <c r="H1012" s="66">
        <f t="shared" si="541"/>
        <v>0.11566386554621849</v>
      </c>
      <c r="I1012" s="2"/>
      <c r="J1012" s="2">
        <f t="shared" si="542"/>
        <v>0.55603361344537816</v>
      </c>
      <c r="K1012" s="2">
        <f t="shared" si="543"/>
        <v>0.44036974789915967</v>
      </c>
      <c r="L1012" s="2">
        <f t="shared" si="544"/>
        <v>0</v>
      </c>
      <c r="M1012" s="2">
        <f t="shared" si="545"/>
        <v>3.5966386554621699E-3</v>
      </c>
      <c r="N1012" s="127">
        <v>16542</v>
      </c>
      <c r="O1012" s="127">
        <v>13101</v>
      </c>
      <c r="P1012" s="127"/>
      <c r="Q1012" s="127"/>
      <c r="R1012" s="127"/>
      <c r="S1012" s="127"/>
      <c r="X1012" s="61">
        <v>107</v>
      </c>
      <c r="Y1012" s="64"/>
      <c r="Z1012" s="64"/>
      <c r="AA1012" s="64"/>
      <c r="AB1012" s="64"/>
      <c r="AC1012" s="64"/>
      <c r="AD1012" s="64"/>
      <c r="AE1012" s="64"/>
      <c r="AG1012" s="6">
        <f>IF(Q1012&gt;0,RANK(Q1012,(N1012:P1012,Q1012:AE1012)),0)</f>
        <v>0</v>
      </c>
      <c r="AH1012" s="6">
        <f>IF(R1012&gt;0,RANK(R1012,(N1012:P1012,Q1012:AE1012)),0)</f>
        <v>0</v>
      </c>
      <c r="AI1012" s="6">
        <f>IF(T1012&gt;0,RANK(T1012,(N1012:P1012,Q1012:AE1012)),0)</f>
        <v>0</v>
      </c>
      <c r="AJ1012" s="6">
        <f>IF(S1012&gt;0,RANK(S1012,(N1012:P1012,Q1012:AE1012)),0)</f>
        <v>0</v>
      </c>
      <c r="AK1012" s="2">
        <f t="shared" si="546"/>
        <v>0</v>
      </c>
      <c r="AL1012" s="2">
        <f t="shared" si="547"/>
        <v>0</v>
      </c>
      <c r="AM1012" s="2">
        <f t="shared" si="548"/>
        <v>0</v>
      </c>
      <c r="AN1012" s="2">
        <f t="shared" si="549"/>
        <v>0</v>
      </c>
      <c r="AP1012" t="s">
        <v>30</v>
      </c>
      <c r="AQ1012" t="s">
        <v>385</v>
      </c>
      <c r="AR1012">
        <v>1</v>
      </c>
      <c r="AT1012">
        <v>1</v>
      </c>
      <c r="AU1012" s="105">
        <v>38</v>
      </c>
      <c r="AV1012" s="107">
        <v>35</v>
      </c>
      <c r="AW1012" s="111">
        <f t="shared" si="551"/>
        <v>38035</v>
      </c>
      <c r="AY1012" s="6" t="s">
        <v>1243</v>
      </c>
      <c r="BF1012" t="s">
        <v>1906</v>
      </c>
    </row>
    <row r="1013" spans="1:58" hidden="1" outlineLevel="1">
      <c r="A1013" t="s">
        <v>2094</v>
      </c>
      <c r="B1013" t="s">
        <v>385</v>
      </c>
      <c r="C1013" s="1">
        <f t="shared" si="536"/>
        <v>1402</v>
      </c>
      <c r="D1013" s="8">
        <f t="shared" si="537"/>
        <v>2</v>
      </c>
      <c r="E1013" s="8">
        <f t="shared" si="538"/>
        <v>1</v>
      </c>
      <c r="F1013" s="8">
        <f t="shared" si="539"/>
        <v>0</v>
      </c>
      <c r="G1013" s="61">
        <f t="shared" si="540"/>
        <v>311</v>
      </c>
      <c r="H1013" s="66">
        <f t="shared" si="541"/>
        <v>0.22182596291012838</v>
      </c>
      <c r="I1013" s="2"/>
      <c r="J1013" s="2">
        <f t="shared" si="542"/>
        <v>0.38659058487874465</v>
      </c>
      <c r="K1013" s="2">
        <f t="shared" si="543"/>
        <v>0.608416547788873</v>
      </c>
      <c r="L1013" s="2">
        <f t="shared" si="544"/>
        <v>0</v>
      </c>
      <c r="M1013" s="2">
        <f t="shared" si="545"/>
        <v>4.9928673323823558E-3</v>
      </c>
      <c r="N1013" s="127">
        <v>542</v>
      </c>
      <c r="O1013" s="127">
        <v>853</v>
      </c>
      <c r="P1013" s="127"/>
      <c r="Q1013" s="127"/>
      <c r="R1013" s="127"/>
      <c r="S1013" s="127"/>
      <c r="X1013" s="61">
        <v>7</v>
      </c>
      <c r="Y1013" s="64"/>
      <c r="Z1013" s="64"/>
      <c r="AA1013" s="64"/>
      <c r="AB1013" s="64"/>
      <c r="AC1013" s="64"/>
      <c r="AD1013" s="64"/>
      <c r="AE1013" s="64"/>
      <c r="AG1013" s="6">
        <f>IF(Q1013&gt;0,RANK(Q1013,(N1013:P1013,Q1013:AE1013)),0)</f>
        <v>0</v>
      </c>
      <c r="AH1013" s="6">
        <f>IF(R1013&gt;0,RANK(R1013,(N1013:P1013,Q1013:AE1013)),0)</f>
        <v>0</v>
      </c>
      <c r="AI1013" s="6">
        <f>IF(T1013&gt;0,RANK(T1013,(N1013:P1013,Q1013:AE1013)),0)</f>
        <v>0</v>
      </c>
      <c r="AJ1013" s="6">
        <f>IF(S1013&gt;0,RANK(S1013,(N1013:P1013,Q1013:AE1013)),0)</f>
        <v>0</v>
      </c>
      <c r="AK1013" s="2">
        <f t="shared" si="546"/>
        <v>0</v>
      </c>
      <c r="AL1013" s="2">
        <f t="shared" si="547"/>
        <v>0</v>
      </c>
      <c r="AM1013" s="2">
        <f t="shared" si="548"/>
        <v>0</v>
      </c>
      <c r="AN1013" s="2">
        <f t="shared" si="549"/>
        <v>0</v>
      </c>
      <c r="AP1013" t="s">
        <v>2094</v>
      </c>
      <c r="AQ1013" t="s">
        <v>385</v>
      </c>
      <c r="AR1013">
        <v>1</v>
      </c>
      <c r="AT1013">
        <v>1</v>
      </c>
      <c r="AU1013" s="105">
        <v>38</v>
      </c>
      <c r="AV1013" s="107">
        <v>37</v>
      </c>
      <c r="AW1013" s="111">
        <f t="shared" si="551"/>
        <v>38037</v>
      </c>
      <c r="AY1013" s="6" t="s">
        <v>1243</v>
      </c>
      <c r="BF1013" t="s">
        <v>802</v>
      </c>
    </row>
    <row r="1014" spans="1:58" hidden="1" outlineLevel="1">
      <c r="A1014" t="s">
        <v>1484</v>
      </c>
      <c r="B1014" t="s">
        <v>385</v>
      </c>
      <c r="C1014" s="1">
        <f t="shared" si="536"/>
        <v>1332</v>
      </c>
      <c r="D1014" s="8">
        <f t="shared" si="537"/>
        <v>1</v>
      </c>
      <c r="E1014" s="8">
        <f t="shared" si="538"/>
        <v>2</v>
      </c>
      <c r="F1014" s="8">
        <f t="shared" si="539"/>
        <v>0</v>
      </c>
      <c r="G1014" s="61">
        <f t="shared" si="540"/>
        <v>76</v>
      </c>
      <c r="H1014" s="66">
        <f t="shared" si="541"/>
        <v>5.7057057057057055E-2</v>
      </c>
      <c r="I1014" s="2"/>
      <c r="J1014" s="2">
        <f t="shared" si="542"/>
        <v>0.5285285285285285</v>
      </c>
      <c r="K1014" s="2">
        <f t="shared" si="543"/>
        <v>0.47147147147147145</v>
      </c>
      <c r="L1014" s="2">
        <f t="shared" si="544"/>
        <v>0</v>
      </c>
      <c r="M1014" s="2">
        <f t="shared" si="545"/>
        <v>5.5511151231257827E-17</v>
      </c>
      <c r="N1014" s="127">
        <v>704</v>
      </c>
      <c r="O1014" s="127">
        <v>628</v>
      </c>
      <c r="P1014" s="127"/>
      <c r="Q1014" s="127"/>
      <c r="R1014" s="127"/>
      <c r="S1014" s="127"/>
      <c r="X1014" s="61">
        <v>0</v>
      </c>
      <c r="Y1014" s="64"/>
      <c r="Z1014" s="64"/>
      <c r="AA1014" s="64"/>
      <c r="AB1014" s="64"/>
      <c r="AC1014" s="64"/>
      <c r="AD1014" s="64"/>
      <c r="AE1014" s="64"/>
      <c r="AG1014" s="6">
        <f>IF(Q1014&gt;0,RANK(Q1014,(N1014:P1014,Q1014:AE1014)),0)</f>
        <v>0</v>
      </c>
      <c r="AH1014" s="6">
        <f>IF(R1014&gt;0,RANK(R1014,(N1014:P1014,Q1014:AE1014)),0)</f>
        <v>0</v>
      </c>
      <c r="AI1014" s="6">
        <f>IF(T1014&gt;0,RANK(T1014,(N1014:P1014,Q1014:AE1014)),0)</f>
        <v>0</v>
      </c>
      <c r="AJ1014" s="6">
        <f>IF(S1014&gt;0,RANK(S1014,(N1014:P1014,Q1014:AE1014)),0)</f>
        <v>0</v>
      </c>
      <c r="AK1014" s="2">
        <f t="shared" si="546"/>
        <v>0</v>
      </c>
      <c r="AL1014" s="2">
        <f t="shared" si="547"/>
        <v>0</v>
      </c>
      <c r="AM1014" s="2">
        <f t="shared" si="548"/>
        <v>0</v>
      </c>
      <c r="AN1014" s="2">
        <f t="shared" si="549"/>
        <v>0</v>
      </c>
      <c r="AP1014" t="s">
        <v>1484</v>
      </c>
      <c r="AQ1014" t="s">
        <v>385</v>
      </c>
      <c r="AR1014">
        <v>1</v>
      </c>
      <c r="AT1014">
        <v>1</v>
      </c>
      <c r="AU1014" s="105">
        <v>38</v>
      </c>
      <c r="AV1014" s="107">
        <v>39</v>
      </c>
      <c r="AW1014" s="111">
        <f t="shared" si="551"/>
        <v>38039</v>
      </c>
      <c r="AY1014" s="6" t="s">
        <v>1243</v>
      </c>
      <c r="BF1014" t="s">
        <v>1906</v>
      </c>
    </row>
    <row r="1015" spans="1:58" hidden="1" outlineLevel="1">
      <c r="A1015" t="s">
        <v>2326</v>
      </c>
      <c r="B1015" t="s">
        <v>385</v>
      </c>
      <c r="C1015" s="1">
        <f t="shared" si="536"/>
        <v>1358</v>
      </c>
      <c r="D1015" s="8">
        <f t="shared" si="537"/>
        <v>2</v>
      </c>
      <c r="E1015" s="8">
        <f t="shared" si="538"/>
        <v>1</v>
      </c>
      <c r="F1015" s="8">
        <f t="shared" si="539"/>
        <v>0</v>
      </c>
      <c r="G1015" s="61">
        <f t="shared" si="540"/>
        <v>332</v>
      </c>
      <c r="H1015" s="66">
        <f t="shared" si="541"/>
        <v>0.24447717231222385</v>
      </c>
      <c r="I1015" s="2"/>
      <c r="J1015" s="2">
        <f t="shared" si="542"/>
        <v>0.37628865979381443</v>
      </c>
      <c r="K1015" s="2">
        <f t="shared" si="543"/>
        <v>0.62076583210603831</v>
      </c>
      <c r="L1015" s="2">
        <f t="shared" si="544"/>
        <v>0</v>
      </c>
      <c r="M1015" s="2">
        <f t="shared" si="545"/>
        <v>2.9455081001472649E-3</v>
      </c>
      <c r="N1015" s="127">
        <v>511</v>
      </c>
      <c r="O1015" s="127">
        <v>843</v>
      </c>
      <c r="P1015" s="127"/>
      <c r="Q1015" s="127"/>
      <c r="R1015" s="127"/>
      <c r="S1015" s="127"/>
      <c r="X1015" s="61">
        <v>4</v>
      </c>
      <c r="Y1015" s="64"/>
      <c r="Z1015" s="64"/>
      <c r="AA1015" s="64"/>
      <c r="AB1015" s="64"/>
      <c r="AC1015" s="64"/>
      <c r="AD1015" s="64"/>
      <c r="AE1015" s="64"/>
      <c r="AG1015" s="6">
        <f>IF(Q1015&gt;0,RANK(Q1015,(N1015:P1015,Q1015:AE1015)),0)</f>
        <v>0</v>
      </c>
      <c r="AH1015" s="6">
        <f>IF(R1015&gt;0,RANK(R1015,(N1015:P1015,Q1015:AE1015)),0)</f>
        <v>0</v>
      </c>
      <c r="AI1015" s="6">
        <f>IF(T1015&gt;0,RANK(T1015,(N1015:P1015,Q1015:AE1015)),0)</f>
        <v>0</v>
      </c>
      <c r="AJ1015" s="6">
        <f>IF(S1015&gt;0,RANK(S1015,(N1015:P1015,Q1015:AE1015)),0)</f>
        <v>0</v>
      </c>
      <c r="AK1015" s="2">
        <f t="shared" si="546"/>
        <v>0</v>
      </c>
      <c r="AL1015" s="2">
        <f t="shared" si="547"/>
        <v>0</v>
      </c>
      <c r="AM1015" s="2">
        <f t="shared" si="548"/>
        <v>0</v>
      </c>
      <c r="AN1015" s="2">
        <f t="shared" si="549"/>
        <v>0</v>
      </c>
      <c r="AP1015" t="s">
        <v>2326</v>
      </c>
      <c r="AQ1015" t="s">
        <v>385</v>
      </c>
      <c r="AR1015">
        <v>1</v>
      </c>
      <c r="AT1015">
        <v>1</v>
      </c>
      <c r="AU1015" s="105">
        <v>38</v>
      </c>
      <c r="AV1015" s="107">
        <v>41</v>
      </c>
      <c r="AW1015" s="111">
        <f t="shared" si="551"/>
        <v>38041</v>
      </c>
      <c r="AY1015" s="6" t="s">
        <v>1243</v>
      </c>
      <c r="BF1015" t="s">
        <v>2290</v>
      </c>
    </row>
    <row r="1016" spans="1:58" hidden="1" outlineLevel="1">
      <c r="A1016" t="s">
        <v>1442</v>
      </c>
      <c r="B1016" t="s">
        <v>385</v>
      </c>
      <c r="C1016" s="1">
        <f t="shared" si="536"/>
        <v>1327</v>
      </c>
      <c r="D1016" s="8">
        <f t="shared" si="537"/>
        <v>2</v>
      </c>
      <c r="E1016" s="8">
        <f t="shared" si="538"/>
        <v>1</v>
      </c>
      <c r="F1016" s="8">
        <f t="shared" si="539"/>
        <v>0</v>
      </c>
      <c r="G1016" s="61">
        <f t="shared" si="540"/>
        <v>93</v>
      </c>
      <c r="H1016" s="66">
        <f t="shared" si="541"/>
        <v>7.0082893745290128E-2</v>
      </c>
      <c r="I1016" s="2"/>
      <c r="J1016" s="2">
        <f t="shared" si="542"/>
        <v>0.46194423511680482</v>
      </c>
      <c r="K1016" s="2">
        <f t="shared" si="543"/>
        <v>0.53202712886209491</v>
      </c>
      <c r="L1016" s="2">
        <f t="shared" si="544"/>
        <v>0</v>
      </c>
      <c r="M1016" s="2">
        <f t="shared" si="545"/>
        <v>6.0286360211002643E-3</v>
      </c>
      <c r="N1016" s="127">
        <v>613</v>
      </c>
      <c r="O1016" s="127">
        <v>706</v>
      </c>
      <c r="P1016" s="127"/>
      <c r="Q1016" s="127"/>
      <c r="R1016" s="127"/>
      <c r="S1016" s="127"/>
      <c r="X1016" s="61">
        <v>8</v>
      </c>
      <c r="Y1016" s="64"/>
      <c r="Z1016" s="64"/>
      <c r="AA1016" s="64"/>
      <c r="AB1016" s="64"/>
      <c r="AC1016" s="64"/>
      <c r="AD1016" s="64"/>
      <c r="AE1016" s="64"/>
      <c r="AG1016" s="6">
        <f>IF(Q1016&gt;0,RANK(Q1016,(N1016:P1016,Q1016:AE1016)),0)</f>
        <v>0</v>
      </c>
      <c r="AH1016" s="6">
        <f>IF(R1016&gt;0,RANK(R1016,(N1016:P1016,Q1016:AE1016)),0)</f>
        <v>0</v>
      </c>
      <c r="AI1016" s="6">
        <f>IF(T1016&gt;0,RANK(T1016,(N1016:P1016,Q1016:AE1016)),0)</f>
        <v>0</v>
      </c>
      <c r="AJ1016" s="6">
        <f>IF(S1016&gt;0,RANK(S1016,(N1016:P1016,Q1016:AE1016)),0)</f>
        <v>0</v>
      </c>
      <c r="AK1016" s="2">
        <f t="shared" si="546"/>
        <v>0</v>
      </c>
      <c r="AL1016" s="2">
        <f t="shared" si="547"/>
        <v>0</v>
      </c>
      <c r="AM1016" s="2">
        <f t="shared" si="548"/>
        <v>0</v>
      </c>
      <c r="AN1016" s="2">
        <f t="shared" si="549"/>
        <v>0</v>
      </c>
      <c r="AP1016" t="s">
        <v>1442</v>
      </c>
      <c r="AQ1016" t="s">
        <v>385</v>
      </c>
      <c r="AR1016">
        <v>1</v>
      </c>
      <c r="AT1016">
        <v>1</v>
      </c>
      <c r="AU1016" s="105">
        <v>38</v>
      </c>
      <c r="AV1016" s="107">
        <v>43</v>
      </c>
      <c r="AW1016" s="111">
        <f t="shared" si="551"/>
        <v>38043</v>
      </c>
      <c r="AY1016" s="6" t="s">
        <v>1243</v>
      </c>
      <c r="BF1016" t="s">
        <v>802</v>
      </c>
    </row>
    <row r="1017" spans="1:58" hidden="1" outlineLevel="1">
      <c r="A1017" t="s">
        <v>31</v>
      </c>
      <c r="B1017" t="s">
        <v>385</v>
      </c>
      <c r="C1017" s="1">
        <f t="shared" si="536"/>
        <v>2203</v>
      </c>
      <c r="D1017" s="8">
        <f t="shared" si="537"/>
        <v>2</v>
      </c>
      <c r="E1017" s="8">
        <f t="shared" si="538"/>
        <v>1</v>
      </c>
      <c r="F1017" s="8">
        <f t="shared" si="539"/>
        <v>0</v>
      </c>
      <c r="G1017" s="61">
        <f t="shared" si="540"/>
        <v>60</v>
      </c>
      <c r="H1017" s="66">
        <f t="shared" si="541"/>
        <v>2.7235587834770768E-2</v>
      </c>
      <c r="I1017" s="2"/>
      <c r="J1017" s="2">
        <f t="shared" si="542"/>
        <v>0.48343168406718112</v>
      </c>
      <c r="K1017" s="2">
        <f t="shared" si="543"/>
        <v>0.51066727190195194</v>
      </c>
      <c r="L1017" s="2">
        <f t="shared" si="544"/>
        <v>0</v>
      </c>
      <c r="M1017" s="2">
        <f t="shared" si="545"/>
        <v>5.9010440308669976E-3</v>
      </c>
      <c r="N1017" s="127">
        <v>1065</v>
      </c>
      <c r="O1017" s="127">
        <v>1125</v>
      </c>
      <c r="P1017" s="127"/>
      <c r="Q1017" s="127"/>
      <c r="R1017" s="127"/>
      <c r="S1017" s="127"/>
      <c r="X1017" s="61">
        <v>13</v>
      </c>
      <c r="Y1017" s="64"/>
      <c r="Z1017" s="64"/>
      <c r="AA1017" s="64"/>
      <c r="AB1017" s="64"/>
      <c r="AC1017" s="64"/>
      <c r="AD1017" s="64"/>
      <c r="AE1017" s="64"/>
      <c r="AG1017" s="6">
        <f>IF(Q1017&gt;0,RANK(Q1017,(N1017:P1017,Q1017:AE1017)),0)</f>
        <v>0</v>
      </c>
      <c r="AH1017" s="6">
        <f>IF(R1017&gt;0,RANK(R1017,(N1017:P1017,Q1017:AE1017)),0)</f>
        <v>0</v>
      </c>
      <c r="AI1017" s="6">
        <f>IF(T1017&gt;0,RANK(T1017,(N1017:P1017,Q1017:AE1017)),0)</f>
        <v>0</v>
      </c>
      <c r="AJ1017" s="6">
        <f>IF(S1017&gt;0,RANK(S1017,(N1017:P1017,Q1017:AE1017)),0)</f>
        <v>0</v>
      </c>
      <c r="AK1017" s="2">
        <f t="shared" si="546"/>
        <v>0</v>
      </c>
      <c r="AL1017" s="2">
        <f t="shared" si="547"/>
        <v>0</v>
      </c>
      <c r="AM1017" s="2">
        <f t="shared" si="548"/>
        <v>0</v>
      </c>
      <c r="AN1017" s="2">
        <f t="shared" si="549"/>
        <v>0</v>
      </c>
      <c r="AP1017" t="s">
        <v>31</v>
      </c>
      <c r="AQ1017" t="s">
        <v>385</v>
      </c>
      <c r="AR1017">
        <v>1</v>
      </c>
      <c r="AT1017">
        <v>1</v>
      </c>
      <c r="AU1017" s="105">
        <v>38</v>
      </c>
      <c r="AV1017" s="107">
        <v>45</v>
      </c>
      <c r="AW1017" s="111">
        <f t="shared" si="551"/>
        <v>38045</v>
      </c>
      <c r="AY1017" s="6" t="s">
        <v>1243</v>
      </c>
      <c r="BF1017" t="s">
        <v>803</v>
      </c>
    </row>
    <row r="1018" spans="1:58" hidden="1" outlineLevel="1">
      <c r="A1018" t="s">
        <v>1230</v>
      </c>
      <c r="B1018" t="s">
        <v>385</v>
      </c>
      <c r="C1018" s="1">
        <f t="shared" si="536"/>
        <v>1062</v>
      </c>
      <c r="D1018" s="8">
        <f t="shared" si="537"/>
        <v>2</v>
      </c>
      <c r="E1018" s="8">
        <f t="shared" si="538"/>
        <v>1</v>
      </c>
      <c r="F1018" s="8">
        <f t="shared" si="539"/>
        <v>0</v>
      </c>
      <c r="G1018" s="61">
        <f t="shared" si="540"/>
        <v>164</v>
      </c>
      <c r="H1018" s="66">
        <f t="shared" si="541"/>
        <v>0.1544256120527307</v>
      </c>
      <c r="I1018" s="2"/>
      <c r="J1018" s="2">
        <f t="shared" si="542"/>
        <v>0.4199623352165725</v>
      </c>
      <c r="K1018" s="2">
        <f t="shared" si="543"/>
        <v>0.5743879472693032</v>
      </c>
      <c r="L1018" s="2">
        <f t="shared" si="544"/>
        <v>0</v>
      </c>
      <c r="M1018" s="2">
        <f t="shared" si="545"/>
        <v>5.6497175141243527E-3</v>
      </c>
      <c r="N1018" s="127">
        <v>446</v>
      </c>
      <c r="O1018" s="127">
        <v>610</v>
      </c>
      <c r="P1018" s="127"/>
      <c r="Q1018" s="127"/>
      <c r="R1018" s="127"/>
      <c r="S1018" s="127"/>
      <c r="X1018" s="61">
        <v>6</v>
      </c>
      <c r="Y1018" s="64"/>
      <c r="Z1018" s="64"/>
      <c r="AA1018" s="64"/>
      <c r="AB1018" s="64"/>
      <c r="AC1018" s="64"/>
      <c r="AD1018" s="64"/>
      <c r="AE1018" s="64"/>
      <c r="AG1018" s="6">
        <f>IF(Q1018&gt;0,RANK(Q1018,(N1018:P1018,Q1018:AE1018)),0)</f>
        <v>0</v>
      </c>
      <c r="AH1018" s="6">
        <f>IF(R1018&gt;0,RANK(R1018,(N1018:P1018,Q1018:AE1018)),0)</f>
        <v>0</v>
      </c>
      <c r="AI1018" s="6">
        <f>IF(T1018&gt;0,RANK(T1018,(N1018:P1018,Q1018:AE1018)),0)</f>
        <v>0</v>
      </c>
      <c r="AJ1018" s="6">
        <f>IF(S1018&gt;0,RANK(S1018,(N1018:P1018,Q1018:AE1018)),0)</f>
        <v>0</v>
      </c>
      <c r="AK1018" s="2">
        <f t="shared" si="546"/>
        <v>0</v>
      </c>
      <c r="AL1018" s="2">
        <f t="shared" si="547"/>
        <v>0</v>
      </c>
      <c r="AM1018" s="2">
        <f t="shared" si="548"/>
        <v>0</v>
      </c>
      <c r="AN1018" s="2">
        <f t="shared" si="549"/>
        <v>0</v>
      </c>
      <c r="AP1018" t="s">
        <v>1230</v>
      </c>
      <c r="AQ1018" t="s">
        <v>385</v>
      </c>
      <c r="AR1018">
        <v>1</v>
      </c>
      <c r="AT1018">
        <v>1</v>
      </c>
      <c r="AU1018" s="105">
        <v>38</v>
      </c>
      <c r="AV1018" s="107">
        <v>47</v>
      </c>
      <c r="AW1018" s="111">
        <f t="shared" si="551"/>
        <v>38047</v>
      </c>
      <c r="AY1018" s="6" t="s">
        <v>1243</v>
      </c>
      <c r="BF1018" t="s">
        <v>1906</v>
      </c>
    </row>
    <row r="1019" spans="1:58" hidden="1" outlineLevel="1">
      <c r="A1019" t="s">
        <v>2527</v>
      </c>
      <c r="B1019" t="s">
        <v>385</v>
      </c>
      <c r="C1019" s="1">
        <f t="shared" si="536"/>
        <v>2707</v>
      </c>
      <c r="D1019" s="8">
        <f t="shared" si="537"/>
        <v>1</v>
      </c>
      <c r="E1019" s="8">
        <f t="shared" si="538"/>
        <v>2</v>
      </c>
      <c r="F1019" s="8">
        <f t="shared" si="539"/>
        <v>0</v>
      </c>
      <c r="G1019" s="61">
        <f t="shared" si="540"/>
        <v>20</v>
      </c>
      <c r="H1019" s="66">
        <f t="shared" si="541"/>
        <v>7.3882526782415962E-3</v>
      </c>
      <c r="I1019" s="2"/>
      <c r="J1019" s="2">
        <f t="shared" si="542"/>
        <v>0.5020317694865164</v>
      </c>
      <c r="K1019" s="2">
        <f t="shared" si="543"/>
        <v>0.49464351680827484</v>
      </c>
      <c r="L1019" s="2">
        <f t="shared" si="544"/>
        <v>0</v>
      </c>
      <c r="M1019" s="2">
        <f t="shared" si="545"/>
        <v>3.3247137052087594E-3</v>
      </c>
      <c r="N1019" s="127">
        <v>1359</v>
      </c>
      <c r="O1019" s="127">
        <v>1339</v>
      </c>
      <c r="P1019" s="127"/>
      <c r="Q1019" s="127"/>
      <c r="R1019" s="127"/>
      <c r="S1019" s="127"/>
      <c r="X1019" s="61">
        <v>9</v>
      </c>
      <c r="Y1019" s="64"/>
      <c r="Z1019" s="64"/>
      <c r="AA1019" s="64"/>
      <c r="AB1019" s="64"/>
      <c r="AC1019" s="64"/>
      <c r="AD1019" s="64"/>
      <c r="AE1019" s="64"/>
      <c r="AG1019" s="6">
        <f>IF(Q1019&gt;0,RANK(Q1019,(N1019:P1019,Q1019:AE1019)),0)</f>
        <v>0</v>
      </c>
      <c r="AH1019" s="6">
        <f>IF(R1019&gt;0,RANK(R1019,(N1019:P1019,Q1019:AE1019)),0)</f>
        <v>0</v>
      </c>
      <c r="AI1019" s="6">
        <f>IF(T1019&gt;0,RANK(T1019,(N1019:P1019,Q1019:AE1019)),0)</f>
        <v>0</v>
      </c>
      <c r="AJ1019" s="6">
        <f>IF(S1019&gt;0,RANK(S1019,(N1019:P1019,Q1019:AE1019)),0)</f>
        <v>0</v>
      </c>
      <c r="AK1019" s="2">
        <f t="shared" si="546"/>
        <v>0</v>
      </c>
      <c r="AL1019" s="2">
        <f t="shared" si="547"/>
        <v>0</v>
      </c>
      <c r="AM1019" s="2">
        <f t="shared" si="548"/>
        <v>0</v>
      </c>
      <c r="AN1019" s="2">
        <f t="shared" si="549"/>
        <v>0</v>
      </c>
      <c r="AP1019" t="s">
        <v>2527</v>
      </c>
      <c r="AQ1019" t="s">
        <v>385</v>
      </c>
      <c r="AR1019">
        <v>1</v>
      </c>
      <c r="AT1019">
        <v>1</v>
      </c>
      <c r="AU1019" s="105">
        <v>38</v>
      </c>
      <c r="AV1019" s="107">
        <v>49</v>
      </c>
      <c r="AW1019" s="111">
        <f t="shared" si="551"/>
        <v>38049</v>
      </c>
      <c r="AY1019" s="6" t="s">
        <v>1243</v>
      </c>
      <c r="BF1019" t="s">
        <v>1906</v>
      </c>
    </row>
    <row r="1020" spans="1:58" hidden="1" outlineLevel="1">
      <c r="A1020" t="s">
        <v>1416</v>
      </c>
      <c r="B1020" t="s">
        <v>385</v>
      </c>
      <c r="C1020" s="1">
        <f t="shared" si="536"/>
        <v>1530</v>
      </c>
      <c r="D1020" s="8">
        <f t="shared" si="537"/>
        <v>2</v>
      </c>
      <c r="E1020" s="8">
        <f t="shared" si="538"/>
        <v>1</v>
      </c>
      <c r="F1020" s="8">
        <f t="shared" si="539"/>
        <v>0</v>
      </c>
      <c r="G1020" s="61">
        <f t="shared" si="540"/>
        <v>224</v>
      </c>
      <c r="H1020" s="66">
        <f t="shared" si="541"/>
        <v>0.14640522875816994</v>
      </c>
      <c r="I1020" s="2"/>
      <c r="J1020" s="2">
        <f t="shared" si="542"/>
        <v>0.42352941176470588</v>
      </c>
      <c r="K1020" s="2">
        <f t="shared" si="543"/>
        <v>0.56993464052287579</v>
      </c>
      <c r="L1020" s="2">
        <f t="shared" si="544"/>
        <v>0</v>
      </c>
      <c r="M1020" s="2">
        <f t="shared" si="545"/>
        <v>6.5359477124182774E-3</v>
      </c>
      <c r="N1020" s="127">
        <v>648</v>
      </c>
      <c r="O1020" s="127">
        <v>872</v>
      </c>
      <c r="P1020" s="127"/>
      <c r="Q1020" s="127"/>
      <c r="R1020" s="127"/>
      <c r="S1020" s="127"/>
      <c r="X1020" s="61">
        <v>10</v>
      </c>
      <c r="Y1020" s="64"/>
      <c r="Z1020" s="64"/>
      <c r="AA1020" s="64"/>
      <c r="AB1020" s="64"/>
      <c r="AC1020" s="64"/>
      <c r="AD1020" s="64"/>
      <c r="AE1020" s="64"/>
      <c r="AG1020" s="6">
        <f>IF(Q1020&gt;0,RANK(Q1020,(N1020:P1020,Q1020:AE1020)),0)</f>
        <v>0</v>
      </c>
      <c r="AH1020" s="6">
        <f>IF(R1020&gt;0,RANK(R1020,(N1020:P1020,Q1020:AE1020)),0)</f>
        <v>0</v>
      </c>
      <c r="AI1020" s="6">
        <f>IF(T1020&gt;0,RANK(T1020,(N1020:P1020,Q1020:AE1020)),0)</f>
        <v>0</v>
      </c>
      <c r="AJ1020" s="6">
        <f>IF(S1020&gt;0,RANK(S1020,(N1020:P1020,Q1020:AE1020)),0)</f>
        <v>0</v>
      </c>
      <c r="AK1020" s="2">
        <f t="shared" si="546"/>
        <v>0</v>
      </c>
      <c r="AL1020" s="2">
        <f t="shared" si="547"/>
        <v>0</v>
      </c>
      <c r="AM1020" s="2">
        <f t="shared" si="548"/>
        <v>0</v>
      </c>
      <c r="AN1020" s="2">
        <f t="shared" si="549"/>
        <v>0</v>
      </c>
      <c r="AP1020" t="s">
        <v>1416</v>
      </c>
      <c r="AQ1020" t="s">
        <v>385</v>
      </c>
      <c r="AR1020">
        <v>1</v>
      </c>
      <c r="AT1020">
        <v>1</v>
      </c>
      <c r="AU1020" s="105">
        <v>38</v>
      </c>
      <c r="AV1020" s="107">
        <v>51</v>
      </c>
      <c r="AW1020" s="111">
        <f t="shared" si="551"/>
        <v>38051</v>
      </c>
      <c r="AY1020" s="6" t="s">
        <v>1243</v>
      </c>
      <c r="BF1020" t="s">
        <v>2290</v>
      </c>
    </row>
    <row r="1021" spans="1:58" hidden="1" outlineLevel="1">
      <c r="A1021" t="s">
        <v>1461</v>
      </c>
      <c r="B1021" t="s">
        <v>385</v>
      </c>
      <c r="C1021" s="1">
        <f t="shared" si="536"/>
        <v>3412</v>
      </c>
      <c r="D1021" s="8">
        <f t="shared" si="537"/>
        <v>2</v>
      </c>
      <c r="E1021" s="8">
        <f t="shared" si="538"/>
        <v>1</v>
      </c>
      <c r="F1021" s="8">
        <f t="shared" si="539"/>
        <v>0</v>
      </c>
      <c r="G1021" s="61">
        <f t="shared" si="540"/>
        <v>948</v>
      </c>
      <c r="H1021" s="66">
        <f t="shared" si="541"/>
        <v>0.27784290738569756</v>
      </c>
      <c r="I1021" s="2"/>
      <c r="J1021" s="2">
        <f t="shared" si="542"/>
        <v>0.36019929660023448</v>
      </c>
      <c r="K1021" s="2">
        <f t="shared" si="543"/>
        <v>0.63804220398593203</v>
      </c>
      <c r="L1021" s="2">
        <f t="shared" si="544"/>
        <v>0</v>
      </c>
      <c r="M1021" s="2">
        <f t="shared" si="545"/>
        <v>1.7584994138334364E-3</v>
      </c>
      <c r="N1021" s="127">
        <v>1229</v>
      </c>
      <c r="O1021" s="127">
        <v>2177</v>
      </c>
      <c r="P1021" s="127"/>
      <c r="Q1021" s="127"/>
      <c r="R1021" s="127"/>
      <c r="S1021" s="127"/>
      <c r="X1021" s="61">
        <v>6</v>
      </c>
      <c r="Y1021" s="64"/>
      <c r="Z1021" s="64"/>
      <c r="AA1021" s="64"/>
      <c r="AB1021" s="64"/>
      <c r="AC1021" s="64"/>
      <c r="AD1021" s="64"/>
      <c r="AE1021" s="64"/>
      <c r="AG1021" s="6">
        <f>IF(Q1021&gt;0,RANK(Q1021,(N1021:P1021,Q1021:AE1021)),0)</f>
        <v>0</v>
      </c>
      <c r="AH1021" s="6">
        <f>IF(R1021&gt;0,RANK(R1021,(N1021:P1021,Q1021:AE1021)),0)</f>
        <v>0</v>
      </c>
      <c r="AI1021" s="6">
        <f>IF(T1021&gt;0,RANK(T1021,(N1021:P1021,Q1021:AE1021)),0)</f>
        <v>0</v>
      </c>
      <c r="AJ1021" s="6">
        <f>IF(S1021&gt;0,RANK(S1021,(N1021:P1021,Q1021:AE1021)),0)</f>
        <v>0</v>
      </c>
      <c r="AK1021" s="2">
        <f t="shared" si="546"/>
        <v>0</v>
      </c>
      <c r="AL1021" s="2">
        <f t="shared" si="547"/>
        <v>0</v>
      </c>
      <c r="AM1021" s="2">
        <f t="shared" si="548"/>
        <v>0</v>
      </c>
      <c r="AN1021" s="2">
        <f t="shared" si="549"/>
        <v>0</v>
      </c>
      <c r="AP1021" t="s">
        <v>1461</v>
      </c>
      <c r="AQ1021" t="s">
        <v>385</v>
      </c>
      <c r="AR1021">
        <v>1</v>
      </c>
      <c r="AT1021">
        <v>1</v>
      </c>
      <c r="AU1021" s="105">
        <v>38</v>
      </c>
      <c r="AV1021" s="107">
        <v>53</v>
      </c>
      <c r="AW1021" s="111">
        <f t="shared" si="551"/>
        <v>38053</v>
      </c>
      <c r="AY1021" s="6" t="s">
        <v>1243</v>
      </c>
      <c r="BF1021" t="s">
        <v>1907</v>
      </c>
    </row>
    <row r="1022" spans="1:58" hidden="1" outlineLevel="1">
      <c r="A1022" t="s">
        <v>399</v>
      </c>
      <c r="B1022" t="s">
        <v>385</v>
      </c>
      <c r="C1022" s="1">
        <f t="shared" si="536"/>
        <v>4915</v>
      </c>
      <c r="D1022" s="8">
        <f t="shared" si="537"/>
        <v>2</v>
      </c>
      <c r="E1022" s="8">
        <f t="shared" si="538"/>
        <v>1</v>
      </c>
      <c r="F1022" s="8">
        <f t="shared" si="539"/>
        <v>0</v>
      </c>
      <c r="G1022" s="61">
        <f t="shared" si="540"/>
        <v>187</v>
      </c>
      <c r="H1022" s="66">
        <f t="shared" si="541"/>
        <v>3.8046795523906406E-2</v>
      </c>
      <c r="I1022" s="2"/>
      <c r="J1022" s="2">
        <f t="shared" si="542"/>
        <v>0.47955239064089522</v>
      </c>
      <c r="K1022" s="2">
        <f t="shared" si="543"/>
        <v>0.51759918616480161</v>
      </c>
      <c r="L1022" s="2">
        <f t="shared" si="544"/>
        <v>0</v>
      </c>
      <c r="M1022" s="2">
        <f t="shared" si="545"/>
        <v>2.848423194303229E-3</v>
      </c>
      <c r="N1022" s="127">
        <v>2357</v>
      </c>
      <c r="O1022" s="127">
        <v>2544</v>
      </c>
      <c r="P1022" s="127"/>
      <c r="Q1022" s="127"/>
      <c r="R1022" s="127"/>
      <c r="S1022" s="127"/>
      <c r="X1022" s="61">
        <v>14</v>
      </c>
      <c r="Y1022" s="64"/>
      <c r="Z1022" s="64"/>
      <c r="AA1022" s="64"/>
      <c r="AB1022" s="64"/>
      <c r="AC1022" s="64"/>
      <c r="AD1022" s="64"/>
      <c r="AE1022" s="64"/>
      <c r="AG1022" s="6">
        <f>IF(Q1022&gt;0,RANK(Q1022,(N1022:P1022,Q1022:AE1022)),0)</f>
        <v>0</v>
      </c>
      <c r="AH1022" s="6">
        <f>IF(R1022&gt;0,RANK(R1022,(N1022:P1022,Q1022:AE1022)),0)</f>
        <v>0</v>
      </c>
      <c r="AI1022" s="6">
        <f>IF(T1022&gt;0,RANK(T1022,(N1022:P1022,Q1022:AE1022)),0)</f>
        <v>0</v>
      </c>
      <c r="AJ1022" s="6">
        <f>IF(S1022&gt;0,RANK(S1022,(N1022:P1022,Q1022:AE1022)),0)</f>
        <v>0</v>
      </c>
      <c r="AK1022" s="2">
        <f t="shared" si="546"/>
        <v>0</v>
      </c>
      <c r="AL1022" s="2">
        <f t="shared" si="547"/>
        <v>0</v>
      </c>
      <c r="AM1022" s="2">
        <f t="shared" si="548"/>
        <v>0</v>
      </c>
      <c r="AN1022" s="2">
        <f t="shared" si="549"/>
        <v>0</v>
      </c>
      <c r="AP1022" t="s">
        <v>399</v>
      </c>
      <c r="AQ1022" t="s">
        <v>385</v>
      </c>
      <c r="AR1022">
        <v>1</v>
      </c>
      <c r="AT1022">
        <v>1</v>
      </c>
      <c r="AU1022" s="105">
        <v>38</v>
      </c>
      <c r="AV1022" s="107">
        <v>55</v>
      </c>
      <c r="AW1022" s="111">
        <f t="shared" si="551"/>
        <v>38055</v>
      </c>
      <c r="AY1022" s="6" t="s">
        <v>1243</v>
      </c>
      <c r="BF1022" t="s">
        <v>1907</v>
      </c>
    </row>
    <row r="1023" spans="1:58" hidden="1" outlineLevel="1">
      <c r="A1023" t="s">
        <v>1022</v>
      </c>
      <c r="B1023" t="s">
        <v>385</v>
      </c>
      <c r="C1023" s="1">
        <f t="shared" si="536"/>
        <v>4452</v>
      </c>
      <c r="D1023" s="8">
        <f t="shared" si="537"/>
        <v>2</v>
      </c>
      <c r="E1023" s="8">
        <f t="shared" si="538"/>
        <v>1</v>
      </c>
      <c r="F1023" s="8">
        <f t="shared" si="539"/>
        <v>0</v>
      </c>
      <c r="G1023" s="61">
        <f t="shared" si="540"/>
        <v>820</v>
      </c>
      <c r="H1023" s="66">
        <f t="shared" si="541"/>
        <v>0.18418688230008984</v>
      </c>
      <c r="I1023" s="2"/>
      <c r="J1023" s="2">
        <f t="shared" si="542"/>
        <v>0.40588499550763701</v>
      </c>
      <c r="K1023" s="2">
        <f t="shared" si="543"/>
        <v>0.59007187780772685</v>
      </c>
      <c r="L1023" s="2">
        <f t="shared" si="544"/>
        <v>0</v>
      </c>
      <c r="M1023" s="2">
        <f t="shared" si="545"/>
        <v>4.0431266846361336E-3</v>
      </c>
      <c r="N1023" s="127">
        <v>1807</v>
      </c>
      <c r="O1023" s="127">
        <v>2627</v>
      </c>
      <c r="P1023" s="127"/>
      <c r="Q1023" s="127"/>
      <c r="R1023" s="127"/>
      <c r="S1023" s="127"/>
      <c r="X1023" s="61">
        <v>18</v>
      </c>
      <c r="Y1023" s="64"/>
      <c r="Z1023" s="64"/>
      <c r="AA1023" s="64"/>
      <c r="AB1023" s="64"/>
      <c r="AC1023" s="64"/>
      <c r="AD1023" s="64"/>
      <c r="AE1023" s="64"/>
      <c r="AG1023" s="6">
        <f>IF(Q1023&gt;0,RANK(Q1023,(N1023:P1023,Q1023:AE1023)),0)</f>
        <v>0</v>
      </c>
      <c r="AH1023" s="6">
        <f>IF(R1023&gt;0,RANK(R1023,(N1023:P1023,Q1023:AE1023)),0)</f>
        <v>0</v>
      </c>
      <c r="AI1023" s="6">
        <f>IF(T1023&gt;0,RANK(T1023,(N1023:P1023,Q1023:AE1023)),0)</f>
        <v>0</v>
      </c>
      <c r="AJ1023" s="6">
        <f>IF(S1023&gt;0,RANK(S1023,(N1023:P1023,Q1023:AE1023)),0)</f>
        <v>0</v>
      </c>
      <c r="AK1023" s="2">
        <f t="shared" si="546"/>
        <v>0</v>
      </c>
      <c r="AL1023" s="2">
        <f t="shared" si="547"/>
        <v>0</v>
      </c>
      <c r="AM1023" s="2">
        <f t="shared" si="548"/>
        <v>0</v>
      </c>
      <c r="AN1023" s="2">
        <f t="shared" si="549"/>
        <v>0</v>
      </c>
      <c r="AP1023" t="s">
        <v>1022</v>
      </c>
      <c r="AQ1023" t="s">
        <v>385</v>
      </c>
      <c r="AR1023">
        <v>1</v>
      </c>
      <c r="AT1023">
        <v>1</v>
      </c>
      <c r="AU1023" s="105">
        <v>38</v>
      </c>
      <c r="AV1023" s="107">
        <v>57</v>
      </c>
      <c r="AW1023" s="111">
        <f t="shared" si="551"/>
        <v>38057</v>
      </c>
      <c r="AY1023" s="6" t="s">
        <v>1243</v>
      </c>
      <c r="BF1023" t="s">
        <v>1906</v>
      </c>
    </row>
    <row r="1024" spans="1:58" hidden="1" outlineLevel="1">
      <c r="A1024" t="s">
        <v>634</v>
      </c>
      <c r="B1024" t="s">
        <v>385</v>
      </c>
      <c r="C1024" s="1">
        <f t="shared" si="536"/>
        <v>13550</v>
      </c>
      <c r="D1024" s="8">
        <f t="shared" si="537"/>
        <v>2</v>
      </c>
      <c r="E1024" s="8">
        <f t="shared" si="538"/>
        <v>1</v>
      </c>
      <c r="F1024" s="8">
        <f t="shared" si="539"/>
        <v>0</v>
      </c>
      <c r="G1024" s="61">
        <f t="shared" si="540"/>
        <v>810</v>
      </c>
      <c r="H1024" s="66">
        <f t="shared" si="541"/>
        <v>5.9778597785977862E-2</v>
      </c>
      <c r="I1024" s="2"/>
      <c r="J1024" s="2">
        <f t="shared" si="542"/>
        <v>0.46678966789667897</v>
      </c>
      <c r="K1024" s="2">
        <f t="shared" si="543"/>
        <v>0.5265682656826568</v>
      </c>
      <c r="L1024" s="2">
        <f t="shared" si="544"/>
        <v>0</v>
      </c>
      <c r="M1024" s="2">
        <f t="shared" si="545"/>
        <v>6.6420664206642277E-3</v>
      </c>
      <c r="N1024" s="127">
        <v>6325</v>
      </c>
      <c r="O1024" s="127">
        <v>7135</v>
      </c>
      <c r="P1024" s="127"/>
      <c r="Q1024" s="127"/>
      <c r="R1024" s="127"/>
      <c r="S1024" s="127"/>
      <c r="X1024" s="61">
        <v>90</v>
      </c>
      <c r="Y1024" s="64"/>
      <c r="Z1024" s="64"/>
      <c r="AA1024" s="64"/>
      <c r="AB1024" s="64"/>
      <c r="AC1024" s="64"/>
      <c r="AD1024" s="64"/>
      <c r="AE1024" s="64"/>
      <c r="AG1024" s="6">
        <f>IF(Q1024&gt;0,RANK(Q1024,(N1024:P1024,Q1024:AE1024)),0)</f>
        <v>0</v>
      </c>
      <c r="AH1024" s="6">
        <f>IF(R1024&gt;0,RANK(R1024,(N1024:P1024,Q1024:AE1024)),0)</f>
        <v>0</v>
      </c>
      <c r="AI1024" s="6">
        <f>IF(T1024&gt;0,RANK(T1024,(N1024:P1024,Q1024:AE1024)),0)</f>
        <v>0</v>
      </c>
      <c r="AJ1024" s="6">
        <f>IF(S1024&gt;0,RANK(S1024,(N1024:P1024,Q1024:AE1024)),0)</f>
        <v>0</v>
      </c>
      <c r="AK1024" s="2">
        <f t="shared" si="546"/>
        <v>0</v>
      </c>
      <c r="AL1024" s="2">
        <f t="shared" si="547"/>
        <v>0</v>
      </c>
      <c r="AM1024" s="2">
        <f t="shared" si="548"/>
        <v>0</v>
      </c>
      <c r="AN1024" s="2">
        <f t="shared" si="549"/>
        <v>0</v>
      </c>
      <c r="AP1024" t="s">
        <v>634</v>
      </c>
      <c r="AQ1024" t="s">
        <v>385</v>
      </c>
      <c r="AR1024">
        <v>1</v>
      </c>
      <c r="AT1024">
        <v>1</v>
      </c>
      <c r="AU1024" s="105">
        <v>38</v>
      </c>
      <c r="AV1024" s="107">
        <v>59</v>
      </c>
      <c r="AW1024" s="111">
        <f t="shared" si="551"/>
        <v>38059</v>
      </c>
      <c r="AY1024" s="6" t="s">
        <v>1243</v>
      </c>
      <c r="BF1024" t="s">
        <v>1906</v>
      </c>
    </row>
    <row r="1025" spans="1:58" hidden="1" outlineLevel="1">
      <c r="A1025" t="s">
        <v>808</v>
      </c>
      <c r="B1025" t="s">
        <v>385</v>
      </c>
      <c r="C1025" s="1">
        <f t="shared" si="536"/>
        <v>3427</v>
      </c>
      <c r="D1025" s="8">
        <f t="shared" si="537"/>
        <v>1</v>
      </c>
      <c r="E1025" s="8">
        <f t="shared" si="538"/>
        <v>2</v>
      </c>
      <c r="F1025" s="8">
        <f t="shared" si="539"/>
        <v>0</v>
      </c>
      <c r="G1025" s="61">
        <f t="shared" si="540"/>
        <v>72</v>
      </c>
      <c r="H1025" s="66">
        <f t="shared" si="541"/>
        <v>2.1009629413481178E-2</v>
      </c>
      <c r="I1025" s="2"/>
      <c r="J1025" s="2">
        <f t="shared" si="542"/>
        <v>0.50919171286839804</v>
      </c>
      <c r="K1025" s="2">
        <f t="shared" si="543"/>
        <v>0.48818208345491682</v>
      </c>
      <c r="L1025" s="2">
        <f t="shared" si="544"/>
        <v>0</v>
      </c>
      <c r="M1025" s="2">
        <f t="shared" si="545"/>
        <v>2.626203676685146E-3</v>
      </c>
      <c r="N1025" s="127">
        <v>1745</v>
      </c>
      <c r="O1025" s="127">
        <v>1673</v>
      </c>
      <c r="P1025" s="127"/>
      <c r="Q1025" s="127"/>
      <c r="R1025" s="127"/>
      <c r="S1025" s="127"/>
      <c r="X1025" s="61">
        <v>9</v>
      </c>
      <c r="Y1025" s="64"/>
      <c r="Z1025" s="64"/>
      <c r="AA1025" s="64"/>
      <c r="AB1025" s="64"/>
      <c r="AC1025" s="64"/>
      <c r="AD1025" s="64"/>
      <c r="AE1025" s="64"/>
      <c r="AG1025" s="6">
        <f>IF(Q1025&gt;0,RANK(Q1025,(N1025:P1025,Q1025:AE1025)),0)</f>
        <v>0</v>
      </c>
      <c r="AH1025" s="6">
        <f>IF(R1025&gt;0,RANK(R1025,(N1025:P1025,Q1025:AE1025)),0)</f>
        <v>0</v>
      </c>
      <c r="AI1025" s="6">
        <f>IF(T1025&gt;0,RANK(T1025,(N1025:P1025,Q1025:AE1025)),0)</f>
        <v>0</v>
      </c>
      <c r="AJ1025" s="6">
        <f>IF(S1025&gt;0,RANK(S1025,(N1025:P1025,Q1025:AE1025)),0)</f>
        <v>0</v>
      </c>
      <c r="AK1025" s="2">
        <f t="shared" si="546"/>
        <v>0</v>
      </c>
      <c r="AL1025" s="2">
        <f t="shared" si="547"/>
        <v>0</v>
      </c>
      <c r="AM1025" s="2">
        <f t="shared" si="548"/>
        <v>0</v>
      </c>
      <c r="AN1025" s="2">
        <f t="shared" si="549"/>
        <v>0</v>
      </c>
      <c r="AP1025" t="s">
        <v>808</v>
      </c>
      <c r="AQ1025" t="s">
        <v>385</v>
      </c>
      <c r="AR1025">
        <v>1</v>
      </c>
      <c r="AT1025">
        <v>1</v>
      </c>
      <c r="AU1025" s="105">
        <v>38</v>
      </c>
      <c r="AV1025" s="107">
        <v>61</v>
      </c>
      <c r="AW1025" s="111">
        <f t="shared" si="551"/>
        <v>38061</v>
      </c>
      <c r="AY1025" s="6" t="s">
        <v>1243</v>
      </c>
      <c r="BF1025" t="s">
        <v>803</v>
      </c>
    </row>
    <row r="1026" spans="1:58" hidden="1" outlineLevel="1">
      <c r="A1026" t="s">
        <v>619</v>
      </c>
      <c r="B1026" t="s">
        <v>385</v>
      </c>
      <c r="C1026" s="1">
        <f t="shared" si="536"/>
        <v>1669</v>
      </c>
      <c r="D1026" s="8">
        <f t="shared" si="537"/>
        <v>1</v>
      </c>
      <c r="E1026" s="8">
        <f t="shared" si="538"/>
        <v>2</v>
      </c>
      <c r="F1026" s="8">
        <f t="shared" si="539"/>
        <v>0</v>
      </c>
      <c r="G1026" s="61">
        <f t="shared" si="540"/>
        <v>323</v>
      </c>
      <c r="H1026" s="66">
        <f t="shared" si="541"/>
        <v>0.19352905931695627</v>
      </c>
      <c r="I1026" s="2"/>
      <c r="J1026" s="2">
        <f t="shared" si="542"/>
        <v>0.5949670461354104</v>
      </c>
      <c r="K1026" s="2">
        <f t="shared" si="543"/>
        <v>0.40143798681845416</v>
      </c>
      <c r="L1026" s="2">
        <f t="shared" si="544"/>
        <v>0</v>
      </c>
      <c r="M1026" s="2">
        <f t="shared" si="545"/>
        <v>3.5949670461354333E-3</v>
      </c>
      <c r="N1026" s="127">
        <v>993</v>
      </c>
      <c r="O1026" s="127">
        <v>670</v>
      </c>
      <c r="P1026" s="127"/>
      <c r="Q1026" s="127"/>
      <c r="R1026" s="127"/>
      <c r="S1026" s="127"/>
      <c r="X1026" s="61">
        <v>6</v>
      </c>
      <c r="Y1026" s="64"/>
      <c r="Z1026" s="64"/>
      <c r="AA1026" s="64"/>
      <c r="AB1026" s="64"/>
      <c r="AC1026" s="64"/>
      <c r="AD1026" s="64"/>
      <c r="AE1026" s="64"/>
      <c r="AG1026" s="6">
        <f>IF(Q1026&gt;0,RANK(Q1026,(N1026:P1026,Q1026:AE1026)),0)</f>
        <v>0</v>
      </c>
      <c r="AH1026" s="6">
        <f>IF(R1026&gt;0,RANK(R1026,(N1026:P1026,Q1026:AE1026)),0)</f>
        <v>0</v>
      </c>
      <c r="AI1026" s="6">
        <f>IF(T1026&gt;0,RANK(T1026,(N1026:P1026,Q1026:AE1026)),0)</f>
        <v>0</v>
      </c>
      <c r="AJ1026" s="6">
        <f>IF(S1026&gt;0,RANK(S1026,(N1026:P1026,Q1026:AE1026)),0)</f>
        <v>0</v>
      </c>
      <c r="AK1026" s="2">
        <f t="shared" si="546"/>
        <v>0</v>
      </c>
      <c r="AL1026" s="2">
        <f t="shared" si="547"/>
        <v>0</v>
      </c>
      <c r="AM1026" s="2">
        <f t="shared" si="548"/>
        <v>0</v>
      </c>
      <c r="AN1026" s="2">
        <f t="shared" si="549"/>
        <v>0</v>
      </c>
      <c r="AP1026" t="s">
        <v>619</v>
      </c>
      <c r="AQ1026" t="s">
        <v>385</v>
      </c>
      <c r="AR1026">
        <v>1</v>
      </c>
      <c r="AT1026">
        <v>1</v>
      </c>
      <c r="AU1026" s="105">
        <v>38</v>
      </c>
      <c r="AV1026" s="107">
        <v>63</v>
      </c>
      <c r="AW1026" s="111">
        <f t="shared" si="551"/>
        <v>38063</v>
      </c>
      <c r="AY1026" s="6" t="s">
        <v>1243</v>
      </c>
      <c r="BF1026" t="s">
        <v>1907</v>
      </c>
    </row>
    <row r="1027" spans="1:58" hidden="1" outlineLevel="1">
      <c r="A1027" t="s">
        <v>1933</v>
      </c>
      <c r="B1027" t="s">
        <v>385</v>
      </c>
      <c r="C1027" s="1">
        <f t="shared" ref="C1027:C1048" si="552">SUM(N1027:AE1027)</f>
        <v>1006</v>
      </c>
      <c r="D1027" s="8">
        <f t="shared" ref="D1027:D1048" si="553">IF(N1027&gt;0, RANK(N1027,(N1027:AE1027)),0)</f>
        <v>2</v>
      </c>
      <c r="E1027" s="8">
        <f t="shared" ref="E1027:E1048" si="554">IF(O1027&gt;0,RANK(O1027,(N1027:AE1027)),0)</f>
        <v>1</v>
      </c>
      <c r="F1027" s="8">
        <f t="shared" ref="F1027:F1048" si="555">IF(P1027&gt;0,RANK(P1027,(N1027:AE1027)),0)</f>
        <v>0</v>
      </c>
      <c r="G1027" s="61">
        <f t="shared" ref="G1027:G1048" si="556">IF(C1027&gt;0,MAX(N1027:S1027)-LARGE(N1027:S1027,2),0)</f>
        <v>109</v>
      </c>
      <c r="H1027" s="66">
        <f t="shared" si="541"/>
        <v>0.10834990059642147</v>
      </c>
      <c r="I1027" s="2"/>
      <c r="J1027" s="2">
        <f t="shared" ref="J1027:J1048" si="557">IF($C1027=0,"-",N1027/$C1027)</f>
        <v>0.44333996023856859</v>
      </c>
      <c r="K1027" s="2">
        <f t="shared" ref="K1027:K1048" si="558">IF($C1027=0,"-",O1027/$C1027)</f>
        <v>0.55168986083499005</v>
      </c>
      <c r="L1027" s="2">
        <f t="shared" ref="L1027:L1048" si="559">IF($C1027=0,"-",P1027/$C1027)</f>
        <v>0</v>
      </c>
      <c r="M1027" s="2">
        <f t="shared" ref="M1027:M1048" si="560">IF(C1027=0,"-",(1-J1027-K1027-L1027))</f>
        <v>4.9701789264413598E-3</v>
      </c>
      <c r="N1027" s="127">
        <v>446</v>
      </c>
      <c r="O1027" s="127">
        <v>555</v>
      </c>
      <c r="P1027" s="127"/>
      <c r="Q1027" s="127"/>
      <c r="R1027" s="127"/>
      <c r="S1027" s="127"/>
      <c r="X1027" s="61">
        <v>5</v>
      </c>
      <c r="Y1027" s="64"/>
      <c r="Z1027" s="64"/>
      <c r="AA1027" s="64"/>
      <c r="AB1027" s="64"/>
      <c r="AC1027" s="64"/>
      <c r="AD1027" s="64"/>
      <c r="AE1027" s="64"/>
      <c r="AG1027" s="6">
        <f>IF(Q1027&gt;0,RANK(Q1027,(N1027:P1027,Q1027:AE1027)),0)</f>
        <v>0</v>
      </c>
      <c r="AH1027" s="6">
        <f>IF(R1027&gt;0,RANK(R1027,(N1027:P1027,Q1027:AE1027)),0)</f>
        <v>0</v>
      </c>
      <c r="AI1027" s="6">
        <f>IF(T1027&gt;0,RANK(T1027,(N1027:P1027,Q1027:AE1027)),0)</f>
        <v>0</v>
      </c>
      <c r="AJ1027" s="6">
        <f>IF(S1027&gt;0,RANK(S1027,(N1027:P1027,Q1027:AE1027)),0)</f>
        <v>0</v>
      </c>
      <c r="AK1027" s="2">
        <f t="shared" ref="AK1027:AK1048" si="561">IF($C1027=0,"-",Q1027/$C1027)</f>
        <v>0</v>
      </c>
      <c r="AL1027" s="2">
        <f t="shared" ref="AL1027:AL1048" si="562">IF($C1027=0,"-",R1027/$C1027)</f>
        <v>0</v>
      </c>
      <c r="AM1027" s="2">
        <f t="shared" ref="AM1027:AM1048" si="563">IF($C1027=0,"-",T1027/$C1027)</f>
        <v>0</v>
      </c>
      <c r="AN1027" s="2">
        <f t="shared" ref="AN1027:AN1048" si="564">IF($C1027=0,"-",S1027/$C1027)</f>
        <v>0</v>
      </c>
      <c r="AP1027" t="s">
        <v>1933</v>
      </c>
      <c r="AQ1027" t="s">
        <v>385</v>
      </c>
      <c r="AR1027">
        <v>1</v>
      </c>
      <c r="AT1027">
        <v>1</v>
      </c>
      <c r="AU1027" s="105">
        <v>38</v>
      </c>
      <c r="AV1027" s="107">
        <v>65</v>
      </c>
      <c r="AW1027" s="111">
        <f t="shared" si="551"/>
        <v>38065</v>
      </c>
      <c r="AY1027" s="6" t="s">
        <v>1243</v>
      </c>
      <c r="BF1027" t="s">
        <v>1906</v>
      </c>
    </row>
    <row r="1028" spans="1:58" hidden="1" outlineLevel="1">
      <c r="A1028" t="s">
        <v>2501</v>
      </c>
      <c r="B1028" t="s">
        <v>385</v>
      </c>
      <c r="C1028" s="1">
        <f t="shared" si="552"/>
        <v>3259</v>
      </c>
      <c r="D1028" s="8">
        <f t="shared" si="553"/>
        <v>1</v>
      </c>
      <c r="E1028" s="8">
        <f t="shared" si="554"/>
        <v>2</v>
      </c>
      <c r="F1028" s="8">
        <f t="shared" si="555"/>
        <v>0</v>
      </c>
      <c r="G1028" s="61">
        <f t="shared" si="556"/>
        <v>93</v>
      </c>
      <c r="H1028" s="66">
        <f t="shared" si="541"/>
        <v>2.8536360846885548E-2</v>
      </c>
      <c r="I1028" s="2"/>
      <c r="J1028" s="2">
        <f t="shared" si="557"/>
        <v>0.51304081006443691</v>
      </c>
      <c r="K1028" s="2">
        <f t="shared" si="558"/>
        <v>0.48450444921755137</v>
      </c>
      <c r="L1028" s="2">
        <f t="shared" si="559"/>
        <v>0</v>
      </c>
      <c r="M1028" s="2">
        <f t="shared" si="560"/>
        <v>2.4547407180117164E-3</v>
      </c>
      <c r="N1028" s="127">
        <v>1672</v>
      </c>
      <c r="O1028" s="127">
        <v>1579</v>
      </c>
      <c r="P1028" s="127"/>
      <c r="Q1028" s="127"/>
      <c r="R1028" s="127"/>
      <c r="S1028" s="127"/>
      <c r="X1028" s="61">
        <v>8</v>
      </c>
      <c r="Y1028" s="64"/>
      <c r="Z1028" s="64"/>
      <c r="AA1028" s="64"/>
      <c r="AB1028" s="64"/>
      <c r="AC1028" s="64"/>
      <c r="AD1028" s="64"/>
      <c r="AE1028" s="64"/>
      <c r="AG1028" s="6">
        <f>IF(Q1028&gt;0,RANK(Q1028,(N1028:P1028,Q1028:AE1028)),0)</f>
        <v>0</v>
      </c>
      <c r="AH1028" s="6">
        <f>IF(R1028&gt;0,RANK(R1028,(N1028:P1028,Q1028:AE1028)),0)</f>
        <v>0</v>
      </c>
      <c r="AI1028" s="6">
        <f>IF(T1028&gt;0,RANK(T1028,(N1028:P1028,Q1028:AE1028)),0)</f>
        <v>0</v>
      </c>
      <c r="AJ1028" s="6">
        <f>IF(S1028&gt;0,RANK(S1028,(N1028:P1028,Q1028:AE1028)),0)</f>
        <v>0</v>
      </c>
      <c r="AK1028" s="2">
        <f t="shared" si="561"/>
        <v>0</v>
      </c>
      <c r="AL1028" s="2">
        <f t="shared" si="562"/>
        <v>0</v>
      </c>
      <c r="AM1028" s="2">
        <f t="shared" si="563"/>
        <v>0</v>
      </c>
      <c r="AN1028" s="2">
        <f t="shared" si="564"/>
        <v>0</v>
      </c>
      <c r="AP1028" t="s">
        <v>2501</v>
      </c>
      <c r="AQ1028" t="s">
        <v>385</v>
      </c>
      <c r="AR1028">
        <v>1</v>
      </c>
      <c r="AT1028">
        <v>1</v>
      </c>
      <c r="AU1028" s="105">
        <v>38</v>
      </c>
      <c r="AV1028" s="107">
        <v>67</v>
      </c>
      <c r="AW1028" s="111">
        <f t="shared" si="551"/>
        <v>38067</v>
      </c>
      <c r="AY1028" s="6" t="s">
        <v>1243</v>
      </c>
      <c r="BF1028" t="s">
        <v>1591</v>
      </c>
    </row>
    <row r="1029" spans="1:58" hidden="1" outlineLevel="1">
      <c r="A1029" t="s">
        <v>335</v>
      </c>
      <c r="B1029" t="s">
        <v>385</v>
      </c>
      <c r="C1029" s="1">
        <f t="shared" si="552"/>
        <v>2175</v>
      </c>
      <c r="D1029" s="8">
        <f t="shared" si="553"/>
        <v>2</v>
      </c>
      <c r="E1029" s="8">
        <f t="shared" si="554"/>
        <v>1</v>
      </c>
      <c r="F1029" s="8">
        <f t="shared" si="555"/>
        <v>0</v>
      </c>
      <c r="G1029" s="61">
        <f t="shared" si="556"/>
        <v>109</v>
      </c>
      <c r="H1029" s="66">
        <f t="shared" si="541"/>
        <v>5.0114942528735634E-2</v>
      </c>
      <c r="I1029" s="2"/>
      <c r="J1029" s="2">
        <f t="shared" si="557"/>
        <v>0.47218390804597699</v>
      </c>
      <c r="K1029" s="2">
        <f t="shared" si="558"/>
        <v>0.52229885057471259</v>
      </c>
      <c r="L1029" s="2">
        <f t="shared" si="559"/>
        <v>0</v>
      </c>
      <c r="M1029" s="2">
        <f t="shared" si="560"/>
        <v>5.5172413793104225E-3</v>
      </c>
      <c r="N1029" s="127">
        <v>1027</v>
      </c>
      <c r="O1029" s="127">
        <v>1136</v>
      </c>
      <c r="P1029" s="127"/>
      <c r="Q1029" s="127"/>
      <c r="R1029" s="127"/>
      <c r="S1029" s="127"/>
      <c r="X1029" s="61">
        <v>12</v>
      </c>
      <c r="Y1029" s="64"/>
      <c r="Z1029" s="64"/>
      <c r="AA1029" s="64"/>
      <c r="AB1029" s="64"/>
      <c r="AC1029" s="64"/>
      <c r="AD1029" s="64"/>
      <c r="AE1029" s="64"/>
      <c r="AG1029" s="6">
        <f>IF(Q1029&gt;0,RANK(Q1029,(N1029:P1029,Q1029:AE1029)),0)</f>
        <v>0</v>
      </c>
      <c r="AH1029" s="6">
        <f>IF(R1029&gt;0,RANK(R1029,(N1029:P1029,Q1029:AE1029)),0)</f>
        <v>0</v>
      </c>
      <c r="AI1029" s="6">
        <f>IF(T1029&gt;0,RANK(T1029,(N1029:P1029,Q1029:AE1029)),0)</f>
        <v>0</v>
      </c>
      <c r="AJ1029" s="6">
        <f>IF(S1029&gt;0,RANK(S1029,(N1029:P1029,Q1029:AE1029)),0)</f>
        <v>0</v>
      </c>
      <c r="AK1029" s="2">
        <f t="shared" si="561"/>
        <v>0</v>
      </c>
      <c r="AL1029" s="2">
        <f t="shared" si="562"/>
        <v>0</v>
      </c>
      <c r="AM1029" s="2">
        <f t="shared" si="563"/>
        <v>0</v>
      </c>
      <c r="AN1029" s="2">
        <f t="shared" si="564"/>
        <v>0</v>
      </c>
      <c r="AP1029" t="s">
        <v>335</v>
      </c>
      <c r="AQ1029" t="s">
        <v>385</v>
      </c>
      <c r="AR1029">
        <v>1</v>
      </c>
      <c r="AT1029">
        <v>1</v>
      </c>
      <c r="AU1029" s="105">
        <v>38</v>
      </c>
      <c r="AV1029" s="107">
        <v>69</v>
      </c>
      <c r="AW1029" s="111">
        <f t="shared" si="551"/>
        <v>38069</v>
      </c>
      <c r="AY1029" s="6" t="s">
        <v>1243</v>
      </c>
      <c r="BF1029" t="s">
        <v>1906</v>
      </c>
    </row>
    <row r="1030" spans="1:58" hidden="1" outlineLevel="1">
      <c r="A1030" t="s">
        <v>659</v>
      </c>
      <c r="B1030" t="s">
        <v>385</v>
      </c>
      <c r="C1030" s="1">
        <f t="shared" si="552"/>
        <v>5013</v>
      </c>
      <c r="D1030" s="8">
        <f t="shared" si="553"/>
        <v>1</v>
      </c>
      <c r="E1030" s="8">
        <f t="shared" si="554"/>
        <v>2</v>
      </c>
      <c r="F1030" s="8">
        <f t="shared" si="555"/>
        <v>0</v>
      </c>
      <c r="G1030" s="61">
        <f t="shared" si="556"/>
        <v>537</v>
      </c>
      <c r="H1030" s="66">
        <f t="shared" si="541"/>
        <v>0.10712148414123279</v>
      </c>
      <c r="I1030" s="2"/>
      <c r="J1030" s="2">
        <f t="shared" si="557"/>
        <v>0.55176540993417111</v>
      </c>
      <c r="K1030" s="2">
        <f t="shared" si="558"/>
        <v>0.44464392579293838</v>
      </c>
      <c r="L1030" s="2">
        <f t="shared" si="559"/>
        <v>0</v>
      </c>
      <c r="M1030" s="2">
        <f t="shared" si="560"/>
        <v>3.5906642728905092E-3</v>
      </c>
      <c r="N1030" s="127">
        <v>2766</v>
      </c>
      <c r="O1030" s="127">
        <v>2229</v>
      </c>
      <c r="P1030" s="127"/>
      <c r="Q1030" s="127"/>
      <c r="R1030" s="127"/>
      <c r="S1030" s="127"/>
      <c r="X1030" s="61">
        <v>18</v>
      </c>
      <c r="Y1030" s="64"/>
      <c r="Z1030" s="64"/>
      <c r="AA1030" s="64"/>
      <c r="AB1030" s="64"/>
      <c r="AC1030" s="64"/>
      <c r="AD1030" s="64"/>
      <c r="AE1030" s="64"/>
      <c r="AG1030" s="6">
        <f>IF(Q1030&gt;0,RANK(Q1030,(N1030:P1030,Q1030:AE1030)),0)</f>
        <v>0</v>
      </c>
      <c r="AH1030" s="6">
        <f>IF(R1030&gt;0,RANK(R1030,(N1030:P1030,Q1030:AE1030)),0)</f>
        <v>0</v>
      </c>
      <c r="AI1030" s="6">
        <f>IF(T1030&gt;0,RANK(T1030,(N1030:P1030,Q1030:AE1030)),0)</f>
        <v>0</v>
      </c>
      <c r="AJ1030" s="6">
        <f>IF(S1030&gt;0,RANK(S1030,(N1030:P1030,Q1030:AE1030)),0)</f>
        <v>0</v>
      </c>
      <c r="AK1030" s="2">
        <f t="shared" si="561"/>
        <v>0</v>
      </c>
      <c r="AL1030" s="2">
        <f t="shared" si="562"/>
        <v>0</v>
      </c>
      <c r="AM1030" s="2">
        <f t="shared" si="563"/>
        <v>0</v>
      </c>
      <c r="AN1030" s="2">
        <f t="shared" si="564"/>
        <v>0</v>
      </c>
      <c r="AP1030" t="s">
        <v>659</v>
      </c>
      <c r="AQ1030" t="s">
        <v>385</v>
      </c>
      <c r="AR1030">
        <v>1</v>
      </c>
      <c r="AT1030">
        <v>1</v>
      </c>
      <c r="AU1030" s="105">
        <v>38</v>
      </c>
      <c r="AV1030" s="107">
        <v>71</v>
      </c>
      <c r="AW1030" s="111">
        <f t="shared" si="551"/>
        <v>38071</v>
      </c>
      <c r="AY1030" s="6" t="s">
        <v>1243</v>
      </c>
      <c r="BF1030" t="s">
        <v>1584</v>
      </c>
    </row>
    <row r="1031" spans="1:58" hidden="1" outlineLevel="1">
      <c r="A1031" t="s">
        <v>2087</v>
      </c>
      <c r="B1031" t="s">
        <v>385</v>
      </c>
      <c r="C1031" s="1">
        <f t="shared" si="552"/>
        <v>2429</v>
      </c>
      <c r="D1031" s="8">
        <f t="shared" si="553"/>
        <v>1</v>
      </c>
      <c r="E1031" s="8">
        <f t="shared" si="554"/>
        <v>2</v>
      </c>
      <c r="F1031" s="8">
        <f t="shared" si="555"/>
        <v>0</v>
      </c>
      <c r="G1031" s="61">
        <f t="shared" si="556"/>
        <v>914</v>
      </c>
      <c r="H1031" s="66">
        <f t="shared" si="541"/>
        <v>0.37628653766982295</v>
      </c>
      <c r="I1031" s="2"/>
      <c r="J1031" s="2">
        <f t="shared" si="557"/>
        <v>0.68711403869905308</v>
      </c>
      <c r="K1031" s="2">
        <f t="shared" si="558"/>
        <v>0.31082750102923012</v>
      </c>
      <c r="L1031" s="2">
        <f t="shared" si="559"/>
        <v>0</v>
      </c>
      <c r="M1031" s="2">
        <f t="shared" si="560"/>
        <v>2.0584602717167999E-3</v>
      </c>
      <c r="N1031" s="127">
        <v>1669</v>
      </c>
      <c r="O1031" s="127">
        <v>755</v>
      </c>
      <c r="P1031" s="127"/>
      <c r="Q1031" s="127"/>
      <c r="R1031" s="127"/>
      <c r="S1031" s="127"/>
      <c r="X1031" s="61">
        <v>5</v>
      </c>
      <c r="Y1031" s="64"/>
      <c r="Z1031" s="64"/>
      <c r="AA1031" s="64"/>
      <c r="AB1031" s="64"/>
      <c r="AC1031" s="64"/>
      <c r="AD1031" s="64"/>
      <c r="AE1031" s="64"/>
      <c r="AG1031" s="6">
        <f>IF(Q1031&gt;0,RANK(Q1031,(N1031:P1031,Q1031:AE1031)),0)</f>
        <v>0</v>
      </c>
      <c r="AH1031" s="6">
        <f>IF(R1031&gt;0,RANK(R1031,(N1031:P1031,Q1031:AE1031)),0)</f>
        <v>0</v>
      </c>
      <c r="AI1031" s="6">
        <f>IF(T1031&gt;0,RANK(T1031,(N1031:P1031,Q1031:AE1031)),0)</f>
        <v>0</v>
      </c>
      <c r="AJ1031" s="6">
        <f>IF(S1031&gt;0,RANK(S1031,(N1031:P1031,Q1031:AE1031)),0)</f>
        <v>0</v>
      </c>
      <c r="AK1031" s="2">
        <f t="shared" si="561"/>
        <v>0</v>
      </c>
      <c r="AL1031" s="2">
        <f t="shared" si="562"/>
        <v>0</v>
      </c>
      <c r="AM1031" s="2">
        <f t="shared" si="563"/>
        <v>0</v>
      </c>
      <c r="AN1031" s="2">
        <f t="shared" si="564"/>
        <v>0</v>
      </c>
      <c r="AP1031" t="s">
        <v>2087</v>
      </c>
      <c r="AQ1031" t="s">
        <v>385</v>
      </c>
      <c r="AR1031">
        <v>1</v>
      </c>
      <c r="AT1031">
        <v>1</v>
      </c>
      <c r="AU1031" s="105">
        <v>38</v>
      </c>
      <c r="AV1031" s="107">
        <v>73</v>
      </c>
      <c r="AW1031" s="111">
        <f t="shared" si="551"/>
        <v>38073</v>
      </c>
      <c r="AY1031" s="6" t="s">
        <v>1243</v>
      </c>
      <c r="BF1031" t="s">
        <v>803</v>
      </c>
    </row>
    <row r="1032" spans="1:58" hidden="1" outlineLevel="1">
      <c r="A1032" t="s">
        <v>1886</v>
      </c>
      <c r="B1032" t="s">
        <v>385</v>
      </c>
      <c r="C1032" s="1">
        <f t="shared" si="552"/>
        <v>1261</v>
      </c>
      <c r="D1032" s="8">
        <f t="shared" si="553"/>
        <v>2</v>
      </c>
      <c r="E1032" s="8">
        <f t="shared" si="554"/>
        <v>1</v>
      </c>
      <c r="F1032" s="8">
        <f t="shared" si="555"/>
        <v>0</v>
      </c>
      <c r="G1032" s="61">
        <f t="shared" si="556"/>
        <v>96</v>
      </c>
      <c r="H1032" s="66">
        <f t="shared" si="541"/>
        <v>7.6130055511498804E-2</v>
      </c>
      <c r="I1032" s="2"/>
      <c r="J1032" s="2">
        <f t="shared" si="557"/>
        <v>0.45995241871530529</v>
      </c>
      <c r="K1032" s="2">
        <f t="shared" si="558"/>
        <v>0.53608247422680411</v>
      </c>
      <c r="L1032" s="2">
        <f t="shared" si="559"/>
        <v>0</v>
      </c>
      <c r="M1032" s="2">
        <f t="shared" si="560"/>
        <v>3.96510705789066E-3</v>
      </c>
      <c r="N1032" s="127">
        <v>580</v>
      </c>
      <c r="O1032" s="127">
        <v>676</v>
      </c>
      <c r="P1032" s="127"/>
      <c r="Q1032" s="127"/>
      <c r="R1032" s="127"/>
      <c r="S1032" s="127"/>
      <c r="X1032" s="61">
        <v>5</v>
      </c>
      <c r="Y1032" s="64"/>
      <c r="Z1032" s="64"/>
      <c r="AA1032" s="64"/>
      <c r="AB1032" s="64"/>
      <c r="AC1032" s="64"/>
      <c r="AD1032" s="64"/>
      <c r="AE1032" s="64"/>
      <c r="AG1032" s="6">
        <f>IF(Q1032&gt;0,RANK(Q1032,(N1032:P1032,Q1032:AE1032)),0)</f>
        <v>0</v>
      </c>
      <c r="AH1032" s="6">
        <f>IF(R1032&gt;0,RANK(R1032,(N1032:P1032,Q1032:AE1032)),0)</f>
        <v>0</v>
      </c>
      <c r="AI1032" s="6">
        <f>IF(T1032&gt;0,RANK(T1032,(N1032:P1032,Q1032:AE1032)),0)</f>
        <v>0</v>
      </c>
      <c r="AJ1032" s="6">
        <f>IF(S1032&gt;0,RANK(S1032,(N1032:P1032,Q1032:AE1032)),0)</f>
        <v>0</v>
      </c>
      <c r="AK1032" s="2">
        <f t="shared" si="561"/>
        <v>0</v>
      </c>
      <c r="AL1032" s="2">
        <f t="shared" si="562"/>
        <v>0</v>
      </c>
      <c r="AM1032" s="2">
        <f t="shared" si="563"/>
        <v>0</v>
      </c>
      <c r="AN1032" s="2">
        <f t="shared" si="564"/>
        <v>0</v>
      </c>
      <c r="AP1032" t="s">
        <v>1886</v>
      </c>
      <c r="AQ1032" t="s">
        <v>385</v>
      </c>
      <c r="AR1032">
        <v>1</v>
      </c>
      <c r="AT1032">
        <v>1</v>
      </c>
      <c r="AU1032" s="105">
        <v>38</v>
      </c>
      <c r="AV1032" s="107">
        <v>75</v>
      </c>
      <c r="AW1032" s="111">
        <f t="shared" si="551"/>
        <v>38075</v>
      </c>
      <c r="AY1032" s="6" t="s">
        <v>1243</v>
      </c>
      <c r="BF1032" t="s">
        <v>1907</v>
      </c>
    </row>
    <row r="1033" spans="1:58" hidden="1" outlineLevel="1">
      <c r="A1033" t="s">
        <v>125</v>
      </c>
      <c r="B1033" t="s">
        <v>385</v>
      </c>
      <c r="C1033" s="1">
        <f t="shared" si="552"/>
        <v>7613</v>
      </c>
      <c r="D1033" s="8">
        <f t="shared" si="553"/>
        <v>1</v>
      </c>
      <c r="E1033" s="8">
        <f t="shared" si="554"/>
        <v>2</v>
      </c>
      <c r="F1033" s="8">
        <f t="shared" si="555"/>
        <v>0</v>
      </c>
      <c r="G1033" s="61">
        <f t="shared" si="556"/>
        <v>1310</v>
      </c>
      <c r="H1033" s="66">
        <f t="shared" si="541"/>
        <v>0.17207408380401945</v>
      </c>
      <c r="I1033" s="2"/>
      <c r="J1033" s="2">
        <f t="shared" si="557"/>
        <v>0.58386969657165377</v>
      </c>
      <c r="K1033" s="2">
        <f t="shared" si="558"/>
        <v>0.41179561276763432</v>
      </c>
      <c r="L1033" s="2">
        <f t="shared" si="559"/>
        <v>0</v>
      </c>
      <c r="M1033" s="2">
        <f t="shared" si="560"/>
        <v>4.334690660711904E-3</v>
      </c>
      <c r="N1033" s="127">
        <v>4445</v>
      </c>
      <c r="O1033" s="127">
        <v>3135</v>
      </c>
      <c r="P1033" s="127"/>
      <c r="Q1033" s="127"/>
      <c r="R1033" s="127"/>
      <c r="S1033" s="127"/>
      <c r="X1033" s="61">
        <v>33</v>
      </c>
      <c r="Y1033" s="64"/>
      <c r="Z1033" s="64"/>
      <c r="AA1033" s="64"/>
      <c r="AB1033" s="64"/>
      <c r="AC1033" s="64"/>
      <c r="AD1033" s="64"/>
      <c r="AE1033" s="64"/>
      <c r="AG1033" s="6">
        <f>IF(Q1033&gt;0,RANK(Q1033,(N1033:P1033,Q1033:AE1033)),0)</f>
        <v>0</v>
      </c>
      <c r="AH1033" s="6">
        <f>IF(R1033&gt;0,RANK(R1033,(N1033:P1033,Q1033:AE1033)),0)</f>
        <v>0</v>
      </c>
      <c r="AI1033" s="6">
        <f>IF(T1033&gt;0,RANK(T1033,(N1033:P1033,Q1033:AE1033)),0)</f>
        <v>0</v>
      </c>
      <c r="AJ1033" s="6">
        <f>IF(S1033&gt;0,RANK(S1033,(N1033:P1033,Q1033:AE1033)),0)</f>
        <v>0</v>
      </c>
      <c r="AK1033" s="2">
        <f t="shared" si="561"/>
        <v>0</v>
      </c>
      <c r="AL1033" s="2">
        <f t="shared" si="562"/>
        <v>0</v>
      </c>
      <c r="AM1033" s="2">
        <f t="shared" si="563"/>
        <v>0</v>
      </c>
      <c r="AN1033" s="2">
        <f t="shared" si="564"/>
        <v>0</v>
      </c>
      <c r="AP1033" t="s">
        <v>125</v>
      </c>
      <c r="AQ1033" t="s">
        <v>385</v>
      </c>
      <c r="AR1033">
        <v>1</v>
      </c>
      <c r="AT1033">
        <v>1</v>
      </c>
      <c r="AU1033" s="105">
        <v>38</v>
      </c>
      <c r="AV1033" s="107">
        <v>77</v>
      </c>
      <c r="AW1033" s="111">
        <f t="shared" si="551"/>
        <v>38077</v>
      </c>
      <c r="AY1033" s="6" t="s">
        <v>1243</v>
      </c>
      <c r="BF1033" t="s">
        <v>1906</v>
      </c>
    </row>
    <row r="1034" spans="1:58" hidden="1" outlineLevel="1">
      <c r="A1034" t="s">
        <v>2062</v>
      </c>
      <c r="B1034" t="s">
        <v>385</v>
      </c>
      <c r="C1034" s="1">
        <f t="shared" si="552"/>
        <v>4573</v>
      </c>
      <c r="D1034" s="8">
        <f t="shared" si="553"/>
        <v>1</v>
      </c>
      <c r="E1034" s="8">
        <f t="shared" si="554"/>
        <v>2</v>
      </c>
      <c r="F1034" s="8">
        <f t="shared" si="555"/>
        <v>0</v>
      </c>
      <c r="G1034" s="61">
        <f t="shared" si="556"/>
        <v>2760</v>
      </c>
      <c r="H1034" s="66">
        <f t="shared" si="541"/>
        <v>0.60354253225453747</v>
      </c>
      <c r="I1034" s="2"/>
      <c r="J1034" s="2">
        <f t="shared" si="557"/>
        <v>0.80078722938989721</v>
      </c>
      <c r="K1034" s="2">
        <f t="shared" si="558"/>
        <v>0.19724469713535972</v>
      </c>
      <c r="L1034" s="2">
        <f t="shared" si="559"/>
        <v>0</v>
      </c>
      <c r="M1034" s="2">
        <f t="shared" si="560"/>
        <v>1.968073474743065E-3</v>
      </c>
      <c r="N1034" s="127">
        <v>3662</v>
      </c>
      <c r="O1034" s="127">
        <v>902</v>
      </c>
      <c r="P1034" s="127"/>
      <c r="Q1034" s="127"/>
      <c r="R1034" s="127"/>
      <c r="S1034" s="127"/>
      <c r="X1034" s="61">
        <v>9</v>
      </c>
      <c r="Y1034" s="64"/>
      <c r="Z1034" s="64"/>
      <c r="AA1034" s="64"/>
      <c r="AB1034" s="64"/>
      <c r="AC1034" s="64"/>
      <c r="AD1034" s="64"/>
      <c r="AE1034" s="64"/>
      <c r="AG1034" s="6">
        <f>IF(Q1034&gt;0,RANK(Q1034,(N1034:P1034,Q1034:AE1034)),0)</f>
        <v>0</v>
      </c>
      <c r="AH1034" s="6">
        <f>IF(R1034&gt;0,RANK(R1034,(N1034:P1034,Q1034:AE1034)),0)</f>
        <v>0</v>
      </c>
      <c r="AI1034" s="6">
        <f>IF(T1034&gt;0,RANK(T1034,(N1034:P1034,Q1034:AE1034)),0)</f>
        <v>0</v>
      </c>
      <c r="AJ1034" s="6">
        <f>IF(S1034&gt;0,RANK(S1034,(N1034:P1034,Q1034:AE1034)),0)</f>
        <v>0</v>
      </c>
      <c r="AK1034" s="2">
        <f t="shared" si="561"/>
        <v>0</v>
      </c>
      <c r="AL1034" s="2">
        <f t="shared" si="562"/>
        <v>0</v>
      </c>
      <c r="AM1034" s="2">
        <f t="shared" si="563"/>
        <v>0</v>
      </c>
      <c r="AN1034" s="2">
        <f t="shared" si="564"/>
        <v>0</v>
      </c>
      <c r="AP1034" t="s">
        <v>2062</v>
      </c>
      <c r="AQ1034" t="s">
        <v>385</v>
      </c>
      <c r="AR1034">
        <v>1</v>
      </c>
      <c r="AT1034">
        <v>1</v>
      </c>
      <c r="AU1034" s="105">
        <v>38</v>
      </c>
      <c r="AV1034" s="107">
        <v>79</v>
      </c>
      <c r="AW1034" s="111">
        <f t="shared" si="551"/>
        <v>38079</v>
      </c>
      <c r="AY1034" s="6" t="s">
        <v>1243</v>
      </c>
      <c r="BF1034" t="s">
        <v>1907</v>
      </c>
    </row>
    <row r="1035" spans="1:58" hidden="1" outlineLevel="1">
      <c r="A1035" t="s">
        <v>2521</v>
      </c>
      <c r="B1035" t="s">
        <v>385</v>
      </c>
      <c r="C1035" s="1">
        <f t="shared" si="552"/>
        <v>2012</v>
      </c>
      <c r="D1035" s="8">
        <f t="shared" si="553"/>
        <v>1</v>
      </c>
      <c r="E1035" s="8">
        <f t="shared" si="554"/>
        <v>2</v>
      </c>
      <c r="F1035" s="8">
        <f t="shared" si="555"/>
        <v>0</v>
      </c>
      <c r="G1035" s="61">
        <f t="shared" si="556"/>
        <v>642</v>
      </c>
      <c r="H1035" s="66">
        <f t="shared" si="541"/>
        <v>0.31908548707753481</v>
      </c>
      <c r="I1035" s="2"/>
      <c r="J1035" s="2">
        <f t="shared" si="557"/>
        <v>0.65656063618290261</v>
      </c>
      <c r="K1035" s="2">
        <f t="shared" si="558"/>
        <v>0.3374751491053678</v>
      </c>
      <c r="L1035" s="2">
        <f t="shared" si="559"/>
        <v>0</v>
      </c>
      <c r="M1035" s="2">
        <f t="shared" si="560"/>
        <v>5.9642147117295874E-3</v>
      </c>
      <c r="N1035" s="127">
        <v>1321</v>
      </c>
      <c r="O1035" s="127">
        <v>679</v>
      </c>
      <c r="P1035" s="127"/>
      <c r="Q1035" s="127"/>
      <c r="R1035" s="127"/>
      <c r="S1035" s="127"/>
      <c r="X1035" s="61">
        <v>12</v>
      </c>
      <c r="Y1035" s="64"/>
      <c r="Z1035" s="64"/>
      <c r="AA1035" s="64"/>
      <c r="AB1035" s="64"/>
      <c r="AC1035" s="64"/>
      <c r="AD1035" s="64"/>
      <c r="AE1035" s="64"/>
      <c r="AG1035" s="6">
        <f>IF(Q1035&gt;0,RANK(Q1035,(N1035:P1035,Q1035:AE1035)),0)</f>
        <v>0</v>
      </c>
      <c r="AH1035" s="6">
        <f>IF(R1035&gt;0,RANK(R1035,(N1035:P1035,Q1035:AE1035)),0)</f>
        <v>0</v>
      </c>
      <c r="AI1035" s="6">
        <f>IF(T1035&gt;0,RANK(T1035,(N1035:P1035,Q1035:AE1035)),0)</f>
        <v>0</v>
      </c>
      <c r="AJ1035" s="6">
        <f>IF(S1035&gt;0,RANK(S1035,(N1035:P1035,Q1035:AE1035)),0)</f>
        <v>0</v>
      </c>
      <c r="AK1035" s="2">
        <f t="shared" si="561"/>
        <v>0</v>
      </c>
      <c r="AL1035" s="2">
        <f t="shared" si="562"/>
        <v>0</v>
      </c>
      <c r="AM1035" s="2">
        <f t="shared" si="563"/>
        <v>0</v>
      </c>
      <c r="AN1035" s="2">
        <f t="shared" si="564"/>
        <v>0</v>
      </c>
      <c r="AP1035" t="s">
        <v>2521</v>
      </c>
      <c r="AQ1035" t="s">
        <v>385</v>
      </c>
      <c r="AR1035">
        <v>1</v>
      </c>
      <c r="AT1035">
        <v>1</v>
      </c>
      <c r="AU1035" s="105">
        <v>38</v>
      </c>
      <c r="AV1035" s="107">
        <v>81</v>
      </c>
      <c r="AW1035" s="111">
        <f t="shared" si="551"/>
        <v>38081</v>
      </c>
      <c r="AY1035" s="6" t="s">
        <v>1243</v>
      </c>
      <c r="BF1035" t="s">
        <v>1906</v>
      </c>
    </row>
    <row r="1036" spans="1:58" hidden="1" outlineLevel="1">
      <c r="A1036" t="s">
        <v>2157</v>
      </c>
      <c r="B1036" t="s">
        <v>385</v>
      </c>
      <c r="C1036" s="1">
        <f t="shared" si="552"/>
        <v>824</v>
      </c>
      <c r="D1036" s="8">
        <f t="shared" si="553"/>
        <v>2</v>
      </c>
      <c r="E1036" s="8">
        <f t="shared" si="554"/>
        <v>1</v>
      </c>
      <c r="F1036" s="8">
        <f t="shared" si="555"/>
        <v>0</v>
      </c>
      <c r="G1036" s="61">
        <f t="shared" si="556"/>
        <v>222</v>
      </c>
      <c r="H1036" s="66">
        <f t="shared" si="541"/>
        <v>0.26941747572815533</v>
      </c>
      <c r="I1036" s="2"/>
      <c r="J1036" s="2">
        <f t="shared" si="557"/>
        <v>0.36286407766990292</v>
      </c>
      <c r="K1036" s="2">
        <f t="shared" si="558"/>
        <v>0.63228155339805825</v>
      </c>
      <c r="L1036" s="2">
        <f t="shared" si="559"/>
        <v>0</v>
      </c>
      <c r="M1036" s="2">
        <f t="shared" si="560"/>
        <v>4.8543689320388328E-3</v>
      </c>
      <c r="N1036" s="127">
        <v>299</v>
      </c>
      <c r="O1036" s="127">
        <v>521</v>
      </c>
      <c r="P1036" s="127"/>
      <c r="Q1036" s="127"/>
      <c r="R1036" s="127"/>
      <c r="S1036" s="127"/>
      <c r="X1036" s="61">
        <v>4</v>
      </c>
      <c r="Y1036" s="64"/>
      <c r="Z1036" s="64"/>
      <c r="AA1036" s="64"/>
      <c r="AB1036" s="64"/>
      <c r="AC1036" s="64"/>
      <c r="AD1036" s="64"/>
      <c r="AE1036" s="64"/>
      <c r="AG1036" s="6">
        <f>IF(Q1036&gt;0,RANK(Q1036,(N1036:P1036,Q1036:AE1036)),0)</f>
        <v>0</v>
      </c>
      <c r="AH1036" s="6">
        <f>IF(R1036&gt;0,RANK(R1036,(N1036:P1036,Q1036:AE1036)),0)</f>
        <v>0</v>
      </c>
      <c r="AI1036" s="6">
        <f>IF(T1036&gt;0,RANK(T1036,(N1036:P1036,Q1036:AE1036)),0)</f>
        <v>0</v>
      </c>
      <c r="AJ1036" s="6">
        <f>IF(S1036&gt;0,RANK(S1036,(N1036:P1036,Q1036:AE1036)),0)</f>
        <v>0</v>
      </c>
      <c r="AK1036" s="2">
        <f t="shared" si="561"/>
        <v>0</v>
      </c>
      <c r="AL1036" s="2">
        <f t="shared" si="562"/>
        <v>0</v>
      </c>
      <c r="AM1036" s="2">
        <f t="shared" si="563"/>
        <v>0</v>
      </c>
      <c r="AN1036" s="2">
        <f t="shared" si="564"/>
        <v>0</v>
      </c>
      <c r="AP1036" t="s">
        <v>2157</v>
      </c>
      <c r="AQ1036" t="s">
        <v>385</v>
      </c>
      <c r="AR1036">
        <v>1</v>
      </c>
      <c r="AT1036">
        <v>1</v>
      </c>
      <c r="AU1036" s="105">
        <v>38</v>
      </c>
      <c r="AV1036" s="107">
        <v>83</v>
      </c>
      <c r="AW1036" s="111">
        <f t="shared" si="551"/>
        <v>38083</v>
      </c>
      <c r="AY1036" s="6" t="s">
        <v>1243</v>
      </c>
      <c r="BF1036" t="s">
        <v>1906</v>
      </c>
    </row>
    <row r="1037" spans="1:58" hidden="1" outlineLevel="1">
      <c r="A1037" t="s">
        <v>740</v>
      </c>
      <c r="B1037" t="s">
        <v>385</v>
      </c>
      <c r="C1037" s="1">
        <f t="shared" si="552"/>
        <v>1153</v>
      </c>
      <c r="D1037" s="8">
        <f t="shared" si="553"/>
        <v>1</v>
      </c>
      <c r="E1037" s="8">
        <f t="shared" si="554"/>
        <v>2</v>
      </c>
      <c r="F1037" s="8">
        <f t="shared" si="555"/>
        <v>0</v>
      </c>
      <c r="G1037" s="61">
        <f t="shared" si="556"/>
        <v>778</v>
      </c>
      <c r="H1037" s="66">
        <f t="shared" si="541"/>
        <v>0.6747614917606245</v>
      </c>
      <c r="I1037" s="2"/>
      <c r="J1037" s="2">
        <f t="shared" si="557"/>
        <v>0.83521248915871638</v>
      </c>
      <c r="K1037" s="2">
        <f t="shared" si="558"/>
        <v>0.16045099739809193</v>
      </c>
      <c r="L1037" s="2">
        <f t="shared" si="559"/>
        <v>0</v>
      </c>
      <c r="M1037" s="2">
        <f t="shared" si="560"/>
        <v>4.3365134431916919E-3</v>
      </c>
      <c r="N1037" s="127">
        <v>963</v>
      </c>
      <c r="O1037" s="127">
        <v>185</v>
      </c>
      <c r="P1037" s="127"/>
      <c r="Q1037" s="127"/>
      <c r="R1037" s="127"/>
      <c r="S1037" s="127"/>
      <c r="X1037" s="61">
        <v>5</v>
      </c>
      <c r="Y1037" s="64"/>
      <c r="Z1037" s="64"/>
      <c r="AA1037" s="64"/>
      <c r="AB1037" s="64"/>
      <c r="AC1037" s="64"/>
      <c r="AD1037" s="64"/>
      <c r="AE1037" s="64"/>
      <c r="AG1037" s="6">
        <f>IF(Q1037&gt;0,RANK(Q1037,(N1037:P1037,Q1037:AE1037)),0)</f>
        <v>0</v>
      </c>
      <c r="AH1037" s="6">
        <f>IF(R1037&gt;0,RANK(R1037,(N1037:P1037,Q1037:AE1037)),0)</f>
        <v>0</v>
      </c>
      <c r="AI1037" s="6">
        <f>IF(T1037&gt;0,RANK(T1037,(N1037:P1037,Q1037:AE1037)),0)</f>
        <v>0</v>
      </c>
      <c r="AJ1037" s="6">
        <f>IF(S1037&gt;0,RANK(S1037,(N1037:P1037,Q1037:AE1037)),0)</f>
        <v>0</v>
      </c>
      <c r="AK1037" s="2">
        <f t="shared" si="561"/>
        <v>0</v>
      </c>
      <c r="AL1037" s="2">
        <f t="shared" si="562"/>
        <v>0</v>
      </c>
      <c r="AM1037" s="2">
        <f t="shared" si="563"/>
        <v>0</v>
      </c>
      <c r="AN1037" s="2">
        <f t="shared" si="564"/>
        <v>0</v>
      </c>
      <c r="AP1037" t="s">
        <v>740</v>
      </c>
      <c r="AQ1037" t="s">
        <v>385</v>
      </c>
      <c r="AR1037">
        <v>1</v>
      </c>
      <c r="AT1037">
        <v>1</v>
      </c>
      <c r="AU1037" s="105">
        <v>38</v>
      </c>
      <c r="AV1037" s="107">
        <v>85</v>
      </c>
      <c r="AW1037" s="111">
        <f t="shared" si="551"/>
        <v>38085</v>
      </c>
      <c r="AY1037" s="6" t="s">
        <v>1243</v>
      </c>
      <c r="BF1037" t="s">
        <v>802</v>
      </c>
    </row>
    <row r="1038" spans="1:58" hidden="1" outlineLevel="1">
      <c r="A1038" t="s">
        <v>2522</v>
      </c>
      <c r="B1038" t="s">
        <v>385</v>
      </c>
      <c r="C1038" s="1">
        <f t="shared" si="552"/>
        <v>445</v>
      </c>
      <c r="D1038" s="8">
        <f t="shared" si="553"/>
        <v>2</v>
      </c>
      <c r="E1038" s="8">
        <f t="shared" si="554"/>
        <v>1</v>
      </c>
      <c r="F1038" s="8">
        <f t="shared" si="555"/>
        <v>0</v>
      </c>
      <c r="G1038" s="61">
        <f t="shared" si="556"/>
        <v>145</v>
      </c>
      <c r="H1038" s="66">
        <f t="shared" si="541"/>
        <v>0.3258426966292135</v>
      </c>
      <c r="I1038" s="2"/>
      <c r="J1038" s="2">
        <f t="shared" si="557"/>
        <v>0.33483146067415731</v>
      </c>
      <c r="K1038" s="2">
        <f t="shared" si="558"/>
        <v>0.66067415730337076</v>
      </c>
      <c r="L1038" s="2">
        <f t="shared" si="559"/>
        <v>0</v>
      </c>
      <c r="M1038" s="2">
        <f t="shared" si="560"/>
        <v>4.4943820224718767E-3</v>
      </c>
      <c r="N1038" s="127">
        <v>149</v>
      </c>
      <c r="O1038" s="127">
        <v>294</v>
      </c>
      <c r="P1038" s="127"/>
      <c r="Q1038" s="127"/>
      <c r="R1038" s="127"/>
      <c r="S1038" s="127"/>
      <c r="X1038" s="61">
        <v>2</v>
      </c>
      <c r="Y1038" s="64"/>
      <c r="Z1038" s="64"/>
      <c r="AA1038" s="64"/>
      <c r="AB1038" s="64"/>
      <c r="AC1038" s="64"/>
      <c r="AD1038" s="64"/>
      <c r="AE1038" s="64"/>
      <c r="AG1038" s="6">
        <f>IF(Q1038&gt;0,RANK(Q1038,(N1038:P1038,Q1038:AE1038)),0)</f>
        <v>0</v>
      </c>
      <c r="AH1038" s="6">
        <f>IF(R1038&gt;0,RANK(R1038,(N1038:P1038,Q1038:AE1038)),0)</f>
        <v>0</v>
      </c>
      <c r="AI1038" s="6">
        <f>IF(T1038&gt;0,RANK(T1038,(N1038:P1038,Q1038:AE1038)),0)</f>
        <v>0</v>
      </c>
      <c r="AJ1038" s="6">
        <f>IF(S1038&gt;0,RANK(S1038,(N1038:P1038,Q1038:AE1038)),0)</f>
        <v>0</v>
      </c>
      <c r="AK1038" s="2">
        <f t="shared" si="561"/>
        <v>0</v>
      </c>
      <c r="AL1038" s="2">
        <f t="shared" si="562"/>
        <v>0</v>
      </c>
      <c r="AM1038" s="2">
        <f t="shared" si="563"/>
        <v>0</v>
      </c>
      <c r="AN1038" s="2">
        <f t="shared" si="564"/>
        <v>0</v>
      </c>
      <c r="AP1038" t="s">
        <v>2522</v>
      </c>
      <c r="AQ1038" t="s">
        <v>385</v>
      </c>
      <c r="AR1038">
        <v>1</v>
      </c>
      <c r="AT1038">
        <v>1</v>
      </c>
      <c r="AU1038" s="105">
        <v>38</v>
      </c>
      <c r="AV1038" s="107">
        <v>87</v>
      </c>
      <c r="AW1038" s="111">
        <f t="shared" si="551"/>
        <v>38087</v>
      </c>
      <c r="AY1038" s="6" t="s">
        <v>1243</v>
      </c>
      <c r="BF1038" t="s">
        <v>802</v>
      </c>
    </row>
    <row r="1039" spans="1:58" hidden="1" outlineLevel="1">
      <c r="A1039" t="s">
        <v>237</v>
      </c>
      <c r="B1039" t="s">
        <v>385</v>
      </c>
      <c r="C1039" s="1">
        <f t="shared" si="552"/>
        <v>11535</v>
      </c>
      <c r="D1039" s="8">
        <f t="shared" si="553"/>
        <v>2</v>
      </c>
      <c r="E1039" s="8">
        <f t="shared" si="554"/>
        <v>1</v>
      </c>
      <c r="F1039" s="8">
        <f t="shared" si="555"/>
        <v>0</v>
      </c>
      <c r="G1039" s="61">
        <f t="shared" si="556"/>
        <v>3283</v>
      </c>
      <c r="H1039" s="66">
        <f t="shared" si="541"/>
        <v>0.28461205028175118</v>
      </c>
      <c r="I1039" s="2"/>
      <c r="J1039" s="2">
        <f t="shared" si="557"/>
        <v>0.35630689206762028</v>
      </c>
      <c r="K1039" s="2">
        <f t="shared" si="558"/>
        <v>0.64091894234937152</v>
      </c>
      <c r="L1039" s="2">
        <f t="shared" si="559"/>
        <v>0</v>
      </c>
      <c r="M1039" s="2">
        <f t="shared" si="560"/>
        <v>2.7741655830082479E-3</v>
      </c>
      <c r="N1039" s="127">
        <v>4110</v>
      </c>
      <c r="O1039" s="127">
        <v>7393</v>
      </c>
      <c r="P1039" s="127"/>
      <c r="Q1039" s="127"/>
      <c r="R1039" s="127"/>
      <c r="S1039" s="127"/>
      <c r="X1039" s="61">
        <v>32</v>
      </c>
      <c r="Y1039" s="64"/>
      <c r="Z1039" s="64"/>
      <c r="AA1039" s="64"/>
      <c r="AB1039" s="64"/>
      <c r="AC1039" s="64"/>
      <c r="AD1039" s="64"/>
      <c r="AE1039" s="64"/>
      <c r="AG1039" s="6">
        <f>IF(Q1039&gt;0,RANK(Q1039,(N1039:P1039,Q1039:AE1039)),0)</f>
        <v>0</v>
      </c>
      <c r="AH1039" s="6">
        <f>IF(R1039&gt;0,RANK(R1039,(N1039:P1039,Q1039:AE1039)),0)</f>
        <v>0</v>
      </c>
      <c r="AI1039" s="6">
        <f>IF(T1039&gt;0,RANK(T1039,(N1039:P1039,Q1039:AE1039)),0)</f>
        <v>0</v>
      </c>
      <c r="AJ1039" s="6">
        <f>IF(S1039&gt;0,RANK(S1039,(N1039:P1039,Q1039:AE1039)),0)</f>
        <v>0</v>
      </c>
      <c r="AK1039" s="2">
        <f t="shared" si="561"/>
        <v>0</v>
      </c>
      <c r="AL1039" s="2">
        <f t="shared" si="562"/>
        <v>0</v>
      </c>
      <c r="AM1039" s="2">
        <f t="shared" si="563"/>
        <v>0</v>
      </c>
      <c r="AN1039" s="2">
        <f t="shared" si="564"/>
        <v>0</v>
      </c>
      <c r="AP1039" t="s">
        <v>237</v>
      </c>
      <c r="AQ1039" t="s">
        <v>385</v>
      </c>
      <c r="AR1039">
        <v>1</v>
      </c>
      <c r="AT1039">
        <v>1</v>
      </c>
      <c r="AU1039" s="105">
        <v>38</v>
      </c>
      <c r="AV1039" s="107">
        <v>89</v>
      </c>
      <c r="AW1039" s="111">
        <f t="shared" si="551"/>
        <v>38089</v>
      </c>
      <c r="AY1039" s="6" t="s">
        <v>1243</v>
      </c>
      <c r="BF1039" t="s">
        <v>1906</v>
      </c>
    </row>
    <row r="1040" spans="1:58" hidden="1" outlineLevel="1">
      <c r="A1040" t="s">
        <v>208</v>
      </c>
      <c r="B1040" t="s">
        <v>385</v>
      </c>
      <c r="C1040" s="1">
        <f t="shared" si="552"/>
        <v>1040</v>
      </c>
      <c r="D1040" s="8">
        <f t="shared" si="553"/>
        <v>1</v>
      </c>
      <c r="E1040" s="8">
        <f t="shared" si="554"/>
        <v>2</v>
      </c>
      <c r="F1040" s="8">
        <f t="shared" si="555"/>
        <v>0</v>
      </c>
      <c r="G1040" s="61">
        <f t="shared" si="556"/>
        <v>243</v>
      </c>
      <c r="H1040" s="66">
        <f t="shared" si="541"/>
        <v>0.23365384615384616</v>
      </c>
      <c r="I1040" s="2"/>
      <c r="J1040" s="2">
        <f t="shared" si="557"/>
        <v>0.61634615384615388</v>
      </c>
      <c r="K1040" s="2">
        <f t="shared" si="558"/>
        <v>0.38269230769230766</v>
      </c>
      <c r="L1040" s="2">
        <f t="shared" si="559"/>
        <v>0</v>
      </c>
      <c r="M1040" s="2">
        <f t="shared" si="560"/>
        <v>9.6153846153845812E-4</v>
      </c>
      <c r="N1040" s="127">
        <v>641</v>
      </c>
      <c r="O1040" s="127">
        <v>398</v>
      </c>
      <c r="P1040" s="127"/>
      <c r="Q1040" s="127"/>
      <c r="R1040" s="127"/>
      <c r="S1040" s="127"/>
      <c r="X1040" s="61">
        <v>1</v>
      </c>
      <c r="Y1040" s="64"/>
      <c r="Z1040" s="64"/>
      <c r="AA1040" s="64"/>
      <c r="AB1040" s="64"/>
      <c r="AC1040" s="64"/>
      <c r="AD1040" s="64"/>
      <c r="AE1040" s="64"/>
      <c r="AG1040" s="6">
        <f>IF(Q1040&gt;0,RANK(Q1040,(N1040:P1040,Q1040:AE1040)),0)</f>
        <v>0</v>
      </c>
      <c r="AH1040" s="6">
        <f>IF(R1040&gt;0,RANK(R1040,(N1040:P1040,Q1040:AE1040)),0)</f>
        <v>0</v>
      </c>
      <c r="AI1040" s="6">
        <f>IF(T1040&gt;0,RANK(T1040,(N1040:P1040,Q1040:AE1040)),0)</f>
        <v>0</v>
      </c>
      <c r="AJ1040" s="6">
        <f>IF(S1040&gt;0,RANK(S1040,(N1040:P1040,Q1040:AE1040)),0)</f>
        <v>0</v>
      </c>
      <c r="AK1040" s="2">
        <f t="shared" si="561"/>
        <v>0</v>
      </c>
      <c r="AL1040" s="2">
        <f t="shared" si="562"/>
        <v>0</v>
      </c>
      <c r="AM1040" s="2">
        <f t="shared" si="563"/>
        <v>0</v>
      </c>
      <c r="AN1040" s="2">
        <f t="shared" si="564"/>
        <v>0</v>
      </c>
      <c r="AP1040" t="s">
        <v>208</v>
      </c>
      <c r="AQ1040" t="s">
        <v>385</v>
      </c>
      <c r="AR1040">
        <v>1</v>
      </c>
      <c r="AT1040">
        <v>1</v>
      </c>
      <c r="AU1040" s="105">
        <v>38</v>
      </c>
      <c r="AV1040" s="107">
        <v>91</v>
      </c>
      <c r="AW1040" s="111">
        <f t="shared" si="551"/>
        <v>38091</v>
      </c>
      <c r="AY1040" s="6" t="s">
        <v>1243</v>
      </c>
      <c r="BF1040" t="s">
        <v>1906</v>
      </c>
    </row>
    <row r="1041" spans="1:58" hidden="1" outlineLevel="1">
      <c r="A1041" t="s">
        <v>2354</v>
      </c>
      <c r="B1041" t="s">
        <v>385</v>
      </c>
      <c r="C1041" s="1">
        <f t="shared" si="552"/>
        <v>9484</v>
      </c>
      <c r="D1041" s="8">
        <f t="shared" si="553"/>
        <v>1</v>
      </c>
      <c r="E1041" s="8">
        <f t="shared" si="554"/>
        <v>2</v>
      </c>
      <c r="F1041" s="8">
        <f t="shared" si="555"/>
        <v>0</v>
      </c>
      <c r="G1041" s="61">
        <f t="shared" si="556"/>
        <v>146</v>
      </c>
      <c r="H1041" s="66">
        <f t="shared" si="541"/>
        <v>1.5394348376212568E-2</v>
      </c>
      <c r="I1041" s="2"/>
      <c r="J1041" s="2">
        <f t="shared" si="557"/>
        <v>0.50611556305356387</v>
      </c>
      <c r="K1041" s="2">
        <f t="shared" si="558"/>
        <v>0.4907212146773513</v>
      </c>
      <c r="L1041" s="2">
        <f t="shared" si="559"/>
        <v>0</v>
      </c>
      <c r="M1041" s="2">
        <f t="shared" si="560"/>
        <v>3.1632222690848311E-3</v>
      </c>
      <c r="N1041" s="127">
        <v>4800</v>
      </c>
      <c r="O1041" s="127">
        <v>4654</v>
      </c>
      <c r="P1041" s="127"/>
      <c r="Q1041" s="127"/>
      <c r="R1041" s="127"/>
      <c r="S1041" s="127"/>
      <c r="X1041" s="61">
        <v>30</v>
      </c>
      <c r="Y1041" s="64"/>
      <c r="Z1041" s="64"/>
      <c r="AA1041" s="64"/>
      <c r="AB1041" s="64"/>
      <c r="AC1041" s="64"/>
      <c r="AD1041" s="64"/>
      <c r="AE1041" s="64"/>
      <c r="AG1041" s="6">
        <f>IF(Q1041&gt;0,RANK(Q1041,(N1041:P1041,Q1041:AE1041)),0)</f>
        <v>0</v>
      </c>
      <c r="AH1041" s="6">
        <f>IF(R1041&gt;0,RANK(R1041,(N1041:P1041,Q1041:AE1041)),0)</f>
        <v>0</v>
      </c>
      <c r="AI1041" s="6">
        <f>IF(T1041&gt;0,RANK(T1041,(N1041:P1041,Q1041:AE1041)),0)</f>
        <v>0</v>
      </c>
      <c r="AJ1041" s="6">
        <f>IF(S1041&gt;0,RANK(S1041,(N1041:P1041,Q1041:AE1041)),0)</f>
        <v>0</v>
      </c>
      <c r="AK1041" s="2">
        <f t="shared" si="561"/>
        <v>0</v>
      </c>
      <c r="AL1041" s="2">
        <f t="shared" si="562"/>
        <v>0</v>
      </c>
      <c r="AM1041" s="2">
        <f t="shared" si="563"/>
        <v>0</v>
      </c>
      <c r="AN1041" s="2">
        <f t="shared" si="564"/>
        <v>0</v>
      </c>
      <c r="AP1041" t="s">
        <v>2354</v>
      </c>
      <c r="AQ1041" t="s">
        <v>385</v>
      </c>
      <c r="AR1041">
        <v>1</v>
      </c>
      <c r="AT1041">
        <v>1</v>
      </c>
      <c r="AU1041" s="105">
        <v>38</v>
      </c>
      <c r="AV1041" s="107">
        <v>93</v>
      </c>
      <c r="AW1041" s="111">
        <f t="shared" si="551"/>
        <v>38093</v>
      </c>
      <c r="AY1041" s="6" t="s">
        <v>1243</v>
      </c>
      <c r="BF1041" t="s">
        <v>1907</v>
      </c>
    </row>
    <row r="1042" spans="1:58" hidden="1" outlineLevel="1">
      <c r="A1042" t="s">
        <v>486</v>
      </c>
      <c r="B1042" t="s">
        <v>385</v>
      </c>
      <c r="C1042" s="1">
        <f t="shared" si="552"/>
        <v>1177</v>
      </c>
      <c r="D1042" s="8">
        <f t="shared" si="553"/>
        <v>1</v>
      </c>
      <c r="E1042" s="8">
        <f t="shared" si="554"/>
        <v>2</v>
      </c>
      <c r="F1042" s="8">
        <f t="shared" si="555"/>
        <v>0</v>
      </c>
      <c r="G1042" s="61">
        <f t="shared" si="556"/>
        <v>227</v>
      </c>
      <c r="H1042" s="66">
        <f t="shared" ref="H1042:H1105" si="565">IF(C1042&gt;0,G1042/C1042,0)</f>
        <v>0.19286321155480035</v>
      </c>
      <c r="I1042" s="2"/>
      <c r="J1042" s="2">
        <f t="shared" si="557"/>
        <v>0.59388275276125746</v>
      </c>
      <c r="K1042" s="2">
        <f t="shared" si="558"/>
        <v>0.40101954120645711</v>
      </c>
      <c r="L1042" s="2">
        <f t="shared" si="559"/>
        <v>0</v>
      </c>
      <c r="M1042" s="2">
        <f t="shared" si="560"/>
        <v>5.0977060322854317E-3</v>
      </c>
      <c r="N1042" s="127">
        <v>699</v>
      </c>
      <c r="O1042" s="127">
        <v>472</v>
      </c>
      <c r="P1042" s="127"/>
      <c r="Q1042" s="127"/>
      <c r="R1042" s="127"/>
      <c r="S1042" s="127"/>
      <c r="X1042" s="61">
        <v>6</v>
      </c>
      <c r="Y1042" s="64"/>
      <c r="Z1042" s="64"/>
      <c r="AA1042" s="64"/>
      <c r="AB1042" s="64"/>
      <c r="AC1042" s="64"/>
      <c r="AD1042" s="64"/>
      <c r="AE1042" s="64"/>
      <c r="AG1042" s="6">
        <f>IF(Q1042&gt;0,RANK(Q1042,(N1042:P1042,Q1042:AE1042)),0)</f>
        <v>0</v>
      </c>
      <c r="AH1042" s="6">
        <f>IF(R1042&gt;0,RANK(R1042,(N1042:P1042,Q1042:AE1042)),0)</f>
        <v>0</v>
      </c>
      <c r="AI1042" s="6">
        <f>IF(T1042&gt;0,RANK(T1042,(N1042:P1042,Q1042:AE1042)),0)</f>
        <v>0</v>
      </c>
      <c r="AJ1042" s="6">
        <f>IF(S1042&gt;0,RANK(S1042,(N1042:P1042,Q1042:AE1042)),0)</f>
        <v>0</v>
      </c>
      <c r="AK1042" s="2">
        <f t="shared" si="561"/>
        <v>0</v>
      </c>
      <c r="AL1042" s="2">
        <f t="shared" si="562"/>
        <v>0</v>
      </c>
      <c r="AM1042" s="2">
        <f t="shared" si="563"/>
        <v>0</v>
      </c>
      <c r="AN1042" s="2">
        <f t="shared" si="564"/>
        <v>0</v>
      </c>
      <c r="AP1042" t="s">
        <v>486</v>
      </c>
      <c r="AQ1042" t="s">
        <v>385</v>
      </c>
      <c r="AR1042">
        <v>1</v>
      </c>
      <c r="AT1042">
        <v>1</v>
      </c>
      <c r="AU1042" s="105">
        <v>38</v>
      </c>
      <c r="AV1042" s="107">
        <v>95</v>
      </c>
      <c r="AW1042" s="111">
        <f t="shared" si="551"/>
        <v>38095</v>
      </c>
      <c r="AY1042" s="6" t="s">
        <v>1243</v>
      </c>
      <c r="BF1042" t="s">
        <v>1906</v>
      </c>
    </row>
    <row r="1043" spans="1:58" hidden="1" outlineLevel="1">
      <c r="A1043" t="s">
        <v>688</v>
      </c>
      <c r="B1043" t="s">
        <v>385</v>
      </c>
      <c r="C1043" s="1">
        <f t="shared" si="552"/>
        <v>3913</v>
      </c>
      <c r="D1043" s="8">
        <f t="shared" si="553"/>
        <v>1</v>
      </c>
      <c r="E1043" s="8">
        <f t="shared" si="554"/>
        <v>2</v>
      </c>
      <c r="F1043" s="8">
        <f t="shared" si="555"/>
        <v>0</v>
      </c>
      <c r="G1043" s="61">
        <f t="shared" si="556"/>
        <v>722</v>
      </c>
      <c r="H1043" s="66">
        <f t="shared" si="565"/>
        <v>0.18451316125734729</v>
      </c>
      <c r="I1043" s="2"/>
      <c r="J1043" s="2">
        <f t="shared" si="557"/>
        <v>0.59059545106056732</v>
      </c>
      <c r="K1043" s="2">
        <f t="shared" si="558"/>
        <v>0.40608228980322003</v>
      </c>
      <c r="L1043" s="2">
        <f t="shared" si="559"/>
        <v>0</v>
      </c>
      <c r="M1043" s="2">
        <f t="shared" si="560"/>
        <v>3.3222591362126463E-3</v>
      </c>
      <c r="N1043" s="127">
        <v>2311</v>
      </c>
      <c r="O1043" s="127">
        <v>1589</v>
      </c>
      <c r="P1043" s="127"/>
      <c r="Q1043" s="127"/>
      <c r="R1043" s="127"/>
      <c r="S1043" s="127"/>
      <c r="X1043" s="61">
        <v>13</v>
      </c>
      <c r="Y1043" s="64"/>
      <c r="Z1043" s="64"/>
      <c r="AA1043" s="64"/>
      <c r="AB1043" s="64"/>
      <c r="AC1043" s="64"/>
      <c r="AD1043" s="64"/>
      <c r="AE1043" s="64"/>
      <c r="AG1043" s="6">
        <f>IF(Q1043&gt;0,RANK(Q1043,(N1043:P1043,Q1043:AE1043)),0)</f>
        <v>0</v>
      </c>
      <c r="AH1043" s="6">
        <f>IF(R1043&gt;0,RANK(R1043,(N1043:P1043,Q1043:AE1043)),0)</f>
        <v>0</v>
      </c>
      <c r="AI1043" s="6">
        <f>IF(T1043&gt;0,RANK(T1043,(N1043:P1043,Q1043:AE1043)),0)</f>
        <v>0</v>
      </c>
      <c r="AJ1043" s="6">
        <f>IF(S1043&gt;0,RANK(S1043,(N1043:P1043,Q1043:AE1043)),0)</f>
        <v>0</v>
      </c>
      <c r="AK1043" s="2">
        <f t="shared" si="561"/>
        <v>0</v>
      </c>
      <c r="AL1043" s="2">
        <f t="shared" si="562"/>
        <v>0</v>
      </c>
      <c r="AM1043" s="2">
        <f t="shared" si="563"/>
        <v>0</v>
      </c>
      <c r="AN1043" s="2">
        <f t="shared" si="564"/>
        <v>0</v>
      </c>
      <c r="AP1043" t="s">
        <v>688</v>
      </c>
      <c r="AQ1043" t="s">
        <v>385</v>
      </c>
      <c r="AR1043">
        <v>1</v>
      </c>
      <c r="AT1043">
        <v>1</v>
      </c>
      <c r="AU1043" s="105">
        <v>38</v>
      </c>
      <c r="AV1043" s="107">
        <v>97</v>
      </c>
      <c r="AW1043" s="111">
        <f t="shared" si="551"/>
        <v>38097</v>
      </c>
      <c r="AY1043" s="6" t="s">
        <v>1243</v>
      </c>
      <c r="BF1043" t="s">
        <v>1906</v>
      </c>
    </row>
    <row r="1044" spans="1:58" hidden="1" outlineLevel="1">
      <c r="A1044" t="s">
        <v>1609</v>
      </c>
      <c r="B1044" t="s">
        <v>385</v>
      </c>
      <c r="C1044" s="1">
        <f t="shared" si="552"/>
        <v>4814</v>
      </c>
      <c r="D1044" s="8">
        <f t="shared" si="553"/>
        <v>1</v>
      </c>
      <c r="E1044" s="8">
        <f t="shared" si="554"/>
        <v>2</v>
      </c>
      <c r="F1044" s="8">
        <f t="shared" si="555"/>
        <v>0</v>
      </c>
      <c r="G1044" s="61">
        <f t="shared" si="556"/>
        <v>494</v>
      </c>
      <c r="H1044" s="66">
        <f t="shared" si="565"/>
        <v>0.10261736601578729</v>
      </c>
      <c r="I1044" s="2"/>
      <c r="J1044" s="2">
        <f t="shared" si="557"/>
        <v>0.54943913585375992</v>
      </c>
      <c r="K1044" s="2">
        <f t="shared" si="558"/>
        <v>0.44682176983797256</v>
      </c>
      <c r="L1044" s="2">
        <f t="shared" si="559"/>
        <v>0</v>
      </c>
      <c r="M1044" s="2">
        <f t="shared" si="560"/>
        <v>3.739094308267521E-3</v>
      </c>
      <c r="N1044" s="127">
        <v>2645</v>
      </c>
      <c r="O1044" s="127">
        <v>2151</v>
      </c>
      <c r="P1044" s="127"/>
      <c r="Q1044" s="127"/>
      <c r="R1044" s="127"/>
      <c r="S1044" s="127"/>
      <c r="X1044" s="61">
        <v>18</v>
      </c>
      <c r="Y1044" s="64"/>
      <c r="Z1044" s="64"/>
      <c r="AA1044" s="64"/>
      <c r="AB1044" s="64"/>
      <c r="AC1044" s="64"/>
      <c r="AD1044" s="64"/>
      <c r="AE1044" s="64"/>
      <c r="AG1044" s="6">
        <f>IF(Q1044&gt;0,RANK(Q1044,(N1044:P1044,Q1044:AE1044)),0)</f>
        <v>0</v>
      </c>
      <c r="AH1044" s="6">
        <f>IF(R1044&gt;0,RANK(R1044,(N1044:P1044,Q1044:AE1044)),0)</f>
        <v>0</v>
      </c>
      <c r="AI1044" s="6">
        <f>IF(T1044&gt;0,RANK(T1044,(N1044:P1044,Q1044:AE1044)),0)</f>
        <v>0</v>
      </c>
      <c r="AJ1044" s="6">
        <f>IF(S1044&gt;0,RANK(S1044,(N1044:P1044,Q1044:AE1044)),0)</f>
        <v>0</v>
      </c>
      <c r="AK1044" s="2">
        <f t="shared" si="561"/>
        <v>0</v>
      </c>
      <c r="AL1044" s="2">
        <f t="shared" si="562"/>
        <v>0</v>
      </c>
      <c r="AM1044" s="2">
        <f t="shared" si="563"/>
        <v>0</v>
      </c>
      <c r="AN1044" s="2">
        <f t="shared" si="564"/>
        <v>0</v>
      </c>
      <c r="AP1044" t="s">
        <v>1609</v>
      </c>
      <c r="AQ1044" t="s">
        <v>385</v>
      </c>
      <c r="AR1044">
        <v>1</v>
      </c>
      <c r="AT1044">
        <v>1</v>
      </c>
      <c r="AU1044" s="105">
        <v>38</v>
      </c>
      <c r="AV1044" s="107">
        <v>99</v>
      </c>
      <c r="AW1044" s="111">
        <f t="shared" si="551"/>
        <v>38099</v>
      </c>
      <c r="AY1044" s="6" t="s">
        <v>1243</v>
      </c>
      <c r="BF1044" t="s">
        <v>1584</v>
      </c>
    </row>
    <row r="1045" spans="1:58" hidden="1" outlineLevel="1">
      <c r="A1045" t="s">
        <v>1721</v>
      </c>
      <c r="B1045" t="s">
        <v>385</v>
      </c>
      <c r="C1045" s="1">
        <f t="shared" si="552"/>
        <v>25263</v>
      </c>
      <c r="D1045" s="8">
        <f t="shared" si="553"/>
        <v>2</v>
      </c>
      <c r="E1045" s="8">
        <f t="shared" si="554"/>
        <v>1</v>
      </c>
      <c r="F1045" s="8">
        <f t="shared" si="555"/>
        <v>0</v>
      </c>
      <c r="G1045" s="61">
        <f t="shared" si="556"/>
        <v>2658</v>
      </c>
      <c r="H1045" s="66">
        <f t="shared" si="565"/>
        <v>0.10521315758223489</v>
      </c>
      <c r="I1045" s="2"/>
      <c r="J1045" s="2">
        <f t="shared" si="557"/>
        <v>0.44452361160590587</v>
      </c>
      <c r="K1045" s="2">
        <f t="shared" si="558"/>
        <v>0.54973676918814074</v>
      </c>
      <c r="L1045" s="2">
        <f t="shared" si="559"/>
        <v>0</v>
      </c>
      <c r="M1045" s="2">
        <f t="shared" si="560"/>
        <v>5.7396192059533391E-3</v>
      </c>
      <c r="N1045" s="127">
        <v>11230</v>
      </c>
      <c r="O1045" s="127">
        <v>13888</v>
      </c>
      <c r="P1045" s="127"/>
      <c r="Q1045" s="127"/>
      <c r="R1045" s="127"/>
      <c r="S1045" s="127"/>
      <c r="X1045" s="61">
        <v>145</v>
      </c>
      <c r="Y1045" s="64"/>
      <c r="Z1045" s="64"/>
      <c r="AA1045" s="64"/>
      <c r="AB1045" s="64"/>
      <c r="AC1045" s="64"/>
      <c r="AD1045" s="64"/>
      <c r="AE1045" s="64"/>
      <c r="AG1045" s="6">
        <f>IF(Q1045&gt;0,RANK(Q1045,(N1045:P1045,Q1045:AE1045)),0)</f>
        <v>0</v>
      </c>
      <c r="AH1045" s="6">
        <f>IF(R1045&gt;0,RANK(R1045,(N1045:P1045,Q1045:AE1045)),0)</f>
        <v>0</v>
      </c>
      <c r="AI1045" s="6">
        <f>IF(T1045&gt;0,RANK(T1045,(N1045:P1045,Q1045:AE1045)),0)</f>
        <v>0</v>
      </c>
      <c r="AJ1045" s="6">
        <f>IF(S1045&gt;0,RANK(S1045,(N1045:P1045,Q1045:AE1045)),0)</f>
        <v>0</v>
      </c>
      <c r="AK1045" s="2">
        <f t="shared" si="561"/>
        <v>0</v>
      </c>
      <c r="AL1045" s="2">
        <f t="shared" si="562"/>
        <v>0</v>
      </c>
      <c r="AM1045" s="2">
        <f t="shared" si="563"/>
        <v>0</v>
      </c>
      <c r="AN1045" s="2">
        <f t="shared" si="564"/>
        <v>0</v>
      </c>
      <c r="AP1045" t="s">
        <v>1721</v>
      </c>
      <c r="AQ1045" t="s">
        <v>385</v>
      </c>
      <c r="AR1045">
        <v>1</v>
      </c>
      <c r="AT1045">
        <v>1</v>
      </c>
      <c r="AU1045" s="105">
        <v>38</v>
      </c>
      <c r="AV1045" s="107">
        <v>101</v>
      </c>
      <c r="AW1045" s="111">
        <f t="shared" si="551"/>
        <v>38101</v>
      </c>
      <c r="AY1045" s="6" t="s">
        <v>1243</v>
      </c>
      <c r="BF1045" t="s">
        <v>1906</v>
      </c>
    </row>
    <row r="1046" spans="1:58" hidden="1" outlineLevel="1">
      <c r="A1046" t="s">
        <v>1996</v>
      </c>
      <c r="B1046" t="s">
        <v>385</v>
      </c>
      <c r="C1046" s="1">
        <f t="shared" si="552"/>
        <v>2361</v>
      </c>
      <c r="D1046" s="8">
        <f t="shared" si="553"/>
        <v>2</v>
      </c>
      <c r="E1046" s="8">
        <f t="shared" si="554"/>
        <v>1</v>
      </c>
      <c r="F1046" s="8">
        <f t="shared" si="555"/>
        <v>0</v>
      </c>
      <c r="G1046" s="61">
        <f t="shared" si="556"/>
        <v>381</v>
      </c>
      <c r="H1046" s="66">
        <f t="shared" si="565"/>
        <v>0.16137229987293519</v>
      </c>
      <c r="I1046" s="2"/>
      <c r="J1046" s="2">
        <f t="shared" si="557"/>
        <v>0.41592545531554426</v>
      </c>
      <c r="K1046" s="2">
        <f t="shared" si="558"/>
        <v>0.57729775518847948</v>
      </c>
      <c r="L1046" s="2">
        <f t="shared" si="559"/>
        <v>0</v>
      </c>
      <c r="M1046" s="2">
        <f t="shared" si="560"/>
        <v>6.7767894959762653E-3</v>
      </c>
      <c r="N1046" s="127">
        <v>982</v>
      </c>
      <c r="O1046" s="127">
        <v>1363</v>
      </c>
      <c r="P1046" s="127"/>
      <c r="Q1046" s="127"/>
      <c r="R1046" s="127"/>
      <c r="S1046" s="127"/>
      <c r="X1046" s="61">
        <v>16</v>
      </c>
      <c r="Y1046" s="64"/>
      <c r="Z1046" s="64"/>
      <c r="AA1046" s="64"/>
      <c r="AB1046" s="64"/>
      <c r="AC1046" s="64"/>
      <c r="AD1046" s="64"/>
      <c r="AE1046" s="64"/>
      <c r="AG1046" s="6">
        <f>IF(Q1046&gt;0,RANK(Q1046,(N1046:P1046,Q1046:AE1046)),0)</f>
        <v>0</v>
      </c>
      <c r="AH1046" s="6">
        <f>IF(R1046&gt;0,RANK(R1046,(N1046:P1046,Q1046:AE1046)),0)</f>
        <v>0</v>
      </c>
      <c r="AI1046" s="6">
        <f>IF(T1046&gt;0,RANK(T1046,(N1046:P1046,Q1046:AE1046)),0)</f>
        <v>0</v>
      </c>
      <c r="AJ1046" s="6">
        <f>IF(S1046&gt;0,RANK(S1046,(N1046:P1046,Q1046:AE1046)),0)</f>
        <v>0</v>
      </c>
      <c r="AK1046" s="2">
        <f t="shared" si="561"/>
        <v>0</v>
      </c>
      <c r="AL1046" s="2">
        <f t="shared" si="562"/>
        <v>0</v>
      </c>
      <c r="AM1046" s="2">
        <f t="shared" si="563"/>
        <v>0</v>
      </c>
      <c r="AN1046" s="2">
        <f t="shared" si="564"/>
        <v>0</v>
      </c>
      <c r="AP1046" t="s">
        <v>1996</v>
      </c>
      <c r="AQ1046" t="s">
        <v>385</v>
      </c>
      <c r="AR1046">
        <v>1</v>
      </c>
      <c r="AT1046">
        <v>1</v>
      </c>
      <c r="AU1046" s="105">
        <v>38</v>
      </c>
      <c r="AV1046" s="107">
        <v>103</v>
      </c>
      <c r="AW1046" s="111">
        <f t="shared" si="551"/>
        <v>38103</v>
      </c>
      <c r="AY1046" s="6" t="s">
        <v>1243</v>
      </c>
      <c r="BF1046" t="s">
        <v>1907</v>
      </c>
    </row>
    <row r="1047" spans="1:58" hidden="1" outlineLevel="1">
      <c r="A1047" t="s">
        <v>1515</v>
      </c>
      <c r="B1047" t="s">
        <v>385</v>
      </c>
      <c r="C1047" s="1">
        <f t="shared" si="552"/>
        <v>9707</v>
      </c>
      <c r="D1047" s="8">
        <f t="shared" si="553"/>
        <v>2</v>
      </c>
      <c r="E1047" s="8">
        <f t="shared" si="554"/>
        <v>1</v>
      </c>
      <c r="F1047" s="8">
        <f t="shared" si="555"/>
        <v>0</v>
      </c>
      <c r="G1047" s="61">
        <f t="shared" si="556"/>
        <v>3399</v>
      </c>
      <c r="H1047" s="66">
        <f t="shared" si="565"/>
        <v>0.35015967858246627</v>
      </c>
      <c r="I1047" s="2"/>
      <c r="J1047" s="2">
        <f t="shared" si="557"/>
        <v>0.32368393942515711</v>
      </c>
      <c r="K1047" s="2">
        <f t="shared" si="558"/>
        <v>0.67384361800762338</v>
      </c>
      <c r="L1047" s="2">
        <f t="shared" si="559"/>
        <v>0</v>
      </c>
      <c r="M1047" s="2">
        <f t="shared" si="560"/>
        <v>2.4724425672194572E-3</v>
      </c>
      <c r="N1047" s="127">
        <v>3142</v>
      </c>
      <c r="O1047" s="127">
        <v>6541</v>
      </c>
      <c r="P1047" s="127"/>
      <c r="Q1047" s="127"/>
      <c r="R1047" s="127"/>
      <c r="S1047" s="127"/>
      <c r="X1047" s="61">
        <v>24</v>
      </c>
      <c r="Y1047" s="64"/>
      <c r="Z1047" s="64"/>
      <c r="AA1047" s="64"/>
      <c r="AB1047" s="64"/>
      <c r="AC1047" s="64"/>
      <c r="AD1047" s="64"/>
      <c r="AE1047" s="64"/>
      <c r="AG1047" s="6">
        <f>IF(Q1047&gt;0,RANK(Q1047,(N1047:P1047,Q1047:AE1047)),0)</f>
        <v>0</v>
      </c>
      <c r="AH1047" s="6">
        <f>IF(R1047&gt;0,RANK(R1047,(N1047:P1047,Q1047:AE1047)),0)</f>
        <v>0</v>
      </c>
      <c r="AI1047" s="6">
        <f>IF(T1047&gt;0,RANK(T1047,(N1047:P1047,Q1047:AE1047)),0)</f>
        <v>0</v>
      </c>
      <c r="AJ1047" s="6">
        <f>IF(S1047&gt;0,RANK(S1047,(N1047:P1047,Q1047:AE1047)),0)</f>
        <v>0</v>
      </c>
      <c r="AK1047" s="2">
        <f t="shared" si="561"/>
        <v>0</v>
      </c>
      <c r="AL1047" s="2">
        <f t="shared" si="562"/>
        <v>0</v>
      </c>
      <c r="AM1047" s="2">
        <f t="shared" si="563"/>
        <v>0</v>
      </c>
      <c r="AN1047" s="2">
        <f t="shared" si="564"/>
        <v>0</v>
      </c>
      <c r="AP1047" t="s">
        <v>1515</v>
      </c>
      <c r="AQ1047" t="s">
        <v>385</v>
      </c>
      <c r="AR1047">
        <v>1</v>
      </c>
      <c r="AT1047">
        <v>1</v>
      </c>
      <c r="AU1047" s="105">
        <v>38</v>
      </c>
      <c r="AV1047" s="107">
        <v>105</v>
      </c>
      <c r="AW1047" s="111">
        <f t="shared" si="551"/>
        <v>38105</v>
      </c>
      <c r="AY1047" s="6" t="s">
        <v>1243</v>
      </c>
      <c r="BF1047" t="s">
        <v>1906</v>
      </c>
    </row>
    <row r="1048" spans="1:58" collapsed="1">
      <c r="A1048" t="s">
        <v>1678</v>
      </c>
      <c r="B1048" t="s">
        <v>179</v>
      </c>
      <c r="C1048" s="1">
        <f t="shared" si="552"/>
        <v>320851</v>
      </c>
      <c r="D1048" s="8">
        <f t="shared" si="553"/>
        <v>1</v>
      </c>
      <c r="E1048" s="8">
        <f t="shared" si="554"/>
        <v>2</v>
      </c>
      <c r="F1048" s="8">
        <f t="shared" si="555"/>
        <v>0</v>
      </c>
      <c r="G1048" s="61">
        <f t="shared" si="556"/>
        <v>2881</v>
      </c>
      <c r="H1048" s="66">
        <f t="shared" si="565"/>
        <v>8.9792458181523517E-3</v>
      </c>
      <c r="I1048" s="2"/>
      <c r="J1048" s="2">
        <f t="shared" si="557"/>
        <v>0.50229857472783312</v>
      </c>
      <c r="K1048" s="2">
        <f t="shared" si="558"/>
        <v>0.49331932890968083</v>
      </c>
      <c r="L1048" s="2">
        <f t="shared" si="559"/>
        <v>0</v>
      </c>
      <c r="M1048" s="2">
        <f t="shared" si="560"/>
        <v>4.3820963624860432E-3</v>
      </c>
      <c r="N1048" s="61">
        <f>SUM(N995:N1047)</f>
        <v>161163</v>
      </c>
      <c r="O1048" s="61">
        <f>SUM(O995:O1047)</f>
        <v>158282</v>
      </c>
      <c r="X1048" s="61">
        <f>SUM(X995:X1047)</f>
        <v>1406</v>
      </c>
      <c r="Y1048" s="64"/>
      <c r="Z1048" s="64"/>
      <c r="AA1048" s="64"/>
      <c r="AB1048" s="64"/>
      <c r="AC1048" s="64"/>
      <c r="AD1048" s="64"/>
      <c r="AE1048" s="64"/>
      <c r="AG1048" s="6">
        <f>IF(Q1048&gt;0,RANK(Q1048,(N1048:P1048,Q1048:AE1048)),0)</f>
        <v>0</v>
      </c>
      <c r="AH1048" s="6">
        <f>IF(R1048&gt;0,RANK(R1048,(N1048:P1048,Q1048:AE1048)),0)</f>
        <v>0</v>
      </c>
      <c r="AI1048" s="6">
        <f>IF(T1048&gt;0,RANK(T1048,(N1048:P1048,Q1048:AE1048)),0)</f>
        <v>0</v>
      </c>
      <c r="AJ1048" s="6">
        <f>IF(S1048&gt;0,RANK(S1048,(N1048:P1048,Q1048:AE1048)),0)</f>
        <v>0</v>
      </c>
      <c r="AK1048" s="2">
        <f t="shared" si="561"/>
        <v>0</v>
      </c>
      <c r="AL1048" s="2">
        <f t="shared" si="562"/>
        <v>0</v>
      </c>
      <c r="AM1048" s="2">
        <f t="shared" si="563"/>
        <v>0</v>
      </c>
      <c r="AN1048" s="2">
        <f t="shared" si="564"/>
        <v>0</v>
      </c>
      <c r="AP1048" t="s">
        <v>1678</v>
      </c>
      <c r="AQ1048" t="s">
        <v>179</v>
      </c>
      <c r="AT1048">
        <v>1</v>
      </c>
      <c r="AU1048" s="105">
        <v>38</v>
      </c>
      <c r="AV1048" s="107"/>
      <c r="AW1048" s="105">
        <v>38</v>
      </c>
      <c r="AY1048" s="6" t="s">
        <v>71</v>
      </c>
    </row>
    <row r="1049" spans="1:58">
      <c r="C1049" s="1"/>
      <c r="D1049" s="8"/>
      <c r="E1049" s="8"/>
      <c r="F1049" s="8"/>
      <c r="G1049" s="61"/>
      <c r="H1049" s="66"/>
      <c r="I1049" s="2"/>
      <c r="Y1049" s="64"/>
      <c r="Z1049" s="64"/>
      <c r="AA1049" s="64"/>
      <c r="AB1049" s="64"/>
      <c r="AC1049" s="64"/>
      <c r="AD1049" s="64"/>
      <c r="AE1049" s="64"/>
      <c r="AG1049" s="6"/>
      <c r="AH1049" s="6"/>
      <c r="AI1049" s="6"/>
      <c r="AJ1049" s="6"/>
      <c r="AU1049" s="105"/>
      <c r="AV1049" s="107"/>
      <c r="AW1049" s="111"/>
    </row>
    <row r="1050" spans="1:58" hidden="1" outlineLevel="1">
      <c r="A1050" t="s">
        <v>1341</v>
      </c>
      <c r="B1050" t="s">
        <v>741</v>
      </c>
      <c r="C1050" s="1">
        <f t="shared" ref="C1050:C1081" si="566">SUM(N1050:AE1050)</f>
        <v>10943</v>
      </c>
      <c r="D1050" s="8">
        <f t="shared" ref="D1050:D1081" si="567">IF(N1050&gt;0, RANK(N1050,(N1050:AE1050)),0)</f>
        <v>2</v>
      </c>
      <c r="E1050" s="8">
        <f t="shared" ref="E1050:E1081" si="568">IF(O1050&gt;0,RANK(O1050,(N1050:AE1050)),0)</f>
        <v>1</v>
      </c>
      <c r="F1050" s="8">
        <f t="shared" ref="F1050:F1081" si="569">IF(P1050&gt;0,RANK(P1050,(N1050:AE1050)),0)</f>
        <v>3</v>
      </c>
      <c r="G1050" s="61">
        <f t="shared" ref="G1050:G1081" si="570">IF(C1050&gt;0,MAX(N1050:S1050)-LARGE(N1050:S1050,2),0)</f>
        <v>2486</v>
      </c>
      <c r="H1050" s="66">
        <f t="shared" si="565"/>
        <v>0.22717719089829114</v>
      </c>
      <c r="I1050" s="2"/>
      <c r="J1050" s="2">
        <f t="shared" ref="J1050:J1081" si="571">IF($C1050=0,"-",N1050/$C1050)</f>
        <v>0.35858539705747966</v>
      </c>
      <c r="K1050" s="2">
        <f t="shared" ref="K1050:K1081" si="572">IF($C1050=0,"-",O1050/$C1050)</f>
        <v>0.58576258795577085</v>
      </c>
      <c r="L1050" s="2">
        <f t="shared" ref="L1050:L1081" si="573">IF($C1050=0,"-",P1050/$C1050)</f>
        <v>5.5652014986749522E-2</v>
      </c>
      <c r="M1050" s="2">
        <f t="shared" ref="M1050:M1081" si="574">IF(C1050=0,"-",(1-J1050-K1050-L1050))</f>
        <v>-9.0205620750793969E-17</v>
      </c>
      <c r="N1050" s="1">
        <v>3924</v>
      </c>
      <c r="O1050" s="1">
        <v>6410</v>
      </c>
      <c r="P1050">
        <v>609</v>
      </c>
      <c r="Q1050" s="1"/>
      <c r="R1050" s="64"/>
      <c r="S1050" s="64"/>
      <c r="T1050" s="64"/>
      <c r="U1050" s="64"/>
      <c r="V1050" s="64"/>
      <c r="W1050" s="64"/>
      <c r="X1050" s="64"/>
      <c r="Y1050" s="64"/>
      <c r="Z1050" s="64"/>
      <c r="AA1050" s="64"/>
      <c r="AB1050" s="64"/>
      <c r="AC1050" s="64"/>
      <c r="AD1050" s="64"/>
      <c r="AE1050" s="64"/>
      <c r="AG1050" s="6">
        <f>IF(Q1050&gt;0,RANK(Q1050,(N1050:P1050,Q1050:AE1050)),0)</f>
        <v>0</v>
      </c>
      <c r="AH1050" s="6">
        <f>IF(R1050&gt;0,RANK(R1050,(N1050:P1050,Q1050:AE1050)),0)</f>
        <v>0</v>
      </c>
      <c r="AI1050" s="6">
        <f>IF(T1050&gt;0,RANK(T1050,(N1050:P1050,Q1050:AE1050)),0)</f>
        <v>0</v>
      </c>
      <c r="AJ1050" s="6">
        <f>IF(S1050&gt;0,RANK(S1050,(N1050:P1050,Q1050:AE1050)),0)</f>
        <v>0</v>
      </c>
      <c r="AK1050" s="2">
        <f t="shared" ref="AK1050:AK1081" si="575">IF($C1050=0,"-",Q1050/$C1050)</f>
        <v>0</v>
      </c>
      <c r="AL1050" s="2">
        <f t="shared" ref="AL1050:AL1081" si="576">IF($C1050=0,"-",R1050/$C1050)</f>
        <v>0</v>
      </c>
      <c r="AM1050" s="2">
        <f t="shared" ref="AM1050:AM1081" si="577">IF($C1050=0,"-",T1050/$C1050)</f>
        <v>0</v>
      </c>
      <c r="AN1050" s="2">
        <f t="shared" ref="AN1050:AN1081" si="578">IF($C1050=0,"-",S1050/$C1050)</f>
        <v>0</v>
      </c>
      <c r="AP1050" t="s">
        <v>1341</v>
      </c>
      <c r="AQ1050" t="s">
        <v>741</v>
      </c>
      <c r="AR1050">
        <v>2</v>
      </c>
      <c r="AT1050">
        <v>1</v>
      </c>
      <c r="AU1050" s="105">
        <v>39</v>
      </c>
      <c r="AV1050" s="107">
        <v>1</v>
      </c>
      <c r="AW1050" s="111">
        <f t="shared" si="551"/>
        <v>39001</v>
      </c>
      <c r="AY1050" s="6" t="s">
        <v>1243</v>
      </c>
    </row>
    <row r="1051" spans="1:58" hidden="1" outlineLevel="1">
      <c r="A1051" t="s">
        <v>259</v>
      </c>
      <c r="B1051" t="s">
        <v>741</v>
      </c>
      <c r="C1051" s="1">
        <f t="shared" si="566"/>
        <v>47808</v>
      </c>
      <c r="D1051" s="8">
        <f t="shared" si="567"/>
        <v>2</v>
      </c>
      <c r="E1051" s="8">
        <f t="shared" si="568"/>
        <v>1</v>
      </c>
      <c r="F1051" s="8">
        <f t="shared" si="569"/>
        <v>3</v>
      </c>
      <c r="G1051" s="61">
        <f t="shared" si="570"/>
        <v>11361</v>
      </c>
      <c r="H1051" s="66">
        <f t="shared" si="565"/>
        <v>0.23763805220883535</v>
      </c>
      <c r="I1051" s="2"/>
      <c r="J1051" s="2">
        <f t="shared" si="571"/>
        <v>0.36512717536813921</v>
      </c>
      <c r="K1051" s="2">
        <f t="shared" si="572"/>
        <v>0.60276522757697459</v>
      </c>
      <c r="L1051" s="2">
        <f t="shared" si="573"/>
        <v>3.2107597054886208E-2</v>
      </c>
      <c r="M1051" s="2">
        <f t="shared" si="574"/>
        <v>-1.3877787807814457E-17</v>
      </c>
      <c r="N1051" s="1">
        <v>17456</v>
      </c>
      <c r="O1051" s="1">
        <v>28817</v>
      </c>
      <c r="P1051" s="1">
        <v>1535</v>
      </c>
      <c r="Q1051" s="1"/>
      <c r="R1051" s="64"/>
      <c r="S1051" s="64"/>
      <c r="T1051" s="64"/>
      <c r="U1051" s="64"/>
      <c r="V1051" s="64"/>
      <c r="W1051" s="64"/>
      <c r="X1051" s="64"/>
      <c r="Y1051" s="64"/>
      <c r="Z1051" s="64"/>
      <c r="AA1051" s="64"/>
      <c r="AB1051" s="64"/>
      <c r="AC1051" s="64"/>
      <c r="AD1051" s="64"/>
      <c r="AE1051" s="64"/>
      <c r="AG1051" s="6">
        <f>IF(Q1051&gt;0,RANK(Q1051,(N1051:P1051,Q1051:AE1051)),0)</f>
        <v>0</v>
      </c>
      <c r="AH1051" s="6">
        <f>IF(R1051&gt;0,RANK(R1051,(N1051:P1051,Q1051:AE1051)),0)</f>
        <v>0</v>
      </c>
      <c r="AI1051" s="6">
        <f>IF(T1051&gt;0,RANK(T1051,(N1051:P1051,Q1051:AE1051)),0)</f>
        <v>0</v>
      </c>
      <c r="AJ1051" s="6">
        <f>IF(S1051&gt;0,RANK(S1051,(N1051:P1051,Q1051:AE1051)),0)</f>
        <v>0</v>
      </c>
      <c r="AK1051" s="2">
        <f t="shared" si="575"/>
        <v>0</v>
      </c>
      <c r="AL1051" s="2">
        <f t="shared" si="576"/>
        <v>0</v>
      </c>
      <c r="AM1051" s="2">
        <f t="shared" si="577"/>
        <v>0</v>
      </c>
      <c r="AN1051" s="2">
        <f t="shared" si="578"/>
        <v>0</v>
      </c>
      <c r="AP1051" t="s">
        <v>259</v>
      </c>
      <c r="AQ1051" t="s">
        <v>741</v>
      </c>
      <c r="AR1051">
        <v>4</v>
      </c>
      <c r="AT1051">
        <v>1</v>
      </c>
      <c r="AU1051" s="105">
        <v>39</v>
      </c>
      <c r="AV1051" s="107">
        <v>3</v>
      </c>
      <c r="AW1051" s="111">
        <f t="shared" si="551"/>
        <v>39003</v>
      </c>
      <c r="AY1051" s="6" t="s">
        <v>1243</v>
      </c>
    </row>
    <row r="1052" spans="1:58" hidden="1" outlineLevel="1">
      <c r="A1052" t="s">
        <v>83</v>
      </c>
      <c r="B1052" t="s">
        <v>741</v>
      </c>
      <c r="C1052" s="1">
        <f t="shared" si="566"/>
        <v>23859</v>
      </c>
      <c r="D1052" s="8">
        <f t="shared" si="567"/>
        <v>2</v>
      </c>
      <c r="E1052" s="8">
        <f t="shared" si="568"/>
        <v>1</v>
      </c>
      <c r="F1052" s="8">
        <f t="shared" si="569"/>
        <v>3</v>
      </c>
      <c r="G1052" s="61">
        <f t="shared" si="570"/>
        <v>6254</v>
      </c>
      <c r="H1052" s="66">
        <f t="shared" si="565"/>
        <v>0.26212330776646131</v>
      </c>
      <c r="I1052" s="2"/>
      <c r="J1052" s="2">
        <f t="shared" si="571"/>
        <v>0.3355547172974559</v>
      </c>
      <c r="K1052" s="2">
        <f t="shared" si="572"/>
        <v>0.59767802506391721</v>
      </c>
      <c r="L1052" s="2">
        <f t="shared" si="573"/>
        <v>6.676725763862694E-2</v>
      </c>
      <c r="M1052" s="2">
        <f t="shared" si="574"/>
        <v>-4.163336342344337E-17</v>
      </c>
      <c r="N1052" s="1">
        <v>8006</v>
      </c>
      <c r="O1052" s="1">
        <v>14260</v>
      </c>
      <c r="P1052" s="1">
        <v>1593</v>
      </c>
      <c r="Q1052" s="1"/>
      <c r="R1052" s="64"/>
      <c r="S1052" s="64"/>
      <c r="T1052" s="64"/>
      <c r="U1052" s="64"/>
      <c r="V1052" s="64"/>
      <c r="W1052" s="64"/>
      <c r="X1052" s="64"/>
      <c r="Y1052" s="64"/>
      <c r="Z1052" s="64"/>
      <c r="AA1052" s="64"/>
      <c r="AB1052" s="64"/>
      <c r="AC1052" s="64"/>
      <c r="AD1052" s="64"/>
      <c r="AE1052" s="64"/>
      <c r="AG1052" s="6">
        <f>IF(Q1052&gt;0,RANK(Q1052,(N1052:P1052,Q1052:AE1052)),0)</f>
        <v>0</v>
      </c>
      <c r="AH1052" s="6">
        <f>IF(R1052&gt;0,RANK(R1052,(N1052:P1052,Q1052:AE1052)),0)</f>
        <v>0</v>
      </c>
      <c r="AI1052" s="6">
        <f>IF(T1052&gt;0,RANK(T1052,(N1052:P1052,Q1052:AE1052)),0)</f>
        <v>0</v>
      </c>
      <c r="AJ1052" s="6">
        <f>IF(S1052&gt;0,RANK(S1052,(N1052:P1052,Q1052:AE1052)),0)</f>
        <v>0</v>
      </c>
      <c r="AK1052" s="2">
        <f t="shared" si="575"/>
        <v>0</v>
      </c>
      <c r="AL1052" s="2">
        <f t="shared" si="576"/>
        <v>0</v>
      </c>
      <c r="AM1052" s="2">
        <f t="shared" si="577"/>
        <v>0</v>
      </c>
      <c r="AN1052" s="2">
        <f t="shared" si="578"/>
        <v>0</v>
      </c>
      <c r="AP1052" t="s">
        <v>83</v>
      </c>
      <c r="AQ1052" t="s">
        <v>741</v>
      </c>
      <c r="AR1052">
        <v>7</v>
      </c>
      <c r="AT1052">
        <v>1</v>
      </c>
      <c r="AU1052" s="105">
        <v>39</v>
      </c>
      <c r="AV1052" s="107">
        <v>5</v>
      </c>
      <c r="AW1052" s="111">
        <f t="shared" si="551"/>
        <v>39005</v>
      </c>
      <c r="AY1052" s="6" t="s">
        <v>1243</v>
      </c>
    </row>
    <row r="1053" spans="1:58" hidden="1" outlineLevel="1">
      <c r="A1053" t="s">
        <v>513</v>
      </c>
      <c r="B1053" t="s">
        <v>741</v>
      </c>
      <c r="C1053" s="1">
        <f t="shared" si="566"/>
        <v>42601</v>
      </c>
      <c r="D1053" s="8">
        <f t="shared" si="567"/>
        <v>1</v>
      </c>
      <c r="E1053" s="8">
        <f t="shared" si="568"/>
        <v>2</v>
      </c>
      <c r="F1053" s="8">
        <f t="shared" si="569"/>
        <v>3</v>
      </c>
      <c r="G1053" s="61">
        <f t="shared" si="570"/>
        <v>4193</v>
      </c>
      <c r="H1053" s="66">
        <f t="shared" si="565"/>
        <v>9.8424919602826219E-2</v>
      </c>
      <c r="I1053" s="2"/>
      <c r="J1053" s="2">
        <f t="shared" si="571"/>
        <v>0.51578601441280725</v>
      </c>
      <c r="K1053" s="2">
        <f t="shared" si="572"/>
        <v>0.41736109480998096</v>
      </c>
      <c r="L1053" s="2">
        <f t="shared" si="573"/>
        <v>6.6852890777211807E-2</v>
      </c>
      <c r="M1053" s="2">
        <f t="shared" si="574"/>
        <v>-1.3877787807814457E-17</v>
      </c>
      <c r="N1053" s="1">
        <v>21973</v>
      </c>
      <c r="O1053" s="1">
        <v>17780</v>
      </c>
      <c r="P1053" s="1">
        <v>2848</v>
      </c>
      <c r="Q1053" s="1"/>
      <c r="R1053" s="64"/>
      <c r="S1053" s="64"/>
      <c r="T1053" s="64"/>
      <c r="U1053" s="64"/>
      <c r="V1053" s="64"/>
      <c r="W1053" s="64"/>
      <c r="X1053" s="64"/>
      <c r="Y1053" s="64"/>
      <c r="Z1053" s="64"/>
      <c r="AA1053" s="64"/>
      <c r="AB1053" s="64"/>
      <c r="AC1053" s="64"/>
      <c r="AD1053" s="64"/>
      <c r="AE1053" s="64"/>
      <c r="AG1053" s="6">
        <f>IF(Q1053&gt;0,RANK(Q1053,(N1053:P1053,Q1053:AE1053)),0)</f>
        <v>0</v>
      </c>
      <c r="AH1053" s="6">
        <f>IF(R1053&gt;0,RANK(R1053,(N1053:P1053,Q1053:AE1053)),0)</f>
        <v>0</v>
      </c>
      <c r="AI1053" s="6">
        <f>IF(T1053&gt;0,RANK(T1053,(N1053:P1053,Q1053:AE1053)),0)</f>
        <v>0</v>
      </c>
      <c r="AJ1053" s="6">
        <f>IF(S1053&gt;0,RANK(S1053,(N1053:P1053,Q1053:AE1053)),0)</f>
        <v>0</v>
      </c>
      <c r="AK1053" s="2">
        <f t="shared" si="575"/>
        <v>0</v>
      </c>
      <c r="AL1053" s="2">
        <f t="shared" si="576"/>
        <v>0</v>
      </c>
      <c r="AM1053" s="2">
        <f t="shared" si="577"/>
        <v>0</v>
      </c>
      <c r="AN1053" s="2">
        <f t="shared" si="578"/>
        <v>0</v>
      </c>
      <c r="AP1053" t="s">
        <v>513</v>
      </c>
      <c r="AQ1053" t="s">
        <v>741</v>
      </c>
      <c r="AR1053">
        <v>14</v>
      </c>
      <c r="AT1053">
        <v>1</v>
      </c>
      <c r="AU1053" s="105">
        <v>39</v>
      </c>
      <c r="AV1053" s="107">
        <v>7</v>
      </c>
      <c r="AW1053" s="111">
        <f t="shared" si="551"/>
        <v>39007</v>
      </c>
      <c r="AY1053" s="6" t="s">
        <v>1243</v>
      </c>
    </row>
    <row r="1054" spans="1:58" hidden="1" outlineLevel="1">
      <c r="A1054" t="s">
        <v>1690</v>
      </c>
      <c r="B1054" t="s">
        <v>741</v>
      </c>
      <c r="C1054" s="1">
        <f t="shared" si="566"/>
        <v>26928</v>
      </c>
      <c r="D1054" s="8">
        <f t="shared" si="567"/>
        <v>1</v>
      </c>
      <c r="E1054" s="8">
        <f t="shared" si="568"/>
        <v>2</v>
      </c>
      <c r="F1054" s="8">
        <f t="shared" si="569"/>
        <v>3</v>
      </c>
      <c r="G1054" s="61">
        <f t="shared" si="570"/>
        <v>9596</v>
      </c>
      <c r="H1054" s="66">
        <f t="shared" si="565"/>
        <v>0.35635769459298872</v>
      </c>
      <c r="I1054" s="2"/>
      <c r="J1054" s="2">
        <f t="shared" si="571"/>
        <v>0.65589720736779555</v>
      </c>
      <c r="K1054" s="2">
        <f t="shared" si="572"/>
        <v>0.29953951277480689</v>
      </c>
      <c r="L1054" s="2">
        <f t="shared" si="573"/>
        <v>4.4563279857397504E-2</v>
      </c>
      <c r="M1054" s="2">
        <f t="shared" si="574"/>
        <v>4.8572257327350599E-17</v>
      </c>
      <c r="N1054" s="1">
        <v>17662</v>
      </c>
      <c r="O1054" s="1">
        <v>8066</v>
      </c>
      <c r="P1054" s="1">
        <v>1200</v>
      </c>
      <c r="Q1054" s="1"/>
      <c r="R1054" s="64"/>
      <c r="S1054" s="64"/>
      <c r="T1054" s="64"/>
      <c r="U1054" s="64"/>
      <c r="V1054" s="64"/>
      <c r="W1054" s="64"/>
      <c r="X1054" s="64"/>
      <c r="Y1054" s="64"/>
      <c r="Z1054" s="64"/>
      <c r="AA1054" s="64"/>
      <c r="AB1054" s="64"/>
      <c r="AC1054" s="64"/>
      <c r="AD1054" s="64"/>
      <c r="AE1054" s="64"/>
      <c r="AG1054" s="6">
        <f>IF(Q1054&gt;0,RANK(Q1054,(N1054:P1054,Q1054:AE1054)),0)</f>
        <v>0</v>
      </c>
      <c r="AH1054" s="6">
        <f>IF(R1054&gt;0,RANK(R1054,(N1054:P1054,Q1054:AE1054)),0)</f>
        <v>0</v>
      </c>
      <c r="AI1054" s="6">
        <f>IF(T1054&gt;0,RANK(T1054,(N1054:P1054,Q1054:AE1054)),0)</f>
        <v>0</v>
      </c>
      <c r="AJ1054" s="6">
        <f>IF(S1054&gt;0,RANK(S1054,(N1054:P1054,Q1054:AE1054)),0)</f>
        <v>0</v>
      </c>
      <c r="AK1054" s="2">
        <f t="shared" si="575"/>
        <v>0</v>
      </c>
      <c r="AL1054" s="2">
        <f t="shared" si="576"/>
        <v>0</v>
      </c>
      <c r="AM1054" s="2">
        <f t="shared" si="577"/>
        <v>0</v>
      </c>
      <c r="AN1054" s="2">
        <f t="shared" si="578"/>
        <v>0</v>
      </c>
      <c r="AP1054" t="s">
        <v>1690</v>
      </c>
      <c r="AQ1054" t="s">
        <v>741</v>
      </c>
      <c r="AT1054">
        <v>1</v>
      </c>
      <c r="AU1054" s="105">
        <v>39</v>
      </c>
      <c r="AV1054" s="107">
        <v>9</v>
      </c>
      <c r="AW1054" s="111">
        <f t="shared" si="551"/>
        <v>39009</v>
      </c>
      <c r="AY1054" s="6" t="s">
        <v>1243</v>
      </c>
    </row>
    <row r="1055" spans="1:58" hidden="1" outlineLevel="1">
      <c r="A1055" t="s">
        <v>154</v>
      </c>
      <c r="B1055" t="s">
        <v>741</v>
      </c>
      <c r="C1055" s="1">
        <f t="shared" si="566"/>
        <v>22840</v>
      </c>
      <c r="D1055" s="8">
        <f t="shared" si="567"/>
        <v>2</v>
      </c>
      <c r="E1055" s="8">
        <f t="shared" si="568"/>
        <v>1</v>
      </c>
      <c r="F1055" s="8">
        <f t="shared" si="569"/>
        <v>3</v>
      </c>
      <c r="G1055" s="61">
        <f t="shared" si="570"/>
        <v>11064</v>
      </c>
      <c r="H1055" s="66">
        <f t="shared" si="565"/>
        <v>0.48441330998248688</v>
      </c>
      <c r="I1055" s="2"/>
      <c r="J1055" s="2">
        <f t="shared" si="571"/>
        <v>0.23717162872154116</v>
      </c>
      <c r="K1055" s="2">
        <f t="shared" si="572"/>
        <v>0.72158493870402807</v>
      </c>
      <c r="L1055" s="2">
        <f t="shared" si="573"/>
        <v>4.1243432574430826E-2</v>
      </c>
      <c r="M1055" s="2">
        <f t="shared" si="574"/>
        <v>-7.6327832942979512E-17</v>
      </c>
      <c r="N1055" s="1">
        <v>5417</v>
      </c>
      <c r="O1055" s="1">
        <v>16481</v>
      </c>
      <c r="P1055">
        <v>942</v>
      </c>
      <c r="Q1055" s="1"/>
      <c r="R1055" s="64"/>
      <c r="S1055" s="64"/>
      <c r="T1055" s="64"/>
      <c r="U1055" s="64"/>
      <c r="V1055" s="64"/>
      <c r="W1055" s="64"/>
      <c r="X1055" s="64"/>
      <c r="Y1055" s="64"/>
      <c r="Z1055" s="64"/>
      <c r="AA1055" s="64"/>
      <c r="AB1055" s="64"/>
      <c r="AC1055" s="64"/>
      <c r="AD1055" s="64"/>
      <c r="AE1055" s="64"/>
      <c r="AG1055" s="6">
        <f>IF(Q1055&gt;0,RANK(Q1055,(N1055:P1055,Q1055:AE1055)),0)</f>
        <v>0</v>
      </c>
      <c r="AH1055" s="6">
        <f>IF(R1055&gt;0,RANK(R1055,(N1055:P1055,Q1055:AE1055)),0)</f>
        <v>0</v>
      </c>
      <c r="AI1055" s="6">
        <f>IF(T1055&gt;0,RANK(T1055,(N1055:P1055,Q1055:AE1055)),0)</f>
        <v>0</v>
      </c>
      <c r="AJ1055" s="6">
        <f>IF(S1055&gt;0,RANK(S1055,(N1055:P1055,Q1055:AE1055)),0)</f>
        <v>0</v>
      </c>
      <c r="AK1055" s="2">
        <f t="shared" si="575"/>
        <v>0</v>
      </c>
      <c r="AL1055" s="2">
        <f t="shared" si="576"/>
        <v>0</v>
      </c>
      <c r="AM1055" s="2">
        <f t="shared" si="577"/>
        <v>0</v>
      </c>
      <c r="AN1055" s="2">
        <f t="shared" si="578"/>
        <v>0</v>
      </c>
      <c r="AP1055" t="s">
        <v>154</v>
      </c>
      <c r="AQ1055" t="s">
        <v>741</v>
      </c>
      <c r="AR1055">
        <v>4</v>
      </c>
      <c r="AT1055">
        <v>1</v>
      </c>
      <c r="AU1055" s="105">
        <v>39</v>
      </c>
      <c r="AV1055" s="107">
        <v>11</v>
      </c>
      <c r="AW1055" s="111">
        <f t="shared" si="551"/>
        <v>39011</v>
      </c>
      <c r="AY1055" s="6" t="s">
        <v>1243</v>
      </c>
    </row>
    <row r="1056" spans="1:58" hidden="1" outlineLevel="1">
      <c r="A1056" t="s">
        <v>491</v>
      </c>
      <c r="B1056" t="s">
        <v>741</v>
      </c>
      <c r="C1056" s="1">
        <f t="shared" si="566"/>
        <v>30776</v>
      </c>
      <c r="D1056" s="8">
        <f t="shared" si="567"/>
        <v>1</v>
      </c>
      <c r="E1056" s="8">
        <f t="shared" si="568"/>
        <v>2</v>
      </c>
      <c r="F1056" s="8">
        <f t="shared" si="569"/>
        <v>3</v>
      </c>
      <c r="G1056" s="61">
        <f t="shared" si="570"/>
        <v>651</v>
      </c>
      <c r="H1056" s="66">
        <f t="shared" si="565"/>
        <v>2.1152846373797763E-2</v>
      </c>
      <c r="I1056" s="2"/>
      <c r="J1056" s="2">
        <f t="shared" si="571"/>
        <v>0.48807512347283599</v>
      </c>
      <c r="K1056" s="2">
        <f t="shared" si="572"/>
        <v>0.46692227709903822</v>
      </c>
      <c r="L1056" s="2">
        <f t="shared" si="573"/>
        <v>4.500259942812581E-2</v>
      </c>
      <c r="M1056" s="2">
        <f t="shared" si="574"/>
        <v>-2.0816681711721685E-17</v>
      </c>
      <c r="N1056" s="1">
        <v>15021</v>
      </c>
      <c r="O1056" s="1">
        <v>14370</v>
      </c>
      <c r="P1056" s="1">
        <v>1385</v>
      </c>
      <c r="Q1056" s="1"/>
      <c r="R1056" s="64"/>
      <c r="S1056" s="64"/>
      <c r="T1056" s="64"/>
      <c r="U1056" s="64"/>
      <c r="V1056" s="64"/>
      <c r="W1056" s="64"/>
      <c r="X1056" s="64"/>
      <c r="Y1056" s="64"/>
      <c r="Z1056" s="64"/>
      <c r="AA1056" s="64"/>
      <c r="AB1056" s="64"/>
      <c r="AC1056" s="64"/>
      <c r="AD1056" s="64"/>
      <c r="AE1056" s="64"/>
      <c r="AG1056" s="6">
        <f>IF(Q1056&gt;0,RANK(Q1056,(N1056:P1056,Q1056:AE1056)),0)</f>
        <v>0</v>
      </c>
      <c r="AH1056" s="6">
        <f>IF(R1056&gt;0,RANK(R1056,(N1056:P1056,Q1056:AE1056)),0)</f>
        <v>0</v>
      </c>
      <c r="AI1056" s="6">
        <f>IF(T1056&gt;0,RANK(T1056,(N1056:P1056,Q1056:AE1056)),0)</f>
        <v>0</v>
      </c>
      <c r="AJ1056" s="6">
        <f>IF(S1056&gt;0,RANK(S1056,(N1056:P1056,Q1056:AE1056)),0)</f>
        <v>0</v>
      </c>
      <c r="AK1056" s="2">
        <f t="shared" si="575"/>
        <v>0</v>
      </c>
      <c r="AL1056" s="2">
        <f t="shared" si="576"/>
        <v>0</v>
      </c>
      <c r="AM1056" s="2">
        <f t="shared" si="577"/>
        <v>0</v>
      </c>
      <c r="AN1056" s="2">
        <f t="shared" si="578"/>
        <v>0</v>
      </c>
      <c r="AP1056" t="s">
        <v>491</v>
      </c>
      <c r="AQ1056" t="s">
        <v>741</v>
      </c>
      <c r="AR1056">
        <v>6</v>
      </c>
      <c r="AT1056">
        <v>1</v>
      </c>
      <c r="AU1056" s="105">
        <v>39</v>
      </c>
      <c r="AV1056" s="107">
        <v>13</v>
      </c>
      <c r="AW1056" s="111">
        <f t="shared" si="551"/>
        <v>39013</v>
      </c>
      <c r="AY1056" s="6" t="s">
        <v>1243</v>
      </c>
    </row>
    <row r="1057" spans="1:51" hidden="1" outlineLevel="1">
      <c r="A1057" t="s">
        <v>2096</v>
      </c>
      <c r="B1057" t="s">
        <v>741</v>
      </c>
      <c r="C1057" s="1">
        <f t="shared" si="566"/>
        <v>18080</v>
      </c>
      <c r="D1057" s="8">
        <f t="shared" si="567"/>
        <v>2</v>
      </c>
      <c r="E1057" s="8">
        <f t="shared" si="568"/>
        <v>1</v>
      </c>
      <c r="F1057" s="8">
        <f t="shared" si="569"/>
        <v>3</v>
      </c>
      <c r="G1057" s="61">
        <f t="shared" si="570"/>
        <v>3860</v>
      </c>
      <c r="H1057" s="66">
        <f t="shared" si="565"/>
        <v>0.21349557522123894</v>
      </c>
      <c r="I1057" s="2"/>
      <c r="J1057" s="2">
        <f t="shared" si="571"/>
        <v>0.3657632743362832</v>
      </c>
      <c r="K1057" s="2">
        <f t="shared" si="572"/>
        <v>0.57925884955752216</v>
      </c>
      <c r="L1057" s="2">
        <f t="shared" si="573"/>
        <v>5.4977876106194687E-2</v>
      </c>
      <c r="M1057" s="2">
        <f t="shared" si="574"/>
        <v>-4.163336342344337E-17</v>
      </c>
      <c r="N1057" s="1">
        <v>6613</v>
      </c>
      <c r="O1057" s="1">
        <v>10473</v>
      </c>
      <c r="P1057">
        <v>994</v>
      </c>
      <c r="Q1057" s="1"/>
      <c r="R1057" s="64"/>
      <c r="S1057" s="64"/>
      <c r="T1057" s="64"/>
      <c r="U1057" s="64"/>
      <c r="V1057" s="64"/>
      <c r="W1057" s="64"/>
      <c r="X1057" s="64"/>
      <c r="Y1057" s="64"/>
      <c r="Z1057" s="64"/>
      <c r="AA1057" s="64"/>
      <c r="AB1057" s="64"/>
      <c r="AC1057" s="64"/>
      <c r="AD1057" s="64"/>
      <c r="AE1057" s="64"/>
      <c r="AG1057" s="6">
        <f>IF(Q1057&gt;0,RANK(Q1057,(N1057:P1057,Q1057:AE1057)),0)</f>
        <v>0</v>
      </c>
      <c r="AH1057" s="6">
        <f>IF(R1057&gt;0,RANK(R1057,(N1057:P1057,Q1057:AE1057)),0)</f>
        <v>0</v>
      </c>
      <c r="AI1057" s="6">
        <f>IF(T1057&gt;0,RANK(T1057,(N1057:P1057,Q1057:AE1057)),0)</f>
        <v>0</v>
      </c>
      <c r="AJ1057" s="6">
        <f>IF(S1057&gt;0,RANK(S1057,(N1057:P1057,Q1057:AE1057)),0)</f>
        <v>0</v>
      </c>
      <c r="AK1057" s="2">
        <f t="shared" si="575"/>
        <v>0</v>
      </c>
      <c r="AL1057" s="2">
        <f t="shared" si="576"/>
        <v>0</v>
      </c>
      <c r="AM1057" s="2">
        <f t="shared" si="577"/>
        <v>0</v>
      </c>
      <c r="AN1057" s="2">
        <f t="shared" si="578"/>
        <v>0</v>
      </c>
      <c r="AP1057" t="s">
        <v>2096</v>
      </c>
      <c r="AQ1057" t="s">
        <v>741</v>
      </c>
      <c r="AR1057">
        <v>2</v>
      </c>
      <c r="AT1057">
        <v>1</v>
      </c>
      <c r="AU1057" s="105">
        <v>39</v>
      </c>
      <c r="AV1057" s="107">
        <v>15</v>
      </c>
      <c r="AW1057" s="111">
        <f t="shared" si="551"/>
        <v>39015</v>
      </c>
      <c r="AY1057" s="6" t="s">
        <v>1243</v>
      </c>
    </row>
    <row r="1058" spans="1:51" hidden="1" outlineLevel="1">
      <c r="A1058" t="s">
        <v>1819</v>
      </c>
      <c r="B1058" t="s">
        <v>741</v>
      </c>
      <c r="C1058" s="1">
        <f t="shared" si="566"/>
        <v>166701</v>
      </c>
      <c r="D1058" s="8">
        <f t="shared" si="567"/>
        <v>2</v>
      </c>
      <c r="E1058" s="8">
        <f t="shared" si="568"/>
        <v>1</v>
      </c>
      <c r="F1058" s="8">
        <f t="shared" si="569"/>
        <v>3</v>
      </c>
      <c r="G1058" s="61">
        <f t="shared" si="570"/>
        <v>35295</v>
      </c>
      <c r="H1058" s="66">
        <f t="shared" si="565"/>
        <v>0.21172638436482086</v>
      </c>
      <c r="I1058" s="2"/>
      <c r="J1058" s="2">
        <f t="shared" si="571"/>
        <v>0.37152146657788493</v>
      </c>
      <c r="K1058" s="2">
        <f t="shared" si="572"/>
        <v>0.58324785094270581</v>
      </c>
      <c r="L1058" s="2">
        <f t="shared" si="573"/>
        <v>4.5230682479409243E-2</v>
      </c>
      <c r="M1058" s="2">
        <f t="shared" si="574"/>
        <v>-4.163336342344337E-17</v>
      </c>
      <c r="N1058" s="1">
        <v>61933</v>
      </c>
      <c r="O1058" s="1">
        <v>97228</v>
      </c>
      <c r="P1058" s="1">
        <v>7540</v>
      </c>
      <c r="Q1058" s="1"/>
      <c r="R1058" s="64"/>
      <c r="S1058" s="64"/>
      <c r="T1058" s="64"/>
      <c r="U1058" s="64"/>
      <c r="V1058" s="64"/>
      <c r="W1058" s="64"/>
      <c r="X1058" s="64"/>
      <c r="Y1058" s="64"/>
      <c r="Z1058" s="64"/>
      <c r="AA1058" s="64"/>
      <c r="AB1058" s="64"/>
      <c r="AC1058" s="64"/>
      <c r="AD1058" s="64"/>
      <c r="AE1058" s="64"/>
      <c r="AG1058" s="6">
        <f>IF(Q1058&gt;0,RANK(Q1058,(N1058:P1058,Q1058:AE1058)),0)</f>
        <v>0</v>
      </c>
      <c r="AH1058" s="6">
        <f>IF(R1058&gt;0,RANK(R1058,(N1058:P1058,Q1058:AE1058)),0)</f>
        <v>0</v>
      </c>
      <c r="AI1058" s="6">
        <f>IF(T1058&gt;0,RANK(T1058,(N1058:P1058,Q1058:AE1058)),0)</f>
        <v>0</v>
      </c>
      <c r="AJ1058" s="6">
        <f>IF(S1058&gt;0,RANK(S1058,(N1058:P1058,Q1058:AE1058)),0)</f>
        <v>0</v>
      </c>
      <c r="AK1058" s="2">
        <f t="shared" si="575"/>
        <v>0</v>
      </c>
      <c r="AL1058" s="2">
        <f t="shared" si="576"/>
        <v>0</v>
      </c>
      <c r="AM1058" s="2">
        <f t="shared" si="577"/>
        <v>0</v>
      </c>
      <c r="AN1058" s="2">
        <f t="shared" si="578"/>
        <v>0</v>
      </c>
      <c r="AP1058" t="s">
        <v>1819</v>
      </c>
      <c r="AQ1058" t="s">
        <v>741</v>
      </c>
      <c r="AR1058">
        <v>8</v>
      </c>
      <c r="AT1058">
        <v>1</v>
      </c>
      <c r="AU1058" s="105">
        <v>39</v>
      </c>
      <c r="AV1058" s="107">
        <v>17</v>
      </c>
      <c r="AW1058" s="111">
        <f t="shared" si="551"/>
        <v>39017</v>
      </c>
      <c r="AY1058" s="6" t="s">
        <v>1243</v>
      </c>
    </row>
    <row r="1059" spans="1:51" hidden="1" outlineLevel="1">
      <c r="A1059" t="s">
        <v>1606</v>
      </c>
      <c r="B1059" t="s">
        <v>741</v>
      </c>
      <c r="C1059" s="1">
        <f t="shared" si="566"/>
        <v>12927</v>
      </c>
      <c r="D1059" s="8">
        <f t="shared" si="567"/>
        <v>2</v>
      </c>
      <c r="E1059" s="8">
        <f t="shared" si="568"/>
        <v>1</v>
      </c>
      <c r="F1059" s="8">
        <f t="shared" si="569"/>
        <v>3</v>
      </c>
      <c r="G1059" s="61">
        <f t="shared" si="570"/>
        <v>1573</v>
      </c>
      <c r="H1059" s="66">
        <f t="shared" si="565"/>
        <v>0.12168329852247234</v>
      </c>
      <c r="I1059" s="2"/>
      <c r="J1059" s="2">
        <f t="shared" si="571"/>
        <v>0.39870039452309119</v>
      </c>
      <c r="K1059" s="2">
        <f t="shared" si="572"/>
        <v>0.52038369304556353</v>
      </c>
      <c r="L1059" s="2">
        <f t="shared" si="573"/>
        <v>8.0915912431345244E-2</v>
      </c>
      <c r="M1059" s="2">
        <f t="shared" si="574"/>
        <v>8.3266726846886741E-17</v>
      </c>
      <c r="N1059" s="1">
        <v>5154</v>
      </c>
      <c r="O1059" s="1">
        <v>6727</v>
      </c>
      <c r="P1059" s="1">
        <v>1046</v>
      </c>
      <c r="Q1059" s="1"/>
      <c r="R1059" s="64"/>
      <c r="S1059" s="64"/>
      <c r="T1059" s="64"/>
      <c r="U1059" s="64"/>
      <c r="V1059" s="64"/>
      <c r="W1059" s="64"/>
      <c r="X1059" s="64"/>
      <c r="Y1059" s="64"/>
      <c r="Z1059" s="64"/>
      <c r="AA1059" s="64"/>
      <c r="AB1059" s="64"/>
      <c r="AC1059" s="64"/>
      <c r="AD1059" s="64"/>
      <c r="AE1059" s="64"/>
      <c r="AG1059" s="6">
        <f>IF(Q1059&gt;0,RANK(Q1059,(N1059:P1059,Q1059:AE1059)),0)</f>
        <v>0</v>
      </c>
      <c r="AH1059" s="6">
        <f>IF(R1059&gt;0,RANK(R1059,(N1059:P1059,Q1059:AE1059)),0)</f>
        <v>0</v>
      </c>
      <c r="AI1059" s="6">
        <f>IF(T1059&gt;0,RANK(T1059,(N1059:P1059,Q1059:AE1059)),0)</f>
        <v>0</v>
      </c>
      <c r="AJ1059" s="6">
        <f>IF(S1059&gt;0,RANK(S1059,(N1059:P1059,Q1059:AE1059)),0)</f>
        <v>0</v>
      </c>
      <c r="AK1059" s="2">
        <f t="shared" si="575"/>
        <v>0</v>
      </c>
      <c r="AL1059" s="2">
        <f t="shared" si="576"/>
        <v>0</v>
      </c>
      <c r="AM1059" s="2">
        <f t="shared" si="577"/>
        <v>0</v>
      </c>
      <c r="AN1059" s="2">
        <f t="shared" si="578"/>
        <v>0</v>
      </c>
      <c r="AP1059" t="s">
        <v>1606</v>
      </c>
      <c r="AQ1059" t="s">
        <v>741</v>
      </c>
      <c r="AR1059">
        <v>6</v>
      </c>
      <c r="AT1059">
        <v>1</v>
      </c>
      <c r="AU1059" s="105">
        <v>39</v>
      </c>
      <c r="AV1059" s="107">
        <v>19</v>
      </c>
      <c r="AW1059" s="111">
        <f t="shared" si="551"/>
        <v>39019</v>
      </c>
      <c r="AY1059" s="6" t="s">
        <v>1243</v>
      </c>
    </row>
    <row r="1060" spans="1:51" hidden="1" outlineLevel="1">
      <c r="A1060" t="s">
        <v>1927</v>
      </c>
      <c r="B1060" t="s">
        <v>741</v>
      </c>
      <c r="C1060" s="1">
        <f t="shared" si="566"/>
        <v>18237</v>
      </c>
      <c r="D1060" s="8">
        <f t="shared" si="567"/>
        <v>2</v>
      </c>
      <c r="E1060" s="8">
        <f t="shared" si="568"/>
        <v>1</v>
      </c>
      <c r="F1060" s="8">
        <f t="shared" si="569"/>
        <v>3</v>
      </c>
      <c r="G1060" s="61">
        <f t="shared" si="570"/>
        <v>3976</v>
      </c>
      <c r="H1060" s="66">
        <f t="shared" si="565"/>
        <v>0.2180183144157482</v>
      </c>
      <c r="I1060" s="2"/>
      <c r="J1060" s="2">
        <f t="shared" si="571"/>
        <v>0.359982453254373</v>
      </c>
      <c r="K1060" s="2">
        <f t="shared" si="572"/>
        <v>0.57800076767012121</v>
      </c>
      <c r="L1060" s="2">
        <f t="shared" si="573"/>
        <v>6.2016779075505839E-2</v>
      </c>
      <c r="M1060" s="2">
        <f t="shared" si="574"/>
        <v>6.9388939039072284E-18</v>
      </c>
      <c r="N1060" s="1">
        <v>6565</v>
      </c>
      <c r="O1060" s="1">
        <v>10541</v>
      </c>
      <c r="P1060" s="1">
        <v>1131</v>
      </c>
      <c r="Q1060" s="1"/>
      <c r="R1060" s="64"/>
      <c r="S1060" s="64"/>
      <c r="T1060" s="64"/>
      <c r="U1060" s="64"/>
      <c r="V1060" s="64"/>
      <c r="W1060" s="64"/>
      <c r="X1060" s="64"/>
      <c r="Y1060" s="64"/>
      <c r="Z1060" s="64"/>
      <c r="AA1060" s="64"/>
      <c r="AB1060" s="64"/>
      <c r="AC1060" s="64"/>
      <c r="AD1060" s="64"/>
      <c r="AE1060" s="64"/>
      <c r="AG1060" s="6">
        <f>IF(Q1060&gt;0,RANK(Q1060,(N1060:P1060,Q1060:AE1060)),0)</f>
        <v>0</v>
      </c>
      <c r="AH1060" s="6">
        <f>IF(R1060&gt;0,RANK(R1060,(N1060:P1060,Q1060:AE1060)),0)</f>
        <v>0</v>
      </c>
      <c r="AI1060" s="6">
        <f>IF(T1060&gt;0,RANK(T1060,(N1060:P1060,Q1060:AE1060)),0)</f>
        <v>0</v>
      </c>
      <c r="AJ1060" s="6">
        <f>IF(S1060&gt;0,RANK(S1060,(N1060:P1060,Q1060:AE1060)),0)</f>
        <v>0</v>
      </c>
      <c r="AK1060" s="2">
        <f t="shared" si="575"/>
        <v>0</v>
      </c>
      <c r="AL1060" s="2">
        <f t="shared" si="576"/>
        <v>0</v>
      </c>
      <c r="AM1060" s="2">
        <f t="shared" si="577"/>
        <v>0</v>
      </c>
      <c r="AN1060" s="2">
        <f t="shared" si="578"/>
        <v>0</v>
      </c>
      <c r="AP1060" t="s">
        <v>1927</v>
      </c>
      <c r="AQ1060" t="s">
        <v>741</v>
      </c>
      <c r="AR1060">
        <v>4</v>
      </c>
      <c r="AT1060">
        <v>1</v>
      </c>
      <c r="AU1060" s="105">
        <v>39</v>
      </c>
      <c r="AV1060" s="107">
        <v>21</v>
      </c>
      <c r="AW1060" s="111">
        <f t="shared" si="551"/>
        <v>39021</v>
      </c>
      <c r="AY1060" s="6" t="s">
        <v>1243</v>
      </c>
    </row>
    <row r="1061" spans="1:51" hidden="1" outlineLevel="1">
      <c r="A1061" t="s">
        <v>2061</v>
      </c>
      <c r="B1061" t="s">
        <v>741</v>
      </c>
      <c r="C1061" s="1">
        <f t="shared" si="566"/>
        <v>63770</v>
      </c>
      <c r="D1061" s="8">
        <f t="shared" si="567"/>
        <v>1</v>
      </c>
      <c r="E1061" s="8">
        <f t="shared" si="568"/>
        <v>2</v>
      </c>
      <c r="F1061" s="8">
        <f t="shared" si="569"/>
        <v>3</v>
      </c>
      <c r="G1061" s="61">
        <f t="shared" si="570"/>
        <v>379</v>
      </c>
      <c r="H1061" s="66">
        <f t="shared" si="565"/>
        <v>5.9432334953740005E-3</v>
      </c>
      <c r="I1061" s="2"/>
      <c r="J1061" s="2">
        <f t="shared" si="571"/>
        <v>0.47983377763838797</v>
      </c>
      <c r="K1061" s="2">
        <f t="shared" si="572"/>
        <v>0.47389054414301396</v>
      </c>
      <c r="L1061" s="2">
        <f t="shared" si="573"/>
        <v>4.6275678218598085E-2</v>
      </c>
      <c r="M1061" s="2">
        <f t="shared" si="574"/>
        <v>-1.3877787807814457E-17</v>
      </c>
      <c r="N1061" s="1">
        <v>30599</v>
      </c>
      <c r="O1061" s="1">
        <v>30220</v>
      </c>
      <c r="P1061" s="1">
        <v>2951</v>
      </c>
      <c r="Q1061" s="1"/>
      <c r="R1061" s="64"/>
      <c r="S1061" s="64"/>
      <c r="T1061" s="64"/>
      <c r="U1061" s="64"/>
      <c r="V1061" s="64"/>
      <c r="W1061" s="64"/>
      <c r="X1061" s="64"/>
      <c r="Y1061" s="64"/>
      <c r="Z1061" s="64"/>
      <c r="AA1061" s="64"/>
      <c r="AB1061" s="64"/>
      <c r="AC1061" s="64"/>
      <c r="AD1061" s="64"/>
      <c r="AE1061" s="64"/>
      <c r="AG1061" s="6">
        <f>IF(Q1061&gt;0,RANK(Q1061,(N1061:P1061,Q1061:AE1061)),0)</f>
        <v>0</v>
      </c>
      <c r="AH1061" s="6">
        <f>IF(R1061&gt;0,RANK(R1061,(N1061:P1061,Q1061:AE1061)),0)</f>
        <v>0</v>
      </c>
      <c r="AI1061" s="6">
        <f>IF(T1061&gt;0,RANK(T1061,(N1061:P1061,Q1061:AE1061)),0)</f>
        <v>0</v>
      </c>
      <c r="AJ1061" s="6">
        <f>IF(S1061&gt;0,RANK(S1061,(N1061:P1061,Q1061:AE1061)),0)</f>
        <v>0</v>
      </c>
      <c r="AK1061" s="2">
        <f t="shared" si="575"/>
        <v>0</v>
      </c>
      <c r="AL1061" s="2">
        <f t="shared" si="576"/>
        <v>0</v>
      </c>
      <c r="AM1061" s="2">
        <f t="shared" si="577"/>
        <v>0</v>
      </c>
      <c r="AN1061" s="2">
        <f t="shared" si="578"/>
        <v>0</v>
      </c>
      <c r="AP1061" t="s">
        <v>2061</v>
      </c>
      <c r="AQ1061" t="s">
        <v>741</v>
      </c>
      <c r="AR1061">
        <v>8</v>
      </c>
      <c r="AT1061">
        <v>1</v>
      </c>
      <c r="AU1061" s="105">
        <v>39</v>
      </c>
      <c r="AV1061" s="107">
        <v>23</v>
      </c>
      <c r="AW1061" s="111">
        <f t="shared" si="551"/>
        <v>39023</v>
      </c>
      <c r="AY1061" s="6" t="s">
        <v>1243</v>
      </c>
    </row>
    <row r="1062" spans="1:51" hidden="1" outlineLevel="1">
      <c r="A1062" t="s">
        <v>2237</v>
      </c>
      <c r="B1062" t="s">
        <v>741</v>
      </c>
      <c r="C1062" s="1">
        <f t="shared" si="566"/>
        <v>92874</v>
      </c>
      <c r="D1062" s="8">
        <f t="shared" si="567"/>
        <v>2</v>
      </c>
      <c r="E1062" s="8">
        <f t="shared" si="568"/>
        <v>1</v>
      </c>
      <c r="F1062" s="8">
        <f t="shared" si="569"/>
        <v>3</v>
      </c>
      <c r="G1062" s="61">
        <f t="shared" si="570"/>
        <v>28386</v>
      </c>
      <c r="H1062" s="66">
        <f t="shared" si="565"/>
        <v>0.30563989921829576</v>
      </c>
      <c r="I1062" s="2"/>
      <c r="J1062" s="2">
        <f t="shared" si="571"/>
        <v>0.32123091500312251</v>
      </c>
      <c r="K1062" s="2">
        <f t="shared" si="572"/>
        <v>0.62687081422141822</v>
      </c>
      <c r="L1062" s="2">
        <f t="shared" si="573"/>
        <v>5.1898270775459221E-2</v>
      </c>
      <c r="M1062" s="2">
        <f t="shared" si="574"/>
        <v>5.5511151231257827E-17</v>
      </c>
      <c r="N1062" s="1">
        <v>29834</v>
      </c>
      <c r="O1062" s="1">
        <v>58220</v>
      </c>
      <c r="P1062" s="1">
        <v>4820</v>
      </c>
      <c r="Q1062" s="1"/>
      <c r="R1062" s="64"/>
      <c r="S1062" s="64"/>
      <c r="T1062" s="64"/>
      <c r="U1062" s="64"/>
      <c r="V1062" s="64"/>
      <c r="W1062" s="64"/>
      <c r="X1062" s="64"/>
      <c r="Y1062" s="64"/>
      <c r="Z1062" s="64"/>
      <c r="AA1062" s="64"/>
      <c r="AB1062" s="64"/>
      <c r="AC1062" s="64"/>
      <c r="AD1062" s="64"/>
      <c r="AE1062" s="64"/>
      <c r="AG1062" s="6">
        <f>IF(Q1062&gt;0,RANK(Q1062,(N1062:P1062,Q1062:AE1062)),0)</f>
        <v>0</v>
      </c>
      <c r="AH1062" s="6">
        <f>IF(R1062&gt;0,RANK(R1062,(N1062:P1062,Q1062:AE1062)),0)</f>
        <v>0</v>
      </c>
      <c r="AI1062" s="6">
        <f>IF(T1062&gt;0,RANK(T1062,(N1062:P1062,Q1062:AE1062)),0)</f>
        <v>0</v>
      </c>
      <c r="AJ1062" s="6">
        <f>IF(S1062&gt;0,RANK(S1062,(N1062:P1062,Q1062:AE1062)),0)</f>
        <v>0</v>
      </c>
      <c r="AK1062" s="2">
        <f t="shared" si="575"/>
        <v>0</v>
      </c>
      <c r="AL1062" s="2">
        <f t="shared" si="576"/>
        <v>0</v>
      </c>
      <c r="AM1062" s="2">
        <f t="shared" si="577"/>
        <v>0</v>
      </c>
      <c r="AN1062" s="2">
        <f t="shared" si="578"/>
        <v>0</v>
      </c>
      <c r="AP1062" t="s">
        <v>2237</v>
      </c>
      <c r="AQ1062" t="s">
        <v>741</v>
      </c>
      <c r="AR1062">
        <v>2</v>
      </c>
      <c r="AT1062">
        <v>1</v>
      </c>
      <c r="AU1062" s="105">
        <v>39</v>
      </c>
      <c r="AV1062" s="107">
        <v>25</v>
      </c>
      <c r="AW1062" s="111">
        <f t="shared" si="551"/>
        <v>39025</v>
      </c>
      <c r="AY1062" s="6" t="s">
        <v>1243</v>
      </c>
    </row>
    <row r="1063" spans="1:51" hidden="1" outlineLevel="1">
      <c r="A1063" t="s">
        <v>2076</v>
      </c>
      <c r="B1063" t="s">
        <v>741</v>
      </c>
      <c r="C1063" s="1">
        <f t="shared" si="566"/>
        <v>17948</v>
      </c>
      <c r="D1063" s="8">
        <f t="shared" si="567"/>
        <v>2</v>
      </c>
      <c r="E1063" s="8">
        <f t="shared" si="568"/>
        <v>1</v>
      </c>
      <c r="F1063" s="8">
        <f t="shared" si="569"/>
        <v>3</v>
      </c>
      <c r="G1063" s="61">
        <f t="shared" si="570"/>
        <v>5481</v>
      </c>
      <c r="H1063" s="66">
        <f t="shared" si="565"/>
        <v>0.30538221528861154</v>
      </c>
      <c r="I1063" s="2"/>
      <c r="J1063" s="2">
        <f t="shared" si="571"/>
        <v>0.31925562736795188</v>
      </c>
      <c r="K1063" s="2">
        <f t="shared" si="572"/>
        <v>0.62463784265656341</v>
      </c>
      <c r="L1063" s="2">
        <f t="shared" si="573"/>
        <v>5.6106529975484737E-2</v>
      </c>
      <c r="M1063" s="2">
        <f t="shared" si="574"/>
        <v>-2.7755575615628914E-17</v>
      </c>
      <c r="N1063" s="1">
        <v>5730</v>
      </c>
      <c r="O1063" s="1">
        <v>11211</v>
      </c>
      <c r="P1063">
        <v>1007</v>
      </c>
      <c r="Q1063" s="1"/>
      <c r="R1063" s="64"/>
      <c r="S1063" s="64"/>
      <c r="T1063" s="64"/>
      <c r="U1063" s="64"/>
      <c r="V1063" s="64"/>
      <c r="W1063" s="64"/>
      <c r="X1063" s="64"/>
      <c r="Y1063" s="64"/>
      <c r="Z1063" s="64"/>
      <c r="AA1063" s="64"/>
      <c r="AB1063" s="64"/>
      <c r="AC1063" s="64"/>
      <c r="AD1063" s="64"/>
      <c r="AE1063" s="64"/>
      <c r="AG1063" s="6">
        <f>IF(Q1063&gt;0,RANK(Q1063,(N1063:P1063,Q1063:AE1063)),0)</f>
        <v>0</v>
      </c>
      <c r="AH1063" s="6">
        <f>IF(R1063&gt;0,RANK(R1063,(N1063:P1063,Q1063:AE1063)),0)</f>
        <v>0</v>
      </c>
      <c r="AI1063" s="6">
        <f>IF(T1063&gt;0,RANK(T1063,(N1063:P1063,Q1063:AE1063)),0)</f>
        <v>0</v>
      </c>
      <c r="AJ1063" s="6">
        <f>IF(S1063&gt;0,RANK(S1063,(N1063:P1063,Q1063:AE1063)),0)</f>
        <v>0</v>
      </c>
      <c r="AK1063" s="2">
        <f t="shared" si="575"/>
        <v>0</v>
      </c>
      <c r="AL1063" s="2">
        <f t="shared" si="576"/>
        <v>0</v>
      </c>
      <c r="AM1063" s="2">
        <f t="shared" si="577"/>
        <v>0</v>
      </c>
      <c r="AN1063" s="2">
        <f t="shared" si="578"/>
        <v>0</v>
      </c>
      <c r="AP1063" t="s">
        <v>2076</v>
      </c>
      <c r="AQ1063" t="s">
        <v>741</v>
      </c>
      <c r="AR1063">
        <v>15</v>
      </c>
      <c r="AT1063">
        <v>1</v>
      </c>
      <c r="AU1063" s="105">
        <v>39</v>
      </c>
      <c r="AV1063" s="107">
        <v>27</v>
      </c>
      <c r="AW1063" s="111">
        <f t="shared" si="551"/>
        <v>39027</v>
      </c>
      <c r="AY1063" s="6" t="s">
        <v>1243</v>
      </c>
    </row>
    <row r="1064" spans="1:51" hidden="1" outlineLevel="1">
      <c r="A1064" t="s">
        <v>2299</v>
      </c>
      <c r="B1064" t="s">
        <v>741</v>
      </c>
      <c r="C1064" s="1">
        <f t="shared" si="566"/>
        <v>45467</v>
      </c>
      <c r="D1064" s="8">
        <f t="shared" si="567"/>
        <v>2</v>
      </c>
      <c r="E1064" s="8">
        <f t="shared" si="568"/>
        <v>1</v>
      </c>
      <c r="F1064" s="8">
        <f t="shared" si="569"/>
        <v>3</v>
      </c>
      <c r="G1064" s="61">
        <f t="shared" si="570"/>
        <v>1502</v>
      </c>
      <c r="H1064" s="66">
        <f t="shared" si="565"/>
        <v>3.3034948424131787E-2</v>
      </c>
      <c r="I1064" s="2"/>
      <c r="J1064" s="2">
        <f t="shared" si="571"/>
        <v>0.4482811709591572</v>
      </c>
      <c r="K1064" s="2">
        <f t="shared" si="572"/>
        <v>0.481316119383289</v>
      </c>
      <c r="L1064" s="2">
        <f t="shared" si="573"/>
        <v>7.0402709657553825E-2</v>
      </c>
      <c r="M1064" s="2">
        <f t="shared" si="574"/>
        <v>-2.7755575615628914E-17</v>
      </c>
      <c r="N1064" s="1">
        <v>20382</v>
      </c>
      <c r="O1064" s="1">
        <v>21884</v>
      </c>
      <c r="P1064" s="1">
        <v>3201</v>
      </c>
      <c r="Q1064" s="1"/>
      <c r="R1064" s="64"/>
      <c r="S1064" s="64"/>
      <c r="T1064" s="64"/>
      <c r="U1064" s="64"/>
      <c r="V1064" s="64"/>
      <c r="W1064" s="64"/>
      <c r="X1064" s="64"/>
      <c r="Y1064" s="64"/>
      <c r="Z1064" s="64"/>
      <c r="AA1064" s="64"/>
      <c r="AB1064" s="64"/>
      <c r="AC1064" s="64"/>
      <c r="AD1064" s="64"/>
      <c r="AE1064" s="64"/>
      <c r="AG1064" s="6">
        <f>IF(Q1064&gt;0,RANK(Q1064,(N1064:P1064,Q1064:AE1064)),0)</f>
        <v>0</v>
      </c>
      <c r="AH1064" s="6">
        <f>IF(R1064&gt;0,RANK(R1064,(N1064:P1064,Q1064:AE1064)),0)</f>
        <v>0</v>
      </c>
      <c r="AI1064" s="6">
        <f>IF(T1064&gt;0,RANK(T1064,(N1064:P1064,Q1064:AE1064)),0)</f>
        <v>0</v>
      </c>
      <c r="AJ1064" s="6">
        <f>IF(S1064&gt;0,RANK(S1064,(N1064:P1064,Q1064:AE1064)),0)</f>
        <v>0</v>
      </c>
      <c r="AK1064" s="2">
        <f t="shared" si="575"/>
        <v>0</v>
      </c>
      <c r="AL1064" s="2">
        <f t="shared" si="576"/>
        <v>0</v>
      </c>
      <c r="AM1064" s="2">
        <f t="shared" si="577"/>
        <v>0</v>
      </c>
      <c r="AN1064" s="2">
        <f t="shared" si="578"/>
        <v>0</v>
      </c>
      <c r="AP1064" t="s">
        <v>2299</v>
      </c>
      <c r="AQ1064" t="s">
        <v>741</v>
      </c>
      <c r="AR1064">
        <v>6</v>
      </c>
      <c r="AT1064">
        <v>1</v>
      </c>
      <c r="AU1064" s="105">
        <v>39</v>
      </c>
      <c r="AV1064" s="107">
        <v>29</v>
      </c>
      <c r="AW1064" s="111">
        <f t="shared" si="551"/>
        <v>39029</v>
      </c>
      <c r="AY1064" s="6" t="s">
        <v>1243</v>
      </c>
    </row>
    <row r="1065" spans="1:51" hidden="1" outlineLevel="1">
      <c r="A1065" t="s">
        <v>2004</v>
      </c>
      <c r="B1065" t="s">
        <v>741</v>
      </c>
      <c r="C1065" s="1">
        <f t="shared" si="566"/>
        <v>15582</v>
      </c>
      <c r="D1065" s="8">
        <f t="shared" si="567"/>
        <v>2</v>
      </c>
      <c r="E1065" s="8">
        <f t="shared" si="568"/>
        <v>1</v>
      </c>
      <c r="F1065" s="8">
        <f t="shared" si="569"/>
        <v>3</v>
      </c>
      <c r="G1065" s="61">
        <f t="shared" si="570"/>
        <v>1580</v>
      </c>
      <c r="H1065" s="66">
        <f t="shared" si="565"/>
        <v>0.10139905018611219</v>
      </c>
      <c r="I1065" s="2"/>
      <c r="J1065" s="2">
        <f t="shared" si="571"/>
        <v>0.41438839686818124</v>
      </c>
      <c r="K1065" s="2">
        <f t="shared" si="572"/>
        <v>0.51578744705429347</v>
      </c>
      <c r="L1065" s="2">
        <f t="shared" si="573"/>
        <v>6.9824156077525346E-2</v>
      </c>
      <c r="M1065" s="2">
        <f t="shared" si="574"/>
        <v>0</v>
      </c>
      <c r="N1065" s="1">
        <v>6457</v>
      </c>
      <c r="O1065" s="1">
        <v>8037</v>
      </c>
      <c r="P1065" s="1">
        <v>1088</v>
      </c>
      <c r="Q1065" s="1"/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  <c r="AB1065" s="64"/>
      <c r="AC1065" s="64"/>
      <c r="AD1065" s="64"/>
      <c r="AE1065" s="64"/>
      <c r="AG1065" s="6">
        <f>IF(Q1065&gt;0,RANK(Q1065,(N1065:P1065,Q1065:AE1065)),0)</f>
        <v>0</v>
      </c>
      <c r="AH1065" s="6">
        <f>IF(R1065&gt;0,RANK(R1065,(N1065:P1065,Q1065:AE1065)),0)</f>
        <v>0</v>
      </c>
      <c r="AI1065" s="6">
        <f>IF(T1065&gt;0,RANK(T1065,(N1065:P1065,Q1065:AE1065)),0)</f>
        <v>0</v>
      </c>
      <c r="AJ1065" s="6">
        <f>IF(S1065&gt;0,RANK(S1065,(N1065:P1065,Q1065:AE1065)),0)</f>
        <v>0</v>
      </c>
      <c r="AK1065" s="2">
        <f t="shared" si="575"/>
        <v>0</v>
      </c>
      <c r="AL1065" s="2">
        <f t="shared" si="576"/>
        <v>0</v>
      </c>
      <c r="AM1065" s="2">
        <f t="shared" si="577"/>
        <v>0</v>
      </c>
      <c r="AN1065" s="2">
        <f t="shared" si="578"/>
        <v>0</v>
      </c>
      <c r="AP1065" t="s">
        <v>2004</v>
      </c>
      <c r="AQ1065" t="s">
        <v>741</v>
      </c>
      <c r="AR1065">
        <v>7</v>
      </c>
      <c r="AT1065">
        <v>1</v>
      </c>
      <c r="AU1065" s="105">
        <v>39</v>
      </c>
      <c r="AV1065" s="107">
        <v>31</v>
      </c>
      <c r="AW1065" s="111">
        <f t="shared" si="551"/>
        <v>39031</v>
      </c>
      <c r="AY1065" s="6" t="s">
        <v>1243</v>
      </c>
    </row>
    <row r="1066" spans="1:51" hidden="1" outlineLevel="1">
      <c r="A1066" t="s">
        <v>1977</v>
      </c>
      <c r="B1066" t="s">
        <v>741</v>
      </c>
      <c r="C1066" s="1">
        <f t="shared" si="566"/>
        <v>19571</v>
      </c>
      <c r="D1066" s="8">
        <f t="shared" si="567"/>
        <v>2</v>
      </c>
      <c r="E1066" s="8">
        <f t="shared" si="568"/>
        <v>1</v>
      </c>
      <c r="F1066" s="8">
        <f t="shared" si="569"/>
        <v>3</v>
      </c>
      <c r="G1066" s="61">
        <f t="shared" si="570"/>
        <v>3971</v>
      </c>
      <c r="H1066" s="66">
        <f t="shared" si="565"/>
        <v>0.20290225333401463</v>
      </c>
      <c r="I1066" s="2"/>
      <c r="J1066" s="2">
        <f t="shared" si="571"/>
        <v>0.36773797966378824</v>
      </c>
      <c r="K1066" s="2">
        <f t="shared" si="572"/>
        <v>0.57064023299780287</v>
      </c>
      <c r="L1066" s="2">
        <f t="shared" si="573"/>
        <v>6.1621787338408868E-2</v>
      </c>
      <c r="M1066" s="2">
        <f t="shared" si="574"/>
        <v>-2.7755575615628914E-17</v>
      </c>
      <c r="N1066" s="1">
        <v>7197</v>
      </c>
      <c r="O1066" s="1">
        <v>11168</v>
      </c>
      <c r="P1066" s="1">
        <v>1206</v>
      </c>
      <c r="Q1066" s="1"/>
      <c r="R1066" s="64"/>
      <c r="S1066" s="64"/>
      <c r="T1066" s="64"/>
      <c r="U1066" s="64"/>
      <c r="V1066" s="64"/>
      <c r="W1066" s="64"/>
      <c r="X1066" s="64"/>
      <c r="Y1066" s="64"/>
      <c r="Z1066" s="64"/>
      <c r="AA1066" s="64"/>
      <c r="AB1066" s="64"/>
      <c r="AC1066" s="64"/>
      <c r="AD1066" s="64"/>
      <c r="AE1066" s="64"/>
      <c r="AG1066" s="6">
        <f>IF(Q1066&gt;0,RANK(Q1066,(N1066:P1066,Q1066:AE1066)),0)</f>
        <v>0</v>
      </c>
      <c r="AH1066" s="6">
        <f>IF(R1066&gt;0,RANK(R1066,(N1066:P1066,Q1066:AE1066)),0)</f>
        <v>0</v>
      </c>
      <c r="AI1066" s="6">
        <f>IF(T1066&gt;0,RANK(T1066,(N1066:P1066,Q1066:AE1066)),0)</f>
        <v>0</v>
      </c>
      <c r="AJ1066" s="6">
        <f>IF(S1066&gt;0,RANK(S1066,(N1066:P1066,Q1066:AE1066)),0)</f>
        <v>0</v>
      </c>
      <c r="AK1066" s="2">
        <f t="shared" si="575"/>
        <v>0</v>
      </c>
      <c r="AL1066" s="2">
        <f t="shared" si="576"/>
        <v>0</v>
      </c>
      <c r="AM1066" s="2">
        <f t="shared" si="577"/>
        <v>0</v>
      </c>
      <c r="AN1066" s="2">
        <f t="shared" si="578"/>
        <v>0</v>
      </c>
      <c r="AP1066" t="s">
        <v>1977</v>
      </c>
      <c r="AQ1066" t="s">
        <v>741</v>
      </c>
      <c r="AR1066">
        <v>4</v>
      </c>
      <c r="AT1066">
        <v>1</v>
      </c>
      <c r="AU1066" s="105">
        <v>39</v>
      </c>
      <c r="AV1066" s="107">
        <v>33</v>
      </c>
      <c r="AW1066" s="111">
        <f t="shared" si="551"/>
        <v>39033</v>
      </c>
      <c r="AY1066" s="6" t="s">
        <v>1243</v>
      </c>
    </row>
    <row r="1067" spans="1:51" hidden="1" outlineLevel="1">
      <c r="A1067" t="s">
        <v>730</v>
      </c>
      <c r="B1067" t="s">
        <v>741</v>
      </c>
      <c r="C1067" s="1">
        <f t="shared" si="566"/>
        <v>615474</v>
      </c>
      <c r="D1067" s="8">
        <f t="shared" si="567"/>
        <v>1</v>
      </c>
      <c r="E1067" s="8">
        <f t="shared" si="568"/>
        <v>2</v>
      </c>
      <c r="F1067" s="8">
        <f t="shared" si="569"/>
        <v>3</v>
      </c>
      <c r="G1067" s="61">
        <f t="shared" si="570"/>
        <v>260334</v>
      </c>
      <c r="H1067" s="66">
        <f t="shared" si="565"/>
        <v>0.42298131196443717</v>
      </c>
      <c r="I1067" s="2"/>
      <c r="J1067" s="2">
        <f t="shared" si="571"/>
        <v>0.69474421340300319</v>
      </c>
      <c r="K1067" s="2">
        <f t="shared" si="572"/>
        <v>0.27176290143856607</v>
      </c>
      <c r="L1067" s="2">
        <f t="shared" si="573"/>
        <v>3.3492885158430741E-2</v>
      </c>
      <c r="M1067" s="2">
        <f t="shared" si="574"/>
        <v>0</v>
      </c>
      <c r="N1067" s="1">
        <v>427597</v>
      </c>
      <c r="O1067" s="1">
        <v>167263</v>
      </c>
      <c r="P1067" s="1">
        <v>20614</v>
      </c>
      <c r="Q1067" s="1"/>
      <c r="R1067" s="64"/>
      <c r="S1067" s="64"/>
      <c r="T1067" s="64"/>
      <c r="U1067" s="64"/>
      <c r="V1067" s="64"/>
      <c r="W1067" s="64"/>
      <c r="X1067" s="64"/>
      <c r="Y1067" s="64"/>
      <c r="Z1067" s="64"/>
      <c r="AA1067" s="64"/>
      <c r="AB1067" s="64"/>
      <c r="AC1067" s="64"/>
      <c r="AD1067" s="64"/>
      <c r="AE1067" s="64"/>
      <c r="AG1067" s="6">
        <f>IF(Q1067&gt;0,RANK(Q1067,(N1067:P1067,Q1067:AE1067)),0)</f>
        <v>0</v>
      </c>
      <c r="AH1067" s="6">
        <f>IF(R1067&gt;0,RANK(R1067,(N1067:P1067,Q1067:AE1067)),0)</f>
        <v>0</v>
      </c>
      <c r="AI1067" s="6">
        <f>IF(T1067&gt;0,RANK(T1067,(N1067:P1067,Q1067:AE1067)),0)</f>
        <v>0</v>
      </c>
      <c r="AJ1067" s="6">
        <f>IF(S1067&gt;0,RANK(S1067,(N1067:P1067,Q1067:AE1067)),0)</f>
        <v>0</v>
      </c>
      <c r="AK1067" s="2">
        <f t="shared" si="575"/>
        <v>0</v>
      </c>
      <c r="AL1067" s="2">
        <f t="shared" si="576"/>
        <v>0</v>
      </c>
      <c r="AM1067" s="2">
        <f t="shared" si="577"/>
        <v>0</v>
      </c>
      <c r="AN1067" s="2">
        <f t="shared" si="578"/>
        <v>0</v>
      </c>
      <c r="AP1067" t="s">
        <v>730</v>
      </c>
      <c r="AQ1067" t="s">
        <v>741</v>
      </c>
      <c r="AT1067">
        <v>1</v>
      </c>
      <c r="AU1067" s="105">
        <v>39</v>
      </c>
      <c r="AV1067" s="107">
        <v>35</v>
      </c>
      <c r="AW1067" s="111">
        <f t="shared" si="551"/>
        <v>39035</v>
      </c>
      <c r="AY1067" s="6" t="s">
        <v>1243</v>
      </c>
    </row>
    <row r="1068" spans="1:51" hidden="1" outlineLevel="1">
      <c r="A1068" t="s">
        <v>379</v>
      </c>
      <c r="B1068" t="s">
        <v>741</v>
      </c>
      <c r="C1068" s="1">
        <f t="shared" si="566"/>
        <v>25114</v>
      </c>
      <c r="D1068" s="8">
        <f t="shared" si="567"/>
        <v>2</v>
      </c>
      <c r="E1068" s="8">
        <f t="shared" si="568"/>
        <v>1</v>
      </c>
      <c r="F1068" s="8">
        <f t="shared" si="569"/>
        <v>3</v>
      </c>
      <c r="G1068" s="61">
        <f t="shared" si="570"/>
        <v>10555</v>
      </c>
      <c r="H1068" s="66">
        <f t="shared" si="565"/>
        <v>0.42028350720713548</v>
      </c>
      <c r="I1068" s="2"/>
      <c r="J1068" s="2">
        <f t="shared" si="571"/>
        <v>0.26475272756231583</v>
      </c>
      <c r="K1068" s="2">
        <f t="shared" si="572"/>
        <v>0.6850362347694513</v>
      </c>
      <c r="L1068" s="2">
        <f t="shared" si="573"/>
        <v>5.0211037668232858E-2</v>
      </c>
      <c r="M1068" s="2">
        <f t="shared" si="574"/>
        <v>1.3877787807814457E-17</v>
      </c>
      <c r="N1068" s="1">
        <v>6649</v>
      </c>
      <c r="O1068" s="1">
        <v>17204</v>
      </c>
      <c r="P1068" s="1">
        <v>1261</v>
      </c>
      <c r="Q1068" s="1"/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  <c r="AB1068" s="64"/>
      <c r="AC1068" s="64"/>
      <c r="AD1068" s="64"/>
      <c r="AE1068" s="64"/>
      <c r="AG1068" s="6">
        <f>IF(Q1068&gt;0,RANK(Q1068,(N1068:P1068,Q1068:AE1068)),0)</f>
        <v>0</v>
      </c>
      <c r="AH1068" s="6">
        <f>IF(R1068&gt;0,RANK(R1068,(N1068:P1068,Q1068:AE1068)),0)</f>
        <v>0</v>
      </c>
      <c r="AI1068" s="6">
        <f>IF(T1068&gt;0,RANK(T1068,(N1068:P1068,Q1068:AE1068)),0)</f>
        <v>0</v>
      </c>
      <c r="AJ1068" s="6">
        <f>IF(S1068&gt;0,RANK(S1068,(N1068:P1068,Q1068:AE1068)),0)</f>
        <v>0</v>
      </c>
      <c r="AK1068" s="2">
        <f t="shared" si="575"/>
        <v>0</v>
      </c>
      <c r="AL1068" s="2">
        <f t="shared" si="576"/>
        <v>0</v>
      </c>
      <c r="AM1068" s="2">
        <f t="shared" si="577"/>
        <v>0</v>
      </c>
      <c r="AN1068" s="2">
        <f t="shared" si="578"/>
        <v>0</v>
      </c>
      <c r="AP1068" t="s">
        <v>379</v>
      </c>
      <c r="AQ1068" t="s">
        <v>741</v>
      </c>
      <c r="AR1068">
        <v>8</v>
      </c>
      <c r="AT1068">
        <v>1</v>
      </c>
      <c r="AU1068" s="105">
        <v>39</v>
      </c>
      <c r="AV1068" s="107">
        <v>37</v>
      </c>
      <c r="AW1068" s="111">
        <f t="shared" si="551"/>
        <v>39037</v>
      </c>
      <c r="AY1068" s="6" t="s">
        <v>1243</v>
      </c>
    </row>
    <row r="1069" spans="1:51" hidden="1" outlineLevel="1">
      <c r="A1069" t="s">
        <v>677</v>
      </c>
      <c r="B1069" t="s">
        <v>741</v>
      </c>
      <c r="C1069" s="1">
        <f t="shared" si="566"/>
        <v>17927</v>
      </c>
      <c r="D1069" s="8">
        <f t="shared" si="567"/>
        <v>2</v>
      </c>
      <c r="E1069" s="8">
        <f t="shared" si="568"/>
        <v>1</v>
      </c>
      <c r="F1069" s="8">
        <f t="shared" si="569"/>
        <v>3</v>
      </c>
      <c r="G1069" s="61">
        <f t="shared" si="570"/>
        <v>2252</v>
      </c>
      <c r="H1069" s="66">
        <f t="shared" si="565"/>
        <v>0.12562057232107993</v>
      </c>
      <c r="I1069" s="2"/>
      <c r="J1069" s="2">
        <f t="shared" si="571"/>
        <v>0.40798795113515923</v>
      </c>
      <c r="K1069" s="2">
        <f t="shared" si="572"/>
        <v>0.53360852345623921</v>
      </c>
      <c r="L1069" s="2">
        <f t="shared" si="573"/>
        <v>5.8403525408601553E-2</v>
      </c>
      <c r="M1069" s="2">
        <f t="shared" si="574"/>
        <v>5.5511151231257827E-17</v>
      </c>
      <c r="N1069" s="1">
        <v>7314</v>
      </c>
      <c r="O1069" s="1">
        <v>9566</v>
      </c>
      <c r="P1069" s="1">
        <v>1047</v>
      </c>
      <c r="Q1069" s="1"/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/>
      <c r="AC1069" s="64"/>
      <c r="AD1069" s="64"/>
      <c r="AE1069" s="64"/>
      <c r="AG1069" s="6">
        <f>IF(Q1069&gt;0,RANK(Q1069,(N1069:P1069,Q1069:AE1069)),0)</f>
        <v>0</v>
      </c>
      <c r="AH1069" s="6">
        <f>IF(R1069&gt;0,RANK(R1069,(N1069:P1069,Q1069:AE1069)),0)</f>
        <v>0</v>
      </c>
      <c r="AI1069" s="6">
        <f>IF(T1069&gt;0,RANK(T1069,(N1069:P1069,Q1069:AE1069)),0)</f>
        <v>0</v>
      </c>
      <c r="AJ1069" s="6">
        <f>IF(S1069&gt;0,RANK(S1069,(N1069:P1069,Q1069:AE1069)),0)</f>
        <v>0</v>
      </c>
      <c r="AK1069" s="2">
        <f t="shared" si="575"/>
        <v>0</v>
      </c>
      <c r="AL1069" s="2">
        <f t="shared" si="576"/>
        <v>0</v>
      </c>
      <c r="AM1069" s="2">
        <f t="shared" si="577"/>
        <v>0</v>
      </c>
      <c r="AN1069" s="2">
        <f t="shared" si="578"/>
        <v>0</v>
      </c>
      <c r="AP1069" t="s">
        <v>677</v>
      </c>
      <c r="AQ1069" t="s">
        <v>741</v>
      </c>
      <c r="AR1069">
        <v>5</v>
      </c>
      <c r="AT1069">
        <v>1</v>
      </c>
      <c r="AU1069" s="105">
        <v>39</v>
      </c>
      <c r="AV1069" s="107">
        <v>39</v>
      </c>
      <c r="AW1069" s="111">
        <f t="shared" si="551"/>
        <v>39039</v>
      </c>
      <c r="AY1069" s="6" t="s">
        <v>1243</v>
      </c>
    </row>
    <row r="1070" spans="1:51" hidden="1" outlineLevel="1">
      <c r="A1070" t="s">
        <v>1270</v>
      </c>
      <c r="B1070" t="s">
        <v>741</v>
      </c>
      <c r="C1070" s="1">
        <f t="shared" si="566"/>
        <v>96635</v>
      </c>
      <c r="D1070" s="8">
        <f t="shared" si="567"/>
        <v>2</v>
      </c>
      <c r="E1070" s="8">
        <f t="shared" si="568"/>
        <v>1</v>
      </c>
      <c r="F1070" s="8">
        <f t="shared" si="569"/>
        <v>3</v>
      </c>
      <c r="G1070" s="61">
        <f t="shared" si="570"/>
        <v>17886</v>
      </c>
      <c r="H1070" s="66">
        <f t="shared" si="565"/>
        <v>0.18508821855435401</v>
      </c>
      <c r="I1070" s="2"/>
      <c r="J1070" s="2">
        <f t="shared" si="571"/>
        <v>0.38675428157499869</v>
      </c>
      <c r="K1070" s="2">
        <f t="shared" si="572"/>
        <v>0.57184250012935267</v>
      </c>
      <c r="L1070" s="2">
        <f t="shared" si="573"/>
        <v>4.1403218295648574E-2</v>
      </c>
      <c r="M1070" s="2">
        <f t="shared" si="574"/>
        <v>6.2450045135165055E-17</v>
      </c>
      <c r="N1070" s="1">
        <v>37374</v>
      </c>
      <c r="O1070" s="1">
        <v>55260</v>
      </c>
      <c r="P1070" s="1">
        <v>4001</v>
      </c>
      <c r="Q1070" s="1"/>
      <c r="R1070" s="64"/>
      <c r="S1070" s="64"/>
      <c r="T1070" s="64"/>
      <c r="U1070" s="64"/>
      <c r="V1070" s="64"/>
      <c r="W1070" s="64"/>
      <c r="X1070" s="64"/>
      <c r="Y1070" s="64"/>
      <c r="Z1070" s="64"/>
      <c r="AA1070" s="64"/>
      <c r="AB1070" s="64"/>
      <c r="AC1070" s="64"/>
      <c r="AD1070" s="64"/>
      <c r="AE1070" s="64"/>
      <c r="AG1070" s="6">
        <f>IF(Q1070&gt;0,RANK(Q1070,(N1070:P1070,Q1070:AE1070)),0)</f>
        <v>0</v>
      </c>
      <c r="AH1070" s="6">
        <f>IF(R1070&gt;0,RANK(R1070,(N1070:P1070,Q1070:AE1070)),0)</f>
        <v>0</v>
      </c>
      <c r="AI1070" s="6">
        <f>IF(T1070&gt;0,RANK(T1070,(N1070:P1070,Q1070:AE1070)),0)</f>
        <v>0</v>
      </c>
      <c r="AJ1070" s="6">
        <f>IF(S1070&gt;0,RANK(S1070,(N1070:P1070,Q1070:AE1070)),0)</f>
        <v>0</v>
      </c>
      <c r="AK1070" s="2">
        <f t="shared" si="575"/>
        <v>0</v>
      </c>
      <c r="AL1070" s="2">
        <f t="shared" si="576"/>
        <v>0</v>
      </c>
      <c r="AM1070" s="2">
        <f t="shared" si="577"/>
        <v>0</v>
      </c>
      <c r="AN1070" s="2">
        <f t="shared" si="578"/>
        <v>0</v>
      </c>
      <c r="AP1070" t="s">
        <v>1270</v>
      </c>
      <c r="AQ1070" t="s">
        <v>741</v>
      </c>
      <c r="AR1070">
        <v>12</v>
      </c>
      <c r="AT1070">
        <v>1</v>
      </c>
      <c r="AU1070" s="105">
        <v>39</v>
      </c>
      <c r="AV1070" s="107">
        <v>41</v>
      </c>
      <c r="AW1070" s="111">
        <f t="shared" si="551"/>
        <v>39041</v>
      </c>
      <c r="AY1070" s="6" t="s">
        <v>1243</v>
      </c>
    </row>
    <row r="1071" spans="1:51" hidden="1" outlineLevel="1">
      <c r="A1071" t="s">
        <v>182</v>
      </c>
      <c r="B1071" t="s">
        <v>741</v>
      </c>
      <c r="C1071" s="1">
        <f t="shared" si="566"/>
        <v>38874</v>
      </c>
      <c r="D1071" s="8">
        <f t="shared" si="567"/>
        <v>1</v>
      </c>
      <c r="E1071" s="8">
        <f t="shared" si="568"/>
        <v>2</v>
      </c>
      <c r="F1071" s="8">
        <f t="shared" si="569"/>
        <v>3</v>
      </c>
      <c r="G1071" s="61">
        <f t="shared" si="570"/>
        <v>5382</v>
      </c>
      <c r="H1071" s="66">
        <f t="shared" si="565"/>
        <v>0.13844729124864949</v>
      </c>
      <c r="I1071" s="2"/>
      <c r="J1071" s="2">
        <f t="shared" si="571"/>
        <v>0.54110716674383907</v>
      </c>
      <c r="K1071" s="2">
        <f t="shared" si="572"/>
        <v>0.40265987549518961</v>
      </c>
      <c r="L1071" s="2">
        <f t="shared" si="573"/>
        <v>5.6232957760971342E-2</v>
      </c>
      <c r="M1071" s="2">
        <f t="shared" si="574"/>
        <v>-2.7755575615628914E-17</v>
      </c>
      <c r="N1071" s="1">
        <v>21035</v>
      </c>
      <c r="O1071" s="1">
        <v>15653</v>
      </c>
      <c r="P1071" s="1">
        <v>2186</v>
      </c>
      <c r="Q1071" s="1"/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  <c r="AB1071" s="64"/>
      <c r="AC1071" s="64"/>
      <c r="AD1071" s="64"/>
      <c r="AE1071" s="64"/>
      <c r="AG1071" s="6">
        <f>IF(Q1071&gt;0,RANK(Q1071,(N1071:P1071,Q1071:AE1071)),0)</f>
        <v>0</v>
      </c>
      <c r="AH1071" s="6">
        <f>IF(R1071&gt;0,RANK(R1071,(N1071:P1071,Q1071:AE1071)),0)</f>
        <v>0</v>
      </c>
      <c r="AI1071" s="6">
        <f>IF(T1071&gt;0,RANK(T1071,(N1071:P1071,Q1071:AE1071)),0)</f>
        <v>0</v>
      </c>
      <c r="AJ1071" s="6">
        <f>IF(S1071&gt;0,RANK(S1071,(N1071:P1071,Q1071:AE1071)),0)</f>
        <v>0</v>
      </c>
      <c r="AK1071" s="2">
        <f t="shared" si="575"/>
        <v>0</v>
      </c>
      <c r="AL1071" s="2">
        <f t="shared" si="576"/>
        <v>0</v>
      </c>
      <c r="AM1071" s="2">
        <f t="shared" si="577"/>
        <v>0</v>
      </c>
      <c r="AN1071" s="2">
        <f t="shared" si="578"/>
        <v>0</v>
      </c>
      <c r="AP1071" t="s">
        <v>182</v>
      </c>
      <c r="AQ1071" t="s">
        <v>741</v>
      </c>
      <c r="AT1071">
        <v>1</v>
      </c>
      <c r="AU1071" s="105">
        <v>39</v>
      </c>
      <c r="AV1071" s="107">
        <v>43</v>
      </c>
      <c r="AW1071" s="111">
        <f t="shared" si="551"/>
        <v>39043</v>
      </c>
      <c r="AY1071" s="6" t="s">
        <v>1243</v>
      </c>
    </row>
    <row r="1072" spans="1:51" hidden="1" outlineLevel="1">
      <c r="A1072" t="s">
        <v>1187</v>
      </c>
      <c r="B1072" t="s">
        <v>741</v>
      </c>
      <c r="C1072" s="1">
        <f t="shared" si="566"/>
        <v>70987</v>
      </c>
      <c r="D1072" s="8">
        <f t="shared" si="567"/>
        <v>2</v>
      </c>
      <c r="E1072" s="8">
        <f t="shared" si="568"/>
        <v>1</v>
      </c>
      <c r="F1072" s="8">
        <f t="shared" si="569"/>
        <v>3</v>
      </c>
      <c r="G1072" s="61">
        <f t="shared" si="570"/>
        <v>9074</v>
      </c>
      <c r="H1072" s="66">
        <f t="shared" si="565"/>
        <v>0.12782622170256525</v>
      </c>
      <c r="I1072" s="2"/>
      <c r="J1072" s="2">
        <f t="shared" si="571"/>
        <v>0.41008917125670896</v>
      </c>
      <c r="K1072" s="2">
        <f t="shared" si="572"/>
        <v>0.53791539295927426</v>
      </c>
      <c r="L1072" s="2">
        <f t="shared" si="573"/>
        <v>5.1995435784016789E-2</v>
      </c>
      <c r="M1072" s="2">
        <f t="shared" si="574"/>
        <v>-1.3877787807814457E-17</v>
      </c>
      <c r="N1072" s="1">
        <v>29111</v>
      </c>
      <c r="O1072" s="1">
        <v>38185</v>
      </c>
      <c r="P1072" s="1">
        <v>3691</v>
      </c>
      <c r="Q1072" s="1"/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  <c r="AB1072" s="64"/>
      <c r="AC1072" s="64"/>
      <c r="AD1072" s="64"/>
      <c r="AE1072" s="64"/>
      <c r="AG1072" s="6">
        <f>IF(Q1072&gt;0,RANK(Q1072,(N1072:P1072,Q1072:AE1072)),0)</f>
        <v>0</v>
      </c>
      <c r="AH1072" s="6">
        <f>IF(R1072&gt;0,RANK(R1072,(N1072:P1072,Q1072:AE1072)),0)</f>
        <v>0</v>
      </c>
      <c r="AI1072" s="6">
        <f>IF(T1072&gt;0,RANK(T1072,(N1072:P1072,Q1072:AE1072)),0)</f>
        <v>0</v>
      </c>
      <c r="AJ1072" s="6">
        <f>IF(S1072&gt;0,RANK(S1072,(N1072:P1072,Q1072:AE1072)),0)</f>
        <v>0</v>
      </c>
      <c r="AK1072" s="2">
        <f t="shared" si="575"/>
        <v>0</v>
      </c>
      <c r="AL1072" s="2">
        <f t="shared" si="576"/>
        <v>0</v>
      </c>
      <c r="AM1072" s="2">
        <f t="shared" si="577"/>
        <v>0</v>
      </c>
      <c r="AN1072" s="2">
        <f t="shared" si="578"/>
        <v>0</v>
      </c>
      <c r="AP1072" t="s">
        <v>1187</v>
      </c>
      <c r="AQ1072" t="s">
        <v>741</v>
      </c>
      <c r="AR1072">
        <v>15</v>
      </c>
      <c r="AT1072">
        <v>1</v>
      </c>
      <c r="AU1072" s="105">
        <v>39</v>
      </c>
      <c r="AV1072" s="107">
        <v>45</v>
      </c>
      <c r="AW1072" s="111">
        <f t="shared" si="551"/>
        <v>39045</v>
      </c>
      <c r="AY1072" s="6" t="s">
        <v>1243</v>
      </c>
    </row>
    <row r="1073" spans="1:51" hidden="1" outlineLevel="1">
      <c r="A1073" t="s">
        <v>204</v>
      </c>
      <c r="B1073" t="s">
        <v>741</v>
      </c>
      <c r="C1073" s="1">
        <f t="shared" si="566"/>
        <v>10658</v>
      </c>
      <c r="D1073" s="8">
        <f t="shared" si="567"/>
        <v>2</v>
      </c>
      <c r="E1073" s="8">
        <f t="shared" si="568"/>
        <v>1</v>
      </c>
      <c r="F1073" s="8">
        <f t="shared" si="569"/>
        <v>3</v>
      </c>
      <c r="G1073" s="61">
        <f t="shared" si="570"/>
        <v>2121</v>
      </c>
      <c r="H1073" s="66">
        <f t="shared" si="565"/>
        <v>0.19900544192156128</v>
      </c>
      <c r="I1073" s="2"/>
      <c r="J1073" s="2">
        <f t="shared" si="571"/>
        <v>0.37530493525989866</v>
      </c>
      <c r="K1073" s="2">
        <f t="shared" si="572"/>
        <v>0.57431037718145994</v>
      </c>
      <c r="L1073" s="2">
        <f t="shared" si="573"/>
        <v>5.0384687558641394E-2</v>
      </c>
      <c r="M1073" s="2">
        <f t="shared" si="574"/>
        <v>-5.5511151231257827E-17</v>
      </c>
      <c r="N1073" s="1">
        <v>4000</v>
      </c>
      <c r="O1073" s="1">
        <v>6121</v>
      </c>
      <c r="P1073">
        <v>537</v>
      </c>
      <c r="Q1073" s="1"/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  <c r="AB1073" s="64"/>
      <c r="AC1073" s="64"/>
      <c r="AD1073" s="64"/>
      <c r="AE1073" s="64"/>
      <c r="AG1073" s="6">
        <f>IF(Q1073&gt;0,RANK(Q1073,(N1073:P1073,Q1073:AE1073)),0)</f>
        <v>0</v>
      </c>
      <c r="AH1073" s="6">
        <f>IF(R1073&gt;0,RANK(R1073,(N1073:P1073,Q1073:AE1073)),0)</f>
        <v>0</v>
      </c>
      <c r="AI1073" s="6">
        <f>IF(T1073&gt;0,RANK(T1073,(N1073:P1073,Q1073:AE1073)),0)</f>
        <v>0</v>
      </c>
      <c r="AJ1073" s="6">
        <f>IF(S1073&gt;0,RANK(S1073,(N1073:P1073,Q1073:AE1073)),0)</f>
        <v>0</v>
      </c>
      <c r="AK1073" s="2">
        <f t="shared" si="575"/>
        <v>0</v>
      </c>
      <c r="AL1073" s="2">
        <f t="shared" si="576"/>
        <v>0</v>
      </c>
      <c r="AM1073" s="2">
        <f t="shared" si="577"/>
        <v>0</v>
      </c>
      <c r="AN1073" s="2">
        <f t="shared" si="578"/>
        <v>0</v>
      </c>
      <c r="AP1073" t="s">
        <v>204</v>
      </c>
      <c r="AQ1073" t="s">
        <v>741</v>
      </c>
      <c r="AT1073">
        <v>1</v>
      </c>
      <c r="AU1073" s="105">
        <v>39</v>
      </c>
      <c r="AV1073" s="107">
        <v>47</v>
      </c>
      <c r="AW1073" s="111">
        <f t="shared" si="551"/>
        <v>39047</v>
      </c>
      <c r="AY1073" s="6" t="s">
        <v>1243</v>
      </c>
    </row>
    <row r="1074" spans="1:51" hidden="1" outlineLevel="1">
      <c r="A1074" t="s">
        <v>501</v>
      </c>
      <c r="B1074" t="s">
        <v>741</v>
      </c>
      <c r="C1074" s="1">
        <f t="shared" si="566"/>
        <v>560594</v>
      </c>
      <c r="D1074" s="8">
        <f t="shared" si="567"/>
        <v>1</v>
      </c>
      <c r="E1074" s="8">
        <f t="shared" si="568"/>
        <v>2</v>
      </c>
      <c r="F1074" s="8">
        <f t="shared" si="569"/>
        <v>3</v>
      </c>
      <c r="G1074" s="61">
        <f t="shared" si="570"/>
        <v>139967</v>
      </c>
      <c r="H1074" s="66">
        <f t="shared" si="565"/>
        <v>0.24967623627794802</v>
      </c>
      <c r="I1074" s="2"/>
      <c r="J1074" s="2">
        <f t="shared" si="571"/>
        <v>0.60517950602396742</v>
      </c>
      <c r="K1074" s="2">
        <f t="shared" si="572"/>
        <v>0.35550326974601942</v>
      </c>
      <c r="L1074" s="2">
        <f t="shared" si="573"/>
        <v>3.9317224230013166E-2</v>
      </c>
      <c r="M1074" s="2">
        <f t="shared" si="574"/>
        <v>-6.9388939039072284E-18</v>
      </c>
      <c r="N1074" s="1">
        <v>339260</v>
      </c>
      <c r="O1074" s="1">
        <v>199293</v>
      </c>
      <c r="P1074" s="1">
        <v>22041</v>
      </c>
      <c r="Q1074" s="1"/>
      <c r="R1074" s="64"/>
      <c r="S1074" s="64"/>
      <c r="T1074" s="64"/>
      <c r="U1074" s="64"/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  <c r="AG1074" s="6">
        <f>IF(Q1074&gt;0,RANK(Q1074,(N1074:P1074,Q1074:AE1074)),0)</f>
        <v>0</v>
      </c>
      <c r="AH1074" s="6">
        <f>IF(R1074&gt;0,RANK(R1074,(N1074:P1074,Q1074:AE1074)),0)</f>
        <v>0</v>
      </c>
      <c r="AI1074" s="6">
        <f>IF(T1074&gt;0,RANK(T1074,(N1074:P1074,Q1074:AE1074)),0)</f>
        <v>0</v>
      </c>
      <c r="AJ1074" s="6">
        <f>IF(S1074&gt;0,RANK(S1074,(N1074:P1074,Q1074:AE1074)),0)</f>
        <v>0</v>
      </c>
      <c r="AK1074" s="2">
        <f t="shared" si="575"/>
        <v>0</v>
      </c>
      <c r="AL1074" s="2">
        <f t="shared" si="576"/>
        <v>0</v>
      </c>
      <c r="AM1074" s="2">
        <f t="shared" si="577"/>
        <v>0</v>
      </c>
      <c r="AN1074" s="2">
        <f t="shared" si="578"/>
        <v>0</v>
      </c>
      <c r="AP1074" t="s">
        <v>501</v>
      </c>
      <c r="AQ1074" t="s">
        <v>741</v>
      </c>
      <c r="AT1074">
        <v>1</v>
      </c>
      <c r="AU1074" s="105">
        <v>39</v>
      </c>
      <c r="AV1074" s="107">
        <v>49</v>
      </c>
      <c r="AW1074" s="111">
        <f t="shared" si="551"/>
        <v>39049</v>
      </c>
      <c r="AY1074" s="6" t="s">
        <v>1243</v>
      </c>
    </row>
    <row r="1075" spans="1:51" hidden="1" outlineLevel="1">
      <c r="A1075" t="s">
        <v>994</v>
      </c>
      <c r="B1075" t="s">
        <v>741</v>
      </c>
      <c r="C1075" s="1">
        <f t="shared" si="566"/>
        <v>20920</v>
      </c>
      <c r="D1075" s="8">
        <f t="shared" si="567"/>
        <v>2</v>
      </c>
      <c r="E1075" s="8">
        <f t="shared" si="568"/>
        <v>1</v>
      </c>
      <c r="F1075" s="8">
        <f t="shared" si="569"/>
        <v>3</v>
      </c>
      <c r="G1075" s="61">
        <f t="shared" si="570"/>
        <v>2735</v>
      </c>
      <c r="H1075" s="66">
        <f t="shared" si="565"/>
        <v>0.13073613766730402</v>
      </c>
      <c r="I1075" s="2"/>
      <c r="J1075" s="2">
        <f t="shared" si="571"/>
        <v>0.40793499043977055</v>
      </c>
      <c r="K1075" s="2">
        <f t="shared" si="572"/>
        <v>0.53867112810707451</v>
      </c>
      <c r="L1075" s="2">
        <f t="shared" si="573"/>
        <v>5.3393881453154879E-2</v>
      </c>
      <c r="M1075" s="2">
        <f t="shared" si="574"/>
        <v>5.5511151231257827E-17</v>
      </c>
      <c r="N1075" s="1">
        <v>8534</v>
      </c>
      <c r="O1075" s="1">
        <v>11269</v>
      </c>
      <c r="P1075" s="1">
        <v>1117</v>
      </c>
      <c r="Q1075" s="1"/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  <c r="AG1075" s="6">
        <f>IF(Q1075&gt;0,RANK(Q1075,(N1075:P1075,Q1075:AE1075)),0)</f>
        <v>0</v>
      </c>
      <c r="AH1075" s="6">
        <f>IF(R1075&gt;0,RANK(R1075,(N1075:P1075,Q1075:AE1075)),0)</f>
        <v>0</v>
      </c>
      <c r="AI1075" s="6">
        <f>IF(T1075&gt;0,RANK(T1075,(N1075:P1075,Q1075:AE1075)),0)</f>
        <v>0</v>
      </c>
      <c r="AJ1075" s="6">
        <f>IF(S1075&gt;0,RANK(S1075,(N1075:P1075,Q1075:AE1075)),0)</f>
        <v>0</v>
      </c>
      <c r="AK1075" s="2">
        <f t="shared" si="575"/>
        <v>0</v>
      </c>
      <c r="AL1075" s="2">
        <f t="shared" si="576"/>
        <v>0</v>
      </c>
      <c r="AM1075" s="2">
        <f t="shared" si="577"/>
        <v>0</v>
      </c>
      <c r="AN1075" s="2">
        <f t="shared" si="578"/>
        <v>0</v>
      </c>
      <c r="AP1075" t="s">
        <v>994</v>
      </c>
      <c r="AQ1075" t="s">
        <v>741</v>
      </c>
      <c r="AR1075">
        <v>5</v>
      </c>
      <c r="AT1075">
        <v>1</v>
      </c>
      <c r="AU1075" s="105">
        <v>39</v>
      </c>
      <c r="AV1075" s="107">
        <v>51</v>
      </c>
      <c r="AW1075" s="111">
        <f t="shared" ref="AW1075:AW1137" si="579">1000*AU1075+AV1075</f>
        <v>39051</v>
      </c>
      <c r="AY1075" s="6" t="s">
        <v>1243</v>
      </c>
    </row>
    <row r="1076" spans="1:51" hidden="1" outlineLevel="1">
      <c r="A1076" t="s">
        <v>885</v>
      </c>
      <c r="B1076" t="s">
        <v>741</v>
      </c>
      <c r="C1076" s="1">
        <f t="shared" si="566"/>
        <v>12327</v>
      </c>
      <c r="D1076" s="8">
        <f t="shared" si="567"/>
        <v>2</v>
      </c>
      <c r="E1076" s="8">
        <f t="shared" si="568"/>
        <v>1</v>
      </c>
      <c r="F1076" s="8">
        <f t="shared" si="569"/>
        <v>3</v>
      </c>
      <c r="G1076" s="61">
        <f t="shared" si="570"/>
        <v>1700</v>
      </c>
      <c r="H1076" s="66">
        <f t="shared" si="565"/>
        <v>0.13790865579621969</v>
      </c>
      <c r="I1076" s="2"/>
      <c r="J1076" s="2">
        <f t="shared" si="571"/>
        <v>0.4104810578405127</v>
      </c>
      <c r="K1076" s="2">
        <f t="shared" si="572"/>
        <v>0.54838971363673239</v>
      </c>
      <c r="L1076" s="2">
        <f t="shared" si="573"/>
        <v>4.1129228522754926E-2</v>
      </c>
      <c r="M1076" s="2">
        <f t="shared" si="574"/>
        <v>-1.3877787807814457E-17</v>
      </c>
      <c r="N1076" s="1">
        <v>5060</v>
      </c>
      <c r="O1076" s="1">
        <v>6760</v>
      </c>
      <c r="P1076">
        <v>507</v>
      </c>
      <c r="Q1076" s="1"/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  <c r="AG1076" s="6">
        <f>IF(Q1076&gt;0,RANK(Q1076,(N1076:P1076,Q1076:AE1076)),0)</f>
        <v>0</v>
      </c>
      <c r="AH1076" s="6">
        <f>IF(R1076&gt;0,RANK(R1076,(N1076:P1076,Q1076:AE1076)),0)</f>
        <v>0</v>
      </c>
      <c r="AI1076" s="6">
        <f>IF(T1076&gt;0,RANK(T1076,(N1076:P1076,Q1076:AE1076)),0)</f>
        <v>0</v>
      </c>
      <c r="AJ1076" s="6">
        <f>IF(S1076&gt;0,RANK(S1076,(N1076:P1076,Q1076:AE1076)),0)</f>
        <v>0</v>
      </c>
      <c r="AK1076" s="2">
        <f t="shared" si="575"/>
        <v>0</v>
      </c>
      <c r="AL1076" s="2">
        <f t="shared" si="576"/>
        <v>0</v>
      </c>
      <c r="AM1076" s="2">
        <f t="shared" si="577"/>
        <v>0</v>
      </c>
      <c r="AN1076" s="2">
        <f t="shared" si="578"/>
        <v>0</v>
      </c>
      <c r="AP1076" t="s">
        <v>885</v>
      </c>
      <c r="AQ1076" t="s">
        <v>741</v>
      </c>
      <c r="AR1076">
        <v>6</v>
      </c>
      <c r="AT1076">
        <v>1</v>
      </c>
      <c r="AU1076" s="105">
        <v>39</v>
      </c>
      <c r="AV1076" s="107">
        <v>53</v>
      </c>
      <c r="AW1076" s="111">
        <f t="shared" si="579"/>
        <v>39053</v>
      </c>
      <c r="AY1076" s="6" t="s">
        <v>1243</v>
      </c>
    </row>
    <row r="1077" spans="1:51" hidden="1" outlineLevel="1">
      <c r="A1077" t="s">
        <v>117</v>
      </c>
      <c r="B1077" t="s">
        <v>741</v>
      </c>
      <c r="C1077" s="1">
        <f t="shared" si="566"/>
        <v>50052</v>
      </c>
      <c r="D1077" s="8">
        <f t="shared" si="567"/>
        <v>2</v>
      </c>
      <c r="E1077" s="8">
        <f t="shared" si="568"/>
        <v>1</v>
      </c>
      <c r="F1077" s="8">
        <f t="shared" si="569"/>
        <v>3</v>
      </c>
      <c r="G1077" s="61">
        <f t="shared" si="570"/>
        <v>7269</v>
      </c>
      <c r="H1077" s="66">
        <f t="shared" si="565"/>
        <v>0.14522896187964518</v>
      </c>
      <c r="I1077" s="2"/>
      <c r="J1077" s="2">
        <f t="shared" si="571"/>
        <v>0.40485894669543676</v>
      </c>
      <c r="K1077" s="2">
        <f t="shared" si="572"/>
        <v>0.55008790857508194</v>
      </c>
      <c r="L1077" s="2">
        <f t="shared" si="573"/>
        <v>4.505314472948134E-2</v>
      </c>
      <c r="M1077" s="2">
        <f t="shared" si="574"/>
        <v>-4.163336342344337E-17</v>
      </c>
      <c r="N1077" s="1">
        <v>20264</v>
      </c>
      <c r="O1077" s="1">
        <v>27533</v>
      </c>
      <c r="P1077" s="1">
        <v>2255</v>
      </c>
      <c r="Q1077" s="1"/>
      <c r="R1077" s="64"/>
      <c r="S1077" s="64"/>
      <c r="T1077" s="64"/>
      <c r="U1077" s="64"/>
      <c r="V1077" s="64"/>
      <c r="W1077" s="64"/>
      <c r="X1077" s="64"/>
      <c r="Y1077" s="64"/>
      <c r="Z1077" s="64"/>
      <c r="AA1077" s="64"/>
      <c r="AB1077" s="64"/>
      <c r="AC1077" s="64"/>
      <c r="AD1077" s="64"/>
      <c r="AE1077" s="64"/>
      <c r="AG1077" s="6">
        <f>IF(Q1077&gt;0,RANK(Q1077,(N1077:P1077,Q1077:AE1077)),0)</f>
        <v>0</v>
      </c>
      <c r="AH1077" s="6">
        <f>IF(R1077&gt;0,RANK(R1077,(N1077:P1077,Q1077:AE1077)),0)</f>
        <v>0</v>
      </c>
      <c r="AI1077" s="6">
        <f>IF(T1077&gt;0,RANK(T1077,(N1077:P1077,Q1077:AE1077)),0)</f>
        <v>0</v>
      </c>
      <c r="AJ1077" s="6">
        <f>IF(S1077&gt;0,RANK(S1077,(N1077:P1077,Q1077:AE1077)),0)</f>
        <v>0</v>
      </c>
      <c r="AK1077" s="2">
        <f t="shared" si="575"/>
        <v>0</v>
      </c>
      <c r="AL1077" s="2">
        <f t="shared" si="576"/>
        <v>0</v>
      </c>
      <c r="AM1077" s="2">
        <f t="shared" si="577"/>
        <v>0</v>
      </c>
      <c r="AN1077" s="2">
        <f t="shared" si="578"/>
        <v>0</v>
      </c>
      <c r="AP1077" t="s">
        <v>117</v>
      </c>
      <c r="AQ1077" t="s">
        <v>741</v>
      </c>
      <c r="AR1077">
        <v>14</v>
      </c>
      <c r="AT1077">
        <v>1</v>
      </c>
      <c r="AU1077" s="105">
        <v>39</v>
      </c>
      <c r="AV1077" s="107">
        <v>55</v>
      </c>
      <c r="AW1077" s="111">
        <f t="shared" si="579"/>
        <v>39055</v>
      </c>
      <c r="AY1077" s="6" t="s">
        <v>1243</v>
      </c>
    </row>
    <row r="1078" spans="1:51" hidden="1" outlineLevel="1">
      <c r="A1078" t="s">
        <v>1000</v>
      </c>
      <c r="B1078" t="s">
        <v>741</v>
      </c>
      <c r="C1078" s="1">
        <f t="shared" si="566"/>
        <v>82364</v>
      </c>
      <c r="D1078" s="8">
        <f t="shared" si="567"/>
        <v>2</v>
      </c>
      <c r="E1078" s="8">
        <f t="shared" si="568"/>
        <v>1</v>
      </c>
      <c r="F1078" s="8">
        <f t="shared" si="569"/>
        <v>3</v>
      </c>
      <c r="G1078" s="61">
        <f t="shared" si="570"/>
        <v>14736</v>
      </c>
      <c r="H1078" s="66">
        <f t="shared" si="565"/>
        <v>0.17891311738138022</v>
      </c>
      <c r="I1078" s="2"/>
      <c r="J1078" s="2">
        <f t="shared" si="571"/>
        <v>0.3914695740857656</v>
      </c>
      <c r="K1078" s="2">
        <f t="shared" si="572"/>
        <v>0.57038269146714582</v>
      </c>
      <c r="L1078" s="2">
        <f t="shared" si="573"/>
        <v>3.8147734447088535E-2</v>
      </c>
      <c r="M1078" s="2">
        <f t="shared" si="574"/>
        <v>-1.3877787807814457E-17</v>
      </c>
      <c r="N1078" s="1">
        <v>32243</v>
      </c>
      <c r="O1078" s="1">
        <v>46979</v>
      </c>
      <c r="P1078" s="1">
        <v>3142</v>
      </c>
      <c r="Q1078" s="1"/>
      <c r="R1078" s="64"/>
      <c r="S1078" s="64"/>
      <c r="T1078" s="64"/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  <c r="AG1078" s="6">
        <f>IF(Q1078&gt;0,RANK(Q1078,(N1078:P1078,Q1078:AE1078)),0)</f>
        <v>0</v>
      </c>
      <c r="AH1078" s="6">
        <f>IF(R1078&gt;0,RANK(R1078,(N1078:P1078,Q1078:AE1078)),0)</f>
        <v>0</v>
      </c>
      <c r="AI1078" s="6">
        <f>IF(T1078&gt;0,RANK(T1078,(N1078:P1078,Q1078:AE1078)),0)</f>
        <v>0</v>
      </c>
      <c r="AJ1078" s="6">
        <f>IF(S1078&gt;0,RANK(S1078,(N1078:P1078,Q1078:AE1078)),0)</f>
        <v>0</v>
      </c>
      <c r="AK1078" s="2">
        <f t="shared" si="575"/>
        <v>0</v>
      </c>
      <c r="AL1078" s="2">
        <f t="shared" si="576"/>
        <v>0</v>
      </c>
      <c r="AM1078" s="2">
        <f t="shared" si="577"/>
        <v>0</v>
      </c>
      <c r="AN1078" s="2">
        <f t="shared" si="578"/>
        <v>0</v>
      </c>
      <c r="AP1078" t="s">
        <v>1000</v>
      </c>
      <c r="AQ1078" t="s">
        <v>741</v>
      </c>
      <c r="AR1078">
        <v>10</v>
      </c>
      <c r="AT1078">
        <v>1</v>
      </c>
      <c r="AU1078" s="105">
        <v>39</v>
      </c>
      <c r="AV1078" s="107">
        <v>57</v>
      </c>
      <c r="AW1078" s="111">
        <f t="shared" si="579"/>
        <v>39057</v>
      </c>
      <c r="AY1078" s="6" t="s">
        <v>1243</v>
      </c>
    </row>
    <row r="1079" spans="1:51" hidden="1" outlineLevel="1">
      <c r="A1079" t="s">
        <v>2228</v>
      </c>
      <c r="B1079" t="s">
        <v>741</v>
      </c>
      <c r="C1079" s="1">
        <f t="shared" si="566"/>
        <v>16316</v>
      </c>
      <c r="D1079" s="8">
        <f t="shared" si="567"/>
        <v>2</v>
      </c>
      <c r="E1079" s="8">
        <f t="shared" si="568"/>
        <v>1</v>
      </c>
      <c r="F1079" s="8">
        <f t="shared" si="569"/>
        <v>3</v>
      </c>
      <c r="G1079" s="61">
        <f t="shared" si="570"/>
        <v>1609</v>
      </c>
      <c r="H1079" s="66">
        <f t="shared" si="565"/>
        <v>9.8614856582495705E-2</v>
      </c>
      <c r="I1079" s="2"/>
      <c r="J1079" s="2">
        <f t="shared" si="571"/>
        <v>0.42093650404510907</v>
      </c>
      <c r="K1079" s="2">
        <f t="shared" si="572"/>
        <v>0.51955136062760476</v>
      </c>
      <c r="L1079" s="2">
        <f t="shared" si="573"/>
        <v>5.9512135327286102E-2</v>
      </c>
      <c r="M1079" s="2">
        <f t="shared" si="574"/>
        <v>6.2450045135165055E-17</v>
      </c>
      <c r="N1079" s="1">
        <v>6868</v>
      </c>
      <c r="O1079" s="1">
        <v>8477</v>
      </c>
      <c r="P1079">
        <v>971</v>
      </c>
      <c r="Q1079" s="1"/>
      <c r="R1079" s="64"/>
      <c r="S1079" s="64"/>
      <c r="T1079" s="64"/>
      <c r="U1079" s="64"/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  <c r="AG1079" s="6">
        <f>IF(Q1079&gt;0,RANK(Q1079,(N1079:P1079,Q1079:AE1079)),0)</f>
        <v>0</v>
      </c>
      <c r="AH1079" s="6">
        <f>IF(R1079&gt;0,RANK(R1079,(N1079:P1079,Q1079:AE1079)),0)</f>
        <v>0</v>
      </c>
      <c r="AI1079" s="6">
        <f>IF(T1079&gt;0,RANK(T1079,(N1079:P1079,Q1079:AE1079)),0)</f>
        <v>0</v>
      </c>
      <c r="AJ1079" s="6">
        <f>IF(S1079&gt;0,RANK(S1079,(N1079:P1079,Q1079:AE1079)),0)</f>
        <v>0</v>
      </c>
      <c r="AK1079" s="2">
        <f t="shared" si="575"/>
        <v>0</v>
      </c>
      <c r="AL1079" s="2">
        <f t="shared" si="576"/>
        <v>0</v>
      </c>
      <c r="AM1079" s="2">
        <f t="shared" si="577"/>
        <v>0</v>
      </c>
      <c r="AN1079" s="2">
        <f t="shared" si="578"/>
        <v>0</v>
      </c>
      <c r="AP1079" t="s">
        <v>2228</v>
      </c>
      <c r="AQ1079" t="s">
        <v>741</v>
      </c>
      <c r="AR1079">
        <v>6</v>
      </c>
      <c r="AT1079">
        <v>1</v>
      </c>
      <c r="AU1079" s="105">
        <v>39</v>
      </c>
      <c r="AV1079" s="107">
        <v>59</v>
      </c>
      <c r="AW1079" s="111">
        <f t="shared" si="579"/>
        <v>39059</v>
      </c>
      <c r="AY1079" s="6" t="s">
        <v>1243</v>
      </c>
    </row>
    <row r="1080" spans="1:51" hidden="1" outlineLevel="1">
      <c r="A1080" t="s">
        <v>1034</v>
      </c>
      <c r="B1080" t="s">
        <v>741</v>
      </c>
      <c r="C1080" s="1">
        <f t="shared" si="566"/>
        <v>409745</v>
      </c>
      <c r="D1080" s="8">
        <f t="shared" si="567"/>
        <v>1</v>
      </c>
      <c r="E1080" s="8">
        <f t="shared" si="568"/>
        <v>2</v>
      </c>
      <c r="F1080" s="8">
        <f t="shared" si="569"/>
        <v>3</v>
      </c>
      <c r="G1080" s="61">
        <f t="shared" si="570"/>
        <v>43241</v>
      </c>
      <c r="H1080" s="66">
        <f t="shared" si="565"/>
        <v>0.10553148909687733</v>
      </c>
      <c r="I1080" s="2"/>
      <c r="J1080" s="2">
        <f t="shared" si="571"/>
        <v>0.53520848332499482</v>
      </c>
      <c r="K1080" s="2">
        <f t="shared" si="572"/>
        <v>0.4296769942281175</v>
      </c>
      <c r="L1080" s="2">
        <f t="shared" si="573"/>
        <v>3.5114522446887696E-2</v>
      </c>
      <c r="M1080" s="2">
        <f t="shared" si="574"/>
        <v>-2.0816681711721685E-17</v>
      </c>
      <c r="N1080" s="1">
        <v>219299</v>
      </c>
      <c r="O1080" s="1">
        <v>176058</v>
      </c>
      <c r="P1080" s="1">
        <v>14388</v>
      </c>
      <c r="Q1080" s="1"/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  <c r="AB1080" s="64"/>
      <c r="AC1080" s="64"/>
      <c r="AD1080" s="64"/>
      <c r="AE1080" s="64"/>
      <c r="AG1080" s="6">
        <f>IF(Q1080&gt;0,RANK(Q1080,(N1080:P1080,Q1080:AE1080)),0)</f>
        <v>0</v>
      </c>
      <c r="AH1080" s="6">
        <f>IF(R1080&gt;0,RANK(R1080,(N1080:P1080,Q1080:AE1080)),0)</f>
        <v>0</v>
      </c>
      <c r="AI1080" s="6">
        <f>IF(T1080&gt;0,RANK(T1080,(N1080:P1080,Q1080:AE1080)),0)</f>
        <v>0</v>
      </c>
      <c r="AJ1080" s="6">
        <f>IF(S1080&gt;0,RANK(S1080,(N1080:P1080,Q1080:AE1080)),0)</f>
        <v>0</v>
      </c>
      <c r="AK1080" s="2">
        <f t="shared" si="575"/>
        <v>0</v>
      </c>
      <c r="AL1080" s="2">
        <f t="shared" si="576"/>
        <v>0</v>
      </c>
      <c r="AM1080" s="2">
        <f t="shared" si="577"/>
        <v>0</v>
      </c>
      <c r="AN1080" s="2">
        <f t="shared" si="578"/>
        <v>0</v>
      </c>
      <c r="AP1080" t="s">
        <v>1034</v>
      </c>
      <c r="AQ1080" t="s">
        <v>741</v>
      </c>
      <c r="AT1080">
        <v>1</v>
      </c>
      <c r="AU1080" s="105">
        <v>39</v>
      </c>
      <c r="AV1080" s="107">
        <v>61</v>
      </c>
      <c r="AW1080" s="111">
        <f t="shared" si="579"/>
        <v>39061</v>
      </c>
      <c r="AY1080" s="6" t="s">
        <v>1243</v>
      </c>
    </row>
    <row r="1081" spans="1:51" hidden="1" outlineLevel="1">
      <c r="A1081" t="s">
        <v>1363</v>
      </c>
      <c r="B1081" t="s">
        <v>741</v>
      </c>
      <c r="C1081" s="1">
        <f t="shared" si="566"/>
        <v>35187</v>
      </c>
      <c r="D1081" s="8">
        <f t="shared" si="567"/>
        <v>2</v>
      </c>
      <c r="E1081" s="8">
        <f t="shared" si="568"/>
        <v>1</v>
      </c>
      <c r="F1081" s="8">
        <f t="shared" si="569"/>
        <v>3</v>
      </c>
      <c r="G1081" s="61">
        <f t="shared" si="570"/>
        <v>9626</v>
      </c>
      <c r="H1081" s="66">
        <f t="shared" si="565"/>
        <v>0.2735669423366584</v>
      </c>
      <c r="I1081" s="2"/>
      <c r="J1081" s="2">
        <f t="shared" si="571"/>
        <v>0.33802256515190271</v>
      </c>
      <c r="K1081" s="2">
        <f t="shared" si="572"/>
        <v>0.61158950748856111</v>
      </c>
      <c r="L1081" s="2">
        <f t="shared" si="573"/>
        <v>5.0387927359536192E-2</v>
      </c>
      <c r="M1081" s="2">
        <f t="shared" si="574"/>
        <v>4.163336342344337E-17</v>
      </c>
      <c r="N1081" s="1">
        <v>11894</v>
      </c>
      <c r="O1081" s="1">
        <v>21520</v>
      </c>
      <c r="P1081" s="1">
        <v>1773</v>
      </c>
      <c r="Q1081" s="1"/>
      <c r="R1081" s="64"/>
      <c r="S1081" s="64"/>
      <c r="T1081" s="64"/>
      <c r="U1081" s="64"/>
      <c r="V1081" s="64"/>
      <c r="W1081" s="64"/>
      <c r="X1081" s="64"/>
      <c r="Y1081" s="64"/>
      <c r="Z1081" s="64"/>
      <c r="AA1081" s="64"/>
      <c r="AB1081" s="64"/>
      <c r="AC1081" s="64"/>
      <c r="AD1081" s="64"/>
      <c r="AE1081" s="64"/>
      <c r="AG1081" s="6">
        <f>IF(Q1081&gt;0,RANK(Q1081,(N1081:P1081,Q1081:AE1081)),0)</f>
        <v>0</v>
      </c>
      <c r="AH1081" s="6">
        <f>IF(R1081&gt;0,RANK(R1081,(N1081:P1081,Q1081:AE1081)),0)</f>
        <v>0</v>
      </c>
      <c r="AI1081" s="6">
        <f>IF(T1081&gt;0,RANK(T1081,(N1081:P1081,Q1081:AE1081)),0)</f>
        <v>0</v>
      </c>
      <c r="AJ1081" s="6">
        <f>IF(S1081&gt;0,RANK(S1081,(N1081:P1081,Q1081:AE1081)),0)</f>
        <v>0</v>
      </c>
      <c r="AK1081" s="2">
        <f t="shared" si="575"/>
        <v>0</v>
      </c>
      <c r="AL1081" s="2">
        <f t="shared" si="576"/>
        <v>0</v>
      </c>
      <c r="AM1081" s="2">
        <f t="shared" si="577"/>
        <v>0</v>
      </c>
      <c r="AN1081" s="2">
        <f t="shared" si="578"/>
        <v>0</v>
      </c>
      <c r="AP1081" t="s">
        <v>1363</v>
      </c>
      <c r="AQ1081" t="s">
        <v>741</v>
      </c>
      <c r="AR1081">
        <v>5</v>
      </c>
      <c r="AT1081">
        <v>1</v>
      </c>
      <c r="AU1081" s="105">
        <v>39</v>
      </c>
      <c r="AV1081" s="107">
        <v>63</v>
      </c>
      <c r="AW1081" s="111">
        <f t="shared" si="579"/>
        <v>39063</v>
      </c>
      <c r="AY1081" s="6" t="s">
        <v>1243</v>
      </c>
    </row>
    <row r="1082" spans="1:51" hidden="1" outlineLevel="1">
      <c r="A1082" t="s">
        <v>2496</v>
      </c>
      <c r="B1082" t="s">
        <v>741</v>
      </c>
      <c r="C1082" s="1">
        <f t="shared" ref="C1082:C1113" si="580">SUM(N1082:AE1082)</f>
        <v>12264</v>
      </c>
      <c r="D1082" s="8">
        <f t="shared" ref="D1082:D1113" si="581">IF(N1082&gt;0, RANK(N1082,(N1082:AE1082)),0)</f>
        <v>2</v>
      </c>
      <c r="E1082" s="8">
        <f t="shared" ref="E1082:E1113" si="582">IF(O1082&gt;0,RANK(O1082,(N1082:AE1082)),0)</f>
        <v>1</v>
      </c>
      <c r="F1082" s="8">
        <f t="shared" ref="F1082:F1113" si="583">IF(P1082&gt;0,RANK(P1082,(N1082:AE1082)),0)</f>
        <v>3</v>
      </c>
      <c r="G1082" s="61">
        <f t="shared" ref="G1082:G1113" si="584">IF(C1082&gt;0,MAX(N1082:S1082)-LARGE(N1082:S1082,2),0)</f>
        <v>2715</v>
      </c>
      <c r="H1082" s="66">
        <f t="shared" si="565"/>
        <v>0.22137964774951077</v>
      </c>
      <c r="I1082" s="2"/>
      <c r="J1082" s="2">
        <f t="shared" ref="J1082:J1113" si="585">IF($C1082=0,"-",N1082/$C1082)</f>
        <v>0.36007827788649704</v>
      </c>
      <c r="K1082" s="2">
        <f t="shared" ref="K1082:K1113" si="586">IF($C1082=0,"-",O1082/$C1082)</f>
        <v>0.58145792563600784</v>
      </c>
      <c r="L1082" s="2">
        <f t="shared" ref="L1082:L1113" si="587">IF($C1082=0,"-",P1082/$C1082)</f>
        <v>5.8463796477495104E-2</v>
      </c>
      <c r="M1082" s="2">
        <f t="shared" ref="M1082:M1113" si="588">IF(C1082=0,"-",(1-J1082-K1082-L1082))</f>
        <v>6.9388939039072284E-18</v>
      </c>
      <c r="N1082" s="1">
        <v>4416</v>
      </c>
      <c r="O1082" s="1">
        <v>7131</v>
      </c>
      <c r="P1082">
        <v>717</v>
      </c>
      <c r="Q1082" s="1"/>
      <c r="R1082" s="64"/>
      <c r="S1082" s="64"/>
      <c r="T1082" s="64"/>
      <c r="U1082" s="64"/>
      <c r="V1082" s="64"/>
      <c r="W1082" s="64"/>
      <c r="X1082" s="64"/>
      <c r="Y1082" s="64"/>
      <c r="Z1082" s="64"/>
      <c r="AA1082" s="64"/>
      <c r="AB1082" s="64"/>
      <c r="AC1082" s="64"/>
      <c r="AD1082" s="64"/>
      <c r="AE1082" s="64"/>
      <c r="AG1082" s="6">
        <f>IF(Q1082&gt;0,RANK(Q1082,(N1082:P1082,Q1082:AE1082)),0)</f>
        <v>0</v>
      </c>
      <c r="AH1082" s="6">
        <f>IF(R1082&gt;0,RANK(R1082,(N1082:P1082,Q1082:AE1082)),0)</f>
        <v>0</v>
      </c>
      <c r="AI1082" s="6">
        <f>IF(T1082&gt;0,RANK(T1082,(N1082:P1082,Q1082:AE1082)),0)</f>
        <v>0</v>
      </c>
      <c r="AJ1082" s="6">
        <f>IF(S1082&gt;0,RANK(S1082,(N1082:P1082,Q1082:AE1082)),0)</f>
        <v>0</v>
      </c>
      <c r="AK1082" s="2">
        <f t="shared" ref="AK1082:AK1113" si="589">IF($C1082=0,"-",Q1082/$C1082)</f>
        <v>0</v>
      </c>
      <c r="AL1082" s="2">
        <f t="shared" ref="AL1082:AL1113" si="590">IF($C1082=0,"-",R1082/$C1082)</f>
        <v>0</v>
      </c>
      <c r="AM1082" s="2">
        <f t="shared" ref="AM1082:AM1113" si="591">IF($C1082=0,"-",T1082/$C1082)</f>
        <v>0</v>
      </c>
      <c r="AN1082" s="2">
        <f t="shared" ref="AN1082:AN1113" si="592">IF($C1082=0,"-",S1082/$C1082)</f>
        <v>0</v>
      </c>
      <c r="AP1082" t="s">
        <v>2496</v>
      </c>
      <c r="AQ1082" t="s">
        <v>741</v>
      </c>
      <c r="AR1082">
        <v>5</v>
      </c>
      <c r="AT1082">
        <v>1</v>
      </c>
      <c r="AU1082" s="105">
        <v>39</v>
      </c>
      <c r="AV1082" s="107">
        <v>65</v>
      </c>
      <c r="AW1082" s="111">
        <f t="shared" si="579"/>
        <v>39065</v>
      </c>
      <c r="AY1082" s="6" t="s">
        <v>1243</v>
      </c>
    </row>
    <row r="1083" spans="1:51" hidden="1" outlineLevel="1">
      <c r="A1083" t="s">
        <v>2095</v>
      </c>
      <c r="B1083" t="s">
        <v>741</v>
      </c>
      <c r="C1083" s="1">
        <f t="shared" si="580"/>
        <v>7063</v>
      </c>
      <c r="D1083" s="8">
        <f t="shared" si="581"/>
        <v>2</v>
      </c>
      <c r="E1083" s="8">
        <f t="shared" si="582"/>
        <v>1</v>
      </c>
      <c r="F1083" s="8">
        <f t="shared" si="583"/>
        <v>3</v>
      </c>
      <c r="G1083" s="61">
        <f t="shared" si="584"/>
        <v>322</v>
      </c>
      <c r="H1083" s="66">
        <f t="shared" si="565"/>
        <v>4.5589692765113973E-2</v>
      </c>
      <c r="I1083" s="2"/>
      <c r="J1083" s="2">
        <f t="shared" si="585"/>
        <v>0.44966728019255275</v>
      </c>
      <c r="K1083" s="2">
        <f t="shared" si="586"/>
        <v>0.49525697295766674</v>
      </c>
      <c r="L1083" s="2">
        <f t="shared" si="587"/>
        <v>5.5075746849780546E-2</v>
      </c>
      <c r="M1083" s="2">
        <f t="shared" si="588"/>
        <v>-4.163336342344337E-17</v>
      </c>
      <c r="N1083" s="1">
        <v>3176</v>
      </c>
      <c r="O1083" s="1">
        <v>3498</v>
      </c>
      <c r="P1083">
        <v>389</v>
      </c>
      <c r="Q1083" s="1"/>
      <c r="R1083" s="64"/>
      <c r="S1083" s="64"/>
      <c r="T1083" s="64"/>
      <c r="U1083" s="64"/>
      <c r="V1083" s="64"/>
      <c r="W1083" s="64"/>
      <c r="X1083" s="64"/>
      <c r="Y1083" s="64"/>
      <c r="Z1083" s="64"/>
      <c r="AA1083" s="64"/>
      <c r="AB1083" s="64"/>
      <c r="AC1083" s="64"/>
      <c r="AD1083" s="64"/>
      <c r="AE1083" s="64"/>
      <c r="AG1083" s="6">
        <f>IF(Q1083&gt;0,RANK(Q1083,(N1083:P1083,Q1083:AE1083)),0)</f>
        <v>0</v>
      </c>
      <c r="AH1083" s="6">
        <f>IF(R1083&gt;0,RANK(R1083,(N1083:P1083,Q1083:AE1083)),0)</f>
        <v>0</v>
      </c>
      <c r="AI1083" s="6">
        <f>IF(T1083&gt;0,RANK(T1083,(N1083:P1083,Q1083:AE1083)),0)</f>
        <v>0</v>
      </c>
      <c r="AJ1083" s="6">
        <f>IF(S1083&gt;0,RANK(S1083,(N1083:P1083,Q1083:AE1083)),0)</f>
        <v>0</v>
      </c>
      <c r="AK1083" s="2">
        <f t="shared" si="589"/>
        <v>0</v>
      </c>
      <c r="AL1083" s="2">
        <f t="shared" si="590"/>
        <v>0</v>
      </c>
      <c r="AM1083" s="2">
        <f t="shared" si="591"/>
        <v>0</v>
      </c>
      <c r="AN1083" s="2">
        <f t="shared" si="592"/>
        <v>0</v>
      </c>
      <c r="AP1083" t="s">
        <v>2095</v>
      </c>
      <c r="AQ1083" t="s">
        <v>741</v>
      </c>
      <c r="AR1083">
        <v>6</v>
      </c>
      <c r="AT1083">
        <v>1</v>
      </c>
      <c r="AU1083" s="105">
        <v>39</v>
      </c>
      <c r="AV1083" s="107">
        <v>67</v>
      </c>
      <c r="AW1083" s="111">
        <f t="shared" si="579"/>
        <v>39067</v>
      </c>
      <c r="AY1083" s="6" t="s">
        <v>1243</v>
      </c>
    </row>
    <row r="1084" spans="1:51" hidden="1" outlineLevel="1">
      <c r="A1084" t="s">
        <v>2357</v>
      </c>
      <c r="B1084" t="s">
        <v>741</v>
      </c>
      <c r="C1084" s="1">
        <f t="shared" si="580"/>
        <v>14015</v>
      </c>
      <c r="D1084" s="8">
        <f t="shared" si="581"/>
        <v>2</v>
      </c>
      <c r="E1084" s="8">
        <f t="shared" si="582"/>
        <v>1</v>
      </c>
      <c r="F1084" s="8">
        <f t="shared" si="583"/>
        <v>3</v>
      </c>
      <c r="G1084" s="61">
        <f t="shared" si="584"/>
        <v>2290</v>
      </c>
      <c r="H1084" s="66">
        <f t="shared" si="565"/>
        <v>0.16339636104174099</v>
      </c>
      <c r="I1084" s="2"/>
      <c r="J1084" s="2">
        <f t="shared" si="585"/>
        <v>0.38872636460934712</v>
      </c>
      <c r="K1084" s="2">
        <f t="shared" si="586"/>
        <v>0.55212272565108811</v>
      </c>
      <c r="L1084" s="2">
        <f t="shared" si="587"/>
        <v>5.9150909739564751E-2</v>
      </c>
      <c r="M1084" s="2">
        <f t="shared" si="588"/>
        <v>7.6327832942979512E-17</v>
      </c>
      <c r="N1084" s="1">
        <v>5448</v>
      </c>
      <c r="O1084" s="1">
        <v>7738</v>
      </c>
      <c r="P1084">
        <v>829</v>
      </c>
      <c r="Q1084" s="1"/>
      <c r="R1084" s="64"/>
      <c r="S1084" s="64"/>
      <c r="T1084" s="64"/>
      <c r="U1084" s="64"/>
      <c r="V1084" s="64"/>
      <c r="W1084" s="64"/>
      <c r="X1084" s="64"/>
      <c r="Y1084" s="64"/>
      <c r="Z1084" s="64"/>
      <c r="AA1084" s="64"/>
      <c r="AB1084" s="64"/>
      <c r="AC1084" s="64"/>
      <c r="AD1084" s="64"/>
      <c r="AE1084" s="64"/>
      <c r="AG1084" s="6">
        <f>IF(Q1084&gt;0,RANK(Q1084,(N1084:P1084,Q1084:AE1084)),0)</f>
        <v>0</v>
      </c>
      <c r="AH1084" s="6">
        <f>IF(R1084&gt;0,RANK(R1084,(N1084:P1084,Q1084:AE1084)),0)</f>
        <v>0</v>
      </c>
      <c r="AI1084" s="6">
        <f>IF(T1084&gt;0,RANK(T1084,(N1084:P1084,Q1084:AE1084)),0)</f>
        <v>0</v>
      </c>
      <c r="AJ1084" s="6">
        <f>IF(S1084&gt;0,RANK(S1084,(N1084:P1084,Q1084:AE1084)),0)</f>
        <v>0</v>
      </c>
      <c r="AK1084" s="2">
        <f t="shared" si="589"/>
        <v>0</v>
      </c>
      <c r="AL1084" s="2">
        <f t="shared" si="590"/>
        <v>0</v>
      </c>
      <c r="AM1084" s="2">
        <f t="shared" si="591"/>
        <v>0</v>
      </c>
      <c r="AN1084" s="2">
        <f t="shared" si="592"/>
        <v>0</v>
      </c>
      <c r="AP1084" t="s">
        <v>2357</v>
      </c>
      <c r="AQ1084" t="s">
        <v>741</v>
      </c>
      <c r="AR1084">
        <v>5</v>
      </c>
      <c r="AT1084">
        <v>1</v>
      </c>
      <c r="AU1084" s="105">
        <v>39</v>
      </c>
      <c r="AV1084" s="107">
        <v>69</v>
      </c>
      <c r="AW1084" s="111">
        <f t="shared" si="579"/>
        <v>39069</v>
      </c>
      <c r="AY1084" s="6" t="s">
        <v>1243</v>
      </c>
    </row>
    <row r="1085" spans="1:51" hidden="1" outlineLevel="1">
      <c r="A1085" t="s">
        <v>903</v>
      </c>
      <c r="B1085" t="s">
        <v>741</v>
      </c>
      <c r="C1085" s="1">
        <f t="shared" si="580"/>
        <v>17629</v>
      </c>
      <c r="D1085" s="8">
        <f t="shared" si="581"/>
        <v>2</v>
      </c>
      <c r="E1085" s="8">
        <f t="shared" si="582"/>
        <v>1</v>
      </c>
      <c r="F1085" s="8">
        <f t="shared" si="583"/>
        <v>3</v>
      </c>
      <c r="G1085" s="61">
        <f t="shared" si="584"/>
        <v>4701</v>
      </c>
      <c r="H1085" s="66">
        <f t="shared" si="565"/>
        <v>0.26666288501900276</v>
      </c>
      <c r="I1085" s="2"/>
      <c r="J1085" s="2">
        <f t="shared" si="585"/>
        <v>0.33932724488059446</v>
      </c>
      <c r="K1085" s="2">
        <f t="shared" si="586"/>
        <v>0.60599012989959722</v>
      </c>
      <c r="L1085" s="2">
        <f t="shared" si="587"/>
        <v>5.4682625219808267E-2</v>
      </c>
      <c r="M1085" s="2">
        <f t="shared" si="588"/>
        <v>1.1102230246251565E-16</v>
      </c>
      <c r="N1085" s="1">
        <v>5982</v>
      </c>
      <c r="O1085" s="1">
        <v>10683</v>
      </c>
      <c r="P1085">
        <v>964</v>
      </c>
      <c r="Q1085" s="1"/>
      <c r="R1085" s="64"/>
      <c r="S1085" s="64"/>
      <c r="T1085" s="64"/>
      <c r="U1085" s="64"/>
      <c r="V1085" s="64"/>
      <c r="W1085" s="64"/>
      <c r="X1085" s="64"/>
      <c r="Y1085" s="64"/>
      <c r="Z1085" s="64"/>
      <c r="AA1085" s="64"/>
      <c r="AB1085" s="64"/>
      <c r="AC1085" s="64"/>
      <c r="AD1085" s="64"/>
      <c r="AE1085" s="64"/>
      <c r="AG1085" s="6">
        <f>IF(Q1085&gt;0,RANK(Q1085,(N1085:P1085,Q1085:AE1085)),0)</f>
        <v>0</v>
      </c>
      <c r="AH1085" s="6">
        <f>IF(R1085&gt;0,RANK(R1085,(N1085:P1085,Q1085:AE1085)),0)</f>
        <v>0</v>
      </c>
      <c r="AI1085" s="6">
        <f>IF(T1085&gt;0,RANK(T1085,(N1085:P1085,Q1085:AE1085)),0)</f>
        <v>0</v>
      </c>
      <c r="AJ1085" s="6">
        <f>IF(S1085&gt;0,RANK(S1085,(N1085:P1085,Q1085:AE1085)),0)</f>
        <v>0</v>
      </c>
      <c r="AK1085" s="2">
        <f t="shared" si="589"/>
        <v>0</v>
      </c>
      <c r="AL1085" s="2">
        <f t="shared" si="590"/>
        <v>0</v>
      </c>
      <c r="AM1085" s="2">
        <f t="shared" si="591"/>
        <v>0</v>
      </c>
      <c r="AN1085" s="2">
        <f t="shared" si="592"/>
        <v>0</v>
      </c>
      <c r="AP1085" t="s">
        <v>903</v>
      </c>
      <c r="AQ1085" t="s">
        <v>741</v>
      </c>
      <c r="AR1085">
        <v>2</v>
      </c>
      <c r="AT1085">
        <v>1</v>
      </c>
      <c r="AU1085" s="105">
        <v>39</v>
      </c>
      <c r="AV1085" s="107">
        <v>71</v>
      </c>
      <c r="AW1085" s="111">
        <f t="shared" si="579"/>
        <v>39071</v>
      </c>
      <c r="AY1085" s="6" t="s">
        <v>1243</v>
      </c>
    </row>
    <row r="1086" spans="1:51" hidden="1" outlineLevel="1">
      <c r="A1086" t="s">
        <v>2532</v>
      </c>
      <c r="B1086" t="s">
        <v>741</v>
      </c>
      <c r="C1086" s="1">
        <f t="shared" si="580"/>
        <v>12576</v>
      </c>
      <c r="D1086" s="8">
        <f t="shared" si="581"/>
        <v>2</v>
      </c>
      <c r="E1086" s="8">
        <f t="shared" si="582"/>
        <v>1</v>
      </c>
      <c r="F1086" s="8">
        <f t="shared" si="583"/>
        <v>3</v>
      </c>
      <c r="G1086" s="61">
        <f t="shared" si="584"/>
        <v>340</v>
      </c>
      <c r="H1086" s="66">
        <f t="shared" si="565"/>
        <v>2.703562340966921E-2</v>
      </c>
      <c r="I1086" s="2"/>
      <c r="J1086" s="2">
        <f t="shared" si="585"/>
        <v>0.45459605597964375</v>
      </c>
      <c r="K1086" s="2">
        <f t="shared" si="586"/>
        <v>0.48163167938931295</v>
      </c>
      <c r="L1086" s="2">
        <f t="shared" si="587"/>
        <v>6.3772264631043254E-2</v>
      </c>
      <c r="M1086" s="2">
        <f t="shared" si="588"/>
        <v>-1.3877787807814457E-17</v>
      </c>
      <c r="N1086" s="1">
        <v>5717</v>
      </c>
      <c r="O1086" s="1">
        <v>6057</v>
      </c>
      <c r="P1086">
        <v>802</v>
      </c>
      <c r="Q1086" s="1"/>
      <c r="R1086" s="64"/>
      <c r="S1086" s="64"/>
      <c r="T1086" s="64"/>
      <c r="U1086" s="64"/>
      <c r="V1086" s="64"/>
      <c r="W1086" s="64"/>
      <c r="X1086" s="64"/>
      <c r="Y1086" s="64"/>
      <c r="Z1086" s="64"/>
      <c r="AA1086" s="64"/>
      <c r="AB1086" s="64"/>
      <c r="AC1086" s="64"/>
      <c r="AD1086" s="64"/>
      <c r="AE1086" s="64"/>
      <c r="AG1086" s="6">
        <f>IF(Q1086&gt;0,RANK(Q1086,(N1086:P1086,Q1086:AE1086)),0)</f>
        <v>0</v>
      </c>
      <c r="AH1086" s="6">
        <f>IF(R1086&gt;0,RANK(R1086,(N1086:P1086,Q1086:AE1086)),0)</f>
        <v>0</v>
      </c>
      <c r="AI1086" s="6">
        <f>IF(T1086&gt;0,RANK(T1086,(N1086:P1086,Q1086:AE1086)),0)</f>
        <v>0</v>
      </c>
      <c r="AJ1086" s="6">
        <f>IF(S1086&gt;0,RANK(S1086,(N1086:P1086,Q1086:AE1086)),0)</f>
        <v>0</v>
      </c>
      <c r="AK1086" s="2">
        <f t="shared" si="589"/>
        <v>0</v>
      </c>
      <c r="AL1086" s="2">
        <f t="shared" si="590"/>
        <v>0</v>
      </c>
      <c r="AM1086" s="2">
        <f t="shared" si="591"/>
        <v>0</v>
      </c>
      <c r="AN1086" s="2">
        <f t="shared" si="592"/>
        <v>0</v>
      </c>
      <c r="AP1086" t="s">
        <v>2532</v>
      </c>
      <c r="AQ1086" t="s">
        <v>741</v>
      </c>
      <c r="AR1086">
        <v>15</v>
      </c>
      <c r="AT1086">
        <v>1</v>
      </c>
      <c r="AU1086" s="105">
        <v>39</v>
      </c>
      <c r="AV1086" s="107">
        <v>73</v>
      </c>
      <c r="AW1086" s="111">
        <f t="shared" si="579"/>
        <v>39073</v>
      </c>
      <c r="AY1086" s="6" t="s">
        <v>1243</v>
      </c>
    </row>
    <row r="1087" spans="1:51" hidden="1" outlineLevel="1">
      <c r="A1087" t="s">
        <v>1589</v>
      </c>
      <c r="B1087" t="s">
        <v>741</v>
      </c>
      <c r="C1087" s="1">
        <f t="shared" si="580"/>
        <v>11391</v>
      </c>
      <c r="D1087" s="8">
        <f t="shared" si="581"/>
        <v>2</v>
      </c>
      <c r="E1087" s="8">
        <f t="shared" si="582"/>
        <v>1</v>
      </c>
      <c r="F1087" s="8">
        <f t="shared" si="583"/>
        <v>3</v>
      </c>
      <c r="G1087" s="61">
        <f t="shared" si="584"/>
        <v>5746</v>
      </c>
      <c r="H1087" s="66">
        <f t="shared" si="565"/>
        <v>0.50443332455447287</v>
      </c>
      <c r="I1087" s="2"/>
      <c r="J1087" s="2">
        <f t="shared" si="585"/>
        <v>0.21999824422789921</v>
      </c>
      <c r="K1087" s="2">
        <f t="shared" si="586"/>
        <v>0.72443156878237203</v>
      </c>
      <c r="L1087" s="2">
        <f t="shared" si="587"/>
        <v>5.557018698972873E-2</v>
      </c>
      <c r="M1087" s="2">
        <f t="shared" si="588"/>
        <v>9.0205620750793969E-17</v>
      </c>
      <c r="N1087" s="1">
        <v>2506</v>
      </c>
      <c r="O1087" s="1">
        <v>8252</v>
      </c>
      <c r="P1087">
        <v>633</v>
      </c>
      <c r="Q1087" s="1"/>
      <c r="R1087" s="64"/>
      <c r="S1087" s="64"/>
      <c r="T1087" s="64"/>
      <c r="U1087" s="64"/>
      <c r="V1087" s="64"/>
      <c r="W1087" s="64"/>
      <c r="X1087" s="64"/>
      <c r="Y1087" s="64"/>
      <c r="Z1087" s="64"/>
      <c r="AA1087" s="64"/>
      <c r="AB1087" s="64"/>
      <c r="AC1087" s="64"/>
      <c r="AD1087" s="64"/>
      <c r="AE1087" s="64"/>
      <c r="AG1087" s="6">
        <f>IF(Q1087&gt;0,RANK(Q1087,(N1087:P1087,Q1087:AE1087)),0)</f>
        <v>0</v>
      </c>
      <c r="AH1087" s="6">
        <f>IF(R1087&gt;0,RANK(R1087,(N1087:P1087,Q1087:AE1087)),0)</f>
        <v>0</v>
      </c>
      <c r="AI1087" s="6">
        <f>IF(T1087&gt;0,RANK(T1087,(N1087:P1087,Q1087:AE1087)),0)</f>
        <v>0</v>
      </c>
      <c r="AJ1087" s="6">
        <f>IF(S1087&gt;0,RANK(S1087,(N1087:P1087,Q1087:AE1087)),0)</f>
        <v>0</v>
      </c>
      <c r="AK1087" s="2">
        <f t="shared" si="589"/>
        <v>0</v>
      </c>
      <c r="AL1087" s="2">
        <f t="shared" si="590"/>
        <v>0</v>
      </c>
      <c r="AM1087" s="2">
        <f t="shared" si="591"/>
        <v>0</v>
      </c>
      <c r="AN1087" s="2">
        <f t="shared" si="592"/>
        <v>0</v>
      </c>
      <c r="AP1087" t="s">
        <v>1589</v>
      </c>
      <c r="AQ1087" t="s">
        <v>741</v>
      </c>
      <c r="AR1087">
        <v>7</v>
      </c>
      <c r="AT1087">
        <v>1</v>
      </c>
      <c r="AU1087" s="105">
        <v>39</v>
      </c>
      <c r="AV1087" s="107">
        <v>75</v>
      </c>
      <c r="AW1087" s="111">
        <f t="shared" si="579"/>
        <v>39075</v>
      </c>
      <c r="AY1087" s="6" t="s">
        <v>1243</v>
      </c>
    </row>
    <row r="1088" spans="1:51" hidden="1" outlineLevel="1">
      <c r="A1088" t="s">
        <v>1091</v>
      </c>
      <c r="B1088" t="s">
        <v>741</v>
      </c>
      <c r="C1088" s="1">
        <f t="shared" si="580"/>
        <v>24277</v>
      </c>
      <c r="D1088" s="8">
        <f t="shared" si="581"/>
        <v>2</v>
      </c>
      <c r="E1088" s="8">
        <f t="shared" si="582"/>
        <v>1</v>
      </c>
      <c r="F1088" s="8">
        <f t="shared" si="583"/>
        <v>3</v>
      </c>
      <c r="G1088" s="61">
        <f t="shared" si="584"/>
        <v>2360</v>
      </c>
      <c r="H1088" s="66">
        <f t="shared" si="565"/>
        <v>9.7211352308769622E-2</v>
      </c>
      <c r="I1088" s="2"/>
      <c r="J1088" s="2">
        <f t="shared" si="585"/>
        <v>0.41533138361412036</v>
      </c>
      <c r="K1088" s="2">
        <f t="shared" si="586"/>
        <v>0.51254273592289001</v>
      </c>
      <c r="L1088" s="2">
        <f t="shared" si="587"/>
        <v>7.2125880462989664E-2</v>
      </c>
      <c r="M1088" s="2">
        <f t="shared" si="588"/>
        <v>-4.163336342344337E-17</v>
      </c>
      <c r="N1088" s="1">
        <v>10083</v>
      </c>
      <c r="O1088" s="1">
        <v>12443</v>
      </c>
      <c r="P1088" s="1">
        <v>1751</v>
      </c>
      <c r="Q1088" s="1"/>
      <c r="R1088" s="64"/>
      <c r="S1088" s="64"/>
      <c r="T1088" s="64"/>
      <c r="U1088" s="64"/>
      <c r="V1088" s="64"/>
      <c r="W1088" s="64"/>
      <c r="X1088" s="64"/>
      <c r="Y1088" s="64"/>
      <c r="Z1088" s="64"/>
      <c r="AA1088" s="64"/>
      <c r="AB1088" s="64"/>
      <c r="AC1088" s="64"/>
      <c r="AD1088" s="64"/>
      <c r="AE1088" s="64"/>
      <c r="AG1088" s="6">
        <f>IF(Q1088&gt;0,RANK(Q1088,(N1088:P1088,Q1088:AE1088)),0)</f>
        <v>0</v>
      </c>
      <c r="AH1088" s="6">
        <f>IF(R1088&gt;0,RANK(R1088,(N1088:P1088,Q1088:AE1088)),0)</f>
        <v>0</v>
      </c>
      <c r="AI1088" s="6">
        <f>IF(T1088&gt;0,RANK(T1088,(N1088:P1088,Q1088:AE1088)),0)</f>
        <v>0</v>
      </c>
      <c r="AJ1088" s="6">
        <f>IF(S1088&gt;0,RANK(S1088,(N1088:P1088,Q1088:AE1088)),0)</f>
        <v>0</v>
      </c>
      <c r="AK1088" s="2">
        <f t="shared" si="589"/>
        <v>0</v>
      </c>
      <c r="AL1088" s="2">
        <f t="shared" si="590"/>
        <v>0</v>
      </c>
      <c r="AM1088" s="2">
        <f t="shared" si="591"/>
        <v>0</v>
      </c>
      <c r="AN1088" s="2">
        <f t="shared" si="592"/>
        <v>0</v>
      </c>
      <c r="AP1088" t="s">
        <v>1091</v>
      </c>
      <c r="AQ1088" t="s">
        <v>741</v>
      </c>
      <c r="AT1088">
        <v>1</v>
      </c>
      <c r="AU1088" s="105">
        <v>39</v>
      </c>
      <c r="AV1088" s="107">
        <v>77</v>
      </c>
      <c r="AW1088" s="111">
        <f t="shared" si="579"/>
        <v>39077</v>
      </c>
      <c r="AY1088" s="6" t="s">
        <v>1243</v>
      </c>
    </row>
    <row r="1089" spans="1:51" hidden="1" outlineLevel="1">
      <c r="A1089" t="s">
        <v>806</v>
      </c>
      <c r="B1089" t="s">
        <v>741</v>
      </c>
      <c r="C1089" s="1">
        <f t="shared" si="580"/>
        <v>13184</v>
      </c>
      <c r="D1089" s="8">
        <f t="shared" si="581"/>
        <v>2</v>
      </c>
      <c r="E1089" s="8">
        <f t="shared" si="582"/>
        <v>1</v>
      </c>
      <c r="F1089" s="8">
        <f t="shared" si="583"/>
        <v>3</v>
      </c>
      <c r="G1089" s="61">
        <f t="shared" si="584"/>
        <v>2010</v>
      </c>
      <c r="H1089" s="66">
        <f t="shared" si="565"/>
        <v>0.15245752427184467</v>
      </c>
      <c r="I1089" s="2"/>
      <c r="J1089" s="2">
        <f t="shared" si="585"/>
        <v>0.39881674757281554</v>
      </c>
      <c r="K1089" s="2">
        <f t="shared" si="586"/>
        <v>0.55127427184466016</v>
      </c>
      <c r="L1089" s="2">
        <f t="shared" si="587"/>
        <v>4.990898058252427E-2</v>
      </c>
      <c r="M1089" s="2">
        <f t="shared" si="588"/>
        <v>8.3266726846886741E-17</v>
      </c>
      <c r="N1089" s="1">
        <v>5258</v>
      </c>
      <c r="O1089" s="1">
        <v>7268</v>
      </c>
      <c r="P1089">
        <v>658</v>
      </c>
      <c r="Q1089" s="1"/>
      <c r="R1089" s="64"/>
      <c r="S1089" s="64"/>
      <c r="T1089" s="64"/>
      <c r="U1089" s="64"/>
      <c r="V1089" s="64"/>
      <c r="W1089" s="64"/>
      <c r="X1089" s="64"/>
      <c r="Y1089" s="64"/>
      <c r="Z1089" s="64"/>
      <c r="AA1089" s="64"/>
      <c r="AB1089" s="64"/>
      <c r="AC1089" s="64"/>
      <c r="AD1089" s="64"/>
      <c r="AE1089" s="64"/>
      <c r="AG1089" s="6">
        <f>IF(Q1089&gt;0,RANK(Q1089,(N1089:P1089,Q1089:AE1089)),0)</f>
        <v>0</v>
      </c>
      <c r="AH1089" s="6">
        <f>IF(R1089&gt;0,RANK(R1089,(N1089:P1089,Q1089:AE1089)),0)</f>
        <v>0</v>
      </c>
      <c r="AI1089" s="6">
        <f>IF(T1089&gt;0,RANK(T1089,(N1089:P1089,Q1089:AE1089)),0)</f>
        <v>0</v>
      </c>
      <c r="AJ1089" s="6">
        <f>IF(S1089&gt;0,RANK(S1089,(N1089:P1089,Q1089:AE1089)),0)</f>
        <v>0</v>
      </c>
      <c r="AK1089" s="2">
        <f t="shared" si="589"/>
        <v>0</v>
      </c>
      <c r="AL1089" s="2">
        <f t="shared" si="590"/>
        <v>0</v>
      </c>
      <c r="AM1089" s="2">
        <f t="shared" si="591"/>
        <v>0</v>
      </c>
      <c r="AN1089" s="2">
        <f t="shared" si="592"/>
        <v>0</v>
      </c>
      <c r="AP1089" t="s">
        <v>806</v>
      </c>
      <c r="AQ1089" t="s">
        <v>741</v>
      </c>
      <c r="AR1089">
        <v>6</v>
      </c>
      <c r="AT1089">
        <v>1</v>
      </c>
      <c r="AU1089" s="105">
        <v>39</v>
      </c>
      <c r="AV1089" s="107">
        <v>79</v>
      </c>
      <c r="AW1089" s="111">
        <f t="shared" si="579"/>
        <v>39079</v>
      </c>
      <c r="AY1089" s="6" t="s">
        <v>1243</v>
      </c>
    </row>
    <row r="1090" spans="1:51" hidden="1" outlineLevel="1">
      <c r="A1090" t="s">
        <v>1951</v>
      </c>
      <c r="B1090" t="s">
        <v>741</v>
      </c>
      <c r="C1090" s="1">
        <f t="shared" si="580"/>
        <v>32313</v>
      </c>
      <c r="D1090" s="8">
        <f t="shared" si="581"/>
        <v>1</v>
      </c>
      <c r="E1090" s="8">
        <f t="shared" si="582"/>
        <v>2</v>
      </c>
      <c r="F1090" s="8">
        <f t="shared" si="583"/>
        <v>3</v>
      </c>
      <c r="G1090" s="61">
        <f t="shared" si="584"/>
        <v>1245</v>
      </c>
      <c r="H1090" s="66">
        <f t="shared" si="565"/>
        <v>3.852938445826757E-2</v>
      </c>
      <c r="I1090" s="2"/>
      <c r="J1090" s="2">
        <f t="shared" si="585"/>
        <v>0.49611611425741964</v>
      </c>
      <c r="K1090" s="2">
        <f t="shared" si="586"/>
        <v>0.45758672979915205</v>
      </c>
      <c r="L1090" s="2">
        <f t="shared" si="587"/>
        <v>4.6297155943428342E-2</v>
      </c>
      <c r="M1090" s="2">
        <f t="shared" si="588"/>
        <v>-2.7755575615628914E-17</v>
      </c>
      <c r="N1090" s="1">
        <v>16031</v>
      </c>
      <c r="O1090" s="1">
        <v>14786</v>
      </c>
      <c r="P1090" s="1">
        <v>1496</v>
      </c>
      <c r="Q1090" s="1"/>
      <c r="R1090" s="64"/>
      <c r="S1090" s="64"/>
      <c r="T1090" s="64"/>
      <c r="U1090" s="64"/>
      <c r="V1090" s="64"/>
      <c r="W1090" s="64"/>
      <c r="X1090" s="64"/>
      <c r="Y1090" s="64"/>
      <c r="Z1090" s="64"/>
      <c r="AA1090" s="64"/>
      <c r="AB1090" s="64"/>
      <c r="AC1090" s="64"/>
      <c r="AD1090" s="64"/>
      <c r="AE1090" s="64"/>
      <c r="AG1090" s="6">
        <f>IF(Q1090&gt;0,RANK(Q1090,(N1090:P1090,Q1090:AE1090)),0)</f>
        <v>0</v>
      </c>
      <c r="AH1090" s="6">
        <f>IF(R1090&gt;0,RANK(R1090,(N1090:P1090,Q1090:AE1090)),0)</f>
        <v>0</v>
      </c>
      <c r="AI1090" s="6">
        <f>IF(T1090&gt;0,RANK(T1090,(N1090:P1090,Q1090:AE1090)),0)</f>
        <v>0</v>
      </c>
      <c r="AJ1090" s="6">
        <f>IF(S1090&gt;0,RANK(S1090,(N1090:P1090,Q1090:AE1090)),0)</f>
        <v>0</v>
      </c>
      <c r="AK1090" s="2">
        <f t="shared" si="589"/>
        <v>0</v>
      </c>
      <c r="AL1090" s="2">
        <f t="shared" si="590"/>
        <v>0</v>
      </c>
      <c r="AM1090" s="2">
        <f t="shared" si="591"/>
        <v>0</v>
      </c>
      <c r="AN1090" s="2">
        <f t="shared" si="592"/>
        <v>0</v>
      </c>
      <c r="AP1090" t="s">
        <v>1951</v>
      </c>
      <c r="AQ1090" t="s">
        <v>741</v>
      </c>
      <c r="AR1090">
        <v>6</v>
      </c>
      <c r="AT1090">
        <v>1</v>
      </c>
      <c r="AU1090" s="105">
        <v>39</v>
      </c>
      <c r="AV1090" s="107">
        <v>81</v>
      </c>
      <c r="AW1090" s="111">
        <f t="shared" si="579"/>
        <v>39081</v>
      </c>
      <c r="AY1090" s="6" t="s">
        <v>1243</v>
      </c>
    </row>
    <row r="1091" spans="1:51" hidden="1" outlineLevel="1">
      <c r="A1091" t="s">
        <v>533</v>
      </c>
      <c r="B1091" t="s">
        <v>741</v>
      </c>
      <c r="C1091" s="1">
        <f t="shared" si="580"/>
        <v>27985</v>
      </c>
      <c r="D1091" s="8">
        <f t="shared" si="581"/>
        <v>2</v>
      </c>
      <c r="E1091" s="8">
        <f t="shared" si="582"/>
        <v>1</v>
      </c>
      <c r="F1091" s="8">
        <f t="shared" si="583"/>
        <v>3</v>
      </c>
      <c r="G1091" s="61">
        <f t="shared" si="584"/>
        <v>6051</v>
      </c>
      <c r="H1091" s="66">
        <f t="shared" si="565"/>
        <v>0.21622297659460427</v>
      </c>
      <c r="I1091" s="2"/>
      <c r="J1091" s="2">
        <f t="shared" si="585"/>
        <v>0.36398070394854387</v>
      </c>
      <c r="K1091" s="2">
        <f t="shared" si="586"/>
        <v>0.58020368054314808</v>
      </c>
      <c r="L1091" s="2">
        <f t="shared" si="587"/>
        <v>5.581561550830802E-2</v>
      </c>
      <c r="M1091" s="2">
        <f t="shared" si="588"/>
        <v>2.7755575615628914E-17</v>
      </c>
      <c r="N1091" s="1">
        <v>10186</v>
      </c>
      <c r="O1091" s="1">
        <v>16237</v>
      </c>
      <c r="P1091" s="1">
        <v>1562</v>
      </c>
      <c r="Q1091" s="1"/>
      <c r="R1091" s="64"/>
      <c r="S1091" s="64"/>
      <c r="T1091" s="64"/>
      <c r="U1091" s="64"/>
      <c r="V1091" s="64"/>
      <c r="W1091" s="64"/>
      <c r="X1091" s="64"/>
      <c r="Y1091" s="64"/>
      <c r="Z1091" s="64"/>
      <c r="AA1091" s="64"/>
      <c r="AB1091" s="64"/>
      <c r="AC1091" s="64"/>
      <c r="AD1091" s="64"/>
      <c r="AE1091" s="64"/>
      <c r="AG1091" s="6">
        <f>IF(Q1091&gt;0,RANK(Q1091,(N1091:P1091,Q1091:AE1091)),0)</f>
        <v>0</v>
      </c>
      <c r="AH1091" s="6">
        <f>IF(R1091&gt;0,RANK(R1091,(N1091:P1091,Q1091:AE1091)),0)</f>
        <v>0</v>
      </c>
      <c r="AI1091" s="6">
        <f>IF(T1091&gt;0,RANK(T1091,(N1091:P1091,Q1091:AE1091)),0)</f>
        <v>0</v>
      </c>
      <c r="AJ1091" s="6">
        <f>IF(S1091&gt;0,RANK(S1091,(N1091:P1091,Q1091:AE1091)),0)</f>
        <v>0</v>
      </c>
      <c r="AK1091" s="2">
        <f t="shared" si="589"/>
        <v>0</v>
      </c>
      <c r="AL1091" s="2">
        <f t="shared" si="590"/>
        <v>0</v>
      </c>
      <c r="AM1091" s="2">
        <f t="shared" si="591"/>
        <v>0</v>
      </c>
      <c r="AN1091" s="2">
        <f t="shared" si="592"/>
        <v>0</v>
      </c>
      <c r="AP1091" t="s">
        <v>533</v>
      </c>
      <c r="AQ1091" t="s">
        <v>741</v>
      </c>
      <c r="AR1091">
        <v>7</v>
      </c>
      <c r="AT1091">
        <v>1</v>
      </c>
      <c r="AU1091" s="105">
        <v>39</v>
      </c>
      <c r="AV1091" s="107">
        <v>83</v>
      </c>
      <c r="AW1091" s="111">
        <f t="shared" si="579"/>
        <v>39083</v>
      </c>
      <c r="AY1091" s="6" t="s">
        <v>1243</v>
      </c>
    </row>
    <row r="1092" spans="1:51" hidden="1" outlineLevel="1">
      <c r="A1092" t="s">
        <v>2169</v>
      </c>
      <c r="B1092" t="s">
        <v>741</v>
      </c>
      <c r="C1092" s="1">
        <f t="shared" si="580"/>
        <v>113904</v>
      </c>
      <c r="D1092" s="8">
        <f t="shared" si="581"/>
        <v>1</v>
      </c>
      <c r="E1092" s="8">
        <f t="shared" si="582"/>
        <v>2</v>
      </c>
      <c r="F1092" s="8">
        <f t="shared" si="583"/>
        <v>3</v>
      </c>
      <c r="G1092" s="61">
        <f t="shared" si="584"/>
        <v>2186</v>
      </c>
      <c r="H1092" s="66">
        <f t="shared" si="565"/>
        <v>1.9191599943812334E-2</v>
      </c>
      <c r="I1092" s="2"/>
      <c r="J1092" s="2">
        <f t="shared" si="585"/>
        <v>0.48269595448798991</v>
      </c>
      <c r="K1092" s="2">
        <f t="shared" si="586"/>
        <v>0.46350435454417754</v>
      </c>
      <c r="L1092" s="2">
        <f t="shared" si="587"/>
        <v>5.3799690967832561E-2</v>
      </c>
      <c r="M1092" s="2">
        <f t="shared" si="588"/>
        <v>4.163336342344337E-17</v>
      </c>
      <c r="N1092" s="1">
        <v>54981</v>
      </c>
      <c r="O1092" s="1">
        <v>52795</v>
      </c>
      <c r="P1092" s="1">
        <v>6128</v>
      </c>
      <c r="Q1092" s="1"/>
      <c r="R1092" s="64"/>
      <c r="S1092" s="64"/>
      <c r="T1092" s="64"/>
      <c r="U1092" s="64"/>
      <c r="V1092" s="64"/>
      <c r="W1092" s="64"/>
      <c r="X1092" s="64"/>
      <c r="Y1092" s="64"/>
      <c r="Z1092" s="64"/>
      <c r="AA1092" s="64"/>
      <c r="AB1092" s="64"/>
      <c r="AC1092" s="64"/>
      <c r="AD1092" s="64"/>
      <c r="AE1092" s="64"/>
      <c r="AG1092" s="6">
        <f>IF(Q1092&gt;0,RANK(Q1092,(N1092:P1092,Q1092:AE1092)),0)</f>
        <v>0</v>
      </c>
      <c r="AH1092" s="6">
        <f>IF(R1092&gt;0,RANK(R1092,(N1092:P1092,Q1092:AE1092)),0)</f>
        <v>0</v>
      </c>
      <c r="AI1092" s="6">
        <f>IF(T1092&gt;0,RANK(T1092,(N1092:P1092,Q1092:AE1092)),0)</f>
        <v>0</v>
      </c>
      <c r="AJ1092" s="6">
        <f>IF(S1092&gt;0,RANK(S1092,(N1092:P1092,Q1092:AE1092)),0)</f>
        <v>0</v>
      </c>
      <c r="AK1092" s="2">
        <f t="shared" si="589"/>
        <v>0</v>
      </c>
      <c r="AL1092" s="2">
        <f t="shared" si="590"/>
        <v>0</v>
      </c>
      <c r="AM1092" s="2">
        <f t="shared" si="591"/>
        <v>0</v>
      </c>
      <c r="AN1092" s="2">
        <f t="shared" si="592"/>
        <v>0</v>
      </c>
      <c r="AP1092" t="s">
        <v>2169</v>
      </c>
      <c r="AQ1092" t="s">
        <v>741</v>
      </c>
      <c r="AR1092">
        <v>14</v>
      </c>
      <c r="AT1092">
        <v>1</v>
      </c>
      <c r="AU1092" s="105">
        <v>39</v>
      </c>
      <c r="AV1092" s="107">
        <v>85</v>
      </c>
      <c r="AW1092" s="111">
        <f t="shared" si="579"/>
        <v>39085</v>
      </c>
      <c r="AY1092" s="6" t="s">
        <v>1243</v>
      </c>
    </row>
    <row r="1093" spans="1:51" hidden="1" outlineLevel="1">
      <c r="A1093" t="s">
        <v>2236</v>
      </c>
      <c r="B1093" t="s">
        <v>741</v>
      </c>
      <c r="C1093" s="1">
        <f t="shared" si="580"/>
        <v>24568</v>
      </c>
      <c r="D1093" s="8">
        <f t="shared" si="581"/>
        <v>2</v>
      </c>
      <c r="E1093" s="8">
        <f t="shared" si="582"/>
        <v>1</v>
      </c>
      <c r="F1093" s="8">
        <f t="shared" si="583"/>
        <v>3</v>
      </c>
      <c r="G1093" s="61">
        <f t="shared" si="584"/>
        <v>1322</v>
      </c>
      <c r="H1093" s="66">
        <f t="shared" si="565"/>
        <v>5.380983393031586E-2</v>
      </c>
      <c r="I1093" s="2"/>
      <c r="J1093" s="2">
        <f t="shared" si="585"/>
        <v>0.45119667860631718</v>
      </c>
      <c r="K1093" s="2">
        <f t="shared" si="586"/>
        <v>0.50500651253663298</v>
      </c>
      <c r="L1093" s="2">
        <f t="shared" si="587"/>
        <v>4.379680885704982E-2</v>
      </c>
      <c r="M1093" s="2">
        <f t="shared" si="588"/>
        <v>2.0816681711721685E-17</v>
      </c>
      <c r="N1093" s="1">
        <v>11085</v>
      </c>
      <c r="O1093" s="1">
        <v>12407</v>
      </c>
      <c r="P1093" s="1">
        <v>1076</v>
      </c>
      <c r="Q1093" s="1"/>
      <c r="R1093" s="64"/>
      <c r="S1093" s="64"/>
      <c r="T1093" s="64"/>
      <c r="U1093" s="64"/>
      <c r="V1093" s="64"/>
      <c r="W1093" s="64"/>
      <c r="X1093" s="64"/>
      <c r="Y1093" s="64"/>
      <c r="Z1093" s="64"/>
      <c r="AA1093" s="64"/>
      <c r="AB1093" s="64"/>
      <c r="AC1093" s="64"/>
      <c r="AD1093" s="64"/>
      <c r="AE1093" s="64"/>
      <c r="AG1093" s="6">
        <f>IF(Q1093&gt;0,RANK(Q1093,(N1093:P1093,Q1093:AE1093)),0)</f>
        <v>0</v>
      </c>
      <c r="AH1093" s="6">
        <f>IF(R1093&gt;0,RANK(R1093,(N1093:P1093,Q1093:AE1093)),0)</f>
        <v>0</v>
      </c>
      <c r="AI1093" s="6">
        <f>IF(T1093&gt;0,RANK(T1093,(N1093:P1093,Q1093:AE1093)),0)</f>
        <v>0</v>
      </c>
      <c r="AJ1093" s="6">
        <f>IF(S1093&gt;0,RANK(S1093,(N1093:P1093,Q1093:AE1093)),0)</f>
        <v>0</v>
      </c>
      <c r="AK1093" s="2">
        <f t="shared" si="589"/>
        <v>0</v>
      </c>
      <c r="AL1093" s="2">
        <f t="shared" si="590"/>
        <v>0</v>
      </c>
      <c r="AM1093" s="2">
        <f t="shared" si="591"/>
        <v>0</v>
      </c>
      <c r="AN1093" s="2">
        <f t="shared" si="592"/>
        <v>0</v>
      </c>
      <c r="AP1093" t="s">
        <v>2236</v>
      </c>
      <c r="AQ1093" t="s">
        <v>741</v>
      </c>
      <c r="AR1093">
        <v>6</v>
      </c>
      <c r="AT1093">
        <v>1</v>
      </c>
      <c r="AU1093" s="105">
        <v>39</v>
      </c>
      <c r="AV1093" s="107">
        <v>87</v>
      </c>
      <c r="AW1093" s="111">
        <f t="shared" si="579"/>
        <v>39087</v>
      </c>
      <c r="AY1093" s="6" t="s">
        <v>1243</v>
      </c>
    </row>
    <row r="1094" spans="1:51" hidden="1" outlineLevel="1">
      <c r="A1094" t="s">
        <v>1361</v>
      </c>
      <c r="B1094" t="s">
        <v>741</v>
      </c>
      <c r="C1094" s="1">
        <f t="shared" si="580"/>
        <v>80233</v>
      </c>
      <c r="D1094" s="8">
        <f t="shared" si="581"/>
        <v>2</v>
      </c>
      <c r="E1094" s="8">
        <f t="shared" si="582"/>
        <v>1</v>
      </c>
      <c r="F1094" s="8">
        <f t="shared" si="583"/>
        <v>3</v>
      </c>
      <c r="G1094" s="61">
        <f t="shared" si="584"/>
        <v>9594</v>
      </c>
      <c r="H1094" s="66">
        <f t="shared" si="565"/>
        <v>0.11957673276581955</v>
      </c>
      <c r="I1094" s="2"/>
      <c r="J1094" s="2">
        <f t="shared" si="585"/>
        <v>0.41251106153328432</v>
      </c>
      <c r="K1094" s="2">
        <f t="shared" si="586"/>
        <v>0.53208779429910391</v>
      </c>
      <c r="L1094" s="2">
        <f t="shared" si="587"/>
        <v>5.5401144167611834E-2</v>
      </c>
      <c r="M1094" s="2">
        <f t="shared" si="588"/>
        <v>-6.2450045135165055E-17</v>
      </c>
      <c r="N1094" s="1">
        <v>33097</v>
      </c>
      <c r="O1094" s="1">
        <v>42691</v>
      </c>
      <c r="P1094" s="1">
        <v>4445</v>
      </c>
      <c r="Q1094" s="1"/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  <c r="AB1094" s="64"/>
      <c r="AC1094" s="64"/>
      <c r="AD1094" s="64"/>
      <c r="AE1094" s="64"/>
      <c r="AG1094" s="6">
        <f>IF(Q1094&gt;0,RANK(Q1094,(N1094:P1094,Q1094:AE1094)),0)</f>
        <v>0</v>
      </c>
      <c r="AH1094" s="6">
        <f>IF(R1094&gt;0,RANK(R1094,(N1094:P1094,Q1094:AE1094)),0)</f>
        <v>0</v>
      </c>
      <c r="AI1094" s="6">
        <f>IF(T1094&gt;0,RANK(T1094,(N1094:P1094,Q1094:AE1094)),0)</f>
        <v>0</v>
      </c>
      <c r="AJ1094" s="6">
        <f>IF(S1094&gt;0,RANK(S1094,(N1094:P1094,Q1094:AE1094)),0)</f>
        <v>0</v>
      </c>
      <c r="AK1094" s="2">
        <f t="shared" si="589"/>
        <v>0</v>
      </c>
      <c r="AL1094" s="2">
        <f t="shared" si="590"/>
        <v>0</v>
      </c>
      <c r="AM1094" s="2">
        <f t="shared" si="591"/>
        <v>0</v>
      </c>
      <c r="AN1094" s="2">
        <f t="shared" si="592"/>
        <v>0</v>
      </c>
      <c r="AP1094" t="s">
        <v>1361</v>
      </c>
      <c r="AQ1094" t="s">
        <v>741</v>
      </c>
      <c r="AR1094">
        <v>12</v>
      </c>
      <c r="AT1094">
        <v>1</v>
      </c>
      <c r="AU1094" s="105">
        <v>39</v>
      </c>
      <c r="AV1094" s="107">
        <v>89</v>
      </c>
      <c r="AW1094" s="111">
        <f t="shared" si="579"/>
        <v>39089</v>
      </c>
      <c r="AY1094" s="6" t="s">
        <v>1243</v>
      </c>
    </row>
    <row r="1095" spans="1:51" hidden="1" outlineLevel="1">
      <c r="A1095" t="s">
        <v>1230</v>
      </c>
      <c r="B1095" t="s">
        <v>741</v>
      </c>
      <c r="C1095" s="1">
        <f t="shared" si="580"/>
        <v>21022</v>
      </c>
      <c r="D1095" s="8">
        <f t="shared" si="581"/>
        <v>2</v>
      </c>
      <c r="E1095" s="8">
        <f t="shared" si="582"/>
        <v>1</v>
      </c>
      <c r="F1095" s="8">
        <f t="shared" si="583"/>
        <v>3</v>
      </c>
      <c r="G1095" s="61">
        <f t="shared" si="584"/>
        <v>6824</v>
      </c>
      <c r="H1095" s="66">
        <f t="shared" si="565"/>
        <v>0.32461231091237752</v>
      </c>
      <c r="I1095" s="2"/>
      <c r="J1095" s="2">
        <f t="shared" si="585"/>
        <v>0.30820093235657881</v>
      </c>
      <c r="K1095" s="2">
        <f t="shared" si="586"/>
        <v>0.63281324326895638</v>
      </c>
      <c r="L1095" s="2">
        <f t="shared" si="587"/>
        <v>5.8985824374464847E-2</v>
      </c>
      <c r="M1095" s="2">
        <f t="shared" si="588"/>
        <v>-9.0205620750793969E-17</v>
      </c>
      <c r="N1095" s="1">
        <v>6479</v>
      </c>
      <c r="O1095" s="1">
        <v>13303</v>
      </c>
      <c r="P1095" s="1">
        <v>1240</v>
      </c>
      <c r="Q1095" s="1"/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  <c r="AB1095" s="64"/>
      <c r="AC1095" s="64"/>
      <c r="AD1095" s="64"/>
      <c r="AE1095" s="64"/>
      <c r="AG1095" s="6">
        <f>IF(Q1095&gt;0,RANK(Q1095,(N1095:P1095,Q1095:AE1095)),0)</f>
        <v>0</v>
      </c>
      <c r="AH1095" s="6">
        <f>IF(R1095&gt;0,RANK(R1095,(N1095:P1095,Q1095:AE1095)),0)</f>
        <v>0</v>
      </c>
      <c r="AI1095" s="6">
        <f>IF(T1095&gt;0,RANK(T1095,(N1095:P1095,Q1095:AE1095)),0)</f>
        <v>0</v>
      </c>
      <c r="AJ1095" s="6">
        <f>IF(S1095&gt;0,RANK(S1095,(N1095:P1095,Q1095:AE1095)),0)</f>
        <v>0</v>
      </c>
      <c r="AK1095" s="2">
        <f t="shared" si="589"/>
        <v>0</v>
      </c>
      <c r="AL1095" s="2">
        <f t="shared" si="590"/>
        <v>0</v>
      </c>
      <c r="AM1095" s="2">
        <f t="shared" si="591"/>
        <v>0</v>
      </c>
      <c r="AN1095" s="2">
        <f t="shared" si="592"/>
        <v>0</v>
      </c>
      <c r="AP1095" t="s">
        <v>1230</v>
      </c>
      <c r="AQ1095" t="s">
        <v>741</v>
      </c>
      <c r="AR1095">
        <v>4</v>
      </c>
      <c r="AT1095">
        <v>1</v>
      </c>
      <c r="AU1095" s="105">
        <v>39</v>
      </c>
      <c r="AV1095" s="107">
        <v>91</v>
      </c>
      <c r="AW1095" s="111">
        <f t="shared" si="579"/>
        <v>39091</v>
      </c>
      <c r="AY1095" s="6" t="s">
        <v>1243</v>
      </c>
    </row>
    <row r="1096" spans="1:51" hidden="1" outlineLevel="1">
      <c r="A1096" t="s">
        <v>296</v>
      </c>
      <c r="B1096" t="s">
        <v>741</v>
      </c>
      <c r="C1096" s="1">
        <f t="shared" si="580"/>
        <v>140601</v>
      </c>
      <c r="D1096" s="8">
        <f t="shared" si="581"/>
        <v>1</v>
      </c>
      <c r="E1096" s="8">
        <f t="shared" si="582"/>
        <v>2</v>
      </c>
      <c r="F1096" s="8">
        <f t="shared" si="583"/>
        <v>3</v>
      </c>
      <c r="G1096" s="61">
        <f t="shared" si="584"/>
        <v>27522</v>
      </c>
      <c r="H1096" s="66">
        <f t="shared" si="565"/>
        <v>0.1957454072161649</v>
      </c>
      <c r="I1096" s="2"/>
      <c r="J1096" s="2">
        <f t="shared" si="585"/>
        <v>0.57505992133768613</v>
      </c>
      <c r="K1096" s="2">
        <f t="shared" si="586"/>
        <v>0.37931451412152117</v>
      </c>
      <c r="L1096" s="2">
        <f t="shared" si="587"/>
        <v>4.5625564540792737E-2</v>
      </c>
      <c r="M1096" s="2">
        <f t="shared" si="588"/>
        <v>-4.163336342344337E-17</v>
      </c>
      <c r="N1096" s="1">
        <v>80854</v>
      </c>
      <c r="O1096" s="1">
        <v>53332</v>
      </c>
      <c r="P1096" s="1">
        <v>6415</v>
      </c>
      <c r="Q1096" s="1"/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  <c r="AB1096" s="64"/>
      <c r="AC1096" s="64"/>
      <c r="AD1096" s="64"/>
      <c r="AE1096" s="64"/>
      <c r="AG1096" s="6">
        <f>IF(Q1096&gt;0,RANK(Q1096,(N1096:P1096,Q1096:AE1096)),0)</f>
        <v>0</v>
      </c>
      <c r="AH1096" s="6">
        <f>IF(R1096&gt;0,RANK(R1096,(N1096:P1096,Q1096:AE1096)),0)</f>
        <v>0</v>
      </c>
      <c r="AI1096" s="6">
        <f>IF(T1096&gt;0,RANK(T1096,(N1096:P1096,Q1096:AE1096)),0)</f>
        <v>0</v>
      </c>
      <c r="AJ1096" s="6">
        <f>IF(S1096&gt;0,RANK(S1096,(N1096:P1096,Q1096:AE1096)),0)</f>
        <v>0</v>
      </c>
      <c r="AK1096" s="2">
        <f t="shared" si="589"/>
        <v>0</v>
      </c>
      <c r="AL1096" s="2">
        <f t="shared" si="590"/>
        <v>0</v>
      </c>
      <c r="AM1096" s="2">
        <f t="shared" si="591"/>
        <v>0</v>
      </c>
      <c r="AN1096" s="2">
        <f t="shared" si="592"/>
        <v>0</v>
      </c>
      <c r="AP1096" t="s">
        <v>296</v>
      </c>
      <c r="AQ1096" t="s">
        <v>741</v>
      </c>
      <c r="AT1096">
        <v>1</v>
      </c>
      <c r="AU1096" s="105">
        <v>39</v>
      </c>
      <c r="AV1096" s="107">
        <v>93</v>
      </c>
      <c r="AW1096" s="111">
        <f t="shared" si="579"/>
        <v>39093</v>
      </c>
      <c r="AY1096" s="6" t="s">
        <v>1243</v>
      </c>
    </row>
    <row r="1097" spans="1:51" hidden="1" outlineLevel="1">
      <c r="A1097" t="s">
        <v>813</v>
      </c>
      <c r="B1097" t="s">
        <v>741</v>
      </c>
      <c r="C1097" s="1">
        <f t="shared" si="580"/>
        <v>205406</v>
      </c>
      <c r="D1097" s="8">
        <f t="shared" si="581"/>
        <v>1</v>
      </c>
      <c r="E1097" s="8">
        <f t="shared" si="582"/>
        <v>2</v>
      </c>
      <c r="F1097" s="8">
        <f t="shared" si="583"/>
        <v>3</v>
      </c>
      <c r="G1097" s="61">
        <f t="shared" si="584"/>
        <v>66820</v>
      </c>
      <c r="H1097" s="66">
        <f t="shared" si="565"/>
        <v>0.32530695305882007</v>
      </c>
      <c r="I1097" s="2"/>
      <c r="J1097" s="2">
        <f t="shared" si="585"/>
        <v>0.64207958871698001</v>
      </c>
      <c r="K1097" s="2">
        <f t="shared" si="586"/>
        <v>0.31677263565815994</v>
      </c>
      <c r="L1097" s="2">
        <f t="shared" si="587"/>
        <v>4.1147775624860036E-2</v>
      </c>
      <c r="M1097" s="2">
        <f t="shared" si="588"/>
        <v>1.3877787807814457E-17</v>
      </c>
      <c r="N1097" s="1">
        <v>131887</v>
      </c>
      <c r="O1097" s="1">
        <v>65067</v>
      </c>
      <c r="P1097" s="1">
        <v>8452</v>
      </c>
      <c r="Q1097" s="1"/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  <c r="AB1097" s="64"/>
      <c r="AC1097" s="64"/>
      <c r="AD1097" s="64"/>
      <c r="AE1097" s="64"/>
      <c r="AG1097" s="6">
        <f>IF(Q1097&gt;0,RANK(Q1097,(N1097:P1097,Q1097:AE1097)),0)</f>
        <v>0</v>
      </c>
      <c r="AH1097" s="6">
        <f>IF(R1097&gt;0,RANK(R1097,(N1097:P1097,Q1097:AE1097)),0)</f>
        <v>0</v>
      </c>
      <c r="AI1097" s="6">
        <f>IF(T1097&gt;0,RANK(T1097,(N1097:P1097,Q1097:AE1097)),0)</f>
        <v>0</v>
      </c>
      <c r="AJ1097" s="6">
        <f>IF(S1097&gt;0,RANK(S1097,(N1097:P1097,Q1097:AE1097)),0)</f>
        <v>0</v>
      </c>
      <c r="AK1097" s="2">
        <f t="shared" si="589"/>
        <v>0</v>
      </c>
      <c r="AL1097" s="2">
        <f t="shared" si="590"/>
        <v>0</v>
      </c>
      <c r="AM1097" s="2">
        <f t="shared" si="591"/>
        <v>0</v>
      </c>
      <c r="AN1097" s="2">
        <f t="shared" si="592"/>
        <v>0</v>
      </c>
      <c r="AP1097" t="s">
        <v>813</v>
      </c>
      <c r="AQ1097" t="s">
        <v>741</v>
      </c>
      <c r="AT1097">
        <v>1</v>
      </c>
      <c r="AU1097" s="105">
        <v>39</v>
      </c>
      <c r="AV1097" s="107">
        <v>95</v>
      </c>
      <c r="AW1097" s="111">
        <f t="shared" si="579"/>
        <v>39095</v>
      </c>
      <c r="AY1097" s="6" t="s">
        <v>1243</v>
      </c>
    </row>
    <row r="1098" spans="1:51" hidden="1" outlineLevel="1">
      <c r="A1098" t="s">
        <v>2498</v>
      </c>
      <c r="B1098" t="s">
        <v>741</v>
      </c>
      <c r="C1098" s="1">
        <f t="shared" si="580"/>
        <v>16902</v>
      </c>
      <c r="D1098" s="8">
        <f t="shared" si="581"/>
        <v>2</v>
      </c>
      <c r="E1098" s="8">
        <f t="shared" si="582"/>
        <v>1</v>
      </c>
      <c r="F1098" s="8">
        <f t="shared" si="583"/>
        <v>3</v>
      </c>
      <c r="G1098" s="61">
        <f t="shared" si="584"/>
        <v>2861</v>
      </c>
      <c r="H1098" s="66">
        <f t="shared" si="565"/>
        <v>0.1692699088865223</v>
      </c>
      <c r="I1098" s="2"/>
      <c r="J1098" s="2">
        <f t="shared" si="585"/>
        <v>0.38563483611406935</v>
      </c>
      <c r="K1098" s="2">
        <f t="shared" si="586"/>
        <v>0.55490474500059161</v>
      </c>
      <c r="L1098" s="2">
        <f t="shared" si="587"/>
        <v>5.9460418885339011E-2</v>
      </c>
      <c r="M1098" s="2">
        <f t="shared" si="588"/>
        <v>2.7755575615628914E-17</v>
      </c>
      <c r="N1098" s="1">
        <v>6518</v>
      </c>
      <c r="O1098" s="1">
        <v>9379</v>
      </c>
      <c r="P1098">
        <v>1005</v>
      </c>
      <c r="Q1098" s="1"/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G1098" s="6">
        <f>IF(Q1098&gt;0,RANK(Q1098,(N1098:P1098,Q1098:AE1098)),0)</f>
        <v>0</v>
      </c>
      <c r="AH1098" s="6">
        <f>IF(R1098&gt;0,RANK(R1098,(N1098:P1098,Q1098:AE1098)),0)</f>
        <v>0</v>
      </c>
      <c r="AI1098" s="6">
        <f>IF(T1098&gt;0,RANK(T1098,(N1098:P1098,Q1098:AE1098)),0)</f>
        <v>0</v>
      </c>
      <c r="AJ1098" s="6">
        <f>IF(S1098&gt;0,RANK(S1098,(N1098:P1098,Q1098:AE1098)),0)</f>
        <v>0</v>
      </c>
      <c r="AK1098" s="2">
        <f t="shared" si="589"/>
        <v>0</v>
      </c>
      <c r="AL1098" s="2">
        <f t="shared" si="590"/>
        <v>0</v>
      </c>
      <c r="AM1098" s="2">
        <f t="shared" si="591"/>
        <v>0</v>
      </c>
      <c r="AN1098" s="2">
        <f t="shared" si="592"/>
        <v>0</v>
      </c>
      <c r="AP1098" t="s">
        <v>2498</v>
      </c>
      <c r="AQ1098" t="s">
        <v>741</v>
      </c>
      <c r="AR1098">
        <v>15</v>
      </c>
      <c r="AT1098">
        <v>1</v>
      </c>
      <c r="AU1098" s="105">
        <v>39</v>
      </c>
      <c r="AV1098" s="107">
        <v>97</v>
      </c>
      <c r="AW1098" s="111">
        <f t="shared" si="579"/>
        <v>39097</v>
      </c>
      <c r="AY1098" s="6" t="s">
        <v>1243</v>
      </c>
    </row>
    <row r="1099" spans="1:51" hidden="1" outlineLevel="1">
      <c r="A1099" t="s">
        <v>1267</v>
      </c>
      <c r="B1099" t="s">
        <v>741</v>
      </c>
      <c r="C1099" s="1">
        <f t="shared" si="580"/>
        <v>114766</v>
      </c>
      <c r="D1099" s="8">
        <f t="shared" si="581"/>
        <v>1</v>
      </c>
      <c r="E1099" s="8">
        <f t="shared" si="582"/>
        <v>2</v>
      </c>
      <c r="F1099" s="8">
        <f t="shared" si="583"/>
        <v>3</v>
      </c>
      <c r="G1099" s="61">
        <f t="shared" si="584"/>
        <v>42702</v>
      </c>
      <c r="H1099" s="66">
        <f t="shared" si="565"/>
        <v>0.37207883868044545</v>
      </c>
      <c r="I1099" s="2"/>
      <c r="J1099" s="2">
        <f t="shared" si="585"/>
        <v>0.66380286844535841</v>
      </c>
      <c r="K1099" s="2">
        <f t="shared" si="586"/>
        <v>0.29172402976491296</v>
      </c>
      <c r="L1099" s="2">
        <f t="shared" si="587"/>
        <v>4.4473101789728665E-2</v>
      </c>
      <c r="M1099" s="2">
        <f t="shared" si="588"/>
        <v>-3.4694469519536142E-17</v>
      </c>
      <c r="N1099" s="1">
        <v>76182</v>
      </c>
      <c r="O1099" s="1">
        <v>33480</v>
      </c>
      <c r="P1099" s="1">
        <v>5104</v>
      </c>
      <c r="Q1099" s="1"/>
      <c r="R1099" s="64"/>
      <c r="S1099" s="64"/>
      <c r="T1099" s="64"/>
      <c r="U1099" s="64"/>
      <c r="V1099" s="64"/>
      <c r="W1099" s="64"/>
      <c r="X1099" s="64"/>
      <c r="Y1099" s="64"/>
      <c r="Z1099" s="64"/>
      <c r="AA1099" s="64"/>
      <c r="AB1099" s="64"/>
      <c r="AC1099" s="64"/>
      <c r="AD1099" s="64"/>
      <c r="AE1099" s="64"/>
      <c r="AG1099" s="6">
        <f>IF(Q1099&gt;0,RANK(Q1099,(N1099:P1099,Q1099:AE1099)),0)</f>
        <v>0</v>
      </c>
      <c r="AH1099" s="6">
        <f>IF(R1099&gt;0,RANK(R1099,(N1099:P1099,Q1099:AE1099)),0)</f>
        <v>0</v>
      </c>
      <c r="AI1099" s="6">
        <f>IF(T1099&gt;0,RANK(T1099,(N1099:P1099,Q1099:AE1099)),0)</f>
        <v>0</v>
      </c>
      <c r="AJ1099" s="6">
        <f>IF(S1099&gt;0,RANK(S1099,(N1099:P1099,Q1099:AE1099)),0)</f>
        <v>0</v>
      </c>
      <c r="AK1099" s="2">
        <f t="shared" si="589"/>
        <v>0</v>
      </c>
      <c r="AL1099" s="2">
        <f t="shared" si="590"/>
        <v>0</v>
      </c>
      <c r="AM1099" s="2">
        <f t="shared" si="591"/>
        <v>0</v>
      </c>
      <c r="AN1099" s="2">
        <f t="shared" si="592"/>
        <v>0</v>
      </c>
      <c r="AP1099" t="s">
        <v>1267</v>
      </c>
      <c r="AQ1099" t="s">
        <v>741</v>
      </c>
      <c r="AT1099">
        <v>1</v>
      </c>
      <c r="AU1099" s="105">
        <v>39</v>
      </c>
      <c r="AV1099" s="107">
        <v>99</v>
      </c>
      <c r="AW1099" s="111">
        <f t="shared" si="579"/>
        <v>39099</v>
      </c>
      <c r="AY1099" s="6" t="s">
        <v>1243</v>
      </c>
    </row>
    <row r="1100" spans="1:51" hidden="1" outlineLevel="1">
      <c r="A1100" t="s">
        <v>1755</v>
      </c>
      <c r="B1100" t="s">
        <v>741</v>
      </c>
      <c r="C1100" s="1">
        <f t="shared" si="580"/>
        <v>27017</v>
      </c>
      <c r="D1100" s="8">
        <f t="shared" si="581"/>
        <v>2</v>
      </c>
      <c r="E1100" s="8">
        <f t="shared" si="582"/>
        <v>1</v>
      </c>
      <c r="F1100" s="8">
        <f t="shared" si="583"/>
        <v>3</v>
      </c>
      <c r="G1100" s="61">
        <f t="shared" si="584"/>
        <v>2280</v>
      </c>
      <c r="H1100" s="66">
        <f t="shared" si="565"/>
        <v>8.4391309175704185E-2</v>
      </c>
      <c r="I1100" s="2"/>
      <c r="J1100" s="2">
        <f t="shared" si="585"/>
        <v>0.42106821630825036</v>
      </c>
      <c r="K1100" s="2">
        <f t="shared" si="586"/>
        <v>0.50545952548395456</v>
      </c>
      <c r="L1100" s="2">
        <f t="shared" si="587"/>
        <v>7.3472258207795085E-2</v>
      </c>
      <c r="M1100" s="2">
        <f t="shared" si="588"/>
        <v>-6.9388939039072284E-17</v>
      </c>
      <c r="N1100" s="1">
        <v>11376</v>
      </c>
      <c r="O1100" s="1">
        <v>13656</v>
      </c>
      <c r="P1100" s="1">
        <v>1985</v>
      </c>
      <c r="Q1100" s="1"/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  <c r="AB1100" s="64"/>
      <c r="AC1100" s="64"/>
      <c r="AD1100" s="64"/>
      <c r="AE1100" s="64"/>
      <c r="AG1100" s="6">
        <f>IF(Q1100&gt;0,RANK(Q1100,(N1100:P1100,Q1100:AE1100)),0)</f>
        <v>0</v>
      </c>
      <c r="AH1100" s="6">
        <f>IF(R1100&gt;0,RANK(R1100,(N1100:P1100,Q1100:AE1100)),0)</f>
        <v>0</v>
      </c>
      <c r="AI1100" s="6">
        <f>IF(T1100&gt;0,RANK(T1100,(N1100:P1100,Q1100:AE1100)),0)</f>
        <v>0</v>
      </c>
      <c r="AJ1100" s="6">
        <f>IF(S1100&gt;0,RANK(S1100,(N1100:P1100,Q1100:AE1100)),0)</f>
        <v>0</v>
      </c>
      <c r="AK1100" s="2">
        <f t="shared" si="589"/>
        <v>0</v>
      </c>
      <c r="AL1100" s="2">
        <f t="shared" si="590"/>
        <v>0</v>
      </c>
      <c r="AM1100" s="2">
        <f t="shared" si="591"/>
        <v>0</v>
      </c>
      <c r="AN1100" s="2">
        <f t="shared" si="592"/>
        <v>0</v>
      </c>
      <c r="AP1100" t="s">
        <v>1755</v>
      </c>
      <c r="AQ1100" t="s">
        <v>741</v>
      </c>
      <c r="AT1100">
        <v>1</v>
      </c>
      <c r="AU1100" s="105">
        <v>39</v>
      </c>
      <c r="AV1100" s="107">
        <v>101</v>
      </c>
      <c r="AW1100" s="111">
        <f t="shared" si="579"/>
        <v>39101</v>
      </c>
      <c r="AY1100" s="6" t="s">
        <v>1243</v>
      </c>
    </row>
    <row r="1101" spans="1:51" hidden="1" outlineLevel="1">
      <c r="A1101" t="s">
        <v>2280</v>
      </c>
      <c r="B1101" t="s">
        <v>741</v>
      </c>
      <c r="C1101" s="1">
        <f t="shared" si="580"/>
        <v>88746</v>
      </c>
      <c r="D1101" s="8">
        <f t="shared" si="581"/>
        <v>2</v>
      </c>
      <c r="E1101" s="8">
        <f t="shared" si="582"/>
        <v>1</v>
      </c>
      <c r="F1101" s="8">
        <f t="shared" si="583"/>
        <v>3</v>
      </c>
      <c r="G1101" s="61">
        <f t="shared" si="584"/>
        <v>6168</v>
      </c>
      <c r="H1101" s="66">
        <f t="shared" si="565"/>
        <v>6.9501724021364342E-2</v>
      </c>
      <c r="I1101" s="2"/>
      <c r="J1101" s="2">
        <f t="shared" si="585"/>
        <v>0.43954657111306428</v>
      </c>
      <c r="K1101" s="2">
        <f t="shared" si="586"/>
        <v>0.50904829513442862</v>
      </c>
      <c r="L1101" s="2">
        <f t="shared" si="587"/>
        <v>5.1405133752507153E-2</v>
      </c>
      <c r="M1101" s="2">
        <f t="shared" si="588"/>
        <v>-4.8572257327350599E-17</v>
      </c>
      <c r="N1101" s="1">
        <v>39008</v>
      </c>
      <c r="O1101" s="1">
        <v>45176</v>
      </c>
      <c r="P1101" s="1">
        <v>4562</v>
      </c>
      <c r="Q1101" s="1"/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  <c r="AB1101" s="64"/>
      <c r="AC1101" s="64"/>
      <c r="AD1101" s="64"/>
      <c r="AE1101" s="64"/>
      <c r="AG1101" s="6">
        <f>IF(Q1101&gt;0,RANK(Q1101,(N1101:P1101,Q1101:AE1101)),0)</f>
        <v>0</v>
      </c>
      <c r="AH1101" s="6">
        <f>IF(R1101&gt;0,RANK(R1101,(N1101:P1101,Q1101:AE1101)),0)</f>
        <v>0</v>
      </c>
      <c r="AI1101" s="6">
        <f>IF(T1101&gt;0,RANK(T1101,(N1101:P1101,Q1101:AE1101)),0)</f>
        <v>0</v>
      </c>
      <c r="AJ1101" s="6">
        <f>IF(S1101&gt;0,RANK(S1101,(N1101:P1101,Q1101:AE1101)),0)</f>
        <v>0</v>
      </c>
      <c r="AK1101" s="2">
        <f t="shared" si="589"/>
        <v>0</v>
      </c>
      <c r="AL1101" s="2">
        <f t="shared" si="590"/>
        <v>0</v>
      </c>
      <c r="AM1101" s="2">
        <f t="shared" si="591"/>
        <v>0</v>
      </c>
      <c r="AN1101" s="2">
        <f t="shared" si="592"/>
        <v>0</v>
      </c>
      <c r="AP1101" t="s">
        <v>2280</v>
      </c>
      <c r="AQ1101" t="s">
        <v>741</v>
      </c>
      <c r="AT1101">
        <v>1</v>
      </c>
      <c r="AU1101" s="105">
        <v>39</v>
      </c>
      <c r="AV1101" s="107">
        <v>103</v>
      </c>
      <c r="AW1101" s="111">
        <f t="shared" si="579"/>
        <v>39103</v>
      </c>
      <c r="AY1101" s="6" t="s">
        <v>1243</v>
      </c>
    </row>
    <row r="1102" spans="1:51" hidden="1" outlineLevel="1">
      <c r="A1102" t="s">
        <v>1215</v>
      </c>
      <c r="B1102" t="s">
        <v>741</v>
      </c>
      <c r="C1102" s="1">
        <f t="shared" si="580"/>
        <v>9891</v>
      </c>
      <c r="D1102" s="8">
        <f t="shared" si="581"/>
        <v>2</v>
      </c>
      <c r="E1102" s="8">
        <f t="shared" si="582"/>
        <v>1</v>
      </c>
      <c r="F1102" s="8">
        <f t="shared" si="583"/>
        <v>3</v>
      </c>
      <c r="G1102" s="61">
        <f t="shared" si="584"/>
        <v>1043</v>
      </c>
      <c r="H1102" s="66">
        <f t="shared" si="565"/>
        <v>0.10544939844302902</v>
      </c>
      <c r="I1102" s="2"/>
      <c r="J1102" s="2">
        <f t="shared" si="585"/>
        <v>0.41775351329491456</v>
      </c>
      <c r="K1102" s="2">
        <f t="shared" si="586"/>
        <v>0.52320291173794353</v>
      </c>
      <c r="L1102" s="2">
        <f t="shared" si="587"/>
        <v>5.9043574967141847E-2</v>
      </c>
      <c r="M1102" s="2">
        <f t="shared" si="588"/>
        <v>6.9388939039072284E-18</v>
      </c>
      <c r="N1102" s="1">
        <v>4132</v>
      </c>
      <c r="O1102" s="1">
        <v>5175</v>
      </c>
      <c r="P1102">
        <v>584</v>
      </c>
      <c r="Q1102" s="1"/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  <c r="AB1102" s="64"/>
      <c r="AC1102" s="64"/>
      <c r="AD1102" s="64"/>
      <c r="AE1102" s="64"/>
      <c r="AG1102" s="6">
        <f>IF(Q1102&gt;0,RANK(Q1102,(N1102:P1102,Q1102:AE1102)),0)</f>
        <v>0</v>
      </c>
      <c r="AH1102" s="6">
        <f>IF(R1102&gt;0,RANK(R1102,(N1102:P1102,Q1102:AE1102)),0)</f>
        <v>0</v>
      </c>
      <c r="AI1102" s="6">
        <f>IF(T1102&gt;0,RANK(T1102,(N1102:P1102,Q1102:AE1102)),0)</f>
        <v>0</v>
      </c>
      <c r="AJ1102" s="6">
        <f>IF(S1102&gt;0,RANK(S1102,(N1102:P1102,Q1102:AE1102)),0)</f>
        <v>0</v>
      </c>
      <c r="AK1102" s="2">
        <f t="shared" si="589"/>
        <v>0</v>
      </c>
      <c r="AL1102" s="2">
        <f t="shared" si="590"/>
        <v>0</v>
      </c>
      <c r="AM1102" s="2">
        <f t="shared" si="591"/>
        <v>0</v>
      </c>
      <c r="AN1102" s="2">
        <f t="shared" si="592"/>
        <v>0</v>
      </c>
      <c r="AP1102" t="s">
        <v>1215</v>
      </c>
      <c r="AQ1102" t="s">
        <v>741</v>
      </c>
      <c r="AR1102">
        <v>6</v>
      </c>
      <c r="AT1102">
        <v>1</v>
      </c>
      <c r="AU1102" s="105">
        <v>39</v>
      </c>
      <c r="AV1102" s="107">
        <v>105</v>
      </c>
      <c r="AW1102" s="111">
        <f t="shared" si="579"/>
        <v>39105</v>
      </c>
      <c r="AY1102" s="6" t="s">
        <v>1243</v>
      </c>
    </row>
    <row r="1103" spans="1:51" hidden="1" outlineLevel="1">
      <c r="A1103" t="s">
        <v>1022</v>
      </c>
      <c r="B1103" t="s">
        <v>741</v>
      </c>
      <c r="C1103" s="1">
        <f t="shared" si="580"/>
        <v>21328</v>
      </c>
      <c r="D1103" s="8">
        <f t="shared" si="581"/>
        <v>2</v>
      </c>
      <c r="E1103" s="8">
        <f t="shared" si="582"/>
        <v>1</v>
      </c>
      <c r="F1103" s="8">
        <f t="shared" si="583"/>
        <v>3</v>
      </c>
      <c r="G1103" s="61">
        <f t="shared" si="584"/>
        <v>11007</v>
      </c>
      <c r="H1103" s="66">
        <f t="shared" si="565"/>
        <v>0.5160821455363841</v>
      </c>
      <c r="I1103" s="2"/>
      <c r="J1103" s="2">
        <f t="shared" si="585"/>
        <v>0.22205551387846961</v>
      </c>
      <c r="K1103" s="2">
        <f t="shared" si="586"/>
        <v>0.73813765941485376</v>
      </c>
      <c r="L1103" s="2">
        <f t="shared" si="587"/>
        <v>3.9806826706676672E-2</v>
      </c>
      <c r="M1103" s="2">
        <f t="shared" si="588"/>
        <v>-1.0408340855860843E-16</v>
      </c>
      <c r="N1103" s="1">
        <v>4736</v>
      </c>
      <c r="O1103" s="1">
        <v>15743</v>
      </c>
      <c r="P1103">
        <v>849</v>
      </c>
      <c r="Q1103" s="1"/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  <c r="AB1103" s="64"/>
      <c r="AC1103" s="64"/>
      <c r="AD1103" s="64"/>
      <c r="AE1103" s="64"/>
      <c r="AG1103" s="6">
        <f>IF(Q1103&gt;0,RANK(Q1103,(N1103:P1103,Q1103:AE1103)),0)</f>
        <v>0</v>
      </c>
      <c r="AH1103" s="6">
        <f>IF(R1103&gt;0,RANK(R1103,(N1103:P1103,Q1103:AE1103)),0)</f>
        <v>0</v>
      </c>
      <c r="AI1103" s="6">
        <f>IF(T1103&gt;0,RANK(T1103,(N1103:P1103,Q1103:AE1103)),0)</f>
        <v>0</v>
      </c>
      <c r="AJ1103" s="6">
        <f>IF(S1103&gt;0,RANK(S1103,(N1103:P1103,Q1103:AE1103)),0)</f>
        <v>0</v>
      </c>
      <c r="AK1103" s="2">
        <f t="shared" si="589"/>
        <v>0</v>
      </c>
      <c r="AL1103" s="2">
        <f t="shared" si="590"/>
        <v>0</v>
      </c>
      <c r="AM1103" s="2">
        <f t="shared" si="591"/>
        <v>0</v>
      </c>
      <c r="AN1103" s="2">
        <f t="shared" si="592"/>
        <v>0</v>
      </c>
      <c r="AP1103" t="s">
        <v>1022</v>
      </c>
      <c r="AQ1103" t="s">
        <v>741</v>
      </c>
      <c r="AT1103">
        <v>1</v>
      </c>
      <c r="AU1103" s="105">
        <v>39</v>
      </c>
      <c r="AV1103" s="107">
        <v>107</v>
      </c>
      <c r="AW1103" s="111">
        <f t="shared" si="579"/>
        <v>39107</v>
      </c>
      <c r="AY1103" s="6" t="s">
        <v>1243</v>
      </c>
    </row>
    <row r="1104" spans="1:51" hidden="1" outlineLevel="1">
      <c r="A1104" t="s">
        <v>553</v>
      </c>
      <c r="B1104" t="s">
        <v>741</v>
      </c>
      <c r="C1104" s="1">
        <f t="shared" si="580"/>
        <v>50990</v>
      </c>
      <c r="D1104" s="8">
        <f t="shared" si="581"/>
        <v>2</v>
      </c>
      <c r="E1104" s="8">
        <f t="shared" si="582"/>
        <v>1</v>
      </c>
      <c r="F1104" s="8">
        <f t="shared" si="583"/>
        <v>3</v>
      </c>
      <c r="G1104" s="61">
        <f t="shared" si="584"/>
        <v>16898</v>
      </c>
      <c r="H1104" s="66">
        <f t="shared" si="565"/>
        <v>0.33139831339478332</v>
      </c>
      <c r="I1104" s="2"/>
      <c r="J1104" s="2">
        <f t="shared" si="585"/>
        <v>0.31315944302804471</v>
      </c>
      <c r="K1104" s="2">
        <f t="shared" si="586"/>
        <v>0.64455775642282798</v>
      </c>
      <c r="L1104" s="2">
        <f t="shared" si="587"/>
        <v>4.2282800549127281E-2</v>
      </c>
      <c r="M1104" s="2">
        <f t="shared" si="588"/>
        <v>8.3266726846886741E-17</v>
      </c>
      <c r="N1104" s="1">
        <v>15968</v>
      </c>
      <c r="O1104" s="1">
        <v>32866</v>
      </c>
      <c r="P1104" s="1">
        <v>2156</v>
      </c>
      <c r="Q1104" s="1"/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  <c r="AB1104" s="64"/>
      <c r="AC1104" s="64"/>
      <c r="AD1104" s="64"/>
      <c r="AE1104" s="64"/>
      <c r="AG1104" s="6">
        <f>IF(Q1104&gt;0,RANK(Q1104,(N1104:P1104,Q1104:AE1104)),0)</f>
        <v>0</v>
      </c>
      <c r="AH1104" s="6">
        <f>IF(R1104&gt;0,RANK(R1104,(N1104:P1104,Q1104:AE1104)),0)</f>
        <v>0</v>
      </c>
      <c r="AI1104" s="6">
        <f>IF(T1104&gt;0,RANK(T1104,(N1104:P1104,Q1104:AE1104)),0)</f>
        <v>0</v>
      </c>
      <c r="AJ1104" s="6">
        <f>IF(S1104&gt;0,RANK(S1104,(N1104:P1104,Q1104:AE1104)),0)</f>
        <v>0</v>
      </c>
      <c r="AK1104" s="2">
        <f t="shared" si="589"/>
        <v>0</v>
      </c>
      <c r="AL1104" s="2">
        <f t="shared" si="590"/>
        <v>0</v>
      </c>
      <c r="AM1104" s="2">
        <f t="shared" si="591"/>
        <v>0</v>
      </c>
      <c r="AN1104" s="2">
        <f t="shared" si="592"/>
        <v>0</v>
      </c>
      <c r="AP1104" t="s">
        <v>553</v>
      </c>
      <c r="AQ1104" t="s">
        <v>741</v>
      </c>
      <c r="AR1104">
        <v>8</v>
      </c>
      <c r="AT1104">
        <v>1</v>
      </c>
      <c r="AU1104" s="105">
        <v>39</v>
      </c>
      <c r="AV1104" s="107">
        <v>109</v>
      </c>
      <c r="AW1104" s="111">
        <f t="shared" si="579"/>
        <v>39109</v>
      </c>
      <c r="AY1104" s="6" t="s">
        <v>1243</v>
      </c>
    </row>
    <row r="1105" spans="1:51" hidden="1" outlineLevel="1">
      <c r="A1105" t="s">
        <v>122</v>
      </c>
      <c r="B1105" t="s">
        <v>741</v>
      </c>
      <c r="C1105" s="1">
        <f t="shared" si="580"/>
        <v>6680</v>
      </c>
      <c r="D1105" s="8">
        <f t="shared" si="581"/>
        <v>1</v>
      </c>
      <c r="E1105" s="8">
        <f t="shared" si="582"/>
        <v>2</v>
      </c>
      <c r="F1105" s="8">
        <f t="shared" si="583"/>
        <v>3</v>
      </c>
      <c r="G1105" s="61">
        <f t="shared" si="584"/>
        <v>160</v>
      </c>
      <c r="H1105" s="66">
        <f t="shared" si="565"/>
        <v>2.3952095808383235E-2</v>
      </c>
      <c r="I1105" s="2"/>
      <c r="J1105" s="2">
        <f t="shared" si="585"/>
        <v>0.49011976047904193</v>
      </c>
      <c r="K1105" s="2">
        <f t="shared" si="586"/>
        <v>0.46616766467065868</v>
      </c>
      <c r="L1105" s="2">
        <f t="shared" si="587"/>
        <v>4.3712574850299404E-2</v>
      </c>
      <c r="M1105" s="2">
        <f t="shared" si="588"/>
        <v>-1.3877787807814457E-17</v>
      </c>
      <c r="N1105" s="1">
        <v>3274</v>
      </c>
      <c r="O1105" s="1">
        <v>3114</v>
      </c>
      <c r="P1105">
        <v>292</v>
      </c>
      <c r="Q1105" s="1"/>
      <c r="R1105" s="64"/>
      <c r="S1105" s="64"/>
      <c r="T1105" s="64"/>
      <c r="U1105" s="64"/>
      <c r="V1105" s="64"/>
      <c r="W1105" s="64"/>
      <c r="X1105" s="64"/>
      <c r="Y1105" s="64"/>
      <c r="Z1105" s="64"/>
      <c r="AA1105" s="64"/>
      <c r="AB1105" s="64"/>
      <c r="AC1105" s="64"/>
      <c r="AD1105" s="64"/>
      <c r="AE1105" s="64"/>
      <c r="AG1105" s="6">
        <f>IF(Q1105&gt;0,RANK(Q1105,(N1105:P1105,Q1105:AE1105)),0)</f>
        <v>0</v>
      </c>
      <c r="AH1105" s="6">
        <f>IF(R1105&gt;0,RANK(R1105,(N1105:P1105,Q1105:AE1105)),0)</f>
        <v>0</v>
      </c>
      <c r="AI1105" s="6">
        <f>IF(T1105&gt;0,RANK(T1105,(N1105:P1105,Q1105:AE1105)),0)</f>
        <v>0</v>
      </c>
      <c r="AJ1105" s="6">
        <f>IF(S1105&gt;0,RANK(S1105,(N1105:P1105,Q1105:AE1105)),0)</f>
        <v>0</v>
      </c>
      <c r="AK1105" s="2">
        <f t="shared" si="589"/>
        <v>0</v>
      </c>
      <c r="AL1105" s="2">
        <f t="shared" si="590"/>
        <v>0</v>
      </c>
      <c r="AM1105" s="2">
        <f t="shared" si="591"/>
        <v>0</v>
      </c>
      <c r="AN1105" s="2">
        <f t="shared" si="592"/>
        <v>0</v>
      </c>
      <c r="AP1105" t="s">
        <v>122</v>
      </c>
      <c r="AQ1105" t="s">
        <v>741</v>
      </c>
      <c r="AR1105">
        <v>6</v>
      </c>
      <c r="AT1105">
        <v>1</v>
      </c>
      <c r="AU1105" s="105">
        <v>39</v>
      </c>
      <c r="AV1105" s="107">
        <v>111</v>
      </c>
      <c r="AW1105" s="111">
        <f t="shared" si="579"/>
        <v>39111</v>
      </c>
      <c r="AY1105" s="6" t="s">
        <v>1243</v>
      </c>
    </row>
    <row r="1106" spans="1:51" hidden="1" outlineLevel="1">
      <c r="A1106" t="s">
        <v>2319</v>
      </c>
      <c r="B1106" t="s">
        <v>741</v>
      </c>
      <c r="C1106" s="1">
        <f t="shared" si="580"/>
        <v>261170</v>
      </c>
      <c r="D1106" s="8">
        <f t="shared" si="581"/>
        <v>1</v>
      </c>
      <c r="E1106" s="8">
        <f t="shared" si="582"/>
        <v>2</v>
      </c>
      <c r="F1106" s="8">
        <f t="shared" si="583"/>
        <v>3</v>
      </c>
      <c r="G1106" s="61">
        <f t="shared" si="584"/>
        <v>18865</v>
      </c>
      <c r="H1106" s="66">
        <f t="shared" ref="H1106:H1138" si="593">IF(C1106&gt;0,G1106/C1106,0)</f>
        <v>7.2232645403377108E-2</v>
      </c>
      <c r="I1106" s="2"/>
      <c r="J1106" s="2">
        <f t="shared" si="585"/>
        <v>0.51770877206417276</v>
      </c>
      <c r="K1106" s="2">
        <f t="shared" si="586"/>
        <v>0.44547612666079567</v>
      </c>
      <c r="L1106" s="2">
        <f t="shared" si="587"/>
        <v>3.6815101275031591E-2</v>
      </c>
      <c r="M1106" s="2">
        <f t="shared" si="588"/>
        <v>-2.0816681711721685E-17</v>
      </c>
      <c r="N1106" s="1">
        <v>135210</v>
      </c>
      <c r="O1106" s="1">
        <v>116345</v>
      </c>
      <c r="P1106" s="1">
        <v>9615</v>
      </c>
      <c r="Q1106" s="1"/>
      <c r="R1106" s="64"/>
      <c r="S1106" s="64"/>
      <c r="T1106" s="64"/>
      <c r="U1106" s="64"/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G1106" s="6">
        <f>IF(Q1106&gt;0,RANK(Q1106,(N1106:P1106,Q1106:AE1106)),0)</f>
        <v>0</v>
      </c>
      <c r="AH1106" s="6">
        <f>IF(R1106&gt;0,RANK(R1106,(N1106:P1106,Q1106:AE1106)),0)</f>
        <v>0</v>
      </c>
      <c r="AI1106" s="6">
        <f>IF(T1106&gt;0,RANK(T1106,(N1106:P1106,Q1106:AE1106)),0)</f>
        <v>0</v>
      </c>
      <c r="AJ1106" s="6">
        <f>IF(S1106&gt;0,RANK(S1106,(N1106:P1106,Q1106:AE1106)),0)</f>
        <v>0</v>
      </c>
      <c r="AK1106" s="2">
        <f t="shared" si="589"/>
        <v>0</v>
      </c>
      <c r="AL1106" s="2">
        <f t="shared" si="590"/>
        <v>0</v>
      </c>
      <c r="AM1106" s="2">
        <f t="shared" si="591"/>
        <v>0</v>
      </c>
      <c r="AN1106" s="2">
        <f t="shared" si="592"/>
        <v>0</v>
      </c>
      <c r="AP1106" t="s">
        <v>2319</v>
      </c>
      <c r="AQ1106" t="s">
        <v>741</v>
      </c>
      <c r="AR1106">
        <v>10</v>
      </c>
      <c r="AT1106">
        <v>1</v>
      </c>
      <c r="AU1106" s="105">
        <v>39</v>
      </c>
      <c r="AV1106" s="107">
        <v>113</v>
      </c>
      <c r="AW1106" s="111">
        <f t="shared" si="579"/>
        <v>39113</v>
      </c>
      <c r="AY1106" s="6" t="s">
        <v>1243</v>
      </c>
    </row>
    <row r="1107" spans="1:51" hidden="1" outlineLevel="1">
      <c r="A1107" t="s">
        <v>864</v>
      </c>
      <c r="B1107" t="s">
        <v>741</v>
      </c>
      <c r="C1107" s="1">
        <f t="shared" si="580"/>
        <v>6027</v>
      </c>
      <c r="D1107" s="8">
        <f t="shared" si="581"/>
        <v>2</v>
      </c>
      <c r="E1107" s="8">
        <f t="shared" si="582"/>
        <v>1</v>
      </c>
      <c r="F1107" s="8">
        <f t="shared" si="583"/>
        <v>3</v>
      </c>
      <c r="G1107" s="61">
        <f t="shared" si="584"/>
        <v>440</v>
      </c>
      <c r="H1107" s="66">
        <f t="shared" si="593"/>
        <v>7.3004811680769874E-2</v>
      </c>
      <c r="I1107" s="2"/>
      <c r="J1107" s="2">
        <f t="shared" si="585"/>
        <v>0.43554006968641112</v>
      </c>
      <c r="K1107" s="2">
        <f t="shared" si="586"/>
        <v>0.50854488136718101</v>
      </c>
      <c r="L1107" s="2">
        <f t="shared" si="587"/>
        <v>5.5915048946407829E-2</v>
      </c>
      <c r="M1107" s="2">
        <f t="shared" si="588"/>
        <v>3.4694469519536142E-17</v>
      </c>
      <c r="N1107" s="1">
        <v>2625</v>
      </c>
      <c r="O1107" s="1">
        <v>3065</v>
      </c>
      <c r="P1107">
        <v>337</v>
      </c>
      <c r="Q1107" s="1"/>
      <c r="R1107" s="64"/>
      <c r="S1107" s="64"/>
      <c r="T1107" s="64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G1107" s="6">
        <f>IF(Q1107&gt;0,RANK(Q1107,(N1107:P1107,Q1107:AE1107)),0)</f>
        <v>0</v>
      </c>
      <c r="AH1107" s="6">
        <f>IF(R1107&gt;0,RANK(R1107,(N1107:P1107,Q1107:AE1107)),0)</f>
        <v>0</v>
      </c>
      <c r="AI1107" s="6">
        <f>IF(T1107&gt;0,RANK(T1107,(N1107:P1107,Q1107:AE1107)),0)</f>
        <v>0</v>
      </c>
      <c r="AJ1107" s="6">
        <f>IF(S1107&gt;0,RANK(S1107,(N1107:P1107,Q1107:AE1107)),0)</f>
        <v>0</v>
      </c>
      <c r="AK1107" s="2">
        <f t="shared" si="589"/>
        <v>0</v>
      </c>
      <c r="AL1107" s="2">
        <f t="shared" si="590"/>
        <v>0</v>
      </c>
      <c r="AM1107" s="2">
        <f t="shared" si="591"/>
        <v>0</v>
      </c>
      <c r="AN1107" s="2">
        <f t="shared" si="592"/>
        <v>0</v>
      </c>
      <c r="AP1107" t="s">
        <v>864</v>
      </c>
      <c r="AQ1107" t="s">
        <v>741</v>
      </c>
      <c r="AR1107">
        <v>15</v>
      </c>
      <c r="AT1107">
        <v>1</v>
      </c>
      <c r="AU1107" s="105">
        <v>39</v>
      </c>
      <c r="AV1107" s="107">
        <v>115</v>
      </c>
      <c r="AW1107" s="111">
        <f t="shared" si="579"/>
        <v>39115</v>
      </c>
      <c r="AY1107" s="6" t="s">
        <v>1243</v>
      </c>
    </row>
    <row r="1108" spans="1:51" hidden="1" outlineLevel="1">
      <c r="A1108" t="s">
        <v>1103</v>
      </c>
      <c r="B1108" t="s">
        <v>741</v>
      </c>
      <c r="C1108" s="1">
        <f t="shared" si="580"/>
        <v>16036</v>
      </c>
      <c r="D1108" s="8">
        <f t="shared" si="581"/>
        <v>2</v>
      </c>
      <c r="E1108" s="8">
        <f t="shared" si="582"/>
        <v>1</v>
      </c>
      <c r="F1108" s="8">
        <f t="shared" si="583"/>
        <v>3</v>
      </c>
      <c r="G1108" s="61">
        <f t="shared" si="584"/>
        <v>3903</v>
      </c>
      <c r="H1108" s="66">
        <f t="shared" si="593"/>
        <v>0.24338987278623098</v>
      </c>
      <c r="I1108" s="2"/>
      <c r="J1108" s="2">
        <f t="shared" si="585"/>
        <v>0.34366425542529311</v>
      </c>
      <c r="K1108" s="2">
        <f t="shared" si="586"/>
        <v>0.58705412821152403</v>
      </c>
      <c r="L1108" s="2">
        <f t="shared" si="587"/>
        <v>6.9281616363182835E-2</v>
      </c>
      <c r="M1108" s="2">
        <f t="shared" si="588"/>
        <v>2.7755575615628914E-17</v>
      </c>
      <c r="N1108" s="1">
        <v>5511</v>
      </c>
      <c r="O1108" s="1">
        <v>9414</v>
      </c>
      <c r="P1108" s="1">
        <v>1111</v>
      </c>
      <c r="Q1108" s="1"/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  <c r="AB1108" s="64"/>
      <c r="AC1108" s="64"/>
      <c r="AD1108" s="64"/>
      <c r="AE1108" s="64"/>
      <c r="AG1108" s="6">
        <f>IF(Q1108&gt;0,RANK(Q1108,(N1108:P1108,Q1108:AE1108)),0)</f>
        <v>0</v>
      </c>
      <c r="AH1108" s="6">
        <f>IF(R1108&gt;0,RANK(R1108,(N1108:P1108,Q1108:AE1108)),0)</f>
        <v>0</v>
      </c>
      <c r="AI1108" s="6">
        <f>IF(T1108&gt;0,RANK(T1108,(N1108:P1108,Q1108:AE1108)),0)</f>
        <v>0</v>
      </c>
      <c r="AJ1108" s="6">
        <f>IF(S1108&gt;0,RANK(S1108,(N1108:P1108,Q1108:AE1108)),0)</f>
        <v>0</v>
      </c>
      <c r="AK1108" s="2">
        <f t="shared" si="589"/>
        <v>0</v>
      </c>
      <c r="AL1108" s="2">
        <f t="shared" si="590"/>
        <v>0</v>
      </c>
      <c r="AM1108" s="2">
        <f t="shared" si="591"/>
        <v>0</v>
      </c>
      <c r="AN1108" s="2">
        <f t="shared" si="592"/>
        <v>0</v>
      </c>
      <c r="AP1108" t="s">
        <v>1103</v>
      </c>
      <c r="AQ1108" t="s">
        <v>741</v>
      </c>
      <c r="AR1108">
        <v>12</v>
      </c>
      <c r="AT1108">
        <v>1</v>
      </c>
      <c r="AU1108" s="105">
        <v>39</v>
      </c>
      <c r="AV1108" s="107">
        <v>117</v>
      </c>
      <c r="AW1108" s="111">
        <f t="shared" si="579"/>
        <v>39117</v>
      </c>
      <c r="AY1108" s="6" t="s">
        <v>1243</v>
      </c>
    </row>
    <row r="1109" spans="1:51" hidden="1" outlineLevel="1">
      <c r="A1109" t="s">
        <v>2013</v>
      </c>
      <c r="B1109" t="s">
        <v>741</v>
      </c>
      <c r="C1109" s="1">
        <f t="shared" si="580"/>
        <v>36597</v>
      </c>
      <c r="D1109" s="8">
        <f t="shared" si="581"/>
        <v>2</v>
      </c>
      <c r="E1109" s="8">
        <f t="shared" si="582"/>
        <v>1</v>
      </c>
      <c r="F1109" s="8">
        <f t="shared" si="583"/>
        <v>3</v>
      </c>
      <c r="G1109" s="61">
        <f t="shared" si="584"/>
        <v>3156</v>
      </c>
      <c r="H1109" s="66">
        <f t="shared" si="593"/>
        <v>8.6236576768587592E-2</v>
      </c>
      <c r="I1109" s="2"/>
      <c r="J1109" s="2">
        <f t="shared" si="585"/>
        <v>0.42604585075279394</v>
      </c>
      <c r="K1109" s="2">
        <f t="shared" si="586"/>
        <v>0.51228242752138153</v>
      </c>
      <c r="L1109" s="2">
        <f t="shared" si="587"/>
        <v>6.1671721725824524E-2</v>
      </c>
      <c r="M1109" s="2">
        <f t="shared" si="588"/>
        <v>-5.5511151231257827E-17</v>
      </c>
      <c r="N1109" s="1">
        <v>15592</v>
      </c>
      <c r="O1109" s="1">
        <v>18748</v>
      </c>
      <c r="P1109" s="1">
        <v>2257</v>
      </c>
      <c r="Q1109" s="1"/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  <c r="AB1109" s="64"/>
      <c r="AC1109" s="64"/>
      <c r="AD1109" s="64"/>
      <c r="AE1109" s="64"/>
      <c r="AG1109" s="6">
        <f>IF(Q1109&gt;0,RANK(Q1109,(N1109:P1109,Q1109:AE1109)),0)</f>
        <v>0</v>
      </c>
      <c r="AH1109" s="6">
        <f>IF(R1109&gt;0,RANK(R1109,(N1109:P1109,Q1109:AE1109)),0)</f>
        <v>0</v>
      </c>
      <c r="AI1109" s="6">
        <f>IF(T1109&gt;0,RANK(T1109,(N1109:P1109,Q1109:AE1109)),0)</f>
        <v>0</v>
      </c>
      <c r="AJ1109" s="6">
        <f>IF(S1109&gt;0,RANK(S1109,(N1109:P1109,Q1109:AE1109)),0)</f>
        <v>0</v>
      </c>
      <c r="AK1109" s="2">
        <f t="shared" si="589"/>
        <v>0</v>
      </c>
      <c r="AL1109" s="2">
        <f t="shared" si="590"/>
        <v>0</v>
      </c>
      <c r="AM1109" s="2">
        <f t="shared" si="591"/>
        <v>0</v>
      </c>
      <c r="AN1109" s="2">
        <f t="shared" si="592"/>
        <v>0</v>
      </c>
      <c r="AP1109" t="s">
        <v>2013</v>
      </c>
      <c r="AQ1109" t="s">
        <v>741</v>
      </c>
      <c r="AT1109">
        <v>1</v>
      </c>
      <c r="AU1109" s="105">
        <v>39</v>
      </c>
      <c r="AV1109" s="107">
        <v>119</v>
      </c>
      <c r="AW1109" s="111">
        <f t="shared" si="579"/>
        <v>39119</v>
      </c>
      <c r="AY1109" s="6" t="s">
        <v>1243</v>
      </c>
    </row>
    <row r="1110" spans="1:51" hidden="1" outlineLevel="1">
      <c r="A1110" t="s">
        <v>530</v>
      </c>
      <c r="B1110" t="s">
        <v>741</v>
      </c>
      <c r="C1110" s="1">
        <f t="shared" si="580"/>
        <v>5800</v>
      </c>
      <c r="D1110" s="8">
        <f t="shared" si="581"/>
        <v>2</v>
      </c>
      <c r="E1110" s="8">
        <f t="shared" si="582"/>
        <v>1</v>
      </c>
      <c r="F1110" s="8">
        <f t="shared" si="583"/>
        <v>3</v>
      </c>
      <c r="G1110" s="61">
        <f t="shared" si="584"/>
        <v>1184</v>
      </c>
      <c r="H1110" s="66">
        <f t="shared" si="593"/>
        <v>0.20413793103448277</v>
      </c>
      <c r="I1110" s="2"/>
      <c r="J1110" s="2">
        <f t="shared" si="585"/>
        <v>0.36672413793103448</v>
      </c>
      <c r="K1110" s="2">
        <f t="shared" si="586"/>
        <v>0.57086206896551728</v>
      </c>
      <c r="L1110" s="2">
        <f t="shared" si="587"/>
        <v>6.2413793103448273E-2</v>
      </c>
      <c r="M1110" s="2">
        <f t="shared" si="588"/>
        <v>2.7755575615628914E-17</v>
      </c>
      <c r="N1110" s="1">
        <v>2127</v>
      </c>
      <c r="O1110" s="1">
        <v>3311</v>
      </c>
      <c r="P1110">
        <v>362</v>
      </c>
      <c r="Q1110" s="1"/>
      <c r="R1110" s="64"/>
      <c r="S1110" s="64"/>
      <c r="T1110" s="64"/>
      <c r="U1110" s="64"/>
      <c r="V1110" s="64"/>
      <c r="W1110" s="64"/>
      <c r="X1110" s="64"/>
      <c r="Y1110" s="64"/>
      <c r="Z1110" s="64"/>
      <c r="AA1110" s="64"/>
      <c r="AB1110" s="64"/>
      <c r="AC1110" s="64"/>
      <c r="AD1110" s="64"/>
      <c r="AE1110" s="64"/>
      <c r="AG1110" s="6">
        <f>IF(Q1110&gt;0,RANK(Q1110,(N1110:P1110,Q1110:AE1110)),0)</f>
        <v>0</v>
      </c>
      <c r="AH1110" s="6">
        <f>IF(R1110&gt;0,RANK(R1110,(N1110:P1110,Q1110:AE1110)),0)</f>
        <v>0</v>
      </c>
      <c r="AI1110" s="6">
        <f>IF(T1110&gt;0,RANK(T1110,(N1110:P1110,Q1110:AE1110)),0)</f>
        <v>0</v>
      </c>
      <c r="AJ1110" s="6">
        <f>IF(S1110&gt;0,RANK(S1110,(N1110:P1110,Q1110:AE1110)),0)</f>
        <v>0</v>
      </c>
      <c r="AK1110" s="2">
        <f t="shared" si="589"/>
        <v>0</v>
      </c>
      <c r="AL1110" s="2">
        <f t="shared" si="590"/>
        <v>0</v>
      </c>
      <c r="AM1110" s="2">
        <f t="shared" si="591"/>
        <v>0</v>
      </c>
      <c r="AN1110" s="2">
        <f t="shared" si="592"/>
        <v>0</v>
      </c>
      <c r="AP1110" t="s">
        <v>530</v>
      </c>
      <c r="AQ1110" t="s">
        <v>741</v>
      </c>
      <c r="AR1110">
        <v>6</v>
      </c>
      <c r="AT1110">
        <v>1</v>
      </c>
      <c r="AU1110" s="105">
        <v>39</v>
      </c>
      <c r="AV1110" s="107">
        <v>121</v>
      </c>
      <c r="AW1110" s="111">
        <f t="shared" si="579"/>
        <v>39121</v>
      </c>
      <c r="AY1110" s="6" t="s">
        <v>1243</v>
      </c>
    </row>
    <row r="1111" spans="1:51" hidden="1" outlineLevel="1">
      <c r="A1111" t="s">
        <v>357</v>
      </c>
      <c r="B1111" t="s">
        <v>741</v>
      </c>
      <c r="C1111" s="1">
        <f t="shared" si="580"/>
        <v>22278</v>
      </c>
      <c r="D1111" s="8">
        <f t="shared" si="581"/>
        <v>1</v>
      </c>
      <c r="E1111" s="8">
        <f t="shared" si="582"/>
        <v>2</v>
      </c>
      <c r="F1111" s="8">
        <f t="shared" si="583"/>
        <v>3</v>
      </c>
      <c r="G1111" s="61">
        <f t="shared" si="584"/>
        <v>1419</v>
      </c>
      <c r="H1111" s="66">
        <f t="shared" si="593"/>
        <v>6.3695125235658498E-2</v>
      </c>
      <c r="I1111" s="2"/>
      <c r="J1111" s="2">
        <f t="shared" si="585"/>
        <v>0.50682287458479214</v>
      </c>
      <c r="K1111" s="2">
        <f t="shared" si="586"/>
        <v>0.44312774934913368</v>
      </c>
      <c r="L1111" s="2">
        <f t="shared" si="587"/>
        <v>5.0049376066074153E-2</v>
      </c>
      <c r="M1111" s="2">
        <f t="shared" si="588"/>
        <v>2.7755575615628914E-17</v>
      </c>
      <c r="N1111" s="1">
        <v>11291</v>
      </c>
      <c r="O1111" s="1">
        <v>9872</v>
      </c>
      <c r="P1111" s="1">
        <v>1115</v>
      </c>
      <c r="Q1111" s="1"/>
      <c r="R1111" s="64"/>
      <c r="S1111" s="64"/>
      <c r="T1111" s="64"/>
      <c r="U1111" s="64"/>
      <c r="V1111" s="64"/>
      <c r="W1111" s="64"/>
      <c r="X1111" s="64"/>
      <c r="Y1111" s="64"/>
      <c r="Z1111" s="64"/>
      <c r="AA1111" s="64"/>
      <c r="AB1111" s="64"/>
      <c r="AC1111" s="64"/>
      <c r="AD1111" s="64"/>
      <c r="AE1111" s="64"/>
      <c r="AG1111" s="6">
        <f>IF(Q1111&gt;0,RANK(Q1111,(N1111:P1111,Q1111:AE1111)),0)</f>
        <v>0</v>
      </c>
      <c r="AH1111" s="6">
        <f>IF(R1111&gt;0,RANK(R1111,(N1111:P1111,Q1111:AE1111)),0)</f>
        <v>0</v>
      </c>
      <c r="AI1111" s="6">
        <f>IF(T1111&gt;0,RANK(T1111,(N1111:P1111,Q1111:AE1111)),0)</f>
        <v>0</v>
      </c>
      <c r="AJ1111" s="6">
        <f>IF(S1111&gt;0,RANK(S1111,(N1111:P1111,Q1111:AE1111)),0)</f>
        <v>0</v>
      </c>
      <c r="AK1111" s="2">
        <f t="shared" si="589"/>
        <v>0</v>
      </c>
      <c r="AL1111" s="2">
        <f t="shared" si="590"/>
        <v>0</v>
      </c>
      <c r="AM1111" s="2">
        <f t="shared" si="591"/>
        <v>0</v>
      </c>
      <c r="AN1111" s="2">
        <f t="shared" si="592"/>
        <v>0</v>
      </c>
      <c r="AP1111" t="s">
        <v>357</v>
      </c>
      <c r="AQ1111" t="s">
        <v>741</v>
      </c>
      <c r="AT1111">
        <v>1</v>
      </c>
      <c r="AU1111" s="105">
        <v>39</v>
      </c>
      <c r="AV1111" s="107">
        <v>123</v>
      </c>
      <c r="AW1111" s="111">
        <f t="shared" si="579"/>
        <v>39123</v>
      </c>
      <c r="AY1111" s="6" t="s">
        <v>1243</v>
      </c>
    </row>
    <row r="1112" spans="1:51" hidden="1" outlineLevel="1">
      <c r="A1112" t="s">
        <v>946</v>
      </c>
      <c r="B1112" t="s">
        <v>741</v>
      </c>
      <c r="C1112" s="1">
        <f t="shared" si="580"/>
        <v>8952</v>
      </c>
      <c r="D1112" s="8">
        <f t="shared" si="581"/>
        <v>2</v>
      </c>
      <c r="E1112" s="8">
        <f t="shared" si="582"/>
        <v>1</v>
      </c>
      <c r="F1112" s="8">
        <f t="shared" si="583"/>
        <v>3</v>
      </c>
      <c r="G1112" s="61">
        <f t="shared" si="584"/>
        <v>1870</v>
      </c>
      <c r="H1112" s="66">
        <f t="shared" si="593"/>
        <v>0.20889186773905272</v>
      </c>
      <c r="I1112" s="2"/>
      <c r="J1112" s="2">
        <f t="shared" si="585"/>
        <v>0.36606344950848974</v>
      </c>
      <c r="K1112" s="2">
        <f t="shared" si="586"/>
        <v>0.57495531724754245</v>
      </c>
      <c r="L1112" s="2">
        <f t="shared" si="587"/>
        <v>5.8981233243967826E-2</v>
      </c>
      <c r="M1112" s="2">
        <f t="shared" si="588"/>
        <v>-6.9388939039072284E-17</v>
      </c>
      <c r="N1112" s="1">
        <v>3277</v>
      </c>
      <c r="O1112" s="1">
        <v>5147</v>
      </c>
      <c r="P1112">
        <v>528</v>
      </c>
      <c r="Q1112" s="1"/>
      <c r="R1112" s="64"/>
      <c r="S1112" s="64"/>
      <c r="T1112" s="64"/>
      <c r="U1112" s="64"/>
      <c r="V1112" s="64"/>
      <c r="W1112" s="64"/>
      <c r="X1112" s="64"/>
      <c r="Y1112" s="64"/>
      <c r="Z1112" s="64"/>
      <c r="AA1112" s="64"/>
      <c r="AB1112" s="64"/>
      <c r="AC1112" s="64"/>
      <c r="AD1112" s="64"/>
      <c r="AE1112" s="64"/>
      <c r="AG1112" s="6">
        <f>IF(Q1112&gt;0,RANK(Q1112,(N1112:P1112,Q1112:AE1112)),0)</f>
        <v>0</v>
      </c>
      <c r="AH1112" s="6">
        <f>IF(R1112&gt;0,RANK(R1112,(N1112:P1112,Q1112:AE1112)),0)</f>
        <v>0</v>
      </c>
      <c r="AI1112" s="6">
        <f>IF(T1112&gt;0,RANK(T1112,(N1112:P1112,Q1112:AE1112)),0)</f>
        <v>0</v>
      </c>
      <c r="AJ1112" s="6">
        <f>IF(S1112&gt;0,RANK(S1112,(N1112:P1112,Q1112:AE1112)),0)</f>
        <v>0</v>
      </c>
      <c r="AK1112" s="2">
        <f t="shared" si="589"/>
        <v>0</v>
      </c>
      <c r="AL1112" s="2">
        <f t="shared" si="590"/>
        <v>0</v>
      </c>
      <c r="AM1112" s="2">
        <f t="shared" si="591"/>
        <v>0</v>
      </c>
      <c r="AN1112" s="2">
        <f t="shared" si="592"/>
        <v>0</v>
      </c>
      <c r="AP1112" t="s">
        <v>946</v>
      </c>
      <c r="AQ1112" t="s">
        <v>741</v>
      </c>
      <c r="AR1112">
        <v>5</v>
      </c>
      <c r="AT1112">
        <v>1</v>
      </c>
      <c r="AU1112" s="105">
        <v>39</v>
      </c>
      <c r="AV1112" s="107">
        <v>125</v>
      </c>
      <c r="AW1112" s="111">
        <f t="shared" si="579"/>
        <v>39125</v>
      </c>
      <c r="AY1112" s="6" t="s">
        <v>1243</v>
      </c>
    </row>
    <row r="1113" spans="1:51" hidden="1" outlineLevel="1">
      <c r="A1113" t="s">
        <v>1406</v>
      </c>
      <c r="B1113" t="s">
        <v>741</v>
      </c>
      <c r="C1113" s="1">
        <f t="shared" si="580"/>
        <v>14871</v>
      </c>
      <c r="D1113" s="8">
        <f t="shared" si="581"/>
        <v>2</v>
      </c>
      <c r="E1113" s="8">
        <f t="shared" si="582"/>
        <v>1</v>
      </c>
      <c r="F1113" s="8">
        <f t="shared" si="583"/>
        <v>3</v>
      </c>
      <c r="G1113" s="61">
        <f t="shared" si="584"/>
        <v>506</v>
      </c>
      <c r="H1113" s="66">
        <f t="shared" si="593"/>
        <v>3.4025956559747161E-2</v>
      </c>
      <c r="I1113" s="2"/>
      <c r="J1113" s="2">
        <f t="shared" si="585"/>
        <v>0.45282765113307782</v>
      </c>
      <c r="K1113" s="2">
        <f t="shared" si="586"/>
        <v>0.48685360769282499</v>
      </c>
      <c r="L1113" s="2">
        <f t="shared" si="587"/>
        <v>6.0318741174097239E-2</v>
      </c>
      <c r="M1113" s="2">
        <f t="shared" si="588"/>
        <v>6.9388939039072284E-18</v>
      </c>
      <c r="N1113" s="1">
        <v>6734</v>
      </c>
      <c r="O1113" s="1">
        <v>7240</v>
      </c>
      <c r="P1113">
        <v>897</v>
      </c>
      <c r="Q1113" s="1"/>
      <c r="R1113" s="64"/>
      <c r="S1113" s="64"/>
      <c r="T1113" s="64"/>
      <c r="U1113" s="64"/>
      <c r="V1113" s="64"/>
      <c r="W1113" s="64"/>
      <c r="X1113" s="64"/>
      <c r="Y1113" s="64"/>
      <c r="Z1113" s="64"/>
      <c r="AA1113" s="64"/>
      <c r="AB1113" s="64"/>
      <c r="AC1113" s="64"/>
      <c r="AD1113" s="64"/>
      <c r="AE1113" s="64"/>
      <c r="AG1113" s="6">
        <f>IF(Q1113&gt;0,RANK(Q1113,(N1113:P1113,Q1113:AE1113)),0)</f>
        <v>0</v>
      </c>
      <c r="AH1113" s="6">
        <f>IF(R1113&gt;0,RANK(R1113,(N1113:P1113,Q1113:AE1113)),0)</f>
        <v>0</v>
      </c>
      <c r="AI1113" s="6">
        <f>IF(T1113&gt;0,RANK(T1113,(N1113:P1113,Q1113:AE1113)),0)</f>
        <v>0</v>
      </c>
      <c r="AJ1113" s="6">
        <f>IF(S1113&gt;0,RANK(S1113,(N1113:P1113,Q1113:AE1113)),0)</f>
        <v>0</v>
      </c>
      <c r="AK1113" s="2">
        <f t="shared" si="589"/>
        <v>0</v>
      </c>
      <c r="AL1113" s="2">
        <f t="shared" si="590"/>
        <v>0</v>
      </c>
      <c r="AM1113" s="2">
        <f t="shared" si="591"/>
        <v>0</v>
      </c>
      <c r="AN1113" s="2">
        <f t="shared" si="592"/>
        <v>0</v>
      </c>
      <c r="AP1113" t="s">
        <v>1406</v>
      </c>
      <c r="AQ1113" t="s">
        <v>741</v>
      </c>
      <c r="AR1113">
        <v>15</v>
      </c>
      <c r="AT1113">
        <v>1</v>
      </c>
      <c r="AU1113" s="105">
        <v>39</v>
      </c>
      <c r="AV1113" s="107">
        <v>127</v>
      </c>
      <c r="AW1113" s="111">
        <f t="shared" si="579"/>
        <v>39127</v>
      </c>
      <c r="AY1113" s="6" t="s">
        <v>1243</v>
      </c>
    </row>
    <row r="1114" spans="1:51" hidden="1" outlineLevel="1">
      <c r="A1114" t="s">
        <v>684</v>
      </c>
      <c r="B1114" t="s">
        <v>741</v>
      </c>
      <c r="C1114" s="1">
        <f t="shared" ref="C1114:C1138" si="594">SUM(N1114:AE1114)</f>
        <v>23858</v>
      </c>
      <c r="D1114" s="8">
        <f t="shared" ref="D1114:D1138" si="595">IF(N1114&gt;0, RANK(N1114,(N1114:AE1114)),0)</f>
        <v>2</v>
      </c>
      <c r="E1114" s="8">
        <f t="shared" ref="E1114:E1138" si="596">IF(O1114&gt;0,RANK(O1114,(N1114:AE1114)),0)</f>
        <v>1</v>
      </c>
      <c r="F1114" s="8">
        <f t="shared" ref="F1114:F1138" si="597">IF(P1114&gt;0,RANK(P1114,(N1114:AE1114)),0)</f>
        <v>3</v>
      </c>
      <c r="G1114" s="61">
        <f t="shared" ref="G1114:G1138" si="598">IF(C1114&gt;0,MAX(N1114:S1114)-LARGE(N1114:S1114,2),0)</f>
        <v>3833</v>
      </c>
      <c r="H1114" s="66">
        <f t="shared" si="593"/>
        <v>0.16065889848268924</v>
      </c>
      <c r="I1114" s="2"/>
      <c r="J1114" s="2">
        <f t="shared" ref="J1114:J1138" si="599">IF($C1114=0,"-",N1114/$C1114)</f>
        <v>0.39165059937966301</v>
      </c>
      <c r="K1114" s="2">
        <f t="shared" ref="K1114:K1138" si="600">IF($C1114=0,"-",O1114/$C1114)</f>
        <v>0.55230949786235228</v>
      </c>
      <c r="L1114" s="2">
        <f t="shared" ref="L1114:L1138" si="601">IF($C1114=0,"-",P1114/$C1114)</f>
        <v>5.603990275798474E-2</v>
      </c>
      <c r="M1114" s="2">
        <f t="shared" ref="M1114:M1138" si="602">IF(C1114=0,"-",(1-J1114-K1114-L1114))</f>
        <v>-9.0205620750793969E-17</v>
      </c>
      <c r="N1114" s="1">
        <v>9344</v>
      </c>
      <c r="O1114" s="1">
        <v>13177</v>
      </c>
      <c r="P1114" s="1">
        <v>1337</v>
      </c>
      <c r="Q1114" s="1"/>
      <c r="R1114" s="64"/>
      <c r="S1114" s="64"/>
      <c r="T1114" s="64"/>
      <c r="U1114" s="64"/>
      <c r="V1114" s="64"/>
      <c r="W1114" s="64"/>
      <c r="X1114" s="64"/>
      <c r="Y1114" s="64"/>
      <c r="Z1114" s="64"/>
      <c r="AA1114" s="64"/>
      <c r="AB1114" s="64"/>
      <c r="AC1114" s="64"/>
      <c r="AD1114" s="64"/>
      <c r="AE1114" s="64"/>
      <c r="AG1114" s="6">
        <f>IF(Q1114&gt;0,RANK(Q1114,(N1114:P1114,Q1114:AE1114)),0)</f>
        <v>0</v>
      </c>
      <c r="AH1114" s="6">
        <f>IF(R1114&gt;0,RANK(R1114,(N1114:P1114,Q1114:AE1114)),0)</f>
        <v>0</v>
      </c>
      <c r="AI1114" s="6">
        <f>IF(T1114&gt;0,RANK(T1114,(N1114:P1114,Q1114:AE1114)),0)</f>
        <v>0</v>
      </c>
      <c r="AJ1114" s="6">
        <f>IF(S1114&gt;0,RANK(S1114,(N1114:P1114,Q1114:AE1114)),0)</f>
        <v>0</v>
      </c>
      <c r="AK1114" s="2">
        <f t="shared" ref="AK1114:AK1138" si="603">IF($C1114=0,"-",Q1114/$C1114)</f>
        <v>0</v>
      </c>
      <c r="AL1114" s="2">
        <f t="shared" ref="AL1114:AL1138" si="604">IF($C1114=0,"-",R1114/$C1114)</f>
        <v>0</v>
      </c>
      <c r="AM1114" s="2">
        <f t="shared" ref="AM1114:AM1138" si="605">IF($C1114=0,"-",T1114/$C1114)</f>
        <v>0</v>
      </c>
      <c r="AN1114" s="2">
        <f t="shared" ref="AN1114:AN1138" si="606">IF($C1114=0,"-",S1114/$C1114)</f>
        <v>0</v>
      </c>
      <c r="AP1114" t="s">
        <v>684</v>
      </c>
      <c r="AQ1114" t="s">
        <v>741</v>
      </c>
      <c r="AR1114">
        <v>15</v>
      </c>
      <c r="AT1114">
        <v>1</v>
      </c>
      <c r="AU1114" s="105">
        <v>39</v>
      </c>
      <c r="AV1114" s="107">
        <v>129</v>
      </c>
      <c r="AW1114" s="111">
        <f t="shared" si="579"/>
        <v>39129</v>
      </c>
      <c r="AY1114" s="6" t="s">
        <v>1243</v>
      </c>
    </row>
    <row r="1115" spans="1:51" hidden="1" outlineLevel="1">
      <c r="A1115" t="s">
        <v>1810</v>
      </c>
      <c r="B1115" t="s">
        <v>741</v>
      </c>
      <c r="C1115" s="1">
        <f t="shared" si="594"/>
        <v>11429</v>
      </c>
      <c r="D1115" s="8">
        <f t="shared" si="595"/>
        <v>1</v>
      </c>
      <c r="E1115" s="8">
        <f t="shared" si="596"/>
        <v>2</v>
      </c>
      <c r="F1115" s="8">
        <f t="shared" si="597"/>
        <v>3</v>
      </c>
      <c r="G1115" s="61">
        <f t="shared" si="598"/>
        <v>634</v>
      </c>
      <c r="H1115" s="66">
        <f t="shared" si="593"/>
        <v>5.5472919765508791E-2</v>
      </c>
      <c r="I1115" s="2"/>
      <c r="J1115" s="2">
        <f t="shared" si="599"/>
        <v>0.5031936302388661</v>
      </c>
      <c r="K1115" s="2">
        <f t="shared" si="600"/>
        <v>0.44772071047335726</v>
      </c>
      <c r="L1115" s="2">
        <f t="shared" si="601"/>
        <v>4.9085659287776709E-2</v>
      </c>
      <c r="M1115" s="2">
        <f t="shared" si="602"/>
        <v>-6.9388939039072284E-17</v>
      </c>
      <c r="N1115" s="1">
        <v>5751</v>
      </c>
      <c r="O1115" s="1">
        <v>5117</v>
      </c>
      <c r="P1115">
        <v>561</v>
      </c>
      <c r="Q1115" s="1"/>
      <c r="R1115" s="64"/>
      <c r="S1115" s="64"/>
      <c r="T1115" s="64"/>
      <c r="U1115" s="64"/>
      <c r="V1115" s="64"/>
      <c r="W1115" s="64"/>
      <c r="X1115" s="64"/>
      <c r="Y1115" s="64"/>
      <c r="Z1115" s="64"/>
      <c r="AA1115" s="64"/>
      <c r="AB1115" s="64"/>
      <c r="AC1115" s="64"/>
      <c r="AD1115" s="64"/>
      <c r="AE1115" s="64"/>
      <c r="AG1115" s="6">
        <f>IF(Q1115&gt;0,RANK(Q1115,(N1115:P1115,Q1115:AE1115)),0)</f>
        <v>0</v>
      </c>
      <c r="AH1115" s="6">
        <f>IF(R1115&gt;0,RANK(R1115,(N1115:P1115,Q1115:AE1115)),0)</f>
        <v>0</v>
      </c>
      <c r="AI1115" s="6">
        <f>IF(T1115&gt;0,RANK(T1115,(N1115:P1115,Q1115:AE1115)),0)</f>
        <v>0</v>
      </c>
      <c r="AJ1115" s="6">
        <f>IF(S1115&gt;0,RANK(S1115,(N1115:P1115,Q1115:AE1115)),0)</f>
        <v>0</v>
      </c>
      <c r="AK1115" s="2">
        <f t="shared" si="603"/>
        <v>0</v>
      </c>
      <c r="AL1115" s="2">
        <f t="shared" si="604"/>
        <v>0</v>
      </c>
      <c r="AM1115" s="2">
        <f t="shared" si="605"/>
        <v>0</v>
      </c>
      <c r="AN1115" s="2">
        <f t="shared" si="606"/>
        <v>0</v>
      </c>
      <c r="AP1115" t="s">
        <v>1810</v>
      </c>
      <c r="AQ1115" t="s">
        <v>741</v>
      </c>
      <c r="AR1115">
        <v>2</v>
      </c>
      <c r="AT1115">
        <v>1</v>
      </c>
      <c r="AU1115" s="105">
        <v>39</v>
      </c>
      <c r="AV1115" s="107">
        <v>131</v>
      </c>
      <c r="AW1115" s="111">
        <f t="shared" si="579"/>
        <v>39131</v>
      </c>
      <c r="AY1115" s="6" t="s">
        <v>1243</v>
      </c>
    </row>
    <row r="1116" spans="1:51" hidden="1" outlineLevel="1">
      <c r="A1116" t="s">
        <v>1855</v>
      </c>
      <c r="B1116" t="s">
        <v>741</v>
      </c>
      <c r="C1116" s="1">
        <f t="shared" si="594"/>
        <v>74181</v>
      </c>
      <c r="D1116" s="8">
        <f t="shared" si="595"/>
        <v>1</v>
      </c>
      <c r="E1116" s="8">
        <f t="shared" si="596"/>
        <v>2</v>
      </c>
      <c r="F1116" s="8">
        <f t="shared" si="597"/>
        <v>3</v>
      </c>
      <c r="G1116" s="61">
        <f t="shared" si="598"/>
        <v>4613</v>
      </c>
      <c r="H1116" s="66">
        <f t="shared" si="593"/>
        <v>6.2185734891683851E-2</v>
      </c>
      <c r="I1116" s="2"/>
      <c r="J1116" s="2">
        <f t="shared" si="599"/>
        <v>0.50072120893490246</v>
      </c>
      <c r="K1116" s="2">
        <f t="shared" si="600"/>
        <v>0.43853547404321863</v>
      </c>
      <c r="L1116" s="2">
        <f t="shared" si="601"/>
        <v>6.074331702187892E-2</v>
      </c>
      <c r="M1116" s="2">
        <f t="shared" si="602"/>
        <v>-1.3877787807814457E-17</v>
      </c>
      <c r="N1116" s="1">
        <v>37144</v>
      </c>
      <c r="O1116" s="1">
        <v>32531</v>
      </c>
      <c r="P1116" s="1">
        <v>4506</v>
      </c>
      <c r="Q1116" s="1"/>
      <c r="R1116" s="64"/>
      <c r="S1116" s="64"/>
      <c r="T1116" s="64"/>
      <c r="U1116" s="64"/>
      <c r="V1116" s="64"/>
      <c r="W1116" s="64"/>
      <c r="X1116" s="64"/>
      <c r="Y1116" s="64"/>
      <c r="Z1116" s="64"/>
      <c r="AA1116" s="64"/>
      <c r="AB1116" s="64"/>
      <c r="AC1116" s="64"/>
      <c r="AD1116" s="64"/>
      <c r="AE1116" s="64"/>
      <c r="AG1116" s="6">
        <f>IF(Q1116&gt;0,RANK(Q1116,(N1116:P1116,Q1116:AE1116)),0)</f>
        <v>0</v>
      </c>
      <c r="AH1116" s="6">
        <f>IF(R1116&gt;0,RANK(R1116,(N1116:P1116,Q1116:AE1116)),0)</f>
        <v>0</v>
      </c>
      <c r="AI1116" s="6">
        <f>IF(T1116&gt;0,RANK(T1116,(N1116:P1116,Q1116:AE1116)),0)</f>
        <v>0</v>
      </c>
      <c r="AJ1116" s="6">
        <f>IF(S1116&gt;0,RANK(S1116,(N1116:P1116,Q1116:AE1116)),0)</f>
        <v>0</v>
      </c>
      <c r="AK1116" s="2">
        <f t="shared" si="603"/>
        <v>0</v>
      </c>
      <c r="AL1116" s="2">
        <f t="shared" si="604"/>
        <v>0</v>
      </c>
      <c r="AM1116" s="2">
        <f t="shared" si="605"/>
        <v>0</v>
      </c>
      <c r="AN1116" s="2">
        <f t="shared" si="606"/>
        <v>0</v>
      </c>
      <c r="AP1116" t="s">
        <v>1855</v>
      </c>
      <c r="AQ1116" t="s">
        <v>741</v>
      </c>
      <c r="AT1116">
        <v>1</v>
      </c>
      <c r="AU1116" s="105">
        <v>39</v>
      </c>
      <c r="AV1116" s="107">
        <v>133</v>
      </c>
      <c r="AW1116" s="111">
        <f t="shared" si="579"/>
        <v>39133</v>
      </c>
      <c r="AY1116" s="6" t="s">
        <v>1243</v>
      </c>
    </row>
    <row r="1117" spans="1:51" hidden="1" outlineLevel="1">
      <c r="A1117" t="s">
        <v>2127</v>
      </c>
      <c r="B1117" t="s">
        <v>741</v>
      </c>
      <c r="C1117" s="1">
        <f t="shared" si="594"/>
        <v>19941</v>
      </c>
      <c r="D1117" s="8">
        <f t="shared" si="595"/>
        <v>2</v>
      </c>
      <c r="E1117" s="8">
        <f t="shared" si="596"/>
        <v>1</v>
      </c>
      <c r="F1117" s="8">
        <f t="shared" si="597"/>
        <v>3</v>
      </c>
      <c r="G1117" s="61">
        <f t="shared" si="598"/>
        <v>6775</v>
      </c>
      <c r="H1117" s="66">
        <f t="shared" si="593"/>
        <v>0.33975226919412266</v>
      </c>
      <c r="I1117" s="2"/>
      <c r="J1117" s="2">
        <f t="shared" si="599"/>
        <v>0.30314427561305851</v>
      </c>
      <c r="K1117" s="2">
        <f t="shared" si="600"/>
        <v>0.64289654480718117</v>
      </c>
      <c r="L1117" s="2">
        <f t="shared" si="601"/>
        <v>5.3959179579760291E-2</v>
      </c>
      <c r="M1117" s="2">
        <f t="shared" si="602"/>
        <v>8.3266726846886741E-17</v>
      </c>
      <c r="N1117" s="1">
        <v>6045</v>
      </c>
      <c r="O1117" s="1">
        <v>12820</v>
      </c>
      <c r="P1117" s="1">
        <v>1076</v>
      </c>
      <c r="Q1117" s="1"/>
      <c r="R1117" s="64"/>
      <c r="S1117" s="64"/>
      <c r="T1117" s="64"/>
      <c r="U1117" s="64"/>
      <c r="V1117" s="64"/>
      <c r="W1117" s="64"/>
      <c r="X1117" s="64"/>
      <c r="Y1117" s="64"/>
      <c r="Z1117" s="64"/>
      <c r="AA1117" s="64"/>
      <c r="AB1117" s="64"/>
      <c r="AC1117" s="64"/>
      <c r="AD1117" s="64"/>
      <c r="AE1117" s="64"/>
      <c r="AG1117" s="6">
        <f>IF(Q1117&gt;0,RANK(Q1117,(N1117:P1117,Q1117:AE1117)),0)</f>
        <v>0</v>
      </c>
      <c r="AH1117" s="6">
        <f>IF(R1117&gt;0,RANK(R1117,(N1117:P1117,Q1117:AE1117)),0)</f>
        <v>0</v>
      </c>
      <c r="AI1117" s="6">
        <f>IF(T1117&gt;0,RANK(T1117,(N1117:P1117,Q1117:AE1117)),0)</f>
        <v>0</v>
      </c>
      <c r="AJ1117" s="6">
        <f>IF(S1117&gt;0,RANK(S1117,(N1117:P1117,Q1117:AE1117)),0)</f>
        <v>0</v>
      </c>
      <c r="AK1117" s="2">
        <f t="shared" si="603"/>
        <v>0</v>
      </c>
      <c r="AL1117" s="2">
        <f t="shared" si="604"/>
        <v>0</v>
      </c>
      <c r="AM1117" s="2">
        <f t="shared" si="605"/>
        <v>0</v>
      </c>
      <c r="AN1117" s="2">
        <f t="shared" si="606"/>
        <v>0</v>
      </c>
      <c r="AP1117" t="s">
        <v>2127</v>
      </c>
      <c r="AQ1117" t="s">
        <v>741</v>
      </c>
      <c r="AR1117">
        <v>8</v>
      </c>
      <c r="AT1117">
        <v>1</v>
      </c>
      <c r="AU1117" s="105">
        <v>39</v>
      </c>
      <c r="AV1117" s="107">
        <v>135</v>
      </c>
      <c r="AW1117" s="111">
        <f t="shared" si="579"/>
        <v>39135</v>
      </c>
      <c r="AY1117" s="6" t="s">
        <v>1243</v>
      </c>
    </row>
    <row r="1118" spans="1:51" hidden="1" outlineLevel="1">
      <c r="A1118" t="s">
        <v>359</v>
      </c>
      <c r="B1118" t="s">
        <v>741</v>
      </c>
      <c r="C1118" s="1">
        <f t="shared" si="594"/>
        <v>18205</v>
      </c>
      <c r="D1118" s="8">
        <f t="shared" si="595"/>
        <v>2</v>
      </c>
      <c r="E1118" s="8">
        <f t="shared" si="596"/>
        <v>1</v>
      </c>
      <c r="F1118" s="8">
        <f t="shared" si="597"/>
        <v>3</v>
      </c>
      <c r="G1118" s="61">
        <f t="shared" si="598"/>
        <v>8315</v>
      </c>
      <c r="H1118" s="66">
        <f t="shared" si="593"/>
        <v>0.45674265311727547</v>
      </c>
      <c r="I1118" s="2"/>
      <c r="J1118" s="2">
        <f t="shared" si="599"/>
        <v>0.25179895633067839</v>
      </c>
      <c r="K1118" s="2">
        <f t="shared" si="600"/>
        <v>0.70854160944795386</v>
      </c>
      <c r="L1118" s="2">
        <f t="shared" si="601"/>
        <v>3.9659434221367758E-2</v>
      </c>
      <c r="M1118" s="2">
        <f t="shared" si="602"/>
        <v>-6.9388939039072284E-18</v>
      </c>
      <c r="N1118" s="1">
        <v>4584</v>
      </c>
      <c r="O1118" s="1">
        <v>12899</v>
      </c>
      <c r="P1118">
        <v>722</v>
      </c>
      <c r="Q1118" s="1"/>
      <c r="R1118" s="64"/>
      <c r="S1118" s="64"/>
      <c r="T1118" s="64"/>
      <c r="U1118" s="64"/>
      <c r="V1118" s="64"/>
      <c r="W1118" s="64"/>
      <c r="X1118" s="64"/>
      <c r="Y1118" s="64"/>
      <c r="Z1118" s="64"/>
      <c r="AA1118" s="64"/>
      <c r="AB1118" s="64"/>
      <c r="AC1118" s="64"/>
      <c r="AD1118" s="64"/>
      <c r="AE1118" s="64"/>
      <c r="AG1118" s="6">
        <f>IF(Q1118&gt;0,RANK(Q1118,(N1118:P1118,Q1118:AE1118)),0)</f>
        <v>0</v>
      </c>
      <c r="AH1118" s="6">
        <f>IF(R1118&gt;0,RANK(R1118,(N1118:P1118,Q1118:AE1118)),0)</f>
        <v>0</v>
      </c>
      <c r="AI1118" s="6">
        <f>IF(T1118&gt;0,RANK(T1118,(N1118:P1118,Q1118:AE1118)),0)</f>
        <v>0</v>
      </c>
      <c r="AJ1118" s="6">
        <f>IF(S1118&gt;0,RANK(S1118,(N1118:P1118,Q1118:AE1118)),0)</f>
        <v>0</v>
      </c>
      <c r="AK1118" s="2">
        <f t="shared" si="603"/>
        <v>0</v>
      </c>
      <c r="AL1118" s="2">
        <f t="shared" si="604"/>
        <v>0</v>
      </c>
      <c r="AM1118" s="2">
        <f t="shared" si="605"/>
        <v>0</v>
      </c>
      <c r="AN1118" s="2">
        <f t="shared" si="606"/>
        <v>0</v>
      </c>
      <c r="AP1118" t="s">
        <v>359</v>
      </c>
      <c r="AQ1118" t="s">
        <v>741</v>
      </c>
      <c r="AR1118">
        <v>5</v>
      </c>
      <c r="AT1118">
        <v>1</v>
      </c>
      <c r="AU1118" s="105">
        <v>39</v>
      </c>
      <c r="AV1118" s="107">
        <v>137</v>
      </c>
      <c r="AW1118" s="111">
        <f t="shared" si="579"/>
        <v>39137</v>
      </c>
      <c r="AY1118" s="6" t="s">
        <v>1243</v>
      </c>
    </row>
    <row r="1119" spans="1:51" hidden="1" outlineLevel="1">
      <c r="A1119" t="s">
        <v>125</v>
      </c>
      <c r="B1119" t="s">
        <v>741</v>
      </c>
      <c r="C1119" s="1">
        <f t="shared" si="594"/>
        <v>57196</v>
      </c>
      <c r="D1119" s="8">
        <f t="shared" si="595"/>
        <v>2</v>
      </c>
      <c r="E1119" s="8">
        <f t="shared" si="596"/>
        <v>1</v>
      </c>
      <c r="F1119" s="8">
        <f t="shared" si="597"/>
        <v>3</v>
      </c>
      <c r="G1119" s="61">
        <f t="shared" si="598"/>
        <v>6938</v>
      </c>
      <c r="H1119" s="66">
        <f t="shared" si="593"/>
        <v>0.12130218896426323</v>
      </c>
      <c r="I1119" s="2"/>
      <c r="J1119" s="2">
        <f t="shared" si="599"/>
        <v>0.41537869781103576</v>
      </c>
      <c r="K1119" s="2">
        <f t="shared" si="600"/>
        <v>0.53668088677529902</v>
      </c>
      <c r="L1119" s="2">
        <f t="shared" si="601"/>
        <v>4.794041541366529E-2</v>
      </c>
      <c r="M1119" s="2">
        <f t="shared" si="602"/>
        <v>-6.2450045135165055E-17</v>
      </c>
      <c r="N1119" s="1">
        <v>23758</v>
      </c>
      <c r="O1119" s="1">
        <v>30696</v>
      </c>
      <c r="P1119" s="1">
        <v>2742</v>
      </c>
      <c r="Q1119" s="1"/>
      <c r="R1119" s="64"/>
      <c r="S1119" s="64"/>
      <c r="T1119" s="64"/>
      <c r="U1119" s="64"/>
      <c r="V1119" s="64"/>
      <c r="W1119" s="64"/>
      <c r="X1119" s="64"/>
      <c r="Y1119" s="64"/>
      <c r="Z1119" s="64"/>
      <c r="AA1119" s="64"/>
      <c r="AB1119" s="64"/>
      <c r="AC1119" s="64"/>
      <c r="AD1119" s="64"/>
      <c r="AE1119" s="64"/>
      <c r="AG1119" s="6">
        <f>IF(Q1119&gt;0,RANK(Q1119,(N1119:P1119,Q1119:AE1119)),0)</f>
        <v>0</v>
      </c>
      <c r="AH1119" s="6">
        <f>IF(R1119&gt;0,RANK(R1119,(N1119:P1119,Q1119:AE1119)),0)</f>
        <v>0</v>
      </c>
      <c r="AI1119" s="6">
        <f>IF(T1119&gt;0,RANK(T1119,(N1119:P1119,Q1119:AE1119)),0)</f>
        <v>0</v>
      </c>
      <c r="AJ1119" s="6">
        <f>IF(S1119&gt;0,RANK(S1119,(N1119:P1119,Q1119:AE1119)),0)</f>
        <v>0</v>
      </c>
      <c r="AK1119" s="2">
        <f t="shared" si="603"/>
        <v>0</v>
      </c>
      <c r="AL1119" s="2">
        <f t="shared" si="604"/>
        <v>0</v>
      </c>
      <c r="AM1119" s="2">
        <f t="shared" si="605"/>
        <v>0</v>
      </c>
      <c r="AN1119" s="2">
        <f t="shared" si="606"/>
        <v>0</v>
      </c>
      <c r="AP1119" t="s">
        <v>125</v>
      </c>
      <c r="AQ1119" t="s">
        <v>741</v>
      </c>
      <c r="AT1119">
        <v>1</v>
      </c>
      <c r="AU1119" s="105">
        <v>39</v>
      </c>
      <c r="AV1119" s="107">
        <v>139</v>
      </c>
      <c r="AW1119" s="111">
        <f t="shared" si="579"/>
        <v>39139</v>
      </c>
      <c r="AY1119" s="6" t="s">
        <v>1243</v>
      </c>
    </row>
    <row r="1120" spans="1:51" hidden="1" outlineLevel="1">
      <c r="A1120" t="s">
        <v>1078</v>
      </c>
      <c r="B1120" t="s">
        <v>741</v>
      </c>
      <c r="C1120" s="1">
        <f t="shared" si="594"/>
        <v>29835</v>
      </c>
      <c r="D1120" s="8">
        <f t="shared" si="595"/>
        <v>1</v>
      </c>
      <c r="E1120" s="8">
        <f t="shared" si="596"/>
        <v>2</v>
      </c>
      <c r="F1120" s="8">
        <f t="shared" si="597"/>
        <v>3</v>
      </c>
      <c r="G1120" s="61">
        <f t="shared" si="598"/>
        <v>88</v>
      </c>
      <c r="H1120" s="66">
        <f t="shared" si="593"/>
        <v>2.9495558907323611E-3</v>
      </c>
      <c r="I1120" s="2"/>
      <c r="J1120" s="2">
        <f t="shared" si="599"/>
        <v>0.4741746271158036</v>
      </c>
      <c r="K1120" s="2">
        <f t="shared" si="600"/>
        <v>0.47122507122507123</v>
      </c>
      <c r="L1120" s="2">
        <f t="shared" si="601"/>
        <v>5.4600301659125189E-2</v>
      </c>
      <c r="M1120" s="2">
        <f t="shared" si="602"/>
        <v>-2.7755575615628914E-17</v>
      </c>
      <c r="N1120" s="1">
        <v>14147</v>
      </c>
      <c r="O1120" s="1">
        <v>14059</v>
      </c>
      <c r="P1120" s="1">
        <v>1629</v>
      </c>
      <c r="Q1120" s="1"/>
      <c r="R1120" s="64"/>
      <c r="S1120" s="64"/>
      <c r="T1120" s="64"/>
      <c r="U1120" s="64"/>
      <c r="V1120" s="64"/>
      <c r="W1120" s="64"/>
      <c r="X1120" s="64"/>
      <c r="Y1120" s="64"/>
      <c r="Z1120" s="64"/>
      <c r="AA1120" s="64"/>
      <c r="AB1120" s="64"/>
      <c r="AC1120" s="64"/>
      <c r="AD1120" s="64"/>
      <c r="AE1120" s="64"/>
      <c r="AG1120" s="6">
        <f>IF(Q1120&gt;0,RANK(Q1120,(N1120:P1120,Q1120:AE1120)),0)</f>
        <v>0</v>
      </c>
      <c r="AH1120" s="6">
        <f>IF(R1120&gt;0,RANK(R1120,(N1120:P1120,Q1120:AE1120)),0)</f>
        <v>0</v>
      </c>
      <c r="AI1120" s="6">
        <f>IF(T1120&gt;0,RANK(T1120,(N1120:P1120,Q1120:AE1120)),0)</f>
        <v>0</v>
      </c>
      <c r="AJ1120" s="6">
        <f>IF(S1120&gt;0,RANK(S1120,(N1120:P1120,Q1120:AE1120)),0)</f>
        <v>0</v>
      </c>
      <c r="AK1120" s="2">
        <f t="shared" si="603"/>
        <v>0</v>
      </c>
      <c r="AL1120" s="2">
        <f t="shared" si="604"/>
        <v>0</v>
      </c>
      <c r="AM1120" s="2">
        <f t="shared" si="605"/>
        <v>0</v>
      </c>
      <c r="AN1120" s="2">
        <f t="shared" si="606"/>
        <v>0</v>
      </c>
      <c r="AP1120" t="s">
        <v>1078</v>
      </c>
      <c r="AQ1120" t="s">
        <v>741</v>
      </c>
      <c r="AT1120">
        <v>1</v>
      </c>
      <c r="AU1120" s="105">
        <v>39</v>
      </c>
      <c r="AV1120" s="107">
        <v>141</v>
      </c>
      <c r="AW1120" s="111">
        <f t="shared" si="579"/>
        <v>39141</v>
      </c>
      <c r="AY1120" s="6" t="s">
        <v>1243</v>
      </c>
    </row>
    <row r="1121" spans="1:51" hidden="1" outlineLevel="1">
      <c r="A1121" t="s">
        <v>444</v>
      </c>
      <c r="B1121" t="s">
        <v>741</v>
      </c>
      <c r="C1121" s="1">
        <f t="shared" si="594"/>
        <v>28656</v>
      </c>
      <c r="D1121" s="8">
        <f t="shared" si="595"/>
        <v>1</v>
      </c>
      <c r="E1121" s="8">
        <f t="shared" si="596"/>
        <v>2</v>
      </c>
      <c r="F1121" s="8">
        <f t="shared" si="597"/>
        <v>3</v>
      </c>
      <c r="G1121" s="61">
        <f t="shared" si="598"/>
        <v>326</v>
      </c>
      <c r="H1121" s="66">
        <f t="shared" si="593"/>
        <v>1.1376326074818538E-2</v>
      </c>
      <c r="I1121" s="2"/>
      <c r="J1121" s="2">
        <f t="shared" si="599"/>
        <v>0.4748045784477945</v>
      </c>
      <c r="K1121" s="2">
        <f t="shared" si="600"/>
        <v>0.46342825237297597</v>
      </c>
      <c r="L1121" s="2">
        <f t="shared" si="601"/>
        <v>6.1767169179229482E-2</v>
      </c>
      <c r="M1121" s="2">
        <f t="shared" si="602"/>
        <v>-6.9388939039072284E-18</v>
      </c>
      <c r="N1121" s="1">
        <v>13606</v>
      </c>
      <c r="O1121" s="1">
        <v>13280</v>
      </c>
      <c r="P1121" s="1">
        <v>1770</v>
      </c>
      <c r="Q1121" s="1"/>
      <c r="R1121" s="64"/>
      <c r="S1121" s="64"/>
      <c r="T1121" s="64"/>
      <c r="U1121" s="64"/>
      <c r="V1121" s="64"/>
      <c r="W1121" s="64"/>
      <c r="X1121" s="64"/>
      <c r="Y1121" s="64"/>
      <c r="Z1121" s="64"/>
      <c r="AA1121" s="64"/>
      <c r="AB1121" s="64"/>
      <c r="AC1121" s="64"/>
      <c r="AD1121" s="64"/>
      <c r="AE1121" s="64"/>
      <c r="AG1121" s="6">
        <f>IF(Q1121&gt;0,RANK(Q1121,(N1121:P1121,Q1121:AE1121)),0)</f>
        <v>0</v>
      </c>
      <c r="AH1121" s="6">
        <f>IF(R1121&gt;0,RANK(R1121,(N1121:P1121,Q1121:AE1121)),0)</f>
        <v>0</v>
      </c>
      <c r="AI1121" s="6">
        <f>IF(T1121&gt;0,RANK(T1121,(N1121:P1121,Q1121:AE1121)),0)</f>
        <v>0</v>
      </c>
      <c r="AJ1121" s="6">
        <f>IF(S1121&gt;0,RANK(S1121,(N1121:P1121,Q1121:AE1121)),0)</f>
        <v>0</v>
      </c>
      <c r="AK1121" s="2">
        <f t="shared" si="603"/>
        <v>0</v>
      </c>
      <c r="AL1121" s="2">
        <f t="shared" si="604"/>
        <v>0</v>
      </c>
      <c r="AM1121" s="2">
        <f t="shared" si="605"/>
        <v>0</v>
      </c>
      <c r="AN1121" s="2">
        <f t="shared" si="606"/>
        <v>0</v>
      </c>
      <c r="AP1121" t="s">
        <v>444</v>
      </c>
      <c r="AQ1121" t="s">
        <v>741</v>
      </c>
      <c r="AR1121">
        <v>4</v>
      </c>
      <c r="AT1121">
        <v>1</v>
      </c>
      <c r="AU1121" s="105">
        <v>39</v>
      </c>
      <c r="AV1121" s="107">
        <v>143</v>
      </c>
      <c r="AW1121" s="111">
        <f t="shared" si="579"/>
        <v>39143</v>
      </c>
      <c r="AY1121" s="6" t="s">
        <v>1243</v>
      </c>
    </row>
    <row r="1122" spans="1:51" hidden="1" outlineLevel="1">
      <c r="A1122" t="s">
        <v>906</v>
      </c>
      <c r="B1122" t="s">
        <v>741</v>
      </c>
      <c r="C1122" s="1">
        <f t="shared" si="594"/>
        <v>29403</v>
      </c>
      <c r="D1122" s="8">
        <f t="shared" si="595"/>
        <v>1</v>
      </c>
      <c r="E1122" s="8">
        <f t="shared" si="596"/>
        <v>2</v>
      </c>
      <c r="F1122" s="8">
        <f t="shared" si="597"/>
        <v>3</v>
      </c>
      <c r="G1122" s="61">
        <f t="shared" si="598"/>
        <v>2158</v>
      </c>
      <c r="H1122" s="66">
        <f t="shared" si="593"/>
        <v>7.3393871373669359E-2</v>
      </c>
      <c r="I1122" s="2"/>
      <c r="J1122" s="2">
        <f t="shared" si="599"/>
        <v>0.51409720096588785</v>
      </c>
      <c r="K1122" s="2">
        <f t="shared" si="600"/>
        <v>0.44070332959221847</v>
      </c>
      <c r="L1122" s="2">
        <f t="shared" si="601"/>
        <v>4.5199469441893687E-2</v>
      </c>
      <c r="M1122" s="2">
        <f t="shared" si="602"/>
        <v>-6.9388939039072284E-18</v>
      </c>
      <c r="N1122" s="1">
        <v>15116</v>
      </c>
      <c r="O1122" s="1">
        <v>12958</v>
      </c>
      <c r="P1122" s="1">
        <v>1329</v>
      </c>
      <c r="Q1122" s="1"/>
      <c r="R1122" s="64"/>
      <c r="S1122" s="64"/>
      <c r="T1122" s="64"/>
      <c r="U1122" s="64"/>
      <c r="V1122" s="64"/>
      <c r="W1122" s="64"/>
      <c r="X1122" s="64"/>
      <c r="Y1122" s="64"/>
      <c r="Z1122" s="64"/>
      <c r="AA1122" s="64"/>
      <c r="AB1122" s="64"/>
      <c r="AC1122" s="64"/>
      <c r="AD1122" s="64"/>
      <c r="AE1122" s="64"/>
      <c r="AG1122" s="6">
        <f>IF(Q1122&gt;0,RANK(Q1122,(N1122:P1122,Q1122:AE1122)),0)</f>
        <v>0</v>
      </c>
      <c r="AH1122" s="6">
        <f>IF(R1122&gt;0,RANK(R1122,(N1122:P1122,Q1122:AE1122)),0)</f>
        <v>0</v>
      </c>
      <c r="AI1122" s="6">
        <f>IF(T1122&gt;0,RANK(T1122,(N1122:P1122,Q1122:AE1122)),0)</f>
        <v>0</v>
      </c>
      <c r="AJ1122" s="6">
        <f>IF(S1122&gt;0,RANK(S1122,(N1122:P1122,Q1122:AE1122)),0)</f>
        <v>0</v>
      </c>
      <c r="AK1122" s="2">
        <f t="shared" si="603"/>
        <v>0</v>
      </c>
      <c r="AL1122" s="2">
        <f t="shared" si="604"/>
        <v>0</v>
      </c>
      <c r="AM1122" s="2">
        <f t="shared" si="605"/>
        <v>0</v>
      </c>
      <c r="AN1122" s="2">
        <f t="shared" si="606"/>
        <v>0</v>
      </c>
      <c r="AP1122" t="s">
        <v>906</v>
      </c>
      <c r="AQ1122" t="s">
        <v>741</v>
      </c>
      <c r="AT1122">
        <v>1</v>
      </c>
      <c r="AU1122" s="105">
        <v>39</v>
      </c>
      <c r="AV1122" s="107">
        <v>145</v>
      </c>
      <c r="AW1122" s="111">
        <f t="shared" si="579"/>
        <v>39145</v>
      </c>
      <c r="AY1122" s="6" t="s">
        <v>1243</v>
      </c>
    </row>
    <row r="1123" spans="1:51" hidden="1" outlineLevel="1">
      <c r="A1123" t="s">
        <v>2494</v>
      </c>
      <c r="B1123" t="s">
        <v>741</v>
      </c>
      <c r="C1123" s="1">
        <f t="shared" si="594"/>
        <v>25030</v>
      </c>
      <c r="D1123" s="8">
        <f t="shared" si="595"/>
        <v>2</v>
      </c>
      <c r="E1123" s="8">
        <f t="shared" si="596"/>
        <v>1</v>
      </c>
      <c r="F1123" s="8">
        <f t="shared" si="597"/>
        <v>3</v>
      </c>
      <c r="G1123" s="61">
        <f t="shared" si="598"/>
        <v>2277</v>
      </c>
      <c r="H1123" s="66">
        <f t="shared" si="593"/>
        <v>9.0970834998002403E-2</v>
      </c>
      <c r="I1123" s="2"/>
      <c r="J1123" s="2">
        <f t="shared" si="599"/>
        <v>0.42049540551338394</v>
      </c>
      <c r="K1123" s="2">
        <f t="shared" si="600"/>
        <v>0.51146624051138634</v>
      </c>
      <c r="L1123" s="2">
        <f t="shared" si="601"/>
        <v>6.8038353975229726E-2</v>
      </c>
      <c r="M1123" s="2">
        <f t="shared" si="602"/>
        <v>0</v>
      </c>
      <c r="N1123" s="1">
        <v>10525</v>
      </c>
      <c r="O1123" s="1">
        <v>12802</v>
      </c>
      <c r="P1123" s="1">
        <v>1703</v>
      </c>
      <c r="Q1123" s="1"/>
      <c r="R1123" s="64"/>
      <c r="S1123" s="64"/>
      <c r="T1123" s="64"/>
      <c r="U1123" s="64"/>
      <c r="V1123" s="64"/>
      <c r="W1123" s="64"/>
      <c r="X1123" s="64"/>
      <c r="Y1123" s="64"/>
      <c r="Z1123" s="64"/>
      <c r="AA1123" s="64"/>
      <c r="AB1123" s="64"/>
      <c r="AC1123" s="64"/>
      <c r="AD1123" s="64"/>
      <c r="AE1123" s="64"/>
      <c r="AG1123" s="6">
        <f>IF(Q1123&gt;0,RANK(Q1123,(N1123:P1123,Q1123:AE1123)),0)</f>
        <v>0</v>
      </c>
      <c r="AH1123" s="6">
        <f>IF(R1123&gt;0,RANK(R1123,(N1123:P1123,Q1123:AE1123)),0)</f>
        <v>0</v>
      </c>
      <c r="AI1123" s="6">
        <f>IF(T1123&gt;0,RANK(T1123,(N1123:P1123,Q1123:AE1123)),0)</f>
        <v>0</v>
      </c>
      <c r="AJ1123" s="6">
        <f>IF(S1123&gt;0,RANK(S1123,(N1123:P1123,Q1123:AE1123)),0)</f>
        <v>0</v>
      </c>
      <c r="AK1123" s="2">
        <f t="shared" si="603"/>
        <v>0</v>
      </c>
      <c r="AL1123" s="2">
        <f t="shared" si="604"/>
        <v>0</v>
      </c>
      <c r="AM1123" s="2">
        <f t="shared" si="605"/>
        <v>0</v>
      </c>
      <c r="AN1123" s="2">
        <f t="shared" si="606"/>
        <v>0</v>
      </c>
      <c r="AP1123" t="s">
        <v>2494</v>
      </c>
      <c r="AQ1123" t="s">
        <v>741</v>
      </c>
      <c r="AR1123">
        <v>4</v>
      </c>
      <c r="AT1123">
        <v>1</v>
      </c>
      <c r="AU1123" s="105">
        <v>39</v>
      </c>
      <c r="AV1123" s="107">
        <v>147</v>
      </c>
      <c r="AW1123" s="111">
        <f t="shared" si="579"/>
        <v>39147</v>
      </c>
      <c r="AY1123" s="6" t="s">
        <v>1243</v>
      </c>
    </row>
    <row r="1124" spans="1:51" hidden="1" outlineLevel="1">
      <c r="A1124" t="s">
        <v>2153</v>
      </c>
      <c r="B1124" t="s">
        <v>741</v>
      </c>
      <c r="C1124" s="1">
        <f t="shared" si="594"/>
        <v>23239</v>
      </c>
      <c r="D1124" s="8">
        <f t="shared" si="595"/>
        <v>2</v>
      </c>
      <c r="E1124" s="8">
        <f t="shared" si="596"/>
        <v>1</v>
      </c>
      <c r="F1124" s="8">
        <f t="shared" si="597"/>
        <v>3</v>
      </c>
      <c r="G1124" s="61">
        <f t="shared" si="598"/>
        <v>10042</v>
      </c>
      <c r="H1124" s="66">
        <f t="shared" si="593"/>
        <v>0.43211842161883041</v>
      </c>
      <c r="I1124" s="2"/>
      <c r="J1124" s="2">
        <f t="shared" si="599"/>
        <v>0.26012306897887172</v>
      </c>
      <c r="K1124" s="2">
        <f t="shared" si="600"/>
        <v>0.69224149059770212</v>
      </c>
      <c r="L1124" s="2">
        <f t="shared" si="601"/>
        <v>4.7635440423426136E-2</v>
      </c>
      <c r="M1124" s="2">
        <f t="shared" si="602"/>
        <v>2.0816681711721685E-17</v>
      </c>
      <c r="N1124" s="1">
        <v>6045</v>
      </c>
      <c r="O1124" s="1">
        <v>16087</v>
      </c>
      <c r="P1124" s="1">
        <v>1107</v>
      </c>
      <c r="Q1124" s="1"/>
      <c r="R1124" s="64"/>
      <c r="S1124" s="64"/>
      <c r="T1124" s="64"/>
      <c r="U1124" s="64"/>
      <c r="V1124" s="64"/>
      <c r="W1124" s="64"/>
      <c r="X1124" s="64"/>
      <c r="Y1124" s="64"/>
      <c r="Z1124" s="64"/>
      <c r="AA1124" s="64"/>
      <c r="AB1124" s="64"/>
      <c r="AC1124" s="64"/>
      <c r="AD1124" s="64"/>
      <c r="AE1124" s="64"/>
      <c r="AG1124" s="6">
        <f>IF(Q1124&gt;0,RANK(Q1124,(N1124:P1124,Q1124:AE1124)),0)</f>
        <v>0</v>
      </c>
      <c r="AH1124" s="6">
        <f>IF(R1124&gt;0,RANK(R1124,(N1124:P1124,Q1124:AE1124)),0)</f>
        <v>0</v>
      </c>
      <c r="AI1124" s="6">
        <f>IF(T1124&gt;0,RANK(T1124,(N1124:P1124,Q1124:AE1124)),0)</f>
        <v>0</v>
      </c>
      <c r="AJ1124" s="6">
        <f>IF(S1124&gt;0,RANK(S1124,(N1124:P1124,Q1124:AE1124)),0)</f>
        <v>0</v>
      </c>
      <c r="AK1124" s="2">
        <f t="shared" si="603"/>
        <v>0</v>
      </c>
      <c r="AL1124" s="2">
        <f t="shared" si="604"/>
        <v>0</v>
      </c>
      <c r="AM1124" s="2">
        <f t="shared" si="605"/>
        <v>0</v>
      </c>
      <c r="AN1124" s="2">
        <f t="shared" si="606"/>
        <v>0</v>
      </c>
      <c r="AP1124" t="s">
        <v>2153</v>
      </c>
      <c r="AQ1124" t="s">
        <v>741</v>
      </c>
      <c r="AR1124">
        <v>4</v>
      </c>
      <c r="AT1124">
        <v>1</v>
      </c>
      <c r="AU1124" s="105">
        <v>39</v>
      </c>
      <c r="AV1124" s="107">
        <v>149</v>
      </c>
      <c r="AW1124" s="111">
        <f t="shared" si="579"/>
        <v>39149</v>
      </c>
      <c r="AY1124" s="6" t="s">
        <v>1243</v>
      </c>
    </row>
    <row r="1125" spans="1:51" hidden="1" outlineLevel="1">
      <c r="A1125" t="s">
        <v>237</v>
      </c>
      <c r="B1125" t="s">
        <v>741</v>
      </c>
      <c r="C1125" s="1">
        <f t="shared" si="594"/>
        <v>177127</v>
      </c>
      <c r="D1125" s="8">
        <f t="shared" si="595"/>
        <v>1</v>
      </c>
      <c r="E1125" s="8">
        <f t="shared" si="596"/>
        <v>2</v>
      </c>
      <c r="F1125" s="8">
        <f t="shared" si="597"/>
        <v>3</v>
      </c>
      <c r="G1125" s="61">
        <f t="shared" si="598"/>
        <v>8785</v>
      </c>
      <c r="H1125" s="66">
        <f t="shared" si="593"/>
        <v>4.9597181683199064E-2</v>
      </c>
      <c r="I1125" s="2"/>
      <c r="J1125" s="2">
        <f t="shared" si="599"/>
        <v>0.49395631383131877</v>
      </c>
      <c r="K1125" s="2">
        <f t="shared" si="600"/>
        <v>0.44435913214811973</v>
      </c>
      <c r="L1125" s="2">
        <f t="shared" si="601"/>
        <v>6.168455402056152E-2</v>
      </c>
      <c r="M1125" s="2">
        <f t="shared" si="602"/>
        <v>-2.0816681711721685E-17</v>
      </c>
      <c r="N1125" s="1">
        <v>87493</v>
      </c>
      <c r="O1125" s="1">
        <v>78708</v>
      </c>
      <c r="P1125" s="1">
        <v>10926</v>
      </c>
      <c r="Q1125" s="1"/>
      <c r="R1125" s="64"/>
      <c r="S1125" s="64"/>
      <c r="T1125" s="64"/>
      <c r="U1125" s="64"/>
      <c r="V1125" s="64"/>
      <c r="W1125" s="64"/>
      <c r="X1125" s="64"/>
      <c r="Y1125" s="64"/>
      <c r="Z1125" s="64"/>
      <c r="AA1125" s="64"/>
      <c r="AB1125" s="64"/>
      <c r="AC1125" s="64"/>
      <c r="AD1125" s="64"/>
      <c r="AE1125" s="64"/>
      <c r="AG1125" s="6">
        <f>IF(Q1125&gt;0,RANK(Q1125,(N1125:P1125,Q1125:AE1125)),0)</f>
        <v>0</v>
      </c>
      <c r="AH1125" s="6">
        <f>IF(R1125&gt;0,RANK(R1125,(N1125:P1125,Q1125:AE1125)),0)</f>
        <v>0</v>
      </c>
      <c r="AI1125" s="6">
        <f>IF(T1125&gt;0,RANK(T1125,(N1125:P1125,Q1125:AE1125)),0)</f>
        <v>0</v>
      </c>
      <c r="AJ1125" s="6">
        <f>IF(S1125&gt;0,RANK(S1125,(N1125:P1125,Q1125:AE1125)),0)</f>
        <v>0</v>
      </c>
      <c r="AK1125" s="2">
        <f t="shared" si="603"/>
        <v>0</v>
      </c>
      <c r="AL1125" s="2">
        <f t="shared" si="604"/>
        <v>0</v>
      </c>
      <c r="AM1125" s="2">
        <f t="shared" si="605"/>
        <v>0</v>
      </c>
      <c r="AN1125" s="2">
        <f t="shared" si="606"/>
        <v>0</v>
      </c>
      <c r="AP1125" t="s">
        <v>237</v>
      </c>
      <c r="AQ1125" t="s">
        <v>741</v>
      </c>
      <c r="AT1125">
        <v>1</v>
      </c>
      <c r="AU1125" s="105">
        <v>39</v>
      </c>
      <c r="AV1125" s="107">
        <v>151</v>
      </c>
      <c r="AW1125" s="111">
        <f t="shared" si="579"/>
        <v>39151</v>
      </c>
      <c r="AY1125" s="6" t="s">
        <v>1243</v>
      </c>
    </row>
    <row r="1126" spans="1:51" hidden="1" outlineLevel="1">
      <c r="A1126" t="s">
        <v>1250</v>
      </c>
      <c r="B1126" t="s">
        <v>741</v>
      </c>
      <c r="C1126" s="1">
        <f t="shared" si="594"/>
        <v>262181</v>
      </c>
      <c r="D1126" s="8">
        <f t="shared" si="595"/>
        <v>1</v>
      </c>
      <c r="E1126" s="8">
        <f t="shared" si="596"/>
        <v>2</v>
      </c>
      <c r="F1126" s="8">
        <f t="shared" si="597"/>
        <v>3</v>
      </c>
      <c r="G1126" s="61">
        <f t="shared" si="598"/>
        <v>52756</v>
      </c>
      <c r="H1126" s="66">
        <f t="shared" si="593"/>
        <v>0.20121976802285443</v>
      </c>
      <c r="I1126" s="2"/>
      <c r="J1126" s="2">
        <f t="shared" si="599"/>
        <v>0.57669320049889194</v>
      </c>
      <c r="K1126" s="2">
        <f t="shared" si="600"/>
        <v>0.37547343247603754</v>
      </c>
      <c r="L1126" s="2">
        <f t="shared" si="601"/>
        <v>4.7833367025070468E-2</v>
      </c>
      <c r="M1126" s="2">
        <f t="shared" si="602"/>
        <v>4.8572257327350599E-17</v>
      </c>
      <c r="N1126" s="1">
        <v>151198</v>
      </c>
      <c r="O1126" s="1">
        <v>98442</v>
      </c>
      <c r="P1126" s="1">
        <v>12541</v>
      </c>
      <c r="Q1126" s="1"/>
      <c r="R1126" s="64"/>
      <c r="S1126" s="64"/>
      <c r="T1126" s="64"/>
      <c r="U1126" s="64"/>
      <c r="V1126" s="64"/>
      <c r="W1126" s="64"/>
      <c r="X1126" s="64"/>
      <c r="Y1126" s="64"/>
      <c r="Z1126" s="64"/>
      <c r="AA1126" s="64"/>
      <c r="AB1126" s="64"/>
      <c r="AC1126" s="64"/>
      <c r="AD1126" s="64"/>
      <c r="AE1126" s="64"/>
      <c r="AG1126" s="6">
        <f>IF(Q1126&gt;0,RANK(Q1126,(N1126:P1126,Q1126:AE1126)),0)</f>
        <v>0</v>
      </c>
      <c r="AH1126" s="6">
        <f>IF(R1126&gt;0,RANK(R1126,(N1126:P1126,Q1126:AE1126)),0)</f>
        <v>0</v>
      </c>
      <c r="AI1126" s="6">
        <f>IF(T1126&gt;0,RANK(T1126,(N1126:P1126,Q1126:AE1126)),0)</f>
        <v>0</v>
      </c>
      <c r="AJ1126" s="6">
        <f>IF(S1126&gt;0,RANK(S1126,(N1126:P1126,Q1126:AE1126)),0)</f>
        <v>0</v>
      </c>
      <c r="AK1126" s="2">
        <f t="shared" si="603"/>
        <v>0</v>
      </c>
      <c r="AL1126" s="2">
        <f t="shared" si="604"/>
        <v>0</v>
      </c>
      <c r="AM1126" s="2">
        <f t="shared" si="605"/>
        <v>0</v>
      </c>
      <c r="AN1126" s="2">
        <f t="shared" si="606"/>
        <v>0</v>
      </c>
      <c r="AP1126" t="s">
        <v>1250</v>
      </c>
      <c r="AQ1126" t="s">
        <v>741</v>
      </c>
      <c r="AT1126">
        <v>1</v>
      </c>
      <c r="AU1126" s="105">
        <v>39</v>
      </c>
      <c r="AV1126" s="107">
        <v>153</v>
      </c>
      <c r="AW1126" s="111">
        <f t="shared" si="579"/>
        <v>39153</v>
      </c>
      <c r="AY1126" s="6" t="s">
        <v>1243</v>
      </c>
    </row>
    <row r="1127" spans="1:51" hidden="1" outlineLevel="1">
      <c r="A1127" t="s">
        <v>443</v>
      </c>
      <c r="B1127" t="s">
        <v>741</v>
      </c>
      <c r="C1127" s="1">
        <f t="shared" si="594"/>
        <v>99647</v>
      </c>
      <c r="D1127" s="8">
        <f t="shared" si="595"/>
        <v>1</v>
      </c>
      <c r="E1127" s="8">
        <f t="shared" si="596"/>
        <v>2</v>
      </c>
      <c r="F1127" s="8">
        <f t="shared" si="597"/>
        <v>3</v>
      </c>
      <c r="G1127" s="61">
        <f t="shared" si="598"/>
        <v>30320</v>
      </c>
      <c r="H1127" s="66">
        <f t="shared" si="593"/>
        <v>0.30427408752897728</v>
      </c>
      <c r="I1127" s="2"/>
      <c r="J1127" s="2">
        <f t="shared" si="599"/>
        <v>0.62607002719600191</v>
      </c>
      <c r="K1127" s="2">
        <f t="shared" si="600"/>
        <v>0.32179593966702458</v>
      </c>
      <c r="L1127" s="2">
        <f t="shared" si="601"/>
        <v>5.2134033136973519E-2</v>
      </c>
      <c r="M1127" s="2">
        <f t="shared" si="602"/>
        <v>-6.9388939039072284E-18</v>
      </c>
      <c r="N1127" s="1">
        <v>62386</v>
      </c>
      <c r="O1127" s="1">
        <v>32066</v>
      </c>
      <c r="P1127" s="1">
        <v>5195</v>
      </c>
      <c r="Q1127" s="1"/>
      <c r="R1127" s="64"/>
      <c r="S1127" s="64"/>
      <c r="T1127" s="64"/>
      <c r="U1127" s="64"/>
      <c r="V1127" s="64"/>
      <c r="W1127" s="64"/>
      <c r="X1127" s="64"/>
      <c r="Y1127" s="64"/>
      <c r="Z1127" s="64"/>
      <c r="AA1127" s="64"/>
      <c r="AB1127" s="64"/>
      <c r="AC1127" s="64"/>
      <c r="AD1127" s="64"/>
      <c r="AE1127" s="64"/>
      <c r="AG1127" s="6">
        <f>IF(Q1127&gt;0,RANK(Q1127,(N1127:P1127,Q1127:AE1127)),0)</f>
        <v>0</v>
      </c>
      <c r="AH1127" s="6">
        <f>IF(R1127&gt;0,RANK(R1127,(N1127:P1127,Q1127:AE1127)),0)</f>
        <v>0</v>
      </c>
      <c r="AI1127" s="6">
        <f>IF(T1127&gt;0,RANK(T1127,(N1127:P1127,Q1127:AE1127)),0)</f>
        <v>0</v>
      </c>
      <c r="AJ1127" s="6">
        <f>IF(S1127&gt;0,RANK(S1127,(N1127:P1127,Q1127:AE1127)),0)</f>
        <v>0</v>
      </c>
      <c r="AK1127" s="2">
        <f t="shared" si="603"/>
        <v>0</v>
      </c>
      <c r="AL1127" s="2">
        <f t="shared" si="604"/>
        <v>0</v>
      </c>
      <c r="AM1127" s="2">
        <f t="shared" si="605"/>
        <v>0</v>
      </c>
      <c r="AN1127" s="2">
        <f t="shared" si="606"/>
        <v>0</v>
      </c>
      <c r="AP1127" t="s">
        <v>443</v>
      </c>
      <c r="AQ1127" t="s">
        <v>741</v>
      </c>
      <c r="AT1127">
        <v>1</v>
      </c>
      <c r="AU1127" s="105">
        <v>39</v>
      </c>
      <c r="AV1127" s="107">
        <v>155</v>
      </c>
      <c r="AW1127" s="111">
        <f t="shared" si="579"/>
        <v>39155</v>
      </c>
      <c r="AY1127" s="6" t="s">
        <v>1243</v>
      </c>
    </row>
    <row r="1128" spans="1:51" hidden="1" outlineLevel="1">
      <c r="A1128" t="s">
        <v>2102</v>
      </c>
      <c r="B1128" t="s">
        <v>741</v>
      </c>
      <c r="C1128" s="1">
        <f t="shared" si="594"/>
        <v>40484</v>
      </c>
      <c r="D1128" s="8">
        <f t="shared" si="595"/>
        <v>2</v>
      </c>
      <c r="E1128" s="8">
        <f t="shared" si="596"/>
        <v>1</v>
      </c>
      <c r="F1128" s="8">
        <f t="shared" si="597"/>
        <v>3</v>
      </c>
      <c r="G1128" s="61">
        <f t="shared" si="598"/>
        <v>2006</v>
      </c>
      <c r="H1128" s="66">
        <f t="shared" si="593"/>
        <v>4.9550439679873527E-2</v>
      </c>
      <c r="I1128" s="2"/>
      <c r="J1128" s="2">
        <f t="shared" si="599"/>
        <v>0.44313802983894873</v>
      </c>
      <c r="K1128" s="2">
        <f t="shared" si="600"/>
        <v>0.49268846951882223</v>
      </c>
      <c r="L1128" s="2">
        <f t="shared" si="601"/>
        <v>6.4173500642229028E-2</v>
      </c>
      <c r="M1128" s="2">
        <f t="shared" si="602"/>
        <v>6.9388939039072284E-17</v>
      </c>
      <c r="N1128" s="1">
        <v>17940</v>
      </c>
      <c r="O1128" s="1">
        <v>19946</v>
      </c>
      <c r="P1128" s="1">
        <v>2598</v>
      </c>
      <c r="Q1128" s="1"/>
      <c r="R1128" s="64"/>
      <c r="S1128" s="64"/>
      <c r="T1128" s="64"/>
      <c r="U1128" s="64"/>
      <c r="V1128" s="64"/>
      <c r="W1128" s="64"/>
      <c r="X1128" s="64"/>
      <c r="Y1128" s="64"/>
      <c r="Z1128" s="64"/>
      <c r="AA1128" s="64"/>
      <c r="AB1128" s="64"/>
      <c r="AC1128" s="64"/>
      <c r="AD1128" s="64"/>
      <c r="AE1128" s="64"/>
      <c r="AG1128" s="6">
        <f>IF(Q1128&gt;0,RANK(Q1128,(N1128:P1128,Q1128:AE1128)),0)</f>
        <v>0</v>
      </c>
      <c r="AH1128" s="6">
        <f>IF(R1128&gt;0,RANK(R1128,(N1128:P1128,Q1128:AE1128)),0)</f>
        <v>0</v>
      </c>
      <c r="AI1128" s="6">
        <f>IF(T1128&gt;0,RANK(T1128,(N1128:P1128,Q1128:AE1128)),0)</f>
        <v>0</v>
      </c>
      <c r="AJ1128" s="6">
        <f>IF(S1128&gt;0,RANK(S1128,(N1128:P1128,Q1128:AE1128)),0)</f>
        <v>0</v>
      </c>
      <c r="AK1128" s="2">
        <f t="shared" si="603"/>
        <v>0</v>
      </c>
      <c r="AL1128" s="2">
        <f t="shared" si="604"/>
        <v>0</v>
      </c>
      <c r="AM1128" s="2">
        <f t="shared" si="605"/>
        <v>0</v>
      </c>
      <c r="AN1128" s="2">
        <f t="shared" si="606"/>
        <v>0</v>
      </c>
      <c r="AP1128" t="s">
        <v>2102</v>
      </c>
      <c r="AQ1128" t="s">
        <v>741</v>
      </c>
      <c r="AT1128">
        <v>1</v>
      </c>
      <c r="AU1128" s="105">
        <v>39</v>
      </c>
      <c r="AV1128" s="107">
        <v>157</v>
      </c>
      <c r="AW1128" s="111">
        <f t="shared" si="579"/>
        <v>39157</v>
      </c>
      <c r="AY1128" s="6" t="s">
        <v>1243</v>
      </c>
    </row>
    <row r="1129" spans="1:51" hidden="1" outlineLevel="1">
      <c r="A1129" t="s">
        <v>1070</v>
      </c>
      <c r="B1129" t="s">
        <v>741</v>
      </c>
      <c r="C1129" s="1">
        <f t="shared" si="594"/>
        <v>25066</v>
      </c>
      <c r="D1129" s="8">
        <f t="shared" si="595"/>
        <v>2</v>
      </c>
      <c r="E1129" s="8">
        <f t="shared" si="596"/>
        <v>1</v>
      </c>
      <c r="F1129" s="8">
        <f t="shared" si="597"/>
        <v>3</v>
      </c>
      <c r="G1129" s="61">
        <f t="shared" si="598"/>
        <v>7409</v>
      </c>
      <c r="H1129" s="66">
        <f t="shared" si="593"/>
        <v>0.29557966967206573</v>
      </c>
      <c r="I1129" s="2"/>
      <c r="J1129" s="2">
        <f t="shared" si="599"/>
        <v>0.32490225803877765</v>
      </c>
      <c r="K1129" s="2">
        <f t="shared" si="600"/>
        <v>0.62048192771084343</v>
      </c>
      <c r="L1129" s="2">
        <f t="shared" si="601"/>
        <v>5.4615814250379001E-2</v>
      </c>
      <c r="M1129" s="2">
        <f t="shared" si="602"/>
        <v>-1.3183898417423734E-16</v>
      </c>
      <c r="N1129" s="1">
        <v>8144</v>
      </c>
      <c r="O1129" s="1">
        <v>15553</v>
      </c>
      <c r="P1129" s="1">
        <v>1369</v>
      </c>
      <c r="Q1129" s="1"/>
      <c r="R1129" s="64"/>
      <c r="S1129" s="64"/>
      <c r="T1129" s="64"/>
      <c r="U1129" s="64"/>
      <c r="V1129" s="64"/>
      <c r="W1129" s="64"/>
      <c r="X1129" s="64"/>
      <c r="Y1129" s="64"/>
      <c r="Z1129" s="64"/>
      <c r="AA1129" s="64"/>
      <c r="AB1129" s="64"/>
      <c r="AC1129" s="64"/>
      <c r="AD1129" s="64"/>
      <c r="AE1129" s="64"/>
      <c r="AG1129" s="6">
        <f>IF(Q1129&gt;0,RANK(Q1129,(N1129:P1129,Q1129:AE1129)),0)</f>
        <v>0</v>
      </c>
      <c r="AH1129" s="6">
        <f>IF(R1129&gt;0,RANK(R1129,(N1129:P1129,Q1129:AE1129)),0)</f>
        <v>0</v>
      </c>
      <c r="AI1129" s="6">
        <f>IF(T1129&gt;0,RANK(T1129,(N1129:P1129,Q1129:AE1129)),0)</f>
        <v>0</v>
      </c>
      <c r="AJ1129" s="6">
        <f>IF(S1129&gt;0,RANK(S1129,(N1129:P1129,Q1129:AE1129)),0)</f>
        <v>0</v>
      </c>
      <c r="AK1129" s="2">
        <f t="shared" si="603"/>
        <v>0</v>
      </c>
      <c r="AL1129" s="2">
        <f t="shared" si="604"/>
        <v>0</v>
      </c>
      <c r="AM1129" s="2">
        <f t="shared" si="605"/>
        <v>0</v>
      </c>
      <c r="AN1129" s="2">
        <f t="shared" si="606"/>
        <v>0</v>
      </c>
      <c r="AP1129" t="s">
        <v>1070</v>
      </c>
      <c r="AQ1129" t="s">
        <v>741</v>
      </c>
      <c r="AR1129">
        <v>4</v>
      </c>
      <c r="AT1129">
        <v>1</v>
      </c>
      <c r="AU1129" s="105">
        <v>39</v>
      </c>
      <c r="AV1129" s="107">
        <v>159</v>
      </c>
      <c r="AW1129" s="111">
        <f t="shared" si="579"/>
        <v>39159</v>
      </c>
      <c r="AY1129" s="6" t="s">
        <v>1243</v>
      </c>
    </row>
    <row r="1130" spans="1:51" hidden="1" outlineLevel="1">
      <c r="A1130" t="s">
        <v>1987</v>
      </c>
      <c r="B1130" t="s">
        <v>741</v>
      </c>
      <c r="C1130" s="1">
        <f t="shared" si="594"/>
        <v>13629</v>
      </c>
      <c r="D1130" s="8">
        <f t="shared" si="595"/>
        <v>2</v>
      </c>
      <c r="E1130" s="8">
        <f t="shared" si="596"/>
        <v>1</v>
      </c>
      <c r="F1130" s="8">
        <f t="shared" si="597"/>
        <v>3</v>
      </c>
      <c r="G1130" s="61">
        <f t="shared" si="598"/>
        <v>5771</v>
      </c>
      <c r="H1130" s="66">
        <f t="shared" si="593"/>
        <v>0.42343532174040649</v>
      </c>
      <c r="I1130" s="2"/>
      <c r="J1130" s="2">
        <f t="shared" si="599"/>
        <v>0.26634382566585957</v>
      </c>
      <c r="K1130" s="2">
        <f t="shared" si="600"/>
        <v>0.689779147406266</v>
      </c>
      <c r="L1130" s="2">
        <f t="shared" si="601"/>
        <v>4.3877026927874388E-2</v>
      </c>
      <c r="M1130" s="2">
        <f t="shared" si="602"/>
        <v>4.163336342344337E-17</v>
      </c>
      <c r="N1130" s="1">
        <v>3630</v>
      </c>
      <c r="O1130" s="1">
        <v>9401</v>
      </c>
      <c r="P1130">
        <v>598</v>
      </c>
      <c r="Q1130" s="1"/>
      <c r="R1130" s="64"/>
      <c r="S1130" s="64"/>
      <c r="T1130" s="64"/>
      <c r="U1130" s="64"/>
      <c r="V1130" s="64"/>
      <c r="W1130" s="64"/>
      <c r="X1130" s="64"/>
      <c r="Y1130" s="64"/>
      <c r="Z1130" s="64"/>
      <c r="AA1130" s="64"/>
      <c r="AB1130" s="64"/>
      <c r="AC1130" s="64"/>
      <c r="AD1130" s="64"/>
      <c r="AE1130" s="64"/>
      <c r="AG1130" s="6">
        <f>IF(Q1130&gt;0,RANK(Q1130,(N1130:P1130,Q1130:AE1130)),0)</f>
        <v>0</v>
      </c>
      <c r="AH1130" s="6">
        <f>IF(R1130&gt;0,RANK(R1130,(N1130:P1130,Q1130:AE1130)),0)</f>
        <v>0</v>
      </c>
      <c r="AI1130" s="6">
        <f>IF(T1130&gt;0,RANK(T1130,(N1130:P1130,Q1130:AE1130)),0)</f>
        <v>0</v>
      </c>
      <c r="AJ1130" s="6">
        <f>IF(S1130&gt;0,RANK(S1130,(N1130:P1130,Q1130:AE1130)),0)</f>
        <v>0</v>
      </c>
      <c r="AK1130" s="2">
        <f t="shared" si="603"/>
        <v>0</v>
      </c>
      <c r="AL1130" s="2">
        <f t="shared" si="604"/>
        <v>0</v>
      </c>
      <c r="AM1130" s="2">
        <f t="shared" si="605"/>
        <v>0</v>
      </c>
      <c r="AN1130" s="2">
        <f t="shared" si="606"/>
        <v>0</v>
      </c>
      <c r="AP1130" t="s">
        <v>1987</v>
      </c>
      <c r="AQ1130" t="s">
        <v>741</v>
      </c>
      <c r="AR1130">
        <v>5</v>
      </c>
      <c r="AT1130">
        <v>1</v>
      </c>
      <c r="AU1130" s="105">
        <v>39</v>
      </c>
      <c r="AV1130" s="107">
        <v>161</v>
      </c>
      <c r="AW1130" s="111">
        <f t="shared" si="579"/>
        <v>39161</v>
      </c>
      <c r="AY1130" s="6" t="s">
        <v>1243</v>
      </c>
    </row>
    <row r="1131" spans="1:51" hidden="1" outlineLevel="1">
      <c r="A1131" t="s">
        <v>1631</v>
      </c>
      <c r="B1131" t="s">
        <v>741</v>
      </c>
      <c r="C1131" s="1">
        <f t="shared" si="594"/>
        <v>5397</v>
      </c>
      <c r="D1131" s="8">
        <f t="shared" si="595"/>
        <v>2</v>
      </c>
      <c r="E1131" s="8">
        <f t="shared" si="596"/>
        <v>1</v>
      </c>
      <c r="F1131" s="8">
        <f t="shared" si="597"/>
        <v>3</v>
      </c>
      <c r="G1131" s="61">
        <f t="shared" si="598"/>
        <v>265</v>
      </c>
      <c r="H1131" s="66">
        <f t="shared" si="593"/>
        <v>4.9101352603298128E-2</v>
      </c>
      <c r="I1131" s="2"/>
      <c r="J1131" s="2">
        <f t="shared" si="599"/>
        <v>0.44728552899759128</v>
      </c>
      <c r="K1131" s="2">
        <f t="shared" si="600"/>
        <v>0.4963868816008894</v>
      </c>
      <c r="L1131" s="2">
        <f t="shared" si="601"/>
        <v>5.6327589401519364E-2</v>
      </c>
      <c r="M1131" s="2">
        <f t="shared" si="602"/>
        <v>2.0816681711721685E-17</v>
      </c>
      <c r="N1131" s="1">
        <v>2414</v>
      </c>
      <c r="O1131" s="1">
        <v>2679</v>
      </c>
      <c r="P1131">
        <v>304</v>
      </c>
      <c r="Q1131" s="1"/>
      <c r="R1131" s="64"/>
      <c r="S1131" s="64"/>
      <c r="T1131" s="64"/>
      <c r="U1131" s="64"/>
      <c r="V1131" s="64"/>
      <c r="W1131" s="64"/>
      <c r="X1131" s="64"/>
      <c r="Y1131" s="64"/>
      <c r="Z1131" s="64"/>
      <c r="AA1131" s="64"/>
      <c r="AB1131" s="64"/>
      <c r="AC1131" s="64"/>
      <c r="AD1131" s="64"/>
      <c r="AE1131" s="64"/>
      <c r="AG1131" s="6">
        <f>IF(Q1131&gt;0,RANK(Q1131,(N1131:P1131,Q1131:AE1131)),0)</f>
        <v>0</v>
      </c>
      <c r="AH1131" s="6">
        <f>IF(R1131&gt;0,RANK(R1131,(N1131:P1131,Q1131:AE1131)),0)</f>
        <v>0</v>
      </c>
      <c r="AI1131" s="6">
        <f>IF(T1131&gt;0,RANK(T1131,(N1131:P1131,Q1131:AE1131)),0)</f>
        <v>0</v>
      </c>
      <c r="AJ1131" s="6">
        <f>IF(S1131&gt;0,RANK(S1131,(N1131:P1131,Q1131:AE1131)),0)</f>
        <v>0</v>
      </c>
      <c r="AK1131" s="2">
        <f t="shared" si="603"/>
        <v>0</v>
      </c>
      <c r="AL1131" s="2">
        <f t="shared" si="604"/>
        <v>0</v>
      </c>
      <c r="AM1131" s="2">
        <f t="shared" si="605"/>
        <v>0</v>
      </c>
      <c r="AN1131" s="2">
        <f t="shared" si="606"/>
        <v>0</v>
      </c>
      <c r="AP1131" t="s">
        <v>1631</v>
      </c>
      <c r="AQ1131" t="s">
        <v>741</v>
      </c>
      <c r="AR1131">
        <v>15</v>
      </c>
      <c r="AT1131">
        <v>1</v>
      </c>
      <c r="AU1131" s="105">
        <v>39</v>
      </c>
      <c r="AV1131" s="107">
        <v>163</v>
      </c>
      <c r="AW1131" s="111">
        <f t="shared" si="579"/>
        <v>39163</v>
      </c>
      <c r="AY1131" s="6" t="s">
        <v>1243</v>
      </c>
    </row>
    <row r="1132" spans="1:51" hidden="1" outlineLevel="1">
      <c r="A1132" t="s">
        <v>290</v>
      </c>
      <c r="B1132" t="s">
        <v>741</v>
      </c>
      <c r="C1132" s="1">
        <f t="shared" si="594"/>
        <v>109070</v>
      </c>
      <c r="D1132" s="8">
        <f t="shared" si="595"/>
        <v>2</v>
      </c>
      <c r="E1132" s="8">
        <f t="shared" si="596"/>
        <v>1</v>
      </c>
      <c r="F1132" s="8">
        <f t="shared" si="597"/>
        <v>3</v>
      </c>
      <c r="G1132" s="61">
        <f t="shared" si="598"/>
        <v>36968</v>
      </c>
      <c r="H1132" s="66">
        <f t="shared" si="593"/>
        <v>0.33893829650683049</v>
      </c>
      <c r="I1132" s="2"/>
      <c r="J1132" s="2">
        <f t="shared" si="599"/>
        <v>0.30977353992848627</v>
      </c>
      <c r="K1132" s="2">
        <f t="shared" si="600"/>
        <v>0.64871183643531682</v>
      </c>
      <c r="L1132" s="2">
        <f t="shared" si="601"/>
        <v>4.1514623636196936E-2</v>
      </c>
      <c r="M1132" s="2">
        <f t="shared" si="602"/>
        <v>2.0816681711721685E-17</v>
      </c>
      <c r="N1132" s="1">
        <v>33787</v>
      </c>
      <c r="O1132" s="1">
        <v>70755</v>
      </c>
      <c r="P1132" s="1">
        <v>4528</v>
      </c>
      <c r="Q1132" s="1"/>
      <c r="R1132" s="64"/>
      <c r="S1132" s="64"/>
      <c r="T1132" s="64"/>
      <c r="U1132" s="64"/>
      <c r="V1132" s="64"/>
      <c r="W1132" s="64"/>
      <c r="X1132" s="64"/>
      <c r="Y1132" s="64"/>
      <c r="Z1132" s="64"/>
      <c r="AA1132" s="64"/>
      <c r="AB1132" s="64"/>
      <c r="AC1132" s="64"/>
      <c r="AD1132" s="64"/>
      <c r="AE1132" s="64"/>
      <c r="AG1132" s="6">
        <f>IF(Q1132&gt;0,RANK(Q1132,(N1132:P1132,Q1132:AE1132)),0)</f>
        <v>0</v>
      </c>
      <c r="AH1132" s="6">
        <f>IF(R1132&gt;0,RANK(R1132,(N1132:P1132,Q1132:AE1132)),0)</f>
        <v>0</v>
      </c>
      <c r="AI1132" s="6">
        <f>IF(T1132&gt;0,RANK(T1132,(N1132:P1132,Q1132:AE1132)),0)</f>
        <v>0</v>
      </c>
      <c r="AJ1132" s="6">
        <f>IF(S1132&gt;0,RANK(S1132,(N1132:P1132,Q1132:AE1132)),0)</f>
        <v>0</v>
      </c>
      <c r="AK1132" s="2">
        <f t="shared" si="603"/>
        <v>0</v>
      </c>
      <c r="AL1132" s="2">
        <f t="shared" si="604"/>
        <v>0</v>
      </c>
      <c r="AM1132" s="2">
        <f t="shared" si="605"/>
        <v>0</v>
      </c>
      <c r="AN1132" s="2">
        <f t="shared" si="606"/>
        <v>0</v>
      </c>
      <c r="AP1132" t="s">
        <v>290</v>
      </c>
      <c r="AQ1132" t="s">
        <v>741</v>
      </c>
      <c r="AR1132">
        <v>1</v>
      </c>
      <c r="AT1132">
        <v>1</v>
      </c>
      <c r="AU1132" s="105">
        <v>39</v>
      </c>
      <c r="AV1132" s="107">
        <v>165</v>
      </c>
      <c r="AW1132" s="111">
        <f t="shared" si="579"/>
        <v>39165</v>
      </c>
      <c r="AY1132" s="6" t="s">
        <v>1243</v>
      </c>
    </row>
    <row r="1133" spans="1:51" hidden="1" outlineLevel="1">
      <c r="A1133" t="s">
        <v>342</v>
      </c>
      <c r="B1133" t="s">
        <v>741</v>
      </c>
      <c r="C1133" s="1">
        <f t="shared" si="594"/>
        <v>28806</v>
      </c>
      <c r="D1133" s="8">
        <f t="shared" si="595"/>
        <v>2</v>
      </c>
      <c r="E1133" s="8">
        <f t="shared" si="596"/>
        <v>1</v>
      </c>
      <c r="F1133" s="8">
        <f t="shared" si="597"/>
        <v>3</v>
      </c>
      <c r="G1133" s="61">
        <f t="shared" si="598"/>
        <v>4440</v>
      </c>
      <c r="H1133" s="66">
        <f t="shared" si="593"/>
        <v>0.15413455530097897</v>
      </c>
      <c r="I1133" s="2"/>
      <c r="J1133" s="2">
        <f t="shared" si="599"/>
        <v>0.39797264458793308</v>
      </c>
      <c r="K1133" s="2">
        <f t="shared" si="600"/>
        <v>0.55210719988891199</v>
      </c>
      <c r="L1133" s="2">
        <f t="shared" si="601"/>
        <v>4.9920155523154895E-2</v>
      </c>
      <c r="M1133" s="2">
        <f t="shared" si="602"/>
        <v>9.0205620750793969E-17</v>
      </c>
      <c r="N1133" s="1">
        <v>11464</v>
      </c>
      <c r="O1133" s="1">
        <v>15904</v>
      </c>
      <c r="P1133" s="1">
        <v>1438</v>
      </c>
      <c r="Q1133" s="1"/>
      <c r="R1133" s="64"/>
      <c r="S1133" s="64"/>
      <c r="T1133" s="64"/>
      <c r="U1133" s="64"/>
      <c r="V1133" s="64"/>
      <c r="W1133" s="64"/>
      <c r="X1133" s="64"/>
      <c r="Y1133" s="64"/>
      <c r="Z1133" s="64"/>
      <c r="AA1133" s="64"/>
      <c r="AB1133" s="64"/>
      <c r="AC1133" s="64"/>
      <c r="AD1133" s="64"/>
      <c r="AE1133" s="64"/>
      <c r="AG1133" s="6">
        <f>IF(Q1133&gt;0,RANK(Q1133,(N1133:P1133,Q1133:AE1133)),0)</f>
        <v>0</v>
      </c>
      <c r="AH1133" s="6">
        <f>IF(R1133&gt;0,RANK(R1133,(N1133:P1133,Q1133:AE1133)),0)</f>
        <v>0</v>
      </c>
      <c r="AI1133" s="6">
        <f>IF(T1133&gt;0,RANK(T1133,(N1133:P1133,Q1133:AE1133)),0)</f>
        <v>0</v>
      </c>
      <c r="AJ1133" s="6">
        <f>IF(S1133&gt;0,RANK(S1133,(N1133:P1133,Q1133:AE1133)),0)</f>
        <v>0</v>
      </c>
      <c r="AK1133" s="2">
        <f t="shared" si="603"/>
        <v>0</v>
      </c>
      <c r="AL1133" s="2">
        <f t="shared" si="604"/>
        <v>0</v>
      </c>
      <c r="AM1133" s="2">
        <f t="shared" si="605"/>
        <v>0</v>
      </c>
      <c r="AN1133" s="2">
        <f t="shared" si="606"/>
        <v>0</v>
      </c>
      <c r="AP1133" t="s">
        <v>342</v>
      </c>
      <c r="AQ1133" t="s">
        <v>741</v>
      </c>
      <c r="AR1133">
        <v>6</v>
      </c>
      <c r="AT1133">
        <v>1</v>
      </c>
      <c r="AU1133" s="105">
        <v>39</v>
      </c>
      <c r="AV1133" s="107">
        <v>167</v>
      </c>
      <c r="AW1133" s="111">
        <f t="shared" si="579"/>
        <v>39167</v>
      </c>
      <c r="AY1133" s="6" t="s">
        <v>1243</v>
      </c>
    </row>
    <row r="1134" spans="1:51" hidden="1" outlineLevel="1">
      <c r="A1134" t="s">
        <v>288</v>
      </c>
      <c r="B1134" t="s">
        <v>741</v>
      </c>
      <c r="C1134" s="1">
        <f t="shared" si="594"/>
        <v>50116</v>
      </c>
      <c r="D1134" s="8">
        <f t="shared" si="595"/>
        <v>2</v>
      </c>
      <c r="E1134" s="8">
        <f t="shared" si="596"/>
        <v>1</v>
      </c>
      <c r="F1134" s="8">
        <f t="shared" si="597"/>
        <v>3</v>
      </c>
      <c r="G1134" s="61">
        <f t="shared" si="598"/>
        <v>9066</v>
      </c>
      <c r="H1134" s="66">
        <f t="shared" si="593"/>
        <v>0.18090031127783543</v>
      </c>
      <c r="I1134" s="2"/>
      <c r="J1134" s="2">
        <f t="shared" si="599"/>
        <v>0.38055710751057548</v>
      </c>
      <c r="K1134" s="2">
        <f t="shared" si="600"/>
        <v>0.56145741878841093</v>
      </c>
      <c r="L1134" s="2">
        <f t="shared" si="601"/>
        <v>5.7985473701013646E-2</v>
      </c>
      <c r="M1134" s="2">
        <f t="shared" si="602"/>
        <v>-5.5511151231257827E-17</v>
      </c>
      <c r="N1134" s="1">
        <v>19072</v>
      </c>
      <c r="O1134" s="1">
        <v>28138</v>
      </c>
      <c r="P1134" s="1">
        <v>2906</v>
      </c>
      <c r="Q1134" s="1"/>
      <c r="R1134" s="64"/>
      <c r="S1134" s="64"/>
      <c r="T1134" s="64"/>
      <c r="U1134" s="64"/>
      <c r="V1134" s="64"/>
      <c r="W1134" s="64"/>
      <c r="X1134" s="64"/>
      <c r="Y1134" s="64"/>
      <c r="Z1134" s="64"/>
      <c r="AA1134" s="64"/>
      <c r="AB1134" s="64"/>
      <c r="AC1134" s="64"/>
      <c r="AD1134" s="64"/>
      <c r="AE1134" s="64"/>
      <c r="AG1134" s="6">
        <f>IF(Q1134&gt;0,RANK(Q1134,(N1134:P1134,Q1134:AE1134)),0)</f>
        <v>0</v>
      </c>
      <c r="AH1134" s="6">
        <f>IF(R1134&gt;0,RANK(R1134,(N1134:P1134,Q1134:AE1134)),0)</f>
        <v>0</v>
      </c>
      <c r="AI1134" s="6">
        <f>IF(T1134&gt;0,RANK(T1134,(N1134:P1134,Q1134:AE1134)),0)</f>
        <v>0</v>
      </c>
      <c r="AJ1134" s="6">
        <f>IF(S1134&gt;0,RANK(S1134,(N1134:P1134,Q1134:AE1134)),0)</f>
        <v>0</v>
      </c>
      <c r="AK1134" s="2">
        <f t="shared" si="603"/>
        <v>0</v>
      </c>
      <c r="AL1134" s="2">
        <f t="shared" si="604"/>
        <v>0</v>
      </c>
      <c r="AM1134" s="2">
        <f t="shared" si="605"/>
        <v>0</v>
      </c>
      <c r="AN1134" s="2">
        <f t="shared" si="606"/>
        <v>0</v>
      </c>
      <c r="AP1134" t="s">
        <v>288</v>
      </c>
      <c r="AQ1134" t="s">
        <v>741</v>
      </c>
      <c r="AR1134">
        <v>16</v>
      </c>
      <c r="AT1134">
        <v>1</v>
      </c>
      <c r="AU1134" s="105">
        <v>39</v>
      </c>
      <c r="AV1134" s="107">
        <v>169</v>
      </c>
      <c r="AW1134" s="111">
        <f t="shared" si="579"/>
        <v>39169</v>
      </c>
      <c r="AY1134" s="6" t="s">
        <v>1243</v>
      </c>
    </row>
    <row r="1135" spans="1:51" hidden="1" outlineLevel="1">
      <c r="A1135" t="s">
        <v>1515</v>
      </c>
      <c r="B1135" t="s">
        <v>741</v>
      </c>
      <c r="C1135" s="1">
        <f t="shared" si="594"/>
        <v>17111</v>
      </c>
      <c r="D1135" s="8">
        <f t="shared" si="595"/>
        <v>2</v>
      </c>
      <c r="E1135" s="8">
        <f t="shared" si="596"/>
        <v>1</v>
      </c>
      <c r="F1135" s="8">
        <f t="shared" si="597"/>
        <v>3</v>
      </c>
      <c r="G1135" s="61">
        <f t="shared" si="598"/>
        <v>2654</v>
      </c>
      <c r="H1135" s="66">
        <f t="shared" si="593"/>
        <v>0.15510490327859272</v>
      </c>
      <c r="I1135" s="2"/>
      <c r="J1135" s="2">
        <f t="shared" si="599"/>
        <v>0.38805446788615511</v>
      </c>
      <c r="K1135" s="2">
        <f t="shared" si="600"/>
        <v>0.54315937116474777</v>
      </c>
      <c r="L1135" s="2">
        <f t="shared" si="601"/>
        <v>6.8786160949097078E-2</v>
      </c>
      <c r="M1135" s="2">
        <f t="shared" si="602"/>
        <v>9.7144514654701197E-17</v>
      </c>
      <c r="N1135" s="1">
        <v>6640</v>
      </c>
      <c r="O1135" s="1">
        <v>9294</v>
      </c>
      <c r="P1135" s="1">
        <v>1177</v>
      </c>
      <c r="Q1135" s="1"/>
      <c r="R1135" s="64"/>
      <c r="S1135" s="64"/>
      <c r="T1135" s="64"/>
      <c r="U1135" s="64"/>
      <c r="V1135" s="64"/>
      <c r="W1135" s="64"/>
      <c r="X1135" s="64"/>
      <c r="Y1135" s="64"/>
      <c r="Z1135" s="64"/>
      <c r="AA1135" s="64"/>
      <c r="AB1135" s="64"/>
      <c r="AC1135" s="64"/>
      <c r="AD1135" s="64"/>
      <c r="AE1135" s="64"/>
      <c r="AG1135" s="6">
        <f>IF(Q1135&gt;0,RANK(Q1135,(N1135:P1135,Q1135:AE1135)),0)</f>
        <v>0</v>
      </c>
      <c r="AH1135" s="6">
        <f>IF(R1135&gt;0,RANK(R1135,(N1135:P1135,Q1135:AE1135)),0)</f>
        <v>0</v>
      </c>
      <c r="AI1135" s="6">
        <f>IF(T1135&gt;0,RANK(T1135,(N1135:P1135,Q1135:AE1135)),0)</f>
        <v>0</v>
      </c>
      <c r="AJ1135" s="6">
        <f>IF(S1135&gt;0,RANK(S1135,(N1135:P1135,Q1135:AE1135)),0)</f>
        <v>0</v>
      </c>
      <c r="AK1135" s="2">
        <f t="shared" si="603"/>
        <v>0</v>
      </c>
      <c r="AL1135" s="2">
        <f t="shared" si="604"/>
        <v>0</v>
      </c>
      <c r="AM1135" s="2">
        <f t="shared" si="605"/>
        <v>0</v>
      </c>
      <c r="AN1135" s="2">
        <f t="shared" si="606"/>
        <v>0</v>
      </c>
      <c r="AP1135" t="s">
        <v>1515</v>
      </c>
      <c r="AQ1135" t="s">
        <v>741</v>
      </c>
      <c r="AR1135">
        <v>5</v>
      </c>
      <c r="AT1135">
        <v>1</v>
      </c>
      <c r="AU1135" s="105">
        <v>39</v>
      </c>
      <c r="AV1135" s="107">
        <v>171</v>
      </c>
      <c r="AW1135" s="111">
        <f t="shared" si="579"/>
        <v>39171</v>
      </c>
      <c r="AY1135" s="6" t="s">
        <v>1243</v>
      </c>
    </row>
    <row r="1136" spans="1:51" hidden="1" outlineLevel="1">
      <c r="A1136" t="s">
        <v>393</v>
      </c>
      <c r="B1136" t="s">
        <v>741</v>
      </c>
      <c r="C1136" s="1">
        <f t="shared" si="594"/>
        <v>62523</v>
      </c>
      <c r="D1136" s="8">
        <f t="shared" si="595"/>
        <v>1</v>
      </c>
      <c r="E1136" s="8">
        <f t="shared" si="596"/>
        <v>2</v>
      </c>
      <c r="F1136" s="8">
        <f t="shared" si="597"/>
        <v>3</v>
      </c>
      <c r="G1136" s="61">
        <f t="shared" si="598"/>
        <v>3728</v>
      </c>
      <c r="H1136" s="66">
        <f t="shared" si="593"/>
        <v>5.9626057610799227E-2</v>
      </c>
      <c r="I1136" s="2"/>
      <c r="J1136" s="2">
        <f t="shared" si="599"/>
        <v>0.50594181341266409</v>
      </c>
      <c r="K1136" s="2">
        <f t="shared" si="600"/>
        <v>0.44631575580186489</v>
      </c>
      <c r="L1136" s="2">
        <f t="shared" si="601"/>
        <v>4.7742430785470948E-2</v>
      </c>
      <c r="M1136" s="2">
        <f t="shared" si="602"/>
        <v>7.6327832942979512E-17</v>
      </c>
      <c r="N1136" s="1">
        <v>31633</v>
      </c>
      <c r="O1136" s="1">
        <v>27905</v>
      </c>
      <c r="P1136" s="1">
        <v>2985</v>
      </c>
      <c r="Q1136" s="1"/>
      <c r="R1136" s="64"/>
      <c r="S1136" s="64"/>
      <c r="T1136" s="64"/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G1136" s="6">
        <f>IF(Q1136&gt;0,RANK(Q1136,(N1136:P1136,Q1136:AE1136)),0)</f>
        <v>0</v>
      </c>
      <c r="AH1136" s="6">
        <f>IF(R1136&gt;0,RANK(R1136,(N1136:P1136,Q1136:AE1136)),0)</f>
        <v>0</v>
      </c>
      <c r="AI1136" s="6">
        <f>IF(T1136&gt;0,RANK(T1136,(N1136:P1136,Q1136:AE1136)),0)</f>
        <v>0</v>
      </c>
      <c r="AJ1136" s="6">
        <f>IF(S1136&gt;0,RANK(S1136,(N1136:P1136,Q1136:AE1136)),0)</f>
        <v>0</v>
      </c>
      <c r="AK1136" s="2">
        <f t="shared" si="603"/>
        <v>0</v>
      </c>
      <c r="AL1136" s="2">
        <f t="shared" si="604"/>
        <v>0</v>
      </c>
      <c r="AM1136" s="2">
        <f t="shared" si="605"/>
        <v>0</v>
      </c>
      <c r="AN1136" s="2">
        <f t="shared" si="606"/>
        <v>0</v>
      </c>
      <c r="AP1136" t="s">
        <v>393</v>
      </c>
      <c r="AQ1136" t="s">
        <v>741</v>
      </c>
      <c r="AR1136">
        <v>5</v>
      </c>
      <c r="AT1136">
        <v>1</v>
      </c>
      <c r="AU1136" s="105">
        <v>39</v>
      </c>
      <c r="AV1136" s="107">
        <v>173</v>
      </c>
      <c r="AW1136" s="111">
        <f t="shared" si="579"/>
        <v>39173</v>
      </c>
      <c r="AY1136" s="6" t="s">
        <v>1243</v>
      </c>
    </row>
    <row r="1137" spans="1:51" hidden="1" outlineLevel="1">
      <c r="A1137" t="s">
        <v>1737</v>
      </c>
      <c r="B1137" t="s">
        <v>741</v>
      </c>
      <c r="C1137" s="1">
        <f t="shared" si="594"/>
        <v>10429</v>
      </c>
      <c r="D1137" s="8">
        <f t="shared" si="595"/>
        <v>2</v>
      </c>
      <c r="E1137" s="8">
        <f t="shared" si="596"/>
        <v>1</v>
      </c>
      <c r="F1137" s="8">
        <f t="shared" si="597"/>
        <v>3</v>
      </c>
      <c r="G1137" s="61">
        <f t="shared" si="598"/>
        <v>2346</v>
      </c>
      <c r="H1137" s="66">
        <f t="shared" si="593"/>
        <v>0.22494965960303001</v>
      </c>
      <c r="I1137" s="2"/>
      <c r="J1137" s="2">
        <f t="shared" si="599"/>
        <v>0.35746476172212099</v>
      </c>
      <c r="K1137" s="2">
        <f t="shared" si="600"/>
        <v>0.58241442132515098</v>
      </c>
      <c r="L1137" s="2">
        <f t="shared" si="601"/>
        <v>6.0120816952727973E-2</v>
      </c>
      <c r="M1137" s="2">
        <f t="shared" si="602"/>
        <v>1.1102230246251565E-16</v>
      </c>
      <c r="N1137" s="1">
        <v>3728</v>
      </c>
      <c r="O1137" s="1">
        <v>6074</v>
      </c>
      <c r="P1137">
        <v>627</v>
      </c>
      <c r="Q1137" s="1"/>
      <c r="R1137" s="64"/>
      <c r="S1137" s="64"/>
      <c r="T1137" s="64"/>
      <c r="U1137" s="64"/>
      <c r="V1137" s="64"/>
      <c r="W1137" s="64"/>
      <c r="X1137" s="64"/>
      <c r="Y1137" s="64"/>
      <c r="Z1137" s="64"/>
      <c r="AA1137" s="64"/>
      <c r="AB1137" s="64"/>
      <c r="AC1137" s="64"/>
      <c r="AD1137" s="64"/>
      <c r="AE1137" s="64"/>
      <c r="AG1137" s="6">
        <f>IF(Q1137&gt;0,RANK(Q1137,(N1137:P1137,Q1137:AE1137)),0)</f>
        <v>0</v>
      </c>
      <c r="AH1137" s="6">
        <f>IF(R1137&gt;0,RANK(R1137,(N1137:P1137,Q1137:AE1137)),0)</f>
        <v>0</v>
      </c>
      <c r="AI1137" s="6">
        <f>IF(T1137&gt;0,RANK(T1137,(N1137:P1137,Q1137:AE1137)),0)</f>
        <v>0</v>
      </c>
      <c r="AJ1137" s="6">
        <f>IF(S1137&gt;0,RANK(S1137,(N1137:P1137,Q1137:AE1137)),0)</f>
        <v>0</v>
      </c>
      <c r="AK1137" s="2">
        <f t="shared" si="603"/>
        <v>0</v>
      </c>
      <c r="AL1137" s="2">
        <f t="shared" si="604"/>
        <v>0</v>
      </c>
      <c r="AM1137" s="2">
        <f t="shared" si="605"/>
        <v>0</v>
      </c>
      <c r="AN1137" s="2">
        <f t="shared" si="606"/>
        <v>0</v>
      </c>
      <c r="AP1137" t="s">
        <v>1737</v>
      </c>
      <c r="AQ1137" t="s">
        <v>741</v>
      </c>
      <c r="AR1137">
        <v>5</v>
      </c>
      <c r="AT1137">
        <v>1</v>
      </c>
      <c r="AU1137" s="105">
        <v>39</v>
      </c>
      <c r="AV1137" s="107">
        <v>175</v>
      </c>
      <c r="AW1137" s="111">
        <f t="shared" si="579"/>
        <v>39175</v>
      </c>
      <c r="AY1137" s="6" t="s">
        <v>1243</v>
      </c>
    </row>
    <row r="1138" spans="1:51" collapsed="1">
      <c r="A1138" t="s">
        <v>280</v>
      </c>
      <c r="B1138" t="s">
        <v>179</v>
      </c>
      <c r="C1138" s="1">
        <f t="shared" si="594"/>
        <v>5449127</v>
      </c>
      <c r="D1138" s="8">
        <f t="shared" si="595"/>
        <v>1</v>
      </c>
      <c r="E1138" s="8">
        <f t="shared" si="596"/>
        <v>2</v>
      </c>
      <c r="F1138" s="8">
        <f t="shared" si="597"/>
        <v>3</v>
      </c>
      <c r="G1138" s="61">
        <f t="shared" si="598"/>
        <v>327022</v>
      </c>
      <c r="H1138" s="66">
        <f t="shared" si="593"/>
        <v>6.001364989290945E-2</v>
      </c>
      <c r="I1138" s="2"/>
      <c r="J1138" s="2">
        <f t="shared" si="599"/>
        <v>0.50701075603486578</v>
      </c>
      <c r="K1138" s="2">
        <f t="shared" si="600"/>
        <v>0.44699710614195631</v>
      </c>
      <c r="L1138" s="2">
        <f t="shared" si="601"/>
        <v>4.5992137823177917E-2</v>
      </c>
      <c r="M1138" s="2">
        <f t="shared" si="602"/>
        <v>-1.3877787807814457E-17</v>
      </c>
      <c r="N1138" s="61">
        <f>SUM(N1050:N1137)</f>
        <v>2762766</v>
      </c>
      <c r="O1138" s="61">
        <f>SUM(O1050:O1137)</f>
        <v>2435744</v>
      </c>
      <c r="P1138" s="61">
        <f>SUM(P1050:P1137)</f>
        <v>250617</v>
      </c>
      <c r="Q1138" s="64"/>
      <c r="R1138" s="64"/>
      <c r="S1138" s="64"/>
      <c r="T1138" s="64"/>
      <c r="U1138" s="64"/>
      <c r="V1138" s="64"/>
      <c r="W1138" s="64"/>
      <c r="X1138" s="64">
        <f>SUM(X1050:X1137)</f>
        <v>0</v>
      </c>
      <c r="Y1138" s="64"/>
      <c r="Z1138" s="64"/>
      <c r="AA1138" s="64"/>
      <c r="AB1138" s="64"/>
      <c r="AC1138" s="64"/>
      <c r="AD1138" s="64"/>
      <c r="AE1138" s="64"/>
      <c r="AG1138" s="6">
        <f>IF(Q1138&gt;0,RANK(Q1138,(N1138:P1138,Q1138:AE1138)),0)</f>
        <v>0</v>
      </c>
      <c r="AH1138" s="6">
        <f>IF(R1138&gt;0,RANK(R1138,(N1138:P1138,Q1138:AE1138)),0)</f>
        <v>0</v>
      </c>
      <c r="AI1138" s="6">
        <f>IF(T1138&gt;0,RANK(T1138,(N1138:P1138,Q1138:AE1138)),0)</f>
        <v>0</v>
      </c>
      <c r="AJ1138" s="6">
        <f>IF(S1138&gt;0,RANK(S1138,(N1138:P1138,Q1138:AE1138)),0)</f>
        <v>0</v>
      </c>
      <c r="AK1138" s="2">
        <f t="shared" si="603"/>
        <v>0</v>
      </c>
      <c r="AL1138" s="2">
        <f t="shared" si="604"/>
        <v>0</v>
      </c>
      <c r="AM1138" s="2">
        <f t="shared" si="605"/>
        <v>0</v>
      </c>
      <c r="AN1138" s="2">
        <f t="shared" si="606"/>
        <v>0</v>
      </c>
      <c r="AP1138" t="s">
        <v>280</v>
      </c>
      <c r="AQ1138" t="s">
        <v>179</v>
      </c>
      <c r="AT1138">
        <v>1</v>
      </c>
      <c r="AU1138" s="105">
        <v>39</v>
      </c>
      <c r="AV1138" s="107"/>
      <c r="AW1138" s="105">
        <v>39</v>
      </c>
      <c r="AY1138" s="6" t="s">
        <v>71</v>
      </c>
    </row>
    <row r="1139" spans="1:51">
      <c r="C1139" s="1"/>
      <c r="D1139" s="8"/>
      <c r="E1139" s="8"/>
      <c r="F1139" s="8"/>
      <c r="G1139" s="61"/>
      <c r="H1139" s="66"/>
      <c r="I1139" s="2"/>
      <c r="AC1139" s="64"/>
      <c r="AD1139" s="64"/>
      <c r="AE1139" s="64"/>
      <c r="AG1139" s="6"/>
      <c r="AH1139" s="6"/>
      <c r="AI1139" s="6"/>
      <c r="AJ1139" s="6"/>
      <c r="AU1139" s="105"/>
      <c r="AV1139" s="107"/>
      <c r="AW1139" s="111"/>
    </row>
    <row r="1140" spans="1:51" hidden="1" outlineLevel="1">
      <c r="A1140" t="s">
        <v>1341</v>
      </c>
      <c r="B1140" t="s">
        <v>255</v>
      </c>
      <c r="C1140" s="1">
        <f t="shared" ref="C1140:C1171" si="607">SUM(N1140:AE1140)</f>
        <v>42232</v>
      </c>
      <c r="D1140" s="8">
        <f t="shared" ref="D1140:D1171" si="608">IF(N1140&gt;0, RANK(N1140,(N1140:AE1140)),0)</f>
        <v>2</v>
      </c>
      <c r="E1140" s="8">
        <f t="shared" ref="E1140:E1171" si="609">IF(O1140&gt;0,RANK(O1140,(N1140:AE1140)),0)</f>
        <v>1</v>
      </c>
      <c r="F1140" s="8">
        <f t="shared" ref="F1140:F1171" si="610">IF(P1140&gt;0,RANK(P1140,(N1140:AE1140)),0)</f>
        <v>0</v>
      </c>
      <c r="G1140" s="61">
        <f t="shared" ref="G1140:G1171" si="611">IF(C1140&gt;0,MAX(N1140:S1140)-LARGE(N1140:S1140,2),0)</f>
        <v>9704</v>
      </c>
      <c r="H1140" s="66">
        <f t="shared" ref="H1140:H1180" si="612">IF(C1140&gt;0,G1140/C1140,0)</f>
        <v>0.22977836711498389</v>
      </c>
      <c r="I1140" s="2"/>
      <c r="J1140" s="2">
        <f t="shared" ref="J1140:J1171" si="613">IF($C1140=0,"-",N1140/$C1140)</f>
        <v>0.37324777419965904</v>
      </c>
      <c r="K1140" s="2">
        <f t="shared" ref="K1140:K1171" si="614">IF($C1140=0,"-",O1140/$C1140)</f>
        <v>0.60302614131464294</v>
      </c>
      <c r="L1140" s="2">
        <f t="shared" ref="L1140:L1171" si="615">IF($C1140=0,"-",P1140/$C1140)</f>
        <v>0</v>
      </c>
      <c r="M1140" s="2">
        <f t="shared" ref="M1140:M1171" si="616">IF(C1140=0,"-",(1-J1140-K1140-L1140))</f>
        <v>2.3726084485698018E-2</v>
      </c>
      <c r="N1140" s="61">
        <v>15763</v>
      </c>
      <c r="O1140" s="61">
        <v>25467</v>
      </c>
      <c r="R1140" s="61">
        <v>1002</v>
      </c>
      <c r="AC1140" s="64"/>
      <c r="AD1140" s="64"/>
      <c r="AE1140" s="64"/>
      <c r="AG1140" s="6">
        <f>IF(Q1140&gt;0,RANK(Q1140,(N1140:P1140,Q1140:AE1140)),0)</f>
        <v>0</v>
      </c>
      <c r="AH1140" s="6">
        <f>IF(R1140&gt;0,RANK(R1140,(N1140:P1140,Q1140:AE1140)),0)</f>
        <v>3</v>
      </c>
      <c r="AI1140" s="6">
        <f>IF(T1140&gt;0,RANK(T1140,(N1140:P1140,Q1140:AE1140)),0)</f>
        <v>0</v>
      </c>
      <c r="AJ1140" s="6">
        <f>IF(S1140&gt;0,RANK(S1140,(N1140:P1140,Q1140:AE1140)),0)</f>
        <v>0</v>
      </c>
      <c r="AK1140" s="2">
        <f t="shared" ref="AK1140:AK1171" si="617">IF($C1140=0,"-",Q1140/$C1140)</f>
        <v>0</v>
      </c>
      <c r="AL1140" s="2">
        <f t="shared" ref="AL1140:AL1171" si="618">IF($C1140=0,"-",R1140/$C1140)</f>
        <v>2.3726084485698049E-2</v>
      </c>
      <c r="AM1140" s="2">
        <f t="shared" ref="AM1140:AM1171" si="619">IF($C1140=0,"-",T1140/$C1140)</f>
        <v>0</v>
      </c>
      <c r="AN1140" s="2">
        <f t="shared" ref="AN1140:AN1171" si="620">IF($C1140=0,"-",S1140/$C1140)</f>
        <v>0</v>
      </c>
      <c r="AP1140" t="s">
        <v>1341</v>
      </c>
      <c r="AQ1140" t="s">
        <v>255</v>
      </c>
      <c r="AR1140" s="61">
        <v>19</v>
      </c>
      <c r="AT1140">
        <v>1</v>
      </c>
      <c r="AU1140" s="105">
        <v>42</v>
      </c>
      <c r="AV1140" s="107">
        <v>1</v>
      </c>
      <c r="AW1140" s="111">
        <f t="shared" ref="AW1140:AW1149" si="621">1000*AU1140+AV1140</f>
        <v>42001</v>
      </c>
      <c r="AY1140" s="6" t="s">
        <v>1243</v>
      </c>
    </row>
    <row r="1141" spans="1:51" hidden="1" outlineLevel="1">
      <c r="A1141" t="s">
        <v>451</v>
      </c>
      <c r="B1141" t="s">
        <v>255</v>
      </c>
      <c r="C1141" s="1">
        <f t="shared" si="607"/>
        <v>611111</v>
      </c>
      <c r="D1141" s="8">
        <f t="shared" si="608"/>
        <v>1</v>
      </c>
      <c r="E1141" s="8">
        <f t="shared" si="609"/>
        <v>2</v>
      </c>
      <c r="F1141" s="8">
        <f t="shared" si="610"/>
        <v>0</v>
      </c>
      <c r="G1141" s="61">
        <f t="shared" si="611"/>
        <v>125913</v>
      </c>
      <c r="H1141" s="66">
        <f t="shared" si="612"/>
        <v>0.20603949200718036</v>
      </c>
      <c r="I1141" s="2"/>
      <c r="J1141" s="2">
        <f t="shared" si="613"/>
        <v>0.5931148351117882</v>
      </c>
      <c r="K1141" s="2">
        <f t="shared" si="614"/>
        <v>0.38707534310460784</v>
      </c>
      <c r="L1141" s="2">
        <f t="shared" si="615"/>
        <v>0</v>
      </c>
      <c r="M1141" s="2">
        <f t="shared" si="616"/>
        <v>1.9809821783603965E-2</v>
      </c>
      <c r="N1141" s="61">
        <v>362459</v>
      </c>
      <c r="O1141" s="61">
        <v>236546</v>
      </c>
      <c r="R1141" s="61">
        <v>12106</v>
      </c>
      <c r="AC1141" s="64"/>
      <c r="AD1141" s="64"/>
      <c r="AE1141" s="64"/>
      <c r="AG1141" s="6">
        <f>IF(Q1141&gt;0,RANK(Q1141,(N1141:P1141,Q1141:AE1141)),0)</f>
        <v>0</v>
      </c>
      <c r="AH1141" s="6">
        <f>IF(R1141&gt;0,RANK(R1141,(N1141:P1141,Q1141:AE1141)),0)</f>
        <v>3</v>
      </c>
      <c r="AI1141" s="6">
        <f>IF(T1141&gt;0,RANK(T1141,(N1141:P1141,Q1141:AE1141)),0)</f>
        <v>0</v>
      </c>
      <c r="AJ1141" s="6">
        <f>IF(S1141&gt;0,RANK(S1141,(N1141:P1141,Q1141:AE1141)),0)</f>
        <v>0</v>
      </c>
      <c r="AK1141" s="2">
        <f t="shared" si="617"/>
        <v>0</v>
      </c>
      <c r="AL1141" s="2">
        <f t="shared" si="618"/>
        <v>1.9809821783603961E-2</v>
      </c>
      <c r="AM1141" s="2">
        <f t="shared" si="619"/>
        <v>0</v>
      </c>
      <c r="AN1141" s="2">
        <f t="shared" si="620"/>
        <v>0</v>
      </c>
      <c r="AP1141" t="s">
        <v>451</v>
      </c>
      <c r="AQ1141" t="s">
        <v>255</v>
      </c>
      <c r="AR1141" s="61"/>
      <c r="AT1141">
        <v>1</v>
      </c>
      <c r="AU1141" s="105">
        <v>42</v>
      </c>
      <c r="AV1141" s="107">
        <v>3</v>
      </c>
      <c r="AW1141" s="111">
        <f t="shared" si="621"/>
        <v>42003</v>
      </c>
      <c r="AY1141" s="6" t="s">
        <v>1243</v>
      </c>
    </row>
    <row r="1142" spans="1:51" hidden="1" outlineLevel="1">
      <c r="A1142" t="s">
        <v>1313</v>
      </c>
      <c r="B1142" t="s">
        <v>255</v>
      </c>
      <c r="C1142" s="1">
        <f t="shared" si="607"/>
        <v>29512</v>
      </c>
      <c r="D1142" s="8">
        <f t="shared" si="608"/>
        <v>2</v>
      </c>
      <c r="E1142" s="8">
        <f t="shared" si="609"/>
        <v>1</v>
      </c>
      <c r="F1142" s="8">
        <f t="shared" si="610"/>
        <v>0</v>
      </c>
      <c r="G1142" s="61">
        <f t="shared" si="611"/>
        <v>9946</v>
      </c>
      <c r="H1142" s="66">
        <f t="shared" si="612"/>
        <v>0.33701545134182703</v>
      </c>
      <c r="I1142" s="2"/>
      <c r="J1142" s="2">
        <f t="shared" si="613"/>
        <v>0.32176741664407699</v>
      </c>
      <c r="K1142" s="2">
        <f t="shared" si="614"/>
        <v>0.65878286798590402</v>
      </c>
      <c r="L1142" s="2">
        <f t="shared" si="615"/>
        <v>0</v>
      </c>
      <c r="M1142" s="2">
        <f t="shared" si="616"/>
        <v>1.9449715370019049E-2</v>
      </c>
      <c r="N1142" s="61">
        <v>9496</v>
      </c>
      <c r="O1142" s="61">
        <v>19442</v>
      </c>
      <c r="R1142" s="61">
        <v>574</v>
      </c>
      <c r="AC1142" s="64"/>
      <c r="AD1142" s="64"/>
      <c r="AE1142" s="64"/>
      <c r="AG1142" s="6">
        <f>IF(Q1142&gt;0,RANK(Q1142,(N1142:P1142,Q1142:AE1142)),0)</f>
        <v>0</v>
      </c>
      <c r="AH1142" s="6">
        <f>IF(R1142&gt;0,RANK(R1142,(N1142:P1142,Q1142:AE1142)),0)</f>
        <v>3</v>
      </c>
      <c r="AI1142" s="6">
        <f>IF(T1142&gt;0,RANK(T1142,(N1142:P1142,Q1142:AE1142)),0)</f>
        <v>0</v>
      </c>
      <c r="AJ1142" s="6">
        <f>IF(S1142&gt;0,RANK(S1142,(N1142:P1142,Q1142:AE1142)),0)</f>
        <v>0</v>
      </c>
      <c r="AK1142" s="2">
        <f t="shared" si="617"/>
        <v>0</v>
      </c>
      <c r="AL1142" s="2">
        <f t="shared" si="618"/>
        <v>1.9449715370018977E-2</v>
      </c>
      <c r="AM1142" s="2">
        <f t="shared" si="619"/>
        <v>0</v>
      </c>
      <c r="AN1142" s="2">
        <f t="shared" si="620"/>
        <v>0</v>
      </c>
      <c r="AP1142" t="s">
        <v>1313</v>
      </c>
      <c r="AQ1142" t="s">
        <v>255</v>
      </c>
      <c r="AR1142" s="61"/>
      <c r="AT1142">
        <v>1</v>
      </c>
      <c r="AU1142" s="105">
        <v>42</v>
      </c>
      <c r="AV1142" s="107">
        <v>5</v>
      </c>
      <c r="AW1142" s="111">
        <f t="shared" si="621"/>
        <v>42005</v>
      </c>
      <c r="AY1142" s="6" t="s">
        <v>1243</v>
      </c>
    </row>
    <row r="1143" spans="1:51" hidden="1" outlineLevel="1">
      <c r="A1143" t="s">
        <v>95</v>
      </c>
      <c r="B1143" t="s">
        <v>255</v>
      </c>
      <c r="C1143" s="1">
        <f t="shared" si="607"/>
        <v>79763</v>
      </c>
      <c r="D1143" s="8">
        <f t="shared" si="608"/>
        <v>1</v>
      </c>
      <c r="E1143" s="8">
        <f t="shared" si="609"/>
        <v>2</v>
      </c>
      <c r="F1143" s="8">
        <f t="shared" si="610"/>
        <v>0</v>
      </c>
      <c r="G1143" s="61">
        <f t="shared" si="611"/>
        <v>1878</v>
      </c>
      <c r="H1143" s="66">
        <f t="shared" si="612"/>
        <v>2.354475132580269E-2</v>
      </c>
      <c r="I1143" s="2"/>
      <c r="J1143" s="2">
        <f t="shared" si="613"/>
        <v>0.50110953700337246</v>
      </c>
      <c r="K1143" s="2">
        <f t="shared" si="614"/>
        <v>0.47756478567756983</v>
      </c>
      <c r="L1143" s="2">
        <f t="shared" si="615"/>
        <v>0</v>
      </c>
      <c r="M1143" s="2">
        <f t="shared" si="616"/>
        <v>2.1325677319057712E-2</v>
      </c>
      <c r="N1143" s="61">
        <v>39970</v>
      </c>
      <c r="O1143" s="61">
        <v>38092</v>
      </c>
      <c r="R1143" s="61">
        <v>1701</v>
      </c>
      <c r="AC1143" s="64"/>
      <c r="AD1143" s="64"/>
      <c r="AE1143" s="64"/>
      <c r="AG1143" s="6">
        <f>IF(Q1143&gt;0,RANK(Q1143,(N1143:P1143,Q1143:AE1143)),0)</f>
        <v>0</v>
      </c>
      <c r="AH1143" s="6">
        <f>IF(R1143&gt;0,RANK(R1143,(N1143:P1143,Q1143:AE1143)),0)</f>
        <v>3</v>
      </c>
      <c r="AI1143" s="6">
        <f>IF(T1143&gt;0,RANK(T1143,(N1143:P1143,Q1143:AE1143)),0)</f>
        <v>0</v>
      </c>
      <c r="AJ1143" s="6">
        <f>IF(S1143&gt;0,RANK(S1143,(N1143:P1143,Q1143:AE1143)),0)</f>
        <v>0</v>
      </c>
      <c r="AK1143" s="2">
        <f t="shared" si="617"/>
        <v>0</v>
      </c>
      <c r="AL1143" s="2">
        <f t="shared" si="618"/>
        <v>2.1325677319057709E-2</v>
      </c>
      <c r="AM1143" s="2">
        <f t="shared" si="619"/>
        <v>0</v>
      </c>
      <c r="AN1143" s="2">
        <f t="shared" si="620"/>
        <v>0</v>
      </c>
      <c r="AP1143" t="s">
        <v>95</v>
      </c>
      <c r="AQ1143" t="s">
        <v>255</v>
      </c>
      <c r="AR1143" s="61">
        <v>4</v>
      </c>
      <c r="AT1143">
        <v>1</v>
      </c>
      <c r="AU1143" s="105">
        <v>42</v>
      </c>
      <c r="AV1143" s="107">
        <v>7</v>
      </c>
      <c r="AW1143" s="111">
        <f t="shared" si="621"/>
        <v>42007</v>
      </c>
      <c r="AY1143" s="6" t="s">
        <v>1243</v>
      </c>
    </row>
    <row r="1144" spans="1:51" hidden="1" outlineLevel="1">
      <c r="A1144" t="s">
        <v>328</v>
      </c>
      <c r="B1144" t="s">
        <v>255</v>
      </c>
      <c r="C1144" s="1">
        <f t="shared" si="607"/>
        <v>21573</v>
      </c>
      <c r="D1144" s="8">
        <f t="shared" si="608"/>
        <v>2</v>
      </c>
      <c r="E1144" s="8">
        <f t="shared" si="609"/>
        <v>1</v>
      </c>
      <c r="F1144" s="8">
        <f t="shared" si="610"/>
        <v>0</v>
      </c>
      <c r="G1144" s="61">
        <f t="shared" si="611"/>
        <v>10120</v>
      </c>
      <c r="H1144" s="66">
        <f t="shared" si="612"/>
        <v>0.46910489964307234</v>
      </c>
      <c r="I1144" s="2"/>
      <c r="J1144" s="2">
        <f t="shared" si="613"/>
        <v>0.25740508969545267</v>
      </c>
      <c r="K1144" s="2">
        <f t="shared" si="614"/>
        <v>0.72650998933852495</v>
      </c>
      <c r="L1144" s="2">
        <f t="shared" si="615"/>
        <v>0</v>
      </c>
      <c r="M1144" s="2">
        <f t="shared" si="616"/>
        <v>1.608492096602232E-2</v>
      </c>
      <c r="N1144" s="61">
        <v>5553</v>
      </c>
      <c r="O1144" s="61">
        <v>15673</v>
      </c>
      <c r="R1144" s="61">
        <v>347</v>
      </c>
      <c r="AC1144" s="64"/>
      <c r="AD1144" s="64"/>
      <c r="AE1144" s="64"/>
      <c r="AG1144" s="6">
        <f>IF(Q1144&gt;0,RANK(Q1144,(N1144:P1144,Q1144:AE1144)),0)</f>
        <v>0</v>
      </c>
      <c r="AH1144" s="6">
        <f>IF(R1144&gt;0,RANK(R1144,(N1144:P1144,Q1144:AE1144)),0)</f>
        <v>3</v>
      </c>
      <c r="AI1144" s="6">
        <f>IF(T1144&gt;0,RANK(T1144,(N1144:P1144,Q1144:AE1144)),0)</f>
        <v>0</v>
      </c>
      <c r="AJ1144" s="6">
        <f>IF(S1144&gt;0,RANK(S1144,(N1144:P1144,Q1144:AE1144)),0)</f>
        <v>0</v>
      </c>
      <c r="AK1144" s="2">
        <f t="shared" si="617"/>
        <v>0</v>
      </c>
      <c r="AL1144" s="2">
        <f t="shared" si="618"/>
        <v>1.6084920966022341E-2</v>
      </c>
      <c r="AM1144" s="2">
        <f t="shared" si="619"/>
        <v>0</v>
      </c>
      <c r="AN1144" s="2">
        <f t="shared" si="620"/>
        <v>0</v>
      </c>
      <c r="AP1144" t="s">
        <v>328</v>
      </c>
      <c r="AQ1144" t="s">
        <v>255</v>
      </c>
      <c r="AR1144" s="61">
        <v>9</v>
      </c>
      <c r="AT1144">
        <v>1</v>
      </c>
      <c r="AU1144" s="105">
        <v>42</v>
      </c>
      <c r="AV1144" s="107">
        <v>9</v>
      </c>
      <c r="AW1144" s="111">
        <f t="shared" si="621"/>
        <v>42009</v>
      </c>
      <c r="AY1144" s="6" t="s">
        <v>1243</v>
      </c>
    </row>
    <row r="1145" spans="1:51" hidden="1" outlineLevel="1">
      <c r="A1145" t="s">
        <v>859</v>
      </c>
      <c r="B1145" t="s">
        <v>255</v>
      </c>
      <c r="C1145" s="1">
        <f t="shared" si="607"/>
        <v>165991</v>
      </c>
      <c r="D1145" s="8">
        <f t="shared" si="608"/>
        <v>1</v>
      </c>
      <c r="E1145" s="8">
        <f t="shared" si="609"/>
        <v>2</v>
      </c>
      <c r="F1145" s="8">
        <f t="shared" si="610"/>
        <v>0</v>
      </c>
      <c r="G1145" s="61">
        <f t="shared" si="611"/>
        <v>5724</v>
      </c>
      <c r="H1145" s="66">
        <f t="shared" si="612"/>
        <v>3.4483797314312219E-2</v>
      </c>
      <c r="I1145" s="2"/>
      <c r="J1145" s="2">
        <f t="shared" si="613"/>
        <v>0.50847937538782229</v>
      </c>
      <c r="K1145" s="2">
        <f t="shared" si="614"/>
        <v>0.47399557807351</v>
      </c>
      <c r="L1145" s="2">
        <f t="shared" si="615"/>
        <v>0</v>
      </c>
      <c r="M1145" s="2">
        <f t="shared" si="616"/>
        <v>1.752504653866771E-2</v>
      </c>
      <c r="N1145" s="61">
        <v>84403</v>
      </c>
      <c r="O1145" s="61">
        <v>78679</v>
      </c>
      <c r="R1145" s="61">
        <v>2909</v>
      </c>
      <c r="AC1145" s="64"/>
      <c r="AD1145" s="64"/>
      <c r="AE1145" s="64"/>
      <c r="AG1145" s="6">
        <f>IF(Q1145&gt;0,RANK(Q1145,(N1145:P1145,Q1145:AE1145)),0)</f>
        <v>0</v>
      </c>
      <c r="AH1145" s="6">
        <f>IF(R1145&gt;0,RANK(R1145,(N1145:P1145,Q1145:AE1145)),0)</f>
        <v>3</v>
      </c>
      <c r="AI1145" s="6">
        <f>IF(T1145&gt;0,RANK(T1145,(N1145:P1145,Q1145:AE1145)),0)</f>
        <v>0</v>
      </c>
      <c r="AJ1145" s="6">
        <f>IF(S1145&gt;0,RANK(S1145,(N1145:P1145,Q1145:AE1145)),0)</f>
        <v>0</v>
      </c>
      <c r="AK1145" s="2">
        <f t="shared" si="617"/>
        <v>0</v>
      </c>
      <c r="AL1145" s="2">
        <f t="shared" si="618"/>
        <v>1.7525046538667759E-2</v>
      </c>
      <c r="AM1145" s="2">
        <f t="shared" si="619"/>
        <v>0</v>
      </c>
      <c r="AN1145" s="2">
        <f t="shared" si="620"/>
        <v>0</v>
      </c>
      <c r="AP1145" t="s">
        <v>859</v>
      </c>
      <c r="AQ1145" t="s">
        <v>255</v>
      </c>
      <c r="AR1145" s="61"/>
      <c r="AT1145">
        <v>1</v>
      </c>
      <c r="AU1145" s="105">
        <v>42</v>
      </c>
      <c r="AV1145" s="107">
        <v>11</v>
      </c>
      <c r="AW1145" s="111">
        <f t="shared" si="621"/>
        <v>42011</v>
      </c>
      <c r="AY1145" s="6" t="s">
        <v>1243</v>
      </c>
    </row>
    <row r="1146" spans="1:51" hidden="1" outlineLevel="1">
      <c r="A1146" t="s">
        <v>1688</v>
      </c>
      <c r="B1146" t="s">
        <v>255</v>
      </c>
      <c r="C1146" s="1">
        <f t="shared" si="607"/>
        <v>50187</v>
      </c>
      <c r="D1146" s="8">
        <f t="shared" si="608"/>
        <v>2</v>
      </c>
      <c r="E1146" s="8">
        <f t="shared" si="609"/>
        <v>1</v>
      </c>
      <c r="F1146" s="8">
        <f t="shared" si="610"/>
        <v>0</v>
      </c>
      <c r="G1146" s="61">
        <f t="shared" si="611"/>
        <v>14242</v>
      </c>
      <c r="H1146" s="66">
        <f t="shared" si="612"/>
        <v>0.2837786677824935</v>
      </c>
      <c r="I1146" s="2"/>
      <c r="J1146" s="2">
        <f t="shared" si="613"/>
        <v>0.34718154103652338</v>
      </c>
      <c r="K1146" s="2">
        <f t="shared" si="614"/>
        <v>0.63096020881901693</v>
      </c>
      <c r="L1146" s="2">
        <f t="shared" si="615"/>
        <v>0</v>
      </c>
      <c r="M1146" s="2">
        <f t="shared" si="616"/>
        <v>2.1858250144459745E-2</v>
      </c>
      <c r="N1146" s="61">
        <v>17424</v>
      </c>
      <c r="O1146" s="61">
        <v>31666</v>
      </c>
      <c r="R1146" s="61">
        <v>1097</v>
      </c>
      <c r="AC1146" s="64"/>
      <c r="AD1146" s="64"/>
      <c r="AE1146" s="64"/>
      <c r="AG1146" s="6">
        <f>IF(Q1146&gt;0,RANK(Q1146,(N1146:P1146,Q1146:AE1146)),0)</f>
        <v>0</v>
      </c>
      <c r="AH1146" s="6">
        <f>IF(R1146&gt;0,RANK(R1146,(N1146:P1146,Q1146:AE1146)),0)</f>
        <v>3</v>
      </c>
      <c r="AI1146" s="6">
        <f>IF(T1146&gt;0,RANK(T1146,(N1146:P1146,Q1146:AE1146)),0)</f>
        <v>0</v>
      </c>
      <c r="AJ1146" s="6">
        <f>IF(S1146&gt;0,RANK(S1146,(N1146:P1146,Q1146:AE1146)),0)</f>
        <v>0</v>
      </c>
      <c r="AK1146" s="2">
        <f t="shared" si="617"/>
        <v>0</v>
      </c>
      <c r="AL1146" s="2">
        <f t="shared" si="618"/>
        <v>2.1858250144459721E-2</v>
      </c>
      <c r="AM1146" s="2">
        <f t="shared" si="619"/>
        <v>0</v>
      </c>
      <c r="AN1146" s="2">
        <f t="shared" si="620"/>
        <v>0</v>
      </c>
      <c r="AP1146" t="s">
        <v>1688</v>
      </c>
      <c r="AQ1146" t="s">
        <v>255</v>
      </c>
      <c r="AR1146" s="61">
        <v>9</v>
      </c>
      <c r="AT1146">
        <v>1</v>
      </c>
      <c r="AU1146" s="105">
        <v>42</v>
      </c>
      <c r="AV1146" s="107">
        <v>13</v>
      </c>
      <c r="AW1146" s="111">
        <f t="shared" si="621"/>
        <v>42013</v>
      </c>
      <c r="AY1146" s="6" t="s">
        <v>1243</v>
      </c>
    </row>
    <row r="1147" spans="1:51" hidden="1" outlineLevel="1">
      <c r="A1147" t="s">
        <v>2036</v>
      </c>
      <c r="B1147" t="s">
        <v>255</v>
      </c>
      <c r="C1147" s="1">
        <f t="shared" si="607"/>
        <v>23238</v>
      </c>
      <c r="D1147" s="8">
        <f t="shared" si="608"/>
        <v>2</v>
      </c>
      <c r="E1147" s="8">
        <f t="shared" si="609"/>
        <v>1</v>
      </c>
      <c r="F1147" s="8">
        <f t="shared" si="610"/>
        <v>0</v>
      </c>
      <c r="G1147" s="61">
        <f t="shared" si="611"/>
        <v>6189</v>
      </c>
      <c r="H1147" s="66">
        <f t="shared" si="612"/>
        <v>0.26633100955331784</v>
      </c>
      <c r="I1147" s="2"/>
      <c r="J1147" s="2">
        <f t="shared" si="613"/>
        <v>0.35433341939925983</v>
      </c>
      <c r="K1147" s="2">
        <f t="shared" si="614"/>
        <v>0.62066442895257767</v>
      </c>
      <c r="L1147" s="2">
        <f t="shared" si="615"/>
        <v>0</v>
      </c>
      <c r="M1147" s="2">
        <f t="shared" si="616"/>
        <v>2.5002151648162552E-2</v>
      </c>
      <c r="N1147" s="61">
        <v>8234</v>
      </c>
      <c r="O1147" s="61">
        <v>14423</v>
      </c>
      <c r="R1147" s="61">
        <v>581</v>
      </c>
      <c r="AC1147" s="64"/>
      <c r="AD1147" s="64"/>
      <c r="AE1147" s="64"/>
      <c r="AG1147" s="6">
        <f>IF(Q1147&gt;0,RANK(Q1147,(N1147:P1147,Q1147:AE1147)),0)</f>
        <v>0</v>
      </c>
      <c r="AH1147" s="6">
        <f>IF(R1147&gt;0,RANK(R1147,(N1147:P1147,Q1147:AE1147)),0)</f>
        <v>3</v>
      </c>
      <c r="AI1147" s="6">
        <f>IF(T1147&gt;0,RANK(T1147,(N1147:P1147,Q1147:AE1147)),0)</f>
        <v>0</v>
      </c>
      <c r="AJ1147" s="6">
        <f>IF(S1147&gt;0,RANK(S1147,(N1147:P1147,Q1147:AE1147)),0)</f>
        <v>0</v>
      </c>
      <c r="AK1147" s="2">
        <f t="shared" si="617"/>
        <v>0</v>
      </c>
      <c r="AL1147" s="2">
        <f t="shared" si="618"/>
        <v>2.5002151648162493E-2</v>
      </c>
      <c r="AM1147" s="2">
        <f t="shared" si="619"/>
        <v>0</v>
      </c>
      <c r="AN1147" s="2">
        <f t="shared" si="620"/>
        <v>0</v>
      </c>
      <c r="AP1147" t="s">
        <v>2036</v>
      </c>
      <c r="AQ1147" t="s">
        <v>255</v>
      </c>
      <c r="AR1147" s="61">
        <v>10</v>
      </c>
      <c r="AT1147">
        <v>1</v>
      </c>
      <c r="AU1147" s="105">
        <v>42</v>
      </c>
      <c r="AV1147" s="107">
        <v>15</v>
      </c>
      <c r="AW1147" s="111">
        <f t="shared" si="621"/>
        <v>42015</v>
      </c>
      <c r="AY1147" s="6" t="s">
        <v>1243</v>
      </c>
    </row>
    <row r="1148" spans="1:51" hidden="1" outlineLevel="1">
      <c r="A1148" t="s">
        <v>762</v>
      </c>
      <c r="B1148" t="s">
        <v>255</v>
      </c>
      <c r="C1148" s="1">
        <f t="shared" si="607"/>
        <v>314156</v>
      </c>
      <c r="D1148" s="8">
        <f t="shared" si="608"/>
        <v>1</v>
      </c>
      <c r="E1148" s="8">
        <f t="shared" si="609"/>
        <v>2</v>
      </c>
      <c r="F1148" s="8">
        <f t="shared" si="610"/>
        <v>0</v>
      </c>
      <c r="G1148" s="61">
        <f t="shared" si="611"/>
        <v>14663</v>
      </c>
      <c r="H1148" s="66">
        <f t="shared" si="612"/>
        <v>4.6674263741580617E-2</v>
      </c>
      <c r="I1148" s="2"/>
      <c r="J1148" s="2">
        <f t="shared" si="613"/>
        <v>0.51648862348642077</v>
      </c>
      <c r="K1148" s="2">
        <f t="shared" si="614"/>
        <v>0.46981435974484015</v>
      </c>
      <c r="L1148" s="2">
        <f t="shared" si="615"/>
        <v>0</v>
      </c>
      <c r="M1148" s="2">
        <f t="shared" si="616"/>
        <v>1.3697016768739079E-2</v>
      </c>
      <c r="N1148" s="61">
        <v>162258</v>
      </c>
      <c r="O1148" s="61">
        <v>147595</v>
      </c>
      <c r="R1148" s="61">
        <v>4303</v>
      </c>
      <c r="AC1148" s="64"/>
      <c r="AD1148" s="64"/>
      <c r="AE1148" s="64"/>
      <c r="AG1148" s="6">
        <f>IF(Q1148&gt;0,RANK(Q1148,(N1148:P1148,Q1148:AE1148)),0)</f>
        <v>0</v>
      </c>
      <c r="AH1148" s="6">
        <f>IF(R1148&gt;0,RANK(R1148,(N1148:P1148,Q1148:AE1148)),0)</f>
        <v>3</v>
      </c>
      <c r="AI1148" s="6">
        <f>IF(T1148&gt;0,RANK(T1148,(N1148:P1148,Q1148:AE1148)),0)</f>
        <v>0</v>
      </c>
      <c r="AJ1148" s="6">
        <f>IF(S1148&gt;0,RANK(S1148,(N1148:P1148,Q1148:AE1148)),0)</f>
        <v>0</v>
      </c>
      <c r="AK1148" s="2">
        <f t="shared" si="617"/>
        <v>0</v>
      </c>
      <c r="AL1148" s="2">
        <f t="shared" si="618"/>
        <v>1.3697016768739098E-2</v>
      </c>
      <c r="AM1148" s="2">
        <f t="shared" si="619"/>
        <v>0</v>
      </c>
      <c r="AN1148" s="2">
        <f t="shared" si="620"/>
        <v>0</v>
      </c>
      <c r="AP1148" t="s">
        <v>762</v>
      </c>
      <c r="AQ1148" t="s">
        <v>255</v>
      </c>
      <c r="AR1148" s="61">
        <v>8</v>
      </c>
      <c r="AT1148">
        <v>1</v>
      </c>
      <c r="AU1148" s="105">
        <v>42</v>
      </c>
      <c r="AV1148" s="107">
        <v>17</v>
      </c>
      <c r="AW1148" s="111">
        <f t="shared" si="621"/>
        <v>42017</v>
      </c>
      <c r="AY1148" s="6" t="s">
        <v>1243</v>
      </c>
    </row>
    <row r="1149" spans="1:51" hidden="1" outlineLevel="1">
      <c r="A1149" t="s">
        <v>1819</v>
      </c>
      <c r="B1149" t="s">
        <v>255</v>
      </c>
      <c r="C1149" s="1">
        <f t="shared" si="607"/>
        <v>88691</v>
      </c>
      <c r="D1149" s="8">
        <f t="shared" si="608"/>
        <v>2</v>
      </c>
      <c r="E1149" s="8">
        <f t="shared" si="609"/>
        <v>1</v>
      </c>
      <c r="F1149" s="8">
        <f t="shared" si="610"/>
        <v>0</v>
      </c>
      <c r="G1149" s="61">
        <f t="shared" si="611"/>
        <v>25700</v>
      </c>
      <c r="H1149" s="66">
        <f t="shared" si="612"/>
        <v>0.28977010068665365</v>
      </c>
      <c r="I1149" s="2"/>
      <c r="J1149" s="2">
        <f t="shared" si="613"/>
        <v>0.3452435985612971</v>
      </c>
      <c r="K1149" s="2">
        <f t="shared" si="614"/>
        <v>0.6350136992479507</v>
      </c>
      <c r="L1149" s="2">
        <f t="shared" si="615"/>
        <v>0</v>
      </c>
      <c r="M1149" s="2">
        <f t="shared" si="616"/>
        <v>1.9742702190752137E-2</v>
      </c>
      <c r="N1149" s="61">
        <v>30620</v>
      </c>
      <c r="O1149" s="61">
        <v>56320</v>
      </c>
      <c r="R1149" s="61">
        <v>1751</v>
      </c>
      <c r="AC1149" s="64"/>
      <c r="AD1149" s="64"/>
      <c r="AE1149" s="64"/>
      <c r="AG1149" s="6">
        <f>IF(Q1149&gt;0,RANK(Q1149,(N1149:P1149,Q1149:AE1149)),0)</f>
        <v>0</v>
      </c>
      <c r="AH1149" s="6">
        <f>IF(R1149&gt;0,RANK(R1149,(N1149:P1149,Q1149:AE1149)),0)</f>
        <v>3</v>
      </c>
      <c r="AI1149" s="6">
        <f>IF(T1149&gt;0,RANK(T1149,(N1149:P1149,Q1149:AE1149)),0)</f>
        <v>0</v>
      </c>
      <c r="AJ1149" s="6">
        <f>IF(S1149&gt;0,RANK(S1149,(N1149:P1149,Q1149:AE1149)),0)</f>
        <v>0</v>
      </c>
      <c r="AK1149" s="2">
        <f t="shared" si="617"/>
        <v>0</v>
      </c>
      <c r="AL1149" s="2">
        <f t="shared" si="618"/>
        <v>1.9742702190752161E-2</v>
      </c>
      <c r="AM1149" s="2">
        <f t="shared" si="619"/>
        <v>0</v>
      </c>
      <c r="AN1149" s="2">
        <f t="shared" si="620"/>
        <v>0</v>
      </c>
      <c r="AP1149" t="s">
        <v>1819</v>
      </c>
      <c r="AQ1149" t="s">
        <v>255</v>
      </c>
      <c r="AR1149" s="61"/>
      <c r="AT1149">
        <v>1</v>
      </c>
      <c r="AU1149" s="105">
        <v>42</v>
      </c>
      <c r="AV1149" s="107">
        <v>19</v>
      </c>
      <c r="AW1149" s="111">
        <f t="shared" si="621"/>
        <v>42019</v>
      </c>
      <c r="AY1149" s="6" t="s">
        <v>1243</v>
      </c>
    </row>
    <row r="1150" spans="1:51" hidden="1" outlineLevel="1">
      <c r="A1150" t="s">
        <v>1754</v>
      </c>
      <c r="B1150" t="s">
        <v>255</v>
      </c>
      <c r="C1150" s="1">
        <f t="shared" si="607"/>
        <v>60311</v>
      </c>
      <c r="D1150" s="8">
        <f t="shared" si="608"/>
        <v>2</v>
      </c>
      <c r="E1150" s="8">
        <f t="shared" si="609"/>
        <v>1</v>
      </c>
      <c r="F1150" s="8">
        <f t="shared" si="610"/>
        <v>0</v>
      </c>
      <c r="G1150" s="61">
        <f t="shared" si="611"/>
        <v>1423</v>
      </c>
      <c r="H1150" s="66">
        <f t="shared" si="612"/>
        <v>2.3594369186383909E-2</v>
      </c>
      <c r="I1150" s="2"/>
      <c r="J1150" s="2">
        <f t="shared" si="613"/>
        <v>0.47717663444479447</v>
      </c>
      <c r="K1150" s="2">
        <f t="shared" si="614"/>
        <v>0.50077100363117844</v>
      </c>
      <c r="L1150" s="2">
        <f t="shared" si="615"/>
        <v>0</v>
      </c>
      <c r="M1150" s="2">
        <f t="shared" si="616"/>
        <v>2.2052361924027042E-2</v>
      </c>
      <c r="N1150" s="61">
        <v>28779</v>
      </c>
      <c r="O1150" s="61">
        <v>30202</v>
      </c>
      <c r="R1150" s="61">
        <v>1330</v>
      </c>
      <c r="AC1150" s="64"/>
      <c r="AD1150" s="64"/>
      <c r="AE1150" s="64"/>
      <c r="AG1150" s="6">
        <f>IF(Q1150&gt;0,RANK(Q1150,(N1150:P1150,Q1150:AE1150)),0)</f>
        <v>0</v>
      </c>
      <c r="AH1150" s="6">
        <f>IF(R1150&gt;0,RANK(R1150,(N1150:P1150,Q1150:AE1150)),0)</f>
        <v>3</v>
      </c>
      <c r="AI1150" s="6">
        <f>IF(T1150&gt;0,RANK(T1150,(N1150:P1150,Q1150:AE1150)),0)</f>
        <v>0</v>
      </c>
      <c r="AJ1150" s="6">
        <f>IF(S1150&gt;0,RANK(S1150,(N1150:P1150,Q1150:AE1150)),0)</f>
        <v>0</v>
      </c>
      <c r="AK1150" s="2">
        <f t="shared" si="617"/>
        <v>0</v>
      </c>
      <c r="AL1150" s="2">
        <f t="shared" si="618"/>
        <v>2.2052361924027125E-2</v>
      </c>
      <c r="AM1150" s="2">
        <f t="shared" si="619"/>
        <v>0</v>
      </c>
      <c r="AN1150" s="2">
        <f t="shared" si="620"/>
        <v>0</v>
      </c>
      <c r="AP1150" t="s">
        <v>1754</v>
      </c>
      <c r="AQ1150" t="s">
        <v>255</v>
      </c>
      <c r="AR1150" s="61"/>
      <c r="AT1150">
        <v>1</v>
      </c>
      <c r="AU1150" s="105">
        <v>42</v>
      </c>
      <c r="AV1150" s="107">
        <v>21</v>
      </c>
      <c r="AW1150" s="111">
        <f t="shared" ref="AW1150:AW1212" si="622">1000*AU1150+AV1150</f>
        <v>42021</v>
      </c>
      <c r="AY1150" s="6" t="s">
        <v>1243</v>
      </c>
    </row>
    <row r="1151" spans="1:51" hidden="1" outlineLevel="1">
      <c r="A1151" t="s">
        <v>2351</v>
      </c>
      <c r="B1151" t="s">
        <v>255</v>
      </c>
      <c r="C1151" s="1">
        <f t="shared" si="607"/>
        <v>2113</v>
      </c>
      <c r="D1151" s="8">
        <f t="shared" si="608"/>
        <v>2</v>
      </c>
      <c r="E1151" s="8">
        <f t="shared" si="609"/>
        <v>1</v>
      </c>
      <c r="F1151" s="8">
        <f t="shared" si="610"/>
        <v>0</v>
      </c>
      <c r="G1151" s="61">
        <f t="shared" si="611"/>
        <v>510</v>
      </c>
      <c r="H1151" s="66">
        <f t="shared" si="612"/>
        <v>0.24136299100804542</v>
      </c>
      <c r="I1151" s="2"/>
      <c r="J1151" s="2">
        <f t="shared" si="613"/>
        <v>0.36299100804543305</v>
      </c>
      <c r="K1151" s="2">
        <f t="shared" si="614"/>
        <v>0.60435399905347842</v>
      </c>
      <c r="L1151" s="2">
        <f t="shared" si="615"/>
        <v>0</v>
      </c>
      <c r="M1151" s="2">
        <f t="shared" si="616"/>
        <v>3.2654992901088531E-2</v>
      </c>
      <c r="N1151" s="61">
        <v>767</v>
      </c>
      <c r="O1151" s="61">
        <v>1277</v>
      </c>
      <c r="R1151" s="61">
        <v>69</v>
      </c>
      <c r="AC1151" s="64"/>
      <c r="AD1151" s="64"/>
      <c r="AE1151" s="64"/>
      <c r="AG1151" s="6">
        <f>IF(Q1151&gt;0,RANK(Q1151,(N1151:P1151,Q1151:AE1151)),0)</f>
        <v>0</v>
      </c>
      <c r="AH1151" s="6">
        <f>IF(R1151&gt;0,RANK(R1151,(N1151:P1151,Q1151:AE1151)),0)</f>
        <v>3</v>
      </c>
      <c r="AI1151" s="6">
        <f>IF(T1151&gt;0,RANK(T1151,(N1151:P1151,Q1151:AE1151)),0)</f>
        <v>0</v>
      </c>
      <c r="AJ1151" s="6">
        <f>IF(S1151&gt;0,RANK(S1151,(N1151:P1151,Q1151:AE1151)),0)</f>
        <v>0</v>
      </c>
      <c r="AK1151" s="2">
        <f t="shared" si="617"/>
        <v>0</v>
      </c>
      <c r="AL1151" s="2">
        <f t="shared" si="618"/>
        <v>3.2654992901088503E-2</v>
      </c>
      <c r="AM1151" s="2">
        <f t="shared" si="619"/>
        <v>0</v>
      </c>
      <c r="AN1151" s="2">
        <f t="shared" si="620"/>
        <v>0</v>
      </c>
      <c r="AP1151" t="s">
        <v>2351</v>
      </c>
      <c r="AQ1151" t="s">
        <v>255</v>
      </c>
      <c r="AR1151" s="61">
        <v>5</v>
      </c>
      <c r="AT1151">
        <v>1</v>
      </c>
      <c r="AU1151" s="105">
        <v>42</v>
      </c>
      <c r="AV1151" s="107">
        <v>23</v>
      </c>
      <c r="AW1151" s="111">
        <f t="shared" si="622"/>
        <v>42023</v>
      </c>
      <c r="AY1151" s="6" t="s">
        <v>1243</v>
      </c>
    </row>
    <row r="1152" spans="1:51" hidden="1" outlineLevel="1">
      <c r="A1152" t="s">
        <v>717</v>
      </c>
      <c r="B1152" t="s">
        <v>255</v>
      </c>
      <c r="C1152" s="1">
        <f t="shared" si="607"/>
        <v>25271</v>
      </c>
      <c r="D1152" s="8">
        <f t="shared" si="608"/>
        <v>2</v>
      </c>
      <c r="E1152" s="8">
        <f t="shared" si="609"/>
        <v>1</v>
      </c>
      <c r="F1152" s="8">
        <f t="shared" si="610"/>
        <v>0</v>
      </c>
      <c r="G1152" s="61">
        <f t="shared" si="611"/>
        <v>834</v>
      </c>
      <c r="H1152" s="66">
        <f t="shared" si="612"/>
        <v>3.3002255549839737E-2</v>
      </c>
      <c r="I1152" s="2"/>
      <c r="J1152" s="2">
        <f t="shared" si="613"/>
        <v>0.47184519805310438</v>
      </c>
      <c r="K1152" s="2">
        <f t="shared" si="614"/>
        <v>0.50484745360294414</v>
      </c>
      <c r="L1152" s="2">
        <f t="shared" si="615"/>
        <v>0</v>
      </c>
      <c r="M1152" s="2">
        <f t="shared" si="616"/>
        <v>2.3307348343951428E-2</v>
      </c>
      <c r="N1152" s="61">
        <v>11924</v>
      </c>
      <c r="O1152" s="61">
        <v>12758</v>
      </c>
      <c r="R1152" s="61">
        <v>589</v>
      </c>
      <c r="AC1152" s="64"/>
      <c r="AD1152" s="64"/>
      <c r="AE1152" s="64"/>
      <c r="AG1152" s="6">
        <f>IF(Q1152&gt;0,RANK(Q1152,(N1152:P1152,Q1152:AE1152)),0)</f>
        <v>0</v>
      </c>
      <c r="AH1152" s="6">
        <f>IF(R1152&gt;0,RANK(R1152,(N1152:P1152,Q1152:AE1152)),0)</f>
        <v>3</v>
      </c>
      <c r="AI1152" s="6">
        <f>IF(T1152&gt;0,RANK(T1152,(N1152:P1152,Q1152:AE1152)),0)</f>
        <v>0</v>
      </c>
      <c r="AJ1152" s="6">
        <f>IF(S1152&gt;0,RANK(S1152,(N1152:P1152,Q1152:AE1152)),0)</f>
        <v>0</v>
      </c>
      <c r="AK1152" s="2">
        <f t="shared" si="617"/>
        <v>0</v>
      </c>
      <c r="AL1152" s="2">
        <f t="shared" si="618"/>
        <v>2.3307348343951564E-2</v>
      </c>
      <c r="AM1152" s="2">
        <f t="shared" si="619"/>
        <v>0</v>
      </c>
      <c r="AN1152" s="2">
        <f t="shared" si="620"/>
        <v>0</v>
      </c>
      <c r="AP1152" t="s">
        <v>717</v>
      </c>
      <c r="AQ1152" t="s">
        <v>255</v>
      </c>
      <c r="AR1152" s="61">
        <v>11</v>
      </c>
      <c r="AT1152">
        <v>1</v>
      </c>
      <c r="AU1152" s="105">
        <v>42</v>
      </c>
      <c r="AV1152" s="107">
        <v>25</v>
      </c>
      <c r="AW1152" s="111">
        <f t="shared" si="622"/>
        <v>42025</v>
      </c>
      <c r="AY1152" s="6" t="s">
        <v>1243</v>
      </c>
    </row>
    <row r="1153" spans="1:51" hidden="1" outlineLevel="1">
      <c r="A1153" t="s">
        <v>229</v>
      </c>
      <c r="B1153" t="s">
        <v>255</v>
      </c>
      <c r="C1153" s="1">
        <f t="shared" si="607"/>
        <v>68480</v>
      </c>
      <c r="D1153" s="8">
        <f t="shared" si="608"/>
        <v>1</v>
      </c>
      <c r="E1153" s="8">
        <f t="shared" si="609"/>
        <v>2</v>
      </c>
      <c r="F1153" s="8">
        <f t="shared" si="610"/>
        <v>0</v>
      </c>
      <c r="G1153" s="61">
        <f t="shared" si="611"/>
        <v>2044</v>
      </c>
      <c r="H1153" s="66">
        <f t="shared" si="612"/>
        <v>2.9848130841121496E-2</v>
      </c>
      <c r="I1153" s="2"/>
      <c r="J1153" s="2">
        <f t="shared" si="613"/>
        <v>0.49877336448598131</v>
      </c>
      <c r="K1153" s="2">
        <f t="shared" si="614"/>
        <v>0.46892523364485983</v>
      </c>
      <c r="L1153" s="2">
        <f t="shared" si="615"/>
        <v>0</v>
      </c>
      <c r="M1153" s="2">
        <f t="shared" si="616"/>
        <v>3.2301401869158863E-2</v>
      </c>
      <c r="N1153" s="61">
        <v>34156</v>
      </c>
      <c r="O1153" s="61">
        <v>32112</v>
      </c>
      <c r="R1153" s="61">
        <v>2212</v>
      </c>
      <c r="AC1153" s="64"/>
      <c r="AD1153" s="64"/>
      <c r="AE1153" s="64"/>
      <c r="AG1153" s="6">
        <f>IF(Q1153&gt;0,RANK(Q1153,(N1153:P1153,Q1153:AE1153)),0)</f>
        <v>0</v>
      </c>
      <c r="AH1153" s="6">
        <f>IF(R1153&gt;0,RANK(R1153,(N1153:P1153,Q1153:AE1153)),0)</f>
        <v>3</v>
      </c>
      <c r="AI1153" s="6">
        <f>IF(T1153&gt;0,RANK(T1153,(N1153:P1153,Q1153:AE1153)),0)</f>
        <v>0</v>
      </c>
      <c r="AJ1153" s="6">
        <f>IF(S1153&gt;0,RANK(S1153,(N1153:P1153,Q1153:AE1153)),0)</f>
        <v>0</v>
      </c>
      <c r="AK1153" s="2">
        <f t="shared" si="617"/>
        <v>0</v>
      </c>
      <c r="AL1153" s="2">
        <f t="shared" si="618"/>
        <v>3.2301401869158877E-2</v>
      </c>
      <c r="AM1153" s="2">
        <f t="shared" si="619"/>
        <v>0</v>
      </c>
      <c r="AN1153" s="2">
        <f t="shared" si="620"/>
        <v>0</v>
      </c>
      <c r="AP1153" t="s">
        <v>229</v>
      </c>
      <c r="AQ1153" t="s">
        <v>255</v>
      </c>
      <c r="AR1153" s="61">
        <v>5</v>
      </c>
      <c r="AT1153">
        <v>1</v>
      </c>
      <c r="AU1153" s="105">
        <v>42</v>
      </c>
      <c r="AV1153" s="107">
        <v>27</v>
      </c>
      <c r="AW1153" s="111">
        <f t="shared" si="622"/>
        <v>42027</v>
      </c>
      <c r="AY1153" s="6" t="s">
        <v>1243</v>
      </c>
    </row>
    <row r="1154" spans="1:51" hidden="1" outlineLevel="1">
      <c r="A1154" t="s">
        <v>230</v>
      </c>
      <c r="B1154" t="s">
        <v>255</v>
      </c>
      <c r="C1154" s="1">
        <f t="shared" si="607"/>
        <v>249565</v>
      </c>
      <c r="D1154" s="8">
        <f t="shared" si="608"/>
        <v>1</v>
      </c>
      <c r="E1154" s="8">
        <f t="shared" si="609"/>
        <v>2</v>
      </c>
      <c r="F1154" s="8">
        <f t="shared" si="610"/>
        <v>0</v>
      </c>
      <c r="G1154" s="61">
        <f t="shared" si="611"/>
        <v>6375</v>
      </c>
      <c r="H1154" s="66">
        <f t="shared" si="612"/>
        <v>2.5544447338368761E-2</v>
      </c>
      <c r="I1154" s="2"/>
      <c r="J1154" s="2">
        <f t="shared" si="613"/>
        <v>0.50356019473884561</v>
      </c>
      <c r="K1154" s="2">
        <f t="shared" si="614"/>
        <v>0.47801574740047681</v>
      </c>
      <c r="L1154" s="2">
        <f t="shared" si="615"/>
        <v>0</v>
      </c>
      <c r="M1154" s="2">
        <f t="shared" si="616"/>
        <v>1.8424057860677578E-2</v>
      </c>
      <c r="N1154" s="61">
        <v>125671</v>
      </c>
      <c r="O1154" s="61">
        <v>119296</v>
      </c>
      <c r="R1154" s="61">
        <v>4598</v>
      </c>
      <c r="AC1154" s="64"/>
      <c r="AD1154" s="64"/>
      <c r="AE1154" s="64"/>
      <c r="AG1154" s="6">
        <f>IF(Q1154&gt;0,RANK(Q1154,(N1154:P1154,Q1154:AE1154)),0)</f>
        <v>0</v>
      </c>
      <c r="AH1154" s="6">
        <f>IF(R1154&gt;0,RANK(R1154,(N1154:P1154,Q1154:AE1154)),0)</f>
        <v>3</v>
      </c>
      <c r="AI1154" s="6">
        <f>IF(T1154&gt;0,RANK(T1154,(N1154:P1154,Q1154:AE1154)),0)</f>
        <v>0</v>
      </c>
      <c r="AJ1154" s="6">
        <f>IF(S1154&gt;0,RANK(S1154,(N1154:P1154,Q1154:AE1154)),0)</f>
        <v>0</v>
      </c>
      <c r="AK1154" s="2">
        <f t="shared" si="617"/>
        <v>0</v>
      </c>
      <c r="AL1154" s="2">
        <f t="shared" si="618"/>
        <v>1.8424057860677578E-2</v>
      </c>
      <c r="AM1154" s="2">
        <f t="shared" si="619"/>
        <v>0</v>
      </c>
      <c r="AN1154" s="2">
        <f t="shared" si="620"/>
        <v>0</v>
      </c>
      <c r="AP1154" t="s">
        <v>230</v>
      </c>
      <c r="AQ1154" t="s">
        <v>255</v>
      </c>
      <c r="AR1154" s="61"/>
      <c r="AT1154">
        <v>1</v>
      </c>
      <c r="AU1154" s="105">
        <v>42</v>
      </c>
      <c r="AV1154" s="107">
        <v>29</v>
      </c>
      <c r="AW1154" s="111">
        <f t="shared" si="622"/>
        <v>42029</v>
      </c>
      <c r="AY1154" s="6" t="s">
        <v>1243</v>
      </c>
    </row>
    <row r="1155" spans="1:51" hidden="1" outlineLevel="1">
      <c r="A1155" t="s">
        <v>364</v>
      </c>
      <c r="B1155" t="s">
        <v>255</v>
      </c>
      <c r="C1155" s="1">
        <f t="shared" si="607"/>
        <v>16141</v>
      </c>
      <c r="D1155" s="8">
        <f t="shared" si="608"/>
        <v>2</v>
      </c>
      <c r="E1155" s="8">
        <f t="shared" si="609"/>
        <v>1</v>
      </c>
      <c r="F1155" s="8">
        <f t="shared" si="610"/>
        <v>0</v>
      </c>
      <c r="G1155" s="61">
        <f t="shared" si="611"/>
        <v>5346</v>
      </c>
      <c r="H1155" s="66">
        <f t="shared" si="612"/>
        <v>0.33120624496623507</v>
      </c>
      <c r="I1155" s="2"/>
      <c r="J1155" s="2">
        <f t="shared" si="613"/>
        <v>0.31627532370980732</v>
      </c>
      <c r="K1155" s="2">
        <f t="shared" si="614"/>
        <v>0.64748156867604234</v>
      </c>
      <c r="L1155" s="2">
        <f t="shared" si="615"/>
        <v>0</v>
      </c>
      <c r="M1155" s="2">
        <f t="shared" si="616"/>
        <v>3.6243107614150394E-2</v>
      </c>
      <c r="N1155" s="61">
        <v>5105</v>
      </c>
      <c r="O1155" s="61">
        <v>10451</v>
      </c>
      <c r="R1155" s="61">
        <v>585</v>
      </c>
      <c r="AC1155" s="64"/>
      <c r="AD1155" s="64"/>
      <c r="AE1155" s="64"/>
      <c r="AG1155" s="6">
        <f>IF(Q1155&gt;0,RANK(Q1155,(N1155:P1155,Q1155:AE1155)),0)</f>
        <v>0</v>
      </c>
      <c r="AH1155" s="6">
        <f>IF(R1155&gt;0,RANK(R1155,(N1155:P1155,Q1155:AE1155)),0)</f>
        <v>3</v>
      </c>
      <c r="AI1155" s="6">
        <f>IF(T1155&gt;0,RANK(T1155,(N1155:P1155,Q1155:AE1155)),0)</f>
        <v>0</v>
      </c>
      <c r="AJ1155" s="6">
        <f>IF(S1155&gt;0,RANK(S1155,(N1155:P1155,Q1155:AE1155)),0)</f>
        <v>0</v>
      </c>
      <c r="AK1155" s="2">
        <f t="shared" si="617"/>
        <v>0</v>
      </c>
      <c r="AL1155" s="2">
        <f t="shared" si="618"/>
        <v>3.6243107614150304E-2</v>
      </c>
      <c r="AM1155" s="2">
        <f t="shared" si="619"/>
        <v>0</v>
      </c>
      <c r="AN1155" s="2">
        <f t="shared" si="620"/>
        <v>0</v>
      </c>
      <c r="AP1155" t="s">
        <v>364</v>
      </c>
      <c r="AQ1155" t="s">
        <v>255</v>
      </c>
      <c r="AR1155" s="61">
        <v>5</v>
      </c>
      <c r="AT1155">
        <v>1</v>
      </c>
      <c r="AU1155" s="105">
        <v>42</v>
      </c>
      <c r="AV1155" s="107">
        <v>31</v>
      </c>
      <c r="AW1155" s="111">
        <f t="shared" si="622"/>
        <v>42031</v>
      </c>
      <c r="AY1155" s="6" t="s">
        <v>1243</v>
      </c>
    </row>
    <row r="1156" spans="1:51" hidden="1" outlineLevel="1">
      <c r="A1156" t="s">
        <v>243</v>
      </c>
      <c r="B1156" t="s">
        <v>255</v>
      </c>
      <c r="C1156" s="1">
        <f t="shared" si="607"/>
        <v>31844</v>
      </c>
      <c r="D1156" s="8">
        <f t="shared" si="608"/>
        <v>2</v>
      </c>
      <c r="E1156" s="8">
        <f t="shared" si="609"/>
        <v>1</v>
      </c>
      <c r="F1156" s="8">
        <f t="shared" si="610"/>
        <v>0</v>
      </c>
      <c r="G1156" s="61">
        <f t="shared" si="611"/>
        <v>8559</v>
      </c>
      <c r="H1156" s="66">
        <f t="shared" si="612"/>
        <v>0.26877904785830925</v>
      </c>
      <c r="I1156" s="2"/>
      <c r="J1156" s="2">
        <f t="shared" si="613"/>
        <v>0.35441527446300713</v>
      </c>
      <c r="K1156" s="2">
        <f t="shared" si="614"/>
        <v>0.62319432232131644</v>
      </c>
      <c r="L1156" s="2">
        <f t="shared" si="615"/>
        <v>0</v>
      </c>
      <c r="M1156" s="2">
        <f t="shared" si="616"/>
        <v>2.2390403215676424E-2</v>
      </c>
      <c r="N1156" s="61">
        <v>11286</v>
      </c>
      <c r="O1156" s="61">
        <v>19845</v>
      </c>
      <c r="R1156" s="61">
        <v>713</v>
      </c>
      <c r="AC1156" s="64"/>
      <c r="AD1156" s="64"/>
      <c r="AE1156" s="64"/>
      <c r="AG1156" s="6">
        <f>IF(Q1156&gt;0,RANK(Q1156,(N1156:P1156,Q1156:AE1156)),0)</f>
        <v>0</v>
      </c>
      <c r="AH1156" s="6">
        <f>IF(R1156&gt;0,RANK(R1156,(N1156:P1156,Q1156:AE1156)),0)</f>
        <v>3</v>
      </c>
      <c r="AI1156" s="6">
        <f>IF(T1156&gt;0,RANK(T1156,(N1156:P1156,Q1156:AE1156)),0)</f>
        <v>0</v>
      </c>
      <c r="AJ1156" s="6">
        <f>IF(S1156&gt;0,RANK(S1156,(N1156:P1156,Q1156:AE1156)),0)</f>
        <v>0</v>
      </c>
      <c r="AK1156" s="2">
        <f t="shared" si="617"/>
        <v>0</v>
      </c>
      <c r="AL1156" s="2">
        <f t="shared" si="618"/>
        <v>2.2390403215676421E-2</v>
      </c>
      <c r="AM1156" s="2">
        <f t="shared" si="619"/>
        <v>0</v>
      </c>
      <c r="AN1156" s="2">
        <f t="shared" si="620"/>
        <v>0</v>
      </c>
      <c r="AP1156" t="s">
        <v>243</v>
      </c>
      <c r="AQ1156" t="s">
        <v>255</v>
      </c>
      <c r="AR1156" s="61"/>
      <c r="AT1156">
        <v>1</v>
      </c>
      <c r="AU1156" s="105">
        <v>42</v>
      </c>
      <c r="AV1156" s="107">
        <v>33</v>
      </c>
      <c r="AW1156" s="111">
        <f t="shared" si="622"/>
        <v>42033</v>
      </c>
      <c r="AY1156" s="6" t="s">
        <v>1243</v>
      </c>
    </row>
    <row r="1157" spans="1:51" hidden="1" outlineLevel="1">
      <c r="A1157" t="s">
        <v>2076</v>
      </c>
      <c r="B1157" t="s">
        <v>255</v>
      </c>
      <c r="C1157" s="1">
        <f t="shared" si="607"/>
        <v>13172</v>
      </c>
      <c r="D1157" s="8">
        <f t="shared" si="608"/>
        <v>2</v>
      </c>
      <c r="E1157" s="8">
        <f t="shared" si="609"/>
        <v>1</v>
      </c>
      <c r="F1157" s="8">
        <f t="shared" si="610"/>
        <v>0</v>
      </c>
      <c r="G1157" s="61">
        <f t="shared" si="611"/>
        <v>1163</v>
      </c>
      <c r="H1157" s="66">
        <f t="shared" si="612"/>
        <v>8.8293349529304579E-2</v>
      </c>
      <c r="I1157" s="2"/>
      <c r="J1157" s="2">
        <f t="shared" si="613"/>
        <v>0.44465532948679015</v>
      </c>
      <c r="K1157" s="2">
        <f t="shared" si="614"/>
        <v>0.53294867901609477</v>
      </c>
      <c r="L1157" s="2">
        <f t="shared" si="615"/>
        <v>0</v>
      </c>
      <c r="M1157" s="2">
        <f t="shared" si="616"/>
        <v>2.2395991497115131E-2</v>
      </c>
      <c r="N1157" s="61">
        <v>5857</v>
      </c>
      <c r="O1157" s="61">
        <v>7020</v>
      </c>
      <c r="R1157" s="61">
        <v>295</v>
      </c>
      <c r="AC1157" s="64"/>
      <c r="AD1157" s="64"/>
      <c r="AE1157" s="64"/>
      <c r="AG1157" s="6">
        <f>IF(Q1157&gt;0,RANK(Q1157,(N1157:P1157,Q1157:AE1157)),0)</f>
        <v>0</v>
      </c>
      <c r="AH1157" s="6">
        <f>IF(R1157&gt;0,RANK(R1157,(N1157:P1157,Q1157:AE1157)),0)</f>
        <v>3</v>
      </c>
      <c r="AI1157" s="6">
        <f>IF(T1157&gt;0,RANK(T1157,(N1157:P1157,Q1157:AE1157)),0)</f>
        <v>0</v>
      </c>
      <c r="AJ1157" s="6">
        <f>IF(S1157&gt;0,RANK(S1157,(N1157:P1157,Q1157:AE1157)),0)</f>
        <v>0</v>
      </c>
      <c r="AK1157" s="2">
        <f t="shared" si="617"/>
        <v>0</v>
      </c>
      <c r="AL1157" s="2">
        <f t="shared" si="618"/>
        <v>2.2395991497115093E-2</v>
      </c>
      <c r="AM1157" s="2">
        <f t="shared" si="619"/>
        <v>0</v>
      </c>
      <c r="AN1157" s="2">
        <f t="shared" si="620"/>
        <v>0</v>
      </c>
      <c r="AP1157" t="s">
        <v>2076</v>
      </c>
      <c r="AQ1157" t="s">
        <v>255</v>
      </c>
      <c r="AR1157" s="61">
        <v>5</v>
      </c>
      <c r="AT1157">
        <v>1</v>
      </c>
      <c r="AU1157" s="105">
        <v>42</v>
      </c>
      <c r="AV1157" s="107">
        <v>35</v>
      </c>
      <c r="AW1157" s="111">
        <f t="shared" si="622"/>
        <v>42035</v>
      </c>
      <c r="AY1157" s="6" t="s">
        <v>1243</v>
      </c>
    </row>
    <row r="1158" spans="1:51" hidden="1" outlineLevel="1">
      <c r="A1158" t="s">
        <v>1214</v>
      </c>
      <c r="B1158" t="s">
        <v>255</v>
      </c>
      <c r="C1158" s="1">
        <f t="shared" si="607"/>
        <v>25437</v>
      </c>
      <c r="D1158" s="8">
        <f t="shared" si="608"/>
        <v>2</v>
      </c>
      <c r="E1158" s="8">
        <f t="shared" si="609"/>
        <v>1</v>
      </c>
      <c r="F1158" s="8">
        <f t="shared" si="610"/>
        <v>0</v>
      </c>
      <c r="G1158" s="61">
        <f t="shared" si="611"/>
        <v>2173</v>
      </c>
      <c r="H1158" s="66">
        <f t="shared" si="612"/>
        <v>8.5426740574753315E-2</v>
      </c>
      <c r="I1158" s="2"/>
      <c r="J1158" s="2">
        <f t="shared" si="613"/>
        <v>0.44565003734717146</v>
      </c>
      <c r="K1158" s="2">
        <f t="shared" si="614"/>
        <v>0.53107677792192476</v>
      </c>
      <c r="L1158" s="2">
        <f t="shared" si="615"/>
        <v>0</v>
      </c>
      <c r="M1158" s="2">
        <f t="shared" si="616"/>
        <v>2.3273184730903784E-2</v>
      </c>
      <c r="N1158" s="61">
        <v>11336</v>
      </c>
      <c r="O1158" s="61">
        <v>13509</v>
      </c>
      <c r="R1158" s="61">
        <v>592</v>
      </c>
      <c r="AC1158" s="64"/>
      <c r="AD1158" s="64"/>
      <c r="AE1158" s="64"/>
      <c r="AG1158" s="6">
        <f>IF(Q1158&gt;0,RANK(Q1158,(N1158:P1158,Q1158:AE1158)),0)</f>
        <v>0</v>
      </c>
      <c r="AH1158" s="6">
        <f>IF(R1158&gt;0,RANK(R1158,(N1158:P1158,Q1158:AE1158)),0)</f>
        <v>3</v>
      </c>
      <c r="AI1158" s="6">
        <f>IF(T1158&gt;0,RANK(T1158,(N1158:P1158,Q1158:AE1158)),0)</f>
        <v>0</v>
      </c>
      <c r="AJ1158" s="6">
        <f>IF(S1158&gt;0,RANK(S1158,(N1158:P1158,Q1158:AE1158)),0)</f>
        <v>0</v>
      </c>
      <c r="AK1158" s="2">
        <f t="shared" si="617"/>
        <v>0</v>
      </c>
      <c r="AL1158" s="2">
        <f t="shared" si="618"/>
        <v>2.3273184730903802E-2</v>
      </c>
      <c r="AM1158" s="2">
        <f t="shared" si="619"/>
        <v>0</v>
      </c>
      <c r="AN1158" s="2">
        <f t="shared" si="620"/>
        <v>0</v>
      </c>
      <c r="AP1158" t="s">
        <v>1214</v>
      </c>
      <c r="AQ1158" t="s">
        <v>255</v>
      </c>
      <c r="AR1158" s="61">
        <v>11</v>
      </c>
      <c r="AT1158">
        <v>1</v>
      </c>
      <c r="AU1158" s="105">
        <v>42</v>
      </c>
      <c r="AV1158" s="107">
        <v>37</v>
      </c>
      <c r="AW1158" s="111">
        <f t="shared" si="622"/>
        <v>42037</v>
      </c>
      <c r="AY1158" s="6" t="s">
        <v>1243</v>
      </c>
    </row>
    <row r="1159" spans="1:51" hidden="1" outlineLevel="1">
      <c r="A1159" t="s">
        <v>1977</v>
      </c>
      <c r="B1159" t="s">
        <v>255</v>
      </c>
      <c r="C1159" s="1">
        <f t="shared" si="607"/>
        <v>35213</v>
      </c>
      <c r="D1159" s="8">
        <f t="shared" si="608"/>
        <v>2</v>
      </c>
      <c r="E1159" s="8">
        <f t="shared" si="609"/>
        <v>1</v>
      </c>
      <c r="F1159" s="8">
        <f t="shared" si="610"/>
        <v>0</v>
      </c>
      <c r="G1159" s="61">
        <f t="shared" si="611"/>
        <v>7994</v>
      </c>
      <c r="H1159" s="66">
        <f t="shared" si="612"/>
        <v>0.2270184306932099</v>
      </c>
      <c r="I1159" s="2"/>
      <c r="J1159" s="2">
        <f t="shared" si="613"/>
        <v>0.37332803226081279</v>
      </c>
      <c r="K1159" s="2">
        <f t="shared" si="614"/>
        <v>0.60034646295402261</v>
      </c>
      <c r="L1159" s="2">
        <f t="shared" si="615"/>
        <v>0</v>
      </c>
      <c r="M1159" s="2">
        <f t="shared" si="616"/>
        <v>2.63255047851646E-2</v>
      </c>
      <c r="N1159" s="61">
        <v>13146</v>
      </c>
      <c r="O1159" s="61">
        <v>21140</v>
      </c>
      <c r="R1159" s="61">
        <v>927</v>
      </c>
      <c r="AC1159" s="64"/>
      <c r="AD1159" s="64"/>
      <c r="AE1159" s="64"/>
      <c r="AG1159" s="6">
        <f>IF(Q1159&gt;0,RANK(Q1159,(N1159:P1159,Q1159:AE1159)),0)</f>
        <v>0</v>
      </c>
      <c r="AH1159" s="6">
        <f>IF(R1159&gt;0,RANK(R1159,(N1159:P1159,Q1159:AE1159)),0)</f>
        <v>3</v>
      </c>
      <c r="AI1159" s="6">
        <f>IF(T1159&gt;0,RANK(T1159,(N1159:P1159,Q1159:AE1159)),0)</f>
        <v>0</v>
      </c>
      <c r="AJ1159" s="6">
        <f>IF(S1159&gt;0,RANK(S1159,(N1159:P1159,Q1159:AE1159)),0)</f>
        <v>0</v>
      </c>
      <c r="AK1159" s="2">
        <f t="shared" si="617"/>
        <v>0</v>
      </c>
      <c r="AL1159" s="2">
        <f t="shared" si="618"/>
        <v>2.6325504785164568E-2</v>
      </c>
      <c r="AM1159" s="2">
        <f t="shared" si="619"/>
        <v>0</v>
      </c>
      <c r="AN1159" s="2">
        <f t="shared" si="620"/>
        <v>0</v>
      </c>
      <c r="AP1159" t="s">
        <v>1977</v>
      </c>
      <c r="AQ1159" t="s">
        <v>255</v>
      </c>
      <c r="AR1159" s="61"/>
      <c r="AT1159">
        <v>1</v>
      </c>
      <c r="AU1159" s="105">
        <v>42</v>
      </c>
      <c r="AV1159" s="107">
        <v>39</v>
      </c>
      <c r="AW1159" s="111">
        <f t="shared" si="622"/>
        <v>42039</v>
      </c>
      <c r="AY1159" s="6" t="s">
        <v>1243</v>
      </c>
    </row>
    <row r="1160" spans="1:51" hidden="1" outlineLevel="1">
      <c r="A1160" t="s">
        <v>1076</v>
      </c>
      <c r="B1160" t="s">
        <v>255</v>
      </c>
      <c r="C1160" s="1">
        <f t="shared" si="607"/>
        <v>110035</v>
      </c>
      <c r="D1160" s="8">
        <f t="shared" si="608"/>
        <v>2</v>
      </c>
      <c r="E1160" s="8">
        <f t="shared" si="609"/>
        <v>1</v>
      </c>
      <c r="F1160" s="8">
        <f t="shared" si="610"/>
        <v>0</v>
      </c>
      <c r="G1160" s="61">
        <f t="shared" si="611"/>
        <v>15002</v>
      </c>
      <c r="H1160" s="66">
        <f t="shared" si="612"/>
        <v>0.13633843776980051</v>
      </c>
      <c r="I1160" s="2"/>
      <c r="J1160" s="2">
        <f t="shared" si="613"/>
        <v>0.4207206797837052</v>
      </c>
      <c r="K1160" s="2">
        <f t="shared" si="614"/>
        <v>0.55705911755350568</v>
      </c>
      <c r="L1160" s="2">
        <f t="shared" si="615"/>
        <v>0</v>
      </c>
      <c r="M1160" s="2">
        <f t="shared" si="616"/>
        <v>2.2220202662789124E-2</v>
      </c>
      <c r="N1160" s="61">
        <v>46294</v>
      </c>
      <c r="O1160" s="61">
        <v>61296</v>
      </c>
      <c r="R1160" s="61">
        <v>2445</v>
      </c>
      <c r="AC1160" s="64"/>
      <c r="AD1160" s="64"/>
      <c r="AE1160" s="64"/>
      <c r="AG1160" s="6">
        <f>IF(Q1160&gt;0,RANK(Q1160,(N1160:P1160,Q1160:AE1160)),0)</f>
        <v>0</v>
      </c>
      <c r="AH1160" s="6">
        <f>IF(R1160&gt;0,RANK(R1160,(N1160:P1160,Q1160:AE1160)),0)</f>
        <v>3</v>
      </c>
      <c r="AI1160" s="6">
        <f>IF(T1160&gt;0,RANK(T1160,(N1160:P1160,Q1160:AE1160)),0)</f>
        <v>0</v>
      </c>
      <c r="AJ1160" s="6">
        <f>IF(S1160&gt;0,RANK(S1160,(N1160:P1160,Q1160:AE1160)),0)</f>
        <v>0</v>
      </c>
      <c r="AK1160" s="2">
        <f t="shared" si="617"/>
        <v>0</v>
      </c>
      <c r="AL1160" s="2">
        <f t="shared" si="618"/>
        <v>2.2220202662789113E-2</v>
      </c>
      <c r="AM1160" s="2">
        <f t="shared" si="619"/>
        <v>0</v>
      </c>
      <c r="AN1160" s="2">
        <f t="shared" si="620"/>
        <v>0</v>
      </c>
      <c r="AP1160" t="s">
        <v>1076</v>
      </c>
      <c r="AQ1160" t="s">
        <v>255</v>
      </c>
      <c r="AR1160" s="61"/>
      <c r="AT1160">
        <v>1</v>
      </c>
      <c r="AU1160" s="105">
        <v>42</v>
      </c>
      <c r="AV1160" s="107">
        <v>41</v>
      </c>
      <c r="AW1160" s="111">
        <f t="shared" si="622"/>
        <v>42041</v>
      </c>
      <c r="AY1160" s="6" t="s">
        <v>1243</v>
      </c>
    </row>
    <row r="1161" spans="1:51" hidden="1" outlineLevel="1">
      <c r="A1161" t="s">
        <v>822</v>
      </c>
      <c r="B1161" t="s">
        <v>255</v>
      </c>
      <c r="C1161" s="1">
        <f t="shared" si="607"/>
        <v>120610</v>
      </c>
      <c r="D1161" s="8">
        <f t="shared" si="608"/>
        <v>1</v>
      </c>
      <c r="E1161" s="8">
        <f t="shared" si="609"/>
        <v>2</v>
      </c>
      <c r="F1161" s="8">
        <f t="shared" si="610"/>
        <v>0</v>
      </c>
      <c r="G1161" s="61">
        <f t="shared" si="611"/>
        <v>11586</v>
      </c>
      <c r="H1161" s="66">
        <f t="shared" si="612"/>
        <v>9.606168642732775E-2</v>
      </c>
      <c r="I1161" s="2"/>
      <c r="J1161" s="2">
        <f t="shared" si="613"/>
        <v>0.5408755492911036</v>
      </c>
      <c r="K1161" s="2">
        <f t="shared" si="614"/>
        <v>0.44481386286377583</v>
      </c>
      <c r="L1161" s="2">
        <f t="shared" si="615"/>
        <v>0</v>
      </c>
      <c r="M1161" s="2">
        <f t="shared" si="616"/>
        <v>1.431058784512057E-2</v>
      </c>
      <c r="N1161" s="61">
        <v>65235</v>
      </c>
      <c r="O1161" s="61">
        <v>53649</v>
      </c>
      <c r="R1161" s="61">
        <v>1726</v>
      </c>
      <c r="AC1161" s="64"/>
      <c r="AD1161" s="64"/>
      <c r="AE1161" s="64"/>
      <c r="AG1161" s="6">
        <f>IF(Q1161&gt;0,RANK(Q1161,(N1161:P1161,Q1161:AE1161)),0)</f>
        <v>0</v>
      </c>
      <c r="AH1161" s="6">
        <f>IF(R1161&gt;0,RANK(R1161,(N1161:P1161,Q1161:AE1161)),0)</f>
        <v>3</v>
      </c>
      <c r="AI1161" s="6">
        <f>IF(T1161&gt;0,RANK(T1161,(N1161:P1161,Q1161:AE1161)),0)</f>
        <v>0</v>
      </c>
      <c r="AJ1161" s="6">
        <f>IF(S1161&gt;0,RANK(S1161,(N1161:P1161,Q1161:AE1161)),0)</f>
        <v>0</v>
      </c>
      <c r="AK1161" s="2">
        <f t="shared" si="617"/>
        <v>0</v>
      </c>
      <c r="AL1161" s="2">
        <f t="shared" si="618"/>
        <v>1.4310587845120636E-2</v>
      </c>
      <c r="AM1161" s="2">
        <f t="shared" si="619"/>
        <v>0</v>
      </c>
      <c r="AN1161" s="2">
        <f t="shared" si="620"/>
        <v>0</v>
      </c>
      <c r="AP1161" t="s">
        <v>822</v>
      </c>
      <c r="AQ1161" t="s">
        <v>255</v>
      </c>
      <c r="AR1161" s="61">
        <v>17</v>
      </c>
      <c r="AT1161">
        <v>1</v>
      </c>
      <c r="AU1161" s="105">
        <v>42</v>
      </c>
      <c r="AV1161" s="107">
        <v>43</v>
      </c>
      <c r="AW1161" s="111">
        <f t="shared" si="622"/>
        <v>42043</v>
      </c>
      <c r="AY1161" s="6" t="s">
        <v>1243</v>
      </c>
    </row>
    <row r="1162" spans="1:51" hidden="1" outlineLevel="1">
      <c r="A1162" t="s">
        <v>1270</v>
      </c>
      <c r="B1162" t="s">
        <v>255</v>
      </c>
      <c r="C1162" s="1">
        <f t="shared" si="607"/>
        <v>276942</v>
      </c>
      <c r="D1162" s="8">
        <f t="shared" si="608"/>
        <v>1</v>
      </c>
      <c r="E1162" s="8">
        <f t="shared" si="609"/>
        <v>2</v>
      </c>
      <c r="F1162" s="8">
        <f t="shared" si="610"/>
        <v>0</v>
      </c>
      <c r="G1162" s="61">
        <f t="shared" si="611"/>
        <v>66758</v>
      </c>
      <c r="H1162" s="66">
        <f t="shared" si="612"/>
        <v>0.24105408352651458</v>
      </c>
      <c r="I1162" s="2"/>
      <c r="J1162" s="2">
        <f t="shared" si="613"/>
        <v>0.61556932498501493</v>
      </c>
      <c r="K1162" s="2">
        <f t="shared" si="614"/>
        <v>0.37451524145850035</v>
      </c>
      <c r="L1162" s="2">
        <f t="shared" si="615"/>
        <v>0</v>
      </c>
      <c r="M1162" s="2">
        <f t="shared" si="616"/>
        <v>9.9154335564847207E-3</v>
      </c>
      <c r="N1162" s="61">
        <v>170477</v>
      </c>
      <c r="O1162" s="61">
        <v>103719</v>
      </c>
      <c r="R1162" s="61">
        <v>2746</v>
      </c>
      <c r="AC1162" s="64"/>
      <c r="AD1162" s="64"/>
      <c r="AE1162" s="64"/>
      <c r="AG1162" s="6">
        <f>IF(Q1162&gt;0,RANK(Q1162,(N1162:P1162,Q1162:AE1162)),0)</f>
        <v>0</v>
      </c>
      <c r="AH1162" s="6">
        <f>IF(R1162&gt;0,RANK(R1162,(N1162:P1162,Q1162:AE1162)),0)</f>
        <v>3</v>
      </c>
      <c r="AI1162" s="6">
        <f>IF(T1162&gt;0,RANK(T1162,(N1162:P1162,Q1162:AE1162)),0)</f>
        <v>0</v>
      </c>
      <c r="AJ1162" s="6">
        <f>IF(S1162&gt;0,RANK(S1162,(N1162:P1162,Q1162:AE1162)),0)</f>
        <v>0</v>
      </c>
      <c r="AK1162" s="2">
        <f t="shared" si="617"/>
        <v>0</v>
      </c>
      <c r="AL1162" s="2">
        <f t="shared" si="618"/>
        <v>9.9154335564847519E-3</v>
      </c>
      <c r="AM1162" s="2">
        <f t="shared" si="619"/>
        <v>0</v>
      </c>
      <c r="AN1162" s="2">
        <f t="shared" si="620"/>
        <v>0</v>
      </c>
      <c r="AP1162" t="s">
        <v>1270</v>
      </c>
      <c r="AQ1162" t="s">
        <v>255</v>
      </c>
      <c r="AR1162" s="61"/>
      <c r="AT1162">
        <v>1</v>
      </c>
      <c r="AU1162" s="105">
        <v>42</v>
      </c>
      <c r="AV1162" s="107">
        <v>45</v>
      </c>
      <c r="AW1162" s="111">
        <f t="shared" si="622"/>
        <v>42045</v>
      </c>
      <c r="AY1162" s="6" t="s">
        <v>1243</v>
      </c>
    </row>
    <row r="1163" spans="1:51" hidden="1" outlineLevel="1">
      <c r="A1163" t="s">
        <v>1387</v>
      </c>
      <c r="B1163" t="s">
        <v>255</v>
      </c>
      <c r="C1163" s="1">
        <f t="shared" si="607"/>
        <v>13179</v>
      </c>
      <c r="D1163" s="8">
        <f t="shared" si="608"/>
        <v>2</v>
      </c>
      <c r="E1163" s="8">
        <f t="shared" si="609"/>
        <v>1</v>
      </c>
      <c r="F1163" s="8">
        <f t="shared" si="610"/>
        <v>0</v>
      </c>
      <c r="G1163" s="61">
        <f t="shared" si="611"/>
        <v>1571</v>
      </c>
      <c r="H1163" s="66">
        <f t="shared" si="612"/>
        <v>0.11920479550800515</v>
      </c>
      <c r="I1163" s="2"/>
      <c r="J1163" s="2">
        <f t="shared" si="613"/>
        <v>0.42575309204036726</v>
      </c>
      <c r="K1163" s="2">
        <f t="shared" si="614"/>
        <v>0.54495788754837238</v>
      </c>
      <c r="L1163" s="2">
        <f t="shared" si="615"/>
        <v>0</v>
      </c>
      <c r="M1163" s="2">
        <f t="shared" si="616"/>
        <v>2.9289020411260358E-2</v>
      </c>
      <c r="N1163" s="61">
        <v>5611</v>
      </c>
      <c r="O1163" s="61">
        <v>7182</v>
      </c>
      <c r="R1163" s="61">
        <v>386</v>
      </c>
      <c r="AC1163" s="64"/>
      <c r="AD1163" s="64"/>
      <c r="AE1163" s="64"/>
      <c r="AG1163" s="6">
        <f>IF(Q1163&gt;0,RANK(Q1163,(N1163:P1163,Q1163:AE1163)),0)</f>
        <v>0</v>
      </c>
      <c r="AH1163" s="6">
        <f>IF(R1163&gt;0,RANK(R1163,(N1163:P1163,Q1163:AE1163)),0)</f>
        <v>3</v>
      </c>
      <c r="AI1163" s="6">
        <f>IF(T1163&gt;0,RANK(T1163,(N1163:P1163,Q1163:AE1163)),0)</f>
        <v>0</v>
      </c>
      <c r="AJ1163" s="6">
        <f>IF(S1163&gt;0,RANK(S1163,(N1163:P1163,Q1163:AE1163)),0)</f>
        <v>0</v>
      </c>
      <c r="AK1163" s="2">
        <f t="shared" si="617"/>
        <v>0</v>
      </c>
      <c r="AL1163" s="2">
        <f t="shared" si="618"/>
        <v>2.9289020411260337E-2</v>
      </c>
      <c r="AM1163" s="2">
        <f t="shared" si="619"/>
        <v>0</v>
      </c>
      <c r="AN1163" s="2">
        <f t="shared" si="620"/>
        <v>0</v>
      </c>
      <c r="AP1163" t="s">
        <v>1387</v>
      </c>
      <c r="AQ1163" t="s">
        <v>255</v>
      </c>
      <c r="AR1163" s="61">
        <v>5</v>
      </c>
      <c r="AT1163">
        <v>1</v>
      </c>
      <c r="AU1163" s="105">
        <v>42</v>
      </c>
      <c r="AV1163" s="107">
        <v>47</v>
      </c>
      <c r="AW1163" s="111">
        <f t="shared" si="622"/>
        <v>42047</v>
      </c>
      <c r="AY1163" s="6" t="s">
        <v>1243</v>
      </c>
    </row>
    <row r="1164" spans="1:51" hidden="1" outlineLevel="1">
      <c r="A1164" t="s">
        <v>182</v>
      </c>
      <c r="B1164" t="s">
        <v>255</v>
      </c>
      <c r="C1164" s="1">
        <f t="shared" si="607"/>
        <v>116951</v>
      </c>
      <c r="D1164" s="8">
        <f t="shared" si="608"/>
        <v>1</v>
      </c>
      <c r="E1164" s="8">
        <f t="shared" si="609"/>
        <v>2</v>
      </c>
      <c r="F1164" s="8">
        <f t="shared" si="610"/>
        <v>0</v>
      </c>
      <c r="G1164" s="61">
        <f t="shared" si="611"/>
        <v>16698</v>
      </c>
      <c r="H1164" s="66">
        <f t="shared" si="612"/>
        <v>0.14277774452548503</v>
      </c>
      <c r="I1164" s="2"/>
      <c r="J1164" s="2">
        <f t="shared" si="613"/>
        <v>0.55925986096741376</v>
      </c>
      <c r="K1164" s="2">
        <f t="shared" si="614"/>
        <v>0.41648211644192867</v>
      </c>
      <c r="L1164" s="2">
        <f t="shared" si="615"/>
        <v>0</v>
      </c>
      <c r="M1164" s="2">
        <f t="shared" si="616"/>
        <v>2.4258022590657569E-2</v>
      </c>
      <c r="N1164" s="61">
        <v>65406</v>
      </c>
      <c r="O1164" s="61">
        <v>48708</v>
      </c>
      <c r="R1164" s="61">
        <v>2837</v>
      </c>
      <c r="AC1164" s="64"/>
      <c r="AD1164" s="64"/>
      <c r="AE1164" s="64"/>
      <c r="AG1164" s="6">
        <f>IF(Q1164&gt;0,RANK(Q1164,(N1164:P1164,Q1164:AE1164)),0)</f>
        <v>0</v>
      </c>
      <c r="AH1164" s="6">
        <f>IF(R1164&gt;0,RANK(R1164,(N1164:P1164,Q1164:AE1164)),0)</f>
        <v>3</v>
      </c>
      <c r="AI1164" s="6">
        <f>IF(T1164&gt;0,RANK(T1164,(N1164:P1164,Q1164:AE1164)),0)</f>
        <v>0</v>
      </c>
      <c r="AJ1164" s="6">
        <f>IF(S1164&gt;0,RANK(S1164,(N1164:P1164,Q1164:AE1164)),0)</f>
        <v>0</v>
      </c>
      <c r="AK1164" s="2">
        <f t="shared" si="617"/>
        <v>0</v>
      </c>
      <c r="AL1164" s="2">
        <f t="shared" si="618"/>
        <v>2.4258022590657624E-2</v>
      </c>
      <c r="AM1164" s="2">
        <f t="shared" si="619"/>
        <v>0</v>
      </c>
      <c r="AN1164" s="2">
        <f t="shared" si="620"/>
        <v>0</v>
      </c>
      <c r="AP1164" t="s">
        <v>182</v>
      </c>
      <c r="AQ1164" t="s">
        <v>255</v>
      </c>
      <c r="AR1164" s="61">
        <v>3</v>
      </c>
      <c r="AT1164">
        <v>1</v>
      </c>
      <c r="AU1164" s="105">
        <v>42</v>
      </c>
      <c r="AV1164" s="107">
        <v>49</v>
      </c>
      <c r="AW1164" s="111">
        <f t="shared" si="622"/>
        <v>42049</v>
      </c>
      <c r="AY1164" s="6" t="s">
        <v>1243</v>
      </c>
    </row>
    <row r="1165" spans="1:51" hidden="1" outlineLevel="1">
      <c r="A1165" t="s">
        <v>204</v>
      </c>
      <c r="B1165" t="s">
        <v>255</v>
      </c>
      <c r="C1165" s="1">
        <f t="shared" si="607"/>
        <v>48094</v>
      </c>
      <c r="D1165" s="8">
        <f t="shared" si="608"/>
        <v>1</v>
      </c>
      <c r="E1165" s="8">
        <f t="shared" si="609"/>
        <v>2</v>
      </c>
      <c r="F1165" s="8">
        <f t="shared" si="610"/>
        <v>0</v>
      </c>
      <c r="G1165" s="61">
        <f t="shared" si="611"/>
        <v>1348</v>
      </c>
      <c r="H1165" s="66">
        <f t="shared" si="612"/>
        <v>2.8028444296585853E-2</v>
      </c>
      <c r="I1165" s="2"/>
      <c r="J1165" s="2">
        <f t="shared" si="613"/>
        <v>0.50521894623029895</v>
      </c>
      <c r="K1165" s="2">
        <f t="shared" si="614"/>
        <v>0.47719050193371315</v>
      </c>
      <c r="L1165" s="2">
        <f t="shared" si="615"/>
        <v>0</v>
      </c>
      <c r="M1165" s="2">
        <f t="shared" si="616"/>
        <v>1.75905518359879E-2</v>
      </c>
      <c r="N1165" s="61">
        <v>24298</v>
      </c>
      <c r="O1165" s="61">
        <v>22950</v>
      </c>
      <c r="R1165" s="61">
        <v>846</v>
      </c>
      <c r="AC1165" s="64"/>
      <c r="AD1165" s="64"/>
      <c r="AE1165" s="64"/>
      <c r="AG1165" s="6">
        <f>IF(Q1165&gt;0,RANK(Q1165,(N1165:P1165,Q1165:AE1165)),0)</f>
        <v>0</v>
      </c>
      <c r="AH1165" s="6">
        <f>IF(R1165&gt;0,RANK(R1165,(N1165:P1165,Q1165:AE1165)),0)</f>
        <v>3</v>
      </c>
      <c r="AI1165" s="6">
        <f>IF(T1165&gt;0,RANK(T1165,(N1165:P1165,Q1165:AE1165)),0)</f>
        <v>0</v>
      </c>
      <c r="AJ1165" s="6">
        <f>IF(S1165&gt;0,RANK(S1165,(N1165:P1165,Q1165:AE1165)),0)</f>
        <v>0</v>
      </c>
      <c r="AK1165" s="2">
        <f t="shared" si="617"/>
        <v>0</v>
      </c>
      <c r="AL1165" s="2">
        <f t="shared" si="618"/>
        <v>1.7590551835987858E-2</v>
      </c>
      <c r="AM1165" s="2">
        <f t="shared" si="619"/>
        <v>0</v>
      </c>
      <c r="AN1165" s="2">
        <f t="shared" si="620"/>
        <v>0</v>
      </c>
      <c r="AP1165" t="s">
        <v>204</v>
      </c>
      <c r="AQ1165" t="s">
        <v>255</v>
      </c>
      <c r="AR1165" s="61"/>
      <c r="AT1165">
        <v>1</v>
      </c>
      <c r="AU1165" s="105">
        <v>42</v>
      </c>
      <c r="AV1165" s="107">
        <v>51</v>
      </c>
      <c r="AW1165" s="111">
        <f t="shared" si="622"/>
        <v>42051</v>
      </c>
      <c r="AY1165" s="6" t="s">
        <v>1243</v>
      </c>
    </row>
    <row r="1166" spans="1:51" hidden="1" outlineLevel="1">
      <c r="A1166" t="s">
        <v>1504</v>
      </c>
      <c r="B1166" t="s">
        <v>255</v>
      </c>
      <c r="C1166" s="1">
        <f t="shared" si="607"/>
        <v>2301</v>
      </c>
      <c r="D1166" s="8">
        <f t="shared" si="608"/>
        <v>2</v>
      </c>
      <c r="E1166" s="8">
        <f t="shared" si="609"/>
        <v>1</v>
      </c>
      <c r="F1166" s="8">
        <f t="shared" si="610"/>
        <v>0</v>
      </c>
      <c r="G1166" s="61">
        <f t="shared" si="611"/>
        <v>472</v>
      </c>
      <c r="H1166" s="66">
        <f t="shared" si="612"/>
        <v>0.20512820512820512</v>
      </c>
      <c r="I1166" s="2"/>
      <c r="J1166" s="2">
        <f t="shared" si="613"/>
        <v>0.38418079096045199</v>
      </c>
      <c r="K1166" s="2">
        <f t="shared" si="614"/>
        <v>0.58930899608865706</v>
      </c>
      <c r="L1166" s="2">
        <f t="shared" si="615"/>
        <v>0</v>
      </c>
      <c r="M1166" s="2">
        <f t="shared" si="616"/>
        <v>2.6510212950890955E-2</v>
      </c>
      <c r="N1166" s="61">
        <v>884</v>
      </c>
      <c r="O1166" s="61">
        <v>1356</v>
      </c>
      <c r="R1166" s="61">
        <v>61</v>
      </c>
      <c r="AC1166" s="64"/>
      <c r="AD1166" s="64"/>
      <c r="AE1166" s="64"/>
      <c r="AG1166" s="6">
        <f>IF(Q1166&gt;0,RANK(Q1166,(N1166:P1166,Q1166:AE1166)),0)</f>
        <v>0</v>
      </c>
      <c r="AH1166" s="6">
        <f>IF(R1166&gt;0,RANK(R1166,(N1166:P1166,Q1166:AE1166)),0)</f>
        <v>3</v>
      </c>
      <c r="AI1166" s="6">
        <f>IF(T1166&gt;0,RANK(T1166,(N1166:P1166,Q1166:AE1166)),0)</f>
        <v>0</v>
      </c>
      <c r="AJ1166" s="6">
        <f>IF(S1166&gt;0,RANK(S1166,(N1166:P1166,Q1166:AE1166)),0)</f>
        <v>0</v>
      </c>
      <c r="AK1166" s="2">
        <f t="shared" si="617"/>
        <v>0</v>
      </c>
      <c r="AL1166" s="2">
        <f t="shared" si="618"/>
        <v>2.6510212950890916E-2</v>
      </c>
      <c r="AM1166" s="2">
        <f t="shared" si="619"/>
        <v>0</v>
      </c>
      <c r="AN1166" s="2">
        <f t="shared" si="620"/>
        <v>0</v>
      </c>
      <c r="AP1166" t="s">
        <v>1504</v>
      </c>
      <c r="AQ1166" t="s">
        <v>255</v>
      </c>
      <c r="AR1166" s="61">
        <v>5</v>
      </c>
      <c r="AT1166">
        <v>1</v>
      </c>
      <c r="AU1166" s="105">
        <v>42</v>
      </c>
      <c r="AV1166" s="107">
        <v>53</v>
      </c>
      <c r="AW1166" s="111">
        <f t="shared" si="622"/>
        <v>42053</v>
      </c>
      <c r="AY1166" s="6" t="s">
        <v>1243</v>
      </c>
    </row>
    <row r="1167" spans="1:51" hidden="1" outlineLevel="1">
      <c r="A1167" t="s">
        <v>501</v>
      </c>
      <c r="B1167" t="s">
        <v>255</v>
      </c>
      <c r="C1167" s="1">
        <f t="shared" si="607"/>
        <v>62709</v>
      </c>
      <c r="D1167" s="8">
        <f t="shared" si="608"/>
        <v>2</v>
      </c>
      <c r="E1167" s="8">
        <f t="shared" si="609"/>
        <v>1</v>
      </c>
      <c r="F1167" s="8">
        <f t="shared" si="610"/>
        <v>0</v>
      </c>
      <c r="G1167" s="61">
        <f t="shared" si="611"/>
        <v>21971</v>
      </c>
      <c r="H1167" s="66">
        <f t="shared" si="612"/>
        <v>0.35036438150823646</v>
      </c>
      <c r="I1167" s="2"/>
      <c r="J1167" s="2">
        <f t="shared" si="613"/>
        <v>0.31456409765743354</v>
      </c>
      <c r="K1167" s="2">
        <f t="shared" si="614"/>
        <v>0.66492847916566999</v>
      </c>
      <c r="L1167" s="2">
        <f t="shared" si="615"/>
        <v>0</v>
      </c>
      <c r="M1167" s="2">
        <f t="shared" si="616"/>
        <v>2.0507423176896467E-2</v>
      </c>
      <c r="N1167" s="61">
        <v>19726</v>
      </c>
      <c r="O1167" s="61">
        <v>41697</v>
      </c>
      <c r="R1167" s="61">
        <v>1286</v>
      </c>
      <c r="AC1167" s="64"/>
      <c r="AD1167" s="64"/>
      <c r="AE1167" s="64"/>
      <c r="AG1167" s="6">
        <f>IF(Q1167&gt;0,RANK(Q1167,(N1167:P1167,Q1167:AE1167)),0)</f>
        <v>0</v>
      </c>
      <c r="AH1167" s="6">
        <f>IF(R1167&gt;0,RANK(R1167,(N1167:P1167,Q1167:AE1167)),0)</f>
        <v>3</v>
      </c>
      <c r="AI1167" s="6">
        <f>IF(T1167&gt;0,RANK(T1167,(N1167:P1167,Q1167:AE1167)),0)</f>
        <v>0</v>
      </c>
      <c r="AJ1167" s="6">
        <f>IF(S1167&gt;0,RANK(S1167,(N1167:P1167,Q1167:AE1167)),0)</f>
        <v>0</v>
      </c>
      <c r="AK1167" s="2">
        <f t="shared" si="617"/>
        <v>0</v>
      </c>
      <c r="AL1167" s="2">
        <f t="shared" si="618"/>
        <v>2.050742317689646E-2</v>
      </c>
      <c r="AM1167" s="2">
        <f t="shared" si="619"/>
        <v>0</v>
      </c>
      <c r="AN1167" s="2">
        <f t="shared" si="620"/>
        <v>0</v>
      </c>
      <c r="AP1167" t="s">
        <v>501</v>
      </c>
      <c r="AQ1167" t="s">
        <v>255</v>
      </c>
      <c r="AR1167" s="61">
        <v>9</v>
      </c>
      <c r="AT1167">
        <v>1</v>
      </c>
      <c r="AU1167" s="105">
        <v>42</v>
      </c>
      <c r="AV1167" s="107">
        <v>55</v>
      </c>
      <c r="AW1167" s="111">
        <f t="shared" si="622"/>
        <v>42055</v>
      </c>
      <c r="AY1167" s="6" t="s">
        <v>1243</v>
      </c>
    </row>
    <row r="1168" spans="1:51" hidden="1" outlineLevel="1">
      <c r="A1168" t="s">
        <v>994</v>
      </c>
      <c r="B1168" t="s">
        <v>255</v>
      </c>
      <c r="C1168" s="1">
        <f t="shared" si="607"/>
        <v>6137</v>
      </c>
      <c r="D1168" s="8">
        <f t="shared" si="608"/>
        <v>2</v>
      </c>
      <c r="E1168" s="8">
        <f t="shared" si="609"/>
        <v>1</v>
      </c>
      <c r="F1168" s="8">
        <f t="shared" si="610"/>
        <v>0</v>
      </c>
      <c r="G1168" s="61">
        <f t="shared" si="611"/>
        <v>2802</v>
      </c>
      <c r="H1168" s="66">
        <f t="shared" si="612"/>
        <v>0.45657487371679972</v>
      </c>
      <c r="I1168" s="2"/>
      <c r="J1168" s="2">
        <f t="shared" si="613"/>
        <v>0.26152843408831677</v>
      </c>
      <c r="K1168" s="2">
        <f t="shared" si="614"/>
        <v>0.71810330780511655</v>
      </c>
      <c r="L1168" s="2">
        <f t="shared" si="615"/>
        <v>0</v>
      </c>
      <c r="M1168" s="2">
        <f t="shared" si="616"/>
        <v>2.0368258106566617E-2</v>
      </c>
      <c r="N1168" s="61">
        <v>1605</v>
      </c>
      <c r="O1168" s="61">
        <v>4407</v>
      </c>
      <c r="R1168" s="61">
        <v>125</v>
      </c>
      <c r="AC1168" s="64"/>
      <c r="AD1168" s="64"/>
      <c r="AE1168" s="64"/>
      <c r="AG1168" s="6">
        <f>IF(Q1168&gt;0,RANK(Q1168,(N1168:P1168,Q1168:AE1168)),0)</f>
        <v>0</v>
      </c>
      <c r="AH1168" s="6">
        <f>IF(R1168&gt;0,RANK(R1168,(N1168:P1168,Q1168:AE1168)),0)</f>
        <v>3</v>
      </c>
      <c r="AI1168" s="6">
        <f>IF(T1168&gt;0,RANK(T1168,(N1168:P1168,Q1168:AE1168)),0)</f>
        <v>0</v>
      </c>
      <c r="AJ1168" s="6">
        <f>IF(S1168&gt;0,RANK(S1168,(N1168:P1168,Q1168:AE1168)),0)</f>
        <v>0</v>
      </c>
      <c r="AK1168" s="2">
        <f t="shared" si="617"/>
        <v>0</v>
      </c>
      <c r="AL1168" s="2">
        <f t="shared" si="618"/>
        <v>2.0368258106566728E-2</v>
      </c>
      <c r="AM1168" s="2">
        <f t="shared" si="619"/>
        <v>0</v>
      </c>
      <c r="AN1168" s="2">
        <f t="shared" si="620"/>
        <v>0</v>
      </c>
      <c r="AP1168" t="s">
        <v>994</v>
      </c>
      <c r="AQ1168" t="s">
        <v>255</v>
      </c>
      <c r="AR1168" s="61">
        <v>9</v>
      </c>
      <c r="AT1168">
        <v>1</v>
      </c>
      <c r="AU1168" s="105">
        <v>42</v>
      </c>
      <c r="AV1168" s="107">
        <v>57</v>
      </c>
      <c r="AW1168" s="111">
        <f t="shared" si="622"/>
        <v>42057</v>
      </c>
      <c r="AY1168" s="6" t="s">
        <v>1243</v>
      </c>
    </row>
    <row r="1169" spans="1:51" hidden="1" outlineLevel="1">
      <c r="A1169" t="s">
        <v>1000</v>
      </c>
      <c r="B1169" t="s">
        <v>255</v>
      </c>
      <c r="C1169" s="1">
        <f t="shared" si="607"/>
        <v>14299</v>
      </c>
      <c r="D1169" s="8">
        <f t="shared" si="608"/>
        <v>2</v>
      </c>
      <c r="E1169" s="8">
        <f t="shared" si="609"/>
        <v>1</v>
      </c>
      <c r="F1169" s="8">
        <f t="shared" si="610"/>
        <v>0</v>
      </c>
      <c r="G1169" s="61">
        <f t="shared" si="611"/>
        <v>494</v>
      </c>
      <c r="H1169" s="66">
        <f t="shared" si="612"/>
        <v>3.4547870480453179E-2</v>
      </c>
      <c r="I1169" s="2"/>
      <c r="J1169" s="2">
        <f t="shared" si="613"/>
        <v>0.47331981257430589</v>
      </c>
      <c r="K1169" s="2">
        <f t="shared" si="614"/>
        <v>0.50786768305475904</v>
      </c>
      <c r="L1169" s="2">
        <f t="shared" si="615"/>
        <v>0</v>
      </c>
      <c r="M1169" s="2">
        <f t="shared" si="616"/>
        <v>1.8812504370935068E-2</v>
      </c>
      <c r="N1169" s="61">
        <v>6768</v>
      </c>
      <c r="O1169" s="61">
        <v>7262</v>
      </c>
      <c r="R1169" s="61">
        <v>269</v>
      </c>
      <c r="AC1169" s="64"/>
      <c r="AD1169" s="64"/>
      <c r="AE1169" s="64"/>
      <c r="AG1169" s="6">
        <f>IF(Q1169&gt;0,RANK(Q1169,(N1169:P1169,Q1169:AE1169)),0)</f>
        <v>0</v>
      </c>
      <c r="AH1169" s="6">
        <f>IF(R1169&gt;0,RANK(R1169,(N1169:P1169,Q1169:AE1169)),0)</f>
        <v>3</v>
      </c>
      <c r="AI1169" s="6">
        <f>IF(T1169&gt;0,RANK(T1169,(N1169:P1169,Q1169:AE1169)),0)</f>
        <v>0</v>
      </c>
      <c r="AJ1169" s="6">
        <f>IF(S1169&gt;0,RANK(S1169,(N1169:P1169,Q1169:AE1169)),0)</f>
        <v>0</v>
      </c>
      <c r="AK1169" s="2">
        <f t="shared" si="617"/>
        <v>0</v>
      </c>
      <c r="AL1169" s="2">
        <f t="shared" si="618"/>
        <v>1.881250437093503E-2</v>
      </c>
      <c r="AM1169" s="2">
        <f t="shared" si="619"/>
        <v>0</v>
      </c>
      <c r="AN1169" s="2">
        <f t="shared" si="620"/>
        <v>0</v>
      </c>
      <c r="AP1169" t="s">
        <v>1000</v>
      </c>
      <c r="AQ1169" t="s">
        <v>255</v>
      </c>
      <c r="AR1169" s="61">
        <v>12</v>
      </c>
      <c r="AT1169">
        <v>1</v>
      </c>
      <c r="AU1169" s="105">
        <v>42</v>
      </c>
      <c r="AV1169" s="107">
        <v>59</v>
      </c>
      <c r="AW1169" s="111">
        <f t="shared" si="622"/>
        <v>42059</v>
      </c>
      <c r="AY1169" s="6" t="s">
        <v>1243</v>
      </c>
    </row>
    <row r="1170" spans="1:51" hidden="1" outlineLevel="1">
      <c r="A1170" t="s">
        <v>1335</v>
      </c>
      <c r="B1170" t="s">
        <v>255</v>
      </c>
      <c r="C1170" s="1">
        <f t="shared" si="607"/>
        <v>17539</v>
      </c>
      <c r="D1170" s="8">
        <f t="shared" si="608"/>
        <v>2</v>
      </c>
      <c r="E1170" s="8">
        <f t="shared" si="609"/>
        <v>1</v>
      </c>
      <c r="F1170" s="8">
        <f t="shared" si="610"/>
        <v>0</v>
      </c>
      <c r="G1170" s="61">
        <f t="shared" si="611"/>
        <v>5465</v>
      </c>
      <c r="H1170" s="66">
        <f t="shared" si="612"/>
        <v>0.31159131079308966</v>
      </c>
      <c r="I1170" s="2"/>
      <c r="J1170" s="2">
        <f t="shared" si="613"/>
        <v>0.33183191744113122</v>
      </c>
      <c r="K1170" s="2">
        <f t="shared" si="614"/>
        <v>0.64342322823422093</v>
      </c>
      <c r="L1170" s="2">
        <f t="shared" si="615"/>
        <v>0</v>
      </c>
      <c r="M1170" s="2">
        <f t="shared" si="616"/>
        <v>2.4744854324647791E-2</v>
      </c>
      <c r="N1170" s="61">
        <v>5820</v>
      </c>
      <c r="O1170" s="61">
        <v>11285</v>
      </c>
      <c r="R1170" s="61">
        <v>434</v>
      </c>
      <c r="AC1170" s="64"/>
      <c r="AD1170" s="64"/>
      <c r="AE1170" s="64"/>
      <c r="AG1170" s="6">
        <f>IF(Q1170&gt;0,RANK(Q1170,(N1170:P1170,Q1170:AE1170)),0)</f>
        <v>0</v>
      </c>
      <c r="AH1170" s="6">
        <f>IF(R1170&gt;0,RANK(R1170,(N1170:P1170,Q1170:AE1170)),0)</f>
        <v>3</v>
      </c>
      <c r="AI1170" s="6">
        <f>IF(T1170&gt;0,RANK(T1170,(N1170:P1170,Q1170:AE1170)),0)</f>
        <v>0</v>
      </c>
      <c r="AJ1170" s="6">
        <f>IF(S1170&gt;0,RANK(S1170,(N1170:P1170,Q1170:AE1170)),0)</f>
        <v>0</v>
      </c>
      <c r="AK1170" s="2">
        <f t="shared" si="617"/>
        <v>0</v>
      </c>
      <c r="AL1170" s="2">
        <f t="shared" si="618"/>
        <v>2.4744854324647927E-2</v>
      </c>
      <c r="AM1170" s="2">
        <f t="shared" si="619"/>
        <v>0</v>
      </c>
      <c r="AN1170" s="2">
        <f t="shared" si="620"/>
        <v>0</v>
      </c>
      <c r="AP1170" t="s">
        <v>1335</v>
      </c>
      <c r="AQ1170" t="s">
        <v>255</v>
      </c>
      <c r="AR1170" s="61">
        <v>9</v>
      </c>
      <c r="AT1170">
        <v>1</v>
      </c>
      <c r="AU1170" s="105">
        <v>42</v>
      </c>
      <c r="AV1170" s="107">
        <v>61</v>
      </c>
      <c r="AW1170" s="111">
        <f t="shared" si="622"/>
        <v>42061</v>
      </c>
      <c r="AY1170" s="6" t="s">
        <v>1243</v>
      </c>
    </row>
    <row r="1171" spans="1:51" hidden="1" outlineLevel="1">
      <c r="A1171" t="s">
        <v>927</v>
      </c>
      <c r="B1171" t="s">
        <v>255</v>
      </c>
      <c r="C1171" s="1">
        <f t="shared" si="607"/>
        <v>36203</v>
      </c>
      <c r="D1171" s="8">
        <f t="shared" si="608"/>
        <v>2</v>
      </c>
      <c r="E1171" s="8">
        <f t="shared" si="609"/>
        <v>1</v>
      </c>
      <c r="F1171" s="8">
        <f t="shared" si="610"/>
        <v>0</v>
      </c>
      <c r="G1171" s="61">
        <f t="shared" si="611"/>
        <v>5544</v>
      </c>
      <c r="H1171" s="66">
        <f t="shared" si="612"/>
        <v>0.15313648040217662</v>
      </c>
      <c r="I1171" s="2"/>
      <c r="J1171" s="2">
        <f t="shared" si="613"/>
        <v>0.41178907825318345</v>
      </c>
      <c r="K1171" s="2">
        <f t="shared" si="614"/>
        <v>0.56492555865536009</v>
      </c>
      <c r="L1171" s="2">
        <f t="shared" si="615"/>
        <v>0</v>
      </c>
      <c r="M1171" s="2">
        <f t="shared" si="616"/>
        <v>2.3285363091456457E-2</v>
      </c>
      <c r="N1171" s="61">
        <v>14908</v>
      </c>
      <c r="O1171" s="61">
        <v>20452</v>
      </c>
      <c r="R1171" s="61">
        <v>843</v>
      </c>
      <c r="AC1171" s="64"/>
      <c r="AD1171" s="64"/>
      <c r="AE1171" s="64"/>
      <c r="AG1171" s="6">
        <f>IF(Q1171&gt;0,RANK(Q1171,(N1171:P1171,Q1171:AE1171)),0)</f>
        <v>0</v>
      </c>
      <c r="AH1171" s="6">
        <f>IF(R1171&gt;0,RANK(R1171,(N1171:P1171,Q1171:AE1171)),0)</f>
        <v>3</v>
      </c>
      <c r="AI1171" s="6">
        <f>IF(T1171&gt;0,RANK(T1171,(N1171:P1171,Q1171:AE1171)),0)</f>
        <v>0</v>
      </c>
      <c r="AJ1171" s="6">
        <f>IF(S1171&gt;0,RANK(S1171,(N1171:P1171,Q1171:AE1171)),0)</f>
        <v>0</v>
      </c>
      <c r="AK1171" s="2">
        <f t="shared" si="617"/>
        <v>0</v>
      </c>
      <c r="AL1171" s="2">
        <f t="shared" si="618"/>
        <v>2.3285363091456509E-2</v>
      </c>
      <c r="AM1171" s="2">
        <f t="shared" si="619"/>
        <v>0</v>
      </c>
      <c r="AN1171" s="2">
        <f t="shared" si="620"/>
        <v>0</v>
      </c>
      <c r="AP1171" t="s">
        <v>927</v>
      </c>
      <c r="AQ1171" t="s">
        <v>255</v>
      </c>
      <c r="AR1171" s="61"/>
      <c r="AT1171">
        <v>1</v>
      </c>
      <c r="AU1171" s="105">
        <v>42</v>
      </c>
      <c r="AV1171" s="107">
        <v>63</v>
      </c>
      <c r="AW1171" s="111">
        <f t="shared" si="622"/>
        <v>42063</v>
      </c>
      <c r="AY1171" s="6" t="s">
        <v>1243</v>
      </c>
    </row>
    <row r="1172" spans="1:51" hidden="1" outlineLevel="1">
      <c r="A1172" t="s">
        <v>1951</v>
      </c>
      <c r="B1172" t="s">
        <v>255</v>
      </c>
      <c r="C1172" s="1">
        <f t="shared" ref="C1172:C1207" si="623">SUM(N1172:AE1172)</f>
        <v>18086</v>
      </c>
      <c r="D1172" s="8">
        <f t="shared" ref="D1172:D1207" si="624">IF(N1172&gt;0, RANK(N1172,(N1172:AE1172)),0)</f>
        <v>2</v>
      </c>
      <c r="E1172" s="8">
        <f t="shared" ref="E1172:E1207" si="625">IF(O1172&gt;0,RANK(O1172,(N1172:AE1172)),0)</f>
        <v>1</v>
      </c>
      <c r="F1172" s="8">
        <f t="shared" ref="F1172:F1207" si="626">IF(P1172&gt;0,RANK(P1172,(N1172:AE1172)),0)</f>
        <v>0</v>
      </c>
      <c r="G1172" s="61">
        <f t="shared" ref="G1172:G1207" si="627">IF(C1172&gt;0,MAX(N1172:S1172)-LARGE(N1172:S1172,2),0)</f>
        <v>7902</v>
      </c>
      <c r="H1172" s="66">
        <f t="shared" si="612"/>
        <v>0.43691252902797745</v>
      </c>
      <c r="I1172" s="2"/>
      <c r="J1172" s="2">
        <f t="shared" ref="J1172:J1207" si="628">IF($C1172=0,"-",N1172/$C1172)</f>
        <v>0.26971137896715691</v>
      </c>
      <c r="K1172" s="2">
        <f t="shared" ref="K1172:K1207" si="629">IF($C1172=0,"-",O1172/$C1172)</f>
        <v>0.7066239079951343</v>
      </c>
      <c r="L1172" s="2">
        <f t="shared" ref="L1172:L1207" si="630">IF($C1172=0,"-",P1172/$C1172)</f>
        <v>0</v>
      </c>
      <c r="M1172" s="2">
        <f t="shared" ref="M1172:M1203" si="631">IF(C1172=0,"-",(1-J1172-K1172-L1172))</f>
        <v>2.3664713037708784E-2</v>
      </c>
      <c r="N1172" s="61">
        <v>4878</v>
      </c>
      <c r="O1172" s="61">
        <v>12780</v>
      </c>
      <c r="R1172" s="61">
        <v>428</v>
      </c>
      <c r="AC1172" s="64"/>
      <c r="AD1172" s="64"/>
      <c r="AE1172" s="64"/>
      <c r="AG1172" s="6">
        <f>IF(Q1172&gt;0,RANK(Q1172,(N1172:P1172,Q1172:AE1172)),0)</f>
        <v>0</v>
      </c>
      <c r="AH1172" s="6">
        <f>IF(R1172&gt;0,RANK(R1172,(N1172:P1172,Q1172:AE1172)),0)</f>
        <v>3</v>
      </c>
      <c r="AI1172" s="6">
        <f>IF(T1172&gt;0,RANK(T1172,(N1172:P1172,Q1172:AE1172)),0)</f>
        <v>0</v>
      </c>
      <c r="AJ1172" s="6">
        <f>IF(S1172&gt;0,RANK(S1172,(N1172:P1172,Q1172:AE1172)),0)</f>
        <v>0</v>
      </c>
      <c r="AK1172" s="2">
        <f t="shared" ref="AK1172:AK1207" si="632">IF($C1172=0,"-",Q1172/$C1172)</f>
        <v>0</v>
      </c>
      <c r="AL1172" s="2">
        <f t="shared" ref="AL1172:AL1207" si="633">IF($C1172=0,"-",R1172/$C1172)</f>
        <v>2.3664713037708725E-2</v>
      </c>
      <c r="AM1172" s="2">
        <f t="shared" ref="AM1172:AM1207" si="634">IF($C1172=0,"-",T1172/$C1172)</f>
        <v>0</v>
      </c>
      <c r="AN1172" s="2">
        <f t="shared" ref="AN1172:AN1207" si="635">IF($C1172=0,"-",S1172/$C1172)</f>
        <v>0</v>
      </c>
      <c r="AP1172" t="s">
        <v>1951</v>
      </c>
      <c r="AQ1172" t="s">
        <v>255</v>
      </c>
      <c r="AR1172" s="61">
        <v>5</v>
      </c>
      <c r="AT1172">
        <v>1</v>
      </c>
      <c r="AU1172" s="105">
        <v>42</v>
      </c>
      <c r="AV1172" s="107">
        <v>65</v>
      </c>
      <c r="AW1172" s="111">
        <f t="shared" si="622"/>
        <v>42065</v>
      </c>
      <c r="AY1172" s="6" t="s">
        <v>1243</v>
      </c>
    </row>
    <row r="1173" spans="1:51" hidden="1" outlineLevel="1">
      <c r="A1173" t="s">
        <v>2479</v>
      </c>
      <c r="B1173" t="s">
        <v>255</v>
      </c>
      <c r="C1173" s="1">
        <f t="shared" si="623"/>
        <v>9551</v>
      </c>
      <c r="D1173" s="8">
        <f t="shared" si="624"/>
        <v>2</v>
      </c>
      <c r="E1173" s="8">
        <f t="shared" si="625"/>
        <v>1</v>
      </c>
      <c r="F1173" s="8">
        <f t="shared" si="626"/>
        <v>0</v>
      </c>
      <c r="G1173" s="61">
        <f t="shared" si="627"/>
        <v>3327</v>
      </c>
      <c r="H1173" s="66">
        <f t="shared" si="612"/>
        <v>0.34834048790702543</v>
      </c>
      <c r="I1173" s="2"/>
      <c r="J1173" s="2">
        <f t="shared" si="628"/>
        <v>0.31515024604753428</v>
      </c>
      <c r="K1173" s="2">
        <f t="shared" si="629"/>
        <v>0.66349073395455971</v>
      </c>
      <c r="L1173" s="2">
        <f t="shared" si="630"/>
        <v>0</v>
      </c>
      <c r="M1173" s="2">
        <f t="shared" si="631"/>
        <v>2.1359019997906015E-2</v>
      </c>
      <c r="N1173" s="61">
        <v>3010</v>
      </c>
      <c r="O1173" s="61">
        <v>6337</v>
      </c>
      <c r="R1173" s="61">
        <v>204</v>
      </c>
      <c r="AC1173" s="64"/>
      <c r="AD1173" s="64"/>
      <c r="AE1173" s="64"/>
      <c r="AG1173" s="6">
        <f>IF(Q1173&gt;0,RANK(Q1173,(N1173:P1173,Q1173:AE1173)),0)</f>
        <v>0</v>
      </c>
      <c r="AH1173" s="6">
        <f>IF(R1173&gt;0,RANK(R1173,(N1173:P1173,Q1173:AE1173)),0)</f>
        <v>3</v>
      </c>
      <c r="AI1173" s="6">
        <f>IF(T1173&gt;0,RANK(T1173,(N1173:P1173,Q1173:AE1173)),0)</f>
        <v>0</v>
      </c>
      <c r="AJ1173" s="6">
        <f>IF(S1173&gt;0,RANK(S1173,(N1173:P1173,Q1173:AE1173)),0)</f>
        <v>0</v>
      </c>
      <c r="AK1173" s="2">
        <f t="shared" si="632"/>
        <v>0</v>
      </c>
      <c r="AL1173" s="2">
        <f t="shared" si="633"/>
        <v>2.135901999790598E-2</v>
      </c>
      <c r="AM1173" s="2">
        <f t="shared" si="634"/>
        <v>0</v>
      </c>
      <c r="AN1173" s="2">
        <f t="shared" si="635"/>
        <v>0</v>
      </c>
      <c r="AP1173" t="s">
        <v>2479</v>
      </c>
      <c r="AQ1173" t="s">
        <v>255</v>
      </c>
      <c r="AR1173" s="61">
        <v>9</v>
      </c>
      <c r="AT1173">
        <v>1</v>
      </c>
      <c r="AU1173" s="105">
        <v>42</v>
      </c>
      <c r="AV1173" s="107">
        <v>67</v>
      </c>
      <c r="AW1173" s="111">
        <f t="shared" si="622"/>
        <v>42067</v>
      </c>
      <c r="AY1173" s="6" t="s">
        <v>1243</v>
      </c>
    </row>
    <row r="1174" spans="1:51" hidden="1" outlineLevel="1">
      <c r="A1174" t="s">
        <v>621</v>
      </c>
      <c r="B1174" t="s">
        <v>255</v>
      </c>
      <c r="C1174" s="1">
        <f t="shared" si="623"/>
        <v>97411</v>
      </c>
      <c r="D1174" s="8">
        <f t="shared" si="624"/>
        <v>1</v>
      </c>
      <c r="E1174" s="8">
        <f t="shared" si="625"/>
        <v>2</v>
      </c>
      <c r="F1174" s="8">
        <f t="shared" si="626"/>
        <v>0</v>
      </c>
      <c r="G1174" s="61">
        <f t="shared" si="627"/>
        <v>34012</v>
      </c>
      <c r="H1174" s="66">
        <f t="shared" si="612"/>
        <v>0.34915974581926068</v>
      </c>
      <c r="I1174" s="2"/>
      <c r="J1174" s="2">
        <f t="shared" si="628"/>
        <v>0.66665982281261871</v>
      </c>
      <c r="K1174" s="2">
        <f t="shared" si="629"/>
        <v>0.31750007699335803</v>
      </c>
      <c r="L1174" s="2">
        <f t="shared" si="630"/>
        <v>0</v>
      </c>
      <c r="M1174" s="2">
        <f t="shared" si="631"/>
        <v>1.5840100194023266E-2</v>
      </c>
      <c r="N1174" s="61">
        <v>64940</v>
      </c>
      <c r="O1174" s="61">
        <v>30928</v>
      </c>
      <c r="R1174" s="61">
        <v>1543</v>
      </c>
      <c r="AC1174" s="64"/>
      <c r="AD1174" s="64"/>
      <c r="AE1174" s="64"/>
      <c r="AG1174" s="6">
        <f>IF(Q1174&gt;0,RANK(Q1174,(N1174:P1174,Q1174:AE1174)),0)</f>
        <v>0</v>
      </c>
      <c r="AH1174" s="6">
        <f>IF(R1174&gt;0,RANK(R1174,(N1174:P1174,Q1174:AE1174)),0)</f>
        <v>3</v>
      </c>
      <c r="AI1174" s="6">
        <f>IF(T1174&gt;0,RANK(T1174,(N1174:P1174,Q1174:AE1174)),0)</f>
        <v>0</v>
      </c>
      <c r="AJ1174" s="6">
        <f>IF(S1174&gt;0,RANK(S1174,(N1174:P1174,Q1174:AE1174)),0)</f>
        <v>0</v>
      </c>
      <c r="AK1174" s="2">
        <f t="shared" si="632"/>
        <v>0</v>
      </c>
      <c r="AL1174" s="2">
        <f t="shared" si="633"/>
        <v>1.5840100194023262E-2</v>
      </c>
      <c r="AM1174" s="2">
        <f t="shared" si="634"/>
        <v>0</v>
      </c>
      <c r="AN1174" s="2">
        <f t="shared" si="635"/>
        <v>0</v>
      </c>
      <c r="AP1174" t="s">
        <v>621</v>
      </c>
      <c r="AQ1174" t="s">
        <v>255</v>
      </c>
      <c r="AR1174" s="61"/>
      <c r="AT1174">
        <v>1</v>
      </c>
      <c r="AU1174" s="105">
        <v>42</v>
      </c>
      <c r="AV1174" s="107">
        <v>69</v>
      </c>
      <c r="AW1174" s="111">
        <f t="shared" si="622"/>
        <v>42069</v>
      </c>
      <c r="AY1174" s="6" t="s">
        <v>1243</v>
      </c>
    </row>
    <row r="1175" spans="1:51" hidden="1" outlineLevel="1">
      <c r="A1175" t="s">
        <v>246</v>
      </c>
      <c r="B1175" t="s">
        <v>255</v>
      </c>
      <c r="C1175" s="1">
        <f t="shared" si="623"/>
        <v>220300</v>
      </c>
      <c r="D1175" s="8">
        <f t="shared" si="624"/>
        <v>2</v>
      </c>
      <c r="E1175" s="8">
        <f t="shared" si="625"/>
        <v>1</v>
      </c>
      <c r="F1175" s="8">
        <f t="shared" si="626"/>
        <v>0</v>
      </c>
      <c r="G1175" s="61">
        <f t="shared" si="627"/>
        <v>38357</v>
      </c>
      <c r="H1175" s="66">
        <f t="shared" si="612"/>
        <v>0.17411257376305039</v>
      </c>
      <c r="I1175" s="2"/>
      <c r="J1175" s="2">
        <f t="shared" si="628"/>
        <v>0.40298683613254654</v>
      </c>
      <c r="K1175" s="2">
        <f t="shared" si="629"/>
        <v>0.57709940989559694</v>
      </c>
      <c r="L1175" s="2">
        <f t="shared" si="630"/>
        <v>0</v>
      </c>
      <c r="M1175" s="2">
        <f t="shared" si="631"/>
        <v>1.9913753971856463E-2</v>
      </c>
      <c r="N1175" s="61">
        <v>88778</v>
      </c>
      <c r="O1175" s="61">
        <v>127135</v>
      </c>
      <c r="R1175" s="61">
        <v>4387</v>
      </c>
      <c r="AC1175" s="64"/>
      <c r="AD1175" s="64"/>
      <c r="AE1175" s="64"/>
      <c r="AG1175" s="6">
        <f>IF(Q1175&gt;0,RANK(Q1175,(N1175:P1175,Q1175:AE1175)),0)</f>
        <v>0</v>
      </c>
      <c r="AH1175" s="6">
        <f>IF(R1175&gt;0,RANK(R1175,(N1175:P1175,Q1175:AE1175)),0)</f>
        <v>3</v>
      </c>
      <c r="AI1175" s="6">
        <f>IF(T1175&gt;0,RANK(T1175,(N1175:P1175,Q1175:AE1175)),0)</f>
        <v>0</v>
      </c>
      <c r="AJ1175" s="6">
        <f>IF(S1175&gt;0,RANK(S1175,(N1175:P1175,Q1175:AE1175)),0)</f>
        <v>0</v>
      </c>
      <c r="AK1175" s="2">
        <f t="shared" si="632"/>
        <v>0</v>
      </c>
      <c r="AL1175" s="2">
        <f t="shared" si="633"/>
        <v>1.991375397185656E-2</v>
      </c>
      <c r="AM1175" s="2">
        <f t="shared" si="634"/>
        <v>0</v>
      </c>
      <c r="AN1175" s="2">
        <f t="shared" si="635"/>
        <v>0</v>
      </c>
      <c r="AP1175" t="s">
        <v>246</v>
      </c>
      <c r="AQ1175" t="s">
        <v>255</v>
      </c>
      <c r="AR1175" s="61">
        <v>16</v>
      </c>
      <c r="AT1175">
        <v>1</v>
      </c>
      <c r="AU1175" s="105">
        <v>42</v>
      </c>
      <c r="AV1175" s="107">
        <v>71</v>
      </c>
      <c r="AW1175" s="111">
        <f t="shared" si="622"/>
        <v>42071</v>
      </c>
      <c r="AY1175" s="6" t="s">
        <v>1243</v>
      </c>
    </row>
    <row r="1176" spans="1:51" hidden="1" outlineLevel="1">
      <c r="A1176" t="s">
        <v>2236</v>
      </c>
      <c r="B1176" t="s">
        <v>255</v>
      </c>
      <c r="C1176" s="1">
        <f t="shared" si="623"/>
        <v>38645</v>
      </c>
      <c r="D1176" s="8">
        <f t="shared" si="624"/>
        <v>2</v>
      </c>
      <c r="E1176" s="8">
        <f t="shared" si="625"/>
        <v>1</v>
      </c>
      <c r="F1176" s="8">
        <f t="shared" si="626"/>
        <v>0</v>
      </c>
      <c r="G1176" s="61">
        <f t="shared" si="627"/>
        <v>750</v>
      </c>
      <c r="H1176" s="66">
        <f t="shared" si="612"/>
        <v>1.9407426575236125E-2</v>
      </c>
      <c r="I1176" s="2"/>
      <c r="J1176" s="2">
        <f t="shared" si="628"/>
        <v>0.48138180877215681</v>
      </c>
      <c r="K1176" s="2">
        <f t="shared" si="629"/>
        <v>0.50078923534739295</v>
      </c>
      <c r="L1176" s="2">
        <f t="shared" si="630"/>
        <v>0</v>
      </c>
      <c r="M1176" s="2">
        <f t="shared" si="631"/>
        <v>1.7828955880450192E-2</v>
      </c>
      <c r="N1176" s="61">
        <v>18603</v>
      </c>
      <c r="O1176" s="61">
        <v>19353</v>
      </c>
      <c r="R1176" s="61">
        <v>689</v>
      </c>
      <c r="AC1176" s="64"/>
      <c r="AD1176" s="64"/>
      <c r="AE1176" s="64"/>
      <c r="AG1176" s="6">
        <f>IF(Q1176&gt;0,RANK(Q1176,(N1176:P1176,Q1176:AE1176)),0)</f>
        <v>0</v>
      </c>
      <c r="AH1176" s="6">
        <f>IF(R1176&gt;0,RANK(R1176,(N1176:P1176,Q1176:AE1176)),0)</f>
        <v>3</v>
      </c>
      <c r="AI1176" s="6">
        <f>IF(T1176&gt;0,RANK(T1176,(N1176:P1176,Q1176:AE1176)),0)</f>
        <v>0</v>
      </c>
      <c r="AJ1176" s="6">
        <f>IF(S1176&gt;0,RANK(S1176,(N1176:P1176,Q1176:AE1176)),0)</f>
        <v>0</v>
      </c>
      <c r="AK1176" s="2">
        <f t="shared" si="632"/>
        <v>0</v>
      </c>
      <c r="AL1176" s="2">
        <f t="shared" si="633"/>
        <v>1.7828955880450251E-2</v>
      </c>
      <c r="AM1176" s="2">
        <f t="shared" si="634"/>
        <v>0</v>
      </c>
      <c r="AN1176" s="2">
        <f t="shared" si="635"/>
        <v>0</v>
      </c>
      <c r="AP1176" t="s">
        <v>2236</v>
      </c>
      <c r="AQ1176" t="s">
        <v>255</v>
      </c>
      <c r="AR1176" s="61">
        <v>4</v>
      </c>
      <c r="AT1176">
        <v>1</v>
      </c>
      <c r="AU1176" s="105">
        <v>42</v>
      </c>
      <c r="AV1176" s="107">
        <v>73</v>
      </c>
      <c r="AW1176" s="111">
        <f t="shared" si="622"/>
        <v>42073</v>
      </c>
      <c r="AY1176" s="6" t="s">
        <v>1243</v>
      </c>
    </row>
    <row r="1177" spans="1:51" hidden="1" outlineLevel="1">
      <c r="A1177" t="s">
        <v>763</v>
      </c>
      <c r="B1177" t="s">
        <v>255</v>
      </c>
      <c r="C1177" s="1">
        <f t="shared" si="623"/>
        <v>55960</v>
      </c>
      <c r="D1177" s="8">
        <f t="shared" si="624"/>
        <v>2</v>
      </c>
      <c r="E1177" s="8">
        <f t="shared" si="625"/>
        <v>1</v>
      </c>
      <c r="F1177" s="8">
        <f t="shared" si="626"/>
        <v>0</v>
      </c>
      <c r="G1177" s="61">
        <f t="shared" si="627"/>
        <v>12836</v>
      </c>
      <c r="H1177" s="66">
        <f t="shared" si="612"/>
        <v>0.22937812723373838</v>
      </c>
      <c r="I1177" s="2"/>
      <c r="J1177" s="2">
        <f t="shared" si="628"/>
        <v>0.37539313795568263</v>
      </c>
      <c r="K1177" s="2">
        <f t="shared" si="629"/>
        <v>0.60477126518942104</v>
      </c>
      <c r="L1177" s="2">
        <f t="shared" si="630"/>
        <v>0</v>
      </c>
      <c r="M1177" s="2">
        <f t="shared" si="631"/>
        <v>1.9835596854896331E-2</v>
      </c>
      <c r="N1177" s="61">
        <v>21007</v>
      </c>
      <c r="O1177" s="61">
        <v>33843</v>
      </c>
      <c r="R1177" s="61">
        <v>1110</v>
      </c>
      <c r="AC1177" s="64"/>
      <c r="AD1177" s="64"/>
      <c r="AE1177" s="64"/>
      <c r="AG1177" s="6">
        <f>IF(Q1177&gt;0,RANK(Q1177,(N1177:P1177,Q1177:AE1177)),0)</f>
        <v>0</v>
      </c>
      <c r="AH1177" s="6">
        <f>IF(R1177&gt;0,RANK(R1177,(N1177:P1177,Q1177:AE1177)),0)</f>
        <v>3</v>
      </c>
      <c r="AI1177" s="6">
        <f>IF(T1177&gt;0,RANK(T1177,(N1177:P1177,Q1177:AE1177)),0)</f>
        <v>0</v>
      </c>
      <c r="AJ1177" s="6">
        <f>IF(S1177&gt;0,RANK(S1177,(N1177:P1177,Q1177:AE1177)),0)</f>
        <v>0</v>
      </c>
      <c r="AK1177" s="2">
        <f t="shared" si="632"/>
        <v>0</v>
      </c>
      <c r="AL1177" s="2">
        <f t="shared" si="633"/>
        <v>1.9835596854896356E-2</v>
      </c>
      <c r="AM1177" s="2">
        <f t="shared" si="634"/>
        <v>0</v>
      </c>
      <c r="AN1177" s="2">
        <f t="shared" si="635"/>
        <v>0</v>
      </c>
      <c r="AP1177" t="s">
        <v>763</v>
      </c>
      <c r="AQ1177" t="s">
        <v>255</v>
      </c>
      <c r="AR1177" s="61">
        <v>17</v>
      </c>
      <c r="AT1177">
        <v>1</v>
      </c>
      <c r="AU1177" s="105">
        <v>42</v>
      </c>
      <c r="AV1177" s="107">
        <v>75</v>
      </c>
      <c r="AW1177" s="111">
        <f t="shared" si="622"/>
        <v>42075</v>
      </c>
      <c r="AY1177" s="6" t="s">
        <v>1243</v>
      </c>
    </row>
    <row r="1178" spans="1:51" hidden="1" outlineLevel="1">
      <c r="A1178" t="s">
        <v>877</v>
      </c>
      <c r="B1178" t="s">
        <v>255</v>
      </c>
      <c r="C1178" s="1">
        <f t="shared" si="623"/>
        <v>144310</v>
      </c>
      <c r="D1178" s="8">
        <f t="shared" si="624"/>
        <v>1</v>
      </c>
      <c r="E1178" s="8">
        <f t="shared" si="625"/>
        <v>2</v>
      </c>
      <c r="F1178" s="8">
        <f t="shared" si="626"/>
        <v>0</v>
      </c>
      <c r="G1178" s="61">
        <f t="shared" si="627"/>
        <v>17456</v>
      </c>
      <c r="H1178" s="66">
        <f t="shared" si="612"/>
        <v>0.12096181830780958</v>
      </c>
      <c r="I1178" s="2"/>
      <c r="J1178" s="2">
        <f t="shared" si="628"/>
        <v>0.5510844709306354</v>
      </c>
      <c r="K1178" s="2">
        <f t="shared" si="629"/>
        <v>0.43012265262282584</v>
      </c>
      <c r="L1178" s="2">
        <f t="shared" si="630"/>
        <v>0</v>
      </c>
      <c r="M1178" s="2">
        <f t="shared" si="631"/>
        <v>1.8792876446538764E-2</v>
      </c>
      <c r="N1178" s="61">
        <v>79527</v>
      </c>
      <c r="O1178" s="61">
        <v>62071</v>
      </c>
      <c r="R1178" s="61">
        <v>2712</v>
      </c>
      <c r="AC1178" s="64"/>
      <c r="AD1178" s="64"/>
      <c r="AE1178" s="64"/>
      <c r="AG1178" s="6">
        <f>IF(Q1178&gt;0,RANK(Q1178,(N1178:P1178,Q1178:AE1178)),0)</f>
        <v>0</v>
      </c>
      <c r="AH1178" s="6">
        <f>IF(R1178&gt;0,RANK(R1178,(N1178:P1178,Q1178:AE1178)),0)</f>
        <v>3</v>
      </c>
      <c r="AI1178" s="6">
        <f>IF(T1178&gt;0,RANK(T1178,(N1178:P1178,Q1178:AE1178)),0)</f>
        <v>0</v>
      </c>
      <c r="AJ1178" s="6">
        <f>IF(S1178&gt;0,RANK(S1178,(N1178:P1178,Q1178:AE1178)),0)</f>
        <v>0</v>
      </c>
      <c r="AK1178" s="2">
        <f t="shared" si="632"/>
        <v>0</v>
      </c>
      <c r="AL1178" s="2">
        <f t="shared" si="633"/>
        <v>1.8792876446538702E-2</v>
      </c>
      <c r="AM1178" s="2">
        <f t="shared" si="634"/>
        <v>0</v>
      </c>
      <c r="AN1178" s="2">
        <f t="shared" si="635"/>
        <v>0</v>
      </c>
      <c r="AP1178" t="s">
        <v>877</v>
      </c>
      <c r="AQ1178" t="s">
        <v>255</v>
      </c>
      <c r="AR1178" s="61">
        <v>15</v>
      </c>
      <c r="AT1178">
        <v>1</v>
      </c>
      <c r="AU1178" s="105">
        <v>42</v>
      </c>
      <c r="AV1178" s="107">
        <v>77</v>
      </c>
      <c r="AW1178" s="111">
        <f t="shared" si="622"/>
        <v>42077</v>
      </c>
      <c r="AY1178" s="6" t="s">
        <v>1243</v>
      </c>
    </row>
    <row r="1179" spans="1:51" hidden="1" outlineLevel="1">
      <c r="A1179" t="s">
        <v>232</v>
      </c>
      <c r="B1179" t="s">
        <v>255</v>
      </c>
      <c r="C1179" s="1">
        <f t="shared" si="623"/>
        <v>122857</v>
      </c>
      <c r="D1179" s="8">
        <f t="shared" si="624"/>
        <v>1</v>
      </c>
      <c r="E1179" s="8">
        <f t="shared" si="625"/>
        <v>2</v>
      </c>
      <c r="F1179" s="8">
        <f t="shared" si="626"/>
        <v>0</v>
      </c>
      <c r="G1179" s="61">
        <f t="shared" si="627"/>
        <v>13783</v>
      </c>
      <c r="H1179" s="66">
        <f t="shared" si="612"/>
        <v>0.11218733975272065</v>
      </c>
      <c r="I1179" s="2"/>
      <c r="J1179" s="2">
        <f t="shared" si="628"/>
        <v>0.54495063366352747</v>
      </c>
      <c r="K1179" s="2">
        <f t="shared" si="629"/>
        <v>0.43276329391080687</v>
      </c>
      <c r="L1179" s="2">
        <f t="shared" si="630"/>
        <v>0</v>
      </c>
      <c r="M1179" s="2">
        <f t="shared" si="631"/>
        <v>2.2286072425665659E-2</v>
      </c>
      <c r="N1179" s="61">
        <v>66951</v>
      </c>
      <c r="O1179" s="61">
        <v>53168</v>
      </c>
      <c r="R1179" s="61">
        <v>2738</v>
      </c>
      <c r="AC1179" s="64"/>
      <c r="AD1179" s="64"/>
      <c r="AE1179" s="64"/>
      <c r="AG1179" s="6">
        <f>IF(Q1179&gt;0,RANK(Q1179,(N1179:P1179,Q1179:AE1179)),0)</f>
        <v>0</v>
      </c>
      <c r="AH1179" s="6">
        <f>IF(R1179&gt;0,RANK(R1179,(N1179:P1179,Q1179:AE1179)),0)</f>
        <v>3</v>
      </c>
      <c r="AI1179" s="6">
        <f>IF(T1179&gt;0,RANK(T1179,(N1179:P1179,Q1179:AE1179)),0)</f>
        <v>0</v>
      </c>
      <c r="AJ1179" s="6">
        <f>IF(S1179&gt;0,RANK(S1179,(N1179:P1179,Q1179:AE1179)),0)</f>
        <v>0</v>
      </c>
      <c r="AK1179" s="2">
        <f t="shared" si="632"/>
        <v>0</v>
      </c>
      <c r="AL1179" s="2">
        <f t="shared" si="633"/>
        <v>2.2286072425665611E-2</v>
      </c>
      <c r="AM1179" s="2">
        <f t="shared" si="634"/>
        <v>0</v>
      </c>
      <c r="AN1179" s="2">
        <f t="shared" si="635"/>
        <v>0</v>
      </c>
      <c r="AP1179" t="s">
        <v>232</v>
      </c>
      <c r="AQ1179" t="s">
        <v>255</v>
      </c>
      <c r="AR1179" s="61"/>
      <c r="AT1179">
        <v>1</v>
      </c>
      <c r="AU1179" s="105">
        <v>42</v>
      </c>
      <c r="AV1179" s="107">
        <v>79</v>
      </c>
      <c r="AW1179" s="111">
        <f t="shared" si="622"/>
        <v>42079</v>
      </c>
      <c r="AY1179" s="6" t="s">
        <v>1243</v>
      </c>
    </row>
    <row r="1180" spans="1:51" hidden="1" outlineLevel="1">
      <c r="A1180" t="s">
        <v>2249</v>
      </c>
      <c r="B1180" t="s">
        <v>255</v>
      </c>
      <c r="C1180" s="1">
        <f t="shared" si="623"/>
        <v>46154</v>
      </c>
      <c r="D1180" s="8">
        <f t="shared" si="624"/>
        <v>2</v>
      </c>
      <c r="E1180" s="8">
        <f t="shared" si="625"/>
        <v>1</v>
      </c>
      <c r="F1180" s="8">
        <f t="shared" si="626"/>
        <v>0</v>
      </c>
      <c r="G1180" s="61">
        <f t="shared" si="627"/>
        <v>12845</v>
      </c>
      <c r="H1180" s="66">
        <f t="shared" si="612"/>
        <v>0.2783074056419812</v>
      </c>
      <c r="I1180" s="2"/>
      <c r="J1180" s="2">
        <f t="shared" si="628"/>
        <v>0.35054383152056162</v>
      </c>
      <c r="K1180" s="2">
        <f t="shared" si="629"/>
        <v>0.62885123716254276</v>
      </c>
      <c r="L1180" s="2">
        <f t="shared" si="630"/>
        <v>0</v>
      </c>
      <c r="M1180" s="2">
        <f t="shared" si="631"/>
        <v>2.0604931316895669E-2</v>
      </c>
      <c r="N1180" s="61">
        <v>16179</v>
      </c>
      <c r="O1180" s="61">
        <v>29024</v>
      </c>
      <c r="R1180" s="61">
        <v>951</v>
      </c>
      <c r="AC1180" s="64"/>
      <c r="AD1180" s="64"/>
      <c r="AE1180" s="64"/>
      <c r="AG1180" s="6">
        <f>IF(Q1180&gt;0,RANK(Q1180,(N1180:P1180,Q1180:AE1180)),0)</f>
        <v>0</v>
      </c>
      <c r="AH1180" s="6">
        <f>IF(R1180&gt;0,RANK(R1180,(N1180:P1180,Q1180:AE1180)),0)</f>
        <v>3</v>
      </c>
      <c r="AI1180" s="6">
        <f>IF(T1180&gt;0,RANK(T1180,(N1180:P1180,Q1180:AE1180)),0)</f>
        <v>0</v>
      </c>
      <c r="AJ1180" s="6">
        <f>IF(S1180&gt;0,RANK(S1180,(N1180:P1180,Q1180:AE1180)),0)</f>
        <v>0</v>
      </c>
      <c r="AK1180" s="2">
        <f t="shared" si="632"/>
        <v>0</v>
      </c>
      <c r="AL1180" s="2">
        <f t="shared" si="633"/>
        <v>2.060493131689561E-2</v>
      </c>
      <c r="AM1180" s="2">
        <f t="shared" si="634"/>
        <v>0</v>
      </c>
      <c r="AN1180" s="2">
        <f t="shared" si="635"/>
        <v>0</v>
      </c>
      <c r="AP1180" t="s">
        <v>2249</v>
      </c>
      <c r="AQ1180" t="s">
        <v>255</v>
      </c>
      <c r="AR1180" s="61"/>
      <c r="AT1180">
        <v>1</v>
      </c>
      <c r="AU1180" s="105">
        <v>42</v>
      </c>
      <c r="AV1180" s="107">
        <v>81</v>
      </c>
      <c r="AW1180" s="111">
        <f t="shared" si="622"/>
        <v>42081</v>
      </c>
      <c r="AY1180" s="6" t="s">
        <v>1243</v>
      </c>
    </row>
    <row r="1181" spans="1:51" hidden="1" outlineLevel="1">
      <c r="A1181" t="s">
        <v>194</v>
      </c>
      <c r="B1181" t="s">
        <v>255</v>
      </c>
      <c r="C1181" s="1">
        <f t="shared" si="623"/>
        <v>14921</v>
      </c>
      <c r="D1181" s="8">
        <f t="shared" si="624"/>
        <v>2</v>
      </c>
      <c r="E1181" s="8">
        <f t="shared" si="625"/>
        <v>1</v>
      </c>
      <c r="F1181" s="8">
        <f t="shared" si="626"/>
        <v>0</v>
      </c>
      <c r="G1181" s="61">
        <f t="shared" si="627"/>
        <v>3895</v>
      </c>
      <c r="H1181" s="66">
        <f t="shared" ref="H1181:H1215" si="636">IF(C1181&gt;0,G1181/C1181,0)</f>
        <v>0.26104148515515047</v>
      </c>
      <c r="I1181" s="2"/>
      <c r="J1181" s="2">
        <f t="shared" si="628"/>
        <v>0.35889015481536091</v>
      </c>
      <c r="K1181" s="2">
        <f t="shared" si="629"/>
        <v>0.61993163997051137</v>
      </c>
      <c r="L1181" s="2">
        <f t="shared" si="630"/>
        <v>0</v>
      </c>
      <c r="M1181" s="2">
        <f t="shared" si="631"/>
        <v>2.1178205214127721E-2</v>
      </c>
      <c r="N1181" s="61">
        <v>5355</v>
      </c>
      <c r="O1181" s="61">
        <v>9250</v>
      </c>
      <c r="R1181" s="61">
        <v>316</v>
      </c>
      <c r="AC1181" s="64"/>
      <c r="AD1181" s="64"/>
      <c r="AE1181" s="64"/>
      <c r="AG1181" s="6">
        <f>IF(Q1181&gt;0,RANK(Q1181,(N1181:P1181,Q1181:AE1181)),0)</f>
        <v>0</v>
      </c>
      <c r="AH1181" s="6">
        <f>IF(R1181&gt;0,RANK(R1181,(N1181:P1181,Q1181:AE1181)),0)</f>
        <v>3</v>
      </c>
      <c r="AI1181" s="6">
        <f>IF(T1181&gt;0,RANK(T1181,(N1181:P1181,Q1181:AE1181)),0)</f>
        <v>0</v>
      </c>
      <c r="AJ1181" s="6">
        <f>IF(S1181&gt;0,RANK(S1181,(N1181:P1181,Q1181:AE1181)),0)</f>
        <v>0</v>
      </c>
      <c r="AK1181" s="2">
        <f t="shared" si="632"/>
        <v>0</v>
      </c>
      <c r="AL1181" s="2">
        <f t="shared" si="633"/>
        <v>2.1178205214127738E-2</v>
      </c>
      <c r="AM1181" s="2">
        <f t="shared" si="634"/>
        <v>0</v>
      </c>
      <c r="AN1181" s="2">
        <f t="shared" si="635"/>
        <v>0</v>
      </c>
      <c r="AP1181" t="s">
        <v>194</v>
      </c>
      <c r="AQ1181" t="s">
        <v>255</v>
      </c>
      <c r="AR1181" s="61">
        <v>5</v>
      </c>
      <c r="AT1181">
        <v>1</v>
      </c>
      <c r="AU1181" s="105">
        <v>42</v>
      </c>
      <c r="AV1181" s="107">
        <v>83</v>
      </c>
      <c r="AW1181" s="111">
        <f t="shared" si="622"/>
        <v>42083</v>
      </c>
      <c r="AY1181" s="6" t="s">
        <v>1243</v>
      </c>
    </row>
    <row r="1182" spans="1:51" hidden="1" outlineLevel="1">
      <c r="A1182" t="s">
        <v>1022</v>
      </c>
      <c r="B1182" t="s">
        <v>255</v>
      </c>
      <c r="C1182" s="1">
        <f t="shared" si="623"/>
        <v>50187</v>
      </c>
      <c r="D1182" s="8">
        <f t="shared" si="624"/>
        <v>2</v>
      </c>
      <c r="E1182" s="8">
        <f t="shared" si="625"/>
        <v>1</v>
      </c>
      <c r="F1182" s="8">
        <f t="shared" si="626"/>
        <v>0</v>
      </c>
      <c r="G1182" s="61">
        <f t="shared" si="627"/>
        <v>458</v>
      </c>
      <c r="H1182" s="66">
        <f t="shared" si="636"/>
        <v>9.1258692490087077E-3</v>
      </c>
      <c r="I1182" s="2"/>
      <c r="J1182" s="2">
        <f t="shared" si="628"/>
        <v>0.48446808934584651</v>
      </c>
      <c r="K1182" s="2">
        <f t="shared" si="629"/>
        <v>0.49359395859485522</v>
      </c>
      <c r="L1182" s="2">
        <f t="shared" si="630"/>
        <v>0</v>
      </c>
      <c r="M1182" s="2">
        <f t="shared" si="631"/>
        <v>2.1937952059298271E-2</v>
      </c>
      <c r="N1182" s="61">
        <v>24314</v>
      </c>
      <c r="O1182" s="61">
        <v>24772</v>
      </c>
      <c r="R1182" s="61">
        <v>1101</v>
      </c>
      <c r="AC1182" s="64"/>
      <c r="AD1182" s="64"/>
      <c r="AE1182" s="64"/>
      <c r="AG1182" s="6">
        <f>IF(Q1182&gt;0,RANK(Q1182,(N1182:P1182,Q1182:AE1182)),0)</f>
        <v>0</v>
      </c>
      <c r="AH1182" s="6">
        <f>IF(R1182&gt;0,RANK(R1182,(N1182:P1182,Q1182:AE1182)),0)</f>
        <v>3</v>
      </c>
      <c r="AI1182" s="6">
        <f>IF(T1182&gt;0,RANK(T1182,(N1182:P1182,Q1182:AE1182)),0)</f>
        <v>0</v>
      </c>
      <c r="AJ1182" s="6">
        <f>IF(S1182&gt;0,RANK(S1182,(N1182:P1182,Q1182:AE1182)),0)</f>
        <v>0</v>
      </c>
      <c r="AK1182" s="2">
        <f t="shared" si="632"/>
        <v>0</v>
      </c>
      <c r="AL1182" s="2">
        <f t="shared" si="633"/>
        <v>2.1937952059298226E-2</v>
      </c>
      <c r="AM1182" s="2">
        <f t="shared" si="634"/>
        <v>0</v>
      </c>
      <c r="AN1182" s="2">
        <f t="shared" si="635"/>
        <v>0</v>
      </c>
      <c r="AP1182" t="s">
        <v>1022</v>
      </c>
      <c r="AQ1182" t="s">
        <v>255</v>
      </c>
      <c r="AR1182" s="61"/>
      <c r="AT1182">
        <v>1</v>
      </c>
      <c r="AU1182" s="105">
        <v>42</v>
      </c>
      <c r="AV1182" s="107">
        <v>85</v>
      </c>
      <c r="AW1182" s="111">
        <f t="shared" si="622"/>
        <v>42085</v>
      </c>
      <c r="AY1182" s="6" t="s">
        <v>1243</v>
      </c>
    </row>
    <row r="1183" spans="1:51" hidden="1" outlineLevel="1">
      <c r="A1183" t="s">
        <v>2192</v>
      </c>
      <c r="B1183" t="s">
        <v>255</v>
      </c>
      <c r="C1183" s="1">
        <f t="shared" si="623"/>
        <v>16304</v>
      </c>
      <c r="D1183" s="8">
        <f t="shared" si="624"/>
        <v>2</v>
      </c>
      <c r="E1183" s="8">
        <f t="shared" si="625"/>
        <v>1</v>
      </c>
      <c r="F1183" s="8">
        <f t="shared" si="626"/>
        <v>0</v>
      </c>
      <c r="G1183" s="61">
        <f t="shared" si="627"/>
        <v>6162</v>
      </c>
      <c r="H1183" s="66">
        <f t="shared" si="636"/>
        <v>0.3779440628066732</v>
      </c>
      <c r="I1183" s="2"/>
      <c r="J1183" s="2">
        <f t="shared" si="628"/>
        <v>0.30280912659470066</v>
      </c>
      <c r="K1183" s="2">
        <f t="shared" si="629"/>
        <v>0.68075318940137386</v>
      </c>
      <c r="L1183" s="2">
        <f t="shared" si="630"/>
        <v>0</v>
      </c>
      <c r="M1183" s="2">
        <f t="shared" si="631"/>
        <v>1.6437684003925535E-2</v>
      </c>
      <c r="N1183" s="61">
        <v>4937</v>
      </c>
      <c r="O1183" s="61">
        <v>11099</v>
      </c>
      <c r="R1183" s="61">
        <v>268</v>
      </c>
      <c r="AC1183" s="64"/>
      <c r="AD1183" s="64"/>
      <c r="AE1183" s="64"/>
      <c r="AG1183" s="6">
        <f>IF(Q1183&gt;0,RANK(Q1183,(N1183:P1183,Q1183:AE1183)),0)</f>
        <v>0</v>
      </c>
      <c r="AH1183" s="6">
        <f>IF(R1183&gt;0,RANK(R1183,(N1183:P1183,Q1183:AE1183)),0)</f>
        <v>3</v>
      </c>
      <c r="AI1183" s="6">
        <f>IF(T1183&gt;0,RANK(T1183,(N1183:P1183,Q1183:AE1183)),0)</f>
        <v>0</v>
      </c>
      <c r="AJ1183" s="6">
        <f>IF(S1183&gt;0,RANK(S1183,(N1183:P1183,Q1183:AE1183)),0)</f>
        <v>0</v>
      </c>
      <c r="AK1183" s="2">
        <f t="shared" si="632"/>
        <v>0</v>
      </c>
      <c r="AL1183" s="2">
        <f t="shared" si="633"/>
        <v>1.6437684003925417E-2</v>
      </c>
      <c r="AM1183" s="2">
        <f t="shared" si="634"/>
        <v>0</v>
      </c>
      <c r="AN1183" s="2">
        <f t="shared" si="635"/>
        <v>0</v>
      </c>
      <c r="AP1183" t="s">
        <v>2192</v>
      </c>
      <c r="AQ1183" t="s">
        <v>255</v>
      </c>
      <c r="AR1183" s="61"/>
      <c r="AT1183">
        <v>1</v>
      </c>
      <c r="AU1183" s="105">
        <v>42</v>
      </c>
      <c r="AV1183" s="107">
        <v>87</v>
      </c>
      <c r="AW1183" s="111">
        <f t="shared" si="622"/>
        <v>42087</v>
      </c>
      <c r="AY1183" s="6" t="s">
        <v>1243</v>
      </c>
    </row>
    <row r="1184" spans="1:51" hidden="1" outlineLevel="1">
      <c r="A1184" t="s">
        <v>122</v>
      </c>
      <c r="B1184" t="s">
        <v>255</v>
      </c>
      <c r="C1184" s="1">
        <f t="shared" si="623"/>
        <v>59999</v>
      </c>
      <c r="D1184" s="8">
        <f t="shared" si="624"/>
        <v>1</v>
      </c>
      <c r="E1184" s="8">
        <f t="shared" si="625"/>
        <v>2</v>
      </c>
      <c r="F1184" s="8">
        <f t="shared" si="626"/>
        <v>0</v>
      </c>
      <c r="G1184" s="61">
        <f t="shared" si="627"/>
        <v>7923</v>
      </c>
      <c r="H1184" s="66">
        <f t="shared" si="636"/>
        <v>0.13205220087001451</v>
      </c>
      <c r="I1184" s="2"/>
      <c r="J1184" s="2">
        <f t="shared" si="628"/>
        <v>0.55837597293288221</v>
      </c>
      <c r="K1184" s="2">
        <f t="shared" si="629"/>
        <v>0.4263237720628677</v>
      </c>
      <c r="L1184" s="2">
        <f t="shared" si="630"/>
        <v>0</v>
      </c>
      <c r="M1184" s="2">
        <f t="shared" si="631"/>
        <v>1.5300255004250085E-2</v>
      </c>
      <c r="N1184" s="61">
        <v>33502</v>
      </c>
      <c r="O1184" s="61">
        <v>25579</v>
      </c>
      <c r="R1184" s="61">
        <v>918</v>
      </c>
      <c r="AC1184" s="64"/>
      <c r="AD1184" s="64"/>
      <c r="AE1184" s="64"/>
      <c r="AG1184" s="6">
        <f>IF(Q1184&gt;0,RANK(Q1184,(N1184:P1184,Q1184:AE1184)),0)</f>
        <v>0</v>
      </c>
      <c r="AH1184" s="6">
        <f>IF(R1184&gt;0,RANK(R1184,(N1184:P1184,Q1184:AE1184)),0)</f>
        <v>3</v>
      </c>
      <c r="AI1184" s="6">
        <f>IF(T1184&gt;0,RANK(T1184,(N1184:P1184,Q1184:AE1184)),0)</f>
        <v>0</v>
      </c>
      <c r="AJ1184" s="6">
        <f>IF(S1184&gt;0,RANK(S1184,(N1184:P1184,Q1184:AE1184)),0)</f>
        <v>0</v>
      </c>
      <c r="AK1184" s="2">
        <f t="shared" si="632"/>
        <v>0</v>
      </c>
      <c r="AL1184" s="2">
        <f t="shared" si="633"/>
        <v>1.5300255004250071E-2</v>
      </c>
      <c r="AM1184" s="2">
        <f t="shared" si="634"/>
        <v>0</v>
      </c>
      <c r="AN1184" s="2">
        <f t="shared" si="635"/>
        <v>0</v>
      </c>
      <c r="AP1184" t="s">
        <v>122</v>
      </c>
      <c r="AQ1184" t="s">
        <v>255</v>
      </c>
      <c r="AR1184" s="61">
        <v>11</v>
      </c>
      <c r="AT1184">
        <v>1</v>
      </c>
      <c r="AU1184" s="105">
        <v>42</v>
      </c>
      <c r="AV1184" s="107">
        <v>89</v>
      </c>
      <c r="AW1184" s="111">
        <f t="shared" si="622"/>
        <v>42089</v>
      </c>
      <c r="AY1184" s="6" t="s">
        <v>1243</v>
      </c>
    </row>
    <row r="1185" spans="1:51" hidden="1" outlineLevel="1">
      <c r="A1185" t="s">
        <v>2319</v>
      </c>
      <c r="B1185" t="s">
        <v>255</v>
      </c>
      <c r="C1185" s="1">
        <f t="shared" si="623"/>
        <v>402791</v>
      </c>
      <c r="D1185" s="8">
        <f t="shared" si="624"/>
        <v>1</v>
      </c>
      <c r="E1185" s="8">
        <f t="shared" si="625"/>
        <v>2</v>
      </c>
      <c r="F1185" s="8">
        <f t="shared" si="626"/>
        <v>0</v>
      </c>
      <c r="G1185" s="61">
        <f t="shared" si="627"/>
        <v>71315</v>
      </c>
      <c r="H1185" s="66">
        <f t="shared" si="636"/>
        <v>0.17705211884078839</v>
      </c>
      <c r="I1185" s="2"/>
      <c r="J1185" s="2">
        <f t="shared" si="628"/>
        <v>0.58391821068494576</v>
      </c>
      <c r="K1185" s="2">
        <f t="shared" si="629"/>
        <v>0.4068660918441574</v>
      </c>
      <c r="L1185" s="2">
        <f t="shared" si="630"/>
        <v>0</v>
      </c>
      <c r="M1185" s="2">
        <f t="shared" si="631"/>
        <v>9.2156974708968442E-3</v>
      </c>
      <c r="N1185" s="61">
        <v>235197</v>
      </c>
      <c r="O1185" s="61">
        <v>163882</v>
      </c>
      <c r="R1185" s="61">
        <v>3712</v>
      </c>
      <c r="AC1185" s="64"/>
      <c r="AD1185" s="64"/>
      <c r="AE1185" s="64"/>
      <c r="AG1185" s="6">
        <f>IF(Q1185&gt;0,RANK(Q1185,(N1185:P1185,Q1185:AE1185)),0)</f>
        <v>0</v>
      </c>
      <c r="AH1185" s="6">
        <f>IF(R1185&gt;0,RANK(R1185,(N1185:P1185,Q1185:AE1185)),0)</f>
        <v>3</v>
      </c>
      <c r="AI1185" s="6">
        <f>IF(T1185&gt;0,RANK(T1185,(N1185:P1185,Q1185:AE1185)),0)</f>
        <v>0</v>
      </c>
      <c r="AJ1185" s="6">
        <f>IF(S1185&gt;0,RANK(S1185,(N1185:P1185,Q1185:AE1185)),0)</f>
        <v>0</v>
      </c>
      <c r="AK1185" s="2">
        <f t="shared" si="632"/>
        <v>0</v>
      </c>
      <c r="AL1185" s="2">
        <f t="shared" si="633"/>
        <v>9.2156974708968182E-3</v>
      </c>
      <c r="AM1185" s="2">
        <f t="shared" si="634"/>
        <v>0</v>
      </c>
      <c r="AN1185" s="2">
        <f t="shared" si="635"/>
        <v>0</v>
      </c>
      <c r="AP1185" t="s">
        <v>2319</v>
      </c>
      <c r="AQ1185" t="s">
        <v>255</v>
      </c>
      <c r="AR1185" s="61"/>
      <c r="AT1185">
        <v>1</v>
      </c>
      <c r="AU1185" s="105">
        <v>42</v>
      </c>
      <c r="AV1185" s="107">
        <v>91</v>
      </c>
      <c r="AW1185" s="111">
        <f t="shared" si="622"/>
        <v>42091</v>
      </c>
      <c r="AY1185" s="6" t="s">
        <v>1243</v>
      </c>
    </row>
    <row r="1186" spans="1:51" hidden="1" outlineLevel="1">
      <c r="A1186" t="s">
        <v>1386</v>
      </c>
      <c r="B1186" t="s">
        <v>255</v>
      </c>
      <c r="C1186" s="1">
        <f t="shared" si="623"/>
        <v>7746</v>
      </c>
      <c r="D1186" s="8">
        <f t="shared" si="624"/>
        <v>2</v>
      </c>
      <c r="E1186" s="8">
        <f t="shared" si="625"/>
        <v>1</v>
      </c>
      <c r="F1186" s="8">
        <f t="shared" si="626"/>
        <v>0</v>
      </c>
      <c r="G1186" s="61">
        <f t="shared" si="627"/>
        <v>1314</v>
      </c>
      <c r="H1186" s="66">
        <f t="shared" si="636"/>
        <v>0.16963594113090627</v>
      </c>
      <c r="I1186" s="2"/>
      <c r="J1186" s="2">
        <f t="shared" si="628"/>
        <v>0.40291763490833976</v>
      </c>
      <c r="K1186" s="2">
        <f t="shared" si="629"/>
        <v>0.57255357603924606</v>
      </c>
      <c r="L1186" s="2">
        <f t="shared" si="630"/>
        <v>0</v>
      </c>
      <c r="M1186" s="2">
        <f t="shared" si="631"/>
        <v>2.4528789052414179E-2</v>
      </c>
      <c r="N1186" s="61">
        <v>3121</v>
      </c>
      <c r="O1186" s="61">
        <v>4435</v>
      </c>
      <c r="R1186" s="61">
        <v>190</v>
      </c>
      <c r="AC1186" s="64"/>
      <c r="AD1186" s="64"/>
      <c r="AE1186" s="64"/>
      <c r="AG1186" s="6">
        <f>IF(Q1186&gt;0,RANK(Q1186,(N1186:P1186,Q1186:AE1186)),0)</f>
        <v>0</v>
      </c>
      <c r="AH1186" s="6">
        <f>IF(R1186&gt;0,RANK(R1186,(N1186:P1186,Q1186:AE1186)),0)</f>
        <v>3</v>
      </c>
      <c r="AI1186" s="6">
        <f>IF(T1186&gt;0,RANK(T1186,(N1186:P1186,Q1186:AE1186)),0)</f>
        <v>0</v>
      </c>
      <c r="AJ1186" s="6">
        <f>IF(S1186&gt;0,RANK(S1186,(N1186:P1186,Q1186:AE1186)),0)</f>
        <v>0</v>
      </c>
      <c r="AK1186" s="2">
        <f t="shared" si="632"/>
        <v>0</v>
      </c>
      <c r="AL1186" s="2">
        <f t="shared" si="633"/>
        <v>2.4528789052414148E-2</v>
      </c>
      <c r="AM1186" s="2">
        <f t="shared" si="634"/>
        <v>0</v>
      </c>
      <c r="AN1186" s="2">
        <f t="shared" si="635"/>
        <v>0</v>
      </c>
      <c r="AP1186" t="s">
        <v>1386</v>
      </c>
      <c r="AQ1186" t="s">
        <v>255</v>
      </c>
      <c r="AR1186" s="61">
        <v>10</v>
      </c>
      <c r="AT1186">
        <v>1</v>
      </c>
      <c r="AU1186" s="105">
        <v>42</v>
      </c>
      <c r="AV1186" s="107">
        <v>93</v>
      </c>
      <c r="AW1186" s="111">
        <f t="shared" si="622"/>
        <v>42093</v>
      </c>
      <c r="AY1186" s="6" t="s">
        <v>1243</v>
      </c>
    </row>
    <row r="1187" spans="1:51" hidden="1" outlineLevel="1">
      <c r="A1187" t="s">
        <v>1782</v>
      </c>
      <c r="B1187" t="s">
        <v>255</v>
      </c>
      <c r="C1187" s="1">
        <f t="shared" si="623"/>
        <v>126292</v>
      </c>
      <c r="D1187" s="8">
        <f t="shared" si="624"/>
        <v>1</v>
      </c>
      <c r="E1187" s="8">
        <f t="shared" si="625"/>
        <v>2</v>
      </c>
      <c r="F1187" s="8">
        <f t="shared" si="626"/>
        <v>0</v>
      </c>
      <c r="G1187" s="61">
        <f t="shared" si="627"/>
        <v>11935</v>
      </c>
      <c r="H1187" s="66">
        <f t="shared" si="636"/>
        <v>9.4503214772115415E-2</v>
      </c>
      <c r="I1187" s="2"/>
      <c r="J1187" s="2">
        <f t="shared" si="628"/>
        <v>0.54004212460013301</v>
      </c>
      <c r="K1187" s="2">
        <f t="shared" si="629"/>
        <v>0.44553890982801764</v>
      </c>
      <c r="L1187" s="2">
        <f t="shared" si="630"/>
        <v>0</v>
      </c>
      <c r="M1187" s="2">
        <f t="shared" si="631"/>
        <v>1.4418965571849351E-2</v>
      </c>
      <c r="N1187" s="61">
        <v>68203</v>
      </c>
      <c r="O1187" s="61">
        <v>56268</v>
      </c>
      <c r="R1187" s="61">
        <v>1821</v>
      </c>
      <c r="AC1187" s="64"/>
      <c r="AD1187" s="64"/>
      <c r="AE1187" s="64"/>
      <c r="AG1187" s="6">
        <f>IF(Q1187&gt;0,RANK(Q1187,(N1187:P1187,Q1187:AE1187)),0)</f>
        <v>0</v>
      </c>
      <c r="AH1187" s="6">
        <f>IF(R1187&gt;0,RANK(R1187,(N1187:P1187,Q1187:AE1187)),0)</f>
        <v>3</v>
      </c>
      <c r="AI1187" s="6">
        <f>IF(T1187&gt;0,RANK(T1187,(N1187:P1187,Q1187:AE1187)),0)</f>
        <v>0</v>
      </c>
      <c r="AJ1187" s="6">
        <f>IF(S1187&gt;0,RANK(S1187,(N1187:P1187,Q1187:AE1187)),0)</f>
        <v>0</v>
      </c>
      <c r="AK1187" s="2">
        <f t="shared" si="632"/>
        <v>0</v>
      </c>
      <c r="AL1187" s="2">
        <f t="shared" si="633"/>
        <v>1.4418965571849365E-2</v>
      </c>
      <c r="AM1187" s="2">
        <f t="shared" si="634"/>
        <v>0</v>
      </c>
      <c r="AN1187" s="2">
        <f t="shared" si="635"/>
        <v>0</v>
      </c>
      <c r="AP1187" t="s">
        <v>1782</v>
      </c>
      <c r="AQ1187" t="s">
        <v>255</v>
      </c>
      <c r="AR1187" s="61">
        <v>15</v>
      </c>
      <c r="AT1187">
        <v>1</v>
      </c>
      <c r="AU1187" s="105">
        <v>42</v>
      </c>
      <c r="AV1187" s="107">
        <v>95</v>
      </c>
      <c r="AW1187" s="111">
        <f t="shared" si="622"/>
        <v>42095</v>
      </c>
      <c r="AY1187" s="6" t="s">
        <v>1243</v>
      </c>
    </row>
    <row r="1188" spans="1:51" hidden="1" outlineLevel="1">
      <c r="A1188" t="s">
        <v>977</v>
      </c>
      <c r="B1188" t="s">
        <v>255</v>
      </c>
      <c r="C1188" s="1">
        <f t="shared" si="623"/>
        <v>32681</v>
      </c>
      <c r="D1188" s="8">
        <f t="shared" si="624"/>
        <v>2</v>
      </c>
      <c r="E1188" s="8">
        <f t="shared" si="625"/>
        <v>1</v>
      </c>
      <c r="F1188" s="8">
        <f t="shared" si="626"/>
        <v>0</v>
      </c>
      <c r="G1188" s="61">
        <f t="shared" si="627"/>
        <v>6153</v>
      </c>
      <c r="H1188" s="66">
        <f t="shared" si="636"/>
        <v>0.18827453260304153</v>
      </c>
      <c r="I1188" s="2"/>
      <c r="J1188" s="2">
        <f t="shared" si="628"/>
        <v>0.39484715889966648</v>
      </c>
      <c r="K1188" s="2">
        <f t="shared" si="629"/>
        <v>0.58312169150270798</v>
      </c>
      <c r="L1188" s="2">
        <f t="shared" si="630"/>
        <v>0</v>
      </c>
      <c r="M1188" s="2">
        <f t="shared" si="631"/>
        <v>2.2031149597625532E-2</v>
      </c>
      <c r="N1188" s="61">
        <v>12904</v>
      </c>
      <c r="O1188" s="61">
        <v>19057</v>
      </c>
      <c r="R1188" s="61">
        <v>720</v>
      </c>
      <c r="AC1188" s="64"/>
      <c r="AD1188" s="64"/>
      <c r="AE1188" s="64"/>
      <c r="AG1188" s="6">
        <f>IF(Q1188&gt;0,RANK(Q1188,(N1188:P1188,Q1188:AE1188)),0)</f>
        <v>0</v>
      </c>
      <c r="AH1188" s="6">
        <f>IF(R1188&gt;0,RANK(R1188,(N1188:P1188,Q1188:AE1188)),0)</f>
        <v>3</v>
      </c>
      <c r="AI1188" s="6">
        <f>IF(T1188&gt;0,RANK(T1188,(N1188:P1188,Q1188:AE1188)),0)</f>
        <v>0</v>
      </c>
      <c r="AJ1188" s="6">
        <f>IF(S1188&gt;0,RANK(S1188,(N1188:P1188,Q1188:AE1188)),0)</f>
        <v>0</v>
      </c>
      <c r="AK1188" s="2">
        <f t="shared" si="632"/>
        <v>0</v>
      </c>
      <c r="AL1188" s="2">
        <f t="shared" si="633"/>
        <v>2.2031149597625532E-2</v>
      </c>
      <c r="AM1188" s="2">
        <f t="shared" si="634"/>
        <v>0</v>
      </c>
      <c r="AN1188" s="2">
        <f t="shared" si="635"/>
        <v>0</v>
      </c>
      <c r="AP1188" t="s">
        <v>977</v>
      </c>
      <c r="AQ1188" t="s">
        <v>255</v>
      </c>
      <c r="AR1188" s="61">
        <v>10</v>
      </c>
      <c r="AT1188">
        <v>1</v>
      </c>
      <c r="AU1188" s="105">
        <v>42</v>
      </c>
      <c r="AV1188" s="107">
        <v>97</v>
      </c>
      <c r="AW1188" s="111">
        <f t="shared" si="622"/>
        <v>42097</v>
      </c>
      <c r="AY1188" s="6" t="s">
        <v>1243</v>
      </c>
    </row>
    <row r="1189" spans="1:51" hidden="1" outlineLevel="1">
      <c r="A1189" t="s">
        <v>1406</v>
      </c>
      <c r="B1189" t="s">
        <v>255</v>
      </c>
      <c r="C1189" s="1">
        <f t="shared" si="623"/>
        <v>19092</v>
      </c>
      <c r="D1189" s="8">
        <f t="shared" si="624"/>
        <v>2</v>
      </c>
      <c r="E1189" s="8">
        <f t="shared" si="625"/>
        <v>1</v>
      </c>
      <c r="F1189" s="8">
        <f t="shared" si="626"/>
        <v>0</v>
      </c>
      <c r="G1189" s="61">
        <f t="shared" si="627"/>
        <v>6252</v>
      </c>
      <c r="H1189" s="66">
        <f t="shared" si="636"/>
        <v>0.32746700188560651</v>
      </c>
      <c r="I1189" s="2"/>
      <c r="J1189" s="2">
        <f t="shared" si="628"/>
        <v>0.32306725329981145</v>
      </c>
      <c r="K1189" s="2">
        <f t="shared" si="629"/>
        <v>0.65053425518541796</v>
      </c>
      <c r="L1189" s="2">
        <f t="shared" si="630"/>
        <v>0</v>
      </c>
      <c r="M1189" s="2">
        <f t="shared" si="631"/>
        <v>2.6398491514770583E-2</v>
      </c>
      <c r="N1189" s="61">
        <v>6168</v>
      </c>
      <c r="O1189" s="61">
        <v>12420</v>
      </c>
      <c r="R1189" s="61">
        <v>504</v>
      </c>
      <c r="AC1189" s="64"/>
      <c r="AD1189" s="64"/>
      <c r="AE1189" s="64"/>
      <c r="AG1189" s="6">
        <f>IF(Q1189&gt;0,RANK(Q1189,(N1189:P1189,Q1189:AE1189)),0)</f>
        <v>0</v>
      </c>
      <c r="AH1189" s="6">
        <f>IF(R1189&gt;0,RANK(R1189,(N1189:P1189,Q1189:AE1189)),0)</f>
        <v>3</v>
      </c>
      <c r="AI1189" s="6">
        <f>IF(T1189&gt;0,RANK(T1189,(N1189:P1189,Q1189:AE1189)),0)</f>
        <v>0</v>
      </c>
      <c r="AJ1189" s="6">
        <f>IF(S1189&gt;0,RANK(S1189,(N1189:P1189,Q1189:AE1189)),0)</f>
        <v>0</v>
      </c>
      <c r="AK1189" s="2">
        <f t="shared" si="632"/>
        <v>0</v>
      </c>
      <c r="AL1189" s="2">
        <f t="shared" si="633"/>
        <v>2.6398491514770583E-2</v>
      </c>
      <c r="AM1189" s="2">
        <f t="shared" si="634"/>
        <v>0</v>
      </c>
      <c r="AN1189" s="2">
        <f t="shared" si="635"/>
        <v>0</v>
      </c>
      <c r="AP1189" t="s">
        <v>1406</v>
      </c>
      <c r="AQ1189" t="s">
        <v>255</v>
      </c>
      <c r="AR1189" s="61"/>
      <c r="AT1189">
        <v>1</v>
      </c>
      <c r="AU1189" s="105">
        <v>42</v>
      </c>
      <c r="AV1189" s="107">
        <v>99</v>
      </c>
      <c r="AW1189" s="111">
        <f t="shared" si="622"/>
        <v>42099</v>
      </c>
      <c r="AY1189" s="6" t="s">
        <v>1243</v>
      </c>
    </row>
    <row r="1190" spans="1:51" hidden="1" outlineLevel="1">
      <c r="A1190" t="s">
        <v>1249</v>
      </c>
      <c r="B1190" t="s">
        <v>255</v>
      </c>
      <c r="C1190" s="1">
        <f t="shared" si="623"/>
        <v>653850</v>
      </c>
      <c r="D1190" s="8">
        <f t="shared" si="624"/>
        <v>1</v>
      </c>
      <c r="E1190" s="8">
        <f t="shared" si="625"/>
        <v>2</v>
      </c>
      <c r="F1190" s="8">
        <f t="shared" si="626"/>
        <v>0</v>
      </c>
      <c r="G1190" s="61">
        <f t="shared" si="627"/>
        <v>480425</v>
      </c>
      <c r="H1190" s="66">
        <f t="shared" si="636"/>
        <v>0.73476332492161811</v>
      </c>
      <c r="I1190" s="2"/>
      <c r="J1190" s="2">
        <f t="shared" si="628"/>
        <v>0.86393821212816391</v>
      </c>
      <c r="K1190" s="2">
        <f t="shared" si="629"/>
        <v>0.12917488720654585</v>
      </c>
      <c r="L1190" s="2">
        <f t="shared" si="630"/>
        <v>0</v>
      </c>
      <c r="M1190" s="2">
        <f t="shared" si="631"/>
        <v>6.8869006652902409E-3</v>
      </c>
      <c r="N1190" s="61">
        <v>564886</v>
      </c>
      <c r="O1190" s="61">
        <v>84461</v>
      </c>
      <c r="R1190" s="61">
        <v>4503</v>
      </c>
      <c r="AC1190" s="64"/>
      <c r="AD1190" s="64"/>
      <c r="AE1190" s="64"/>
      <c r="AG1190" s="6">
        <f>IF(Q1190&gt;0,RANK(Q1190,(N1190:P1190,Q1190:AE1190)),0)</f>
        <v>0</v>
      </c>
      <c r="AH1190" s="6">
        <f>IF(R1190&gt;0,RANK(R1190,(N1190:P1190,Q1190:AE1190)),0)</f>
        <v>3</v>
      </c>
      <c r="AI1190" s="6">
        <f>IF(T1190&gt;0,RANK(T1190,(N1190:P1190,Q1190:AE1190)),0)</f>
        <v>0</v>
      </c>
      <c r="AJ1190" s="6">
        <f>IF(S1190&gt;0,RANK(S1190,(N1190:P1190,Q1190:AE1190)),0)</f>
        <v>0</v>
      </c>
      <c r="AK1190" s="2">
        <f t="shared" si="632"/>
        <v>0</v>
      </c>
      <c r="AL1190" s="2">
        <f t="shared" si="633"/>
        <v>6.8869006652902045E-3</v>
      </c>
      <c r="AM1190" s="2">
        <f t="shared" si="634"/>
        <v>0</v>
      </c>
      <c r="AN1190" s="2">
        <f t="shared" si="635"/>
        <v>0</v>
      </c>
      <c r="AP1190" t="s">
        <v>1249</v>
      </c>
      <c r="AQ1190" t="s">
        <v>255</v>
      </c>
      <c r="AR1190" s="61"/>
      <c r="AT1190">
        <v>1</v>
      </c>
      <c r="AU1190" s="105">
        <v>42</v>
      </c>
      <c r="AV1190" s="107">
        <v>101</v>
      </c>
      <c r="AW1190" s="111">
        <f t="shared" si="622"/>
        <v>42101</v>
      </c>
      <c r="AY1190" s="6" t="s">
        <v>1243</v>
      </c>
    </row>
    <row r="1191" spans="1:51" hidden="1" outlineLevel="1">
      <c r="A1191" t="s">
        <v>1810</v>
      </c>
      <c r="B1191" t="s">
        <v>255</v>
      </c>
      <c r="C1191" s="1">
        <f t="shared" si="623"/>
        <v>22798</v>
      </c>
      <c r="D1191" s="8">
        <f t="shared" si="624"/>
        <v>2</v>
      </c>
      <c r="E1191" s="8">
        <f t="shared" si="625"/>
        <v>1</v>
      </c>
      <c r="F1191" s="8">
        <f t="shared" si="626"/>
        <v>0</v>
      </c>
      <c r="G1191" s="61">
        <f t="shared" si="627"/>
        <v>2186</v>
      </c>
      <c r="H1191" s="66">
        <f t="shared" si="636"/>
        <v>9.5885604000350913E-2</v>
      </c>
      <c r="I1191" s="2"/>
      <c r="J1191" s="2">
        <f t="shared" si="628"/>
        <v>0.4421879112202825</v>
      </c>
      <c r="K1191" s="2">
        <f t="shared" si="629"/>
        <v>0.5380735152206334</v>
      </c>
      <c r="L1191" s="2">
        <f t="shared" si="630"/>
        <v>0</v>
      </c>
      <c r="M1191" s="2">
        <f t="shared" si="631"/>
        <v>1.9738573559084149E-2</v>
      </c>
      <c r="N1191" s="61">
        <v>10081</v>
      </c>
      <c r="O1191" s="61">
        <v>12267</v>
      </c>
      <c r="R1191" s="61">
        <v>450</v>
      </c>
      <c r="AC1191" s="64"/>
      <c r="AD1191" s="64"/>
      <c r="AE1191" s="64"/>
      <c r="AG1191" s="6">
        <f>IF(Q1191&gt;0,RANK(Q1191,(N1191:P1191,Q1191:AE1191)),0)</f>
        <v>0</v>
      </c>
      <c r="AH1191" s="6">
        <f>IF(R1191&gt;0,RANK(R1191,(N1191:P1191,Q1191:AE1191)),0)</f>
        <v>3</v>
      </c>
      <c r="AI1191" s="6">
        <f>IF(T1191&gt;0,RANK(T1191,(N1191:P1191,Q1191:AE1191)),0)</f>
        <v>0</v>
      </c>
      <c r="AJ1191" s="6">
        <f>IF(S1191&gt;0,RANK(S1191,(N1191:P1191,Q1191:AE1191)),0)</f>
        <v>0</v>
      </c>
      <c r="AK1191" s="2">
        <f t="shared" si="632"/>
        <v>0</v>
      </c>
      <c r="AL1191" s="2">
        <f t="shared" si="633"/>
        <v>1.9738573559084129E-2</v>
      </c>
      <c r="AM1191" s="2">
        <f t="shared" si="634"/>
        <v>0</v>
      </c>
      <c r="AN1191" s="2">
        <f t="shared" si="635"/>
        <v>0</v>
      </c>
      <c r="AP1191" t="s">
        <v>1810</v>
      </c>
      <c r="AQ1191" t="s">
        <v>255</v>
      </c>
      <c r="AR1191" s="61">
        <v>10</v>
      </c>
      <c r="AT1191">
        <v>1</v>
      </c>
      <c r="AU1191" s="105">
        <v>42</v>
      </c>
      <c r="AV1191" s="107">
        <v>103</v>
      </c>
      <c r="AW1191" s="111">
        <f t="shared" si="622"/>
        <v>42103</v>
      </c>
      <c r="AY1191" s="6" t="s">
        <v>1243</v>
      </c>
    </row>
    <row r="1192" spans="1:51" hidden="1" outlineLevel="1">
      <c r="A1192" t="s">
        <v>2348</v>
      </c>
      <c r="B1192" t="s">
        <v>255</v>
      </c>
      <c r="C1192" s="1">
        <f t="shared" si="623"/>
        <v>7154</v>
      </c>
      <c r="D1192" s="8">
        <f t="shared" si="624"/>
        <v>2</v>
      </c>
      <c r="E1192" s="8">
        <f t="shared" si="625"/>
        <v>1</v>
      </c>
      <c r="F1192" s="8">
        <f t="shared" si="626"/>
        <v>0</v>
      </c>
      <c r="G1192" s="61">
        <f t="shared" si="627"/>
        <v>3085</v>
      </c>
      <c r="H1192" s="66">
        <f t="shared" si="636"/>
        <v>0.43122728543472183</v>
      </c>
      <c r="I1192" s="2"/>
      <c r="J1192" s="2">
        <f t="shared" si="628"/>
        <v>0.27257478333799273</v>
      </c>
      <c r="K1192" s="2">
        <f t="shared" si="629"/>
        <v>0.70380206877271456</v>
      </c>
      <c r="L1192" s="2">
        <f t="shared" si="630"/>
        <v>0</v>
      </c>
      <c r="M1192" s="2">
        <f t="shared" si="631"/>
        <v>2.3623147889292651E-2</v>
      </c>
      <c r="N1192" s="61">
        <v>1950</v>
      </c>
      <c r="O1192" s="61">
        <v>5035</v>
      </c>
      <c r="R1192" s="61">
        <v>169</v>
      </c>
      <c r="AC1192" s="64"/>
      <c r="AD1192" s="64"/>
      <c r="AE1192" s="64"/>
      <c r="AG1192" s="6">
        <f>IF(Q1192&gt;0,RANK(Q1192,(N1192:P1192,Q1192:AE1192)),0)</f>
        <v>0</v>
      </c>
      <c r="AH1192" s="6">
        <f>IF(R1192&gt;0,RANK(R1192,(N1192:P1192,Q1192:AE1192)),0)</f>
        <v>3</v>
      </c>
      <c r="AI1192" s="6">
        <f>IF(T1192&gt;0,RANK(T1192,(N1192:P1192,Q1192:AE1192)),0)</f>
        <v>0</v>
      </c>
      <c r="AJ1192" s="6">
        <f>IF(S1192&gt;0,RANK(S1192,(N1192:P1192,Q1192:AE1192)),0)</f>
        <v>0</v>
      </c>
      <c r="AK1192" s="2">
        <f t="shared" si="632"/>
        <v>0</v>
      </c>
      <c r="AL1192" s="2">
        <f t="shared" si="633"/>
        <v>2.3623147889292703E-2</v>
      </c>
      <c r="AM1192" s="2">
        <f t="shared" si="634"/>
        <v>0</v>
      </c>
      <c r="AN1192" s="2">
        <f t="shared" si="635"/>
        <v>0</v>
      </c>
      <c r="AP1192" t="s">
        <v>2348</v>
      </c>
      <c r="AQ1192" t="s">
        <v>255</v>
      </c>
      <c r="AR1192" s="61">
        <v>5</v>
      </c>
      <c r="AT1192">
        <v>1</v>
      </c>
      <c r="AU1192" s="105">
        <v>42</v>
      </c>
      <c r="AV1192" s="107">
        <v>105</v>
      </c>
      <c r="AW1192" s="111">
        <f t="shared" si="622"/>
        <v>42105</v>
      </c>
      <c r="AY1192" s="6" t="s">
        <v>1243</v>
      </c>
    </row>
    <row r="1193" spans="1:51" hidden="1" outlineLevel="1">
      <c r="A1193" t="s">
        <v>2191</v>
      </c>
      <c r="B1193" t="s">
        <v>255</v>
      </c>
      <c r="C1193" s="1">
        <f t="shared" si="623"/>
        <v>57468</v>
      </c>
      <c r="D1193" s="8">
        <f t="shared" si="624"/>
        <v>2</v>
      </c>
      <c r="E1193" s="8">
        <f t="shared" si="625"/>
        <v>1</v>
      </c>
      <c r="F1193" s="8">
        <f t="shared" si="626"/>
        <v>0</v>
      </c>
      <c r="G1193" s="61">
        <f t="shared" si="627"/>
        <v>6986</v>
      </c>
      <c r="H1193" s="66">
        <f t="shared" si="636"/>
        <v>0.1215633047957124</v>
      </c>
      <c r="I1193" s="2"/>
      <c r="J1193" s="2">
        <f t="shared" si="628"/>
        <v>0.42874295259970768</v>
      </c>
      <c r="K1193" s="2">
        <f t="shared" si="629"/>
        <v>0.55030625739542005</v>
      </c>
      <c r="L1193" s="2">
        <f t="shared" si="630"/>
        <v>0</v>
      </c>
      <c r="M1193" s="2">
        <f t="shared" si="631"/>
        <v>2.0950790004872211E-2</v>
      </c>
      <c r="N1193" s="61">
        <v>24639</v>
      </c>
      <c r="O1193" s="61">
        <v>31625</v>
      </c>
      <c r="R1193" s="61">
        <v>1204</v>
      </c>
      <c r="AC1193" s="64"/>
      <c r="AD1193" s="64"/>
      <c r="AE1193" s="64"/>
      <c r="AG1193" s="6">
        <f>IF(Q1193&gt;0,RANK(Q1193,(N1193:P1193,Q1193:AE1193)),0)</f>
        <v>0</v>
      </c>
      <c r="AH1193" s="6">
        <f>IF(R1193&gt;0,RANK(R1193,(N1193:P1193,Q1193:AE1193)),0)</f>
        <v>3</v>
      </c>
      <c r="AI1193" s="6">
        <f>IF(T1193&gt;0,RANK(T1193,(N1193:P1193,Q1193:AE1193)),0)</f>
        <v>0</v>
      </c>
      <c r="AJ1193" s="6">
        <f>IF(S1193&gt;0,RANK(S1193,(N1193:P1193,Q1193:AE1193)),0)</f>
        <v>0</v>
      </c>
      <c r="AK1193" s="2">
        <f t="shared" si="632"/>
        <v>0</v>
      </c>
      <c r="AL1193" s="2">
        <f t="shared" si="633"/>
        <v>2.0950790004872277E-2</v>
      </c>
      <c r="AM1193" s="2">
        <f t="shared" si="634"/>
        <v>0</v>
      </c>
      <c r="AN1193" s="2">
        <f t="shared" si="635"/>
        <v>0</v>
      </c>
      <c r="AP1193" t="s">
        <v>2191</v>
      </c>
      <c r="AQ1193" t="s">
        <v>255</v>
      </c>
      <c r="AR1193" s="61">
        <v>17</v>
      </c>
      <c r="AT1193">
        <v>1</v>
      </c>
      <c r="AU1193" s="105">
        <v>42</v>
      </c>
      <c r="AV1193" s="107">
        <v>107</v>
      </c>
      <c r="AW1193" s="111">
        <f t="shared" si="622"/>
        <v>42107</v>
      </c>
      <c r="AY1193" s="6" t="s">
        <v>1243</v>
      </c>
    </row>
    <row r="1194" spans="1:51" hidden="1" outlineLevel="1">
      <c r="A1194" t="s">
        <v>1795</v>
      </c>
      <c r="B1194" t="s">
        <v>255</v>
      </c>
      <c r="C1194" s="1">
        <f t="shared" si="623"/>
        <v>14868</v>
      </c>
      <c r="D1194" s="8">
        <f t="shared" si="624"/>
        <v>2</v>
      </c>
      <c r="E1194" s="8">
        <f t="shared" si="625"/>
        <v>1</v>
      </c>
      <c r="F1194" s="8">
        <f t="shared" si="626"/>
        <v>0</v>
      </c>
      <c r="G1194" s="61">
        <f t="shared" si="627"/>
        <v>5200</v>
      </c>
      <c r="H1194" s="66">
        <f t="shared" si="636"/>
        <v>0.3497444175410277</v>
      </c>
      <c r="I1194" s="2"/>
      <c r="J1194" s="2">
        <f t="shared" si="628"/>
        <v>0.31281947807371535</v>
      </c>
      <c r="K1194" s="2">
        <f t="shared" si="629"/>
        <v>0.66256389561474305</v>
      </c>
      <c r="L1194" s="2">
        <f t="shared" si="630"/>
        <v>0</v>
      </c>
      <c r="M1194" s="2">
        <f t="shared" si="631"/>
        <v>2.4616626311541601E-2</v>
      </c>
      <c r="N1194" s="61">
        <v>4651</v>
      </c>
      <c r="O1194" s="61">
        <v>9851</v>
      </c>
      <c r="R1194" s="61">
        <v>366</v>
      </c>
      <c r="AC1194" s="64"/>
      <c r="AD1194" s="64"/>
      <c r="AE1194" s="64"/>
      <c r="AG1194" s="6">
        <f>IF(Q1194&gt;0,RANK(Q1194,(N1194:P1194,Q1194:AE1194)),0)</f>
        <v>0</v>
      </c>
      <c r="AH1194" s="6">
        <f>IF(R1194&gt;0,RANK(R1194,(N1194:P1194,Q1194:AE1194)),0)</f>
        <v>3</v>
      </c>
      <c r="AI1194" s="6">
        <f>IF(T1194&gt;0,RANK(T1194,(N1194:P1194,Q1194:AE1194)),0)</f>
        <v>0</v>
      </c>
      <c r="AJ1194" s="6">
        <f>IF(S1194&gt;0,RANK(S1194,(N1194:P1194,Q1194:AE1194)),0)</f>
        <v>0</v>
      </c>
      <c r="AK1194" s="2">
        <f t="shared" si="632"/>
        <v>0</v>
      </c>
      <c r="AL1194" s="2">
        <f t="shared" si="633"/>
        <v>2.4616626311541566E-2</v>
      </c>
      <c r="AM1194" s="2">
        <f t="shared" si="634"/>
        <v>0</v>
      </c>
      <c r="AN1194" s="2">
        <f t="shared" si="635"/>
        <v>0</v>
      </c>
      <c r="AP1194" t="s">
        <v>1795</v>
      </c>
      <c r="AQ1194" t="s">
        <v>255</v>
      </c>
      <c r="AR1194" s="61">
        <v>10</v>
      </c>
      <c r="AT1194">
        <v>1</v>
      </c>
      <c r="AU1194" s="105">
        <v>42</v>
      </c>
      <c r="AV1194" s="107">
        <v>109</v>
      </c>
      <c r="AW1194" s="111">
        <f t="shared" si="622"/>
        <v>42109</v>
      </c>
      <c r="AY1194" s="6" t="s">
        <v>1243</v>
      </c>
    </row>
    <row r="1195" spans="1:51" hidden="1" outlineLevel="1">
      <c r="A1195" t="s">
        <v>2099</v>
      </c>
      <c r="B1195" t="s">
        <v>255</v>
      </c>
      <c r="C1195" s="1">
        <f t="shared" si="623"/>
        <v>33800</v>
      </c>
      <c r="D1195" s="8">
        <f t="shared" si="624"/>
        <v>2</v>
      </c>
      <c r="E1195" s="8">
        <f t="shared" si="625"/>
        <v>1</v>
      </c>
      <c r="F1195" s="8">
        <f t="shared" si="626"/>
        <v>0</v>
      </c>
      <c r="G1195" s="61">
        <f t="shared" si="627"/>
        <v>11324</v>
      </c>
      <c r="H1195" s="66">
        <f t="shared" si="636"/>
        <v>0.33502958579881659</v>
      </c>
      <c r="I1195" s="2"/>
      <c r="J1195" s="2">
        <f t="shared" si="628"/>
        <v>0.32147928994082842</v>
      </c>
      <c r="K1195" s="2">
        <f t="shared" si="629"/>
        <v>0.656508875739645</v>
      </c>
      <c r="L1195" s="2">
        <f t="shared" si="630"/>
        <v>0</v>
      </c>
      <c r="M1195" s="2">
        <f t="shared" si="631"/>
        <v>2.201183431952658E-2</v>
      </c>
      <c r="N1195" s="61">
        <v>10866</v>
      </c>
      <c r="O1195" s="61">
        <v>22190</v>
      </c>
      <c r="R1195" s="61">
        <v>744</v>
      </c>
      <c r="AC1195" s="64"/>
      <c r="AD1195" s="64"/>
      <c r="AE1195" s="64"/>
      <c r="AG1195" s="6">
        <f>IF(Q1195&gt;0,RANK(Q1195,(N1195:P1195,Q1195:AE1195)),0)</f>
        <v>0</v>
      </c>
      <c r="AH1195" s="6">
        <f>IF(R1195&gt;0,RANK(R1195,(N1195:P1195,Q1195:AE1195)),0)</f>
        <v>3</v>
      </c>
      <c r="AI1195" s="6">
        <f>IF(T1195&gt;0,RANK(T1195,(N1195:P1195,Q1195:AE1195)),0)</f>
        <v>0</v>
      </c>
      <c r="AJ1195" s="6">
        <f>IF(S1195&gt;0,RANK(S1195,(N1195:P1195,Q1195:AE1195)),0)</f>
        <v>0</v>
      </c>
      <c r="AK1195" s="2">
        <f t="shared" si="632"/>
        <v>0</v>
      </c>
      <c r="AL1195" s="2">
        <f t="shared" si="633"/>
        <v>2.2011834319526628E-2</v>
      </c>
      <c r="AM1195" s="2">
        <f t="shared" si="634"/>
        <v>0</v>
      </c>
      <c r="AN1195" s="2">
        <f t="shared" si="635"/>
        <v>0</v>
      </c>
      <c r="AP1195" t="s">
        <v>2099</v>
      </c>
      <c r="AQ1195" t="s">
        <v>255</v>
      </c>
      <c r="AR1195" s="61"/>
      <c r="AT1195">
        <v>1</v>
      </c>
      <c r="AU1195" s="105">
        <v>42</v>
      </c>
      <c r="AV1195" s="107">
        <v>111</v>
      </c>
      <c r="AW1195" s="111">
        <f t="shared" si="622"/>
        <v>42111</v>
      </c>
      <c r="AY1195" s="6" t="s">
        <v>1243</v>
      </c>
    </row>
    <row r="1196" spans="1:51" hidden="1" outlineLevel="1">
      <c r="A1196" t="s">
        <v>788</v>
      </c>
      <c r="B1196" t="s">
        <v>255</v>
      </c>
      <c r="C1196" s="1">
        <f t="shared" si="623"/>
        <v>2925</v>
      </c>
      <c r="D1196" s="8">
        <f t="shared" si="624"/>
        <v>2</v>
      </c>
      <c r="E1196" s="8">
        <f t="shared" si="625"/>
        <v>1</v>
      </c>
      <c r="F1196" s="8">
        <f t="shared" si="626"/>
        <v>0</v>
      </c>
      <c r="G1196" s="61">
        <f t="shared" si="627"/>
        <v>753</v>
      </c>
      <c r="H1196" s="66">
        <f t="shared" si="636"/>
        <v>0.25743589743589745</v>
      </c>
      <c r="I1196" s="2"/>
      <c r="J1196" s="2">
        <f t="shared" si="628"/>
        <v>0.35897435897435898</v>
      </c>
      <c r="K1196" s="2">
        <f t="shared" si="629"/>
        <v>0.61641025641025637</v>
      </c>
      <c r="L1196" s="2">
        <f t="shared" si="630"/>
        <v>0</v>
      </c>
      <c r="M1196" s="2">
        <f t="shared" si="631"/>
        <v>2.4615384615384595E-2</v>
      </c>
      <c r="N1196" s="61">
        <v>1050</v>
      </c>
      <c r="O1196" s="61">
        <v>1803</v>
      </c>
      <c r="R1196" s="61">
        <v>72</v>
      </c>
      <c r="AC1196" s="64"/>
      <c r="AD1196" s="64"/>
      <c r="AE1196" s="64"/>
      <c r="AG1196" s="6">
        <f>IF(Q1196&gt;0,RANK(Q1196,(N1196:P1196,Q1196:AE1196)),0)</f>
        <v>0</v>
      </c>
      <c r="AH1196" s="6">
        <f>IF(R1196&gt;0,RANK(R1196,(N1196:P1196,Q1196:AE1196)),0)</f>
        <v>3</v>
      </c>
      <c r="AI1196" s="6">
        <f>IF(T1196&gt;0,RANK(T1196,(N1196:P1196,Q1196:AE1196)),0)</f>
        <v>0</v>
      </c>
      <c r="AJ1196" s="6">
        <f>IF(S1196&gt;0,RANK(S1196,(N1196:P1196,Q1196:AE1196)),0)</f>
        <v>0</v>
      </c>
      <c r="AK1196" s="2">
        <f t="shared" si="632"/>
        <v>0</v>
      </c>
      <c r="AL1196" s="2">
        <f t="shared" si="633"/>
        <v>2.4615384615384615E-2</v>
      </c>
      <c r="AM1196" s="2">
        <f t="shared" si="634"/>
        <v>0</v>
      </c>
      <c r="AN1196" s="2">
        <f t="shared" si="635"/>
        <v>0</v>
      </c>
      <c r="AP1196" t="s">
        <v>788</v>
      </c>
      <c r="AQ1196" t="s">
        <v>255</v>
      </c>
      <c r="AR1196" s="61">
        <v>10</v>
      </c>
      <c r="AT1196">
        <v>1</v>
      </c>
      <c r="AU1196" s="105">
        <v>42</v>
      </c>
      <c r="AV1196" s="107">
        <v>113</v>
      </c>
      <c r="AW1196" s="111">
        <f t="shared" si="622"/>
        <v>42113</v>
      </c>
      <c r="AY1196" s="6" t="s">
        <v>1243</v>
      </c>
    </row>
    <row r="1197" spans="1:51" hidden="1" outlineLevel="1">
      <c r="A1197" t="s">
        <v>2250</v>
      </c>
      <c r="B1197" t="s">
        <v>255</v>
      </c>
      <c r="C1197" s="1">
        <f t="shared" si="623"/>
        <v>18022</v>
      </c>
      <c r="D1197" s="8">
        <f t="shared" si="624"/>
        <v>2</v>
      </c>
      <c r="E1197" s="8">
        <f t="shared" si="625"/>
        <v>1</v>
      </c>
      <c r="F1197" s="8">
        <f t="shared" si="626"/>
        <v>0</v>
      </c>
      <c r="G1197" s="61">
        <f t="shared" si="627"/>
        <v>3473</v>
      </c>
      <c r="H1197" s="66">
        <f t="shared" si="636"/>
        <v>0.19270891133059595</v>
      </c>
      <c r="I1197" s="2"/>
      <c r="J1197" s="2">
        <f t="shared" si="628"/>
        <v>0.39296415492176229</v>
      </c>
      <c r="K1197" s="2">
        <f t="shared" si="629"/>
        <v>0.58567306625235827</v>
      </c>
      <c r="L1197" s="2">
        <f t="shared" si="630"/>
        <v>0</v>
      </c>
      <c r="M1197" s="2">
        <f t="shared" si="631"/>
        <v>2.1362778825879447E-2</v>
      </c>
      <c r="N1197" s="61">
        <v>7082</v>
      </c>
      <c r="O1197" s="61">
        <v>10555</v>
      </c>
      <c r="R1197" s="61">
        <v>385</v>
      </c>
      <c r="AC1197" s="64"/>
      <c r="AD1197" s="64"/>
      <c r="AE1197" s="64"/>
      <c r="AG1197" s="6">
        <f>IF(Q1197&gt;0,RANK(Q1197,(N1197:P1197,Q1197:AE1197)),0)</f>
        <v>0</v>
      </c>
      <c r="AH1197" s="6">
        <f>IF(R1197&gt;0,RANK(R1197,(N1197:P1197,Q1197:AE1197)),0)</f>
        <v>3</v>
      </c>
      <c r="AI1197" s="6">
        <f>IF(T1197&gt;0,RANK(T1197,(N1197:P1197,Q1197:AE1197)),0)</f>
        <v>0</v>
      </c>
      <c r="AJ1197" s="6">
        <f>IF(S1197&gt;0,RANK(S1197,(N1197:P1197,Q1197:AE1197)),0)</f>
        <v>0</v>
      </c>
      <c r="AK1197" s="2">
        <f t="shared" si="632"/>
        <v>0</v>
      </c>
      <c r="AL1197" s="2">
        <f t="shared" si="633"/>
        <v>2.1362778825879482E-2</v>
      </c>
      <c r="AM1197" s="2">
        <f t="shared" si="634"/>
        <v>0</v>
      </c>
      <c r="AN1197" s="2">
        <f t="shared" si="635"/>
        <v>0</v>
      </c>
      <c r="AP1197" t="s">
        <v>2250</v>
      </c>
      <c r="AQ1197" t="s">
        <v>255</v>
      </c>
      <c r="AR1197" s="61">
        <v>10</v>
      </c>
      <c r="AT1197">
        <v>1</v>
      </c>
      <c r="AU1197" s="105">
        <v>42</v>
      </c>
      <c r="AV1197" s="107">
        <v>115</v>
      </c>
      <c r="AW1197" s="111">
        <f t="shared" si="622"/>
        <v>42115</v>
      </c>
      <c r="AY1197" s="6" t="s">
        <v>1243</v>
      </c>
    </row>
    <row r="1198" spans="1:51" hidden="1" outlineLevel="1">
      <c r="A1198" t="s">
        <v>1958</v>
      </c>
      <c r="B1198" t="s">
        <v>255</v>
      </c>
      <c r="C1198" s="1">
        <f t="shared" si="623"/>
        <v>16815</v>
      </c>
      <c r="D1198" s="8">
        <f t="shared" si="624"/>
        <v>2</v>
      </c>
      <c r="E1198" s="8">
        <f t="shared" si="625"/>
        <v>1</v>
      </c>
      <c r="F1198" s="8">
        <f t="shared" si="626"/>
        <v>0</v>
      </c>
      <c r="G1198" s="61">
        <f t="shared" si="627"/>
        <v>5924</v>
      </c>
      <c r="H1198" s="66">
        <f t="shared" si="636"/>
        <v>0.35230449003865594</v>
      </c>
      <c r="I1198" s="2"/>
      <c r="J1198" s="2">
        <f t="shared" si="628"/>
        <v>0.31251858459708592</v>
      </c>
      <c r="K1198" s="2">
        <f t="shared" si="629"/>
        <v>0.66482307463574186</v>
      </c>
      <c r="L1198" s="2">
        <f t="shared" si="630"/>
        <v>0</v>
      </c>
      <c r="M1198" s="2">
        <f t="shared" si="631"/>
        <v>2.2658340767172214E-2</v>
      </c>
      <c r="N1198" s="61">
        <v>5255</v>
      </c>
      <c r="O1198" s="61">
        <v>11179</v>
      </c>
      <c r="R1198" s="61">
        <v>381</v>
      </c>
      <c r="AC1198" s="64"/>
      <c r="AD1198" s="64"/>
      <c r="AE1198" s="64"/>
      <c r="AG1198" s="6">
        <f>IF(Q1198&gt;0,RANK(Q1198,(N1198:P1198,Q1198:AE1198)),0)</f>
        <v>0</v>
      </c>
      <c r="AH1198" s="6">
        <f>IF(R1198&gt;0,RANK(R1198,(N1198:P1198,Q1198:AE1198)),0)</f>
        <v>3</v>
      </c>
      <c r="AI1198" s="6">
        <f>IF(T1198&gt;0,RANK(T1198,(N1198:P1198,Q1198:AE1198)),0)</f>
        <v>0</v>
      </c>
      <c r="AJ1198" s="6">
        <f>IF(S1198&gt;0,RANK(S1198,(N1198:P1198,Q1198:AE1198)),0)</f>
        <v>0</v>
      </c>
      <c r="AK1198" s="2">
        <f t="shared" si="632"/>
        <v>0</v>
      </c>
      <c r="AL1198" s="2">
        <f t="shared" si="633"/>
        <v>2.2658340767172169E-2</v>
      </c>
      <c r="AM1198" s="2">
        <f t="shared" si="634"/>
        <v>0</v>
      </c>
      <c r="AN1198" s="2">
        <f t="shared" si="635"/>
        <v>0</v>
      </c>
      <c r="AP1198" t="s">
        <v>1958</v>
      </c>
      <c r="AQ1198" t="s">
        <v>255</v>
      </c>
      <c r="AR1198" s="61">
        <v>5</v>
      </c>
      <c r="AT1198">
        <v>1</v>
      </c>
      <c r="AU1198" s="105">
        <v>42</v>
      </c>
      <c r="AV1198" s="107">
        <v>117</v>
      </c>
      <c r="AW1198" s="111">
        <f t="shared" si="622"/>
        <v>42117</v>
      </c>
      <c r="AY1198" s="6" t="s">
        <v>1243</v>
      </c>
    </row>
    <row r="1199" spans="1:51" hidden="1" outlineLevel="1">
      <c r="A1199" t="s">
        <v>1070</v>
      </c>
      <c r="B1199" t="s">
        <v>255</v>
      </c>
      <c r="C1199" s="1">
        <f t="shared" si="623"/>
        <v>16074</v>
      </c>
      <c r="D1199" s="8">
        <f t="shared" si="624"/>
        <v>2</v>
      </c>
      <c r="E1199" s="8">
        <f t="shared" si="625"/>
        <v>1</v>
      </c>
      <c r="F1199" s="8">
        <f t="shared" si="626"/>
        <v>0</v>
      </c>
      <c r="G1199" s="61">
        <f t="shared" si="627"/>
        <v>3480</v>
      </c>
      <c r="H1199" s="66">
        <f t="shared" si="636"/>
        <v>0.21649869354236656</v>
      </c>
      <c r="I1199" s="2"/>
      <c r="J1199" s="2">
        <f t="shared" si="628"/>
        <v>0.38024138360084608</v>
      </c>
      <c r="K1199" s="2">
        <f t="shared" si="629"/>
        <v>0.59674007714321264</v>
      </c>
      <c r="L1199" s="2">
        <f t="shared" si="630"/>
        <v>0</v>
      </c>
      <c r="M1199" s="2">
        <f t="shared" si="631"/>
        <v>2.3018539255941328E-2</v>
      </c>
      <c r="N1199" s="61">
        <v>6112</v>
      </c>
      <c r="O1199" s="61">
        <v>9592</v>
      </c>
      <c r="R1199" s="61">
        <v>370</v>
      </c>
      <c r="AC1199" s="64"/>
      <c r="AD1199" s="64"/>
      <c r="AE1199" s="64"/>
      <c r="AG1199" s="6">
        <f>IF(Q1199&gt;0,RANK(Q1199,(N1199:P1199,Q1199:AE1199)),0)</f>
        <v>0</v>
      </c>
      <c r="AH1199" s="6">
        <f>IF(R1199&gt;0,RANK(R1199,(N1199:P1199,Q1199:AE1199)),0)</f>
        <v>3</v>
      </c>
      <c r="AI1199" s="6">
        <f>IF(T1199&gt;0,RANK(T1199,(N1199:P1199,Q1199:AE1199)),0)</f>
        <v>0</v>
      </c>
      <c r="AJ1199" s="6">
        <f>IF(S1199&gt;0,RANK(S1199,(N1199:P1199,Q1199:AE1199)),0)</f>
        <v>0</v>
      </c>
      <c r="AK1199" s="2">
        <f t="shared" si="632"/>
        <v>0</v>
      </c>
      <c r="AL1199" s="2">
        <f t="shared" si="633"/>
        <v>2.3018539255941273E-2</v>
      </c>
      <c r="AM1199" s="2">
        <f t="shared" si="634"/>
        <v>0</v>
      </c>
      <c r="AN1199" s="2">
        <f t="shared" si="635"/>
        <v>0</v>
      </c>
      <c r="AP1199" t="s">
        <v>1070</v>
      </c>
      <c r="AQ1199" t="s">
        <v>255</v>
      </c>
      <c r="AR1199" s="61">
        <v>10</v>
      </c>
      <c r="AT1199">
        <v>1</v>
      </c>
      <c r="AU1199" s="105">
        <v>42</v>
      </c>
      <c r="AV1199" s="107">
        <v>119</v>
      </c>
      <c r="AW1199" s="111">
        <f t="shared" si="622"/>
        <v>42119</v>
      </c>
      <c r="AY1199" s="6" t="s">
        <v>1243</v>
      </c>
    </row>
    <row r="1200" spans="1:51" hidden="1" outlineLevel="1">
      <c r="A1200" t="s">
        <v>543</v>
      </c>
      <c r="B1200" t="s">
        <v>255</v>
      </c>
      <c r="C1200" s="1">
        <f t="shared" si="623"/>
        <v>22032</v>
      </c>
      <c r="D1200" s="8">
        <f t="shared" si="624"/>
        <v>2</v>
      </c>
      <c r="E1200" s="8">
        <f t="shared" si="625"/>
        <v>1</v>
      </c>
      <c r="F1200" s="8">
        <f t="shared" si="626"/>
        <v>0</v>
      </c>
      <c r="G1200" s="61">
        <f t="shared" si="627"/>
        <v>5792</v>
      </c>
      <c r="H1200" s="66">
        <f t="shared" si="636"/>
        <v>0.26289034132171385</v>
      </c>
      <c r="I1200" s="2"/>
      <c r="J1200" s="2">
        <f t="shared" si="628"/>
        <v>0.35475671750181553</v>
      </c>
      <c r="K1200" s="2">
        <f t="shared" si="629"/>
        <v>0.61764705882352944</v>
      </c>
      <c r="L1200" s="2">
        <f t="shared" si="630"/>
        <v>0</v>
      </c>
      <c r="M1200" s="2">
        <f t="shared" si="631"/>
        <v>2.7596223674654974E-2</v>
      </c>
      <c r="N1200" s="61">
        <v>7816</v>
      </c>
      <c r="O1200" s="61">
        <v>13608</v>
      </c>
      <c r="R1200" s="61">
        <v>608</v>
      </c>
      <c r="AC1200" s="64"/>
      <c r="AD1200" s="64"/>
      <c r="AE1200" s="64"/>
      <c r="AG1200" s="6">
        <f>IF(Q1200&gt;0,RANK(Q1200,(N1200:P1200,Q1200:AE1200)),0)</f>
        <v>0</v>
      </c>
      <c r="AH1200" s="6">
        <f>IF(R1200&gt;0,RANK(R1200,(N1200:P1200,Q1200:AE1200)),0)</f>
        <v>3</v>
      </c>
      <c r="AI1200" s="6">
        <f>IF(T1200&gt;0,RANK(T1200,(N1200:P1200,Q1200:AE1200)),0)</f>
        <v>0</v>
      </c>
      <c r="AJ1200" s="6">
        <f>IF(S1200&gt;0,RANK(S1200,(N1200:P1200,Q1200:AE1200)),0)</f>
        <v>0</v>
      </c>
      <c r="AK1200" s="2">
        <f t="shared" si="632"/>
        <v>0</v>
      </c>
      <c r="AL1200" s="2">
        <f t="shared" si="633"/>
        <v>2.7596223674655047E-2</v>
      </c>
      <c r="AM1200" s="2">
        <f t="shared" si="634"/>
        <v>0</v>
      </c>
      <c r="AN1200" s="2">
        <f t="shared" si="635"/>
        <v>0</v>
      </c>
      <c r="AP1200" t="s">
        <v>543</v>
      </c>
      <c r="AQ1200" t="s">
        <v>255</v>
      </c>
      <c r="AR1200" s="61"/>
      <c r="AT1200">
        <v>1</v>
      </c>
      <c r="AU1200" s="105">
        <v>42</v>
      </c>
      <c r="AV1200" s="107">
        <v>121</v>
      </c>
      <c r="AW1200" s="111">
        <f t="shared" si="622"/>
        <v>42121</v>
      </c>
      <c r="AY1200" s="6" t="s">
        <v>1243</v>
      </c>
    </row>
    <row r="1201" spans="1:67" hidden="1" outlineLevel="1">
      <c r="A1201" t="s">
        <v>290</v>
      </c>
      <c r="B1201" t="s">
        <v>255</v>
      </c>
      <c r="C1201" s="1">
        <f t="shared" si="623"/>
        <v>17051</v>
      </c>
      <c r="D1201" s="8">
        <f t="shared" si="624"/>
        <v>2</v>
      </c>
      <c r="E1201" s="8">
        <f t="shared" si="625"/>
        <v>1</v>
      </c>
      <c r="F1201" s="8">
        <f t="shared" si="626"/>
        <v>0</v>
      </c>
      <c r="G1201" s="61">
        <f t="shared" si="627"/>
        <v>3704</v>
      </c>
      <c r="H1201" s="66">
        <f t="shared" si="636"/>
        <v>0.21723066095830157</v>
      </c>
      <c r="I1201" s="2"/>
      <c r="J1201" s="2">
        <f t="shared" si="628"/>
        <v>0.37722127734443728</v>
      </c>
      <c r="K1201" s="2">
        <f t="shared" si="629"/>
        <v>0.59445193830273879</v>
      </c>
      <c r="L1201" s="2">
        <f t="shared" si="630"/>
        <v>0</v>
      </c>
      <c r="M1201" s="2">
        <f t="shared" si="631"/>
        <v>2.8326784352823986E-2</v>
      </c>
      <c r="N1201" s="61">
        <v>6432</v>
      </c>
      <c r="O1201" s="61">
        <v>10136</v>
      </c>
      <c r="R1201" s="61">
        <v>483</v>
      </c>
      <c r="AC1201" s="64"/>
      <c r="AD1201" s="64"/>
      <c r="AE1201" s="64"/>
      <c r="AG1201" s="6">
        <f>IF(Q1201&gt;0,RANK(Q1201,(N1201:P1201,Q1201:AE1201)),0)</f>
        <v>0</v>
      </c>
      <c r="AH1201" s="6">
        <f>IF(R1201&gt;0,RANK(R1201,(N1201:P1201,Q1201:AE1201)),0)</f>
        <v>3</v>
      </c>
      <c r="AI1201" s="6">
        <f>IF(T1201&gt;0,RANK(T1201,(N1201:P1201,Q1201:AE1201)),0)</f>
        <v>0</v>
      </c>
      <c r="AJ1201" s="6">
        <f>IF(S1201&gt;0,RANK(S1201,(N1201:P1201,Q1201:AE1201)),0)</f>
        <v>0</v>
      </c>
      <c r="AK1201" s="2">
        <f t="shared" si="632"/>
        <v>0</v>
      </c>
      <c r="AL1201" s="2">
        <f t="shared" si="633"/>
        <v>2.8326784352823882E-2</v>
      </c>
      <c r="AM1201" s="2">
        <f t="shared" si="634"/>
        <v>0</v>
      </c>
      <c r="AN1201" s="2">
        <f t="shared" si="635"/>
        <v>0</v>
      </c>
      <c r="AP1201" t="s">
        <v>290</v>
      </c>
      <c r="AQ1201" t="s">
        <v>255</v>
      </c>
      <c r="AR1201" s="61"/>
      <c r="AT1201">
        <v>1</v>
      </c>
      <c r="AU1201" s="105">
        <v>42</v>
      </c>
      <c r="AV1201" s="107">
        <v>123</v>
      </c>
      <c r="AW1201" s="111">
        <f t="shared" si="622"/>
        <v>42123</v>
      </c>
      <c r="AY1201" s="6" t="s">
        <v>1243</v>
      </c>
    </row>
    <row r="1202" spans="1:67" hidden="1" outlineLevel="1">
      <c r="A1202" t="s">
        <v>342</v>
      </c>
      <c r="B1202" t="s">
        <v>255</v>
      </c>
      <c r="C1202" s="1">
        <f t="shared" si="623"/>
        <v>93608</v>
      </c>
      <c r="D1202" s="8">
        <f t="shared" si="624"/>
        <v>2</v>
      </c>
      <c r="E1202" s="8">
        <f t="shared" si="625"/>
        <v>1</v>
      </c>
      <c r="F1202" s="8">
        <f t="shared" si="626"/>
        <v>0</v>
      </c>
      <c r="G1202" s="61">
        <f t="shared" si="627"/>
        <v>4336</v>
      </c>
      <c r="H1202" s="66">
        <f t="shared" si="636"/>
        <v>4.632082727971968E-2</v>
      </c>
      <c r="I1202" s="2"/>
      <c r="J1202" s="2">
        <f t="shared" si="628"/>
        <v>0.46695795231176823</v>
      </c>
      <c r="K1202" s="2">
        <f t="shared" si="629"/>
        <v>0.51327877959148793</v>
      </c>
      <c r="L1202" s="2">
        <f t="shared" si="630"/>
        <v>0</v>
      </c>
      <c r="M1202" s="2">
        <f t="shared" si="631"/>
        <v>1.9763268096743891E-2</v>
      </c>
      <c r="N1202" s="61">
        <v>43711</v>
      </c>
      <c r="O1202" s="61">
        <v>48047</v>
      </c>
      <c r="R1202" s="61">
        <v>1850</v>
      </c>
      <c r="AC1202" s="64"/>
      <c r="AD1202" s="64"/>
      <c r="AE1202" s="64"/>
      <c r="AG1202" s="6">
        <f>IF(Q1202&gt;0,RANK(Q1202,(N1202:P1202,Q1202:AE1202)),0)</f>
        <v>0</v>
      </c>
      <c r="AH1202" s="6">
        <f>IF(R1202&gt;0,RANK(R1202,(N1202:P1202,Q1202:AE1202)),0)</f>
        <v>3</v>
      </c>
      <c r="AI1202" s="6">
        <f>IF(T1202&gt;0,RANK(T1202,(N1202:P1202,Q1202:AE1202)),0)</f>
        <v>0</v>
      </c>
      <c r="AJ1202" s="6">
        <f>IF(S1202&gt;0,RANK(S1202,(N1202:P1202,Q1202:AE1202)),0)</f>
        <v>0</v>
      </c>
      <c r="AK1202" s="2">
        <f t="shared" si="632"/>
        <v>0</v>
      </c>
      <c r="AL1202" s="2">
        <f t="shared" si="633"/>
        <v>1.9763268096743867E-2</v>
      </c>
      <c r="AM1202" s="2">
        <f t="shared" si="634"/>
        <v>0</v>
      </c>
      <c r="AN1202" s="2">
        <f t="shared" si="635"/>
        <v>0</v>
      </c>
      <c r="AP1202" t="s">
        <v>342</v>
      </c>
      <c r="AQ1202" t="s">
        <v>255</v>
      </c>
      <c r="AR1202" s="61"/>
      <c r="AT1202">
        <v>1</v>
      </c>
      <c r="AU1202" s="105">
        <v>42</v>
      </c>
      <c r="AV1202" s="107">
        <v>125</v>
      </c>
      <c r="AW1202" s="111">
        <f t="shared" si="622"/>
        <v>42125</v>
      </c>
      <c r="AY1202" s="6" t="s">
        <v>1243</v>
      </c>
    </row>
    <row r="1203" spans="1:67" hidden="1" outlineLevel="1">
      <c r="A1203" t="s">
        <v>288</v>
      </c>
      <c r="B1203" t="s">
        <v>255</v>
      </c>
      <c r="C1203" s="1">
        <f t="shared" si="623"/>
        <v>21500</v>
      </c>
      <c r="D1203" s="8">
        <f t="shared" si="624"/>
        <v>2</v>
      </c>
      <c r="E1203" s="8">
        <f t="shared" si="625"/>
        <v>1</v>
      </c>
      <c r="F1203" s="8">
        <f t="shared" si="626"/>
        <v>0</v>
      </c>
      <c r="G1203" s="61">
        <f t="shared" si="627"/>
        <v>3485</v>
      </c>
      <c r="H1203" s="66">
        <f t="shared" si="636"/>
        <v>0.16209302325581396</v>
      </c>
      <c r="I1203" s="2"/>
      <c r="J1203" s="2">
        <f t="shared" si="628"/>
        <v>0.40888372093023256</v>
      </c>
      <c r="K1203" s="2">
        <f t="shared" si="629"/>
        <v>0.57097674418604649</v>
      </c>
      <c r="L1203" s="2">
        <f t="shared" si="630"/>
        <v>0</v>
      </c>
      <c r="M1203" s="2">
        <f t="shared" si="631"/>
        <v>2.0139534883721E-2</v>
      </c>
      <c r="N1203" s="61">
        <v>8791</v>
      </c>
      <c r="O1203" s="61">
        <v>12276</v>
      </c>
      <c r="R1203" s="61">
        <v>433</v>
      </c>
      <c r="AC1203" s="64"/>
      <c r="AD1203" s="64"/>
      <c r="AE1203" s="64"/>
      <c r="AG1203" s="6">
        <f>IF(Q1203&gt;0,RANK(Q1203,(N1203:P1203,Q1203:AE1203)),0)</f>
        <v>0</v>
      </c>
      <c r="AH1203" s="6">
        <f>IF(R1203&gt;0,RANK(R1203,(N1203:P1203,Q1203:AE1203)),0)</f>
        <v>3</v>
      </c>
      <c r="AI1203" s="6">
        <f>IF(T1203&gt;0,RANK(T1203,(N1203:P1203,Q1203:AE1203)),0)</f>
        <v>0</v>
      </c>
      <c r="AJ1203" s="6">
        <f>IF(S1203&gt;0,RANK(S1203,(N1203:P1203,Q1203:AE1203)),0)</f>
        <v>0</v>
      </c>
      <c r="AK1203" s="2">
        <f t="shared" si="632"/>
        <v>0</v>
      </c>
      <c r="AL1203" s="2">
        <f t="shared" si="633"/>
        <v>2.013953488372093E-2</v>
      </c>
      <c r="AM1203" s="2">
        <f t="shared" si="634"/>
        <v>0</v>
      </c>
      <c r="AN1203" s="2">
        <f t="shared" si="635"/>
        <v>0</v>
      </c>
      <c r="AP1203" t="s">
        <v>288</v>
      </c>
      <c r="AQ1203" t="s">
        <v>255</v>
      </c>
      <c r="AR1203" s="61">
        <v>10</v>
      </c>
      <c r="AT1203">
        <v>1</v>
      </c>
      <c r="AU1203" s="105">
        <v>42</v>
      </c>
      <c r="AV1203" s="107">
        <v>127</v>
      </c>
      <c r="AW1203" s="111">
        <f t="shared" si="622"/>
        <v>42127</v>
      </c>
      <c r="AY1203" s="6" t="s">
        <v>1243</v>
      </c>
    </row>
    <row r="1204" spans="1:67" hidden="1" outlineLevel="1">
      <c r="A1204" t="s">
        <v>2183</v>
      </c>
      <c r="B1204" t="s">
        <v>255</v>
      </c>
      <c r="C1204" s="1">
        <f t="shared" si="623"/>
        <v>167709</v>
      </c>
      <c r="D1204" s="8">
        <f t="shared" si="624"/>
        <v>2</v>
      </c>
      <c r="E1204" s="8">
        <f t="shared" si="625"/>
        <v>1</v>
      </c>
      <c r="F1204" s="8">
        <f t="shared" si="626"/>
        <v>0</v>
      </c>
      <c r="G1204" s="61">
        <f t="shared" si="627"/>
        <v>25787</v>
      </c>
      <c r="H1204" s="66">
        <f t="shared" si="636"/>
        <v>0.15376038256742333</v>
      </c>
      <c r="I1204" s="2"/>
      <c r="J1204" s="2">
        <f t="shared" si="628"/>
        <v>0.41399686361495208</v>
      </c>
      <c r="K1204" s="2">
        <f t="shared" si="629"/>
        <v>0.56775724618237544</v>
      </c>
      <c r="L1204" s="2">
        <f t="shared" si="630"/>
        <v>0</v>
      </c>
      <c r="M1204" s="2">
        <f>IF(C1204=0,"-",(1-J1204-K1204-L1204))</f>
        <v>1.8245890202672532E-2</v>
      </c>
      <c r="N1204" s="61">
        <v>69431</v>
      </c>
      <c r="O1204" s="61">
        <v>95218</v>
      </c>
      <c r="R1204" s="61">
        <v>3060</v>
      </c>
      <c r="AC1204" s="64"/>
      <c r="AD1204" s="64"/>
      <c r="AE1204" s="64"/>
      <c r="AG1204" s="6">
        <f>IF(Q1204&gt;0,RANK(Q1204,(N1204:P1204,Q1204:AE1204)),0)</f>
        <v>0</v>
      </c>
      <c r="AH1204" s="6">
        <f>IF(R1204&gt;0,RANK(R1204,(N1204:P1204,Q1204:AE1204)),0)</f>
        <v>3</v>
      </c>
      <c r="AI1204" s="6">
        <f>IF(T1204&gt;0,RANK(T1204,(N1204:P1204,Q1204:AE1204)),0)</f>
        <v>0</v>
      </c>
      <c r="AJ1204" s="6">
        <f>IF(S1204&gt;0,RANK(S1204,(N1204:P1204,Q1204:AE1204)),0)</f>
        <v>0</v>
      </c>
      <c r="AK1204" s="2">
        <f t="shared" si="632"/>
        <v>0</v>
      </c>
      <c r="AL1204" s="2">
        <f t="shared" si="633"/>
        <v>1.8245890202672487E-2</v>
      </c>
      <c r="AM1204" s="2">
        <f t="shared" si="634"/>
        <v>0</v>
      </c>
      <c r="AN1204" s="2">
        <f t="shared" si="635"/>
        <v>0</v>
      </c>
      <c r="AP1204" t="s">
        <v>2183</v>
      </c>
      <c r="AQ1204" t="s">
        <v>255</v>
      </c>
      <c r="AR1204" s="61"/>
      <c r="AT1204">
        <v>1</v>
      </c>
      <c r="AU1204" s="105">
        <v>42</v>
      </c>
      <c r="AV1204" s="107">
        <v>129</v>
      </c>
      <c r="AW1204" s="111">
        <f t="shared" si="622"/>
        <v>42129</v>
      </c>
      <c r="AY1204" s="6" t="s">
        <v>1243</v>
      </c>
    </row>
    <row r="1205" spans="1:67" hidden="1" outlineLevel="1">
      <c r="A1205" t="s">
        <v>36</v>
      </c>
      <c r="B1205" t="s">
        <v>255</v>
      </c>
      <c r="C1205" s="1">
        <f t="shared" si="623"/>
        <v>11818</v>
      </c>
      <c r="D1205" s="8">
        <f t="shared" si="624"/>
        <v>2</v>
      </c>
      <c r="E1205" s="8">
        <f t="shared" si="625"/>
        <v>1</v>
      </c>
      <c r="F1205" s="8">
        <f t="shared" si="626"/>
        <v>0</v>
      </c>
      <c r="G1205" s="61">
        <f t="shared" si="627"/>
        <v>1274</v>
      </c>
      <c r="H1205" s="66">
        <f t="shared" si="636"/>
        <v>0.10780165848705364</v>
      </c>
      <c r="I1205" s="2"/>
      <c r="J1205" s="2">
        <f t="shared" si="628"/>
        <v>0.43298358436283635</v>
      </c>
      <c r="K1205" s="2">
        <f t="shared" si="629"/>
        <v>0.54078524284989005</v>
      </c>
      <c r="L1205" s="2">
        <f t="shared" si="630"/>
        <v>0</v>
      </c>
      <c r="M1205" s="2">
        <f>IF(C1205=0,"-",(1-J1205-K1205-L1205))</f>
        <v>2.6231172787273604E-2</v>
      </c>
      <c r="N1205" s="61">
        <v>5117</v>
      </c>
      <c r="O1205" s="61">
        <v>6391</v>
      </c>
      <c r="R1205" s="61">
        <v>310</v>
      </c>
      <c r="AC1205" s="64"/>
      <c r="AD1205" s="64"/>
      <c r="AE1205" s="64"/>
      <c r="AG1205" s="6">
        <f>IF(Q1205&gt;0,RANK(Q1205,(N1205:P1205,Q1205:AE1205)),0)</f>
        <v>0</v>
      </c>
      <c r="AH1205" s="6">
        <f>IF(R1205&gt;0,RANK(R1205,(N1205:P1205,Q1205:AE1205)),0)</f>
        <v>3</v>
      </c>
      <c r="AI1205" s="6">
        <f>IF(T1205&gt;0,RANK(T1205,(N1205:P1205,Q1205:AE1205)),0)</f>
        <v>0</v>
      </c>
      <c r="AJ1205" s="6">
        <f>IF(S1205&gt;0,RANK(S1205,(N1205:P1205,Q1205:AE1205)),0)</f>
        <v>0</v>
      </c>
      <c r="AK1205" s="2">
        <f t="shared" si="632"/>
        <v>0</v>
      </c>
      <c r="AL1205" s="2">
        <f t="shared" si="633"/>
        <v>2.623117278727365E-2</v>
      </c>
      <c r="AM1205" s="2">
        <f t="shared" si="634"/>
        <v>0</v>
      </c>
      <c r="AN1205" s="2">
        <f t="shared" si="635"/>
        <v>0</v>
      </c>
      <c r="AP1205" t="s">
        <v>36</v>
      </c>
      <c r="AQ1205" t="s">
        <v>255</v>
      </c>
      <c r="AR1205" s="61">
        <v>10</v>
      </c>
      <c r="AT1205">
        <v>1</v>
      </c>
      <c r="AU1205" s="105">
        <v>42</v>
      </c>
      <c r="AV1205" s="107">
        <v>131</v>
      </c>
      <c r="AW1205" s="111">
        <f t="shared" si="622"/>
        <v>42131</v>
      </c>
      <c r="AY1205" s="6" t="s">
        <v>1243</v>
      </c>
    </row>
    <row r="1206" spans="1:67" hidden="1" outlineLevel="1">
      <c r="A1206" t="s">
        <v>1530</v>
      </c>
      <c r="B1206" t="s">
        <v>255</v>
      </c>
      <c r="C1206" s="1">
        <f t="shared" si="623"/>
        <v>187643</v>
      </c>
      <c r="D1206" s="8">
        <f t="shared" si="624"/>
        <v>2</v>
      </c>
      <c r="E1206" s="8">
        <f t="shared" si="625"/>
        <v>1</v>
      </c>
      <c r="F1206" s="8">
        <f t="shared" si="626"/>
        <v>0</v>
      </c>
      <c r="G1206" s="61">
        <f t="shared" si="627"/>
        <v>33340</v>
      </c>
      <c r="H1206" s="66">
        <f t="shared" si="636"/>
        <v>0.1776778243792734</v>
      </c>
      <c r="I1206" s="2"/>
      <c r="J1206" s="2">
        <f t="shared" si="628"/>
        <v>0.39799512904824585</v>
      </c>
      <c r="K1206" s="2">
        <f t="shared" si="629"/>
        <v>0.57567295342751923</v>
      </c>
      <c r="L1206" s="2">
        <f t="shared" si="630"/>
        <v>0</v>
      </c>
      <c r="M1206" s="2">
        <f>IF(C1206=0,"-",(1-J1206-K1206-L1206))</f>
        <v>2.6331917524234916E-2</v>
      </c>
      <c r="N1206" s="61">
        <v>74681</v>
      </c>
      <c r="O1206" s="61">
        <v>108021</v>
      </c>
      <c r="R1206" s="61">
        <v>4941</v>
      </c>
      <c r="AC1206" s="64"/>
      <c r="AD1206" s="64"/>
      <c r="AE1206" s="64"/>
      <c r="AG1206" s="6">
        <f>IF(Q1206&gt;0,RANK(Q1206,(N1206:P1206,Q1206:AE1206)),0)</f>
        <v>0</v>
      </c>
      <c r="AH1206" s="6">
        <f>IF(R1206&gt;0,RANK(R1206,(N1206:P1206,Q1206:AE1206)),0)</f>
        <v>3</v>
      </c>
      <c r="AI1206" s="6">
        <f>IF(T1206&gt;0,RANK(T1206,(N1206:P1206,Q1206:AE1206)),0)</f>
        <v>0</v>
      </c>
      <c r="AJ1206" s="6">
        <f>IF(S1206&gt;0,RANK(S1206,(N1206:P1206,Q1206:AE1206)),0)</f>
        <v>0</v>
      </c>
      <c r="AK1206" s="2">
        <f t="shared" si="632"/>
        <v>0</v>
      </c>
      <c r="AL1206" s="2">
        <f t="shared" si="633"/>
        <v>2.633191752423485E-2</v>
      </c>
      <c r="AM1206" s="2">
        <f t="shared" si="634"/>
        <v>0</v>
      </c>
      <c r="AN1206" s="2">
        <f t="shared" si="635"/>
        <v>0</v>
      </c>
      <c r="AP1206" t="s">
        <v>1530</v>
      </c>
      <c r="AQ1206" t="s">
        <v>255</v>
      </c>
      <c r="AR1206" s="61">
        <v>19</v>
      </c>
      <c r="AT1206">
        <v>1</v>
      </c>
      <c r="AU1206" s="105">
        <v>42</v>
      </c>
      <c r="AV1206" s="107">
        <v>133</v>
      </c>
      <c r="AW1206" s="111">
        <f t="shared" si="622"/>
        <v>42133</v>
      </c>
      <c r="AY1206" s="6" t="s">
        <v>1243</v>
      </c>
    </row>
    <row r="1207" spans="1:67" collapsed="1">
      <c r="A1207" t="s">
        <v>538</v>
      </c>
      <c r="B1207" t="s">
        <v>179</v>
      </c>
      <c r="C1207" s="1">
        <f t="shared" si="623"/>
        <v>5627422</v>
      </c>
      <c r="D1207" s="8">
        <f t="shared" si="624"/>
        <v>1</v>
      </c>
      <c r="E1207" s="8">
        <f t="shared" si="625"/>
        <v>2</v>
      </c>
      <c r="F1207" s="8">
        <f t="shared" si="626"/>
        <v>0</v>
      </c>
      <c r="G1207" s="61">
        <f t="shared" si="627"/>
        <v>512232</v>
      </c>
      <c r="H1207" s="66">
        <f t="shared" si="636"/>
        <v>9.1024273637200129E-2</v>
      </c>
      <c r="I1207" s="2"/>
      <c r="J1207" s="2">
        <f t="shared" si="628"/>
        <v>0.53690020048256559</v>
      </c>
      <c r="K1207" s="2">
        <f t="shared" si="629"/>
        <v>0.44587592684536542</v>
      </c>
      <c r="L1207" s="2">
        <f t="shared" si="630"/>
        <v>0</v>
      </c>
      <c r="M1207" s="2">
        <f>IF(C1207=0,"-",(1-J1207-K1207-L1207))</f>
        <v>1.7223872672068985E-2</v>
      </c>
      <c r="N1207" s="61">
        <f>SUM(N1140:N1206)</f>
        <v>3021364</v>
      </c>
      <c r="O1207" s="61">
        <f>SUM(O1140:O1206)</f>
        <v>2509132</v>
      </c>
      <c r="R1207" s="61">
        <f>SUM(R1140:R1206)</f>
        <v>96926</v>
      </c>
      <c r="X1207" s="130"/>
      <c r="AC1207" s="124"/>
      <c r="AD1207" s="124"/>
      <c r="AE1207" s="124"/>
      <c r="AG1207" s="6">
        <f>IF(Q1207&gt;0,RANK(Q1207,(N1207:P1207,Q1207:AE1207)),0)</f>
        <v>0</v>
      </c>
      <c r="AH1207" s="6">
        <f>IF(R1207&gt;0,RANK(R1207,(N1207:P1207,Q1207:AE1207)),0)</f>
        <v>3</v>
      </c>
      <c r="AI1207" s="6">
        <f>IF(T1207&gt;0,RANK(T1207,(N1207:P1207,Q1207:AE1207)),0)</f>
        <v>0</v>
      </c>
      <c r="AJ1207" s="6">
        <f>IF(S1207&gt;0,RANK(S1207,(N1207:P1207,Q1207:AE1207)),0)</f>
        <v>0</v>
      </c>
      <c r="AK1207" s="2">
        <f t="shared" si="632"/>
        <v>0</v>
      </c>
      <c r="AL1207" s="2">
        <f t="shared" si="633"/>
        <v>1.7223872672069023E-2</v>
      </c>
      <c r="AM1207" s="2">
        <f t="shared" si="634"/>
        <v>0</v>
      </c>
      <c r="AN1207" s="2">
        <f t="shared" si="635"/>
        <v>0</v>
      </c>
      <c r="AP1207" t="s">
        <v>538</v>
      </c>
      <c r="AQ1207" t="s">
        <v>179</v>
      </c>
      <c r="AT1207">
        <v>1</v>
      </c>
      <c r="AU1207" s="105">
        <v>42</v>
      </c>
      <c r="AV1207" s="107"/>
      <c r="AW1207" s="105">
        <v>42</v>
      </c>
      <c r="AY1207" s="6" t="s">
        <v>71</v>
      </c>
    </row>
    <row r="1208" spans="1:67">
      <c r="C1208" s="1"/>
      <c r="D1208" s="8"/>
      <c r="E1208" s="8"/>
      <c r="F1208" s="8"/>
      <c r="G1208" s="61"/>
      <c r="H1208" s="66"/>
      <c r="I1208" s="2"/>
      <c r="N1208" s="124"/>
      <c r="O1208" s="124"/>
      <c r="P1208" s="124"/>
      <c r="Q1208" s="124"/>
      <c r="R1208" s="124"/>
      <c r="S1208" s="124"/>
      <c r="T1208" s="124"/>
      <c r="U1208" s="124"/>
      <c r="V1208" s="124"/>
      <c r="W1208" s="124"/>
      <c r="X1208" s="124"/>
      <c r="Y1208" s="124"/>
      <c r="Z1208" s="124"/>
      <c r="AA1208" s="124"/>
      <c r="AB1208" s="124"/>
      <c r="AC1208" s="124"/>
      <c r="AD1208" s="124"/>
      <c r="AE1208" s="124"/>
      <c r="AG1208" s="6"/>
      <c r="AH1208" s="6"/>
      <c r="AI1208" s="6"/>
      <c r="AJ1208" s="6"/>
      <c r="AU1208" s="105"/>
      <c r="AV1208" s="107"/>
      <c r="AW1208" s="111"/>
    </row>
    <row r="1209" spans="1:67" hidden="1" outlineLevel="1">
      <c r="A1209" t="s">
        <v>1121</v>
      </c>
      <c r="B1209" t="s">
        <v>2400</v>
      </c>
      <c r="C1209" s="1">
        <f t="shared" ref="C1209:C1215" si="637">SUM(N1209:AE1209)</f>
        <v>22978</v>
      </c>
      <c r="D1209" s="8">
        <f t="shared" ref="D1209:D1215" si="638">IF(N1209&gt;0, RANK(N1209,(N1209:AE1209)),0)</f>
        <v>1</v>
      </c>
      <c r="E1209" s="8">
        <f t="shared" ref="E1209:E1215" si="639">IF(O1209&gt;0,RANK(O1209,(N1209:AE1209)),0)</f>
        <v>2</v>
      </c>
      <c r="F1209" s="8">
        <f t="shared" ref="F1209:F1215" si="640">IF(P1209&gt;0,RANK(P1209,(N1209:AE1209)),0)</f>
        <v>0</v>
      </c>
      <c r="G1209" s="61">
        <f t="shared" ref="G1209:G1215" si="641">IF(C1209&gt;0,MAX(N1209:S1209)-LARGE(N1209:S1209,2),0)</f>
        <v>6166</v>
      </c>
      <c r="H1209" s="66">
        <f t="shared" si="636"/>
        <v>0.2683436330402994</v>
      </c>
      <c r="I1209" s="2"/>
      <c r="J1209" s="2">
        <f t="shared" ref="J1209:L1215" si="642">IF($C1209=0,"-",N1209/$C1209)</f>
        <v>0.63347549830272432</v>
      </c>
      <c r="K1209" s="2">
        <f t="shared" si="642"/>
        <v>0.36513186526242492</v>
      </c>
      <c r="L1209" s="2">
        <f t="shared" si="642"/>
        <v>0</v>
      </c>
      <c r="M1209" s="2">
        <f t="shared" ref="M1209:M1215" si="643">IF(C1209=0,"-",(1-J1209-K1209-L1209))</f>
        <v>1.3926364348507692E-3</v>
      </c>
      <c r="N1209" s="124">
        <f>SUMIF(Town!$AP$1081:$AP$1120,$AW1209,Town!N$1081:N$1120)</f>
        <v>14556</v>
      </c>
      <c r="O1209" s="124">
        <f>SUMIF(Town!$AP$1081:$AP$1120,$AW1209,Town!O$1081:O$1120)</f>
        <v>8390</v>
      </c>
      <c r="P1209" s="124"/>
      <c r="Q1209" s="124"/>
      <c r="R1209" s="124"/>
      <c r="S1209" s="124"/>
      <c r="T1209" s="124"/>
      <c r="U1209" s="124"/>
      <c r="V1209" s="124"/>
      <c r="W1209" s="124"/>
      <c r="X1209" s="124">
        <f>SUMIF(Town!$AP$1081:$AP$1120,$AW1209,Town!X$1081:X$1120)</f>
        <v>32</v>
      </c>
      <c r="Y1209" s="124"/>
      <c r="Z1209" s="124"/>
      <c r="AA1209" s="124"/>
      <c r="AB1209" s="124"/>
      <c r="AC1209" s="124"/>
      <c r="AD1209" s="124"/>
      <c r="AE1209" s="124">
        <f>SUMIF(Town!$AP$1081:$AP$1120,$AW1209,Town!AE$1081:AE$1120)</f>
        <v>0</v>
      </c>
      <c r="AG1209" s="6">
        <f>IF(Q1209&gt;0,RANK(Q1209,(N1209:P1209,Q1209:AE1209)),0)</f>
        <v>0</v>
      </c>
      <c r="AH1209" s="6">
        <f>IF(R1209&gt;0,RANK(R1209,(N1209:P1209,Q1209:AE1209)),0)</f>
        <v>0</v>
      </c>
      <c r="AI1209" s="6">
        <f>IF(T1209&gt;0,RANK(T1209,(N1209:P1209,Q1209:AE1209)),0)</f>
        <v>0</v>
      </c>
      <c r="AJ1209" s="6">
        <f>IF(S1209&gt;0,RANK(S1209,(N1209:P1209,Q1209:AE1209)),0)</f>
        <v>0</v>
      </c>
      <c r="AK1209" s="2">
        <f t="shared" ref="AK1209:AL1215" si="644">IF($C1209=0,"-",Q1209/$C1209)</f>
        <v>0</v>
      </c>
      <c r="AL1209" s="2">
        <f t="shared" si="644"/>
        <v>0</v>
      </c>
      <c r="AM1209" s="2">
        <f t="shared" ref="AM1209:AM1215" si="645">IF($C1209=0,"-",T1209/$C1209)</f>
        <v>0</v>
      </c>
      <c r="AN1209" s="2">
        <f t="shared" ref="AN1209:AN1215" si="646">IF($C1209=0,"-",S1209/$C1209)</f>
        <v>0</v>
      </c>
      <c r="AP1209" t="s">
        <v>1121</v>
      </c>
      <c r="AQ1209" t="s">
        <v>2400</v>
      </c>
      <c r="AR1209">
        <v>1</v>
      </c>
      <c r="AT1209">
        <v>1</v>
      </c>
      <c r="AU1209" s="105">
        <v>44</v>
      </c>
      <c r="AV1209" s="107">
        <v>1</v>
      </c>
      <c r="AW1209" s="111">
        <f t="shared" si="622"/>
        <v>44001</v>
      </c>
      <c r="AY1209" s="6" t="s">
        <v>1243</v>
      </c>
    </row>
    <row r="1210" spans="1:67" hidden="1" outlineLevel="1">
      <c r="A1210" t="s">
        <v>75</v>
      </c>
      <c r="B1210" t="s">
        <v>2400</v>
      </c>
      <c r="C1210" s="1">
        <f t="shared" si="637"/>
        <v>74719</v>
      </c>
      <c r="D1210" s="8">
        <f t="shared" si="638"/>
        <v>1</v>
      </c>
      <c r="E1210" s="8">
        <f t="shared" si="639"/>
        <v>2</v>
      </c>
      <c r="F1210" s="8">
        <f t="shared" si="640"/>
        <v>0</v>
      </c>
      <c r="G1210" s="61">
        <f t="shared" si="641"/>
        <v>14115</v>
      </c>
      <c r="H1210" s="66">
        <f t="shared" si="636"/>
        <v>0.18890777446164964</v>
      </c>
      <c r="I1210" s="2"/>
      <c r="J1210" s="2">
        <f t="shared" si="642"/>
        <v>0.59331629170625944</v>
      </c>
      <c r="K1210" s="2">
        <f t="shared" si="642"/>
        <v>0.4044085172446098</v>
      </c>
      <c r="L1210" s="2">
        <f t="shared" si="642"/>
        <v>0</v>
      </c>
      <c r="M1210" s="2">
        <f t="shared" si="643"/>
        <v>2.2751910491307648E-3</v>
      </c>
      <c r="N1210" s="124">
        <f>SUMIF(Town!$AP$1081:$AP$1120,$AW1210,Town!N$1081:N$1120)</f>
        <v>44332</v>
      </c>
      <c r="O1210" s="124">
        <f>SUMIF(Town!$AP$1081:$AP$1120,$AW1210,Town!O$1081:O$1120)</f>
        <v>30217</v>
      </c>
      <c r="P1210" s="124"/>
      <c r="Q1210" s="124"/>
      <c r="R1210" s="124"/>
      <c r="S1210" s="124"/>
      <c r="T1210" s="124"/>
      <c r="U1210" s="124"/>
      <c r="V1210" s="124"/>
      <c r="W1210" s="124"/>
      <c r="X1210" s="124">
        <f>SUMIF(Town!$AP$1081:$AP$1120,$AW1210,Town!X$1081:X$1120)</f>
        <v>170</v>
      </c>
      <c r="Y1210" s="124"/>
      <c r="Z1210" s="124"/>
      <c r="AA1210" s="124"/>
      <c r="AB1210" s="124"/>
      <c r="AC1210" s="124"/>
      <c r="AD1210" s="124"/>
      <c r="AE1210" s="124">
        <f>SUMIF(Town!$AP$1081:$AP$1120,$AW1210,Town!AE$1081:AE$1120)</f>
        <v>0</v>
      </c>
      <c r="AG1210" s="6">
        <f>IF(Q1210&gt;0,RANK(Q1210,(N1210:P1210,Q1210:AE1210)),0)</f>
        <v>0</v>
      </c>
      <c r="AH1210" s="6">
        <f>IF(R1210&gt;0,RANK(R1210,(N1210:P1210,Q1210:AE1210)),0)</f>
        <v>0</v>
      </c>
      <c r="AI1210" s="6">
        <f>IF(T1210&gt;0,RANK(T1210,(N1210:P1210,Q1210:AE1210)),0)</f>
        <v>0</v>
      </c>
      <c r="AJ1210" s="6">
        <f>IF(S1210&gt;0,RANK(S1210,(N1210:P1210,Q1210:AE1210)),0)</f>
        <v>0</v>
      </c>
      <c r="AK1210" s="2">
        <f t="shared" si="644"/>
        <v>0</v>
      </c>
      <c r="AL1210" s="2">
        <f t="shared" si="644"/>
        <v>0</v>
      </c>
      <c r="AM1210" s="2">
        <f t="shared" si="645"/>
        <v>0</v>
      </c>
      <c r="AN1210" s="2">
        <f t="shared" si="646"/>
        <v>0</v>
      </c>
      <c r="AP1210" t="s">
        <v>75</v>
      </c>
      <c r="AQ1210" t="s">
        <v>2400</v>
      </c>
      <c r="AR1210">
        <v>2</v>
      </c>
      <c r="AT1210">
        <v>1</v>
      </c>
      <c r="AU1210" s="105">
        <v>44</v>
      </c>
      <c r="AV1210" s="107">
        <v>3</v>
      </c>
      <c r="AW1210" s="111">
        <f t="shared" si="622"/>
        <v>44003</v>
      </c>
      <c r="AY1210" s="6" t="s">
        <v>1243</v>
      </c>
    </row>
    <row r="1211" spans="1:67" hidden="1" outlineLevel="1">
      <c r="A1211" t="s">
        <v>829</v>
      </c>
      <c r="B1211" t="s">
        <v>2400</v>
      </c>
      <c r="C1211" s="1">
        <f t="shared" si="637"/>
        <v>37048</v>
      </c>
      <c r="D1211" s="8">
        <f t="shared" si="638"/>
        <v>1</v>
      </c>
      <c r="E1211" s="8">
        <f t="shared" si="639"/>
        <v>2</v>
      </c>
      <c r="F1211" s="8">
        <f t="shared" si="640"/>
        <v>0</v>
      </c>
      <c r="G1211" s="61">
        <f t="shared" si="641"/>
        <v>8550</v>
      </c>
      <c r="H1211" s="66">
        <f t="shared" si="636"/>
        <v>0.23078168862016843</v>
      </c>
      <c r="I1211" s="2"/>
      <c r="J1211" s="2">
        <f t="shared" si="642"/>
        <v>0.61471604405096092</v>
      </c>
      <c r="K1211" s="2">
        <f t="shared" si="642"/>
        <v>0.38393435543079246</v>
      </c>
      <c r="L1211" s="2">
        <f t="shared" si="642"/>
        <v>0</v>
      </c>
      <c r="M1211" s="2">
        <f t="shared" si="643"/>
        <v>1.3496005182466186E-3</v>
      </c>
      <c r="N1211" s="124">
        <f>SUMIF(Town!$AP$1081:$AP$1120,$AW1211,Town!N$1081:N$1120)</f>
        <v>22774</v>
      </c>
      <c r="O1211" s="124">
        <f>SUMIF(Town!$AP$1081:$AP$1120,$AW1211,Town!O$1081:O$1120)</f>
        <v>14224</v>
      </c>
      <c r="P1211" s="124"/>
      <c r="Q1211" s="124"/>
      <c r="R1211" s="124"/>
      <c r="S1211" s="124"/>
      <c r="T1211" s="124"/>
      <c r="U1211" s="124"/>
      <c r="V1211" s="124"/>
      <c r="W1211" s="124"/>
      <c r="X1211" s="124">
        <f>SUMIF(Town!$AP$1081:$AP$1120,$AW1211,Town!X$1081:X$1120)</f>
        <v>50</v>
      </c>
      <c r="Y1211" s="124"/>
      <c r="Z1211" s="124"/>
      <c r="AA1211" s="124"/>
      <c r="AB1211" s="124"/>
      <c r="AC1211" s="124"/>
      <c r="AD1211" s="124"/>
      <c r="AE1211" s="124">
        <f>SUMIF(Town!$AP$1081:$AP$1120,$AW1211,Town!AE$1081:AE$1120)</f>
        <v>0</v>
      </c>
      <c r="AG1211" s="6">
        <f>IF(Q1211&gt;0,RANK(Q1211,(N1211:P1211,Q1211:AE1211)),0)</f>
        <v>0</v>
      </c>
      <c r="AH1211" s="6">
        <f>IF(R1211&gt;0,RANK(R1211,(N1211:P1211,Q1211:AE1211)),0)</f>
        <v>0</v>
      </c>
      <c r="AI1211" s="6">
        <f>IF(T1211&gt;0,RANK(T1211,(N1211:P1211,Q1211:AE1211)),0)</f>
        <v>0</v>
      </c>
      <c r="AJ1211" s="6">
        <f>IF(S1211&gt;0,RANK(S1211,(N1211:P1211,Q1211:AE1211)),0)</f>
        <v>0</v>
      </c>
      <c r="AK1211" s="2">
        <f t="shared" si="644"/>
        <v>0</v>
      </c>
      <c r="AL1211" s="2">
        <f t="shared" si="644"/>
        <v>0</v>
      </c>
      <c r="AM1211" s="2">
        <f t="shared" si="645"/>
        <v>0</v>
      </c>
      <c r="AN1211" s="2">
        <f t="shared" si="646"/>
        <v>0</v>
      </c>
      <c r="AP1211" t="s">
        <v>829</v>
      </c>
      <c r="AQ1211" t="s">
        <v>2400</v>
      </c>
      <c r="AR1211">
        <v>1</v>
      </c>
      <c r="AT1211">
        <v>1</v>
      </c>
      <c r="AU1211" s="105">
        <v>44</v>
      </c>
      <c r="AV1211" s="107">
        <v>5</v>
      </c>
      <c r="AW1211" s="111">
        <f t="shared" si="622"/>
        <v>44005</v>
      </c>
      <c r="AY1211" s="6" t="s">
        <v>1243</v>
      </c>
    </row>
    <row r="1212" spans="1:67" hidden="1" outlineLevel="1">
      <c r="A1212" t="s">
        <v>872</v>
      </c>
      <c r="B1212" t="s">
        <v>2400</v>
      </c>
      <c r="C1212" s="1">
        <f t="shared" si="637"/>
        <v>223808</v>
      </c>
      <c r="D1212" s="8">
        <f t="shared" si="638"/>
        <v>1</v>
      </c>
      <c r="E1212" s="8">
        <f t="shared" si="639"/>
        <v>2</v>
      </c>
      <c r="F1212" s="8">
        <f t="shared" si="640"/>
        <v>0</v>
      </c>
      <c r="G1212" s="61">
        <f t="shared" si="641"/>
        <v>84987</v>
      </c>
      <c r="H1212" s="66">
        <f t="shared" si="636"/>
        <v>0.3797317343437232</v>
      </c>
      <c r="I1212" s="2"/>
      <c r="J1212" s="2">
        <f t="shared" si="642"/>
        <v>0.68863936945953674</v>
      </c>
      <c r="K1212" s="2">
        <f t="shared" si="642"/>
        <v>0.30890763511581354</v>
      </c>
      <c r="L1212" s="2">
        <f t="shared" si="642"/>
        <v>0</v>
      </c>
      <c r="M1212" s="2">
        <f t="shared" si="643"/>
        <v>2.4529954246497176E-3</v>
      </c>
      <c r="N1212" s="124">
        <f>SUMIF(Town!$AP$1081:$AP$1120,$AW1212,Town!N$1081:N$1120)</f>
        <v>154123</v>
      </c>
      <c r="O1212" s="124">
        <f>SUMIF(Town!$AP$1081:$AP$1120,$AW1212,Town!O$1081:O$1120)</f>
        <v>69136</v>
      </c>
      <c r="P1212" s="124"/>
      <c r="Q1212" s="124"/>
      <c r="R1212" s="124"/>
      <c r="S1212" s="124"/>
      <c r="T1212" s="124"/>
      <c r="U1212" s="124"/>
      <c r="V1212" s="124"/>
      <c r="W1212" s="124"/>
      <c r="X1212" s="124">
        <f>SUMIF(Town!$AP$1081:$AP$1120,$AW1212,Town!X$1081:X$1120)</f>
        <v>549</v>
      </c>
      <c r="Y1212" s="124"/>
      <c r="Z1212" s="124"/>
      <c r="AA1212" s="124"/>
      <c r="AB1212" s="124"/>
      <c r="AC1212" s="124"/>
      <c r="AD1212" s="124"/>
      <c r="AE1212" s="124">
        <f>SUMIF(Town!$AP$1081:$AP$1120,$AW1212,Town!AE$1081:AE$1120)</f>
        <v>0</v>
      </c>
      <c r="AG1212" s="6">
        <f>IF(Q1212&gt;0,RANK(Q1212,(N1212:P1212,Q1212:AE1212)),0)</f>
        <v>0</v>
      </c>
      <c r="AH1212" s="6">
        <f>IF(R1212&gt;0,RANK(R1212,(N1212:P1212,Q1212:AE1212)),0)</f>
        <v>0</v>
      </c>
      <c r="AI1212" s="6">
        <f>IF(T1212&gt;0,RANK(T1212,(N1212:P1212,Q1212:AE1212)),0)</f>
        <v>0</v>
      </c>
      <c r="AJ1212" s="6">
        <f>IF(S1212&gt;0,RANK(S1212,(N1212:P1212,Q1212:AE1212)),0)</f>
        <v>0</v>
      </c>
      <c r="AK1212" s="2">
        <f t="shared" si="644"/>
        <v>0</v>
      </c>
      <c r="AL1212" s="2">
        <f t="shared" si="644"/>
        <v>0</v>
      </c>
      <c r="AM1212" s="2">
        <f t="shared" si="645"/>
        <v>0</v>
      </c>
      <c r="AN1212" s="2">
        <f t="shared" si="646"/>
        <v>0</v>
      </c>
      <c r="AP1212" t="s">
        <v>872</v>
      </c>
      <c r="AQ1212" t="s">
        <v>2400</v>
      </c>
      <c r="AT1212">
        <v>1</v>
      </c>
      <c r="AU1212" s="105">
        <v>44</v>
      </c>
      <c r="AV1212" s="107">
        <v>7</v>
      </c>
      <c r="AW1212" s="111">
        <f t="shared" si="622"/>
        <v>44007</v>
      </c>
      <c r="AY1212" s="6" t="s">
        <v>1243</v>
      </c>
    </row>
    <row r="1213" spans="1:67" hidden="1" outlineLevel="1">
      <c r="A1213" t="s">
        <v>342</v>
      </c>
      <c r="B1213" t="s">
        <v>2400</v>
      </c>
      <c r="C1213" s="1">
        <f t="shared" ref="C1213" si="647">SUM(N1213:AE1213)</f>
        <v>59346</v>
      </c>
      <c r="D1213" s="8">
        <f t="shared" ref="D1213" si="648">IF(N1213&gt;0, RANK(N1213,(N1213:AE1213)),0)</f>
        <v>1</v>
      </c>
      <c r="E1213" s="8">
        <f t="shared" ref="E1213" si="649">IF(O1213&gt;0,RANK(O1213,(N1213:AE1213)),0)</f>
        <v>2</v>
      </c>
      <c r="F1213" s="8">
        <f t="shared" ref="F1213" si="650">IF(P1213&gt;0,RANK(P1213,(N1213:AE1213)),0)</f>
        <v>0</v>
      </c>
      <c r="G1213" s="61">
        <f t="shared" ref="G1213" si="651">IF(C1213&gt;0,MAX(N1213:S1213)-LARGE(N1213:S1213,2),0)</f>
        <v>10797</v>
      </c>
      <c r="H1213" s="66">
        <f t="shared" ref="H1213" si="652">IF(C1213&gt;0,G1213/C1213,0)</f>
        <v>0.18193307046810231</v>
      </c>
      <c r="I1213" s="2"/>
      <c r="J1213" s="2">
        <f t="shared" ref="J1213" si="653">IF($C1213=0,"-",N1213/$C1213)</f>
        <v>0.58986283827048158</v>
      </c>
      <c r="K1213" s="2">
        <f t="shared" ref="K1213" si="654">IF($C1213=0,"-",O1213/$C1213)</f>
        <v>0.40792976780237927</v>
      </c>
      <c r="L1213" s="2">
        <f t="shared" ref="L1213" si="655">IF($C1213=0,"-",P1213/$C1213)</f>
        <v>0</v>
      </c>
      <c r="M1213" s="2">
        <f t="shared" ref="M1213" si="656">IF(C1213=0,"-",(1-J1213-K1213-L1213))</f>
        <v>2.2073939271391452E-3</v>
      </c>
      <c r="N1213" s="124">
        <f>SUMIF(Town!$AP$1081:$AP$1120,$AW1213,Town!N$1081:N$1120)</f>
        <v>35006</v>
      </c>
      <c r="O1213" s="124">
        <f>SUMIF(Town!$AP$1081:$AP$1120,$AW1213,Town!O$1081:O$1120)</f>
        <v>24209</v>
      </c>
      <c r="P1213" s="124"/>
      <c r="Q1213" s="124"/>
      <c r="R1213" s="124"/>
      <c r="S1213" s="124"/>
      <c r="T1213" s="124"/>
      <c r="U1213" s="124"/>
      <c r="V1213" s="124"/>
      <c r="W1213" s="124"/>
      <c r="X1213" s="124">
        <f>SUMIF(Town!$AP$1081:$AP$1120,$AW1213,Town!X$1081:X$1120)</f>
        <v>131</v>
      </c>
      <c r="Y1213" s="124"/>
      <c r="Z1213" s="124"/>
      <c r="AA1213" s="124"/>
      <c r="AB1213" s="124"/>
      <c r="AC1213" s="124"/>
      <c r="AD1213" s="124"/>
      <c r="AE1213" s="124">
        <f>SUMIF(Town!$AP$1081:$AP$1120,$AW1213,Town!AE$1081:AE$1120)</f>
        <v>0</v>
      </c>
      <c r="AG1213" s="6">
        <f>IF(Q1213&gt;0,RANK(Q1213,(N1213:P1213,Q1213:AE1213)),0)</f>
        <v>0</v>
      </c>
      <c r="AH1213" s="6">
        <f>IF(R1213&gt;0,RANK(R1213,(N1213:P1213,Q1213:AE1213)),0)</f>
        <v>0</v>
      </c>
      <c r="AI1213" s="6">
        <f>IF(T1213&gt;0,RANK(T1213,(N1213:P1213,Q1213:AE1213)),0)</f>
        <v>0</v>
      </c>
      <c r="AJ1213" s="6">
        <f>IF(S1213&gt;0,RANK(S1213,(N1213:P1213,Q1213:AE1213)),0)</f>
        <v>0</v>
      </c>
      <c r="AK1213" s="2">
        <f t="shared" ref="AK1213" si="657">IF($C1213=0,"-",Q1213/$C1213)</f>
        <v>0</v>
      </c>
      <c r="AL1213" s="2">
        <f t="shared" ref="AL1213" si="658">IF($C1213=0,"-",R1213/$C1213)</f>
        <v>0</v>
      </c>
      <c r="AM1213" s="2">
        <f t="shared" ref="AM1213" si="659">IF($C1213=0,"-",T1213/$C1213)</f>
        <v>0</v>
      </c>
      <c r="AN1213" s="2">
        <f t="shared" ref="AN1213" si="660">IF($C1213=0,"-",S1213/$C1213)</f>
        <v>0</v>
      </c>
      <c r="AP1213" t="s">
        <v>342</v>
      </c>
      <c r="AQ1213" t="s">
        <v>2400</v>
      </c>
      <c r="AR1213">
        <v>2</v>
      </c>
      <c r="AT1213">
        <v>1</v>
      </c>
      <c r="AU1213" s="105">
        <v>44</v>
      </c>
      <c r="AV1213" s="107">
        <v>9</v>
      </c>
      <c r="AW1213" s="111">
        <f t="shared" ref="AW1213:AW1214" si="661">1000*AU1213+AV1213</f>
        <v>44009</v>
      </c>
      <c r="AY1213" s="6" t="s">
        <v>1243</v>
      </c>
    </row>
    <row r="1214" spans="1:67" hidden="1" outlineLevel="1">
      <c r="A1214" t="s">
        <v>2826</v>
      </c>
      <c r="B1214" t="s">
        <v>2400</v>
      </c>
      <c r="C1214" s="1">
        <f t="shared" si="637"/>
        <v>290</v>
      </c>
      <c r="D1214" s="8">
        <f t="shared" si="638"/>
        <v>1</v>
      </c>
      <c r="E1214" s="8">
        <f t="shared" si="639"/>
        <v>2</v>
      </c>
      <c r="F1214" s="8">
        <f t="shared" si="640"/>
        <v>0</v>
      </c>
      <c r="G1214" s="61">
        <f t="shared" si="641"/>
        <v>197</v>
      </c>
      <c r="H1214" s="66">
        <f t="shared" si="636"/>
        <v>0.67931034482758623</v>
      </c>
      <c r="I1214" s="2"/>
      <c r="J1214" s="2">
        <f t="shared" si="642"/>
        <v>0.83793103448275863</v>
      </c>
      <c r="K1214" s="2">
        <f t="shared" si="642"/>
        <v>0.15862068965517243</v>
      </c>
      <c r="L1214" s="2">
        <f t="shared" si="642"/>
        <v>0</v>
      </c>
      <c r="M1214" s="2">
        <f t="shared" si="643"/>
        <v>3.4482758620689447E-3</v>
      </c>
      <c r="N1214" s="124">
        <f>SUMIF(Town!$AP$1081:$AP$1120,$AW1214,Town!N$1081:N$1120)</f>
        <v>243</v>
      </c>
      <c r="O1214" s="124">
        <f>SUMIF(Town!$AP$1081:$AP$1120,$AW1214,Town!O$1081:O$1120)</f>
        <v>46</v>
      </c>
      <c r="P1214" s="124"/>
      <c r="Q1214" s="124"/>
      <c r="R1214" s="124"/>
      <c r="S1214" s="124"/>
      <c r="T1214" s="124"/>
      <c r="U1214" s="124"/>
      <c r="V1214" s="124"/>
      <c r="W1214" s="124"/>
      <c r="X1214" s="124">
        <f>SUMIF(Town!$AP$1081:$AP$1120,$AW1214,Town!X$1081:X$1120)</f>
        <v>1</v>
      </c>
      <c r="Y1214" s="124"/>
      <c r="Z1214" s="124"/>
      <c r="AA1214" s="124"/>
      <c r="AB1214" s="124"/>
      <c r="AC1214" s="124"/>
      <c r="AD1214" s="124"/>
      <c r="AE1214" s="124">
        <f>SUMIF(Town!$AP$1081:$AP$1120,$AW1214,Town!AE$1081:AE$1120)</f>
        <v>0</v>
      </c>
      <c r="AG1214" s="6">
        <f>IF(Q1214&gt;0,RANK(Q1214,(N1214:P1214,Q1214:AE1214)),0)</f>
        <v>0</v>
      </c>
      <c r="AH1214" s="6">
        <f>IF(R1214&gt;0,RANK(R1214,(N1214:P1214,Q1214:AE1214)),0)</f>
        <v>0</v>
      </c>
      <c r="AI1214" s="6">
        <f>IF(T1214&gt;0,RANK(T1214,(N1214:P1214,Q1214:AE1214)),0)</f>
        <v>0</v>
      </c>
      <c r="AJ1214" s="6">
        <f>IF(S1214&gt;0,RANK(S1214,(N1214:P1214,Q1214:AE1214)),0)</f>
        <v>0</v>
      </c>
      <c r="AK1214" s="2">
        <f t="shared" si="644"/>
        <v>0</v>
      </c>
      <c r="AL1214" s="2">
        <f t="shared" si="644"/>
        <v>0</v>
      </c>
      <c r="AM1214" s="2">
        <f t="shared" si="645"/>
        <v>0</v>
      </c>
      <c r="AN1214" s="2">
        <f t="shared" si="646"/>
        <v>0</v>
      </c>
      <c r="AP1214" t="s">
        <v>2826</v>
      </c>
      <c r="AQ1214" t="s">
        <v>2400</v>
      </c>
      <c r="AT1214">
        <v>1</v>
      </c>
      <c r="AU1214" s="105">
        <v>44</v>
      </c>
      <c r="AV1214" s="107">
        <v>99</v>
      </c>
      <c r="AW1214" s="111">
        <f t="shared" si="661"/>
        <v>44099</v>
      </c>
      <c r="AY1214" s="6" t="s">
        <v>2826</v>
      </c>
    </row>
    <row r="1215" spans="1:67" collapsed="1">
      <c r="A1215" t="s">
        <v>1557</v>
      </c>
      <c r="B1215" t="s">
        <v>179</v>
      </c>
      <c r="C1215" s="1">
        <f t="shared" si="637"/>
        <v>418189</v>
      </c>
      <c r="D1215" s="8">
        <f t="shared" si="638"/>
        <v>1</v>
      </c>
      <c r="E1215" s="8">
        <f t="shared" si="639"/>
        <v>2</v>
      </c>
      <c r="F1215" s="8">
        <f t="shared" si="640"/>
        <v>0</v>
      </c>
      <c r="G1215" s="61">
        <f t="shared" si="641"/>
        <v>124812</v>
      </c>
      <c r="H1215" s="66">
        <f t="shared" si="636"/>
        <v>0.29845835256307557</v>
      </c>
      <c r="I1215" s="2"/>
      <c r="J1215" s="2">
        <f t="shared" si="642"/>
        <v>0.64811365196119453</v>
      </c>
      <c r="K1215" s="2">
        <f t="shared" si="642"/>
        <v>0.34965529939811901</v>
      </c>
      <c r="L1215" s="2">
        <f t="shared" si="642"/>
        <v>0</v>
      </c>
      <c r="M1215" s="2">
        <f t="shared" si="643"/>
        <v>2.2310486406864616E-3</v>
      </c>
      <c r="N1215" s="124">
        <f t="shared" ref="N1215:O1215" si="662">SUM(N1209:N1214)</f>
        <v>271034</v>
      </c>
      <c r="O1215" s="124">
        <f t="shared" si="662"/>
        <v>146222</v>
      </c>
      <c r="P1215" s="124"/>
      <c r="Q1215" s="124"/>
      <c r="R1215" s="124"/>
      <c r="S1215" s="124"/>
      <c r="T1215" s="124"/>
      <c r="U1215" s="124"/>
      <c r="V1215" s="124"/>
      <c r="W1215" s="124"/>
      <c r="X1215" s="124">
        <f>SUM(X1209:X1214)</f>
        <v>933</v>
      </c>
      <c r="Y1215" s="124"/>
      <c r="Z1215" s="124"/>
      <c r="AA1215" s="124"/>
      <c r="AB1215" s="124"/>
      <c r="AC1215" s="124"/>
      <c r="AD1215" s="124"/>
      <c r="AE1215" s="124">
        <f>SUM(AE1209:AE1214)</f>
        <v>0</v>
      </c>
      <c r="AG1215" s="6">
        <f>IF(Q1215&gt;0,RANK(Q1215,(N1215:P1215,Q1215:AE1215)),0)</f>
        <v>0</v>
      </c>
      <c r="AH1215" s="6">
        <f>IF(R1215&gt;0,RANK(R1215,(N1215:P1215,Q1215:AE1215)),0)</f>
        <v>0</v>
      </c>
      <c r="AI1215" s="6">
        <f>IF(T1215&gt;0,RANK(T1215,(N1215:P1215,Q1215:AE1215)),0)</f>
        <v>0</v>
      </c>
      <c r="AJ1215" s="6">
        <f>IF(S1215&gt;0,RANK(S1215,(N1215:P1215,Q1215:AE1215)),0)</f>
        <v>0</v>
      </c>
      <c r="AK1215" s="2">
        <f t="shared" si="644"/>
        <v>0</v>
      </c>
      <c r="AL1215" s="2">
        <f t="shared" si="644"/>
        <v>0</v>
      </c>
      <c r="AM1215" s="2">
        <f t="shared" si="645"/>
        <v>0</v>
      </c>
      <c r="AN1215" s="2">
        <f t="shared" si="646"/>
        <v>0</v>
      </c>
      <c r="AP1215" t="s">
        <v>1557</v>
      </c>
      <c r="AQ1215" t="s">
        <v>179</v>
      </c>
      <c r="AT1215">
        <v>1</v>
      </c>
      <c r="AU1215" s="105">
        <v>44</v>
      </c>
      <c r="AV1215" s="107"/>
      <c r="AW1215" s="105">
        <v>44</v>
      </c>
      <c r="AY1215" s="6" t="s">
        <v>71</v>
      </c>
    </row>
    <row r="1216" spans="1:67">
      <c r="C1216" s="1"/>
      <c r="D1216" s="8"/>
      <c r="E1216" s="8"/>
      <c r="F1216" s="8"/>
      <c r="G1216" s="61"/>
      <c r="H1216" s="66"/>
      <c r="I1216" s="2"/>
      <c r="N1216" s="64"/>
      <c r="O1216" s="64"/>
      <c r="P1216" s="64"/>
      <c r="Q1216" s="64"/>
      <c r="R1216" s="64"/>
      <c r="S1216" s="64"/>
      <c r="T1216" s="64"/>
      <c r="U1216" s="64"/>
      <c r="V1216" s="64"/>
      <c r="W1216" s="64"/>
      <c r="X1216" s="64"/>
      <c r="Y1216" s="64"/>
      <c r="Z1216" s="64"/>
      <c r="AA1216" s="64"/>
      <c r="AB1216" s="64"/>
      <c r="AC1216" s="64"/>
      <c r="AD1216" s="64"/>
      <c r="AE1216" s="64"/>
      <c r="AG1216" s="6"/>
      <c r="AH1216" s="6"/>
      <c r="AI1216" s="6"/>
      <c r="AJ1216" s="6"/>
      <c r="AU1216" s="105"/>
      <c r="AV1216" s="107"/>
      <c r="AW1216" s="111"/>
      <c r="BE1216" t="s">
        <v>1854</v>
      </c>
      <c r="BF1216" t="s">
        <v>2934</v>
      </c>
      <c r="BG1216" t="s">
        <v>2935</v>
      </c>
      <c r="BH1216" t="s">
        <v>2936</v>
      </c>
      <c r="BI1216" t="s">
        <v>2937</v>
      </c>
      <c r="BJ1216" t="s">
        <v>2938</v>
      </c>
      <c r="BK1216" t="s">
        <v>2939</v>
      </c>
      <c r="BL1216" t="s">
        <v>2940</v>
      </c>
      <c r="BM1216" t="s">
        <v>2941</v>
      </c>
      <c r="BN1216" t="s">
        <v>2942</v>
      </c>
      <c r="BO1216" t="s">
        <v>2943</v>
      </c>
    </row>
    <row r="1217" spans="1:67" hidden="1" outlineLevel="1">
      <c r="A1217" t="s">
        <v>1587</v>
      </c>
      <c r="B1217" t="s">
        <v>883</v>
      </c>
      <c r="C1217" s="1">
        <f t="shared" ref="C1217:C1248" si="663">SUM(N1217:AE1217)</f>
        <v>27962</v>
      </c>
      <c r="D1217" s="8">
        <f t="shared" ref="D1217:D1248" si="664">IF(N1217&gt;0, RANK(N1217,(N1217:AE1217)),0)</f>
        <v>2</v>
      </c>
      <c r="E1217" s="8">
        <f t="shared" ref="E1217:E1248" si="665">IF(O1217&gt;0,RANK(O1217,(N1217:AE1217)),0)</f>
        <v>1</v>
      </c>
      <c r="F1217" s="8">
        <f t="shared" ref="F1217:F1248" si="666">IF(P1217&gt;0,RANK(P1217,(N1217:AE1217)),0)</f>
        <v>0</v>
      </c>
      <c r="G1217" s="61">
        <f t="shared" ref="G1217:G1248" si="667">IF(C1217&gt;0,MAX(N1217:S1217)-LARGE(N1217:S1217,2),0)</f>
        <v>12906</v>
      </c>
      <c r="H1217" s="66">
        <f t="shared" ref="H1217:H1257" si="668">IF(C1217&gt;0,G1217/C1217,0)</f>
        <v>0.46155496745583291</v>
      </c>
      <c r="I1217" s="2"/>
      <c r="J1217" s="2">
        <f t="shared" ref="J1217:J1248" si="669">IF($C1217=0,"-",N1217/$C1217)</f>
        <v>0.23953937486588942</v>
      </c>
      <c r="K1217" s="2">
        <f t="shared" ref="K1217:K1248" si="670">IF($C1217=0,"-",O1217/$C1217)</f>
        <v>0.7010943423217223</v>
      </c>
      <c r="L1217" s="2">
        <f t="shared" ref="L1217:L1248" si="671">IF($C1217=0,"-",P1217/$C1217)</f>
        <v>0</v>
      </c>
      <c r="M1217" s="2">
        <f t="shared" ref="M1217:M1248" si="672">IF(C1217=0,"-",(1-J1217-K1217-L1217))</f>
        <v>5.9366282812388316E-2</v>
      </c>
      <c r="N1217" s="64">
        <v>6698</v>
      </c>
      <c r="O1217" s="64">
        <v>19604</v>
      </c>
      <c r="P1217" s="64"/>
      <c r="Q1217" s="64">
        <v>679</v>
      </c>
      <c r="R1217" s="64">
        <v>307</v>
      </c>
      <c r="S1217" s="64">
        <v>274</v>
      </c>
      <c r="T1217" s="64"/>
      <c r="U1217" s="64"/>
      <c r="V1217" s="64"/>
      <c r="W1217" s="64"/>
      <c r="X1217" s="64">
        <f t="shared" ref="X1217:X1280" si="673">SUM(BF1217:BO1217)</f>
        <v>9</v>
      </c>
      <c r="Y1217" s="64">
        <v>60</v>
      </c>
      <c r="Z1217" s="64">
        <v>125</v>
      </c>
      <c r="AA1217" s="64">
        <v>72</v>
      </c>
      <c r="AB1217" s="64">
        <v>134</v>
      </c>
      <c r="AC1217" s="64"/>
      <c r="AD1217" s="64"/>
      <c r="AE1217" s="64"/>
      <c r="AG1217" s="6">
        <f>IF(Q1217&gt;0,RANK(Q1217,(N1217:P1217,Q1217:AE1217)),0)</f>
        <v>3</v>
      </c>
      <c r="AH1217" s="6">
        <f>IF(R1217&gt;0,RANK(R1217,(N1217:P1217,Q1217:AE1217)),0)</f>
        <v>4</v>
      </c>
      <c r="AI1217" s="6">
        <f>IF(T1217&gt;0,RANK(T1217,(N1217:P1217,Q1217:AE1217)),0)</f>
        <v>0</v>
      </c>
      <c r="AJ1217" s="6">
        <f>IF(S1217&gt;0,RANK(S1217,(N1217:P1217,Q1217:AE1217)),0)</f>
        <v>5</v>
      </c>
      <c r="AK1217" s="2">
        <f t="shared" ref="AK1217:AK1248" si="674">IF($C1217=0,"-",Q1217/$C1217)</f>
        <v>2.4282955439525071E-2</v>
      </c>
      <c r="AL1217" s="2">
        <f t="shared" ref="AL1217:AL1248" si="675">IF($C1217=0,"-",R1217/$C1217)</f>
        <v>1.0979186038194692E-2</v>
      </c>
      <c r="AM1217" s="2">
        <f t="shared" ref="AM1217:AM1248" si="676">IF($C1217=0,"-",T1217/$C1217)</f>
        <v>0</v>
      </c>
      <c r="AN1217" s="2">
        <f t="shared" ref="AN1217:AN1248" si="677">IF($C1217=0,"-",S1217/$C1217)</f>
        <v>9.7990129461411925E-3</v>
      </c>
      <c r="AP1217" t="s">
        <v>1587</v>
      </c>
      <c r="AQ1217" t="s">
        <v>883</v>
      </c>
      <c r="AR1217" s="1">
        <v>3</v>
      </c>
      <c r="AS1217" s="1"/>
      <c r="AT1217">
        <v>1</v>
      </c>
      <c r="AU1217" s="105">
        <v>47</v>
      </c>
      <c r="AV1217" s="107">
        <v>1</v>
      </c>
      <c r="AW1217" s="111">
        <f t="shared" ref="AW1217:AW1226" si="678">1000*AU1217+AV1217</f>
        <v>47001</v>
      </c>
      <c r="AX1217" s="1"/>
      <c r="AY1217" s="6" t="s">
        <v>1243</v>
      </c>
      <c r="BF1217">
        <v>1</v>
      </c>
      <c r="BG1217">
        <v>0</v>
      </c>
      <c r="BH1217">
        <v>0</v>
      </c>
      <c r="BI1217">
        <v>5</v>
      </c>
      <c r="BJ1217">
        <v>2</v>
      </c>
      <c r="BK1217">
        <v>0</v>
      </c>
      <c r="BL1217">
        <v>0</v>
      </c>
      <c r="BM1217">
        <v>0</v>
      </c>
      <c r="BN1217">
        <v>1</v>
      </c>
      <c r="BO1217">
        <v>0</v>
      </c>
    </row>
    <row r="1218" spans="1:67" hidden="1" outlineLevel="1">
      <c r="A1218" t="s">
        <v>328</v>
      </c>
      <c r="B1218" t="s">
        <v>883</v>
      </c>
      <c r="C1218" s="1">
        <f t="shared" si="663"/>
        <v>13207</v>
      </c>
      <c r="D1218" s="8">
        <f t="shared" si="664"/>
        <v>2</v>
      </c>
      <c r="E1218" s="8">
        <f t="shared" si="665"/>
        <v>1</v>
      </c>
      <c r="F1218" s="8">
        <f t="shared" si="666"/>
        <v>0</v>
      </c>
      <c r="G1218" s="61">
        <f t="shared" si="667"/>
        <v>6621</v>
      </c>
      <c r="H1218" s="66">
        <f t="shared" si="668"/>
        <v>0.50132505489513135</v>
      </c>
      <c r="I1218" s="2"/>
      <c r="J1218" s="2">
        <f t="shared" si="669"/>
        <v>0.23093813886575301</v>
      </c>
      <c r="K1218" s="2">
        <f t="shared" si="670"/>
        <v>0.73226319376088433</v>
      </c>
      <c r="L1218" s="2">
        <f t="shared" si="671"/>
        <v>0</v>
      </c>
      <c r="M1218" s="2">
        <f t="shared" si="672"/>
        <v>3.6798667373362681E-2</v>
      </c>
      <c r="N1218" s="64">
        <v>3050</v>
      </c>
      <c r="O1218" s="64">
        <v>9671</v>
      </c>
      <c r="P1218" s="64"/>
      <c r="Q1218" s="64">
        <v>108</v>
      </c>
      <c r="R1218" s="64">
        <v>104</v>
      </c>
      <c r="S1218" s="64">
        <v>120</v>
      </c>
      <c r="T1218" s="64"/>
      <c r="U1218" s="64"/>
      <c r="V1218" s="64"/>
      <c r="W1218" s="64"/>
      <c r="X1218" s="64">
        <f t="shared" si="673"/>
        <v>1</v>
      </c>
      <c r="Y1218" s="64">
        <v>32</v>
      </c>
      <c r="Z1218" s="64">
        <v>41</v>
      </c>
      <c r="AA1218" s="64">
        <v>45</v>
      </c>
      <c r="AB1218" s="64">
        <v>35</v>
      </c>
      <c r="AC1218" s="64"/>
      <c r="AD1218" s="64"/>
      <c r="AE1218" s="64"/>
      <c r="AG1218" s="6">
        <f>IF(Q1218&gt;0,RANK(Q1218,(N1218:P1218,Q1218:AE1218)),0)</f>
        <v>4</v>
      </c>
      <c r="AH1218" s="6">
        <f>IF(R1218&gt;0,RANK(R1218,(N1218:P1218,Q1218:AE1218)),0)</f>
        <v>5</v>
      </c>
      <c r="AI1218" s="6">
        <f>IF(T1218&gt;0,RANK(T1218,(N1218:P1218,Q1218:AE1218)),0)</f>
        <v>0</v>
      </c>
      <c r="AJ1218" s="6">
        <f>IF(S1218&gt;0,RANK(S1218,(N1218:P1218,Q1218:AE1218)),0)</f>
        <v>3</v>
      </c>
      <c r="AK1218" s="2">
        <f t="shared" si="674"/>
        <v>8.1774816385250249E-3</v>
      </c>
      <c r="AL1218" s="2">
        <f t="shared" si="675"/>
        <v>7.8746119482092838E-3</v>
      </c>
      <c r="AM1218" s="2">
        <f t="shared" si="676"/>
        <v>0</v>
      </c>
      <c r="AN1218" s="2">
        <f t="shared" si="677"/>
        <v>9.0860907094722498E-3</v>
      </c>
      <c r="AP1218" t="s">
        <v>328</v>
      </c>
      <c r="AQ1218" t="s">
        <v>883</v>
      </c>
      <c r="AR1218" s="1">
        <v>4</v>
      </c>
      <c r="AS1218" s="1"/>
      <c r="AT1218">
        <v>1</v>
      </c>
      <c r="AU1218" s="105">
        <v>47</v>
      </c>
      <c r="AV1218" s="107">
        <v>3</v>
      </c>
      <c r="AW1218" s="111">
        <f t="shared" si="678"/>
        <v>47003</v>
      </c>
      <c r="AX1218" s="1"/>
      <c r="AY1218" s="6" t="s">
        <v>1243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hidden="1" outlineLevel="1">
      <c r="A1219" t="s">
        <v>2505</v>
      </c>
      <c r="B1219" t="s">
        <v>883</v>
      </c>
      <c r="C1219" s="1">
        <f t="shared" si="663"/>
        <v>5977</v>
      </c>
      <c r="D1219" s="8">
        <f t="shared" si="664"/>
        <v>2</v>
      </c>
      <c r="E1219" s="8">
        <f t="shared" si="665"/>
        <v>1</v>
      </c>
      <c r="F1219" s="8">
        <f t="shared" si="666"/>
        <v>0</v>
      </c>
      <c r="G1219" s="61">
        <f t="shared" si="667"/>
        <v>1802</v>
      </c>
      <c r="H1219" s="66">
        <f t="shared" si="668"/>
        <v>0.30148904132507948</v>
      </c>
      <c r="I1219" s="2"/>
      <c r="J1219" s="2">
        <f t="shared" si="669"/>
        <v>0.32524677932072948</v>
      </c>
      <c r="K1219" s="2">
        <f t="shared" si="670"/>
        <v>0.62673582064580891</v>
      </c>
      <c r="L1219" s="2">
        <f t="shared" si="671"/>
        <v>0</v>
      </c>
      <c r="M1219" s="2">
        <f t="shared" si="672"/>
        <v>4.8017400033461666E-2</v>
      </c>
      <c r="N1219" s="64">
        <v>1944</v>
      </c>
      <c r="O1219" s="64">
        <v>3746</v>
      </c>
      <c r="P1219" s="64"/>
      <c r="Q1219" s="64">
        <v>31</v>
      </c>
      <c r="R1219" s="64">
        <v>84</v>
      </c>
      <c r="S1219" s="64">
        <v>34</v>
      </c>
      <c r="T1219" s="64"/>
      <c r="U1219" s="64"/>
      <c r="V1219" s="64"/>
      <c r="W1219" s="64"/>
      <c r="X1219" s="64">
        <f t="shared" si="673"/>
        <v>1</v>
      </c>
      <c r="Y1219" s="64">
        <v>16</v>
      </c>
      <c r="Z1219" s="64">
        <v>21</v>
      </c>
      <c r="AA1219" s="64">
        <v>23</v>
      </c>
      <c r="AB1219" s="64">
        <v>77</v>
      </c>
      <c r="AC1219" s="64"/>
      <c r="AD1219" s="64"/>
      <c r="AE1219" s="64"/>
      <c r="AG1219" s="6">
        <f>IF(Q1219&gt;0,RANK(Q1219,(N1219:P1219,Q1219:AE1219)),0)</f>
        <v>6</v>
      </c>
      <c r="AH1219" s="6">
        <f>IF(R1219&gt;0,RANK(R1219,(N1219:P1219,Q1219:AE1219)),0)</f>
        <v>3</v>
      </c>
      <c r="AI1219" s="6">
        <f>IF(T1219&gt;0,RANK(T1219,(N1219:P1219,Q1219:AE1219)),0)</f>
        <v>0</v>
      </c>
      <c r="AJ1219" s="6">
        <f>IF(S1219&gt;0,RANK(S1219,(N1219:P1219,Q1219:AE1219)),0)</f>
        <v>5</v>
      </c>
      <c r="AK1219" s="2">
        <f t="shared" si="674"/>
        <v>5.1865484356700686E-3</v>
      </c>
      <c r="AL1219" s="2">
        <f t="shared" si="675"/>
        <v>1.4053873180525348E-2</v>
      </c>
      <c r="AM1219" s="2">
        <f t="shared" si="676"/>
        <v>0</v>
      </c>
      <c r="AN1219" s="2">
        <f t="shared" si="677"/>
        <v>5.6884724778316883E-3</v>
      </c>
      <c r="AP1219" t="s">
        <v>2505</v>
      </c>
      <c r="AQ1219" t="s">
        <v>883</v>
      </c>
      <c r="AR1219" s="1"/>
      <c r="AS1219" s="1"/>
      <c r="AT1219">
        <v>1</v>
      </c>
      <c r="AU1219" s="105">
        <v>47</v>
      </c>
      <c r="AV1219" s="107">
        <v>5</v>
      </c>
      <c r="AW1219" s="111">
        <f t="shared" si="678"/>
        <v>47005</v>
      </c>
      <c r="AX1219" s="1"/>
      <c r="AY1219" s="6" t="s">
        <v>1243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hidden="1" outlineLevel="1">
      <c r="A1220" t="s">
        <v>472</v>
      </c>
      <c r="B1220" t="s">
        <v>883</v>
      </c>
      <c r="C1220" s="1">
        <f t="shared" si="663"/>
        <v>4170</v>
      </c>
      <c r="D1220" s="8">
        <f t="shared" si="664"/>
        <v>2</v>
      </c>
      <c r="E1220" s="8">
        <f t="shared" si="665"/>
        <v>1</v>
      </c>
      <c r="F1220" s="8">
        <f t="shared" si="666"/>
        <v>0</v>
      </c>
      <c r="G1220" s="61">
        <f t="shared" si="667"/>
        <v>2108</v>
      </c>
      <c r="H1220" s="66">
        <f t="shared" si="668"/>
        <v>0.50551558752997605</v>
      </c>
      <c r="I1220" s="2"/>
      <c r="J1220" s="2">
        <f t="shared" si="669"/>
        <v>0.23045563549160672</v>
      </c>
      <c r="K1220" s="2">
        <f t="shared" si="670"/>
        <v>0.73597122302158269</v>
      </c>
      <c r="L1220" s="2">
        <f t="shared" si="671"/>
        <v>0</v>
      </c>
      <c r="M1220" s="2">
        <f t="shared" si="672"/>
        <v>3.3573141486810565E-2</v>
      </c>
      <c r="N1220" s="64">
        <v>961</v>
      </c>
      <c r="O1220" s="64">
        <v>3069</v>
      </c>
      <c r="P1220" s="64"/>
      <c r="Q1220" s="64">
        <v>33</v>
      </c>
      <c r="R1220" s="64">
        <v>27</v>
      </c>
      <c r="S1220" s="64">
        <v>35</v>
      </c>
      <c r="T1220" s="64"/>
      <c r="U1220" s="64"/>
      <c r="V1220" s="64"/>
      <c r="W1220" s="64"/>
      <c r="X1220" s="64">
        <f t="shared" si="673"/>
        <v>3</v>
      </c>
      <c r="Y1220" s="64">
        <v>8</v>
      </c>
      <c r="Z1220" s="64">
        <v>10</v>
      </c>
      <c r="AA1220" s="64">
        <v>8</v>
      </c>
      <c r="AB1220" s="64">
        <v>16</v>
      </c>
      <c r="AC1220" s="64"/>
      <c r="AD1220" s="64"/>
      <c r="AE1220" s="64"/>
      <c r="AG1220" s="6">
        <f>IF(Q1220&gt;0,RANK(Q1220,(N1220:P1220,Q1220:AE1220)),0)</f>
        <v>4</v>
      </c>
      <c r="AH1220" s="6">
        <f>IF(R1220&gt;0,RANK(R1220,(N1220:P1220,Q1220:AE1220)),0)</f>
        <v>5</v>
      </c>
      <c r="AI1220" s="6">
        <f>IF(T1220&gt;0,RANK(T1220,(N1220:P1220,Q1220:AE1220)),0)</f>
        <v>0</v>
      </c>
      <c r="AJ1220" s="6">
        <f>IF(S1220&gt;0,RANK(S1220,(N1220:P1220,Q1220:AE1220)),0)</f>
        <v>3</v>
      </c>
      <c r="AK1220" s="2">
        <f t="shared" si="674"/>
        <v>7.9136690647482015E-3</v>
      </c>
      <c r="AL1220" s="2">
        <f t="shared" si="675"/>
        <v>6.4748201438848919E-3</v>
      </c>
      <c r="AM1220" s="2">
        <f t="shared" si="676"/>
        <v>0</v>
      </c>
      <c r="AN1220" s="2">
        <f t="shared" si="677"/>
        <v>8.3932853717026377E-3</v>
      </c>
      <c r="AP1220" t="s">
        <v>472</v>
      </c>
      <c r="AQ1220" t="s">
        <v>883</v>
      </c>
      <c r="AR1220" s="1">
        <v>4</v>
      </c>
      <c r="AS1220" s="1"/>
      <c r="AT1220">
        <v>1</v>
      </c>
      <c r="AU1220" s="105">
        <v>47</v>
      </c>
      <c r="AV1220" s="107">
        <v>7</v>
      </c>
      <c r="AW1220" s="111">
        <f t="shared" si="678"/>
        <v>47007</v>
      </c>
      <c r="AX1220" s="1"/>
      <c r="AY1220" s="6" t="s">
        <v>1243</v>
      </c>
      <c r="BF1220">
        <v>3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hidden="1" outlineLevel="1">
      <c r="A1221" t="s">
        <v>2122</v>
      </c>
      <c r="B1221" t="s">
        <v>883</v>
      </c>
      <c r="C1221" s="1">
        <f t="shared" si="663"/>
        <v>46677</v>
      </c>
      <c r="D1221" s="8">
        <f t="shared" si="664"/>
        <v>2</v>
      </c>
      <c r="E1221" s="8">
        <f t="shared" si="665"/>
        <v>1</v>
      </c>
      <c r="F1221" s="8">
        <f t="shared" si="666"/>
        <v>0</v>
      </c>
      <c r="G1221" s="61">
        <f t="shared" si="667"/>
        <v>27551</v>
      </c>
      <c r="H1221" s="66">
        <f t="shared" si="668"/>
        <v>0.59024787368511256</v>
      </c>
      <c r="I1221" s="2"/>
      <c r="J1221" s="2">
        <f t="shared" si="669"/>
        <v>0.17771064978469053</v>
      </c>
      <c r="K1221" s="2">
        <f t="shared" si="670"/>
        <v>0.76795852346980309</v>
      </c>
      <c r="L1221" s="2">
        <f t="shared" si="671"/>
        <v>0</v>
      </c>
      <c r="M1221" s="2">
        <f t="shared" si="672"/>
        <v>5.4330826745506378E-2</v>
      </c>
      <c r="N1221" s="64">
        <v>8295</v>
      </c>
      <c r="O1221" s="64">
        <v>35846</v>
      </c>
      <c r="P1221" s="64"/>
      <c r="Q1221" s="64">
        <v>831</v>
      </c>
      <c r="R1221" s="64">
        <v>531</v>
      </c>
      <c r="S1221" s="64">
        <v>423</v>
      </c>
      <c r="T1221" s="64"/>
      <c r="U1221" s="64"/>
      <c r="V1221" s="64"/>
      <c r="W1221" s="64"/>
      <c r="X1221" s="64">
        <f t="shared" si="673"/>
        <v>0</v>
      </c>
      <c r="Y1221" s="64">
        <v>142</v>
      </c>
      <c r="Z1221" s="64">
        <v>155</v>
      </c>
      <c r="AA1221" s="64">
        <v>113</v>
      </c>
      <c r="AB1221" s="64">
        <v>341</v>
      </c>
      <c r="AC1221" s="64"/>
      <c r="AD1221" s="64"/>
      <c r="AE1221" s="64"/>
      <c r="AG1221" s="6">
        <f>IF(Q1221&gt;0,RANK(Q1221,(N1221:P1221,Q1221:AE1221)),0)</f>
        <v>3</v>
      </c>
      <c r="AH1221" s="6">
        <f>IF(R1221&gt;0,RANK(R1221,(N1221:P1221,Q1221:AE1221)),0)</f>
        <v>4</v>
      </c>
      <c r="AI1221" s="6">
        <f>IF(T1221&gt;0,RANK(T1221,(N1221:P1221,Q1221:AE1221)),0)</f>
        <v>0</v>
      </c>
      <c r="AJ1221" s="6">
        <f>IF(S1221&gt;0,RANK(S1221,(N1221:P1221,Q1221:AE1221)),0)</f>
        <v>5</v>
      </c>
      <c r="AK1221" s="2">
        <f t="shared" si="674"/>
        <v>1.7803200719840605E-2</v>
      </c>
      <c r="AL1221" s="2">
        <f t="shared" si="675"/>
        <v>1.1376052445529918E-2</v>
      </c>
      <c r="AM1221" s="2">
        <f t="shared" si="676"/>
        <v>0</v>
      </c>
      <c r="AN1221" s="2">
        <f t="shared" si="677"/>
        <v>9.0622790667780704E-3</v>
      </c>
      <c r="AP1221" t="s">
        <v>2122</v>
      </c>
      <c r="AQ1221" t="s">
        <v>883</v>
      </c>
      <c r="AR1221" s="1">
        <v>2</v>
      </c>
      <c r="AS1221" s="1"/>
      <c r="AT1221">
        <v>1</v>
      </c>
      <c r="AU1221" s="105">
        <v>47</v>
      </c>
      <c r="AV1221" s="107">
        <v>9</v>
      </c>
      <c r="AW1221" s="111">
        <f t="shared" si="678"/>
        <v>47009</v>
      </c>
      <c r="AX1221" s="1"/>
      <c r="AY1221" s="6" t="s">
        <v>1243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</row>
    <row r="1222" spans="1:67" hidden="1" outlineLevel="1">
      <c r="A1222" t="s">
        <v>1053</v>
      </c>
      <c r="B1222" t="s">
        <v>883</v>
      </c>
      <c r="C1222" s="1">
        <f t="shared" si="663"/>
        <v>34557</v>
      </c>
      <c r="D1222" s="8">
        <f t="shared" si="664"/>
        <v>2</v>
      </c>
      <c r="E1222" s="8">
        <f t="shared" si="665"/>
        <v>1</v>
      </c>
      <c r="F1222" s="8">
        <f t="shared" si="666"/>
        <v>0</v>
      </c>
      <c r="G1222" s="61">
        <f t="shared" si="667"/>
        <v>22887</v>
      </c>
      <c r="H1222" s="66">
        <f t="shared" si="668"/>
        <v>0.66229707439881935</v>
      </c>
      <c r="I1222" s="2"/>
      <c r="J1222" s="2">
        <f t="shared" si="669"/>
        <v>0.15334085713458923</v>
      </c>
      <c r="K1222" s="2">
        <f t="shared" si="670"/>
        <v>0.81563793153340858</v>
      </c>
      <c r="L1222" s="2">
        <f t="shared" si="671"/>
        <v>0</v>
      </c>
      <c r="M1222" s="2">
        <f t="shared" si="672"/>
        <v>3.1021211332002196E-2</v>
      </c>
      <c r="N1222" s="64">
        <v>5299</v>
      </c>
      <c r="O1222" s="64">
        <v>28186</v>
      </c>
      <c r="P1222" s="64"/>
      <c r="Q1222" s="64">
        <v>241</v>
      </c>
      <c r="R1222" s="64">
        <v>210</v>
      </c>
      <c r="S1222" s="64">
        <v>243</v>
      </c>
      <c r="T1222" s="64"/>
      <c r="U1222" s="64"/>
      <c r="V1222" s="64"/>
      <c r="W1222" s="64"/>
      <c r="X1222" s="64">
        <f t="shared" si="673"/>
        <v>0</v>
      </c>
      <c r="Y1222" s="64">
        <v>66</v>
      </c>
      <c r="Z1222" s="64">
        <v>78</v>
      </c>
      <c r="AA1222" s="64">
        <v>141</v>
      </c>
      <c r="AB1222" s="64">
        <v>93</v>
      </c>
      <c r="AC1222" s="64"/>
      <c r="AD1222" s="64"/>
      <c r="AE1222" s="64"/>
      <c r="AG1222" s="6">
        <f>IF(Q1222&gt;0,RANK(Q1222,(N1222:P1222,Q1222:AE1222)),0)</f>
        <v>4</v>
      </c>
      <c r="AH1222" s="6">
        <f>IF(R1222&gt;0,RANK(R1222,(N1222:P1222,Q1222:AE1222)),0)</f>
        <v>5</v>
      </c>
      <c r="AI1222" s="6">
        <f>IF(T1222&gt;0,RANK(T1222,(N1222:P1222,Q1222:AE1222)),0)</f>
        <v>0</v>
      </c>
      <c r="AJ1222" s="6">
        <f>IF(S1222&gt;0,RANK(S1222,(N1222:P1222,Q1222:AE1222)),0)</f>
        <v>3</v>
      </c>
      <c r="AK1222" s="2">
        <f t="shared" si="674"/>
        <v>6.9739850102728826E-3</v>
      </c>
      <c r="AL1222" s="2">
        <f t="shared" si="675"/>
        <v>6.0769163989929679E-3</v>
      </c>
      <c r="AM1222" s="2">
        <f t="shared" si="676"/>
        <v>0</v>
      </c>
      <c r="AN1222" s="2">
        <f t="shared" si="677"/>
        <v>7.0318604045490063E-3</v>
      </c>
      <c r="AP1222" t="s">
        <v>1053</v>
      </c>
      <c r="AQ1222" t="s">
        <v>883</v>
      </c>
      <c r="AR1222" s="1"/>
      <c r="AS1222" s="1"/>
      <c r="AT1222">
        <v>1</v>
      </c>
      <c r="AU1222" s="105">
        <v>47</v>
      </c>
      <c r="AV1222" s="107">
        <v>11</v>
      </c>
      <c r="AW1222" s="111">
        <f t="shared" si="678"/>
        <v>47011</v>
      </c>
      <c r="AX1222" s="1"/>
      <c r="AY1222" s="6" t="s">
        <v>1243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</row>
    <row r="1223" spans="1:67" hidden="1" outlineLevel="1">
      <c r="A1223" t="s">
        <v>566</v>
      </c>
      <c r="B1223" t="s">
        <v>883</v>
      </c>
      <c r="C1223" s="1">
        <f t="shared" si="663"/>
        <v>11255</v>
      </c>
      <c r="D1223" s="8">
        <f t="shared" si="664"/>
        <v>2</v>
      </c>
      <c r="E1223" s="8">
        <f t="shared" si="665"/>
        <v>1</v>
      </c>
      <c r="F1223" s="8">
        <f t="shared" si="666"/>
        <v>0</v>
      </c>
      <c r="G1223" s="61">
        <f t="shared" si="667"/>
        <v>5925</v>
      </c>
      <c r="H1223" s="66">
        <f t="shared" si="668"/>
        <v>0.52643269657929814</v>
      </c>
      <c r="I1223" s="2"/>
      <c r="J1223" s="2">
        <f t="shared" si="669"/>
        <v>0.2142159040426477</v>
      </c>
      <c r="K1223" s="2">
        <f t="shared" si="670"/>
        <v>0.74064860062194582</v>
      </c>
      <c r="L1223" s="2">
        <f t="shared" si="671"/>
        <v>0</v>
      </c>
      <c r="M1223" s="2">
        <f t="shared" si="672"/>
        <v>4.5135495335406506E-2</v>
      </c>
      <c r="N1223" s="64">
        <v>2411</v>
      </c>
      <c r="O1223" s="64">
        <v>8336</v>
      </c>
      <c r="P1223" s="64"/>
      <c r="Q1223" s="64">
        <v>86</v>
      </c>
      <c r="R1223" s="64">
        <v>93</v>
      </c>
      <c r="S1223" s="64">
        <v>64</v>
      </c>
      <c r="T1223" s="64"/>
      <c r="U1223" s="64"/>
      <c r="V1223" s="64"/>
      <c r="W1223" s="64"/>
      <c r="X1223" s="64">
        <f t="shared" si="673"/>
        <v>0</v>
      </c>
      <c r="Y1223" s="64">
        <v>47</v>
      </c>
      <c r="Z1223" s="64">
        <v>48</v>
      </c>
      <c r="AA1223" s="64">
        <v>27</v>
      </c>
      <c r="AB1223" s="64">
        <v>143</v>
      </c>
      <c r="AC1223" s="64"/>
      <c r="AD1223" s="64"/>
      <c r="AE1223" s="64"/>
      <c r="AG1223" s="6">
        <f>IF(Q1223&gt;0,RANK(Q1223,(N1223:P1223,Q1223:AE1223)),0)</f>
        <v>5</v>
      </c>
      <c r="AH1223" s="6">
        <f>IF(R1223&gt;0,RANK(R1223,(N1223:P1223,Q1223:AE1223)),0)</f>
        <v>4</v>
      </c>
      <c r="AI1223" s="6">
        <f>IF(T1223&gt;0,RANK(T1223,(N1223:P1223,Q1223:AE1223)),0)</f>
        <v>0</v>
      </c>
      <c r="AJ1223" s="6">
        <f>IF(S1223&gt;0,RANK(S1223,(N1223:P1223,Q1223:AE1223)),0)</f>
        <v>6</v>
      </c>
      <c r="AK1223" s="2">
        <f t="shared" si="674"/>
        <v>7.6410484229231454E-3</v>
      </c>
      <c r="AL1223" s="2">
        <f t="shared" si="675"/>
        <v>8.2629942247889835E-3</v>
      </c>
      <c r="AM1223" s="2">
        <f t="shared" si="676"/>
        <v>0</v>
      </c>
      <c r="AN1223" s="2">
        <f t="shared" si="677"/>
        <v>5.6863616170590853E-3</v>
      </c>
      <c r="AP1223" t="s">
        <v>566</v>
      </c>
      <c r="AQ1223" t="s">
        <v>883</v>
      </c>
      <c r="AR1223" s="1"/>
      <c r="AS1223" s="1"/>
      <c r="AT1223">
        <v>1</v>
      </c>
      <c r="AU1223" s="105">
        <v>47</v>
      </c>
      <c r="AV1223" s="107">
        <v>13</v>
      </c>
      <c r="AW1223" s="111">
        <f t="shared" si="678"/>
        <v>47013</v>
      </c>
      <c r="AX1223" s="1"/>
      <c r="AY1223" s="6" t="s">
        <v>1243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</row>
    <row r="1224" spans="1:67" hidden="1" outlineLevel="1">
      <c r="A1224" t="s">
        <v>1044</v>
      </c>
      <c r="B1224" t="s">
        <v>883</v>
      </c>
      <c r="C1224" s="1">
        <f t="shared" si="663"/>
        <v>4553</v>
      </c>
      <c r="D1224" s="8">
        <f t="shared" si="664"/>
        <v>2</v>
      </c>
      <c r="E1224" s="8">
        <f t="shared" si="665"/>
        <v>1</v>
      </c>
      <c r="F1224" s="8">
        <f t="shared" si="666"/>
        <v>0</v>
      </c>
      <c r="G1224" s="61">
        <f t="shared" si="667"/>
        <v>2108</v>
      </c>
      <c r="H1224" s="66">
        <f t="shared" si="668"/>
        <v>0.46299143421919614</v>
      </c>
      <c r="I1224" s="2"/>
      <c r="J1224" s="2">
        <f t="shared" si="669"/>
        <v>0.23962222710300901</v>
      </c>
      <c r="K1224" s="2">
        <f t="shared" si="670"/>
        <v>0.70261366132220515</v>
      </c>
      <c r="L1224" s="2">
        <f t="shared" si="671"/>
        <v>0</v>
      </c>
      <c r="M1224" s="2">
        <f t="shared" si="672"/>
        <v>5.7764111574785781E-2</v>
      </c>
      <c r="N1224" s="64">
        <v>1091</v>
      </c>
      <c r="O1224" s="64">
        <v>3199</v>
      </c>
      <c r="P1224" s="64"/>
      <c r="Q1224" s="64">
        <v>92</v>
      </c>
      <c r="R1224" s="64">
        <v>43</v>
      </c>
      <c r="S1224" s="64">
        <v>50</v>
      </c>
      <c r="T1224" s="64"/>
      <c r="U1224" s="64"/>
      <c r="V1224" s="64"/>
      <c r="W1224" s="64"/>
      <c r="X1224" s="64">
        <f t="shared" si="673"/>
        <v>0</v>
      </c>
      <c r="Y1224" s="64">
        <v>12</v>
      </c>
      <c r="Z1224" s="64">
        <v>15</v>
      </c>
      <c r="AA1224" s="64">
        <v>21</v>
      </c>
      <c r="AB1224" s="64">
        <v>30</v>
      </c>
      <c r="AC1224" s="64"/>
      <c r="AD1224" s="64"/>
      <c r="AE1224" s="64"/>
      <c r="AG1224" s="6">
        <f>IF(Q1224&gt;0,RANK(Q1224,(N1224:P1224,Q1224:AE1224)),0)</f>
        <v>3</v>
      </c>
      <c r="AH1224" s="6">
        <f>IF(R1224&gt;0,RANK(R1224,(N1224:P1224,Q1224:AE1224)),0)</f>
        <v>5</v>
      </c>
      <c r="AI1224" s="6">
        <f>IF(T1224&gt;0,RANK(T1224,(N1224:P1224,Q1224:AE1224)),0)</f>
        <v>0</v>
      </c>
      <c r="AJ1224" s="6">
        <f>IF(S1224&gt;0,RANK(S1224,(N1224:P1224,Q1224:AE1224)),0)</f>
        <v>4</v>
      </c>
      <c r="AK1224" s="2">
        <f t="shared" si="674"/>
        <v>2.0206457280913682E-2</v>
      </c>
      <c r="AL1224" s="2">
        <f t="shared" si="675"/>
        <v>9.444322424774873E-3</v>
      </c>
      <c r="AM1224" s="2">
        <f t="shared" si="676"/>
        <v>0</v>
      </c>
      <c r="AN1224" s="2">
        <f t="shared" si="677"/>
        <v>1.0981770261366132E-2</v>
      </c>
      <c r="AP1224" t="s">
        <v>1044</v>
      </c>
      <c r="AQ1224" t="s">
        <v>883</v>
      </c>
      <c r="AR1224" s="1">
        <v>6</v>
      </c>
      <c r="AS1224" s="1"/>
      <c r="AT1224">
        <v>1</v>
      </c>
      <c r="AU1224" s="105">
        <v>47</v>
      </c>
      <c r="AV1224" s="107">
        <v>15</v>
      </c>
      <c r="AW1224" s="111">
        <f t="shared" si="678"/>
        <v>47015</v>
      </c>
      <c r="AX1224" s="1"/>
      <c r="AY1224" s="6" t="s">
        <v>1243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</row>
    <row r="1225" spans="1:67" hidden="1" outlineLevel="1">
      <c r="A1225" t="s">
        <v>1606</v>
      </c>
      <c r="B1225" t="s">
        <v>883</v>
      </c>
      <c r="C1225" s="1">
        <f t="shared" si="663"/>
        <v>10130</v>
      </c>
      <c r="D1225" s="8">
        <f t="shared" si="664"/>
        <v>2</v>
      </c>
      <c r="E1225" s="8">
        <f t="shared" si="665"/>
        <v>1</v>
      </c>
      <c r="F1225" s="8">
        <f t="shared" si="666"/>
        <v>0</v>
      </c>
      <c r="G1225" s="61">
        <f t="shared" si="667"/>
        <v>4114</v>
      </c>
      <c r="H1225" s="66">
        <f t="shared" si="668"/>
        <v>0.40612043435340572</v>
      </c>
      <c r="I1225" s="2"/>
      <c r="J1225" s="2">
        <f t="shared" si="669"/>
        <v>0.27601184600197431</v>
      </c>
      <c r="K1225" s="2">
        <f t="shared" si="670"/>
        <v>0.68213228035538009</v>
      </c>
      <c r="L1225" s="2">
        <f t="shared" si="671"/>
        <v>0</v>
      </c>
      <c r="M1225" s="2">
        <f t="shared" si="672"/>
        <v>4.1855873642645647E-2</v>
      </c>
      <c r="N1225" s="64">
        <v>2796</v>
      </c>
      <c r="O1225" s="64">
        <v>6910</v>
      </c>
      <c r="P1225" s="64"/>
      <c r="Q1225" s="64">
        <v>70</v>
      </c>
      <c r="R1225" s="64">
        <v>84</v>
      </c>
      <c r="S1225" s="64">
        <v>80</v>
      </c>
      <c r="T1225" s="64"/>
      <c r="U1225" s="64"/>
      <c r="V1225" s="64"/>
      <c r="W1225" s="64"/>
      <c r="X1225" s="64">
        <f t="shared" si="673"/>
        <v>3</v>
      </c>
      <c r="Y1225" s="64">
        <v>36</v>
      </c>
      <c r="Z1225" s="64">
        <v>37</v>
      </c>
      <c r="AA1225" s="64">
        <v>36</v>
      </c>
      <c r="AB1225" s="64">
        <v>78</v>
      </c>
      <c r="AC1225" s="64"/>
      <c r="AD1225" s="64"/>
      <c r="AE1225" s="64"/>
      <c r="AG1225" s="6">
        <f>IF(Q1225&gt;0,RANK(Q1225,(N1225:P1225,Q1225:AE1225)),0)</f>
        <v>6</v>
      </c>
      <c r="AH1225" s="6">
        <f>IF(R1225&gt;0,RANK(R1225,(N1225:P1225,Q1225:AE1225)),0)</f>
        <v>3</v>
      </c>
      <c r="AI1225" s="6">
        <f>IF(T1225&gt;0,RANK(T1225,(N1225:P1225,Q1225:AE1225)),0)</f>
        <v>0</v>
      </c>
      <c r="AJ1225" s="6">
        <f>IF(S1225&gt;0,RANK(S1225,(N1225:P1225,Q1225:AE1225)),0)</f>
        <v>4</v>
      </c>
      <c r="AK1225" s="2">
        <f t="shared" si="674"/>
        <v>6.9101678183613032E-3</v>
      </c>
      <c r="AL1225" s="2">
        <f t="shared" si="675"/>
        <v>8.2922013820335636E-3</v>
      </c>
      <c r="AM1225" s="2">
        <f t="shared" si="676"/>
        <v>0</v>
      </c>
      <c r="AN1225" s="2">
        <f t="shared" si="677"/>
        <v>7.8973346495557744E-3</v>
      </c>
      <c r="AP1225" t="s">
        <v>1606</v>
      </c>
      <c r="AQ1225" t="s">
        <v>883</v>
      </c>
      <c r="AR1225" s="1">
        <v>8</v>
      </c>
      <c r="AS1225" s="1"/>
      <c r="AT1225">
        <v>1</v>
      </c>
      <c r="AU1225" s="105">
        <v>47</v>
      </c>
      <c r="AV1225" s="107">
        <v>17</v>
      </c>
      <c r="AW1225" s="111">
        <f t="shared" si="678"/>
        <v>47017</v>
      </c>
      <c r="AX1225" s="1"/>
      <c r="AY1225" s="6" t="s">
        <v>1243</v>
      </c>
      <c r="BF1225">
        <v>0</v>
      </c>
      <c r="BG1225">
        <v>0</v>
      </c>
      <c r="BH1225">
        <v>0</v>
      </c>
      <c r="BI1225">
        <v>3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</row>
    <row r="1226" spans="1:67" hidden="1" outlineLevel="1">
      <c r="A1226" t="s">
        <v>96</v>
      </c>
      <c r="B1226" t="s">
        <v>883</v>
      </c>
      <c r="C1226" s="1">
        <f t="shared" si="663"/>
        <v>18788</v>
      </c>
      <c r="D1226" s="8">
        <f t="shared" si="664"/>
        <v>2</v>
      </c>
      <c r="E1226" s="8">
        <f t="shared" si="665"/>
        <v>1</v>
      </c>
      <c r="F1226" s="8">
        <f t="shared" si="666"/>
        <v>0</v>
      </c>
      <c r="G1226" s="61">
        <f t="shared" si="667"/>
        <v>11767</v>
      </c>
      <c r="H1226" s="66">
        <f t="shared" si="668"/>
        <v>0.6263040238450075</v>
      </c>
      <c r="I1226" s="2"/>
      <c r="J1226" s="2">
        <f t="shared" si="669"/>
        <v>0.16537151373216946</v>
      </c>
      <c r="K1226" s="2">
        <f t="shared" si="670"/>
        <v>0.7916755375771769</v>
      </c>
      <c r="L1226" s="2">
        <f t="shared" si="671"/>
        <v>0</v>
      </c>
      <c r="M1226" s="2">
        <f t="shared" si="672"/>
        <v>4.2952948690653692E-2</v>
      </c>
      <c r="N1226" s="64">
        <v>3107</v>
      </c>
      <c r="O1226" s="64">
        <v>14874</v>
      </c>
      <c r="P1226" s="64"/>
      <c r="Q1226" s="64">
        <v>230</v>
      </c>
      <c r="R1226" s="64">
        <v>181</v>
      </c>
      <c r="S1226" s="64">
        <v>180</v>
      </c>
      <c r="T1226" s="64"/>
      <c r="U1226" s="64"/>
      <c r="V1226" s="64"/>
      <c r="W1226" s="64"/>
      <c r="X1226" s="64">
        <f t="shared" si="673"/>
        <v>8</v>
      </c>
      <c r="Y1226" s="64">
        <v>49</v>
      </c>
      <c r="Z1226" s="64">
        <v>72</v>
      </c>
      <c r="AA1226" s="64">
        <v>49</v>
      </c>
      <c r="AB1226" s="64">
        <v>38</v>
      </c>
      <c r="AC1226" s="64"/>
      <c r="AD1226" s="64"/>
      <c r="AE1226" s="64"/>
      <c r="AG1226" s="6">
        <f>IF(Q1226&gt;0,RANK(Q1226,(N1226:P1226,Q1226:AE1226)),0)</f>
        <v>3</v>
      </c>
      <c r="AH1226" s="6">
        <f>IF(R1226&gt;0,RANK(R1226,(N1226:P1226,Q1226:AE1226)),0)</f>
        <v>4</v>
      </c>
      <c r="AI1226" s="6">
        <f>IF(T1226&gt;0,RANK(T1226,(N1226:P1226,Q1226:AE1226)),0)</f>
        <v>0</v>
      </c>
      <c r="AJ1226" s="6">
        <f>IF(S1226&gt;0,RANK(S1226,(N1226:P1226,Q1226:AE1226)),0)</f>
        <v>5</v>
      </c>
      <c r="AK1226" s="2">
        <f t="shared" si="674"/>
        <v>1.2241856504151586E-2</v>
      </c>
      <c r="AL1226" s="2">
        <f t="shared" si="675"/>
        <v>9.6338088141366823E-3</v>
      </c>
      <c r="AM1226" s="2">
        <f t="shared" si="676"/>
        <v>0</v>
      </c>
      <c r="AN1226" s="2">
        <f t="shared" si="677"/>
        <v>9.5805833510751552E-3</v>
      </c>
      <c r="AP1226" t="s">
        <v>96</v>
      </c>
      <c r="AQ1226" t="s">
        <v>883</v>
      </c>
      <c r="AR1226" s="1">
        <v>1</v>
      </c>
      <c r="AS1226" s="1"/>
      <c r="AT1226">
        <v>1</v>
      </c>
      <c r="AU1226" s="105">
        <v>47</v>
      </c>
      <c r="AV1226" s="107">
        <v>19</v>
      </c>
      <c r="AW1226" s="111">
        <f t="shared" si="678"/>
        <v>47019</v>
      </c>
      <c r="AX1226" s="1"/>
      <c r="AY1226" s="6" t="s">
        <v>1243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8</v>
      </c>
      <c r="BO1226">
        <v>0</v>
      </c>
    </row>
    <row r="1227" spans="1:67" hidden="1" outlineLevel="1">
      <c r="A1227" t="s">
        <v>1045</v>
      </c>
      <c r="B1227" t="s">
        <v>883</v>
      </c>
      <c r="C1227" s="1">
        <f t="shared" si="663"/>
        <v>14481</v>
      </c>
      <c r="D1227" s="8">
        <f t="shared" si="664"/>
        <v>2</v>
      </c>
      <c r="E1227" s="8">
        <f t="shared" si="665"/>
        <v>1</v>
      </c>
      <c r="F1227" s="8">
        <f t="shared" si="666"/>
        <v>0</v>
      </c>
      <c r="G1227" s="61">
        <f t="shared" si="667"/>
        <v>7412</v>
      </c>
      <c r="H1227" s="66">
        <f t="shared" si="668"/>
        <v>0.51184310475795869</v>
      </c>
      <c r="I1227" s="2"/>
      <c r="J1227" s="2">
        <f t="shared" si="669"/>
        <v>0.21628340584213798</v>
      </c>
      <c r="K1227" s="2">
        <f t="shared" si="670"/>
        <v>0.7281265106000967</v>
      </c>
      <c r="L1227" s="2">
        <f t="shared" si="671"/>
        <v>0</v>
      </c>
      <c r="M1227" s="2">
        <f t="shared" si="672"/>
        <v>5.5590083557765291E-2</v>
      </c>
      <c r="N1227" s="64">
        <v>3132</v>
      </c>
      <c r="O1227" s="64">
        <v>10544</v>
      </c>
      <c r="P1227" s="64"/>
      <c r="Q1227" s="64">
        <v>307</v>
      </c>
      <c r="R1227" s="64">
        <v>179</v>
      </c>
      <c r="S1227" s="64">
        <v>139</v>
      </c>
      <c r="T1227" s="64"/>
      <c r="U1227" s="64"/>
      <c r="V1227" s="64"/>
      <c r="W1227" s="64"/>
      <c r="X1227" s="64">
        <f t="shared" si="673"/>
        <v>10</v>
      </c>
      <c r="Y1227" s="64">
        <v>33</v>
      </c>
      <c r="Z1227" s="64">
        <v>41</v>
      </c>
      <c r="AA1227" s="64">
        <v>52</v>
      </c>
      <c r="AB1227" s="64">
        <v>44</v>
      </c>
      <c r="AC1227" s="64"/>
      <c r="AD1227" s="64"/>
      <c r="AE1227" s="64"/>
      <c r="AG1227" s="6">
        <f>IF(Q1227&gt;0,RANK(Q1227,(N1227:P1227,Q1227:AE1227)),0)</f>
        <v>3</v>
      </c>
      <c r="AH1227" s="6">
        <f>IF(R1227&gt;0,RANK(R1227,(N1227:P1227,Q1227:AE1227)),0)</f>
        <v>4</v>
      </c>
      <c r="AI1227" s="6">
        <f>IF(T1227&gt;0,RANK(T1227,(N1227:P1227,Q1227:AE1227)),0)</f>
        <v>0</v>
      </c>
      <c r="AJ1227" s="6">
        <f>IF(S1227&gt;0,RANK(S1227,(N1227:P1227,Q1227:AE1227)),0)</f>
        <v>5</v>
      </c>
      <c r="AK1227" s="2">
        <f t="shared" si="674"/>
        <v>2.1200193356812374E-2</v>
      </c>
      <c r="AL1227" s="2">
        <f t="shared" si="675"/>
        <v>1.2361024791105587E-2</v>
      </c>
      <c r="AM1227" s="2">
        <f t="shared" si="676"/>
        <v>0</v>
      </c>
      <c r="AN1227" s="2">
        <f t="shared" si="677"/>
        <v>9.5987846143222155E-3</v>
      </c>
      <c r="AP1227" t="s">
        <v>1045</v>
      </c>
      <c r="AQ1227" t="s">
        <v>883</v>
      </c>
      <c r="AR1227" s="1"/>
      <c r="AS1227" s="1"/>
      <c r="AT1227">
        <v>1</v>
      </c>
      <c r="AU1227" s="105">
        <v>47</v>
      </c>
      <c r="AV1227" s="107">
        <v>21</v>
      </c>
      <c r="AW1227" s="111">
        <f t="shared" ref="AW1227:AW1290" si="679">1000*AU1227+AV1227</f>
        <v>47021</v>
      </c>
      <c r="AX1227" s="1"/>
      <c r="AY1227" s="6" t="s">
        <v>1243</v>
      </c>
      <c r="BF1227">
        <v>0</v>
      </c>
      <c r="BG1227">
        <v>1</v>
      </c>
      <c r="BH1227">
        <v>0</v>
      </c>
      <c r="BI1227">
        <v>3</v>
      </c>
      <c r="BJ1227">
        <v>2</v>
      </c>
      <c r="BK1227">
        <v>0</v>
      </c>
      <c r="BL1227">
        <v>0</v>
      </c>
      <c r="BM1227">
        <v>0</v>
      </c>
      <c r="BN1227">
        <v>4</v>
      </c>
      <c r="BO1227">
        <v>0</v>
      </c>
    </row>
    <row r="1228" spans="1:67" hidden="1" outlineLevel="1">
      <c r="A1228" t="s">
        <v>230</v>
      </c>
      <c r="B1228" t="s">
        <v>883</v>
      </c>
      <c r="C1228" s="1">
        <f t="shared" si="663"/>
        <v>6061</v>
      </c>
      <c r="D1228" s="8">
        <f t="shared" si="664"/>
        <v>2</v>
      </c>
      <c r="E1228" s="8">
        <f t="shared" si="665"/>
        <v>1</v>
      </c>
      <c r="F1228" s="8">
        <f t="shared" si="666"/>
        <v>0</v>
      </c>
      <c r="G1228" s="61">
        <f t="shared" si="667"/>
        <v>3306</v>
      </c>
      <c r="H1228" s="66">
        <f t="shared" si="668"/>
        <v>0.54545454545454541</v>
      </c>
      <c r="I1228" s="2"/>
      <c r="J1228" s="2">
        <f t="shared" si="669"/>
        <v>0.20887642303250289</v>
      </c>
      <c r="K1228" s="2">
        <f t="shared" si="670"/>
        <v>0.75433096848704839</v>
      </c>
      <c r="L1228" s="2">
        <f t="shared" si="671"/>
        <v>0</v>
      </c>
      <c r="M1228" s="2">
        <f t="shared" si="672"/>
        <v>3.6792608480448741E-2</v>
      </c>
      <c r="N1228" s="64">
        <v>1266</v>
      </c>
      <c r="O1228" s="64">
        <v>4572</v>
      </c>
      <c r="P1228" s="64"/>
      <c r="Q1228" s="64">
        <v>34</v>
      </c>
      <c r="R1228" s="64">
        <v>60</v>
      </c>
      <c r="S1228" s="64">
        <v>52</v>
      </c>
      <c r="T1228" s="64"/>
      <c r="U1228" s="64"/>
      <c r="V1228" s="64"/>
      <c r="W1228" s="64"/>
      <c r="X1228" s="64">
        <f t="shared" si="673"/>
        <v>0</v>
      </c>
      <c r="Y1228" s="64">
        <v>19</v>
      </c>
      <c r="Z1228" s="64">
        <v>18</v>
      </c>
      <c r="AA1228" s="64">
        <v>19</v>
      </c>
      <c r="AB1228" s="64">
        <v>21</v>
      </c>
      <c r="AC1228" s="64"/>
      <c r="AD1228" s="64"/>
      <c r="AE1228" s="64"/>
      <c r="AG1228" s="6">
        <f>IF(Q1228&gt;0,RANK(Q1228,(N1228:P1228,Q1228:AE1228)),0)</f>
        <v>5</v>
      </c>
      <c r="AH1228" s="6">
        <f>IF(R1228&gt;0,RANK(R1228,(N1228:P1228,Q1228:AE1228)),0)</f>
        <v>3</v>
      </c>
      <c r="AI1228" s="6">
        <f>IF(T1228&gt;0,RANK(T1228,(N1228:P1228,Q1228:AE1228)),0)</f>
        <v>0</v>
      </c>
      <c r="AJ1228" s="6">
        <f>IF(S1228&gt;0,RANK(S1228,(N1228:P1228,Q1228:AE1228)),0)</f>
        <v>4</v>
      </c>
      <c r="AK1228" s="2">
        <f t="shared" si="674"/>
        <v>5.6096353737007092E-3</v>
      </c>
      <c r="AL1228" s="2">
        <f t="shared" si="675"/>
        <v>9.899356541824781E-3</v>
      </c>
      <c r="AM1228" s="2">
        <f t="shared" si="676"/>
        <v>0</v>
      </c>
      <c r="AN1228" s="2">
        <f t="shared" si="677"/>
        <v>8.5794423362481435E-3</v>
      </c>
      <c r="AP1228" t="s">
        <v>230</v>
      </c>
      <c r="AQ1228" t="s">
        <v>883</v>
      </c>
      <c r="AR1228" s="1">
        <v>7</v>
      </c>
      <c r="AS1228" s="1"/>
      <c r="AT1228">
        <v>1</v>
      </c>
      <c r="AU1228" s="105">
        <v>47</v>
      </c>
      <c r="AV1228" s="107">
        <v>23</v>
      </c>
      <c r="AW1228" s="111">
        <f t="shared" si="679"/>
        <v>47023</v>
      </c>
      <c r="AX1228" s="1"/>
      <c r="AY1228" s="6" t="s">
        <v>1243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</row>
    <row r="1229" spans="1:67" hidden="1" outlineLevel="1">
      <c r="A1229" t="s">
        <v>542</v>
      </c>
      <c r="B1229" t="s">
        <v>883</v>
      </c>
      <c r="C1229" s="1">
        <f t="shared" si="663"/>
        <v>9443</v>
      </c>
      <c r="D1229" s="8">
        <f t="shared" si="664"/>
        <v>2</v>
      </c>
      <c r="E1229" s="8">
        <f t="shared" si="665"/>
        <v>1</v>
      </c>
      <c r="F1229" s="8">
        <f t="shared" si="666"/>
        <v>0</v>
      </c>
      <c r="G1229" s="61">
        <f t="shared" si="667"/>
        <v>5411</v>
      </c>
      <c r="H1229" s="66">
        <f t="shared" si="668"/>
        <v>0.57301704966641953</v>
      </c>
      <c r="I1229" s="2"/>
      <c r="J1229" s="2">
        <f t="shared" si="669"/>
        <v>0.19146457693529598</v>
      </c>
      <c r="K1229" s="2">
        <f t="shared" si="670"/>
        <v>0.76448162660171559</v>
      </c>
      <c r="L1229" s="2">
        <f t="shared" si="671"/>
        <v>0</v>
      </c>
      <c r="M1229" s="2">
        <f t="shared" si="672"/>
        <v>4.4053796462988459E-2</v>
      </c>
      <c r="N1229" s="64">
        <v>1808</v>
      </c>
      <c r="O1229" s="64">
        <v>7219</v>
      </c>
      <c r="P1229" s="64"/>
      <c r="Q1229" s="64">
        <v>85</v>
      </c>
      <c r="R1229" s="64">
        <v>84</v>
      </c>
      <c r="S1229" s="64">
        <v>76</v>
      </c>
      <c r="T1229" s="64"/>
      <c r="U1229" s="64"/>
      <c r="V1229" s="64"/>
      <c r="W1229" s="64"/>
      <c r="X1229" s="64">
        <f t="shared" si="673"/>
        <v>2</v>
      </c>
      <c r="Y1229" s="64">
        <v>37</v>
      </c>
      <c r="Z1229" s="64">
        <v>51</v>
      </c>
      <c r="AA1229" s="64">
        <v>25</v>
      </c>
      <c r="AB1229" s="64">
        <v>56</v>
      </c>
      <c r="AC1229" s="64"/>
      <c r="AD1229" s="64"/>
      <c r="AE1229" s="64"/>
      <c r="AG1229" s="6">
        <f>IF(Q1229&gt;0,RANK(Q1229,(N1229:P1229,Q1229:AE1229)),0)</f>
        <v>3</v>
      </c>
      <c r="AH1229" s="6">
        <f>IF(R1229&gt;0,RANK(R1229,(N1229:P1229,Q1229:AE1229)),0)</f>
        <v>4</v>
      </c>
      <c r="AI1229" s="6">
        <f>IF(T1229&gt;0,RANK(T1229,(N1229:P1229,Q1229:AE1229)),0)</f>
        <v>0</v>
      </c>
      <c r="AJ1229" s="6">
        <f>IF(S1229&gt;0,RANK(S1229,(N1229:P1229,Q1229:AE1229)),0)</f>
        <v>5</v>
      </c>
      <c r="AK1229" s="2">
        <f t="shared" si="674"/>
        <v>9.0013766811394679E-3</v>
      </c>
      <c r="AL1229" s="2">
        <f t="shared" si="675"/>
        <v>8.8954781319495919E-3</v>
      </c>
      <c r="AM1229" s="2">
        <f t="shared" si="676"/>
        <v>0</v>
      </c>
      <c r="AN1229" s="2">
        <f t="shared" si="677"/>
        <v>8.0482897384305842E-3</v>
      </c>
      <c r="AP1229" t="s">
        <v>542</v>
      </c>
      <c r="AQ1229" t="s">
        <v>883</v>
      </c>
      <c r="AR1229" s="1">
        <v>2</v>
      </c>
      <c r="AT1229">
        <v>1</v>
      </c>
      <c r="AU1229" s="105">
        <v>47</v>
      </c>
      <c r="AV1229" s="107">
        <v>25</v>
      </c>
      <c r="AW1229" s="111">
        <f t="shared" si="679"/>
        <v>47025</v>
      </c>
      <c r="AY1229" s="6" t="s">
        <v>1243</v>
      </c>
      <c r="BF1229">
        <v>0</v>
      </c>
      <c r="BG1229">
        <v>0</v>
      </c>
      <c r="BH1229">
        <v>0</v>
      </c>
      <c r="BI1229">
        <v>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hidden="1" outlineLevel="1">
      <c r="A1230" t="s">
        <v>976</v>
      </c>
      <c r="B1230" t="s">
        <v>883</v>
      </c>
      <c r="C1230" s="1">
        <f t="shared" si="663"/>
        <v>2493</v>
      </c>
      <c r="D1230" s="8">
        <f t="shared" si="664"/>
        <v>2</v>
      </c>
      <c r="E1230" s="8">
        <f t="shared" si="665"/>
        <v>1</v>
      </c>
      <c r="F1230" s="8">
        <f t="shared" si="666"/>
        <v>0</v>
      </c>
      <c r="G1230" s="61">
        <f t="shared" si="667"/>
        <v>962</v>
      </c>
      <c r="H1230" s="66">
        <f t="shared" si="668"/>
        <v>0.38588046530284797</v>
      </c>
      <c r="I1230" s="2"/>
      <c r="J1230" s="2">
        <f t="shared" si="669"/>
        <v>0.28640192539109505</v>
      </c>
      <c r="K1230" s="2">
        <f t="shared" si="670"/>
        <v>0.67228239069394302</v>
      </c>
      <c r="L1230" s="2">
        <f t="shared" si="671"/>
        <v>0</v>
      </c>
      <c r="M1230" s="2">
        <f t="shared" si="672"/>
        <v>4.1315683914961987E-2</v>
      </c>
      <c r="N1230" s="64">
        <v>714</v>
      </c>
      <c r="O1230" s="64">
        <v>1676</v>
      </c>
      <c r="P1230" s="64"/>
      <c r="Q1230" s="64">
        <v>24</v>
      </c>
      <c r="R1230" s="64">
        <v>17</v>
      </c>
      <c r="S1230" s="64">
        <v>15</v>
      </c>
      <c r="T1230" s="64"/>
      <c r="U1230" s="64"/>
      <c r="V1230" s="64"/>
      <c r="W1230" s="64"/>
      <c r="X1230" s="64">
        <f t="shared" si="673"/>
        <v>0</v>
      </c>
      <c r="Y1230" s="64">
        <v>15</v>
      </c>
      <c r="Z1230" s="64">
        <v>12</v>
      </c>
      <c r="AA1230" s="64">
        <v>15</v>
      </c>
      <c r="AB1230" s="64">
        <v>5</v>
      </c>
      <c r="AC1230" s="64"/>
      <c r="AD1230" s="64"/>
      <c r="AE1230" s="64"/>
      <c r="AG1230" s="6">
        <f>IF(Q1230&gt;0,RANK(Q1230,(N1230:P1230,Q1230:AE1230)),0)</f>
        <v>3</v>
      </c>
      <c r="AH1230" s="6">
        <f>IF(R1230&gt;0,RANK(R1230,(N1230:P1230,Q1230:AE1230)),0)</f>
        <v>4</v>
      </c>
      <c r="AI1230" s="6">
        <f>IF(T1230&gt;0,RANK(T1230,(N1230:P1230,Q1230:AE1230)),0)</f>
        <v>0</v>
      </c>
      <c r="AJ1230" s="6">
        <f>IF(S1230&gt;0,RANK(S1230,(N1230:P1230,Q1230:AE1230)),0)</f>
        <v>5</v>
      </c>
      <c r="AK1230" s="2">
        <f t="shared" si="674"/>
        <v>9.6269554753309269E-3</v>
      </c>
      <c r="AL1230" s="2">
        <f t="shared" si="675"/>
        <v>6.8190934616927396E-3</v>
      </c>
      <c r="AM1230" s="2">
        <f t="shared" si="676"/>
        <v>0</v>
      </c>
      <c r="AN1230" s="2">
        <f t="shared" si="677"/>
        <v>6.0168471720818293E-3</v>
      </c>
      <c r="AP1230" t="s">
        <v>976</v>
      </c>
      <c r="AQ1230" t="s">
        <v>883</v>
      </c>
      <c r="AR1230" s="1">
        <v>6</v>
      </c>
      <c r="AT1230">
        <v>1</v>
      </c>
      <c r="AU1230" s="105">
        <v>47</v>
      </c>
      <c r="AV1230" s="107">
        <v>27</v>
      </c>
      <c r="AW1230" s="111">
        <f t="shared" si="679"/>
        <v>47027</v>
      </c>
      <c r="AY1230" s="6" t="s">
        <v>1243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hidden="1" outlineLevel="1">
      <c r="A1231" t="s">
        <v>354</v>
      </c>
      <c r="B1231" t="s">
        <v>883</v>
      </c>
      <c r="C1231" s="1">
        <f t="shared" si="663"/>
        <v>10505</v>
      </c>
      <c r="D1231" s="8">
        <f t="shared" si="664"/>
        <v>2</v>
      </c>
      <c r="E1231" s="8">
        <f t="shared" si="665"/>
        <v>1</v>
      </c>
      <c r="F1231" s="8">
        <f t="shared" si="666"/>
        <v>0</v>
      </c>
      <c r="G1231" s="61">
        <f t="shared" si="667"/>
        <v>6690</v>
      </c>
      <c r="H1231" s="66">
        <f t="shared" si="668"/>
        <v>0.63683960019038555</v>
      </c>
      <c r="I1231" s="2"/>
      <c r="J1231" s="2">
        <f t="shared" si="669"/>
        <v>0.16239885768681581</v>
      </c>
      <c r="K1231" s="2">
        <f t="shared" si="670"/>
        <v>0.79923845787720138</v>
      </c>
      <c r="L1231" s="2">
        <f t="shared" si="671"/>
        <v>0</v>
      </c>
      <c r="M1231" s="2">
        <f t="shared" si="672"/>
        <v>3.8362684435982786E-2</v>
      </c>
      <c r="N1231" s="64">
        <v>1706</v>
      </c>
      <c r="O1231" s="64">
        <v>8396</v>
      </c>
      <c r="P1231" s="64"/>
      <c r="Q1231" s="64">
        <v>103</v>
      </c>
      <c r="R1231" s="64">
        <v>71</v>
      </c>
      <c r="S1231" s="64">
        <v>93</v>
      </c>
      <c r="T1231" s="64"/>
      <c r="U1231" s="64"/>
      <c r="V1231" s="64"/>
      <c r="W1231" s="64"/>
      <c r="X1231" s="64">
        <f t="shared" si="673"/>
        <v>0</v>
      </c>
      <c r="Y1231" s="64">
        <v>35</v>
      </c>
      <c r="Z1231" s="64">
        <v>31</v>
      </c>
      <c r="AA1231" s="64">
        <v>45</v>
      </c>
      <c r="AB1231" s="64">
        <v>25</v>
      </c>
      <c r="AC1231" s="64"/>
      <c r="AD1231" s="64"/>
      <c r="AE1231" s="64"/>
      <c r="AG1231" s="6">
        <f>IF(Q1231&gt;0,RANK(Q1231,(N1231:P1231,Q1231:AE1231)),0)</f>
        <v>3</v>
      </c>
      <c r="AH1231" s="6">
        <f>IF(R1231&gt;0,RANK(R1231,(N1231:P1231,Q1231:AE1231)),0)</f>
        <v>5</v>
      </c>
      <c r="AI1231" s="6">
        <f>IF(T1231&gt;0,RANK(T1231,(N1231:P1231,Q1231:AE1231)),0)</f>
        <v>0</v>
      </c>
      <c r="AJ1231" s="6">
        <f>IF(S1231&gt;0,RANK(S1231,(N1231:P1231,Q1231:AE1231)),0)</f>
        <v>4</v>
      </c>
      <c r="AK1231" s="2">
        <f t="shared" si="674"/>
        <v>9.8048548310328415E-3</v>
      </c>
      <c r="AL1231" s="2">
        <f t="shared" si="675"/>
        <v>6.7586863398381722E-3</v>
      </c>
      <c r="AM1231" s="2">
        <f t="shared" si="676"/>
        <v>0</v>
      </c>
      <c r="AN1231" s="2">
        <f t="shared" si="677"/>
        <v>8.8529271775345079E-3</v>
      </c>
      <c r="AP1231" t="s">
        <v>354</v>
      </c>
      <c r="AQ1231" t="s">
        <v>883</v>
      </c>
      <c r="AR1231" s="1">
        <v>1</v>
      </c>
      <c r="AT1231">
        <v>1</v>
      </c>
      <c r="AU1231" s="105">
        <v>47</v>
      </c>
      <c r="AV1231" s="107">
        <v>29</v>
      </c>
      <c r="AW1231" s="111">
        <f t="shared" si="679"/>
        <v>47029</v>
      </c>
      <c r="AY1231" s="6" t="s">
        <v>1243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</row>
    <row r="1232" spans="1:67" hidden="1" outlineLevel="1">
      <c r="A1232" t="s">
        <v>1649</v>
      </c>
      <c r="B1232" t="s">
        <v>883</v>
      </c>
      <c r="C1232" s="1">
        <f t="shared" si="663"/>
        <v>18530</v>
      </c>
      <c r="D1232" s="8">
        <f t="shared" si="664"/>
        <v>2</v>
      </c>
      <c r="E1232" s="8">
        <f t="shared" si="665"/>
        <v>1</v>
      </c>
      <c r="F1232" s="8">
        <f t="shared" si="666"/>
        <v>0</v>
      </c>
      <c r="G1232" s="61">
        <f t="shared" si="667"/>
        <v>8739</v>
      </c>
      <c r="H1232" s="66">
        <f t="shared" si="668"/>
        <v>0.47161359956826765</v>
      </c>
      <c r="I1232" s="2"/>
      <c r="J1232" s="2">
        <f t="shared" si="669"/>
        <v>0.24220183486238533</v>
      </c>
      <c r="K1232" s="2">
        <f t="shared" si="670"/>
        <v>0.71381543443065298</v>
      </c>
      <c r="L1232" s="2">
        <f t="shared" si="671"/>
        <v>0</v>
      </c>
      <c r="M1232" s="2">
        <f t="shared" si="672"/>
        <v>4.3982730706961681E-2</v>
      </c>
      <c r="N1232" s="64">
        <v>4488</v>
      </c>
      <c r="O1232" s="64">
        <v>13227</v>
      </c>
      <c r="P1232" s="64"/>
      <c r="Q1232" s="64">
        <v>211</v>
      </c>
      <c r="R1232" s="64">
        <v>168</v>
      </c>
      <c r="S1232" s="64">
        <v>173</v>
      </c>
      <c r="T1232" s="64"/>
      <c r="U1232" s="64"/>
      <c r="V1232" s="64"/>
      <c r="W1232" s="64"/>
      <c r="X1232" s="64">
        <f t="shared" si="673"/>
        <v>8</v>
      </c>
      <c r="Y1232" s="64">
        <v>60</v>
      </c>
      <c r="Z1232" s="64">
        <v>65</v>
      </c>
      <c r="AA1232" s="64">
        <v>66</v>
      </c>
      <c r="AB1232" s="64">
        <v>64</v>
      </c>
      <c r="AC1232" s="64"/>
      <c r="AD1232" s="64"/>
      <c r="AE1232" s="64"/>
      <c r="AG1232" s="6">
        <f>IF(Q1232&gt;0,RANK(Q1232,(N1232:P1232,Q1232:AE1232)),0)</f>
        <v>3</v>
      </c>
      <c r="AH1232" s="6">
        <f>IF(R1232&gt;0,RANK(R1232,(N1232:P1232,Q1232:AE1232)),0)</f>
        <v>5</v>
      </c>
      <c r="AI1232" s="6">
        <f>IF(T1232&gt;0,RANK(T1232,(N1232:P1232,Q1232:AE1232)),0)</f>
        <v>0</v>
      </c>
      <c r="AJ1232" s="6">
        <f>IF(S1232&gt;0,RANK(S1232,(N1232:P1232,Q1232:AE1232)),0)</f>
        <v>4</v>
      </c>
      <c r="AK1232" s="2">
        <f t="shared" si="674"/>
        <v>1.1386940097139774E-2</v>
      </c>
      <c r="AL1232" s="2">
        <f t="shared" si="675"/>
        <v>9.0663788451160274E-3</v>
      </c>
      <c r="AM1232" s="2">
        <f t="shared" si="676"/>
        <v>0</v>
      </c>
      <c r="AN1232" s="2">
        <f t="shared" si="677"/>
        <v>9.336211548839719E-3</v>
      </c>
      <c r="AP1232" t="s">
        <v>1649</v>
      </c>
      <c r="AQ1232" t="s">
        <v>883</v>
      </c>
      <c r="AR1232" s="1">
        <v>6</v>
      </c>
      <c r="AT1232">
        <v>1</v>
      </c>
      <c r="AU1232" s="105">
        <v>47</v>
      </c>
      <c r="AV1232" s="107">
        <v>31</v>
      </c>
      <c r="AW1232" s="111">
        <f t="shared" si="679"/>
        <v>47031</v>
      </c>
      <c r="AY1232" s="6" t="s">
        <v>1243</v>
      </c>
      <c r="BF1232">
        <v>6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2</v>
      </c>
      <c r="BO1232">
        <v>0</v>
      </c>
    </row>
    <row r="1233" spans="1:67" hidden="1" outlineLevel="1">
      <c r="A1233" t="s">
        <v>1325</v>
      </c>
      <c r="B1233" t="s">
        <v>883</v>
      </c>
      <c r="C1233" s="1">
        <f t="shared" si="663"/>
        <v>4900</v>
      </c>
      <c r="D1233" s="8">
        <f t="shared" si="664"/>
        <v>2</v>
      </c>
      <c r="E1233" s="8">
        <f t="shared" si="665"/>
        <v>1</v>
      </c>
      <c r="F1233" s="8">
        <f t="shared" si="666"/>
        <v>0</v>
      </c>
      <c r="G1233" s="61">
        <f t="shared" si="667"/>
        <v>2475</v>
      </c>
      <c r="H1233" s="66">
        <f t="shared" si="668"/>
        <v>0.50510204081632648</v>
      </c>
      <c r="I1233" s="2"/>
      <c r="J1233" s="2">
        <f t="shared" si="669"/>
        <v>0.23428571428571429</v>
      </c>
      <c r="K1233" s="2">
        <f t="shared" si="670"/>
        <v>0.7393877551020408</v>
      </c>
      <c r="L1233" s="2">
        <f t="shared" si="671"/>
        <v>0</v>
      </c>
      <c r="M1233" s="2">
        <f t="shared" si="672"/>
        <v>2.6326530612244881E-2</v>
      </c>
      <c r="N1233" s="64">
        <v>1148</v>
      </c>
      <c r="O1233" s="64">
        <v>3623</v>
      </c>
      <c r="P1233" s="64"/>
      <c r="Q1233" s="64">
        <v>19</v>
      </c>
      <c r="R1233" s="64">
        <v>27</v>
      </c>
      <c r="S1233" s="64">
        <v>20</v>
      </c>
      <c r="T1233" s="64"/>
      <c r="U1233" s="64"/>
      <c r="V1233" s="64"/>
      <c r="W1233" s="64"/>
      <c r="X1233" s="64">
        <f t="shared" si="673"/>
        <v>0</v>
      </c>
      <c r="Y1233" s="64">
        <v>11</v>
      </c>
      <c r="Z1233" s="64">
        <v>8</v>
      </c>
      <c r="AA1233" s="64">
        <v>27</v>
      </c>
      <c r="AB1233" s="64">
        <v>17</v>
      </c>
      <c r="AC1233" s="64"/>
      <c r="AD1233" s="64"/>
      <c r="AE1233" s="64"/>
      <c r="AG1233" s="6">
        <f>IF(Q1233&gt;0,RANK(Q1233,(N1233:P1233,Q1233:AE1233)),0)</f>
        <v>6</v>
      </c>
      <c r="AH1233" s="6">
        <f>IF(R1233&gt;0,RANK(R1233,(N1233:P1233,Q1233:AE1233)),0)</f>
        <v>3</v>
      </c>
      <c r="AI1233" s="6">
        <f>IF(T1233&gt;0,RANK(T1233,(N1233:P1233,Q1233:AE1233)),0)</f>
        <v>0</v>
      </c>
      <c r="AJ1233" s="6">
        <f>IF(S1233&gt;0,RANK(S1233,(N1233:P1233,Q1233:AE1233)),0)</f>
        <v>5</v>
      </c>
      <c r="AK1233" s="2">
        <f t="shared" si="674"/>
        <v>3.8775510204081634E-3</v>
      </c>
      <c r="AL1233" s="2">
        <f t="shared" si="675"/>
        <v>5.5102040816326532E-3</v>
      </c>
      <c r="AM1233" s="2">
        <f t="shared" si="676"/>
        <v>0</v>
      </c>
      <c r="AN1233" s="2">
        <f t="shared" si="677"/>
        <v>4.0816326530612249E-3</v>
      </c>
      <c r="AP1233" t="s">
        <v>1325</v>
      </c>
      <c r="AQ1233" t="s">
        <v>883</v>
      </c>
      <c r="AR1233" s="1">
        <v>8</v>
      </c>
      <c r="AT1233">
        <v>1</v>
      </c>
      <c r="AU1233" s="105">
        <v>47</v>
      </c>
      <c r="AV1233" s="107">
        <v>33</v>
      </c>
      <c r="AW1233" s="111">
        <f t="shared" si="679"/>
        <v>47033</v>
      </c>
      <c r="AY1233" s="6" t="s">
        <v>1243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</row>
    <row r="1234" spans="1:67" hidden="1" outlineLevel="1">
      <c r="A1234" t="s">
        <v>1076</v>
      </c>
      <c r="B1234" t="s">
        <v>883</v>
      </c>
      <c r="C1234" s="1">
        <f t="shared" si="663"/>
        <v>23571</v>
      </c>
      <c r="D1234" s="8">
        <f t="shared" si="664"/>
        <v>2</v>
      </c>
      <c r="E1234" s="8">
        <f t="shared" si="665"/>
        <v>1</v>
      </c>
      <c r="F1234" s="8">
        <f t="shared" si="666"/>
        <v>0</v>
      </c>
      <c r="G1234" s="61">
        <f t="shared" si="667"/>
        <v>13417</v>
      </c>
      <c r="H1234" s="66">
        <f t="shared" si="668"/>
        <v>0.56921640999533329</v>
      </c>
      <c r="I1234" s="2"/>
      <c r="J1234" s="2">
        <f t="shared" si="669"/>
        <v>0.19019133681218447</v>
      </c>
      <c r="K1234" s="2">
        <f t="shared" si="670"/>
        <v>0.75940774680751766</v>
      </c>
      <c r="L1234" s="2">
        <f t="shared" si="671"/>
        <v>0</v>
      </c>
      <c r="M1234" s="2">
        <f t="shared" si="672"/>
        <v>5.0400916380297867E-2</v>
      </c>
      <c r="N1234" s="64">
        <v>4483</v>
      </c>
      <c r="O1234" s="64">
        <v>17900</v>
      </c>
      <c r="P1234" s="64"/>
      <c r="Q1234" s="64">
        <v>492</v>
      </c>
      <c r="R1234" s="64">
        <v>186</v>
      </c>
      <c r="S1234" s="64">
        <v>202</v>
      </c>
      <c r="T1234" s="64"/>
      <c r="U1234" s="64"/>
      <c r="V1234" s="64"/>
      <c r="W1234" s="64"/>
      <c r="X1234" s="64">
        <f t="shared" si="673"/>
        <v>0</v>
      </c>
      <c r="Y1234" s="64">
        <v>69</v>
      </c>
      <c r="Z1234" s="64">
        <v>67</v>
      </c>
      <c r="AA1234" s="64">
        <v>78</v>
      </c>
      <c r="AB1234" s="64">
        <v>94</v>
      </c>
      <c r="AC1234" s="64"/>
      <c r="AD1234" s="64"/>
      <c r="AE1234" s="64"/>
      <c r="AG1234" s="6">
        <f>IF(Q1234&gt;0,RANK(Q1234,(N1234:P1234,Q1234:AE1234)),0)</f>
        <v>3</v>
      </c>
      <c r="AH1234" s="6">
        <f>IF(R1234&gt;0,RANK(R1234,(N1234:P1234,Q1234:AE1234)),0)</f>
        <v>5</v>
      </c>
      <c r="AI1234" s="6">
        <f>IF(T1234&gt;0,RANK(T1234,(N1234:P1234,Q1234:AE1234)),0)</f>
        <v>0</v>
      </c>
      <c r="AJ1234" s="6">
        <f>IF(S1234&gt;0,RANK(S1234,(N1234:P1234,Q1234:AE1234)),0)</f>
        <v>4</v>
      </c>
      <c r="AK1234" s="2">
        <f t="shared" si="674"/>
        <v>2.0873106783759705E-2</v>
      </c>
      <c r="AL1234" s="2">
        <f t="shared" si="675"/>
        <v>7.891052564592084E-3</v>
      </c>
      <c r="AM1234" s="2">
        <f t="shared" si="676"/>
        <v>0</v>
      </c>
      <c r="AN1234" s="2">
        <f t="shared" si="677"/>
        <v>8.5698527852021544E-3</v>
      </c>
      <c r="AP1234" t="s">
        <v>1076</v>
      </c>
      <c r="AQ1234" t="s">
        <v>883</v>
      </c>
      <c r="AR1234" s="1">
        <v>6</v>
      </c>
      <c r="AT1234">
        <v>1</v>
      </c>
      <c r="AU1234" s="105">
        <v>47</v>
      </c>
      <c r="AV1234" s="107">
        <v>35</v>
      </c>
      <c r="AW1234" s="111">
        <f t="shared" si="679"/>
        <v>47035</v>
      </c>
      <c r="AY1234" s="6" t="s">
        <v>1243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hidden="1" outlineLevel="1">
      <c r="A1235" t="s">
        <v>893</v>
      </c>
      <c r="B1235" t="s">
        <v>883</v>
      </c>
      <c r="C1235" s="1">
        <f t="shared" si="663"/>
        <v>232585</v>
      </c>
      <c r="D1235" s="8">
        <f t="shared" si="664"/>
        <v>2</v>
      </c>
      <c r="E1235" s="8">
        <f t="shared" si="665"/>
        <v>1</v>
      </c>
      <c r="F1235" s="8">
        <f t="shared" si="666"/>
        <v>0</v>
      </c>
      <c r="G1235" s="61">
        <f t="shared" si="667"/>
        <v>5545</v>
      </c>
      <c r="H1235" s="66">
        <f t="shared" si="668"/>
        <v>2.3840746393791516E-2</v>
      </c>
      <c r="I1235" s="2"/>
      <c r="J1235" s="2">
        <f t="shared" si="669"/>
        <v>0.45416084442246918</v>
      </c>
      <c r="K1235" s="2">
        <f t="shared" si="670"/>
        <v>0.4780015908162607</v>
      </c>
      <c r="L1235" s="2">
        <f t="shared" si="671"/>
        <v>0</v>
      </c>
      <c r="M1235" s="2">
        <f t="shared" si="672"/>
        <v>6.7837564761270119E-2</v>
      </c>
      <c r="N1235" s="64">
        <v>105631</v>
      </c>
      <c r="O1235" s="64">
        <v>111176</v>
      </c>
      <c r="P1235" s="64"/>
      <c r="Q1235" s="64">
        <v>8279</v>
      </c>
      <c r="R1235" s="64">
        <v>2157</v>
      </c>
      <c r="S1235" s="64">
        <v>1829</v>
      </c>
      <c r="T1235" s="64"/>
      <c r="U1235" s="64"/>
      <c r="V1235" s="64"/>
      <c r="W1235" s="64"/>
      <c r="X1235" s="64">
        <f t="shared" si="673"/>
        <v>545</v>
      </c>
      <c r="Y1235" s="64">
        <v>664</v>
      </c>
      <c r="Z1235" s="64">
        <v>741</v>
      </c>
      <c r="AA1235" s="64">
        <v>811</v>
      </c>
      <c r="AB1235" s="64">
        <v>752</v>
      </c>
      <c r="AC1235" s="64"/>
      <c r="AD1235" s="64"/>
      <c r="AE1235" s="64"/>
      <c r="AG1235" s="6">
        <f>IF(Q1235&gt;0,RANK(Q1235,(N1235:P1235,Q1235:AE1235)),0)</f>
        <v>3</v>
      </c>
      <c r="AH1235" s="6">
        <f>IF(R1235&gt;0,RANK(R1235,(N1235:P1235,Q1235:AE1235)),0)</f>
        <v>4</v>
      </c>
      <c r="AI1235" s="6">
        <f>IF(T1235&gt;0,RANK(T1235,(N1235:P1235,Q1235:AE1235)),0)</f>
        <v>0</v>
      </c>
      <c r="AJ1235" s="6">
        <f>IF(S1235&gt;0,RANK(S1235,(N1235:P1235,Q1235:AE1235)),0)</f>
        <v>5</v>
      </c>
      <c r="AK1235" s="2">
        <f t="shared" si="674"/>
        <v>3.559558870950405E-2</v>
      </c>
      <c r="AL1235" s="2">
        <f t="shared" si="675"/>
        <v>9.274028849667864E-3</v>
      </c>
      <c r="AM1235" s="2">
        <f t="shared" si="676"/>
        <v>0</v>
      </c>
      <c r="AN1235" s="2">
        <f t="shared" si="677"/>
        <v>7.8637917320549481E-3</v>
      </c>
      <c r="AP1235" t="s">
        <v>893</v>
      </c>
      <c r="AQ1235" t="s">
        <v>883</v>
      </c>
      <c r="AR1235" s="1">
        <v>5</v>
      </c>
      <c r="AT1235">
        <v>1</v>
      </c>
      <c r="AU1235" s="105">
        <v>47</v>
      </c>
      <c r="AV1235" s="107">
        <v>37</v>
      </c>
      <c r="AW1235" s="111">
        <f t="shared" si="679"/>
        <v>47037</v>
      </c>
      <c r="AY1235" s="6" t="s">
        <v>1243</v>
      </c>
      <c r="BF1235">
        <v>98</v>
      </c>
      <c r="BG1235">
        <v>10</v>
      </c>
      <c r="BH1235">
        <v>0</v>
      </c>
      <c r="BI1235">
        <v>321</v>
      </c>
      <c r="BJ1235">
        <v>12</v>
      </c>
      <c r="BK1235">
        <v>23</v>
      </c>
      <c r="BL1235">
        <v>5</v>
      </c>
      <c r="BM1235">
        <v>14</v>
      </c>
      <c r="BN1235">
        <v>62</v>
      </c>
      <c r="BO1235">
        <v>0</v>
      </c>
    </row>
    <row r="1236" spans="1:67" hidden="1" outlineLevel="1">
      <c r="A1236" t="s">
        <v>27</v>
      </c>
      <c r="B1236" t="s">
        <v>883</v>
      </c>
      <c r="C1236" s="1">
        <f t="shared" si="663"/>
        <v>4032</v>
      </c>
      <c r="D1236" s="8">
        <f t="shared" si="664"/>
        <v>2</v>
      </c>
      <c r="E1236" s="8">
        <f t="shared" si="665"/>
        <v>1</v>
      </c>
      <c r="F1236" s="8">
        <f t="shared" si="666"/>
        <v>0</v>
      </c>
      <c r="G1236" s="61">
        <f t="shared" si="667"/>
        <v>1598</v>
      </c>
      <c r="H1236" s="66">
        <f t="shared" si="668"/>
        <v>0.39632936507936506</v>
      </c>
      <c r="I1236" s="2"/>
      <c r="J1236" s="2">
        <f t="shared" si="669"/>
        <v>0.28199404761904762</v>
      </c>
      <c r="K1236" s="2">
        <f t="shared" si="670"/>
        <v>0.67832341269841268</v>
      </c>
      <c r="L1236" s="2">
        <f t="shared" si="671"/>
        <v>0</v>
      </c>
      <c r="M1236" s="2">
        <f t="shared" si="672"/>
        <v>3.9682539682539653E-2</v>
      </c>
      <c r="N1236" s="64">
        <v>1137</v>
      </c>
      <c r="O1236" s="64">
        <v>2735</v>
      </c>
      <c r="P1236" s="64"/>
      <c r="Q1236" s="64">
        <v>38</v>
      </c>
      <c r="R1236" s="64">
        <v>37</v>
      </c>
      <c r="S1236" s="64">
        <v>31</v>
      </c>
      <c r="T1236" s="64"/>
      <c r="U1236" s="64"/>
      <c r="V1236" s="64"/>
      <c r="W1236" s="64"/>
      <c r="X1236" s="64">
        <f t="shared" si="673"/>
        <v>1</v>
      </c>
      <c r="Y1236" s="64">
        <v>7</v>
      </c>
      <c r="Z1236" s="64">
        <v>12</v>
      </c>
      <c r="AA1236" s="64">
        <v>15</v>
      </c>
      <c r="AB1236" s="64">
        <v>19</v>
      </c>
      <c r="AC1236" s="64"/>
      <c r="AD1236" s="64"/>
      <c r="AE1236" s="64"/>
      <c r="AG1236" s="6">
        <f>IF(Q1236&gt;0,RANK(Q1236,(N1236:P1236,Q1236:AE1236)),0)</f>
        <v>3</v>
      </c>
      <c r="AH1236" s="6">
        <f>IF(R1236&gt;0,RANK(R1236,(N1236:P1236,Q1236:AE1236)),0)</f>
        <v>4</v>
      </c>
      <c r="AI1236" s="6">
        <f>IF(T1236&gt;0,RANK(T1236,(N1236:P1236,Q1236:AE1236)),0)</f>
        <v>0</v>
      </c>
      <c r="AJ1236" s="6">
        <f>IF(S1236&gt;0,RANK(S1236,(N1236:P1236,Q1236:AE1236)),0)</f>
        <v>5</v>
      </c>
      <c r="AK1236" s="2">
        <f t="shared" si="674"/>
        <v>9.4246031746031741E-3</v>
      </c>
      <c r="AL1236" s="2">
        <f t="shared" si="675"/>
        <v>9.1765873015873019E-3</v>
      </c>
      <c r="AM1236" s="2">
        <f t="shared" si="676"/>
        <v>0</v>
      </c>
      <c r="AN1236" s="2">
        <f t="shared" si="677"/>
        <v>7.6884920634920631E-3</v>
      </c>
      <c r="AP1236" t="s">
        <v>27</v>
      </c>
      <c r="AQ1236" t="s">
        <v>883</v>
      </c>
      <c r="AR1236" s="1">
        <v>7</v>
      </c>
      <c r="AT1236">
        <v>1</v>
      </c>
      <c r="AU1236" s="105">
        <v>47</v>
      </c>
      <c r="AV1236" s="107">
        <v>39</v>
      </c>
      <c r="AW1236" s="111">
        <f t="shared" si="679"/>
        <v>47039</v>
      </c>
      <c r="AY1236" s="6" t="s">
        <v>1243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</row>
    <row r="1237" spans="1:67" hidden="1" outlineLevel="1">
      <c r="A1237" t="s">
        <v>375</v>
      </c>
      <c r="B1237" t="s">
        <v>883</v>
      </c>
      <c r="C1237" s="1">
        <f t="shared" si="663"/>
        <v>5648</v>
      </c>
      <c r="D1237" s="8">
        <f t="shared" si="664"/>
        <v>2</v>
      </c>
      <c r="E1237" s="8">
        <f t="shared" si="665"/>
        <v>1</v>
      </c>
      <c r="F1237" s="8">
        <f t="shared" si="666"/>
        <v>0</v>
      </c>
      <c r="G1237" s="61">
        <f t="shared" si="667"/>
        <v>2313</v>
      </c>
      <c r="H1237" s="66">
        <f t="shared" si="668"/>
        <v>0.40952549575070823</v>
      </c>
      <c r="I1237" s="2"/>
      <c r="J1237" s="2">
        <f t="shared" si="669"/>
        <v>0.2696529745042493</v>
      </c>
      <c r="K1237" s="2">
        <f t="shared" si="670"/>
        <v>0.67917847025495748</v>
      </c>
      <c r="L1237" s="2">
        <f t="shared" si="671"/>
        <v>0</v>
      </c>
      <c r="M1237" s="2">
        <f t="shared" si="672"/>
        <v>5.1168555240793223E-2</v>
      </c>
      <c r="N1237" s="64">
        <v>1523</v>
      </c>
      <c r="O1237" s="64">
        <v>3836</v>
      </c>
      <c r="P1237" s="64"/>
      <c r="Q1237" s="64">
        <v>92</v>
      </c>
      <c r="R1237" s="64">
        <v>60</v>
      </c>
      <c r="S1237" s="64">
        <v>57</v>
      </c>
      <c r="T1237" s="64"/>
      <c r="U1237" s="64"/>
      <c r="V1237" s="64"/>
      <c r="W1237" s="64"/>
      <c r="X1237" s="64">
        <f t="shared" si="673"/>
        <v>1</v>
      </c>
      <c r="Y1237" s="64">
        <v>14</v>
      </c>
      <c r="Z1237" s="64">
        <v>24</v>
      </c>
      <c r="AA1237" s="64">
        <v>19</v>
      </c>
      <c r="AB1237" s="64">
        <v>22</v>
      </c>
      <c r="AC1237" s="64"/>
      <c r="AD1237" s="64"/>
      <c r="AE1237" s="64"/>
      <c r="AG1237" s="6">
        <f>IF(Q1237&gt;0,RANK(Q1237,(N1237:P1237,Q1237:AE1237)),0)</f>
        <v>3</v>
      </c>
      <c r="AH1237" s="6">
        <f>IF(R1237&gt;0,RANK(R1237,(N1237:P1237,Q1237:AE1237)),0)</f>
        <v>4</v>
      </c>
      <c r="AI1237" s="6">
        <f>IF(T1237&gt;0,RANK(T1237,(N1237:P1237,Q1237:AE1237)),0)</f>
        <v>0</v>
      </c>
      <c r="AJ1237" s="6">
        <f>IF(S1237&gt;0,RANK(S1237,(N1237:P1237,Q1237:AE1237)),0)</f>
        <v>5</v>
      </c>
      <c r="AK1237" s="2">
        <f t="shared" si="674"/>
        <v>1.6288951841359773E-2</v>
      </c>
      <c r="AL1237" s="2">
        <f t="shared" si="675"/>
        <v>1.0623229461756374E-2</v>
      </c>
      <c r="AM1237" s="2">
        <f t="shared" si="676"/>
        <v>0</v>
      </c>
      <c r="AN1237" s="2">
        <f t="shared" si="677"/>
        <v>1.0092067988668555E-2</v>
      </c>
      <c r="AP1237" t="s">
        <v>375</v>
      </c>
      <c r="AQ1237" t="s">
        <v>883</v>
      </c>
      <c r="AR1237" s="1">
        <v>6</v>
      </c>
      <c r="AT1237">
        <v>1</v>
      </c>
      <c r="AU1237" s="105">
        <v>47</v>
      </c>
      <c r="AV1237" s="107">
        <v>41</v>
      </c>
      <c r="AW1237" s="111">
        <f t="shared" si="679"/>
        <v>47041</v>
      </c>
      <c r="AY1237" s="6" t="s">
        <v>1243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</row>
    <row r="1238" spans="1:67" hidden="1" outlineLevel="1">
      <c r="A1238" t="s">
        <v>2333</v>
      </c>
      <c r="B1238" t="s">
        <v>883</v>
      </c>
      <c r="C1238" s="1">
        <f t="shared" si="663"/>
        <v>16666</v>
      </c>
      <c r="D1238" s="8">
        <f t="shared" si="664"/>
        <v>2</v>
      </c>
      <c r="E1238" s="8">
        <f t="shared" si="665"/>
        <v>1</v>
      </c>
      <c r="F1238" s="8">
        <f t="shared" si="666"/>
        <v>0</v>
      </c>
      <c r="G1238" s="61">
        <f t="shared" si="667"/>
        <v>7207</v>
      </c>
      <c r="H1238" s="66">
        <f t="shared" si="668"/>
        <v>0.43243729749189969</v>
      </c>
      <c r="I1238" s="2"/>
      <c r="J1238" s="2">
        <f t="shared" si="669"/>
        <v>0.25585023400936036</v>
      </c>
      <c r="K1238" s="2">
        <f t="shared" si="670"/>
        <v>0.6882875315012601</v>
      </c>
      <c r="L1238" s="2">
        <f t="shared" si="671"/>
        <v>0</v>
      </c>
      <c r="M1238" s="2">
        <f t="shared" si="672"/>
        <v>5.5862234489379547E-2</v>
      </c>
      <c r="N1238" s="64">
        <v>4264</v>
      </c>
      <c r="O1238" s="64">
        <v>11471</v>
      </c>
      <c r="P1238" s="64"/>
      <c r="Q1238" s="64">
        <v>261</v>
      </c>
      <c r="R1238" s="64">
        <v>197</v>
      </c>
      <c r="S1238" s="64">
        <v>186</v>
      </c>
      <c r="T1238" s="64"/>
      <c r="U1238" s="64"/>
      <c r="V1238" s="64"/>
      <c r="W1238" s="64"/>
      <c r="X1238" s="64">
        <f t="shared" si="673"/>
        <v>7</v>
      </c>
      <c r="Y1238" s="64">
        <v>65</v>
      </c>
      <c r="Z1238" s="64">
        <v>59</v>
      </c>
      <c r="AA1238" s="64">
        <v>71</v>
      </c>
      <c r="AB1238" s="64">
        <v>85</v>
      </c>
      <c r="AC1238" s="64"/>
      <c r="AD1238" s="64"/>
      <c r="AE1238" s="64"/>
      <c r="AG1238" s="6">
        <f>IF(Q1238&gt;0,RANK(Q1238,(N1238:P1238,Q1238:AE1238)),0)</f>
        <v>3</v>
      </c>
      <c r="AH1238" s="6">
        <f>IF(R1238&gt;0,RANK(R1238,(N1238:P1238,Q1238:AE1238)),0)</f>
        <v>4</v>
      </c>
      <c r="AI1238" s="6">
        <f>IF(T1238&gt;0,RANK(T1238,(N1238:P1238,Q1238:AE1238)),0)</f>
        <v>0</v>
      </c>
      <c r="AJ1238" s="6">
        <f>IF(S1238&gt;0,RANK(S1238,(N1238:P1238,Q1238:AE1238)),0)</f>
        <v>5</v>
      </c>
      <c r="AK1238" s="2">
        <f t="shared" si="674"/>
        <v>1.5660626425057004E-2</v>
      </c>
      <c r="AL1238" s="2">
        <f t="shared" si="675"/>
        <v>1.1820472818912757E-2</v>
      </c>
      <c r="AM1238" s="2">
        <f t="shared" si="676"/>
        <v>0</v>
      </c>
      <c r="AN1238" s="2">
        <f t="shared" si="677"/>
        <v>1.1160446417856714E-2</v>
      </c>
      <c r="AP1238" t="s">
        <v>2333</v>
      </c>
      <c r="AQ1238" t="s">
        <v>883</v>
      </c>
      <c r="AR1238" s="1">
        <v>5</v>
      </c>
      <c r="AT1238">
        <v>1</v>
      </c>
      <c r="AU1238" s="105">
        <v>47</v>
      </c>
      <c r="AV1238" s="107">
        <v>43</v>
      </c>
      <c r="AW1238" s="111">
        <f t="shared" si="679"/>
        <v>47043</v>
      </c>
      <c r="AY1238" s="6" t="s">
        <v>1243</v>
      </c>
      <c r="BF1238">
        <v>1</v>
      </c>
      <c r="BG1238">
        <v>0</v>
      </c>
      <c r="BH1238">
        <v>0</v>
      </c>
      <c r="BI1238">
        <v>5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0</v>
      </c>
    </row>
    <row r="1239" spans="1:67" hidden="1" outlineLevel="1">
      <c r="A1239" t="s">
        <v>114</v>
      </c>
      <c r="B1239" t="s">
        <v>883</v>
      </c>
      <c r="C1239" s="1">
        <f t="shared" si="663"/>
        <v>12862</v>
      </c>
      <c r="D1239" s="8">
        <f t="shared" si="664"/>
        <v>2</v>
      </c>
      <c r="E1239" s="8">
        <f t="shared" si="665"/>
        <v>1</v>
      </c>
      <c r="F1239" s="8">
        <f t="shared" si="666"/>
        <v>0</v>
      </c>
      <c r="G1239" s="61">
        <f t="shared" si="667"/>
        <v>6651</v>
      </c>
      <c r="H1239" s="66">
        <f t="shared" si="668"/>
        <v>0.51710464935468825</v>
      </c>
      <c r="I1239" s="2"/>
      <c r="J1239" s="2">
        <f t="shared" si="669"/>
        <v>0.22694759757424973</v>
      </c>
      <c r="K1239" s="2">
        <f t="shared" si="670"/>
        <v>0.74405224692893801</v>
      </c>
      <c r="L1239" s="2">
        <f t="shared" si="671"/>
        <v>0</v>
      </c>
      <c r="M1239" s="2">
        <f t="shared" si="672"/>
        <v>2.900015549681223E-2</v>
      </c>
      <c r="N1239" s="64">
        <v>2919</v>
      </c>
      <c r="O1239" s="64">
        <v>9570</v>
      </c>
      <c r="P1239" s="64"/>
      <c r="Q1239" s="64">
        <v>70</v>
      </c>
      <c r="R1239" s="64">
        <v>67</v>
      </c>
      <c r="S1239" s="64">
        <v>75</v>
      </c>
      <c r="T1239" s="64"/>
      <c r="U1239" s="64"/>
      <c r="V1239" s="64"/>
      <c r="W1239" s="64"/>
      <c r="X1239" s="64">
        <f t="shared" si="673"/>
        <v>0</v>
      </c>
      <c r="Y1239" s="64">
        <v>32</v>
      </c>
      <c r="Z1239" s="64">
        <v>34</v>
      </c>
      <c r="AA1239" s="64">
        <v>43</v>
      </c>
      <c r="AB1239" s="64">
        <v>52</v>
      </c>
      <c r="AC1239" s="64"/>
      <c r="AD1239" s="64"/>
      <c r="AE1239" s="64"/>
      <c r="AG1239" s="6">
        <f>IF(Q1239&gt;0,RANK(Q1239,(N1239:P1239,Q1239:AE1239)),0)</f>
        <v>4</v>
      </c>
      <c r="AH1239" s="6">
        <f>IF(R1239&gt;0,RANK(R1239,(N1239:P1239,Q1239:AE1239)),0)</f>
        <v>5</v>
      </c>
      <c r="AI1239" s="6">
        <f>IF(T1239&gt;0,RANK(T1239,(N1239:P1239,Q1239:AE1239)),0)</f>
        <v>0</v>
      </c>
      <c r="AJ1239" s="6">
        <f>IF(S1239&gt;0,RANK(S1239,(N1239:P1239,Q1239:AE1239)),0)</f>
        <v>3</v>
      </c>
      <c r="AK1239" s="2">
        <f t="shared" si="674"/>
        <v>5.4423884310371637E-3</v>
      </c>
      <c r="AL1239" s="2">
        <f t="shared" si="675"/>
        <v>5.2091432125641428E-3</v>
      </c>
      <c r="AM1239" s="2">
        <f t="shared" si="676"/>
        <v>0</v>
      </c>
      <c r="AN1239" s="2">
        <f t="shared" si="677"/>
        <v>5.8311304618255322E-3</v>
      </c>
      <c r="AP1239" t="s">
        <v>114</v>
      </c>
      <c r="AQ1239" t="s">
        <v>883</v>
      </c>
      <c r="AR1239" s="1">
        <v>8</v>
      </c>
      <c r="AT1239">
        <v>1</v>
      </c>
      <c r="AU1239" s="105">
        <v>47</v>
      </c>
      <c r="AV1239" s="107">
        <v>45</v>
      </c>
      <c r="AW1239" s="111">
        <f t="shared" si="679"/>
        <v>47045</v>
      </c>
      <c r="AY1239" s="6" t="s">
        <v>1243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</row>
    <row r="1240" spans="1:67" hidden="1" outlineLevel="1">
      <c r="A1240" t="s">
        <v>204</v>
      </c>
      <c r="B1240" t="s">
        <v>883</v>
      </c>
      <c r="C1240" s="1">
        <f t="shared" si="663"/>
        <v>17831</v>
      </c>
      <c r="D1240" s="8">
        <f t="shared" si="664"/>
        <v>2</v>
      </c>
      <c r="E1240" s="8">
        <f t="shared" si="665"/>
        <v>1</v>
      </c>
      <c r="F1240" s="8">
        <f t="shared" si="666"/>
        <v>0</v>
      </c>
      <c r="G1240" s="61">
        <f t="shared" si="667"/>
        <v>8421</v>
      </c>
      <c r="H1240" s="66">
        <f t="shared" si="668"/>
        <v>0.4722673994728282</v>
      </c>
      <c r="I1240" s="2"/>
      <c r="J1240" s="2">
        <f t="shared" si="669"/>
        <v>0.2471538332118221</v>
      </c>
      <c r="K1240" s="2">
        <f t="shared" si="670"/>
        <v>0.7194212326846503</v>
      </c>
      <c r="L1240" s="2">
        <f t="shared" si="671"/>
        <v>0</v>
      </c>
      <c r="M1240" s="2">
        <f t="shared" si="672"/>
        <v>3.3424934103527537E-2</v>
      </c>
      <c r="N1240" s="64">
        <v>4407</v>
      </c>
      <c r="O1240" s="64">
        <v>12828</v>
      </c>
      <c r="P1240" s="64"/>
      <c r="Q1240" s="64">
        <v>130</v>
      </c>
      <c r="R1240" s="64">
        <v>110</v>
      </c>
      <c r="S1240" s="64">
        <v>126</v>
      </c>
      <c r="T1240" s="64"/>
      <c r="U1240" s="64"/>
      <c r="V1240" s="64"/>
      <c r="W1240" s="64"/>
      <c r="X1240" s="64">
        <f t="shared" si="673"/>
        <v>0</v>
      </c>
      <c r="Y1240" s="64">
        <v>72</v>
      </c>
      <c r="Z1240" s="64">
        <v>51</v>
      </c>
      <c r="AA1240" s="64">
        <v>38</v>
      </c>
      <c r="AB1240" s="64">
        <v>69</v>
      </c>
      <c r="AC1240" s="64"/>
      <c r="AD1240" s="64"/>
      <c r="AE1240" s="64"/>
      <c r="AG1240" s="6">
        <f>IF(Q1240&gt;0,RANK(Q1240,(N1240:P1240,Q1240:AE1240)),0)</f>
        <v>3</v>
      </c>
      <c r="AH1240" s="6">
        <f>IF(R1240&gt;0,RANK(R1240,(N1240:P1240,Q1240:AE1240)),0)</f>
        <v>5</v>
      </c>
      <c r="AI1240" s="6">
        <f>IF(T1240&gt;0,RANK(T1240,(N1240:P1240,Q1240:AE1240)),0)</f>
        <v>0</v>
      </c>
      <c r="AJ1240" s="6">
        <f>IF(S1240&gt;0,RANK(S1240,(N1240:P1240,Q1240:AE1240)),0)</f>
        <v>4</v>
      </c>
      <c r="AK1240" s="2">
        <f t="shared" si="674"/>
        <v>7.2906735460714486E-3</v>
      </c>
      <c r="AL1240" s="2">
        <f t="shared" si="675"/>
        <v>6.1690314620604569E-3</v>
      </c>
      <c r="AM1240" s="2">
        <f t="shared" si="676"/>
        <v>0</v>
      </c>
      <c r="AN1240" s="2">
        <f t="shared" si="677"/>
        <v>7.0663451292692506E-3</v>
      </c>
      <c r="AP1240" t="s">
        <v>204</v>
      </c>
      <c r="AQ1240" t="s">
        <v>883</v>
      </c>
      <c r="AR1240" s="1">
        <v>8</v>
      </c>
      <c r="AT1240">
        <v>1</v>
      </c>
      <c r="AU1240" s="105">
        <v>47</v>
      </c>
      <c r="AV1240" s="107">
        <v>47</v>
      </c>
      <c r="AW1240" s="111">
        <f t="shared" si="679"/>
        <v>47047</v>
      </c>
      <c r="AY1240" s="6" t="s">
        <v>1243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</row>
    <row r="1241" spans="1:67" hidden="1" outlineLevel="1">
      <c r="A1241" t="s">
        <v>1531</v>
      </c>
      <c r="B1241" t="s">
        <v>883</v>
      </c>
      <c r="C1241" s="1">
        <f t="shared" si="663"/>
        <v>6320</v>
      </c>
      <c r="D1241" s="8">
        <f t="shared" si="664"/>
        <v>2</v>
      </c>
      <c r="E1241" s="8">
        <f t="shared" si="665"/>
        <v>1</v>
      </c>
      <c r="F1241" s="8">
        <f t="shared" si="666"/>
        <v>0</v>
      </c>
      <c r="G1241" s="61">
        <f t="shared" si="667"/>
        <v>3877</v>
      </c>
      <c r="H1241" s="66">
        <f t="shared" si="668"/>
        <v>0.61344936708860764</v>
      </c>
      <c r="I1241" s="2"/>
      <c r="J1241" s="2">
        <f t="shared" si="669"/>
        <v>0.17705696202531646</v>
      </c>
      <c r="K1241" s="2">
        <f t="shared" si="670"/>
        <v>0.79050632911392404</v>
      </c>
      <c r="L1241" s="2">
        <f t="shared" si="671"/>
        <v>0</v>
      </c>
      <c r="M1241" s="2">
        <f t="shared" si="672"/>
        <v>3.2436708860759556E-2</v>
      </c>
      <c r="N1241" s="64">
        <v>1119</v>
      </c>
      <c r="O1241" s="64">
        <v>4996</v>
      </c>
      <c r="P1241" s="64"/>
      <c r="Q1241" s="64">
        <v>59</v>
      </c>
      <c r="R1241" s="64">
        <v>42</v>
      </c>
      <c r="S1241" s="64">
        <v>42</v>
      </c>
      <c r="T1241" s="64"/>
      <c r="U1241" s="64"/>
      <c r="V1241" s="64"/>
      <c r="W1241" s="64"/>
      <c r="X1241" s="64">
        <f t="shared" si="673"/>
        <v>0</v>
      </c>
      <c r="Y1241" s="64">
        <v>14</v>
      </c>
      <c r="Z1241" s="64">
        <v>10</v>
      </c>
      <c r="AA1241" s="64">
        <v>23</v>
      </c>
      <c r="AB1241" s="64">
        <v>15</v>
      </c>
      <c r="AC1241" s="64"/>
      <c r="AD1241" s="64"/>
      <c r="AE1241" s="64"/>
      <c r="AG1241" s="6">
        <f>IF(Q1241&gt;0,RANK(Q1241,(N1241:P1241,Q1241:AE1241)),0)</f>
        <v>3</v>
      </c>
      <c r="AH1241" s="6">
        <f>IF(R1241&gt;0,RANK(R1241,(N1241:P1241,Q1241:AE1241)),0)</f>
        <v>4</v>
      </c>
      <c r="AI1241" s="6">
        <f>IF(T1241&gt;0,RANK(T1241,(N1241:P1241,Q1241:AE1241)),0)</f>
        <v>0</v>
      </c>
      <c r="AJ1241" s="6">
        <f>IF(S1241&gt;0,RANK(S1241,(N1241:P1241,Q1241:AE1241)),0)</f>
        <v>4</v>
      </c>
      <c r="AK1241" s="2">
        <f t="shared" si="674"/>
        <v>9.335443037974683E-3</v>
      </c>
      <c r="AL1241" s="2">
        <f t="shared" si="675"/>
        <v>6.6455696202531644E-3</v>
      </c>
      <c r="AM1241" s="2">
        <f t="shared" si="676"/>
        <v>0</v>
      </c>
      <c r="AN1241" s="2">
        <f t="shared" si="677"/>
        <v>6.6455696202531644E-3</v>
      </c>
      <c r="AP1241" t="s">
        <v>1531</v>
      </c>
      <c r="AQ1241" t="s">
        <v>883</v>
      </c>
      <c r="AR1241" s="1">
        <v>6</v>
      </c>
      <c r="AT1241">
        <v>1</v>
      </c>
      <c r="AU1241" s="105">
        <v>47</v>
      </c>
      <c r="AV1241" s="107">
        <v>49</v>
      </c>
      <c r="AW1241" s="111">
        <f t="shared" si="679"/>
        <v>47049</v>
      </c>
      <c r="AY1241" s="6" t="s">
        <v>1243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</row>
    <row r="1242" spans="1:67" hidden="1" outlineLevel="1">
      <c r="A1242" t="s">
        <v>501</v>
      </c>
      <c r="B1242" t="s">
        <v>883</v>
      </c>
      <c r="C1242" s="1">
        <f t="shared" si="663"/>
        <v>14962</v>
      </c>
      <c r="D1242" s="8">
        <f t="shared" si="664"/>
        <v>2</v>
      </c>
      <c r="E1242" s="8">
        <f t="shared" si="665"/>
        <v>1</v>
      </c>
      <c r="F1242" s="8">
        <f t="shared" si="666"/>
        <v>0</v>
      </c>
      <c r="G1242" s="61">
        <f t="shared" si="667"/>
        <v>6220</v>
      </c>
      <c r="H1242" s="66">
        <f t="shared" si="668"/>
        <v>0.41571982355300091</v>
      </c>
      <c r="I1242" s="2"/>
      <c r="J1242" s="2">
        <f t="shared" si="669"/>
        <v>0.27349284854965916</v>
      </c>
      <c r="K1242" s="2">
        <f t="shared" si="670"/>
        <v>0.68921267210266002</v>
      </c>
      <c r="L1242" s="2">
        <f t="shared" si="671"/>
        <v>0</v>
      </c>
      <c r="M1242" s="2">
        <f t="shared" si="672"/>
        <v>3.729447934768082E-2</v>
      </c>
      <c r="N1242" s="64">
        <v>4092</v>
      </c>
      <c r="O1242" s="64">
        <v>10312</v>
      </c>
      <c r="P1242" s="64"/>
      <c r="Q1242" s="64">
        <v>212</v>
      </c>
      <c r="R1242" s="64">
        <v>91</v>
      </c>
      <c r="S1242" s="64">
        <v>123</v>
      </c>
      <c r="T1242" s="64"/>
      <c r="U1242" s="64"/>
      <c r="V1242" s="64"/>
      <c r="W1242" s="64"/>
      <c r="X1242" s="64">
        <f t="shared" si="673"/>
        <v>0</v>
      </c>
      <c r="Y1242" s="64">
        <v>29</v>
      </c>
      <c r="Z1242" s="64">
        <v>33</v>
      </c>
      <c r="AA1242" s="64">
        <v>30</v>
      </c>
      <c r="AB1242" s="64">
        <v>40</v>
      </c>
      <c r="AC1242" s="64"/>
      <c r="AD1242" s="64"/>
      <c r="AE1242" s="64"/>
      <c r="AG1242" s="6">
        <f>IF(Q1242&gt;0,RANK(Q1242,(N1242:P1242,Q1242:AE1242)),0)</f>
        <v>3</v>
      </c>
      <c r="AH1242" s="6">
        <f>IF(R1242&gt;0,RANK(R1242,(N1242:P1242,Q1242:AE1242)),0)</f>
        <v>5</v>
      </c>
      <c r="AI1242" s="6">
        <f>IF(T1242&gt;0,RANK(T1242,(N1242:P1242,Q1242:AE1242)),0)</f>
        <v>0</v>
      </c>
      <c r="AJ1242" s="6">
        <f>IF(S1242&gt;0,RANK(S1242,(N1242:P1242,Q1242:AE1242)),0)</f>
        <v>4</v>
      </c>
      <c r="AK1242" s="2">
        <f t="shared" si="674"/>
        <v>1.4169228712738938E-2</v>
      </c>
      <c r="AL1242" s="2">
        <f t="shared" si="675"/>
        <v>6.082074588958695E-3</v>
      </c>
      <c r="AM1242" s="2">
        <f t="shared" si="676"/>
        <v>0</v>
      </c>
      <c r="AN1242" s="2">
        <f t="shared" si="677"/>
        <v>8.2208260927683456E-3</v>
      </c>
      <c r="AP1242" t="s">
        <v>501</v>
      </c>
      <c r="AQ1242" t="s">
        <v>883</v>
      </c>
      <c r="AR1242" s="1">
        <v>4</v>
      </c>
      <c r="AT1242">
        <v>1</v>
      </c>
      <c r="AU1242" s="105">
        <v>47</v>
      </c>
      <c r="AV1242" s="107">
        <v>51</v>
      </c>
      <c r="AW1242" s="111">
        <f t="shared" si="679"/>
        <v>47051</v>
      </c>
      <c r="AY1242" s="6" t="s">
        <v>1243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hidden="1" outlineLevel="1">
      <c r="A1243" t="s">
        <v>1765</v>
      </c>
      <c r="B1243" t="s">
        <v>883</v>
      </c>
      <c r="C1243" s="1">
        <f t="shared" si="663"/>
        <v>18069</v>
      </c>
      <c r="D1243" s="8">
        <f t="shared" si="664"/>
        <v>2</v>
      </c>
      <c r="E1243" s="8">
        <f t="shared" si="665"/>
        <v>1</v>
      </c>
      <c r="F1243" s="8">
        <f t="shared" si="666"/>
        <v>0</v>
      </c>
      <c r="G1243" s="61">
        <f t="shared" si="667"/>
        <v>7477</v>
      </c>
      <c r="H1243" s="66">
        <f t="shared" si="668"/>
        <v>0.41380264541479883</v>
      </c>
      <c r="I1243" s="2"/>
      <c r="J1243" s="2">
        <f t="shared" si="669"/>
        <v>0.2764956555426421</v>
      </c>
      <c r="K1243" s="2">
        <f t="shared" si="670"/>
        <v>0.69029830095744094</v>
      </c>
      <c r="L1243" s="2">
        <f t="shared" si="671"/>
        <v>0</v>
      </c>
      <c r="M1243" s="2">
        <f t="shared" si="672"/>
        <v>3.320604349991696E-2</v>
      </c>
      <c r="N1243" s="64">
        <v>4996</v>
      </c>
      <c r="O1243" s="64">
        <v>12473</v>
      </c>
      <c r="P1243" s="64"/>
      <c r="Q1243" s="64">
        <v>99</v>
      </c>
      <c r="R1243" s="64">
        <v>127</v>
      </c>
      <c r="S1243" s="64">
        <v>116</v>
      </c>
      <c r="T1243" s="64"/>
      <c r="U1243" s="64"/>
      <c r="V1243" s="64"/>
      <c r="W1243" s="64"/>
      <c r="X1243" s="64">
        <f t="shared" si="673"/>
        <v>0</v>
      </c>
      <c r="Y1243" s="64">
        <v>51</v>
      </c>
      <c r="Z1243" s="64">
        <v>51</v>
      </c>
      <c r="AA1243" s="64">
        <v>80</v>
      </c>
      <c r="AB1243" s="64">
        <v>76</v>
      </c>
      <c r="AC1243" s="64"/>
      <c r="AD1243" s="64"/>
      <c r="AE1243" s="64"/>
      <c r="AG1243" s="6">
        <f>IF(Q1243&gt;0,RANK(Q1243,(N1243:P1243,Q1243:AE1243)),0)</f>
        <v>5</v>
      </c>
      <c r="AH1243" s="6">
        <f>IF(R1243&gt;0,RANK(R1243,(N1243:P1243,Q1243:AE1243)),0)</f>
        <v>3</v>
      </c>
      <c r="AI1243" s="6">
        <f>IF(T1243&gt;0,RANK(T1243,(N1243:P1243,Q1243:AE1243)),0)</f>
        <v>0</v>
      </c>
      <c r="AJ1243" s="6">
        <f>IF(S1243&gt;0,RANK(S1243,(N1243:P1243,Q1243:AE1243)),0)</f>
        <v>4</v>
      </c>
      <c r="AK1243" s="2">
        <f t="shared" si="674"/>
        <v>5.4789971774863028E-3</v>
      </c>
      <c r="AL1243" s="2">
        <f t="shared" si="675"/>
        <v>7.028612540815762E-3</v>
      </c>
      <c r="AM1243" s="2">
        <f t="shared" si="676"/>
        <v>0</v>
      </c>
      <c r="AN1243" s="2">
        <f t="shared" si="677"/>
        <v>6.4198350766506169E-3</v>
      </c>
      <c r="AP1243" t="s">
        <v>1765</v>
      </c>
      <c r="AQ1243" t="s">
        <v>883</v>
      </c>
      <c r="AR1243" s="1">
        <v>8</v>
      </c>
      <c r="AT1243">
        <v>1</v>
      </c>
      <c r="AU1243" s="105">
        <v>47</v>
      </c>
      <c r="AV1243" s="107">
        <v>53</v>
      </c>
      <c r="AW1243" s="111">
        <f t="shared" si="679"/>
        <v>47053</v>
      </c>
      <c r="AY1243" s="6" t="s">
        <v>1243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hidden="1" outlineLevel="1">
      <c r="A1244" t="s">
        <v>1539</v>
      </c>
      <c r="B1244" t="s">
        <v>883</v>
      </c>
      <c r="C1244" s="1">
        <f t="shared" si="663"/>
        <v>9839</v>
      </c>
      <c r="D1244" s="8">
        <f t="shared" si="664"/>
        <v>2</v>
      </c>
      <c r="E1244" s="8">
        <f t="shared" si="665"/>
        <v>1</v>
      </c>
      <c r="F1244" s="8">
        <f t="shared" si="666"/>
        <v>0</v>
      </c>
      <c r="G1244" s="61">
        <f t="shared" si="667"/>
        <v>3571</v>
      </c>
      <c r="H1244" s="66">
        <f t="shared" si="668"/>
        <v>0.36294338855574754</v>
      </c>
      <c r="I1244" s="2"/>
      <c r="J1244" s="2">
        <f t="shared" si="669"/>
        <v>0.29708303689399329</v>
      </c>
      <c r="K1244" s="2">
        <f t="shared" si="670"/>
        <v>0.66002642544974077</v>
      </c>
      <c r="L1244" s="2">
        <f t="shared" si="671"/>
        <v>0</v>
      </c>
      <c r="M1244" s="2">
        <f t="shared" si="672"/>
        <v>4.2890537656265937E-2</v>
      </c>
      <c r="N1244" s="64">
        <v>2923</v>
      </c>
      <c r="O1244" s="64">
        <v>6494</v>
      </c>
      <c r="P1244" s="64"/>
      <c r="Q1244" s="64">
        <v>107</v>
      </c>
      <c r="R1244" s="64">
        <v>80</v>
      </c>
      <c r="S1244" s="64">
        <v>78</v>
      </c>
      <c r="T1244" s="64"/>
      <c r="U1244" s="64"/>
      <c r="V1244" s="64"/>
      <c r="W1244" s="64"/>
      <c r="X1244" s="64">
        <f t="shared" si="673"/>
        <v>0</v>
      </c>
      <c r="Y1244" s="64">
        <v>32</v>
      </c>
      <c r="Z1244" s="64">
        <v>38</v>
      </c>
      <c r="AA1244" s="64">
        <v>50</v>
      </c>
      <c r="AB1244" s="64">
        <v>37</v>
      </c>
      <c r="AC1244" s="64"/>
      <c r="AD1244" s="64"/>
      <c r="AE1244" s="64"/>
      <c r="AG1244" s="6">
        <f>IF(Q1244&gt;0,RANK(Q1244,(N1244:P1244,Q1244:AE1244)),0)</f>
        <v>3</v>
      </c>
      <c r="AH1244" s="6">
        <f>IF(R1244&gt;0,RANK(R1244,(N1244:P1244,Q1244:AE1244)),0)</f>
        <v>4</v>
      </c>
      <c r="AI1244" s="6">
        <f>IF(T1244&gt;0,RANK(T1244,(N1244:P1244,Q1244:AE1244)),0)</f>
        <v>0</v>
      </c>
      <c r="AJ1244" s="6">
        <f>IF(S1244&gt;0,RANK(S1244,(N1244:P1244,Q1244:AE1244)),0)</f>
        <v>5</v>
      </c>
      <c r="AK1244" s="2">
        <f t="shared" si="674"/>
        <v>1.0875088931802012E-2</v>
      </c>
      <c r="AL1244" s="2">
        <f t="shared" si="675"/>
        <v>8.1309076125622524E-3</v>
      </c>
      <c r="AM1244" s="2">
        <f t="shared" si="676"/>
        <v>0</v>
      </c>
      <c r="AN1244" s="2">
        <f t="shared" si="677"/>
        <v>7.9276349222481956E-3</v>
      </c>
      <c r="AP1244" t="s">
        <v>1539</v>
      </c>
      <c r="AQ1244" t="s">
        <v>883</v>
      </c>
      <c r="AR1244" s="1">
        <v>7</v>
      </c>
      <c r="AT1244">
        <v>1</v>
      </c>
      <c r="AU1244" s="105">
        <v>47</v>
      </c>
      <c r="AV1244" s="107">
        <v>55</v>
      </c>
      <c r="AW1244" s="111">
        <f t="shared" si="679"/>
        <v>47055</v>
      </c>
      <c r="AY1244" s="6" t="s">
        <v>1243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</row>
    <row r="1245" spans="1:67" hidden="1" outlineLevel="1">
      <c r="A1245" t="s">
        <v>490</v>
      </c>
      <c r="B1245" t="s">
        <v>883</v>
      </c>
      <c r="C1245" s="1">
        <f t="shared" si="663"/>
        <v>6785</v>
      </c>
      <c r="D1245" s="8">
        <f t="shared" si="664"/>
        <v>2</v>
      </c>
      <c r="E1245" s="8">
        <f t="shared" si="665"/>
        <v>1</v>
      </c>
      <c r="F1245" s="8">
        <f t="shared" si="666"/>
        <v>0</v>
      </c>
      <c r="G1245" s="61">
        <f t="shared" si="667"/>
        <v>4131</v>
      </c>
      <c r="H1245" s="66">
        <f t="shared" si="668"/>
        <v>0.6088430361090641</v>
      </c>
      <c r="I1245" s="2"/>
      <c r="J1245" s="2">
        <f t="shared" si="669"/>
        <v>0.17494473102431835</v>
      </c>
      <c r="K1245" s="2">
        <f t="shared" si="670"/>
        <v>0.7837877671333825</v>
      </c>
      <c r="L1245" s="2">
        <f t="shared" si="671"/>
        <v>0</v>
      </c>
      <c r="M1245" s="2">
        <f t="shared" si="672"/>
        <v>4.1267501842299104E-2</v>
      </c>
      <c r="N1245" s="64">
        <v>1187</v>
      </c>
      <c r="O1245" s="64">
        <v>5318</v>
      </c>
      <c r="P1245" s="64"/>
      <c r="Q1245" s="64">
        <v>74</v>
      </c>
      <c r="R1245" s="64">
        <v>52</v>
      </c>
      <c r="S1245" s="64">
        <v>50</v>
      </c>
      <c r="T1245" s="64"/>
      <c r="U1245" s="64"/>
      <c r="V1245" s="64"/>
      <c r="W1245" s="64"/>
      <c r="X1245" s="64">
        <f t="shared" si="673"/>
        <v>0</v>
      </c>
      <c r="Y1245" s="64">
        <v>25</v>
      </c>
      <c r="Z1245" s="64">
        <v>32</v>
      </c>
      <c r="AA1245" s="64">
        <v>24</v>
      </c>
      <c r="AB1245" s="64">
        <v>23</v>
      </c>
      <c r="AC1245" s="64"/>
      <c r="AD1245" s="64"/>
      <c r="AE1245" s="64"/>
      <c r="AG1245" s="6">
        <f>IF(Q1245&gt;0,RANK(Q1245,(N1245:P1245,Q1245:AE1245)),0)</f>
        <v>3</v>
      </c>
      <c r="AH1245" s="6">
        <f>IF(R1245&gt;0,RANK(R1245,(N1245:P1245,Q1245:AE1245)),0)</f>
        <v>4</v>
      </c>
      <c r="AI1245" s="6">
        <f>IF(T1245&gt;0,RANK(T1245,(N1245:P1245,Q1245:AE1245)),0)</f>
        <v>0</v>
      </c>
      <c r="AJ1245" s="6">
        <f>IF(S1245&gt;0,RANK(S1245,(N1245:P1245,Q1245:AE1245)),0)</f>
        <v>5</v>
      </c>
      <c r="AK1245" s="2">
        <f t="shared" si="674"/>
        <v>1.0906411201179071E-2</v>
      </c>
      <c r="AL1245" s="2">
        <f t="shared" si="675"/>
        <v>7.6639646278555641E-3</v>
      </c>
      <c r="AM1245" s="2">
        <f t="shared" si="676"/>
        <v>0</v>
      </c>
      <c r="AN1245" s="2">
        <f t="shared" si="677"/>
        <v>7.3691967575534268E-3</v>
      </c>
      <c r="AP1245" t="s">
        <v>490</v>
      </c>
      <c r="AQ1245" t="s">
        <v>883</v>
      </c>
      <c r="AR1245" s="1">
        <v>2</v>
      </c>
      <c r="AT1245">
        <v>1</v>
      </c>
      <c r="AU1245" s="105">
        <v>47</v>
      </c>
      <c r="AV1245" s="107">
        <v>57</v>
      </c>
      <c r="AW1245" s="111">
        <f t="shared" si="679"/>
        <v>47057</v>
      </c>
      <c r="AY1245" s="6" t="s">
        <v>1243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hidden="1" outlineLevel="1">
      <c r="A1246" t="s">
        <v>1000</v>
      </c>
      <c r="B1246" t="s">
        <v>883</v>
      </c>
      <c r="C1246" s="1">
        <f t="shared" si="663"/>
        <v>22852</v>
      </c>
      <c r="D1246" s="8">
        <f t="shared" si="664"/>
        <v>2</v>
      </c>
      <c r="E1246" s="8">
        <f t="shared" si="665"/>
        <v>1</v>
      </c>
      <c r="F1246" s="8">
        <f t="shared" si="666"/>
        <v>0</v>
      </c>
      <c r="G1246" s="61">
        <f t="shared" si="667"/>
        <v>13429</v>
      </c>
      <c r="H1246" s="66">
        <f t="shared" si="668"/>
        <v>0.58765097146858047</v>
      </c>
      <c r="I1246" s="2"/>
      <c r="J1246" s="2">
        <f t="shared" si="669"/>
        <v>0.18313495536495711</v>
      </c>
      <c r="K1246" s="2">
        <f t="shared" si="670"/>
        <v>0.77078592683353753</v>
      </c>
      <c r="L1246" s="2">
        <f t="shared" si="671"/>
        <v>0</v>
      </c>
      <c r="M1246" s="2">
        <f t="shared" si="672"/>
        <v>4.607911780150542E-2</v>
      </c>
      <c r="N1246" s="64">
        <v>4185</v>
      </c>
      <c r="O1246" s="64">
        <v>17614</v>
      </c>
      <c r="P1246" s="64"/>
      <c r="Q1246" s="64">
        <v>283</v>
      </c>
      <c r="R1246" s="64">
        <v>156</v>
      </c>
      <c r="S1246" s="64">
        <v>309</v>
      </c>
      <c r="T1246" s="64"/>
      <c r="U1246" s="64"/>
      <c r="V1246" s="64"/>
      <c r="W1246" s="64"/>
      <c r="X1246" s="64">
        <f t="shared" si="673"/>
        <v>2</v>
      </c>
      <c r="Y1246" s="64">
        <v>80</v>
      </c>
      <c r="Z1246" s="64">
        <v>84</v>
      </c>
      <c r="AA1246" s="64">
        <v>87</v>
      </c>
      <c r="AB1246" s="64">
        <v>52</v>
      </c>
      <c r="AC1246" s="64"/>
      <c r="AD1246" s="64"/>
      <c r="AE1246" s="64"/>
      <c r="AG1246" s="6">
        <f>IF(Q1246&gt;0,RANK(Q1246,(N1246:P1246,Q1246:AE1246)),0)</f>
        <v>4</v>
      </c>
      <c r="AH1246" s="6">
        <f>IF(R1246&gt;0,RANK(R1246,(N1246:P1246,Q1246:AE1246)),0)</f>
        <v>5</v>
      </c>
      <c r="AI1246" s="6">
        <f>IF(T1246&gt;0,RANK(T1246,(N1246:P1246,Q1246:AE1246)),0)</f>
        <v>0</v>
      </c>
      <c r="AJ1246" s="6">
        <f>IF(S1246&gt;0,RANK(S1246,(N1246:P1246,Q1246:AE1246)),0)</f>
        <v>3</v>
      </c>
      <c r="AK1246" s="2">
        <f t="shared" si="674"/>
        <v>1.2384036408191842E-2</v>
      </c>
      <c r="AL1246" s="2">
        <f t="shared" si="675"/>
        <v>6.8265359705933833E-3</v>
      </c>
      <c r="AM1246" s="2">
        <f t="shared" si="676"/>
        <v>0</v>
      </c>
      <c r="AN1246" s="2">
        <f t="shared" si="677"/>
        <v>1.3521792403290741E-2</v>
      </c>
      <c r="AP1246" t="s">
        <v>1000</v>
      </c>
      <c r="AQ1246" t="s">
        <v>883</v>
      </c>
      <c r="AR1246" s="1">
        <v>1</v>
      </c>
      <c r="AT1246">
        <v>1</v>
      </c>
      <c r="AU1246" s="105">
        <v>47</v>
      </c>
      <c r="AV1246" s="107">
        <v>59</v>
      </c>
      <c r="AW1246" s="111">
        <f t="shared" si="679"/>
        <v>47059</v>
      </c>
      <c r="AY1246" s="6" t="s">
        <v>1243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2</v>
      </c>
      <c r="BO1246">
        <v>0</v>
      </c>
    </row>
    <row r="1247" spans="1:67" hidden="1" outlineLevel="1">
      <c r="A1247" t="s">
        <v>1766</v>
      </c>
      <c r="B1247" t="s">
        <v>883</v>
      </c>
      <c r="C1247" s="1">
        <f t="shared" si="663"/>
        <v>3856</v>
      </c>
      <c r="D1247" s="8">
        <f t="shared" si="664"/>
        <v>2</v>
      </c>
      <c r="E1247" s="8">
        <f t="shared" si="665"/>
        <v>1</v>
      </c>
      <c r="F1247" s="8">
        <f t="shared" si="666"/>
        <v>0</v>
      </c>
      <c r="G1247" s="61">
        <f t="shared" si="667"/>
        <v>1189</v>
      </c>
      <c r="H1247" s="66">
        <f t="shared" si="668"/>
        <v>0.30835062240663902</v>
      </c>
      <c r="I1247" s="2"/>
      <c r="J1247" s="2">
        <f t="shared" si="669"/>
        <v>0.32780082987551867</v>
      </c>
      <c r="K1247" s="2">
        <f t="shared" si="670"/>
        <v>0.63615145228215764</v>
      </c>
      <c r="L1247" s="2">
        <f t="shared" si="671"/>
        <v>0</v>
      </c>
      <c r="M1247" s="2">
        <f t="shared" si="672"/>
        <v>3.6047717842323745E-2</v>
      </c>
      <c r="N1247" s="64">
        <v>1264</v>
      </c>
      <c r="O1247" s="64">
        <v>2453</v>
      </c>
      <c r="P1247" s="64"/>
      <c r="Q1247" s="64">
        <v>39</v>
      </c>
      <c r="R1247" s="64">
        <v>17</v>
      </c>
      <c r="S1247" s="64">
        <v>23</v>
      </c>
      <c r="T1247" s="64"/>
      <c r="U1247" s="64"/>
      <c r="V1247" s="64"/>
      <c r="W1247" s="64"/>
      <c r="X1247" s="64">
        <f t="shared" si="673"/>
        <v>2</v>
      </c>
      <c r="Y1247" s="64">
        <v>9</v>
      </c>
      <c r="Z1247" s="64">
        <v>15</v>
      </c>
      <c r="AA1247" s="64">
        <v>19</v>
      </c>
      <c r="AB1247" s="64">
        <v>15</v>
      </c>
      <c r="AC1247" s="64"/>
      <c r="AD1247" s="64"/>
      <c r="AE1247" s="64"/>
      <c r="AG1247" s="6">
        <f>IF(Q1247&gt;0,RANK(Q1247,(N1247:P1247,Q1247:AE1247)),0)</f>
        <v>3</v>
      </c>
      <c r="AH1247" s="6">
        <f>IF(R1247&gt;0,RANK(R1247,(N1247:P1247,Q1247:AE1247)),0)</f>
        <v>6</v>
      </c>
      <c r="AI1247" s="6">
        <f>IF(T1247&gt;0,RANK(T1247,(N1247:P1247,Q1247:AE1247)),0)</f>
        <v>0</v>
      </c>
      <c r="AJ1247" s="6">
        <f>IF(S1247&gt;0,RANK(S1247,(N1247:P1247,Q1247:AE1247)),0)</f>
        <v>4</v>
      </c>
      <c r="AK1247" s="2">
        <f t="shared" si="674"/>
        <v>1.0114107883817428E-2</v>
      </c>
      <c r="AL1247" s="2">
        <f t="shared" si="675"/>
        <v>4.408713692946058E-3</v>
      </c>
      <c r="AM1247" s="2">
        <f t="shared" si="676"/>
        <v>0</v>
      </c>
      <c r="AN1247" s="2">
        <f t="shared" si="677"/>
        <v>5.9647302904564312E-3</v>
      </c>
      <c r="AP1247" t="s">
        <v>1766</v>
      </c>
      <c r="AQ1247" t="s">
        <v>883</v>
      </c>
      <c r="AR1247" s="1">
        <v>4</v>
      </c>
      <c r="AT1247">
        <v>1</v>
      </c>
      <c r="AU1247" s="105">
        <v>47</v>
      </c>
      <c r="AV1247" s="107">
        <v>61</v>
      </c>
      <c r="AW1247" s="111">
        <f t="shared" si="679"/>
        <v>47061</v>
      </c>
      <c r="AY1247" s="6" t="s">
        <v>1243</v>
      </c>
      <c r="BF1247">
        <v>2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</row>
    <row r="1248" spans="1:67" hidden="1" outlineLevel="1">
      <c r="A1248" t="s">
        <v>333</v>
      </c>
      <c r="B1248" t="s">
        <v>883</v>
      </c>
      <c r="C1248" s="1">
        <f t="shared" si="663"/>
        <v>18789</v>
      </c>
      <c r="D1248" s="8">
        <f t="shared" si="664"/>
        <v>2</v>
      </c>
      <c r="E1248" s="8">
        <f t="shared" si="665"/>
        <v>1</v>
      </c>
      <c r="F1248" s="8">
        <f t="shared" si="666"/>
        <v>0</v>
      </c>
      <c r="G1248" s="61">
        <f t="shared" si="667"/>
        <v>10935</v>
      </c>
      <c r="H1248" s="66">
        <f t="shared" si="668"/>
        <v>0.58198946191920808</v>
      </c>
      <c r="I1248" s="2"/>
      <c r="J1248" s="2">
        <f t="shared" si="669"/>
        <v>0.19224014050774391</v>
      </c>
      <c r="K1248" s="2">
        <f t="shared" si="670"/>
        <v>0.77422960242695194</v>
      </c>
      <c r="L1248" s="2">
        <f t="shared" si="671"/>
        <v>0</v>
      </c>
      <c r="M1248" s="2">
        <f t="shared" si="672"/>
        <v>3.3530257065304214E-2</v>
      </c>
      <c r="N1248" s="64">
        <v>3612</v>
      </c>
      <c r="O1248" s="64">
        <v>14547</v>
      </c>
      <c r="P1248" s="64"/>
      <c r="Q1248" s="64">
        <v>180</v>
      </c>
      <c r="R1248" s="64">
        <v>125</v>
      </c>
      <c r="S1248" s="64">
        <v>119</v>
      </c>
      <c r="T1248" s="64"/>
      <c r="U1248" s="64"/>
      <c r="V1248" s="64"/>
      <c r="W1248" s="64"/>
      <c r="X1248" s="64">
        <f t="shared" si="673"/>
        <v>0</v>
      </c>
      <c r="Y1248" s="64">
        <v>52</v>
      </c>
      <c r="Z1248" s="64">
        <v>59</v>
      </c>
      <c r="AA1248" s="64">
        <v>53</v>
      </c>
      <c r="AB1248" s="64">
        <v>42</v>
      </c>
      <c r="AC1248" s="64"/>
      <c r="AD1248" s="64"/>
      <c r="AE1248" s="64"/>
      <c r="AG1248" s="6">
        <f>IF(Q1248&gt;0,RANK(Q1248,(N1248:P1248,Q1248:AE1248)),0)</f>
        <v>3</v>
      </c>
      <c r="AH1248" s="6">
        <f>IF(R1248&gt;0,RANK(R1248,(N1248:P1248,Q1248:AE1248)),0)</f>
        <v>4</v>
      </c>
      <c r="AI1248" s="6">
        <f>IF(T1248&gt;0,RANK(T1248,(N1248:P1248,Q1248:AE1248)),0)</f>
        <v>0</v>
      </c>
      <c r="AJ1248" s="6">
        <f>IF(S1248&gt;0,RANK(S1248,(N1248:P1248,Q1248:AE1248)),0)</f>
        <v>5</v>
      </c>
      <c r="AK1248" s="2">
        <f t="shared" si="674"/>
        <v>9.5800734472297616E-3</v>
      </c>
      <c r="AL1248" s="2">
        <f t="shared" si="675"/>
        <v>6.6528287827984462E-3</v>
      </c>
      <c r="AM1248" s="2">
        <f t="shared" si="676"/>
        <v>0</v>
      </c>
      <c r="AN1248" s="2">
        <f t="shared" si="677"/>
        <v>6.3334930012241206E-3</v>
      </c>
      <c r="AP1248" t="s">
        <v>333</v>
      </c>
      <c r="AQ1248" t="s">
        <v>883</v>
      </c>
      <c r="AR1248" s="1">
        <v>1</v>
      </c>
      <c r="AT1248">
        <v>1</v>
      </c>
      <c r="AU1248" s="105">
        <v>47</v>
      </c>
      <c r="AV1248" s="107">
        <v>63</v>
      </c>
      <c r="AW1248" s="111">
        <f t="shared" si="679"/>
        <v>47063</v>
      </c>
      <c r="AY1248" s="6" t="s">
        <v>1243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hidden="1" outlineLevel="1">
      <c r="A1249" t="s">
        <v>1034</v>
      </c>
      <c r="B1249" t="s">
        <v>883</v>
      </c>
      <c r="C1249" s="1">
        <f t="shared" ref="C1249:C1280" si="680">SUM(N1249:AE1249)</f>
        <v>137539</v>
      </c>
      <c r="D1249" s="8">
        <f t="shared" ref="D1249:D1280" si="681">IF(N1249&gt;0, RANK(N1249,(N1249:AE1249)),0)</f>
        <v>2</v>
      </c>
      <c r="E1249" s="8">
        <f t="shared" ref="E1249:E1280" si="682">IF(O1249&gt;0,RANK(O1249,(N1249:AE1249)),0)</f>
        <v>1</v>
      </c>
      <c r="F1249" s="8">
        <f t="shared" ref="F1249:F1280" si="683">IF(P1249&gt;0,RANK(P1249,(N1249:AE1249)),0)</f>
        <v>0</v>
      </c>
      <c r="G1249" s="61">
        <f t="shared" ref="G1249:G1280" si="684">IF(C1249&gt;0,MAX(N1249:S1249)-LARGE(N1249:S1249,2),0)</f>
        <v>49927</v>
      </c>
      <c r="H1249" s="66">
        <f t="shared" si="668"/>
        <v>0.3630024938381114</v>
      </c>
      <c r="I1249" s="2"/>
      <c r="J1249" s="2">
        <f t="shared" ref="J1249:J1280" si="685">IF($C1249=0,"-",N1249/$C1249)</f>
        <v>0.30224154603421577</v>
      </c>
      <c r="K1249" s="2">
        <f t="shared" ref="K1249:K1280" si="686">IF($C1249=0,"-",O1249/$C1249)</f>
        <v>0.66524403987232716</v>
      </c>
      <c r="L1249" s="2">
        <f t="shared" ref="L1249:L1280" si="687">IF($C1249=0,"-",P1249/$C1249)</f>
        <v>0</v>
      </c>
      <c r="M1249" s="2">
        <f t="shared" ref="M1249:M1280" si="688">IF(C1249=0,"-",(1-J1249-K1249-L1249))</f>
        <v>3.2514414093457011E-2</v>
      </c>
      <c r="N1249" s="64">
        <v>41570</v>
      </c>
      <c r="O1249" s="64">
        <v>91497</v>
      </c>
      <c r="P1249" s="64"/>
      <c r="Q1249" s="64">
        <v>1864</v>
      </c>
      <c r="R1249" s="64">
        <v>700</v>
      </c>
      <c r="S1249" s="64">
        <v>825</v>
      </c>
      <c r="T1249" s="64"/>
      <c r="U1249" s="64"/>
      <c r="V1249" s="64"/>
      <c r="W1249" s="64"/>
      <c r="X1249" s="64">
        <f t="shared" si="673"/>
        <v>0</v>
      </c>
      <c r="Y1249" s="64">
        <v>184</v>
      </c>
      <c r="Z1249" s="64">
        <v>298</v>
      </c>
      <c r="AA1249" s="64">
        <v>242</v>
      </c>
      <c r="AB1249" s="64">
        <v>359</v>
      </c>
      <c r="AC1249" s="64"/>
      <c r="AD1249" s="64"/>
      <c r="AE1249" s="64"/>
      <c r="AG1249" s="6">
        <f>IF(Q1249&gt;0,RANK(Q1249,(N1249:P1249,Q1249:AE1249)),0)</f>
        <v>3</v>
      </c>
      <c r="AH1249" s="6">
        <f>IF(R1249&gt;0,RANK(R1249,(N1249:P1249,Q1249:AE1249)),0)</f>
        <v>5</v>
      </c>
      <c r="AI1249" s="6">
        <f>IF(T1249&gt;0,RANK(T1249,(N1249:P1249,Q1249:AE1249)),0)</f>
        <v>0</v>
      </c>
      <c r="AJ1249" s="6">
        <f>IF(S1249&gt;0,RANK(S1249,(N1249:P1249,Q1249:AE1249)),0)</f>
        <v>4</v>
      </c>
      <c r="AK1249" s="2">
        <f t="shared" ref="AK1249:AK1280" si="689">IF($C1249=0,"-",Q1249/$C1249)</f>
        <v>1.3552519648972292E-2</v>
      </c>
      <c r="AL1249" s="2">
        <f t="shared" ref="AL1249:AL1280" si="690">IF($C1249=0,"-",R1249/$C1249)</f>
        <v>5.0894655334123408E-3</v>
      </c>
      <c r="AM1249" s="2">
        <f t="shared" ref="AM1249:AM1280" si="691">IF($C1249=0,"-",T1249/$C1249)</f>
        <v>0</v>
      </c>
      <c r="AN1249" s="2">
        <f t="shared" ref="AN1249:AN1280" si="692">IF($C1249=0,"-",S1249/$C1249)</f>
        <v>5.9982986643788306E-3</v>
      </c>
      <c r="AP1249" t="s">
        <v>1034</v>
      </c>
      <c r="AQ1249" t="s">
        <v>883</v>
      </c>
      <c r="AR1249" s="1">
        <v>3</v>
      </c>
      <c r="AT1249">
        <v>1</v>
      </c>
      <c r="AU1249" s="105">
        <v>47</v>
      </c>
      <c r="AV1249" s="107">
        <v>65</v>
      </c>
      <c r="AW1249" s="111">
        <f t="shared" si="679"/>
        <v>47065</v>
      </c>
      <c r="AY1249" s="6" t="s">
        <v>1243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hidden="1" outlineLevel="1">
      <c r="A1250" t="s">
        <v>1363</v>
      </c>
      <c r="B1250" t="s">
        <v>883</v>
      </c>
      <c r="C1250" s="1">
        <f t="shared" si="680"/>
        <v>1822</v>
      </c>
      <c r="D1250" s="8">
        <f t="shared" si="681"/>
        <v>2</v>
      </c>
      <c r="E1250" s="8">
        <f t="shared" si="682"/>
        <v>1</v>
      </c>
      <c r="F1250" s="8">
        <f t="shared" si="683"/>
        <v>0</v>
      </c>
      <c r="G1250" s="61">
        <f t="shared" si="684"/>
        <v>1165</v>
      </c>
      <c r="H1250" s="66">
        <f t="shared" si="668"/>
        <v>0.63940724478594946</v>
      </c>
      <c r="I1250" s="2"/>
      <c r="J1250" s="2">
        <f t="shared" si="685"/>
        <v>0.1597145993413831</v>
      </c>
      <c r="K1250" s="2">
        <f t="shared" si="686"/>
        <v>0.79912184412733256</v>
      </c>
      <c r="L1250" s="2">
        <f t="shared" si="687"/>
        <v>0</v>
      </c>
      <c r="M1250" s="2">
        <f t="shared" si="688"/>
        <v>4.116355653128434E-2</v>
      </c>
      <c r="N1250" s="64">
        <v>291</v>
      </c>
      <c r="O1250" s="64">
        <v>1456</v>
      </c>
      <c r="P1250" s="64"/>
      <c r="Q1250" s="64">
        <v>19</v>
      </c>
      <c r="R1250" s="64">
        <v>13</v>
      </c>
      <c r="S1250" s="64">
        <v>17</v>
      </c>
      <c r="T1250" s="64"/>
      <c r="U1250" s="64"/>
      <c r="V1250" s="64"/>
      <c r="W1250" s="64"/>
      <c r="X1250" s="64">
        <f t="shared" si="673"/>
        <v>0</v>
      </c>
      <c r="Y1250" s="64">
        <v>3</v>
      </c>
      <c r="Z1250" s="64">
        <v>9</v>
      </c>
      <c r="AA1250" s="64">
        <v>7</v>
      </c>
      <c r="AB1250" s="64">
        <v>7</v>
      </c>
      <c r="AC1250" s="64"/>
      <c r="AD1250" s="64"/>
      <c r="AE1250" s="64"/>
      <c r="AG1250" s="6">
        <f>IF(Q1250&gt;0,RANK(Q1250,(N1250:P1250,Q1250:AE1250)),0)</f>
        <v>3</v>
      </c>
      <c r="AH1250" s="6">
        <f>IF(R1250&gt;0,RANK(R1250,(N1250:P1250,Q1250:AE1250)),0)</f>
        <v>5</v>
      </c>
      <c r="AI1250" s="6">
        <f>IF(T1250&gt;0,RANK(T1250,(N1250:P1250,Q1250:AE1250)),0)</f>
        <v>0</v>
      </c>
      <c r="AJ1250" s="6">
        <f>IF(S1250&gt;0,RANK(S1250,(N1250:P1250,Q1250:AE1250)),0)</f>
        <v>4</v>
      </c>
      <c r="AK1250" s="2">
        <f t="shared" si="689"/>
        <v>1.0428100987925357E-2</v>
      </c>
      <c r="AL1250" s="2">
        <f t="shared" si="690"/>
        <v>7.1350164654226129E-3</v>
      </c>
      <c r="AM1250" s="2">
        <f t="shared" si="691"/>
        <v>0</v>
      </c>
      <c r="AN1250" s="2">
        <f t="shared" si="692"/>
        <v>9.3304061470911078E-3</v>
      </c>
      <c r="AP1250" t="s">
        <v>1363</v>
      </c>
      <c r="AQ1250" t="s">
        <v>883</v>
      </c>
      <c r="AR1250" s="1">
        <v>1</v>
      </c>
      <c r="AT1250">
        <v>1</v>
      </c>
      <c r="AU1250" s="105">
        <v>47</v>
      </c>
      <c r="AV1250" s="107">
        <v>67</v>
      </c>
      <c r="AW1250" s="111">
        <f t="shared" si="679"/>
        <v>47067</v>
      </c>
      <c r="AY1250" s="6" t="s">
        <v>1243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hidden="1" outlineLevel="1">
      <c r="A1251" t="s">
        <v>901</v>
      </c>
      <c r="B1251" t="s">
        <v>883</v>
      </c>
      <c r="C1251" s="1">
        <f t="shared" si="680"/>
        <v>8945</v>
      </c>
      <c r="D1251" s="8">
        <f t="shared" si="681"/>
        <v>2</v>
      </c>
      <c r="E1251" s="8">
        <f t="shared" si="682"/>
        <v>1</v>
      </c>
      <c r="F1251" s="8">
        <f t="shared" si="683"/>
        <v>0</v>
      </c>
      <c r="G1251" s="61">
        <f t="shared" si="684"/>
        <v>1073</v>
      </c>
      <c r="H1251" s="66">
        <f t="shared" si="668"/>
        <v>0.11995528228060369</v>
      </c>
      <c r="I1251" s="2"/>
      <c r="J1251" s="2">
        <f t="shared" si="685"/>
        <v>0.41498043599776413</v>
      </c>
      <c r="K1251" s="2">
        <f t="shared" si="686"/>
        <v>0.53493571827836783</v>
      </c>
      <c r="L1251" s="2">
        <f t="shared" si="687"/>
        <v>0</v>
      </c>
      <c r="M1251" s="2">
        <f t="shared" si="688"/>
        <v>5.0083845723868037E-2</v>
      </c>
      <c r="N1251" s="64">
        <v>3712</v>
      </c>
      <c r="O1251" s="64">
        <v>4785</v>
      </c>
      <c r="P1251" s="64"/>
      <c r="Q1251" s="64">
        <v>70</v>
      </c>
      <c r="R1251" s="64">
        <v>129</v>
      </c>
      <c r="S1251" s="64">
        <v>70</v>
      </c>
      <c r="T1251" s="64"/>
      <c r="U1251" s="64"/>
      <c r="V1251" s="64"/>
      <c r="W1251" s="64"/>
      <c r="X1251" s="64">
        <f t="shared" si="673"/>
        <v>3</v>
      </c>
      <c r="Y1251" s="64">
        <v>48</v>
      </c>
      <c r="Z1251" s="64">
        <v>55</v>
      </c>
      <c r="AA1251" s="64">
        <v>27</v>
      </c>
      <c r="AB1251" s="64">
        <v>46</v>
      </c>
      <c r="AC1251" s="64"/>
      <c r="AD1251" s="64"/>
      <c r="AE1251" s="64"/>
      <c r="AG1251" s="6">
        <f>IF(Q1251&gt;0,RANK(Q1251,(N1251:P1251,Q1251:AE1251)),0)</f>
        <v>4</v>
      </c>
      <c r="AH1251" s="6">
        <f>IF(R1251&gt;0,RANK(R1251,(N1251:P1251,Q1251:AE1251)),0)</f>
        <v>3</v>
      </c>
      <c r="AI1251" s="6">
        <f>IF(T1251&gt;0,RANK(T1251,(N1251:P1251,Q1251:AE1251)),0)</f>
        <v>0</v>
      </c>
      <c r="AJ1251" s="6">
        <f>IF(S1251&gt;0,RANK(S1251,(N1251:P1251,Q1251:AE1251)),0)</f>
        <v>4</v>
      </c>
      <c r="AK1251" s="2">
        <f t="shared" si="689"/>
        <v>7.8256008943543877E-3</v>
      </c>
      <c r="AL1251" s="2">
        <f t="shared" si="690"/>
        <v>1.442146450531023E-2</v>
      </c>
      <c r="AM1251" s="2">
        <f t="shared" si="691"/>
        <v>0</v>
      </c>
      <c r="AN1251" s="2">
        <f t="shared" si="692"/>
        <v>7.8256008943543877E-3</v>
      </c>
      <c r="AP1251" t="s">
        <v>901</v>
      </c>
      <c r="AQ1251" t="s">
        <v>883</v>
      </c>
      <c r="AR1251" s="1">
        <v>7</v>
      </c>
      <c r="AT1251">
        <v>1</v>
      </c>
      <c r="AU1251" s="105">
        <v>47</v>
      </c>
      <c r="AV1251" s="107">
        <v>69</v>
      </c>
      <c r="AW1251" s="111">
        <f t="shared" si="679"/>
        <v>47069</v>
      </c>
      <c r="AY1251" s="6" t="s">
        <v>1243</v>
      </c>
      <c r="BF1251">
        <v>3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</row>
    <row r="1252" spans="1:67" hidden="1" outlineLevel="1">
      <c r="A1252" t="s">
        <v>2496</v>
      </c>
      <c r="B1252" t="s">
        <v>883</v>
      </c>
      <c r="C1252" s="1">
        <f t="shared" si="680"/>
        <v>9997</v>
      </c>
      <c r="D1252" s="8">
        <f t="shared" si="681"/>
        <v>2</v>
      </c>
      <c r="E1252" s="8">
        <f t="shared" si="682"/>
        <v>1</v>
      </c>
      <c r="F1252" s="8">
        <f t="shared" si="683"/>
        <v>0</v>
      </c>
      <c r="G1252" s="61">
        <f t="shared" si="684"/>
        <v>5388</v>
      </c>
      <c r="H1252" s="66">
        <f t="shared" si="668"/>
        <v>0.53896168850655202</v>
      </c>
      <c r="I1252" s="2"/>
      <c r="J1252" s="2">
        <f t="shared" si="685"/>
        <v>0.21466439931979595</v>
      </c>
      <c r="K1252" s="2">
        <f t="shared" si="686"/>
        <v>0.75362608782634788</v>
      </c>
      <c r="L1252" s="2">
        <f t="shared" si="687"/>
        <v>0</v>
      </c>
      <c r="M1252" s="2">
        <f t="shared" si="688"/>
        <v>3.1709512853856148E-2</v>
      </c>
      <c r="N1252" s="64">
        <v>2146</v>
      </c>
      <c r="O1252" s="64">
        <v>7534</v>
      </c>
      <c r="P1252" s="64"/>
      <c r="Q1252" s="64">
        <v>64</v>
      </c>
      <c r="R1252" s="64">
        <v>66</v>
      </c>
      <c r="S1252" s="64">
        <v>66</v>
      </c>
      <c r="T1252" s="64"/>
      <c r="U1252" s="64"/>
      <c r="V1252" s="64"/>
      <c r="W1252" s="64"/>
      <c r="X1252" s="64">
        <f t="shared" si="673"/>
        <v>0</v>
      </c>
      <c r="Y1252" s="64">
        <v>36</v>
      </c>
      <c r="Z1252" s="64">
        <v>33</v>
      </c>
      <c r="AA1252" s="64">
        <v>38</v>
      </c>
      <c r="AB1252" s="64">
        <v>14</v>
      </c>
      <c r="AC1252" s="64"/>
      <c r="AD1252" s="64"/>
      <c r="AE1252" s="64"/>
      <c r="AG1252" s="6">
        <f>IF(Q1252&gt;0,RANK(Q1252,(N1252:P1252,Q1252:AE1252)),0)</f>
        <v>5</v>
      </c>
      <c r="AH1252" s="6">
        <f>IF(R1252&gt;0,RANK(R1252,(N1252:P1252,Q1252:AE1252)),0)</f>
        <v>3</v>
      </c>
      <c r="AI1252" s="6">
        <f>IF(T1252&gt;0,RANK(T1252,(N1252:P1252,Q1252:AE1252)),0)</f>
        <v>0</v>
      </c>
      <c r="AJ1252" s="6">
        <f>IF(S1252&gt;0,RANK(S1252,(N1252:P1252,Q1252:AE1252)),0)</f>
        <v>3</v>
      </c>
      <c r="AK1252" s="2">
        <f t="shared" si="689"/>
        <v>6.4019205761728518E-3</v>
      </c>
      <c r="AL1252" s="2">
        <f t="shared" si="690"/>
        <v>6.6019805941782538E-3</v>
      </c>
      <c r="AM1252" s="2">
        <f t="shared" si="691"/>
        <v>0</v>
      </c>
      <c r="AN1252" s="2">
        <f t="shared" si="692"/>
        <v>6.6019805941782538E-3</v>
      </c>
      <c r="AP1252" t="s">
        <v>2496</v>
      </c>
      <c r="AQ1252" t="s">
        <v>883</v>
      </c>
      <c r="AR1252" s="1">
        <v>7</v>
      </c>
      <c r="AT1252">
        <v>1</v>
      </c>
      <c r="AU1252" s="105">
        <v>47</v>
      </c>
      <c r="AV1252" s="107">
        <v>71</v>
      </c>
      <c r="AW1252" s="111">
        <f t="shared" si="679"/>
        <v>47071</v>
      </c>
      <c r="AY1252" s="6" t="s">
        <v>1243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hidden="1" outlineLevel="1">
      <c r="A1253" t="s">
        <v>655</v>
      </c>
      <c r="B1253" t="s">
        <v>883</v>
      </c>
      <c r="C1253" s="1">
        <f t="shared" si="680"/>
        <v>19068</v>
      </c>
      <c r="D1253" s="8">
        <f t="shared" si="681"/>
        <v>2</v>
      </c>
      <c r="E1253" s="8">
        <f t="shared" si="682"/>
        <v>1</v>
      </c>
      <c r="F1253" s="8">
        <f t="shared" si="683"/>
        <v>0</v>
      </c>
      <c r="G1253" s="61">
        <f t="shared" si="684"/>
        <v>10302</v>
      </c>
      <c r="H1253" s="66">
        <f t="shared" si="668"/>
        <v>0.54027690371302706</v>
      </c>
      <c r="I1253" s="2"/>
      <c r="J1253" s="2">
        <f t="shared" si="685"/>
        <v>0.21197818334382212</v>
      </c>
      <c r="K1253" s="2">
        <f t="shared" si="686"/>
        <v>0.75225508705684918</v>
      </c>
      <c r="L1253" s="2">
        <f t="shared" si="687"/>
        <v>0</v>
      </c>
      <c r="M1253" s="2">
        <f t="shared" si="688"/>
        <v>3.5766729599328695E-2</v>
      </c>
      <c r="N1253" s="64">
        <v>4042</v>
      </c>
      <c r="O1253" s="64">
        <v>14344</v>
      </c>
      <c r="P1253" s="64"/>
      <c r="Q1253" s="64">
        <v>164</v>
      </c>
      <c r="R1253" s="64">
        <v>112</v>
      </c>
      <c r="S1253" s="64">
        <v>187</v>
      </c>
      <c r="T1253" s="64"/>
      <c r="U1253" s="64"/>
      <c r="V1253" s="64"/>
      <c r="W1253" s="64"/>
      <c r="X1253" s="64">
        <f t="shared" si="673"/>
        <v>0</v>
      </c>
      <c r="Y1253" s="64">
        <v>50</v>
      </c>
      <c r="Z1253" s="64">
        <v>75</v>
      </c>
      <c r="AA1253" s="64">
        <v>56</v>
      </c>
      <c r="AB1253" s="64">
        <v>38</v>
      </c>
      <c r="AC1253" s="64"/>
      <c r="AD1253" s="64"/>
      <c r="AE1253" s="64"/>
      <c r="AG1253" s="6">
        <f>IF(Q1253&gt;0,RANK(Q1253,(N1253:P1253,Q1253:AE1253)),0)</f>
        <v>4</v>
      </c>
      <c r="AH1253" s="6">
        <f>IF(R1253&gt;0,RANK(R1253,(N1253:P1253,Q1253:AE1253)),0)</f>
        <v>5</v>
      </c>
      <c r="AI1253" s="6">
        <f>IF(T1253&gt;0,RANK(T1253,(N1253:P1253,Q1253:AE1253)),0)</f>
        <v>0</v>
      </c>
      <c r="AJ1253" s="6">
        <f>IF(S1253&gt;0,RANK(S1253,(N1253:P1253,Q1253:AE1253)),0)</f>
        <v>3</v>
      </c>
      <c r="AK1253" s="2">
        <f t="shared" si="689"/>
        <v>8.6007971470526533E-3</v>
      </c>
      <c r="AL1253" s="2">
        <f t="shared" si="690"/>
        <v>5.8737151248164461E-3</v>
      </c>
      <c r="AM1253" s="2">
        <f t="shared" si="691"/>
        <v>0</v>
      </c>
      <c r="AN1253" s="2">
        <f t="shared" si="692"/>
        <v>9.8070065030417455E-3</v>
      </c>
      <c r="AP1253" t="s">
        <v>655</v>
      </c>
      <c r="AQ1253" t="s">
        <v>883</v>
      </c>
      <c r="AR1253" s="1">
        <v>1</v>
      </c>
      <c r="AT1253">
        <v>1</v>
      </c>
      <c r="AU1253" s="105">
        <v>47</v>
      </c>
      <c r="AV1253" s="107">
        <v>73</v>
      </c>
      <c r="AW1253" s="111">
        <f t="shared" si="679"/>
        <v>47073</v>
      </c>
      <c r="AY1253" s="6" t="s">
        <v>1243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</row>
    <row r="1254" spans="1:67" hidden="1" outlineLevel="1">
      <c r="A1254" t="s">
        <v>959</v>
      </c>
      <c r="B1254" t="s">
        <v>883</v>
      </c>
      <c r="C1254" s="1">
        <f t="shared" si="680"/>
        <v>6973</v>
      </c>
      <c r="D1254" s="8">
        <f t="shared" si="681"/>
        <v>1</v>
      </c>
      <c r="E1254" s="8">
        <f t="shared" si="682"/>
        <v>2</v>
      </c>
      <c r="F1254" s="8">
        <f t="shared" si="683"/>
        <v>0</v>
      </c>
      <c r="G1254" s="61">
        <f t="shared" si="684"/>
        <v>437</v>
      </c>
      <c r="H1254" s="66">
        <f t="shared" si="668"/>
        <v>6.2670299727520432E-2</v>
      </c>
      <c r="I1254" s="2"/>
      <c r="J1254" s="2">
        <f t="shared" si="685"/>
        <v>0.51871504374014055</v>
      </c>
      <c r="K1254" s="2">
        <f t="shared" si="686"/>
        <v>0.45604474401262013</v>
      </c>
      <c r="L1254" s="2">
        <f t="shared" si="687"/>
        <v>0</v>
      </c>
      <c r="M1254" s="2">
        <f t="shared" si="688"/>
        <v>2.5240212247239324E-2</v>
      </c>
      <c r="N1254" s="64">
        <v>3617</v>
      </c>
      <c r="O1254" s="64">
        <v>3180</v>
      </c>
      <c r="P1254" s="64"/>
      <c r="Q1254" s="64">
        <v>31</v>
      </c>
      <c r="R1254" s="64">
        <v>38</v>
      </c>
      <c r="S1254" s="64">
        <v>28</v>
      </c>
      <c r="T1254" s="64"/>
      <c r="U1254" s="64"/>
      <c r="V1254" s="64"/>
      <c r="W1254" s="64"/>
      <c r="X1254" s="64">
        <f t="shared" si="673"/>
        <v>0</v>
      </c>
      <c r="Y1254" s="64">
        <v>18</v>
      </c>
      <c r="Z1254" s="64">
        <v>21</v>
      </c>
      <c r="AA1254" s="64">
        <v>16</v>
      </c>
      <c r="AB1254" s="64">
        <v>24</v>
      </c>
      <c r="AC1254" s="64"/>
      <c r="AD1254" s="64"/>
      <c r="AE1254" s="64"/>
      <c r="AG1254" s="6">
        <f>IF(Q1254&gt;0,RANK(Q1254,(N1254:P1254,Q1254:AE1254)),0)</f>
        <v>4</v>
      </c>
      <c r="AH1254" s="6">
        <f>IF(R1254&gt;0,RANK(R1254,(N1254:P1254,Q1254:AE1254)),0)</f>
        <v>3</v>
      </c>
      <c r="AI1254" s="6">
        <f>IF(T1254&gt;0,RANK(T1254,(N1254:P1254,Q1254:AE1254)),0)</f>
        <v>0</v>
      </c>
      <c r="AJ1254" s="6">
        <f>IF(S1254&gt;0,RANK(S1254,(N1254:P1254,Q1254:AE1254)),0)</f>
        <v>5</v>
      </c>
      <c r="AK1254" s="2">
        <f t="shared" si="689"/>
        <v>4.4457192026387494E-3</v>
      </c>
      <c r="AL1254" s="2">
        <f t="shared" si="690"/>
        <v>5.4495912806539508E-3</v>
      </c>
      <c r="AM1254" s="2">
        <f t="shared" si="691"/>
        <v>0</v>
      </c>
      <c r="AN1254" s="2">
        <f t="shared" si="692"/>
        <v>4.0154883120608062E-3</v>
      </c>
      <c r="AP1254" t="s">
        <v>959</v>
      </c>
      <c r="AQ1254" t="s">
        <v>883</v>
      </c>
      <c r="AR1254" s="1">
        <v>8</v>
      </c>
      <c r="AT1254">
        <v>1</v>
      </c>
      <c r="AU1254" s="105">
        <v>47</v>
      </c>
      <c r="AV1254" s="107">
        <v>75</v>
      </c>
      <c r="AW1254" s="111">
        <f t="shared" si="679"/>
        <v>47075</v>
      </c>
      <c r="AY1254" s="6" t="s">
        <v>1243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hidden="1" outlineLevel="1">
      <c r="A1255" t="s">
        <v>1909</v>
      </c>
      <c r="B1255" t="s">
        <v>883</v>
      </c>
      <c r="C1255" s="1">
        <f t="shared" si="680"/>
        <v>9405</v>
      </c>
      <c r="D1255" s="8">
        <f t="shared" si="681"/>
        <v>2</v>
      </c>
      <c r="E1255" s="8">
        <f t="shared" si="682"/>
        <v>1</v>
      </c>
      <c r="F1255" s="8">
        <f t="shared" si="683"/>
        <v>0</v>
      </c>
      <c r="G1255" s="61">
        <f t="shared" si="684"/>
        <v>5122</v>
      </c>
      <c r="H1255" s="66">
        <f t="shared" si="668"/>
        <v>0.54460393407761831</v>
      </c>
      <c r="I1255" s="2"/>
      <c r="J1255" s="2">
        <f t="shared" si="685"/>
        <v>0.21063264221158959</v>
      </c>
      <c r="K1255" s="2">
        <f t="shared" si="686"/>
        <v>0.75523657628920782</v>
      </c>
      <c r="L1255" s="2">
        <f t="shared" si="687"/>
        <v>0</v>
      </c>
      <c r="M1255" s="2">
        <f t="shared" si="688"/>
        <v>3.4130781499202567E-2</v>
      </c>
      <c r="N1255" s="64">
        <v>1981</v>
      </c>
      <c r="O1255" s="64">
        <v>7103</v>
      </c>
      <c r="P1255" s="64"/>
      <c r="Q1255" s="64">
        <v>66</v>
      </c>
      <c r="R1255" s="64">
        <v>75</v>
      </c>
      <c r="S1255" s="64">
        <v>64</v>
      </c>
      <c r="T1255" s="64"/>
      <c r="U1255" s="64"/>
      <c r="V1255" s="64"/>
      <c r="W1255" s="64"/>
      <c r="X1255" s="64">
        <f t="shared" si="673"/>
        <v>0</v>
      </c>
      <c r="Y1255" s="64">
        <v>29</v>
      </c>
      <c r="Z1255" s="64">
        <v>28</v>
      </c>
      <c r="AA1255" s="64">
        <v>21</v>
      </c>
      <c r="AB1255" s="64">
        <v>38</v>
      </c>
      <c r="AC1255" s="64"/>
      <c r="AD1255" s="64"/>
      <c r="AE1255" s="64"/>
      <c r="AG1255" s="6">
        <f>IF(Q1255&gt;0,RANK(Q1255,(N1255:P1255,Q1255:AE1255)),0)</f>
        <v>4</v>
      </c>
      <c r="AH1255" s="6">
        <f>IF(R1255&gt;0,RANK(R1255,(N1255:P1255,Q1255:AE1255)),0)</f>
        <v>3</v>
      </c>
      <c r="AI1255" s="6">
        <f>IF(T1255&gt;0,RANK(T1255,(N1255:P1255,Q1255:AE1255)),0)</f>
        <v>0</v>
      </c>
      <c r="AJ1255" s="6">
        <f>IF(S1255&gt;0,RANK(S1255,(N1255:P1255,Q1255:AE1255)),0)</f>
        <v>5</v>
      </c>
      <c r="AK1255" s="2">
        <f t="shared" si="689"/>
        <v>7.0175438596491229E-3</v>
      </c>
      <c r="AL1255" s="2">
        <f t="shared" si="690"/>
        <v>7.9744816586921844E-3</v>
      </c>
      <c r="AM1255" s="2">
        <f t="shared" si="691"/>
        <v>0</v>
      </c>
      <c r="AN1255" s="2">
        <f t="shared" si="692"/>
        <v>6.804891015417331E-3</v>
      </c>
      <c r="AP1255" t="s">
        <v>1909</v>
      </c>
      <c r="AQ1255" t="s">
        <v>883</v>
      </c>
      <c r="AR1255" s="1">
        <v>7</v>
      </c>
      <c r="AT1255">
        <v>1</v>
      </c>
      <c r="AU1255" s="105">
        <v>47</v>
      </c>
      <c r="AV1255" s="107">
        <v>77</v>
      </c>
      <c r="AW1255" s="111">
        <f t="shared" si="679"/>
        <v>47077</v>
      </c>
      <c r="AY1255" s="6" t="s">
        <v>1243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</row>
    <row r="1256" spans="1:67" hidden="1" outlineLevel="1">
      <c r="A1256" t="s">
        <v>2357</v>
      </c>
      <c r="B1256" t="s">
        <v>883</v>
      </c>
      <c r="C1256" s="1">
        <f t="shared" si="680"/>
        <v>11692</v>
      </c>
      <c r="D1256" s="8">
        <f t="shared" si="681"/>
        <v>2</v>
      </c>
      <c r="E1256" s="8">
        <f t="shared" si="682"/>
        <v>1</v>
      </c>
      <c r="F1256" s="8">
        <f t="shared" si="683"/>
        <v>0</v>
      </c>
      <c r="G1256" s="61">
        <f t="shared" si="684"/>
        <v>4663</v>
      </c>
      <c r="H1256" s="66">
        <f t="shared" si="668"/>
        <v>0.39881970578173109</v>
      </c>
      <c r="I1256" s="2"/>
      <c r="J1256" s="2">
        <f t="shared" si="685"/>
        <v>0.27976394115634623</v>
      </c>
      <c r="K1256" s="2">
        <f t="shared" si="686"/>
        <v>0.67858364693807727</v>
      </c>
      <c r="L1256" s="2">
        <f t="shared" si="687"/>
        <v>0</v>
      </c>
      <c r="M1256" s="2">
        <f t="shared" si="688"/>
        <v>4.1652411905576558E-2</v>
      </c>
      <c r="N1256" s="64">
        <v>3271</v>
      </c>
      <c r="O1256" s="64">
        <v>7934</v>
      </c>
      <c r="P1256" s="64"/>
      <c r="Q1256" s="64">
        <v>123</v>
      </c>
      <c r="R1256" s="64">
        <v>139</v>
      </c>
      <c r="S1256" s="64">
        <v>69</v>
      </c>
      <c r="T1256" s="64"/>
      <c r="U1256" s="64"/>
      <c r="V1256" s="64"/>
      <c r="W1256" s="64"/>
      <c r="X1256" s="64">
        <f t="shared" si="673"/>
        <v>0</v>
      </c>
      <c r="Y1256" s="64">
        <v>29</v>
      </c>
      <c r="Z1256" s="64">
        <v>31</v>
      </c>
      <c r="AA1256" s="64">
        <v>45</v>
      </c>
      <c r="AB1256" s="64">
        <v>51</v>
      </c>
      <c r="AC1256" s="64"/>
      <c r="AD1256" s="64"/>
      <c r="AE1256" s="64"/>
      <c r="AG1256" s="6">
        <f>IF(Q1256&gt;0,RANK(Q1256,(N1256:P1256,Q1256:AE1256)),0)</f>
        <v>4</v>
      </c>
      <c r="AH1256" s="6">
        <f>IF(R1256&gt;0,RANK(R1256,(N1256:P1256,Q1256:AE1256)),0)</f>
        <v>3</v>
      </c>
      <c r="AI1256" s="6">
        <f>IF(T1256&gt;0,RANK(T1256,(N1256:P1256,Q1256:AE1256)),0)</f>
        <v>0</v>
      </c>
      <c r="AJ1256" s="6">
        <f>IF(S1256&gt;0,RANK(S1256,(N1256:P1256,Q1256:AE1256)),0)</f>
        <v>5</v>
      </c>
      <c r="AK1256" s="2">
        <f t="shared" si="689"/>
        <v>1.0520013684570647E-2</v>
      </c>
      <c r="AL1256" s="2">
        <f t="shared" si="690"/>
        <v>1.1888470749230244E-2</v>
      </c>
      <c r="AM1256" s="2">
        <f t="shared" si="691"/>
        <v>0</v>
      </c>
      <c r="AN1256" s="2">
        <f t="shared" si="692"/>
        <v>5.9014710913445094E-3</v>
      </c>
      <c r="AP1256" t="s">
        <v>2357</v>
      </c>
      <c r="AQ1256" t="s">
        <v>883</v>
      </c>
      <c r="AR1256" s="1">
        <v>8</v>
      </c>
      <c r="AT1256">
        <v>1</v>
      </c>
      <c r="AU1256" s="105">
        <v>47</v>
      </c>
      <c r="AV1256" s="107">
        <v>79</v>
      </c>
      <c r="AW1256" s="111">
        <f t="shared" si="679"/>
        <v>47079</v>
      </c>
      <c r="AY1256" s="6" t="s">
        <v>1243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hidden="1" outlineLevel="1">
      <c r="A1257" t="s">
        <v>766</v>
      </c>
      <c r="B1257" t="s">
        <v>883</v>
      </c>
      <c r="C1257" s="1">
        <f t="shared" si="680"/>
        <v>7098</v>
      </c>
      <c r="D1257" s="8">
        <f t="shared" si="681"/>
        <v>2</v>
      </c>
      <c r="E1257" s="8">
        <f t="shared" si="682"/>
        <v>1</v>
      </c>
      <c r="F1257" s="8">
        <f t="shared" si="683"/>
        <v>0</v>
      </c>
      <c r="G1257" s="61">
        <f t="shared" si="684"/>
        <v>2710</v>
      </c>
      <c r="H1257" s="66">
        <f t="shared" si="668"/>
        <v>0.38179768948999721</v>
      </c>
      <c r="I1257" s="2"/>
      <c r="J1257" s="2">
        <f t="shared" si="685"/>
        <v>0.27683854606931529</v>
      </c>
      <c r="K1257" s="2">
        <f t="shared" si="686"/>
        <v>0.6586362355593125</v>
      </c>
      <c r="L1257" s="2">
        <f t="shared" si="687"/>
        <v>0</v>
      </c>
      <c r="M1257" s="2">
        <f t="shared" si="688"/>
        <v>6.4525218371372262E-2</v>
      </c>
      <c r="N1257" s="64">
        <v>1965</v>
      </c>
      <c r="O1257" s="64">
        <v>4675</v>
      </c>
      <c r="P1257" s="64"/>
      <c r="Q1257" s="64">
        <v>105</v>
      </c>
      <c r="R1257" s="64">
        <v>135</v>
      </c>
      <c r="S1257" s="64">
        <v>80</v>
      </c>
      <c r="T1257" s="64"/>
      <c r="U1257" s="64"/>
      <c r="V1257" s="64"/>
      <c r="W1257" s="64"/>
      <c r="X1257" s="64">
        <f t="shared" si="673"/>
        <v>0</v>
      </c>
      <c r="Y1257" s="64">
        <v>32</v>
      </c>
      <c r="Z1257" s="64">
        <v>39</v>
      </c>
      <c r="AA1257" s="64">
        <v>36</v>
      </c>
      <c r="AB1257" s="64">
        <v>31</v>
      </c>
      <c r="AC1257" s="64"/>
      <c r="AD1257" s="64"/>
      <c r="AE1257" s="64"/>
      <c r="AG1257" s="6">
        <f>IF(Q1257&gt;0,RANK(Q1257,(N1257:P1257,Q1257:AE1257)),0)</f>
        <v>4</v>
      </c>
      <c r="AH1257" s="6">
        <f>IF(R1257&gt;0,RANK(R1257,(N1257:P1257,Q1257:AE1257)),0)</f>
        <v>3</v>
      </c>
      <c r="AI1257" s="6">
        <f>IF(T1257&gt;0,RANK(T1257,(N1257:P1257,Q1257:AE1257)),0)</f>
        <v>0</v>
      </c>
      <c r="AJ1257" s="6">
        <f>IF(S1257&gt;0,RANK(S1257,(N1257:P1257,Q1257:AE1257)),0)</f>
        <v>5</v>
      </c>
      <c r="AK1257" s="2">
        <f t="shared" si="689"/>
        <v>1.4792899408284023E-2</v>
      </c>
      <c r="AL1257" s="2">
        <f t="shared" si="690"/>
        <v>1.9019442096365174E-2</v>
      </c>
      <c r="AM1257" s="2">
        <f t="shared" si="691"/>
        <v>0</v>
      </c>
      <c r="AN1257" s="2">
        <f t="shared" si="692"/>
        <v>1.1270780501549732E-2</v>
      </c>
      <c r="AP1257" t="s">
        <v>766</v>
      </c>
      <c r="AQ1257" t="s">
        <v>883</v>
      </c>
      <c r="AR1257" s="1">
        <v>7</v>
      </c>
      <c r="AT1257">
        <v>1</v>
      </c>
      <c r="AU1257" s="105">
        <v>47</v>
      </c>
      <c r="AV1257" s="107">
        <v>81</v>
      </c>
      <c r="AW1257" s="111">
        <f t="shared" si="679"/>
        <v>47081</v>
      </c>
      <c r="AY1257" s="6" t="s">
        <v>1243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</row>
    <row r="1258" spans="1:67" hidden="1" outlineLevel="1">
      <c r="A1258" t="s">
        <v>1664</v>
      </c>
      <c r="B1258" t="s">
        <v>883</v>
      </c>
      <c r="C1258" s="1">
        <f t="shared" si="680"/>
        <v>2821</v>
      </c>
      <c r="D1258" s="8">
        <f t="shared" si="681"/>
        <v>2</v>
      </c>
      <c r="E1258" s="8">
        <f t="shared" si="682"/>
        <v>1</v>
      </c>
      <c r="F1258" s="8">
        <f t="shared" si="683"/>
        <v>0</v>
      </c>
      <c r="G1258" s="61">
        <f t="shared" si="684"/>
        <v>433</v>
      </c>
      <c r="H1258" s="66">
        <f t="shared" ref="H1258:H1321" si="693">IF(C1258&gt;0,G1258/C1258,0)</f>
        <v>0.15349166962070188</v>
      </c>
      <c r="I1258" s="2"/>
      <c r="J1258" s="2">
        <f t="shared" si="685"/>
        <v>0.39879475363346328</v>
      </c>
      <c r="K1258" s="2">
        <f t="shared" si="686"/>
        <v>0.55228642325416522</v>
      </c>
      <c r="L1258" s="2">
        <f t="shared" si="687"/>
        <v>0</v>
      </c>
      <c r="M1258" s="2">
        <f t="shared" si="688"/>
        <v>4.8918823112371501E-2</v>
      </c>
      <c r="N1258" s="64">
        <v>1125</v>
      </c>
      <c r="O1258" s="64">
        <v>1558</v>
      </c>
      <c r="P1258" s="64"/>
      <c r="Q1258" s="64">
        <v>26</v>
      </c>
      <c r="R1258" s="64">
        <v>39</v>
      </c>
      <c r="S1258" s="64">
        <v>20</v>
      </c>
      <c r="T1258" s="64"/>
      <c r="U1258" s="64"/>
      <c r="V1258" s="64"/>
      <c r="W1258" s="64"/>
      <c r="X1258" s="64">
        <f t="shared" si="673"/>
        <v>10</v>
      </c>
      <c r="Y1258" s="64">
        <v>12</v>
      </c>
      <c r="Z1258" s="64">
        <v>10</v>
      </c>
      <c r="AA1258" s="64">
        <v>11</v>
      </c>
      <c r="AB1258" s="64">
        <v>10</v>
      </c>
      <c r="AC1258" s="64"/>
      <c r="AD1258" s="64"/>
      <c r="AE1258" s="64"/>
      <c r="AG1258" s="6">
        <f>IF(Q1258&gt;0,RANK(Q1258,(N1258:P1258,Q1258:AE1258)),0)</f>
        <v>4</v>
      </c>
      <c r="AH1258" s="6">
        <f>IF(R1258&gt;0,RANK(R1258,(N1258:P1258,Q1258:AE1258)),0)</f>
        <v>3</v>
      </c>
      <c r="AI1258" s="6">
        <f>IF(T1258&gt;0,RANK(T1258,(N1258:P1258,Q1258:AE1258)),0)</f>
        <v>0</v>
      </c>
      <c r="AJ1258" s="6">
        <f>IF(S1258&gt;0,RANK(S1258,(N1258:P1258,Q1258:AE1258)),0)</f>
        <v>5</v>
      </c>
      <c r="AK1258" s="2">
        <f t="shared" si="689"/>
        <v>9.2165898617511521E-3</v>
      </c>
      <c r="AL1258" s="2">
        <f t="shared" si="690"/>
        <v>1.3824884792626729E-2</v>
      </c>
      <c r="AM1258" s="2">
        <f t="shared" si="691"/>
        <v>0</v>
      </c>
      <c r="AN1258" s="2">
        <f t="shared" si="692"/>
        <v>7.0896845090393477E-3</v>
      </c>
      <c r="AP1258" t="s">
        <v>1664</v>
      </c>
      <c r="AQ1258" t="s">
        <v>883</v>
      </c>
      <c r="AR1258" s="1">
        <v>7</v>
      </c>
      <c r="AT1258">
        <v>1</v>
      </c>
      <c r="AU1258" s="105">
        <v>47</v>
      </c>
      <c r="AV1258" s="107">
        <v>83</v>
      </c>
      <c r="AW1258" s="111">
        <f t="shared" si="679"/>
        <v>47083</v>
      </c>
      <c r="AY1258" s="6" t="s">
        <v>1243</v>
      </c>
      <c r="BF1258">
        <v>7</v>
      </c>
      <c r="BG1258">
        <v>0</v>
      </c>
      <c r="BH1258">
        <v>0</v>
      </c>
      <c r="BI1258">
        <v>2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</row>
    <row r="1259" spans="1:67" hidden="1" outlineLevel="1">
      <c r="A1259" t="s">
        <v>2215</v>
      </c>
      <c r="B1259" t="s">
        <v>883</v>
      </c>
      <c r="C1259" s="1">
        <f t="shared" si="680"/>
        <v>6493</v>
      </c>
      <c r="D1259" s="8">
        <f t="shared" si="681"/>
        <v>2</v>
      </c>
      <c r="E1259" s="8">
        <f t="shared" si="682"/>
        <v>1</v>
      </c>
      <c r="F1259" s="8">
        <f t="shared" si="683"/>
        <v>0</v>
      </c>
      <c r="G1259" s="61">
        <f t="shared" si="684"/>
        <v>1486</v>
      </c>
      <c r="H1259" s="66">
        <f t="shared" si="693"/>
        <v>0.22886185122439551</v>
      </c>
      <c r="I1259" s="2"/>
      <c r="J1259" s="2">
        <f t="shared" si="685"/>
        <v>0.3542276297551209</v>
      </c>
      <c r="K1259" s="2">
        <f t="shared" si="686"/>
        <v>0.58308948097951641</v>
      </c>
      <c r="L1259" s="2">
        <f t="shared" si="687"/>
        <v>0</v>
      </c>
      <c r="M1259" s="2">
        <f t="shared" si="688"/>
        <v>6.2682889265362696E-2</v>
      </c>
      <c r="N1259" s="64">
        <v>2300</v>
      </c>
      <c r="O1259" s="64">
        <v>3786</v>
      </c>
      <c r="P1259" s="64"/>
      <c r="Q1259" s="64">
        <v>62</v>
      </c>
      <c r="R1259" s="64">
        <v>165</v>
      </c>
      <c r="S1259" s="64">
        <v>53</v>
      </c>
      <c r="T1259" s="64"/>
      <c r="U1259" s="64"/>
      <c r="V1259" s="64"/>
      <c r="W1259" s="64"/>
      <c r="X1259" s="64">
        <f t="shared" si="673"/>
        <v>0</v>
      </c>
      <c r="Y1259" s="64">
        <v>24</v>
      </c>
      <c r="Z1259" s="64">
        <v>36</v>
      </c>
      <c r="AA1259" s="64">
        <v>30</v>
      </c>
      <c r="AB1259" s="64">
        <v>37</v>
      </c>
      <c r="AC1259" s="64"/>
      <c r="AD1259" s="64"/>
      <c r="AE1259" s="64"/>
      <c r="AG1259" s="6">
        <f>IF(Q1259&gt;0,RANK(Q1259,(N1259:P1259,Q1259:AE1259)),0)</f>
        <v>4</v>
      </c>
      <c r="AH1259" s="6">
        <f>IF(R1259&gt;0,RANK(R1259,(N1259:P1259,Q1259:AE1259)),0)</f>
        <v>3</v>
      </c>
      <c r="AI1259" s="6">
        <f>IF(T1259&gt;0,RANK(T1259,(N1259:P1259,Q1259:AE1259)),0)</f>
        <v>0</v>
      </c>
      <c r="AJ1259" s="6">
        <f>IF(S1259&gt;0,RANK(S1259,(N1259:P1259,Q1259:AE1259)),0)</f>
        <v>5</v>
      </c>
      <c r="AK1259" s="2">
        <f t="shared" si="689"/>
        <v>9.548744802094564E-3</v>
      </c>
      <c r="AL1259" s="2">
        <f t="shared" si="690"/>
        <v>2.5411982134606499E-2</v>
      </c>
      <c r="AM1259" s="2">
        <f t="shared" si="691"/>
        <v>0</v>
      </c>
      <c r="AN1259" s="2">
        <f t="shared" si="692"/>
        <v>8.1626366856614816E-3</v>
      </c>
      <c r="AP1259" t="s">
        <v>2215</v>
      </c>
      <c r="AQ1259" t="s">
        <v>883</v>
      </c>
      <c r="AR1259" s="1">
        <v>7</v>
      </c>
      <c r="AT1259">
        <v>1</v>
      </c>
      <c r="AU1259" s="105">
        <v>47</v>
      </c>
      <c r="AV1259" s="107">
        <v>85</v>
      </c>
      <c r="AW1259" s="111">
        <f t="shared" si="679"/>
        <v>47085</v>
      </c>
      <c r="AY1259" s="6" t="s">
        <v>1243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hidden="1" outlineLevel="1">
      <c r="A1260" t="s">
        <v>806</v>
      </c>
      <c r="B1260" t="s">
        <v>883</v>
      </c>
      <c r="C1260" s="1">
        <f t="shared" si="680"/>
        <v>3624</v>
      </c>
      <c r="D1260" s="8">
        <f t="shared" si="681"/>
        <v>2</v>
      </c>
      <c r="E1260" s="8">
        <f t="shared" si="682"/>
        <v>1</v>
      </c>
      <c r="F1260" s="8">
        <f t="shared" si="683"/>
        <v>0</v>
      </c>
      <c r="G1260" s="61">
        <f t="shared" si="684"/>
        <v>1155</v>
      </c>
      <c r="H1260" s="66">
        <f t="shared" si="693"/>
        <v>0.31870860927152317</v>
      </c>
      <c r="I1260" s="2"/>
      <c r="J1260" s="2">
        <f t="shared" si="685"/>
        <v>0.3109823399558499</v>
      </c>
      <c r="K1260" s="2">
        <f t="shared" si="686"/>
        <v>0.62969094922737312</v>
      </c>
      <c r="L1260" s="2">
        <f t="shared" si="687"/>
        <v>0</v>
      </c>
      <c r="M1260" s="2">
        <f t="shared" si="688"/>
        <v>5.9326710816776984E-2</v>
      </c>
      <c r="N1260" s="64">
        <v>1127</v>
      </c>
      <c r="O1260" s="64">
        <v>2282</v>
      </c>
      <c r="P1260" s="64"/>
      <c r="Q1260" s="64">
        <v>69</v>
      </c>
      <c r="R1260" s="64">
        <v>40</v>
      </c>
      <c r="S1260" s="64">
        <v>38</v>
      </c>
      <c r="T1260" s="64"/>
      <c r="U1260" s="64"/>
      <c r="V1260" s="64"/>
      <c r="W1260" s="64"/>
      <c r="X1260" s="64">
        <f t="shared" si="673"/>
        <v>0</v>
      </c>
      <c r="Y1260" s="64">
        <v>16</v>
      </c>
      <c r="Z1260" s="64">
        <v>20</v>
      </c>
      <c r="AA1260" s="64">
        <v>13</v>
      </c>
      <c r="AB1260" s="64">
        <v>19</v>
      </c>
      <c r="AC1260" s="64"/>
      <c r="AD1260" s="64"/>
      <c r="AE1260" s="64"/>
      <c r="AG1260" s="6">
        <f>IF(Q1260&gt;0,RANK(Q1260,(N1260:P1260,Q1260:AE1260)),0)</f>
        <v>3</v>
      </c>
      <c r="AH1260" s="6">
        <f>IF(R1260&gt;0,RANK(R1260,(N1260:P1260,Q1260:AE1260)),0)</f>
        <v>4</v>
      </c>
      <c r="AI1260" s="6">
        <f>IF(T1260&gt;0,RANK(T1260,(N1260:P1260,Q1260:AE1260)),0)</f>
        <v>0</v>
      </c>
      <c r="AJ1260" s="6">
        <f>IF(S1260&gt;0,RANK(S1260,(N1260:P1260,Q1260:AE1260)),0)</f>
        <v>5</v>
      </c>
      <c r="AK1260" s="2">
        <f t="shared" si="689"/>
        <v>1.9039735099337748E-2</v>
      </c>
      <c r="AL1260" s="2">
        <f t="shared" si="690"/>
        <v>1.1037527593818985E-2</v>
      </c>
      <c r="AM1260" s="2">
        <f t="shared" si="691"/>
        <v>0</v>
      </c>
      <c r="AN1260" s="2">
        <f t="shared" si="692"/>
        <v>1.0485651214128035E-2</v>
      </c>
      <c r="AP1260" t="s">
        <v>806</v>
      </c>
      <c r="AQ1260" t="s">
        <v>883</v>
      </c>
      <c r="AR1260" s="1">
        <v>6</v>
      </c>
      <c r="AT1260">
        <v>1</v>
      </c>
      <c r="AU1260" s="105">
        <v>47</v>
      </c>
      <c r="AV1260" s="107">
        <v>87</v>
      </c>
      <c r="AW1260" s="111">
        <f t="shared" si="679"/>
        <v>47087</v>
      </c>
      <c r="AY1260" s="6" t="s">
        <v>1243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hidden="1" outlineLevel="1">
      <c r="A1261" t="s">
        <v>1951</v>
      </c>
      <c r="B1261" t="s">
        <v>883</v>
      </c>
      <c r="C1261" s="1">
        <f t="shared" si="680"/>
        <v>16535</v>
      </c>
      <c r="D1261" s="8">
        <f t="shared" si="681"/>
        <v>2</v>
      </c>
      <c r="E1261" s="8">
        <f t="shared" si="682"/>
        <v>1</v>
      </c>
      <c r="F1261" s="8">
        <f t="shared" si="683"/>
        <v>0</v>
      </c>
      <c r="G1261" s="61">
        <f t="shared" si="684"/>
        <v>9820</v>
      </c>
      <c r="H1261" s="66">
        <f t="shared" si="693"/>
        <v>0.59389174478379192</v>
      </c>
      <c r="I1261" s="2"/>
      <c r="J1261" s="2">
        <f t="shared" si="685"/>
        <v>0.18088902328394316</v>
      </c>
      <c r="K1261" s="2">
        <f t="shared" si="686"/>
        <v>0.7747807680677351</v>
      </c>
      <c r="L1261" s="2">
        <f t="shared" si="687"/>
        <v>0</v>
      </c>
      <c r="M1261" s="2">
        <f t="shared" si="688"/>
        <v>4.4330208648321712E-2</v>
      </c>
      <c r="N1261" s="64">
        <v>2991</v>
      </c>
      <c r="O1261" s="64">
        <v>12811</v>
      </c>
      <c r="P1261" s="64"/>
      <c r="Q1261" s="64">
        <v>204</v>
      </c>
      <c r="R1261" s="64">
        <v>145</v>
      </c>
      <c r="S1261" s="64">
        <v>157</v>
      </c>
      <c r="T1261" s="64"/>
      <c r="U1261" s="64"/>
      <c r="V1261" s="64"/>
      <c r="W1261" s="64"/>
      <c r="X1261" s="64">
        <f t="shared" si="673"/>
        <v>0</v>
      </c>
      <c r="Y1261" s="64">
        <v>50</v>
      </c>
      <c r="Z1261" s="64">
        <v>55</v>
      </c>
      <c r="AA1261" s="64">
        <v>61</v>
      </c>
      <c r="AB1261" s="64">
        <v>61</v>
      </c>
      <c r="AC1261" s="64"/>
      <c r="AD1261" s="64"/>
      <c r="AE1261" s="64"/>
      <c r="AG1261" s="6">
        <f>IF(Q1261&gt;0,RANK(Q1261,(N1261:P1261,Q1261:AE1261)),0)</f>
        <v>3</v>
      </c>
      <c r="AH1261" s="6">
        <f>IF(R1261&gt;0,RANK(R1261,(N1261:P1261,Q1261:AE1261)),0)</f>
        <v>5</v>
      </c>
      <c r="AI1261" s="6">
        <f>IF(T1261&gt;0,RANK(T1261,(N1261:P1261,Q1261:AE1261)),0)</f>
        <v>0</v>
      </c>
      <c r="AJ1261" s="6">
        <f>IF(S1261&gt;0,RANK(S1261,(N1261:P1261,Q1261:AE1261)),0)</f>
        <v>4</v>
      </c>
      <c r="AK1261" s="2">
        <f t="shared" si="689"/>
        <v>1.2337465981251889E-2</v>
      </c>
      <c r="AL1261" s="2">
        <f t="shared" si="690"/>
        <v>8.7692772905957062E-3</v>
      </c>
      <c r="AM1261" s="2">
        <f t="shared" si="691"/>
        <v>0</v>
      </c>
      <c r="AN1261" s="2">
        <f t="shared" si="692"/>
        <v>9.4950105836105227E-3</v>
      </c>
      <c r="AP1261" t="s">
        <v>1951</v>
      </c>
      <c r="AQ1261" t="s">
        <v>883</v>
      </c>
      <c r="AR1261" s="1"/>
      <c r="AT1261">
        <v>1</v>
      </c>
      <c r="AU1261" s="105">
        <v>47</v>
      </c>
      <c r="AV1261" s="107">
        <v>89</v>
      </c>
      <c r="AW1261" s="111">
        <f t="shared" si="679"/>
        <v>47089</v>
      </c>
      <c r="AY1261" s="6" t="s">
        <v>1243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hidden="1" outlineLevel="1">
      <c r="A1262" t="s">
        <v>52</v>
      </c>
      <c r="B1262" t="s">
        <v>883</v>
      </c>
      <c r="C1262" s="1">
        <f t="shared" si="680"/>
        <v>5733</v>
      </c>
      <c r="D1262" s="8">
        <f t="shared" si="681"/>
        <v>2</v>
      </c>
      <c r="E1262" s="8">
        <f t="shared" si="682"/>
        <v>1</v>
      </c>
      <c r="F1262" s="8">
        <f t="shared" si="683"/>
        <v>0</v>
      </c>
      <c r="G1262" s="61">
        <f t="shared" si="684"/>
        <v>3447</v>
      </c>
      <c r="H1262" s="66">
        <f t="shared" si="693"/>
        <v>0.60125588697017274</v>
      </c>
      <c r="I1262" s="2"/>
      <c r="J1262" s="2">
        <f t="shared" si="685"/>
        <v>0.17599860457003313</v>
      </c>
      <c r="K1262" s="2">
        <f t="shared" si="686"/>
        <v>0.77725449154020587</v>
      </c>
      <c r="L1262" s="2">
        <f t="shared" si="687"/>
        <v>0</v>
      </c>
      <c r="M1262" s="2">
        <f t="shared" si="688"/>
        <v>4.6746903889760993E-2</v>
      </c>
      <c r="N1262" s="64">
        <v>1009</v>
      </c>
      <c r="O1262" s="64">
        <v>4456</v>
      </c>
      <c r="P1262" s="64"/>
      <c r="Q1262" s="64">
        <v>84</v>
      </c>
      <c r="R1262" s="64">
        <v>47</v>
      </c>
      <c r="S1262" s="64">
        <v>56</v>
      </c>
      <c r="T1262" s="64"/>
      <c r="U1262" s="64"/>
      <c r="V1262" s="64"/>
      <c r="W1262" s="64"/>
      <c r="X1262" s="64">
        <f t="shared" si="673"/>
        <v>0</v>
      </c>
      <c r="Y1262" s="64">
        <v>20</v>
      </c>
      <c r="Z1262" s="64">
        <v>37</v>
      </c>
      <c r="AA1262" s="64">
        <v>10</v>
      </c>
      <c r="AB1262" s="64">
        <v>14</v>
      </c>
      <c r="AC1262" s="64"/>
      <c r="AD1262" s="64"/>
      <c r="AE1262" s="64"/>
      <c r="AG1262" s="6">
        <f>IF(Q1262&gt;0,RANK(Q1262,(N1262:P1262,Q1262:AE1262)),0)</f>
        <v>3</v>
      </c>
      <c r="AH1262" s="6">
        <f>IF(R1262&gt;0,RANK(R1262,(N1262:P1262,Q1262:AE1262)),0)</f>
        <v>5</v>
      </c>
      <c r="AI1262" s="6">
        <f>IF(T1262&gt;0,RANK(T1262,(N1262:P1262,Q1262:AE1262)),0)</f>
        <v>0</v>
      </c>
      <c r="AJ1262" s="6">
        <f>IF(S1262&gt;0,RANK(S1262,(N1262:P1262,Q1262:AE1262)),0)</f>
        <v>4</v>
      </c>
      <c r="AK1262" s="2">
        <f t="shared" si="689"/>
        <v>1.4652014652014652E-2</v>
      </c>
      <c r="AL1262" s="2">
        <f t="shared" si="690"/>
        <v>8.1981510552939126E-3</v>
      </c>
      <c r="AM1262" s="2">
        <f t="shared" si="691"/>
        <v>0</v>
      </c>
      <c r="AN1262" s="2">
        <f t="shared" si="692"/>
        <v>9.768009768009768E-3</v>
      </c>
      <c r="AP1262" t="s">
        <v>52</v>
      </c>
      <c r="AQ1262" t="s">
        <v>883</v>
      </c>
      <c r="AR1262" s="1">
        <v>1</v>
      </c>
      <c r="AT1262">
        <v>1</v>
      </c>
      <c r="AU1262" s="105">
        <v>47</v>
      </c>
      <c r="AV1262" s="107">
        <v>91</v>
      </c>
      <c r="AW1262" s="111">
        <f t="shared" si="679"/>
        <v>47091</v>
      </c>
      <c r="AY1262" s="6" t="s">
        <v>1243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hidden="1" outlineLevel="1">
      <c r="A1263" t="s">
        <v>533</v>
      </c>
      <c r="B1263" t="s">
        <v>883</v>
      </c>
      <c r="C1263" s="1">
        <f t="shared" si="680"/>
        <v>164470</v>
      </c>
      <c r="D1263" s="8">
        <f t="shared" si="681"/>
        <v>2</v>
      </c>
      <c r="E1263" s="8">
        <f t="shared" si="682"/>
        <v>1</v>
      </c>
      <c r="F1263" s="8">
        <f t="shared" si="683"/>
        <v>0</v>
      </c>
      <c r="G1263" s="61">
        <f t="shared" si="684"/>
        <v>76481</v>
      </c>
      <c r="H1263" s="66">
        <f t="shared" si="693"/>
        <v>0.46501489633367787</v>
      </c>
      <c r="I1263" s="2"/>
      <c r="J1263" s="2">
        <f t="shared" si="685"/>
        <v>0.23383595792545753</v>
      </c>
      <c r="K1263" s="2">
        <f t="shared" si="686"/>
        <v>0.6988508542591354</v>
      </c>
      <c r="L1263" s="2">
        <f t="shared" si="687"/>
        <v>0</v>
      </c>
      <c r="M1263" s="2">
        <f t="shared" si="688"/>
        <v>6.7313187815407072E-2</v>
      </c>
      <c r="N1263" s="64">
        <v>38459</v>
      </c>
      <c r="O1263" s="64">
        <v>114940</v>
      </c>
      <c r="P1263" s="64"/>
      <c r="Q1263" s="64">
        <v>5844</v>
      </c>
      <c r="R1263" s="64">
        <v>1738</v>
      </c>
      <c r="S1263" s="64">
        <v>1632</v>
      </c>
      <c r="T1263" s="64"/>
      <c r="U1263" s="64"/>
      <c r="V1263" s="64"/>
      <c r="W1263" s="64"/>
      <c r="X1263" s="64">
        <f t="shared" si="673"/>
        <v>48</v>
      </c>
      <c r="Y1263" s="64">
        <v>381</v>
      </c>
      <c r="Z1263" s="64">
        <v>389</v>
      </c>
      <c r="AA1263" s="64">
        <v>401</v>
      </c>
      <c r="AB1263" s="64">
        <v>638</v>
      </c>
      <c r="AC1263" s="64"/>
      <c r="AD1263" s="64"/>
      <c r="AE1263" s="64"/>
      <c r="AG1263" s="6">
        <f>IF(Q1263&gt;0,RANK(Q1263,(N1263:P1263,Q1263:AE1263)),0)</f>
        <v>3</v>
      </c>
      <c r="AH1263" s="6">
        <f>IF(R1263&gt;0,RANK(R1263,(N1263:P1263,Q1263:AE1263)),0)</f>
        <v>4</v>
      </c>
      <c r="AI1263" s="6">
        <f>IF(T1263&gt;0,RANK(T1263,(N1263:P1263,Q1263:AE1263)),0)</f>
        <v>0</v>
      </c>
      <c r="AJ1263" s="6">
        <f>IF(S1263&gt;0,RANK(S1263,(N1263:P1263,Q1263:AE1263)),0)</f>
        <v>5</v>
      </c>
      <c r="AK1263" s="2">
        <f t="shared" si="689"/>
        <v>3.5532315923876692E-2</v>
      </c>
      <c r="AL1263" s="2">
        <f t="shared" si="690"/>
        <v>1.0567276706998236E-2</v>
      </c>
      <c r="AM1263" s="2">
        <f t="shared" si="691"/>
        <v>0</v>
      </c>
      <c r="AN1263" s="2">
        <f t="shared" si="692"/>
        <v>9.9227822703228559E-3</v>
      </c>
      <c r="AP1263" t="s">
        <v>533</v>
      </c>
      <c r="AQ1263" t="s">
        <v>883</v>
      </c>
      <c r="AR1263" s="1">
        <v>2</v>
      </c>
      <c r="AT1263">
        <v>1</v>
      </c>
      <c r="AU1263" s="105">
        <v>47</v>
      </c>
      <c r="AV1263" s="107">
        <v>93</v>
      </c>
      <c r="AW1263" s="111">
        <f t="shared" si="679"/>
        <v>47093</v>
      </c>
      <c r="AY1263" s="6" t="s">
        <v>1243</v>
      </c>
      <c r="BF1263">
        <v>3</v>
      </c>
      <c r="BG1263">
        <v>2</v>
      </c>
      <c r="BH1263">
        <v>0</v>
      </c>
      <c r="BI1263">
        <v>6</v>
      </c>
      <c r="BJ1263">
        <v>4</v>
      </c>
      <c r="BK1263">
        <v>0</v>
      </c>
      <c r="BL1263">
        <v>0</v>
      </c>
      <c r="BM1263">
        <v>0</v>
      </c>
      <c r="BN1263">
        <v>33</v>
      </c>
      <c r="BO1263">
        <v>0</v>
      </c>
    </row>
    <row r="1264" spans="1:67" hidden="1" outlineLevel="1">
      <c r="A1264" t="s">
        <v>2169</v>
      </c>
      <c r="B1264" t="s">
        <v>883</v>
      </c>
      <c r="C1264" s="1">
        <f t="shared" si="680"/>
        <v>1912</v>
      </c>
      <c r="D1264" s="8">
        <f t="shared" si="681"/>
        <v>2</v>
      </c>
      <c r="E1264" s="8">
        <f t="shared" si="682"/>
        <v>1</v>
      </c>
      <c r="F1264" s="8">
        <f t="shared" si="683"/>
        <v>0</v>
      </c>
      <c r="G1264" s="61">
        <f t="shared" si="684"/>
        <v>300</v>
      </c>
      <c r="H1264" s="66">
        <f t="shared" si="693"/>
        <v>0.15690376569037656</v>
      </c>
      <c r="I1264" s="2"/>
      <c r="J1264" s="2">
        <f t="shared" si="685"/>
        <v>0.39853556485355651</v>
      </c>
      <c r="K1264" s="2">
        <f t="shared" si="686"/>
        <v>0.55543933054393302</v>
      </c>
      <c r="L1264" s="2">
        <f t="shared" si="687"/>
        <v>0</v>
      </c>
      <c r="M1264" s="2">
        <f t="shared" si="688"/>
        <v>4.6025104602510525E-2</v>
      </c>
      <c r="N1264" s="64">
        <v>762</v>
      </c>
      <c r="O1264" s="64">
        <v>1062</v>
      </c>
      <c r="P1264" s="64"/>
      <c r="Q1264" s="64">
        <v>14</v>
      </c>
      <c r="R1264" s="64">
        <v>16</v>
      </c>
      <c r="S1264" s="64">
        <v>10</v>
      </c>
      <c r="T1264" s="64"/>
      <c r="U1264" s="64"/>
      <c r="V1264" s="64"/>
      <c r="W1264" s="64"/>
      <c r="X1264" s="64">
        <f t="shared" si="673"/>
        <v>0</v>
      </c>
      <c r="Y1264" s="64">
        <v>10</v>
      </c>
      <c r="Z1264" s="64">
        <v>12</v>
      </c>
      <c r="AA1264" s="64">
        <v>16</v>
      </c>
      <c r="AB1264" s="64">
        <v>10</v>
      </c>
      <c r="AC1264" s="64"/>
      <c r="AD1264" s="64"/>
      <c r="AE1264" s="64"/>
      <c r="AG1264" s="6">
        <f>IF(Q1264&gt;0,RANK(Q1264,(N1264:P1264,Q1264:AE1264)),0)</f>
        <v>5</v>
      </c>
      <c r="AH1264" s="6">
        <f>IF(R1264&gt;0,RANK(R1264,(N1264:P1264,Q1264:AE1264)),0)</f>
        <v>3</v>
      </c>
      <c r="AI1264" s="6">
        <f>IF(T1264&gt;0,RANK(T1264,(N1264:P1264,Q1264:AE1264)),0)</f>
        <v>0</v>
      </c>
      <c r="AJ1264" s="6">
        <f>IF(S1264&gt;0,RANK(S1264,(N1264:P1264,Q1264:AE1264)),0)</f>
        <v>7</v>
      </c>
      <c r="AK1264" s="2">
        <f t="shared" si="689"/>
        <v>7.3221757322175732E-3</v>
      </c>
      <c r="AL1264" s="2">
        <f t="shared" si="690"/>
        <v>8.368200836820083E-3</v>
      </c>
      <c r="AM1264" s="2">
        <f t="shared" si="691"/>
        <v>0</v>
      </c>
      <c r="AN1264" s="2">
        <f t="shared" si="692"/>
        <v>5.2301255230125521E-3</v>
      </c>
      <c r="AP1264" t="s">
        <v>2169</v>
      </c>
      <c r="AQ1264" t="s">
        <v>883</v>
      </c>
      <c r="AR1264" s="1">
        <v>8</v>
      </c>
      <c r="AT1264">
        <v>1</v>
      </c>
      <c r="AU1264" s="105">
        <v>47</v>
      </c>
      <c r="AV1264" s="107">
        <v>95</v>
      </c>
      <c r="AW1264" s="111">
        <f t="shared" si="679"/>
        <v>47095</v>
      </c>
      <c r="AY1264" s="6" t="s">
        <v>1243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</row>
    <row r="1265" spans="1:67" hidden="1" outlineLevel="1">
      <c r="A1265" t="s">
        <v>1848</v>
      </c>
      <c r="B1265" t="s">
        <v>883</v>
      </c>
      <c r="C1265" s="1">
        <f t="shared" si="680"/>
        <v>7859</v>
      </c>
      <c r="D1265" s="8">
        <f t="shared" si="681"/>
        <v>2</v>
      </c>
      <c r="E1265" s="8">
        <f t="shared" si="682"/>
        <v>1</v>
      </c>
      <c r="F1265" s="8">
        <f t="shared" si="683"/>
        <v>0</v>
      </c>
      <c r="G1265" s="61">
        <f t="shared" si="684"/>
        <v>1802</v>
      </c>
      <c r="H1265" s="66">
        <f t="shared" si="693"/>
        <v>0.22929125842982567</v>
      </c>
      <c r="I1265" s="2"/>
      <c r="J1265" s="2">
        <f t="shared" si="685"/>
        <v>0.36505916783305764</v>
      </c>
      <c r="K1265" s="2">
        <f t="shared" si="686"/>
        <v>0.59435042626288337</v>
      </c>
      <c r="L1265" s="2">
        <f t="shared" si="687"/>
        <v>0</v>
      </c>
      <c r="M1265" s="2">
        <f t="shared" si="688"/>
        <v>4.0590405904058935E-2</v>
      </c>
      <c r="N1265" s="64">
        <v>2869</v>
      </c>
      <c r="O1265" s="64">
        <v>4671</v>
      </c>
      <c r="P1265" s="64"/>
      <c r="Q1265" s="64">
        <v>51</v>
      </c>
      <c r="R1265" s="64">
        <v>63</v>
      </c>
      <c r="S1265" s="64">
        <v>35</v>
      </c>
      <c r="T1265" s="64"/>
      <c r="U1265" s="64"/>
      <c r="V1265" s="64"/>
      <c r="W1265" s="64"/>
      <c r="X1265" s="64">
        <f t="shared" si="673"/>
        <v>0</v>
      </c>
      <c r="Y1265" s="64">
        <v>68</v>
      </c>
      <c r="Z1265" s="64">
        <v>31</v>
      </c>
      <c r="AA1265" s="64">
        <v>25</v>
      </c>
      <c r="AB1265" s="64">
        <v>46</v>
      </c>
      <c r="AC1265" s="64"/>
      <c r="AD1265" s="64"/>
      <c r="AE1265" s="64"/>
      <c r="AG1265" s="6">
        <f>IF(Q1265&gt;0,RANK(Q1265,(N1265:P1265,Q1265:AE1265)),0)</f>
        <v>5</v>
      </c>
      <c r="AH1265" s="6">
        <f>IF(R1265&gt;0,RANK(R1265,(N1265:P1265,Q1265:AE1265)),0)</f>
        <v>4</v>
      </c>
      <c r="AI1265" s="6">
        <f>IF(T1265&gt;0,RANK(T1265,(N1265:P1265,Q1265:AE1265)),0)</f>
        <v>0</v>
      </c>
      <c r="AJ1265" s="6">
        <f>IF(S1265&gt;0,RANK(S1265,(N1265:P1265,Q1265:AE1265)),0)</f>
        <v>7</v>
      </c>
      <c r="AK1265" s="2">
        <f t="shared" si="689"/>
        <v>6.4893752385799721E-3</v>
      </c>
      <c r="AL1265" s="2">
        <f t="shared" si="690"/>
        <v>8.0162870594223182E-3</v>
      </c>
      <c r="AM1265" s="2">
        <f t="shared" si="691"/>
        <v>0</v>
      </c>
      <c r="AN1265" s="2">
        <f t="shared" si="692"/>
        <v>4.4534928107901771E-3</v>
      </c>
      <c r="AP1265" t="s">
        <v>1848</v>
      </c>
      <c r="AQ1265" t="s">
        <v>883</v>
      </c>
      <c r="AR1265" s="1">
        <v>8</v>
      </c>
      <c r="AT1265">
        <v>1</v>
      </c>
      <c r="AU1265" s="105">
        <v>47</v>
      </c>
      <c r="AV1265" s="107">
        <v>97</v>
      </c>
      <c r="AW1265" s="111">
        <f t="shared" si="679"/>
        <v>47097</v>
      </c>
      <c r="AY1265" s="6" t="s">
        <v>1243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hidden="1" outlineLevel="1">
      <c r="A1266" t="s">
        <v>2236</v>
      </c>
      <c r="B1266" t="s">
        <v>883</v>
      </c>
      <c r="C1266" s="1">
        <f t="shared" si="680"/>
        <v>13433</v>
      </c>
      <c r="D1266" s="8">
        <f t="shared" si="681"/>
        <v>2</v>
      </c>
      <c r="E1266" s="8">
        <f t="shared" si="682"/>
        <v>1</v>
      </c>
      <c r="F1266" s="8">
        <f t="shared" si="683"/>
        <v>0</v>
      </c>
      <c r="G1266" s="61">
        <f t="shared" si="684"/>
        <v>6747</v>
      </c>
      <c r="H1266" s="66">
        <f t="shared" si="693"/>
        <v>0.50227052780466019</v>
      </c>
      <c r="I1266" s="2"/>
      <c r="J1266" s="2">
        <f t="shared" si="685"/>
        <v>0.23226382788654806</v>
      </c>
      <c r="K1266" s="2">
        <f t="shared" si="686"/>
        <v>0.73453435569120817</v>
      </c>
      <c r="L1266" s="2">
        <f t="shared" si="687"/>
        <v>0</v>
      </c>
      <c r="M1266" s="2">
        <f t="shared" si="688"/>
        <v>3.3201816422243735E-2</v>
      </c>
      <c r="N1266" s="64">
        <v>3120</v>
      </c>
      <c r="O1266" s="64">
        <v>9867</v>
      </c>
      <c r="P1266" s="64"/>
      <c r="Q1266" s="64">
        <v>111</v>
      </c>
      <c r="R1266" s="64">
        <v>102</v>
      </c>
      <c r="S1266" s="64">
        <v>83</v>
      </c>
      <c r="T1266" s="64"/>
      <c r="U1266" s="64"/>
      <c r="V1266" s="64"/>
      <c r="W1266" s="64"/>
      <c r="X1266" s="64">
        <f t="shared" si="673"/>
        <v>0</v>
      </c>
      <c r="Y1266" s="64">
        <v>37</v>
      </c>
      <c r="Z1266" s="64">
        <v>53</v>
      </c>
      <c r="AA1266" s="64">
        <v>28</v>
      </c>
      <c r="AB1266" s="64">
        <v>32</v>
      </c>
      <c r="AC1266" s="64"/>
      <c r="AD1266" s="64"/>
      <c r="AE1266" s="64"/>
      <c r="AG1266" s="6">
        <f>IF(Q1266&gt;0,RANK(Q1266,(N1266:P1266,Q1266:AE1266)),0)</f>
        <v>3</v>
      </c>
      <c r="AH1266" s="6">
        <f>IF(R1266&gt;0,RANK(R1266,(N1266:P1266,Q1266:AE1266)),0)</f>
        <v>4</v>
      </c>
      <c r="AI1266" s="6">
        <f>IF(T1266&gt;0,RANK(T1266,(N1266:P1266,Q1266:AE1266)),0)</f>
        <v>0</v>
      </c>
      <c r="AJ1266" s="6">
        <f>IF(S1266&gt;0,RANK(S1266,(N1266:P1266,Q1266:AE1266)),0)</f>
        <v>5</v>
      </c>
      <c r="AK1266" s="2">
        <f t="shared" si="689"/>
        <v>8.2632323382714219E-3</v>
      </c>
      <c r="AL1266" s="2">
        <f t="shared" si="690"/>
        <v>7.5932405270602247E-3</v>
      </c>
      <c r="AM1266" s="2">
        <f t="shared" si="691"/>
        <v>0</v>
      </c>
      <c r="AN1266" s="2">
        <f t="shared" si="692"/>
        <v>6.17881337005881E-3</v>
      </c>
      <c r="AP1266" t="s">
        <v>2236</v>
      </c>
      <c r="AQ1266" t="s">
        <v>883</v>
      </c>
      <c r="AR1266" s="1">
        <v>7</v>
      </c>
      <c r="AT1266">
        <v>1</v>
      </c>
      <c r="AU1266" s="105">
        <v>47</v>
      </c>
      <c r="AV1266" s="107">
        <v>99</v>
      </c>
      <c r="AW1266" s="111">
        <f t="shared" si="679"/>
        <v>47099</v>
      </c>
      <c r="AY1266" s="6" t="s">
        <v>1243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</row>
    <row r="1267" spans="1:67" hidden="1" outlineLevel="1">
      <c r="A1267" t="s">
        <v>2168</v>
      </c>
      <c r="B1267" t="s">
        <v>883</v>
      </c>
      <c r="C1267" s="1">
        <f t="shared" si="680"/>
        <v>4438</v>
      </c>
      <c r="D1267" s="8">
        <f t="shared" si="681"/>
        <v>2</v>
      </c>
      <c r="E1267" s="8">
        <f t="shared" si="682"/>
        <v>1</v>
      </c>
      <c r="F1267" s="8">
        <f t="shared" si="683"/>
        <v>0</v>
      </c>
      <c r="G1267" s="61">
        <f t="shared" si="684"/>
        <v>1912</v>
      </c>
      <c r="H1267" s="66">
        <f t="shared" si="693"/>
        <v>0.43082469580892296</v>
      </c>
      <c r="I1267" s="2"/>
      <c r="J1267" s="2">
        <f t="shared" si="685"/>
        <v>0.25326723749436686</v>
      </c>
      <c r="K1267" s="2">
        <f t="shared" si="686"/>
        <v>0.68409193330328977</v>
      </c>
      <c r="L1267" s="2">
        <f t="shared" si="687"/>
        <v>0</v>
      </c>
      <c r="M1267" s="2">
        <f t="shared" si="688"/>
        <v>6.2640829202343373E-2</v>
      </c>
      <c r="N1267" s="64">
        <v>1124</v>
      </c>
      <c r="O1267" s="64">
        <v>3036</v>
      </c>
      <c r="P1267" s="64"/>
      <c r="Q1267" s="64">
        <v>86</v>
      </c>
      <c r="R1267" s="64">
        <v>64</v>
      </c>
      <c r="S1267" s="64">
        <v>58</v>
      </c>
      <c r="T1267" s="64"/>
      <c r="U1267" s="64"/>
      <c r="V1267" s="64"/>
      <c r="W1267" s="64"/>
      <c r="X1267" s="64">
        <f t="shared" si="673"/>
        <v>0</v>
      </c>
      <c r="Y1267" s="64">
        <v>19</v>
      </c>
      <c r="Z1267" s="64">
        <v>22</v>
      </c>
      <c r="AA1267" s="64">
        <v>15</v>
      </c>
      <c r="AB1267" s="64">
        <v>14</v>
      </c>
      <c r="AC1267" s="64"/>
      <c r="AD1267" s="64"/>
      <c r="AE1267" s="64"/>
      <c r="AG1267" s="6">
        <f>IF(Q1267&gt;0,RANK(Q1267,(N1267:P1267,Q1267:AE1267)),0)</f>
        <v>3</v>
      </c>
      <c r="AH1267" s="6">
        <f>IF(R1267&gt;0,RANK(R1267,(N1267:P1267,Q1267:AE1267)),0)</f>
        <v>4</v>
      </c>
      <c r="AI1267" s="6">
        <f>IF(T1267&gt;0,RANK(T1267,(N1267:P1267,Q1267:AE1267)),0)</f>
        <v>0</v>
      </c>
      <c r="AJ1267" s="6">
        <f>IF(S1267&gt;0,RANK(S1267,(N1267:P1267,Q1267:AE1267)),0)</f>
        <v>5</v>
      </c>
      <c r="AK1267" s="2">
        <f t="shared" si="689"/>
        <v>1.9378098242451555E-2</v>
      </c>
      <c r="AL1267" s="2">
        <f t="shared" si="690"/>
        <v>1.4420910319963948E-2</v>
      </c>
      <c r="AM1267" s="2">
        <f t="shared" si="691"/>
        <v>0</v>
      </c>
      <c r="AN1267" s="2">
        <f t="shared" si="692"/>
        <v>1.3068949977467327E-2</v>
      </c>
      <c r="AP1267" t="s">
        <v>2168</v>
      </c>
      <c r="AQ1267" t="s">
        <v>883</v>
      </c>
      <c r="AR1267" s="1">
        <v>7</v>
      </c>
      <c r="AT1267">
        <v>1</v>
      </c>
      <c r="AU1267" s="105">
        <v>47</v>
      </c>
      <c r="AV1267" s="107">
        <v>101</v>
      </c>
      <c r="AW1267" s="111">
        <f t="shared" si="679"/>
        <v>47101</v>
      </c>
      <c r="AY1267" s="6" t="s">
        <v>1243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hidden="1" outlineLevel="1">
      <c r="A1268" t="s">
        <v>2246</v>
      </c>
      <c r="B1268" t="s">
        <v>883</v>
      </c>
      <c r="C1268" s="1">
        <f t="shared" si="680"/>
        <v>12489</v>
      </c>
      <c r="D1268" s="8">
        <f t="shared" si="681"/>
        <v>2</v>
      </c>
      <c r="E1268" s="8">
        <f t="shared" si="682"/>
        <v>1</v>
      </c>
      <c r="F1268" s="8">
        <f t="shared" si="683"/>
        <v>0</v>
      </c>
      <c r="G1268" s="61">
        <f t="shared" si="684"/>
        <v>6339</v>
      </c>
      <c r="H1268" s="66">
        <f t="shared" si="693"/>
        <v>0.50756665865962047</v>
      </c>
      <c r="I1268" s="2"/>
      <c r="J1268" s="2">
        <f t="shared" si="685"/>
        <v>0.22547842101048923</v>
      </c>
      <c r="K1268" s="2">
        <f t="shared" si="686"/>
        <v>0.73304507967010968</v>
      </c>
      <c r="L1268" s="2">
        <f t="shared" si="687"/>
        <v>0</v>
      </c>
      <c r="M1268" s="2">
        <f t="shared" si="688"/>
        <v>4.1476499319401117E-2</v>
      </c>
      <c r="N1268" s="64">
        <v>2816</v>
      </c>
      <c r="O1268" s="64">
        <v>9155</v>
      </c>
      <c r="P1268" s="64"/>
      <c r="Q1268" s="64">
        <v>120</v>
      </c>
      <c r="R1268" s="64">
        <v>92</v>
      </c>
      <c r="S1268" s="64">
        <v>117</v>
      </c>
      <c r="T1268" s="64"/>
      <c r="U1268" s="64"/>
      <c r="V1268" s="64"/>
      <c r="W1268" s="64"/>
      <c r="X1268" s="64">
        <f t="shared" si="673"/>
        <v>7</v>
      </c>
      <c r="Y1268" s="64">
        <v>41</v>
      </c>
      <c r="Z1268" s="64">
        <v>41</v>
      </c>
      <c r="AA1268" s="64">
        <v>60</v>
      </c>
      <c r="AB1268" s="64">
        <v>40</v>
      </c>
      <c r="AC1268" s="64"/>
      <c r="AD1268" s="64"/>
      <c r="AE1268" s="64"/>
      <c r="AG1268" s="6">
        <f>IF(Q1268&gt;0,RANK(Q1268,(N1268:P1268,Q1268:AE1268)),0)</f>
        <v>3</v>
      </c>
      <c r="AH1268" s="6">
        <f>IF(R1268&gt;0,RANK(R1268,(N1268:P1268,Q1268:AE1268)),0)</f>
        <v>5</v>
      </c>
      <c r="AI1268" s="6">
        <f>IF(T1268&gt;0,RANK(T1268,(N1268:P1268,Q1268:AE1268)),0)</f>
        <v>0</v>
      </c>
      <c r="AJ1268" s="6">
        <f>IF(S1268&gt;0,RANK(S1268,(N1268:P1268,Q1268:AE1268)),0)</f>
        <v>4</v>
      </c>
      <c r="AK1268" s="2">
        <f t="shared" si="689"/>
        <v>9.6084554407878942E-3</v>
      </c>
      <c r="AL1268" s="2">
        <f t="shared" si="690"/>
        <v>7.3664825046040518E-3</v>
      </c>
      <c r="AM1268" s="2">
        <f t="shared" si="691"/>
        <v>0</v>
      </c>
      <c r="AN1268" s="2">
        <f t="shared" si="692"/>
        <v>9.3682440547681965E-3</v>
      </c>
      <c r="AP1268" t="s">
        <v>2246</v>
      </c>
      <c r="AQ1268" t="s">
        <v>883</v>
      </c>
      <c r="AR1268" s="1">
        <v>4</v>
      </c>
      <c r="AT1268">
        <v>1</v>
      </c>
      <c r="AU1268" s="105">
        <v>47</v>
      </c>
      <c r="AV1268" s="107">
        <v>103</v>
      </c>
      <c r="AW1268" s="111">
        <f t="shared" si="679"/>
        <v>47103</v>
      </c>
      <c r="AY1268" s="6" t="s">
        <v>1243</v>
      </c>
      <c r="BF1268">
        <v>4</v>
      </c>
      <c r="BG1268">
        <v>0</v>
      </c>
      <c r="BH1268">
        <v>0</v>
      </c>
      <c r="BI1268">
        <v>3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hidden="1" outlineLevel="1">
      <c r="A1269" t="s">
        <v>72</v>
      </c>
      <c r="B1269" t="s">
        <v>883</v>
      </c>
      <c r="C1269" s="1">
        <f t="shared" si="680"/>
        <v>21248</v>
      </c>
      <c r="D1269" s="8">
        <f t="shared" si="681"/>
        <v>2</v>
      </c>
      <c r="E1269" s="8">
        <f t="shared" si="682"/>
        <v>1</v>
      </c>
      <c r="F1269" s="8">
        <f t="shared" si="683"/>
        <v>0</v>
      </c>
      <c r="G1269" s="61">
        <f t="shared" si="684"/>
        <v>13741</v>
      </c>
      <c r="H1269" s="66">
        <f t="shared" si="693"/>
        <v>0.6466961596385542</v>
      </c>
      <c r="I1269" s="2"/>
      <c r="J1269" s="2">
        <f t="shared" si="685"/>
        <v>0.15408509036144577</v>
      </c>
      <c r="K1269" s="2">
        <f t="shared" si="686"/>
        <v>0.80078125</v>
      </c>
      <c r="L1269" s="2">
        <f t="shared" si="687"/>
        <v>0</v>
      </c>
      <c r="M1269" s="2">
        <f t="shared" si="688"/>
        <v>4.5133659638554202E-2</v>
      </c>
      <c r="N1269" s="64">
        <v>3274</v>
      </c>
      <c r="O1269" s="64">
        <v>17015</v>
      </c>
      <c r="P1269" s="64"/>
      <c r="Q1269" s="64">
        <v>328</v>
      </c>
      <c r="R1269" s="64">
        <v>226</v>
      </c>
      <c r="S1269" s="64">
        <v>144</v>
      </c>
      <c r="T1269" s="64"/>
      <c r="U1269" s="64"/>
      <c r="V1269" s="64"/>
      <c r="W1269" s="64"/>
      <c r="X1269" s="64">
        <f t="shared" si="673"/>
        <v>21</v>
      </c>
      <c r="Y1269" s="64">
        <v>63</v>
      </c>
      <c r="Z1269" s="64">
        <v>65</v>
      </c>
      <c r="AA1269" s="64">
        <v>55</v>
      </c>
      <c r="AB1269" s="64">
        <v>57</v>
      </c>
      <c r="AC1269" s="64"/>
      <c r="AD1269" s="64"/>
      <c r="AE1269" s="64"/>
      <c r="AG1269" s="6">
        <f>IF(Q1269&gt;0,RANK(Q1269,(N1269:P1269,Q1269:AE1269)),0)</f>
        <v>3</v>
      </c>
      <c r="AH1269" s="6">
        <f>IF(R1269&gt;0,RANK(R1269,(N1269:P1269,Q1269:AE1269)),0)</f>
        <v>4</v>
      </c>
      <c r="AI1269" s="6">
        <f>IF(T1269&gt;0,RANK(T1269,(N1269:P1269,Q1269:AE1269)),0)</f>
        <v>0</v>
      </c>
      <c r="AJ1269" s="6">
        <f>IF(S1269&gt;0,RANK(S1269,(N1269:P1269,Q1269:AE1269)),0)</f>
        <v>5</v>
      </c>
      <c r="AK1269" s="2">
        <f t="shared" si="689"/>
        <v>1.5436746987951807E-2</v>
      </c>
      <c r="AL1269" s="2">
        <f t="shared" si="690"/>
        <v>1.0636295180722892E-2</v>
      </c>
      <c r="AM1269" s="2">
        <f t="shared" si="691"/>
        <v>0</v>
      </c>
      <c r="AN1269" s="2">
        <f t="shared" si="692"/>
        <v>6.7771084337349399E-3</v>
      </c>
      <c r="AP1269" t="s">
        <v>72</v>
      </c>
      <c r="AQ1269" t="s">
        <v>883</v>
      </c>
      <c r="AR1269" s="1">
        <v>2</v>
      </c>
      <c r="AT1269">
        <v>1</v>
      </c>
      <c r="AU1269" s="105">
        <v>47</v>
      </c>
      <c r="AV1269" s="107">
        <v>105</v>
      </c>
      <c r="AW1269" s="111">
        <f t="shared" si="679"/>
        <v>47105</v>
      </c>
      <c r="AY1269" s="6" t="s">
        <v>1243</v>
      </c>
      <c r="BF1269">
        <v>12</v>
      </c>
      <c r="BG1269">
        <v>0</v>
      </c>
      <c r="BH1269">
        <v>0</v>
      </c>
      <c r="BI1269">
        <v>6</v>
      </c>
      <c r="BJ1269">
        <v>0</v>
      </c>
      <c r="BK1269">
        <v>0</v>
      </c>
      <c r="BL1269">
        <v>0</v>
      </c>
      <c r="BM1269">
        <v>0</v>
      </c>
      <c r="BN1269">
        <v>3</v>
      </c>
      <c r="BO1269">
        <v>0</v>
      </c>
    </row>
    <row r="1270" spans="1:67" hidden="1" outlineLevel="1">
      <c r="A1270" t="s">
        <v>1255</v>
      </c>
      <c r="B1270" t="s">
        <v>883</v>
      </c>
      <c r="C1270" s="1">
        <f t="shared" si="680"/>
        <v>17188</v>
      </c>
      <c r="D1270" s="8">
        <f t="shared" si="681"/>
        <v>2</v>
      </c>
      <c r="E1270" s="8">
        <f t="shared" si="682"/>
        <v>1</v>
      </c>
      <c r="F1270" s="8">
        <f t="shared" si="683"/>
        <v>0</v>
      </c>
      <c r="G1270" s="61">
        <f t="shared" si="684"/>
        <v>10283</v>
      </c>
      <c r="H1270" s="66">
        <f t="shared" si="693"/>
        <v>0.5982662322550617</v>
      </c>
      <c r="I1270" s="2"/>
      <c r="J1270" s="2">
        <f t="shared" si="685"/>
        <v>0.18262741447521527</v>
      </c>
      <c r="K1270" s="2">
        <f t="shared" si="686"/>
        <v>0.78089364673027695</v>
      </c>
      <c r="L1270" s="2">
        <f t="shared" si="687"/>
        <v>0</v>
      </c>
      <c r="M1270" s="2">
        <f t="shared" si="688"/>
        <v>3.6478938794507809E-2</v>
      </c>
      <c r="N1270" s="64">
        <v>3139</v>
      </c>
      <c r="O1270" s="64">
        <v>13422</v>
      </c>
      <c r="P1270" s="64"/>
      <c r="Q1270" s="64">
        <v>106</v>
      </c>
      <c r="R1270" s="64">
        <v>155</v>
      </c>
      <c r="S1270" s="64">
        <v>123</v>
      </c>
      <c r="T1270" s="64"/>
      <c r="U1270" s="64"/>
      <c r="V1270" s="64"/>
      <c r="W1270" s="64"/>
      <c r="X1270" s="64">
        <f t="shared" si="673"/>
        <v>2</v>
      </c>
      <c r="Y1270" s="64">
        <v>45</v>
      </c>
      <c r="Z1270" s="64">
        <v>65</v>
      </c>
      <c r="AA1270" s="64">
        <v>37</v>
      </c>
      <c r="AB1270" s="64">
        <v>94</v>
      </c>
      <c r="AC1270" s="64"/>
      <c r="AD1270" s="64"/>
      <c r="AE1270" s="64"/>
      <c r="AG1270" s="6">
        <f>IF(Q1270&gt;0,RANK(Q1270,(N1270:P1270,Q1270:AE1270)),0)</f>
        <v>5</v>
      </c>
      <c r="AH1270" s="6">
        <f>IF(R1270&gt;0,RANK(R1270,(N1270:P1270,Q1270:AE1270)),0)</f>
        <v>3</v>
      </c>
      <c r="AI1270" s="6">
        <f>IF(T1270&gt;0,RANK(T1270,(N1270:P1270,Q1270:AE1270)),0)</f>
        <v>0</v>
      </c>
      <c r="AJ1270" s="6">
        <f>IF(S1270&gt;0,RANK(S1270,(N1270:P1270,Q1270:AE1270)),0)</f>
        <v>4</v>
      </c>
      <c r="AK1270" s="2">
        <f t="shared" si="689"/>
        <v>6.1670933209215734E-3</v>
      </c>
      <c r="AL1270" s="2">
        <f t="shared" si="690"/>
        <v>9.017919478706074E-3</v>
      </c>
      <c r="AM1270" s="2">
        <f t="shared" si="691"/>
        <v>0</v>
      </c>
      <c r="AN1270" s="2">
        <f t="shared" si="692"/>
        <v>7.156155457295788E-3</v>
      </c>
      <c r="AP1270" t="s">
        <v>1255</v>
      </c>
      <c r="AQ1270" t="s">
        <v>883</v>
      </c>
      <c r="AR1270" s="1">
        <v>3</v>
      </c>
      <c r="AT1270">
        <v>1</v>
      </c>
      <c r="AU1270" s="105">
        <v>47</v>
      </c>
      <c r="AV1270" s="107">
        <v>107</v>
      </c>
      <c r="AW1270" s="111">
        <f t="shared" si="679"/>
        <v>47107</v>
      </c>
      <c r="AY1270" s="6" t="s">
        <v>1243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1</v>
      </c>
      <c r="BO1270">
        <v>0</v>
      </c>
    </row>
    <row r="1271" spans="1:67" hidden="1" outlineLevel="1">
      <c r="A1271" t="s">
        <v>1567</v>
      </c>
      <c r="B1271" t="s">
        <v>883</v>
      </c>
      <c r="C1271" s="1">
        <f t="shared" si="680"/>
        <v>9504</v>
      </c>
      <c r="D1271" s="8">
        <f t="shared" si="681"/>
        <v>2</v>
      </c>
      <c r="E1271" s="8">
        <f t="shared" si="682"/>
        <v>1</v>
      </c>
      <c r="F1271" s="8">
        <f t="shared" si="683"/>
        <v>0</v>
      </c>
      <c r="G1271" s="61">
        <f t="shared" si="684"/>
        <v>4403</v>
      </c>
      <c r="H1271" s="66">
        <f t="shared" si="693"/>
        <v>0.46327861952861954</v>
      </c>
      <c r="I1271" s="2"/>
      <c r="J1271" s="2">
        <f t="shared" si="685"/>
        <v>0.25347222222222221</v>
      </c>
      <c r="K1271" s="2">
        <f t="shared" si="686"/>
        <v>0.71675084175084181</v>
      </c>
      <c r="L1271" s="2">
        <f t="shared" si="687"/>
        <v>0</v>
      </c>
      <c r="M1271" s="2">
        <f t="shared" si="688"/>
        <v>2.9776936026935985E-2</v>
      </c>
      <c r="N1271" s="64">
        <v>2409</v>
      </c>
      <c r="O1271" s="64">
        <v>6812</v>
      </c>
      <c r="P1271" s="64"/>
      <c r="Q1271" s="64">
        <v>51</v>
      </c>
      <c r="R1271" s="64">
        <v>56</v>
      </c>
      <c r="S1271" s="64">
        <v>80</v>
      </c>
      <c r="T1271" s="64"/>
      <c r="U1271" s="64"/>
      <c r="V1271" s="64"/>
      <c r="W1271" s="64"/>
      <c r="X1271" s="64">
        <f t="shared" si="673"/>
        <v>0</v>
      </c>
      <c r="Y1271" s="64">
        <v>24</v>
      </c>
      <c r="Z1271" s="64">
        <v>25</v>
      </c>
      <c r="AA1271" s="64">
        <v>26</v>
      </c>
      <c r="AB1271" s="64">
        <v>21</v>
      </c>
      <c r="AC1271" s="64"/>
      <c r="AD1271" s="64"/>
      <c r="AE1271" s="64"/>
      <c r="AG1271" s="6">
        <f>IF(Q1271&gt;0,RANK(Q1271,(N1271:P1271,Q1271:AE1271)),0)</f>
        <v>5</v>
      </c>
      <c r="AH1271" s="6">
        <f>IF(R1271&gt;0,RANK(R1271,(N1271:P1271,Q1271:AE1271)),0)</f>
        <v>4</v>
      </c>
      <c r="AI1271" s="6">
        <f>IF(T1271&gt;0,RANK(T1271,(N1271:P1271,Q1271:AE1271)),0)</f>
        <v>0</v>
      </c>
      <c r="AJ1271" s="6">
        <f>IF(S1271&gt;0,RANK(S1271,(N1271:P1271,Q1271:AE1271)),0)</f>
        <v>3</v>
      </c>
      <c r="AK1271" s="2">
        <f t="shared" si="689"/>
        <v>5.366161616161616E-3</v>
      </c>
      <c r="AL1271" s="2">
        <f t="shared" si="690"/>
        <v>5.8922558922558923E-3</v>
      </c>
      <c r="AM1271" s="2">
        <f t="shared" si="691"/>
        <v>0</v>
      </c>
      <c r="AN1271" s="2">
        <f t="shared" si="692"/>
        <v>8.4175084175084174E-3</v>
      </c>
      <c r="AP1271" t="s">
        <v>1567</v>
      </c>
      <c r="AQ1271" t="s">
        <v>883</v>
      </c>
      <c r="AR1271" s="1">
        <v>7</v>
      </c>
      <c r="AT1271">
        <v>1</v>
      </c>
      <c r="AU1271" s="105">
        <v>47</v>
      </c>
      <c r="AV1271" s="107">
        <v>109</v>
      </c>
      <c r="AW1271" s="111">
        <f t="shared" si="679"/>
        <v>47109</v>
      </c>
      <c r="AY1271" s="6" t="s">
        <v>1243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hidden="1" outlineLevel="1">
      <c r="A1272" t="s">
        <v>2497</v>
      </c>
      <c r="B1272" t="s">
        <v>883</v>
      </c>
      <c r="C1272" s="1">
        <f t="shared" si="680"/>
        <v>6171</v>
      </c>
      <c r="D1272" s="8">
        <f t="shared" si="681"/>
        <v>2</v>
      </c>
      <c r="E1272" s="8">
        <f t="shared" si="682"/>
        <v>1</v>
      </c>
      <c r="F1272" s="8">
        <f t="shared" si="683"/>
        <v>0</v>
      </c>
      <c r="G1272" s="61">
        <f t="shared" si="684"/>
        <v>3804</v>
      </c>
      <c r="H1272" s="66">
        <f t="shared" si="693"/>
        <v>0.61643169664560038</v>
      </c>
      <c r="I1272" s="2"/>
      <c r="J1272" s="2">
        <f t="shared" si="685"/>
        <v>0.17015070491006321</v>
      </c>
      <c r="K1272" s="2">
        <f t="shared" si="686"/>
        <v>0.78658240155566361</v>
      </c>
      <c r="L1272" s="2">
        <f t="shared" si="687"/>
        <v>0</v>
      </c>
      <c r="M1272" s="2">
        <f t="shared" si="688"/>
        <v>4.3266893534273154E-2</v>
      </c>
      <c r="N1272" s="64">
        <v>1050</v>
      </c>
      <c r="O1272" s="64">
        <v>4854</v>
      </c>
      <c r="P1272" s="64"/>
      <c r="Q1272" s="64">
        <v>68</v>
      </c>
      <c r="R1272" s="64">
        <v>52</v>
      </c>
      <c r="S1272" s="64">
        <v>51</v>
      </c>
      <c r="T1272" s="64"/>
      <c r="U1272" s="64"/>
      <c r="V1272" s="64"/>
      <c r="W1272" s="64"/>
      <c r="X1272" s="64">
        <f t="shared" si="673"/>
        <v>1</v>
      </c>
      <c r="Y1272" s="64">
        <v>20</v>
      </c>
      <c r="Z1272" s="64">
        <v>25</v>
      </c>
      <c r="AA1272" s="64">
        <v>24</v>
      </c>
      <c r="AB1272" s="64">
        <v>26</v>
      </c>
      <c r="AC1272" s="64"/>
      <c r="AD1272" s="64"/>
      <c r="AE1272" s="64"/>
      <c r="AG1272" s="6">
        <f>IF(Q1272&gt;0,RANK(Q1272,(N1272:P1272,Q1272:AE1272)),0)</f>
        <v>3</v>
      </c>
      <c r="AH1272" s="6">
        <f>IF(R1272&gt;0,RANK(R1272,(N1272:P1272,Q1272:AE1272)),0)</f>
        <v>4</v>
      </c>
      <c r="AI1272" s="6">
        <f>IF(T1272&gt;0,RANK(T1272,(N1272:P1272,Q1272:AE1272)),0)</f>
        <v>0</v>
      </c>
      <c r="AJ1272" s="6">
        <f>IF(S1272&gt;0,RANK(S1272,(N1272:P1272,Q1272:AE1272)),0)</f>
        <v>5</v>
      </c>
      <c r="AK1272" s="2">
        <f t="shared" si="689"/>
        <v>1.1019283746556474E-2</v>
      </c>
      <c r="AL1272" s="2">
        <f t="shared" si="690"/>
        <v>8.4265111003078916E-3</v>
      </c>
      <c r="AM1272" s="2">
        <f t="shared" si="691"/>
        <v>0</v>
      </c>
      <c r="AN1272" s="2">
        <f t="shared" si="692"/>
        <v>8.2644628099173556E-3</v>
      </c>
      <c r="AP1272" t="s">
        <v>2497</v>
      </c>
      <c r="AQ1272" t="s">
        <v>883</v>
      </c>
      <c r="AR1272" s="1">
        <v>6</v>
      </c>
      <c r="AT1272">
        <v>1</v>
      </c>
      <c r="AU1272" s="105">
        <v>47</v>
      </c>
      <c r="AV1272" s="107">
        <v>111</v>
      </c>
      <c r="AW1272" s="111">
        <f t="shared" si="679"/>
        <v>47111</v>
      </c>
      <c r="AY1272" s="6" t="s">
        <v>1243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</row>
    <row r="1273" spans="1:67" hidden="1" outlineLevel="1">
      <c r="A1273" t="s">
        <v>2498</v>
      </c>
      <c r="B1273" t="s">
        <v>883</v>
      </c>
      <c r="C1273" s="1">
        <f t="shared" si="680"/>
        <v>38276</v>
      </c>
      <c r="D1273" s="8">
        <f t="shared" si="681"/>
        <v>2</v>
      </c>
      <c r="E1273" s="8">
        <f t="shared" si="682"/>
        <v>1</v>
      </c>
      <c r="F1273" s="8">
        <f t="shared" si="683"/>
        <v>0</v>
      </c>
      <c r="G1273" s="61">
        <f t="shared" si="684"/>
        <v>8190</v>
      </c>
      <c r="H1273" s="66">
        <f t="shared" si="693"/>
        <v>0.21397220190197513</v>
      </c>
      <c r="I1273" s="2"/>
      <c r="J1273" s="2">
        <f t="shared" si="685"/>
        <v>0.37723377573414152</v>
      </c>
      <c r="K1273" s="2">
        <f t="shared" si="686"/>
        <v>0.5912059776361166</v>
      </c>
      <c r="L1273" s="2">
        <f t="shared" si="687"/>
        <v>0</v>
      </c>
      <c r="M1273" s="2">
        <f t="shared" si="688"/>
        <v>3.1560246629741884E-2</v>
      </c>
      <c r="N1273" s="64">
        <v>14439</v>
      </c>
      <c r="O1273" s="64">
        <v>22629</v>
      </c>
      <c r="P1273" s="64"/>
      <c r="Q1273" s="64">
        <v>243</v>
      </c>
      <c r="R1273" s="64">
        <v>306</v>
      </c>
      <c r="S1273" s="64">
        <v>189</v>
      </c>
      <c r="T1273" s="64"/>
      <c r="U1273" s="64"/>
      <c r="V1273" s="64"/>
      <c r="W1273" s="64"/>
      <c r="X1273" s="64">
        <f t="shared" si="673"/>
        <v>14</v>
      </c>
      <c r="Y1273" s="64">
        <v>99</v>
      </c>
      <c r="Z1273" s="64">
        <v>103</v>
      </c>
      <c r="AA1273" s="64">
        <v>112</v>
      </c>
      <c r="AB1273" s="64">
        <v>142</v>
      </c>
      <c r="AC1273" s="64"/>
      <c r="AD1273" s="64"/>
      <c r="AE1273" s="64"/>
      <c r="AG1273" s="6">
        <f>IF(Q1273&gt;0,RANK(Q1273,(N1273:P1273,Q1273:AE1273)),0)</f>
        <v>4</v>
      </c>
      <c r="AH1273" s="6">
        <f>IF(R1273&gt;0,RANK(R1273,(N1273:P1273,Q1273:AE1273)),0)</f>
        <v>3</v>
      </c>
      <c r="AI1273" s="6">
        <f>IF(T1273&gt;0,RANK(T1273,(N1273:P1273,Q1273:AE1273)),0)</f>
        <v>0</v>
      </c>
      <c r="AJ1273" s="6">
        <f>IF(S1273&gt;0,RANK(S1273,(N1273:P1273,Q1273:AE1273)),0)</f>
        <v>5</v>
      </c>
      <c r="AK1273" s="2">
        <f t="shared" si="689"/>
        <v>6.3486257707179436E-3</v>
      </c>
      <c r="AL1273" s="2">
        <f t="shared" si="690"/>
        <v>7.9945657853485209E-3</v>
      </c>
      <c r="AM1273" s="2">
        <f t="shared" si="691"/>
        <v>0</v>
      </c>
      <c r="AN1273" s="2">
        <f t="shared" si="692"/>
        <v>4.9378200438917339E-3</v>
      </c>
      <c r="AP1273" t="s">
        <v>2498</v>
      </c>
      <c r="AQ1273" t="s">
        <v>883</v>
      </c>
      <c r="AR1273" s="1">
        <v>8</v>
      </c>
      <c r="AT1273">
        <v>1</v>
      </c>
      <c r="AU1273" s="105">
        <v>47</v>
      </c>
      <c r="AV1273" s="107">
        <v>113</v>
      </c>
      <c r="AW1273" s="111">
        <f t="shared" si="679"/>
        <v>47113</v>
      </c>
      <c r="AY1273" s="6" t="s">
        <v>1243</v>
      </c>
      <c r="BF1273">
        <v>6</v>
      </c>
      <c r="BG1273">
        <v>0</v>
      </c>
      <c r="BH1273">
        <v>0</v>
      </c>
      <c r="BI1273">
        <v>1</v>
      </c>
      <c r="BJ1273">
        <v>4</v>
      </c>
      <c r="BK1273">
        <v>0</v>
      </c>
      <c r="BL1273">
        <v>0</v>
      </c>
      <c r="BM1273">
        <v>0</v>
      </c>
      <c r="BN1273">
        <v>3</v>
      </c>
      <c r="BO1273">
        <v>0</v>
      </c>
    </row>
    <row r="1274" spans="1:67" hidden="1" outlineLevel="1">
      <c r="A1274" t="s">
        <v>1755</v>
      </c>
      <c r="B1274" t="s">
        <v>883</v>
      </c>
      <c r="C1274" s="1">
        <f t="shared" si="680"/>
        <v>9923</v>
      </c>
      <c r="D1274" s="8">
        <f t="shared" si="681"/>
        <v>2</v>
      </c>
      <c r="E1274" s="8">
        <f t="shared" si="682"/>
        <v>1</v>
      </c>
      <c r="F1274" s="8">
        <f t="shared" si="683"/>
        <v>0</v>
      </c>
      <c r="G1274" s="61">
        <f t="shared" si="684"/>
        <v>3613</v>
      </c>
      <c r="H1274" s="66">
        <f t="shared" si="693"/>
        <v>0.36410359770230777</v>
      </c>
      <c r="I1274" s="2"/>
      <c r="J1274" s="2">
        <f t="shared" si="685"/>
        <v>0.30182404514763678</v>
      </c>
      <c r="K1274" s="2">
        <f t="shared" si="686"/>
        <v>0.66592764284994455</v>
      </c>
      <c r="L1274" s="2">
        <f t="shared" si="687"/>
        <v>0</v>
      </c>
      <c r="M1274" s="2">
        <f t="shared" si="688"/>
        <v>3.2248312002418622E-2</v>
      </c>
      <c r="N1274" s="64">
        <v>2995</v>
      </c>
      <c r="O1274" s="64">
        <v>6608</v>
      </c>
      <c r="P1274" s="64"/>
      <c r="Q1274" s="64">
        <v>65</v>
      </c>
      <c r="R1274" s="64">
        <v>57</v>
      </c>
      <c r="S1274" s="64">
        <v>46</v>
      </c>
      <c r="T1274" s="64"/>
      <c r="U1274" s="64"/>
      <c r="V1274" s="64"/>
      <c r="W1274" s="64"/>
      <c r="X1274" s="64">
        <f t="shared" si="673"/>
        <v>0</v>
      </c>
      <c r="Y1274" s="64">
        <v>32</v>
      </c>
      <c r="Z1274" s="64">
        <v>40</v>
      </c>
      <c r="AA1274" s="64">
        <v>30</v>
      </c>
      <c r="AB1274" s="64">
        <v>50</v>
      </c>
      <c r="AC1274" s="64"/>
      <c r="AD1274" s="64"/>
      <c r="AE1274" s="64"/>
      <c r="AG1274" s="6">
        <f>IF(Q1274&gt;0,RANK(Q1274,(N1274:P1274,Q1274:AE1274)),0)</f>
        <v>3</v>
      </c>
      <c r="AH1274" s="6">
        <f>IF(R1274&gt;0,RANK(R1274,(N1274:P1274,Q1274:AE1274)),0)</f>
        <v>4</v>
      </c>
      <c r="AI1274" s="6">
        <f>IF(T1274&gt;0,RANK(T1274,(N1274:P1274,Q1274:AE1274)),0)</f>
        <v>0</v>
      </c>
      <c r="AJ1274" s="6">
        <f>IF(S1274&gt;0,RANK(S1274,(N1274:P1274,Q1274:AE1274)),0)</f>
        <v>6</v>
      </c>
      <c r="AK1274" s="2">
        <f t="shared" si="689"/>
        <v>6.5504383754912826E-3</v>
      </c>
      <c r="AL1274" s="2">
        <f t="shared" si="690"/>
        <v>5.7442305754308171E-3</v>
      </c>
      <c r="AM1274" s="2">
        <f t="shared" si="691"/>
        <v>0</v>
      </c>
      <c r="AN1274" s="2">
        <f t="shared" si="692"/>
        <v>4.6356948503476769E-3</v>
      </c>
      <c r="AP1274" t="s">
        <v>1755</v>
      </c>
      <c r="AQ1274" t="s">
        <v>883</v>
      </c>
      <c r="AR1274" s="1">
        <v>4</v>
      </c>
      <c r="AT1274">
        <v>1</v>
      </c>
      <c r="AU1274" s="105">
        <v>47</v>
      </c>
      <c r="AV1274" s="107">
        <v>115</v>
      </c>
      <c r="AW1274" s="111">
        <f t="shared" si="679"/>
        <v>47115</v>
      </c>
      <c r="AY1274" s="6" t="s">
        <v>1243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</row>
    <row r="1275" spans="1:67" hidden="1" outlineLevel="1">
      <c r="A1275" t="s">
        <v>344</v>
      </c>
      <c r="B1275" t="s">
        <v>883</v>
      </c>
      <c r="C1275" s="1">
        <f t="shared" si="680"/>
        <v>10043</v>
      </c>
      <c r="D1275" s="8">
        <f t="shared" si="681"/>
        <v>2</v>
      </c>
      <c r="E1275" s="8">
        <f t="shared" si="682"/>
        <v>1</v>
      </c>
      <c r="F1275" s="8">
        <f t="shared" si="683"/>
        <v>0</v>
      </c>
      <c r="G1275" s="61">
        <f t="shared" si="684"/>
        <v>3840</v>
      </c>
      <c r="H1275" s="66">
        <f t="shared" si="693"/>
        <v>0.38235586976003189</v>
      </c>
      <c r="I1275" s="2"/>
      <c r="J1275" s="2">
        <f t="shared" si="685"/>
        <v>0.28437717813402369</v>
      </c>
      <c r="K1275" s="2">
        <f t="shared" si="686"/>
        <v>0.66673304789405552</v>
      </c>
      <c r="L1275" s="2">
        <f t="shared" si="687"/>
        <v>0</v>
      </c>
      <c r="M1275" s="2">
        <f t="shared" si="688"/>
        <v>4.8889773971920847E-2</v>
      </c>
      <c r="N1275" s="64">
        <v>2856</v>
      </c>
      <c r="O1275" s="64">
        <v>6696</v>
      </c>
      <c r="P1275" s="64"/>
      <c r="Q1275" s="64">
        <v>122</v>
      </c>
      <c r="R1275" s="64">
        <v>98</v>
      </c>
      <c r="S1275" s="64">
        <v>118</v>
      </c>
      <c r="T1275" s="64"/>
      <c r="U1275" s="64"/>
      <c r="V1275" s="64"/>
      <c r="W1275" s="64"/>
      <c r="X1275" s="64">
        <f t="shared" si="673"/>
        <v>2</v>
      </c>
      <c r="Y1275" s="64">
        <v>35</v>
      </c>
      <c r="Z1275" s="64">
        <v>27</v>
      </c>
      <c r="AA1275" s="64">
        <v>42</v>
      </c>
      <c r="AB1275" s="64">
        <v>47</v>
      </c>
      <c r="AC1275" s="64"/>
      <c r="AD1275" s="64"/>
      <c r="AE1275" s="64"/>
      <c r="AG1275" s="6">
        <f>IF(Q1275&gt;0,RANK(Q1275,(N1275:P1275,Q1275:AE1275)),0)</f>
        <v>3</v>
      </c>
      <c r="AH1275" s="6">
        <f>IF(R1275&gt;0,RANK(R1275,(N1275:P1275,Q1275:AE1275)),0)</f>
        <v>5</v>
      </c>
      <c r="AI1275" s="6">
        <f>IF(T1275&gt;0,RANK(T1275,(N1275:P1275,Q1275:AE1275)),0)</f>
        <v>0</v>
      </c>
      <c r="AJ1275" s="6">
        <f>IF(S1275&gt;0,RANK(S1275,(N1275:P1275,Q1275:AE1275)),0)</f>
        <v>4</v>
      </c>
      <c r="AK1275" s="2">
        <f t="shared" si="689"/>
        <v>1.214776461216768E-2</v>
      </c>
      <c r="AL1275" s="2">
        <f t="shared" si="690"/>
        <v>9.7580404261674806E-3</v>
      </c>
      <c r="AM1275" s="2">
        <f t="shared" si="691"/>
        <v>0</v>
      </c>
      <c r="AN1275" s="2">
        <f t="shared" si="692"/>
        <v>1.1749477247834312E-2</v>
      </c>
      <c r="AP1275" t="s">
        <v>344</v>
      </c>
      <c r="AQ1275" t="s">
        <v>883</v>
      </c>
      <c r="AR1275" s="1">
        <v>4</v>
      </c>
      <c r="AT1275">
        <v>1</v>
      </c>
      <c r="AU1275" s="105">
        <v>47</v>
      </c>
      <c r="AV1275" s="107">
        <v>117</v>
      </c>
      <c r="AW1275" s="111">
        <f t="shared" si="679"/>
        <v>47117</v>
      </c>
      <c r="AY1275" s="6" t="s">
        <v>1243</v>
      </c>
      <c r="BF1275">
        <v>1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</row>
    <row r="1276" spans="1:67" hidden="1" outlineLevel="1">
      <c r="A1276" t="s">
        <v>90</v>
      </c>
      <c r="B1276" t="s">
        <v>883</v>
      </c>
      <c r="C1276" s="1">
        <f t="shared" si="680"/>
        <v>31889</v>
      </c>
      <c r="D1276" s="8">
        <f t="shared" si="681"/>
        <v>2</v>
      </c>
      <c r="E1276" s="8">
        <f t="shared" si="682"/>
        <v>1</v>
      </c>
      <c r="F1276" s="8">
        <f t="shared" si="683"/>
        <v>0</v>
      </c>
      <c r="G1276" s="61">
        <f t="shared" si="684"/>
        <v>9749</v>
      </c>
      <c r="H1276" s="66">
        <f t="shared" si="693"/>
        <v>0.30571670481984381</v>
      </c>
      <c r="I1276" s="2"/>
      <c r="J1276" s="2">
        <f t="shared" si="685"/>
        <v>0.32120794004202075</v>
      </c>
      <c r="K1276" s="2">
        <f t="shared" si="686"/>
        <v>0.62692464486186461</v>
      </c>
      <c r="L1276" s="2">
        <f t="shared" si="687"/>
        <v>0</v>
      </c>
      <c r="M1276" s="2">
        <f t="shared" si="688"/>
        <v>5.18674150961147E-2</v>
      </c>
      <c r="N1276" s="64">
        <v>10243</v>
      </c>
      <c r="O1276" s="64">
        <v>19992</v>
      </c>
      <c r="P1276" s="64"/>
      <c r="Q1276" s="64">
        <v>335</v>
      </c>
      <c r="R1276" s="64">
        <v>620</v>
      </c>
      <c r="S1276" s="64">
        <v>263</v>
      </c>
      <c r="T1276" s="64"/>
      <c r="U1276" s="64"/>
      <c r="V1276" s="64"/>
      <c r="W1276" s="64"/>
      <c r="X1276" s="64">
        <f t="shared" si="673"/>
        <v>20</v>
      </c>
      <c r="Y1276" s="64">
        <v>91</v>
      </c>
      <c r="Z1276" s="64">
        <v>91</v>
      </c>
      <c r="AA1276" s="64">
        <v>133</v>
      </c>
      <c r="AB1276" s="64">
        <v>101</v>
      </c>
      <c r="AC1276" s="64"/>
      <c r="AD1276" s="64"/>
      <c r="AE1276" s="64"/>
      <c r="AG1276" s="6">
        <f>IF(Q1276&gt;0,RANK(Q1276,(N1276:P1276,Q1276:AE1276)),0)</f>
        <v>4</v>
      </c>
      <c r="AH1276" s="6">
        <f>IF(R1276&gt;0,RANK(R1276,(N1276:P1276,Q1276:AE1276)),0)</f>
        <v>3</v>
      </c>
      <c r="AI1276" s="6">
        <f>IF(T1276&gt;0,RANK(T1276,(N1276:P1276,Q1276:AE1276)),0)</f>
        <v>0</v>
      </c>
      <c r="AJ1276" s="6">
        <f>IF(S1276&gt;0,RANK(S1276,(N1276:P1276,Q1276:AE1276)),0)</f>
        <v>5</v>
      </c>
      <c r="AK1276" s="2">
        <f t="shared" si="689"/>
        <v>1.0505189877387187E-2</v>
      </c>
      <c r="AL1276" s="2">
        <f t="shared" si="690"/>
        <v>1.9442440967104645E-2</v>
      </c>
      <c r="AM1276" s="2">
        <f t="shared" si="691"/>
        <v>0</v>
      </c>
      <c r="AN1276" s="2">
        <f t="shared" si="692"/>
        <v>8.2473580231427757E-3</v>
      </c>
      <c r="AP1276" t="s">
        <v>90</v>
      </c>
      <c r="AQ1276" t="s">
        <v>883</v>
      </c>
      <c r="AR1276" s="1"/>
      <c r="AT1276">
        <v>1</v>
      </c>
      <c r="AU1276" s="105">
        <v>47</v>
      </c>
      <c r="AV1276" s="107">
        <v>119</v>
      </c>
      <c r="AW1276" s="111">
        <f t="shared" si="679"/>
        <v>47119</v>
      </c>
      <c r="AY1276" s="6" t="s">
        <v>1243</v>
      </c>
      <c r="BF1276">
        <v>7</v>
      </c>
      <c r="BG1276">
        <v>0</v>
      </c>
      <c r="BH1276">
        <v>5</v>
      </c>
      <c r="BI1276">
        <v>6</v>
      </c>
      <c r="BJ1276">
        <v>0</v>
      </c>
      <c r="BK1276">
        <v>0</v>
      </c>
      <c r="BL1276">
        <v>0</v>
      </c>
      <c r="BM1276">
        <v>0</v>
      </c>
      <c r="BN1276">
        <v>2</v>
      </c>
      <c r="BO1276">
        <v>0</v>
      </c>
    </row>
    <row r="1277" spans="1:67" hidden="1" outlineLevel="1">
      <c r="A1277" t="s">
        <v>1215</v>
      </c>
      <c r="B1277" t="s">
        <v>883</v>
      </c>
      <c r="C1277" s="1">
        <f t="shared" si="680"/>
        <v>3705</v>
      </c>
      <c r="D1277" s="8">
        <f t="shared" si="681"/>
        <v>2</v>
      </c>
      <c r="E1277" s="8">
        <f t="shared" si="682"/>
        <v>1</v>
      </c>
      <c r="F1277" s="8">
        <f t="shared" si="683"/>
        <v>0</v>
      </c>
      <c r="G1277" s="61">
        <f t="shared" si="684"/>
        <v>2000</v>
      </c>
      <c r="H1277" s="66">
        <f t="shared" si="693"/>
        <v>0.53981106612685559</v>
      </c>
      <c r="I1277" s="2"/>
      <c r="J1277" s="2">
        <f t="shared" si="685"/>
        <v>0.21565452091767881</v>
      </c>
      <c r="K1277" s="2">
        <f t="shared" si="686"/>
        <v>0.75546558704453437</v>
      </c>
      <c r="L1277" s="2">
        <f t="shared" si="687"/>
        <v>0</v>
      </c>
      <c r="M1277" s="2">
        <f t="shared" si="688"/>
        <v>2.8879892037786847E-2</v>
      </c>
      <c r="N1277" s="64">
        <v>799</v>
      </c>
      <c r="O1277" s="64">
        <v>2799</v>
      </c>
      <c r="P1277" s="64"/>
      <c r="Q1277" s="64">
        <v>24</v>
      </c>
      <c r="R1277" s="64">
        <v>19</v>
      </c>
      <c r="S1277" s="64">
        <v>23</v>
      </c>
      <c r="T1277" s="64"/>
      <c r="U1277" s="64"/>
      <c r="V1277" s="64"/>
      <c r="W1277" s="64"/>
      <c r="X1277" s="64">
        <f t="shared" si="673"/>
        <v>0</v>
      </c>
      <c r="Y1277" s="64">
        <v>5</v>
      </c>
      <c r="Z1277" s="64">
        <v>4</v>
      </c>
      <c r="AA1277" s="64">
        <v>13</v>
      </c>
      <c r="AB1277" s="64">
        <v>19</v>
      </c>
      <c r="AC1277" s="64"/>
      <c r="AD1277" s="64"/>
      <c r="AE1277" s="64"/>
      <c r="AG1277" s="6">
        <f>IF(Q1277&gt;0,RANK(Q1277,(N1277:P1277,Q1277:AE1277)),0)</f>
        <v>3</v>
      </c>
      <c r="AH1277" s="6">
        <f>IF(R1277&gt;0,RANK(R1277,(N1277:P1277,Q1277:AE1277)),0)</f>
        <v>5</v>
      </c>
      <c r="AI1277" s="6">
        <f>IF(T1277&gt;0,RANK(T1277,(N1277:P1277,Q1277:AE1277)),0)</f>
        <v>0</v>
      </c>
      <c r="AJ1277" s="6">
        <f>IF(S1277&gt;0,RANK(S1277,(N1277:P1277,Q1277:AE1277)),0)</f>
        <v>4</v>
      </c>
      <c r="AK1277" s="2">
        <f t="shared" si="689"/>
        <v>6.4777327935222669E-3</v>
      </c>
      <c r="AL1277" s="2">
        <f t="shared" si="690"/>
        <v>5.1282051282051282E-3</v>
      </c>
      <c r="AM1277" s="2">
        <f t="shared" si="691"/>
        <v>0</v>
      </c>
      <c r="AN1277" s="2">
        <f t="shared" si="692"/>
        <v>6.2078272604588394E-3</v>
      </c>
      <c r="AP1277" t="s">
        <v>1215</v>
      </c>
      <c r="AQ1277" t="s">
        <v>883</v>
      </c>
      <c r="AR1277" s="1">
        <v>4</v>
      </c>
      <c r="AT1277">
        <v>1</v>
      </c>
      <c r="AU1277" s="105">
        <v>47</v>
      </c>
      <c r="AV1277" s="107">
        <v>121</v>
      </c>
      <c r="AW1277" s="111">
        <f t="shared" si="679"/>
        <v>47121</v>
      </c>
      <c r="AY1277" s="6" t="s">
        <v>1243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</row>
    <row r="1278" spans="1:67" hidden="1" outlineLevel="1">
      <c r="A1278" t="s">
        <v>122</v>
      </c>
      <c r="B1278" t="s">
        <v>883</v>
      </c>
      <c r="C1278" s="1">
        <f t="shared" si="680"/>
        <v>15881</v>
      </c>
      <c r="D1278" s="8">
        <f t="shared" si="681"/>
        <v>2</v>
      </c>
      <c r="E1278" s="8">
        <f t="shared" si="682"/>
        <v>1</v>
      </c>
      <c r="F1278" s="8">
        <f t="shared" si="683"/>
        <v>0</v>
      </c>
      <c r="G1278" s="61">
        <f t="shared" si="684"/>
        <v>8659</v>
      </c>
      <c r="H1278" s="66">
        <f t="shared" si="693"/>
        <v>0.54524274290032115</v>
      </c>
      <c r="I1278" s="2"/>
      <c r="J1278" s="2">
        <f t="shared" si="685"/>
        <v>0.20061708960392921</v>
      </c>
      <c r="K1278" s="2">
        <f t="shared" si="686"/>
        <v>0.74585983250425036</v>
      </c>
      <c r="L1278" s="2">
        <f t="shared" si="687"/>
        <v>0</v>
      </c>
      <c r="M1278" s="2">
        <f t="shared" si="688"/>
        <v>5.3523077891820425E-2</v>
      </c>
      <c r="N1278" s="64">
        <v>3186</v>
      </c>
      <c r="O1278" s="64">
        <v>11845</v>
      </c>
      <c r="P1278" s="64"/>
      <c r="Q1278" s="64">
        <v>141</v>
      </c>
      <c r="R1278" s="64">
        <v>127</v>
      </c>
      <c r="S1278" s="64">
        <v>134</v>
      </c>
      <c r="T1278" s="64"/>
      <c r="U1278" s="64"/>
      <c r="V1278" s="64"/>
      <c r="W1278" s="64"/>
      <c r="X1278" s="64">
        <f t="shared" si="673"/>
        <v>231</v>
      </c>
      <c r="Y1278" s="64">
        <v>99</v>
      </c>
      <c r="Z1278" s="64">
        <v>49</v>
      </c>
      <c r="AA1278" s="64">
        <v>28</v>
      </c>
      <c r="AB1278" s="64">
        <v>41</v>
      </c>
      <c r="AC1278" s="64"/>
      <c r="AD1278" s="64"/>
      <c r="AE1278" s="64"/>
      <c r="AG1278" s="6">
        <f>IF(Q1278&gt;0,RANK(Q1278,(N1278:P1278,Q1278:AE1278)),0)</f>
        <v>4</v>
      </c>
      <c r="AH1278" s="6">
        <f>IF(R1278&gt;0,RANK(R1278,(N1278:P1278,Q1278:AE1278)),0)</f>
        <v>6</v>
      </c>
      <c r="AI1278" s="6">
        <f>IF(T1278&gt;0,RANK(T1278,(N1278:P1278,Q1278:AE1278)),0)</f>
        <v>0</v>
      </c>
      <c r="AJ1278" s="6">
        <f>IF(S1278&gt;0,RANK(S1278,(N1278:P1278,Q1278:AE1278)),0)</f>
        <v>5</v>
      </c>
      <c r="AK1278" s="2">
        <f t="shared" si="689"/>
        <v>8.8785340973490338E-3</v>
      </c>
      <c r="AL1278" s="2">
        <f t="shared" si="690"/>
        <v>7.9969775203072857E-3</v>
      </c>
      <c r="AM1278" s="2">
        <f t="shared" si="691"/>
        <v>0</v>
      </c>
      <c r="AN1278" s="2">
        <f t="shared" si="692"/>
        <v>8.4377558088281589E-3</v>
      </c>
      <c r="AP1278" t="s">
        <v>122</v>
      </c>
      <c r="AQ1278" t="s">
        <v>883</v>
      </c>
      <c r="AR1278" s="1">
        <v>3</v>
      </c>
      <c r="AT1278">
        <v>1</v>
      </c>
      <c r="AU1278" s="105">
        <v>47</v>
      </c>
      <c r="AV1278" s="107">
        <v>123</v>
      </c>
      <c r="AW1278" s="111">
        <f t="shared" si="679"/>
        <v>47123</v>
      </c>
      <c r="AY1278" s="6" t="s">
        <v>1243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231</v>
      </c>
      <c r="BO1278">
        <v>0</v>
      </c>
    </row>
    <row r="1279" spans="1:67" hidden="1" outlineLevel="1">
      <c r="A1279" t="s">
        <v>2319</v>
      </c>
      <c r="B1279" t="s">
        <v>883</v>
      </c>
      <c r="C1279" s="1">
        <f t="shared" si="680"/>
        <v>51434</v>
      </c>
      <c r="D1279" s="8">
        <f t="shared" si="681"/>
        <v>2</v>
      </c>
      <c r="E1279" s="8">
        <f t="shared" si="682"/>
        <v>1</v>
      </c>
      <c r="F1279" s="8">
        <f t="shared" si="683"/>
        <v>0</v>
      </c>
      <c r="G1279" s="61">
        <f t="shared" si="684"/>
        <v>13030</v>
      </c>
      <c r="H1279" s="66">
        <f t="shared" si="693"/>
        <v>0.25333437026091693</v>
      </c>
      <c r="I1279" s="2"/>
      <c r="J1279" s="2">
        <f t="shared" si="685"/>
        <v>0.34788272349029825</v>
      </c>
      <c r="K1279" s="2">
        <f t="shared" si="686"/>
        <v>0.60121709375121513</v>
      </c>
      <c r="L1279" s="2">
        <f t="shared" si="687"/>
        <v>0</v>
      </c>
      <c r="M1279" s="2">
        <f t="shared" si="688"/>
        <v>5.0900182758486623E-2</v>
      </c>
      <c r="N1279" s="64">
        <v>17893</v>
      </c>
      <c r="O1279" s="64">
        <v>30923</v>
      </c>
      <c r="P1279" s="64"/>
      <c r="Q1279" s="64">
        <v>795</v>
      </c>
      <c r="R1279" s="64">
        <v>505</v>
      </c>
      <c r="S1279" s="64">
        <v>465</v>
      </c>
      <c r="T1279" s="64"/>
      <c r="U1279" s="64"/>
      <c r="V1279" s="64"/>
      <c r="W1279" s="64"/>
      <c r="X1279" s="64">
        <f t="shared" si="673"/>
        <v>13</v>
      </c>
      <c r="Y1279" s="64">
        <v>226</v>
      </c>
      <c r="Z1279" s="64">
        <v>215</v>
      </c>
      <c r="AA1279" s="64">
        <v>208</v>
      </c>
      <c r="AB1279" s="64">
        <v>191</v>
      </c>
      <c r="AC1279" s="64"/>
      <c r="AD1279" s="64"/>
      <c r="AE1279" s="64"/>
      <c r="AG1279" s="6">
        <f>IF(Q1279&gt;0,RANK(Q1279,(N1279:P1279,Q1279:AE1279)),0)</f>
        <v>3</v>
      </c>
      <c r="AH1279" s="6">
        <f>IF(R1279&gt;0,RANK(R1279,(N1279:P1279,Q1279:AE1279)),0)</f>
        <v>4</v>
      </c>
      <c r="AI1279" s="6">
        <f>IF(T1279&gt;0,RANK(T1279,(N1279:P1279,Q1279:AE1279)),0)</f>
        <v>0</v>
      </c>
      <c r="AJ1279" s="6">
        <f>IF(S1279&gt;0,RANK(S1279,(N1279:P1279,Q1279:AE1279)),0)</f>
        <v>5</v>
      </c>
      <c r="AK1279" s="2">
        <f t="shared" si="689"/>
        <v>1.5456701792588561E-2</v>
      </c>
      <c r="AL1279" s="2">
        <f t="shared" si="690"/>
        <v>9.8184080569273247E-3</v>
      </c>
      <c r="AM1279" s="2">
        <f t="shared" si="691"/>
        <v>0</v>
      </c>
      <c r="AN1279" s="2">
        <f t="shared" si="692"/>
        <v>9.040712369249913E-3</v>
      </c>
      <c r="AP1279" t="s">
        <v>2319</v>
      </c>
      <c r="AQ1279" t="s">
        <v>883</v>
      </c>
      <c r="AR1279" s="1">
        <v>7</v>
      </c>
      <c r="AT1279">
        <v>1</v>
      </c>
      <c r="AU1279" s="105">
        <v>47</v>
      </c>
      <c r="AV1279" s="107">
        <v>125</v>
      </c>
      <c r="AW1279" s="111">
        <f t="shared" si="679"/>
        <v>47125</v>
      </c>
      <c r="AY1279" s="6" t="s">
        <v>1243</v>
      </c>
      <c r="BF1279">
        <v>7</v>
      </c>
      <c r="BG1279">
        <v>1</v>
      </c>
      <c r="BH1279">
        <v>0</v>
      </c>
      <c r="BI1279">
        <v>2</v>
      </c>
      <c r="BJ1279">
        <v>3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hidden="1" outlineLevel="1">
      <c r="A1280" t="s">
        <v>1248</v>
      </c>
      <c r="B1280" t="s">
        <v>883</v>
      </c>
      <c r="C1280" s="1">
        <f t="shared" si="680"/>
        <v>2677</v>
      </c>
      <c r="D1280" s="8">
        <f t="shared" si="681"/>
        <v>2</v>
      </c>
      <c r="E1280" s="8">
        <f t="shared" si="682"/>
        <v>1</v>
      </c>
      <c r="F1280" s="8">
        <f t="shared" si="683"/>
        <v>0</v>
      </c>
      <c r="G1280" s="61">
        <f t="shared" si="684"/>
        <v>1492</v>
      </c>
      <c r="H1280" s="66">
        <f t="shared" si="693"/>
        <v>0.55734030631303699</v>
      </c>
      <c r="I1280" s="2"/>
      <c r="J1280" s="2">
        <f t="shared" si="685"/>
        <v>0.20321255136346655</v>
      </c>
      <c r="K1280" s="2">
        <f t="shared" si="686"/>
        <v>0.7605528576765036</v>
      </c>
      <c r="L1280" s="2">
        <f t="shared" si="687"/>
        <v>0</v>
      </c>
      <c r="M1280" s="2">
        <f t="shared" si="688"/>
        <v>3.6234590960029789E-2</v>
      </c>
      <c r="N1280" s="64">
        <v>544</v>
      </c>
      <c r="O1280" s="64">
        <v>2036</v>
      </c>
      <c r="P1280" s="64"/>
      <c r="Q1280" s="64">
        <v>21</v>
      </c>
      <c r="R1280" s="64">
        <v>15</v>
      </c>
      <c r="S1280" s="64">
        <v>30</v>
      </c>
      <c r="T1280" s="64"/>
      <c r="U1280" s="64"/>
      <c r="V1280" s="64"/>
      <c r="W1280" s="64"/>
      <c r="X1280" s="64">
        <f t="shared" si="673"/>
        <v>0</v>
      </c>
      <c r="Y1280" s="64">
        <v>7</v>
      </c>
      <c r="Z1280" s="64">
        <v>10</v>
      </c>
      <c r="AA1280" s="64">
        <v>7</v>
      </c>
      <c r="AB1280" s="64">
        <v>7</v>
      </c>
      <c r="AC1280" s="64"/>
      <c r="AD1280" s="64"/>
      <c r="AE1280" s="64"/>
      <c r="AG1280" s="6">
        <f>IF(Q1280&gt;0,RANK(Q1280,(N1280:P1280,Q1280:AE1280)),0)</f>
        <v>4</v>
      </c>
      <c r="AH1280" s="6">
        <f>IF(R1280&gt;0,RANK(R1280,(N1280:P1280,Q1280:AE1280)),0)</f>
        <v>5</v>
      </c>
      <c r="AI1280" s="6">
        <f>IF(T1280&gt;0,RANK(T1280,(N1280:P1280,Q1280:AE1280)),0)</f>
        <v>0</v>
      </c>
      <c r="AJ1280" s="6">
        <f>IF(S1280&gt;0,RANK(S1280,(N1280:P1280,Q1280:AE1280)),0)</f>
        <v>3</v>
      </c>
      <c r="AK1280" s="2">
        <f t="shared" si="689"/>
        <v>7.8446021666044082E-3</v>
      </c>
      <c r="AL1280" s="2">
        <f t="shared" si="690"/>
        <v>5.6032872618602915E-3</v>
      </c>
      <c r="AM1280" s="2">
        <f t="shared" si="691"/>
        <v>0</v>
      </c>
      <c r="AN1280" s="2">
        <f t="shared" si="692"/>
        <v>1.1206574523720583E-2</v>
      </c>
      <c r="AP1280" t="s">
        <v>1248</v>
      </c>
      <c r="AQ1280" t="s">
        <v>883</v>
      </c>
      <c r="AR1280" s="1">
        <v>4</v>
      </c>
      <c r="AT1280">
        <v>1</v>
      </c>
      <c r="AU1280" s="105">
        <v>47</v>
      </c>
      <c r="AV1280" s="107">
        <v>127</v>
      </c>
      <c r="AW1280" s="111">
        <f t="shared" si="679"/>
        <v>47127</v>
      </c>
      <c r="AY1280" s="6" t="s">
        <v>1243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hidden="1" outlineLevel="1">
      <c r="A1281" t="s">
        <v>864</v>
      </c>
      <c r="B1281" t="s">
        <v>883</v>
      </c>
      <c r="C1281" s="1">
        <f t="shared" ref="C1281:C1312" si="694">SUM(N1281:AE1281)</f>
        <v>6139</v>
      </c>
      <c r="D1281" s="8">
        <f t="shared" ref="D1281:D1312" si="695">IF(N1281&gt;0, RANK(N1281,(N1281:AE1281)),0)</f>
        <v>2</v>
      </c>
      <c r="E1281" s="8">
        <f t="shared" ref="E1281:E1312" si="696">IF(O1281&gt;0,RANK(O1281,(N1281:AE1281)),0)</f>
        <v>1</v>
      </c>
      <c r="F1281" s="8">
        <f t="shared" ref="F1281:F1312" si="697">IF(P1281&gt;0,RANK(P1281,(N1281:AE1281)),0)</f>
        <v>0</v>
      </c>
      <c r="G1281" s="61">
        <f t="shared" ref="G1281:G1312" si="698">IF(C1281&gt;0,MAX(N1281:S1281)-LARGE(N1281:S1281,2),0)</f>
        <v>3373</v>
      </c>
      <c r="H1281" s="66">
        <f t="shared" si="693"/>
        <v>0.54943801922137159</v>
      </c>
      <c r="I1281" s="2"/>
      <c r="J1281" s="2">
        <f t="shared" ref="J1281:J1312" si="699">IF($C1281=0,"-",N1281/$C1281)</f>
        <v>0.20410490307867732</v>
      </c>
      <c r="K1281" s="2">
        <f t="shared" ref="K1281:K1312" si="700">IF($C1281=0,"-",O1281/$C1281)</f>
        <v>0.75354292230004882</v>
      </c>
      <c r="L1281" s="2">
        <f t="shared" ref="L1281:L1312" si="701">IF($C1281=0,"-",P1281/$C1281)</f>
        <v>0</v>
      </c>
      <c r="M1281" s="2">
        <f t="shared" ref="M1281:M1312" si="702">IF(C1281=0,"-",(1-J1281-K1281-L1281))</f>
        <v>4.235217462127383E-2</v>
      </c>
      <c r="N1281" s="64">
        <v>1253</v>
      </c>
      <c r="O1281" s="64">
        <v>4626</v>
      </c>
      <c r="P1281" s="64"/>
      <c r="Q1281" s="64">
        <v>60</v>
      </c>
      <c r="R1281" s="64">
        <v>55</v>
      </c>
      <c r="S1281" s="64">
        <v>59</v>
      </c>
      <c r="T1281" s="64"/>
      <c r="U1281" s="64"/>
      <c r="V1281" s="64"/>
      <c r="W1281" s="64"/>
      <c r="X1281" s="64">
        <f t="shared" ref="X1281:X1310" si="703">SUM(BF1281:BO1281)</f>
        <v>0</v>
      </c>
      <c r="Y1281" s="64">
        <v>17</v>
      </c>
      <c r="Z1281" s="64">
        <v>28</v>
      </c>
      <c r="AA1281" s="64">
        <v>18</v>
      </c>
      <c r="AB1281" s="64">
        <v>23</v>
      </c>
      <c r="AC1281" s="64"/>
      <c r="AD1281" s="64"/>
      <c r="AE1281" s="64"/>
      <c r="AG1281" s="6">
        <f>IF(Q1281&gt;0,RANK(Q1281,(N1281:P1281,Q1281:AE1281)),0)</f>
        <v>3</v>
      </c>
      <c r="AH1281" s="6">
        <f>IF(R1281&gt;0,RANK(R1281,(N1281:P1281,Q1281:AE1281)),0)</f>
        <v>5</v>
      </c>
      <c r="AI1281" s="6">
        <f>IF(T1281&gt;0,RANK(T1281,(N1281:P1281,Q1281:AE1281)),0)</f>
        <v>0</v>
      </c>
      <c r="AJ1281" s="6">
        <f>IF(S1281&gt;0,RANK(S1281,(N1281:P1281,Q1281:AE1281)),0)</f>
        <v>4</v>
      </c>
      <c r="AK1281" s="2">
        <f t="shared" ref="AK1281:AK1312" si="704">IF($C1281=0,"-",Q1281/$C1281)</f>
        <v>9.7735787587554974E-3</v>
      </c>
      <c r="AL1281" s="2">
        <f t="shared" ref="AL1281:AL1312" si="705">IF($C1281=0,"-",R1281/$C1281)</f>
        <v>8.959113862192539E-3</v>
      </c>
      <c r="AM1281" s="2">
        <f t="shared" ref="AM1281:AM1312" si="706">IF($C1281=0,"-",T1281/$C1281)</f>
        <v>0</v>
      </c>
      <c r="AN1281" s="2">
        <f t="shared" ref="AN1281:AN1312" si="707">IF($C1281=0,"-",S1281/$C1281)</f>
        <v>9.6106857794429068E-3</v>
      </c>
      <c r="AP1281" t="s">
        <v>864</v>
      </c>
      <c r="AQ1281" t="s">
        <v>883</v>
      </c>
      <c r="AR1281" s="1">
        <v>3</v>
      </c>
      <c r="AT1281">
        <v>1</v>
      </c>
      <c r="AU1281" s="105">
        <v>47</v>
      </c>
      <c r="AV1281" s="107">
        <v>129</v>
      </c>
      <c r="AW1281" s="111">
        <f t="shared" si="679"/>
        <v>47129</v>
      </c>
      <c r="AY1281" s="6" t="s">
        <v>1243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hidden="1" outlineLevel="1">
      <c r="A1282" t="s">
        <v>1553</v>
      </c>
      <c r="B1282" t="s">
        <v>883</v>
      </c>
      <c r="C1282" s="1">
        <f t="shared" si="694"/>
        <v>11514</v>
      </c>
      <c r="D1282" s="8">
        <f t="shared" si="695"/>
        <v>2</v>
      </c>
      <c r="E1282" s="8">
        <f t="shared" si="696"/>
        <v>1</v>
      </c>
      <c r="F1282" s="8">
        <f t="shared" si="697"/>
        <v>0</v>
      </c>
      <c r="G1282" s="61">
        <f t="shared" si="698"/>
        <v>4610</v>
      </c>
      <c r="H1282" s="66">
        <f t="shared" si="693"/>
        <v>0.40038214347750567</v>
      </c>
      <c r="I1282" s="2"/>
      <c r="J1282" s="2">
        <f t="shared" si="699"/>
        <v>0.26923745006079558</v>
      </c>
      <c r="K1282" s="2">
        <f t="shared" si="700"/>
        <v>0.66961959353830125</v>
      </c>
      <c r="L1282" s="2">
        <f t="shared" si="701"/>
        <v>0</v>
      </c>
      <c r="M1282" s="2">
        <f t="shared" si="702"/>
        <v>6.114295640090317E-2</v>
      </c>
      <c r="N1282" s="64">
        <v>3100</v>
      </c>
      <c r="O1282" s="64">
        <v>7710</v>
      </c>
      <c r="P1282" s="64"/>
      <c r="Q1282" s="64">
        <v>81</v>
      </c>
      <c r="R1282" s="64">
        <v>347</v>
      </c>
      <c r="S1282" s="64">
        <v>82</v>
      </c>
      <c r="T1282" s="64"/>
      <c r="U1282" s="64"/>
      <c r="V1282" s="64"/>
      <c r="W1282" s="64"/>
      <c r="X1282" s="64">
        <f t="shared" si="703"/>
        <v>5</v>
      </c>
      <c r="Y1282" s="64">
        <v>36</v>
      </c>
      <c r="Z1282" s="64">
        <v>50</v>
      </c>
      <c r="AA1282" s="64">
        <v>69</v>
      </c>
      <c r="AB1282" s="64">
        <v>34</v>
      </c>
      <c r="AC1282" s="64"/>
      <c r="AD1282" s="64"/>
      <c r="AE1282" s="64"/>
      <c r="AG1282" s="6">
        <f>IF(Q1282&gt;0,RANK(Q1282,(N1282:P1282,Q1282:AE1282)),0)</f>
        <v>5</v>
      </c>
      <c r="AH1282" s="6">
        <f>IF(R1282&gt;0,RANK(R1282,(N1282:P1282,Q1282:AE1282)),0)</f>
        <v>3</v>
      </c>
      <c r="AI1282" s="6">
        <f>IF(T1282&gt;0,RANK(T1282,(N1282:P1282,Q1282:AE1282)),0)</f>
        <v>0</v>
      </c>
      <c r="AJ1282" s="6">
        <f>IF(S1282&gt;0,RANK(S1282,(N1282:P1282,Q1282:AE1282)),0)</f>
        <v>4</v>
      </c>
      <c r="AK1282" s="2">
        <f t="shared" si="704"/>
        <v>7.0349140177175615E-3</v>
      </c>
      <c r="AL1282" s="2">
        <f t="shared" si="705"/>
        <v>3.0137224248740664E-2</v>
      </c>
      <c r="AM1282" s="2">
        <f t="shared" si="706"/>
        <v>0</v>
      </c>
      <c r="AN1282" s="2">
        <f t="shared" si="707"/>
        <v>7.1217648080597537E-3</v>
      </c>
      <c r="AP1282" t="s">
        <v>1553</v>
      </c>
      <c r="AQ1282" t="s">
        <v>883</v>
      </c>
      <c r="AR1282" s="1">
        <v>8</v>
      </c>
      <c r="AT1282">
        <v>1</v>
      </c>
      <c r="AU1282" s="105">
        <v>47</v>
      </c>
      <c r="AV1282" s="107">
        <v>131</v>
      </c>
      <c r="AW1282" s="111">
        <f t="shared" si="679"/>
        <v>47131</v>
      </c>
      <c r="AY1282" s="6" t="s">
        <v>1243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5</v>
      </c>
      <c r="BO1282">
        <v>0</v>
      </c>
    </row>
    <row r="1283" spans="1:67" hidden="1" outlineLevel="1">
      <c r="A1283" t="s">
        <v>642</v>
      </c>
      <c r="B1283" t="s">
        <v>883</v>
      </c>
      <c r="C1283" s="1">
        <f t="shared" si="694"/>
        <v>6450</v>
      </c>
      <c r="D1283" s="8">
        <f t="shared" si="695"/>
        <v>2</v>
      </c>
      <c r="E1283" s="8">
        <f t="shared" si="696"/>
        <v>1</v>
      </c>
      <c r="F1283" s="8">
        <f t="shared" si="697"/>
        <v>0</v>
      </c>
      <c r="G1283" s="61">
        <f t="shared" si="698"/>
        <v>2575</v>
      </c>
      <c r="H1283" s="66">
        <f t="shared" si="693"/>
        <v>0.39922480620155038</v>
      </c>
      <c r="I1283" s="2"/>
      <c r="J1283" s="2">
        <f t="shared" si="699"/>
        <v>0.27860465116279071</v>
      </c>
      <c r="K1283" s="2">
        <f t="shared" si="700"/>
        <v>0.67782945736434108</v>
      </c>
      <c r="L1283" s="2">
        <f t="shared" si="701"/>
        <v>0</v>
      </c>
      <c r="M1283" s="2">
        <f t="shared" si="702"/>
        <v>4.3565891472868268E-2</v>
      </c>
      <c r="N1283" s="64">
        <v>1797</v>
      </c>
      <c r="O1283" s="64">
        <v>4372</v>
      </c>
      <c r="P1283" s="64"/>
      <c r="Q1283" s="64">
        <v>71</v>
      </c>
      <c r="R1283" s="64">
        <v>45</v>
      </c>
      <c r="S1283" s="64">
        <v>66</v>
      </c>
      <c r="T1283" s="64"/>
      <c r="U1283" s="64"/>
      <c r="V1283" s="64"/>
      <c r="W1283" s="64"/>
      <c r="X1283" s="64">
        <f t="shared" si="703"/>
        <v>0</v>
      </c>
      <c r="Y1283" s="64">
        <v>21</v>
      </c>
      <c r="Z1283" s="64">
        <v>35</v>
      </c>
      <c r="AA1283" s="64">
        <v>22</v>
      </c>
      <c r="AB1283" s="64">
        <v>21</v>
      </c>
      <c r="AC1283" s="64"/>
      <c r="AD1283" s="64"/>
      <c r="AE1283" s="64"/>
      <c r="AG1283" s="6">
        <f>IF(Q1283&gt;0,RANK(Q1283,(N1283:P1283,Q1283:AE1283)),0)</f>
        <v>3</v>
      </c>
      <c r="AH1283" s="6">
        <f>IF(R1283&gt;0,RANK(R1283,(N1283:P1283,Q1283:AE1283)),0)</f>
        <v>5</v>
      </c>
      <c r="AI1283" s="6">
        <f>IF(T1283&gt;0,RANK(T1283,(N1283:P1283,Q1283:AE1283)),0)</f>
        <v>0</v>
      </c>
      <c r="AJ1283" s="6">
        <f>IF(S1283&gt;0,RANK(S1283,(N1283:P1283,Q1283:AE1283)),0)</f>
        <v>4</v>
      </c>
      <c r="AK1283" s="2">
        <f t="shared" si="704"/>
        <v>1.1007751937984495E-2</v>
      </c>
      <c r="AL1283" s="2">
        <f t="shared" si="705"/>
        <v>6.9767441860465115E-3</v>
      </c>
      <c r="AM1283" s="2">
        <f t="shared" si="706"/>
        <v>0</v>
      </c>
      <c r="AN1283" s="2">
        <f t="shared" si="707"/>
        <v>1.0232558139534883E-2</v>
      </c>
      <c r="AP1283" t="s">
        <v>642</v>
      </c>
      <c r="AQ1283" t="s">
        <v>883</v>
      </c>
      <c r="AR1283" s="1">
        <v>6</v>
      </c>
      <c r="AT1283">
        <v>1</v>
      </c>
      <c r="AU1283" s="105">
        <v>47</v>
      </c>
      <c r="AV1283" s="107">
        <v>133</v>
      </c>
      <c r="AW1283" s="111">
        <f t="shared" si="679"/>
        <v>47133</v>
      </c>
      <c r="AY1283" s="6" t="s">
        <v>1243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hidden="1" outlineLevel="1">
      <c r="A1284" t="s">
        <v>1406</v>
      </c>
      <c r="B1284" t="s">
        <v>883</v>
      </c>
      <c r="C1284" s="1">
        <f t="shared" si="694"/>
        <v>2299</v>
      </c>
      <c r="D1284" s="8">
        <f t="shared" si="695"/>
        <v>2</v>
      </c>
      <c r="E1284" s="8">
        <f t="shared" si="696"/>
        <v>1</v>
      </c>
      <c r="F1284" s="8">
        <f t="shared" si="697"/>
        <v>0</v>
      </c>
      <c r="G1284" s="61">
        <f t="shared" si="698"/>
        <v>874</v>
      </c>
      <c r="H1284" s="66">
        <f t="shared" si="693"/>
        <v>0.38016528925619836</v>
      </c>
      <c r="I1284" s="2"/>
      <c r="J1284" s="2">
        <f t="shared" si="699"/>
        <v>0.2849064810787299</v>
      </c>
      <c r="K1284" s="2">
        <f t="shared" si="700"/>
        <v>0.66507177033492826</v>
      </c>
      <c r="L1284" s="2">
        <f t="shared" si="701"/>
        <v>0</v>
      </c>
      <c r="M1284" s="2">
        <f t="shared" si="702"/>
        <v>5.0021748586341896E-2</v>
      </c>
      <c r="N1284" s="64">
        <v>655</v>
      </c>
      <c r="O1284" s="64">
        <v>1529</v>
      </c>
      <c r="P1284" s="64"/>
      <c r="Q1284" s="64">
        <v>23</v>
      </c>
      <c r="R1284" s="64">
        <v>23</v>
      </c>
      <c r="S1284" s="64">
        <v>33</v>
      </c>
      <c r="T1284" s="64"/>
      <c r="U1284" s="64"/>
      <c r="V1284" s="64"/>
      <c r="W1284" s="64"/>
      <c r="X1284" s="64">
        <f t="shared" si="703"/>
        <v>0</v>
      </c>
      <c r="Y1284" s="64">
        <v>6</v>
      </c>
      <c r="Z1284" s="64">
        <v>10</v>
      </c>
      <c r="AA1284" s="64">
        <v>5</v>
      </c>
      <c r="AB1284" s="64">
        <v>15</v>
      </c>
      <c r="AC1284" s="64"/>
      <c r="AD1284" s="64"/>
      <c r="AE1284" s="64"/>
      <c r="AG1284" s="6">
        <f>IF(Q1284&gt;0,RANK(Q1284,(N1284:P1284,Q1284:AE1284)),0)</f>
        <v>4</v>
      </c>
      <c r="AH1284" s="6">
        <f>IF(R1284&gt;0,RANK(R1284,(N1284:P1284,Q1284:AE1284)),0)</f>
        <v>4</v>
      </c>
      <c r="AI1284" s="6">
        <f>IF(T1284&gt;0,RANK(T1284,(N1284:P1284,Q1284:AE1284)),0)</f>
        <v>0</v>
      </c>
      <c r="AJ1284" s="6">
        <f>IF(S1284&gt;0,RANK(S1284,(N1284:P1284,Q1284:AE1284)),0)</f>
        <v>3</v>
      </c>
      <c r="AK1284" s="2">
        <f t="shared" si="704"/>
        <v>1.0004349717268378E-2</v>
      </c>
      <c r="AL1284" s="2">
        <f t="shared" si="705"/>
        <v>1.0004349717268378E-2</v>
      </c>
      <c r="AM1284" s="2">
        <f t="shared" si="706"/>
        <v>0</v>
      </c>
      <c r="AN1284" s="2">
        <f t="shared" si="707"/>
        <v>1.4354066985645933E-2</v>
      </c>
      <c r="AP1284" t="s">
        <v>1406</v>
      </c>
      <c r="AQ1284" t="s">
        <v>883</v>
      </c>
      <c r="AR1284" s="1">
        <v>7</v>
      </c>
      <c r="AT1284">
        <v>1</v>
      </c>
      <c r="AU1284" s="105">
        <v>47</v>
      </c>
      <c r="AV1284" s="107">
        <v>135</v>
      </c>
      <c r="AW1284" s="111">
        <f t="shared" si="679"/>
        <v>47135</v>
      </c>
      <c r="AY1284" s="6" t="s">
        <v>1243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</row>
    <row r="1285" spans="1:67" hidden="1" outlineLevel="1">
      <c r="A1285" t="s">
        <v>1922</v>
      </c>
      <c r="B1285" t="s">
        <v>883</v>
      </c>
      <c r="C1285" s="1">
        <f t="shared" si="694"/>
        <v>2308</v>
      </c>
      <c r="D1285" s="8">
        <f t="shared" si="695"/>
        <v>2</v>
      </c>
      <c r="E1285" s="8">
        <f t="shared" si="696"/>
        <v>1</v>
      </c>
      <c r="F1285" s="8">
        <f t="shared" si="697"/>
        <v>0</v>
      </c>
      <c r="G1285" s="61">
        <f t="shared" si="698"/>
        <v>1248</v>
      </c>
      <c r="H1285" s="66">
        <f t="shared" si="693"/>
        <v>0.54072790294627382</v>
      </c>
      <c r="I1285" s="2"/>
      <c r="J1285" s="2">
        <f t="shared" si="699"/>
        <v>0.21317157712305027</v>
      </c>
      <c r="K1285" s="2">
        <f t="shared" si="700"/>
        <v>0.75389948006932406</v>
      </c>
      <c r="L1285" s="2">
        <f t="shared" si="701"/>
        <v>0</v>
      </c>
      <c r="M1285" s="2">
        <f t="shared" si="702"/>
        <v>3.2928942807625705E-2</v>
      </c>
      <c r="N1285" s="64">
        <v>492</v>
      </c>
      <c r="O1285" s="64">
        <v>1740</v>
      </c>
      <c r="P1285" s="64"/>
      <c r="Q1285" s="64">
        <v>29</v>
      </c>
      <c r="R1285" s="64">
        <v>14</v>
      </c>
      <c r="S1285" s="64">
        <v>6</v>
      </c>
      <c r="T1285" s="64"/>
      <c r="U1285" s="64"/>
      <c r="V1285" s="64"/>
      <c r="W1285" s="64"/>
      <c r="X1285" s="64">
        <f t="shared" si="703"/>
        <v>0</v>
      </c>
      <c r="Y1285" s="64">
        <v>8</v>
      </c>
      <c r="Z1285" s="64">
        <v>6</v>
      </c>
      <c r="AA1285" s="64">
        <v>7</v>
      </c>
      <c r="AB1285" s="64">
        <v>6</v>
      </c>
      <c r="AC1285" s="64"/>
      <c r="AD1285" s="64"/>
      <c r="AE1285" s="64"/>
      <c r="AG1285" s="6">
        <f>IF(Q1285&gt;0,RANK(Q1285,(N1285:P1285,Q1285:AE1285)),0)</f>
        <v>3</v>
      </c>
      <c r="AH1285" s="6">
        <f>IF(R1285&gt;0,RANK(R1285,(N1285:P1285,Q1285:AE1285)),0)</f>
        <v>4</v>
      </c>
      <c r="AI1285" s="6">
        <f>IF(T1285&gt;0,RANK(T1285,(N1285:P1285,Q1285:AE1285)),0)</f>
        <v>0</v>
      </c>
      <c r="AJ1285" s="6">
        <f>IF(S1285&gt;0,RANK(S1285,(N1285:P1285,Q1285:AE1285)),0)</f>
        <v>7</v>
      </c>
      <c r="AK1285" s="2">
        <f t="shared" si="704"/>
        <v>1.2564991334488735E-2</v>
      </c>
      <c r="AL1285" s="2">
        <f t="shared" si="705"/>
        <v>6.0658578856152513E-3</v>
      </c>
      <c r="AM1285" s="2">
        <f t="shared" si="706"/>
        <v>0</v>
      </c>
      <c r="AN1285" s="2">
        <f t="shared" si="707"/>
        <v>2.5996533795493936E-3</v>
      </c>
      <c r="AP1285" t="s">
        <v>1922</v>
      </c>
      <c r="AQ1285" t="s">
        <v>883</v>
      </c>
      <c r="AR1285" s="1">
        <v>6</v>
      </c>
      <c r="AT1285">
        <v>1</v>
      </c>
      <c r="AU1285" s="105">
        <v>47</v>
      </c>
      <c r="AV1285" s="107">
        <v>137</v>
      </c>
      <c r="AW1285" s="111">
        <f t="shared" si="679"/>
        <v>47137</v>
      </c>
      <c r="AY1285" s="6" t="s">
        <v>1243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</row>
    <row r="1286" spans="1:67" hidden="1" outlineLevel="1">
      <c r="A1286" t="s">
        <v>879</v>
      </c>
      <c r="B1286" t="s">
        <v>883</v>
      </c>
      <c r="C1286" s="1">
        <f t="shared" si="694"/>
        <v>5865</v>
      </c>
      <c r="D1286" s="8">
        <f t="shared" si="695"/>
        <v>2</v>
      </c>
      <c r="E1286" s="8">
        <f t="shared" si="696"/>
        <v>1</v>
      </c>
      <c r="F1286" s="8">
        <f t="shared" si="697"/>
        <v>0</v>
      </c>
      <c r="G1286" s="61">
        <f t="shared" si="698"/>
        <v>2630</v>
      </c>
      <c r="H1286" s="66">
        <f t="shared" si="693"/>
        <v>0.44842284739982952</v>
      </c>
      <c r="I1286" s="2"/>
      <c r="J1286" s="2">
        <f t="shared" si="699"/>
        <v>0.25797101449275361</v>
      </c>
      <c r="K1286" s="2">
        <f t="shared" si="700"/>
        <v>0.70639386189258313</v>
      </c>
      <c r="L1286" s="2">
        <f t="shared" si="701"/>
        <v>0</v>
      </c>
      <c r="M1286" s="2">
        <f t="shared" si="702"/>
        <v>3.5635123614663256E-2</v>
      </c>
      <c r="N1286" s="64">
        <v>1513</v>
      </c>
      <c r="O1286" s="64">
        <v>4143</v>
      </c>
      <c r="P1286" s="64"/>
      <c r="Q1286" s="64">
        <v>48</v>
      </c>
      <c r="R1286" s="64">
        <v>39</v>
      </c>
      <c r="S1286" s="64">
        <v>42</v>
      </c>
      <c r="T1286" s="64"/>
      <c r="U1286" s="64"/>
      <c r="V1286" s="64"/>
      <c r="W1286" s="64"/>
      <c r="X1286" s="64">
        <f t="shared" si="703"/>
        <v>0</v>
      </c>
      <c r="Y1286" s="64">
        <v>15</v>
      </c>
      <c r="Z1286" s="64">
        <v>13</v>
      </c>
      <c r="AA1286" s="64">
        <v>20</v>
      </c>
      <c r="AB1286" s="64">
        <v>32</v>
      </c>
      <c r="AC1286" s="64"/>
      <c r="AD1286" s="64"/>
      <c r="AE1286" s="64"/>
      <c r="AG1286" s="6">
        <f>IF(Q1286&gt;0,RANK(Q1286,(N1286:P1286,Q1286:AE1286)),0)</f>
        <v>3</v>
      </c>
      <c r="AH1286" s="6">
        <f>IF(R1286&gt;0,RANK(R1286,(N1286:P1286,Q1286:AE1286)),0)</f>
        <v>5</v>
      </c>
      <c r="AI1286" s="6">
        <f>IF(T1286&gt;0,RANK(T1286,(N1286:P1286,Q1286:AE1286)),0)</f>
        <v>0</v>
      </c>
      <c r="AJ1286" s="6">
        <f>IF(S1286&gt;0,RANK(S1286,(N1286:P1286,Q1286:AE1286)),0)</f>
        <v>4</v>
      </c>
      <c r="AK1286" s="2">
        <f t="shared" si="704"/>
        <v>8.1841432225063931E-3</v>
      </c>
      <c r="AL1286" s="2">
        <f t="shared" si="705"/>
        <v>6.6496163682864453E-3</v>
      </c>
      <c r="AM1286" s="2">
        <f t="shared" si="706"/>
        <v>0</v>
      </c>
      <c r="AN1286" s="2">
        <f t="shared" si="707"/>
        <v>7.1611253196930949E-3</v>
      </c>
      <c r="AP1286" t="s">
        <v>879</v>
      </c>
      <c r="AQ1286" t="s">
        <v>883</v>
      </c>
      <c r="AR1286" s="1">
        <v>3</v>
      </c>
      <c r="AT1286">
        <v>1</v>
      </c>
      <c r="AU1286" s="105">
        <v>47</v>
      </c>
      <c r="AV1286" s="107">
        <v>139</v>
      </c>
      <c r="AW1286" s="111">
        <f t="shared" si="679"/>
        <v>47139</v>
      </c>
      <c r="AY1286" s="6" t="s">
        <v>1243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hidden="1" outlineLevel="1">
      <c r="A1287" t="s">
        <v>359</v>
      </c>
      <c r="B1287" t="s">
        <v>883</v>
      </c>
      <c r="C1287" s="1">
        <f t="shared" si="694"/>
        <v>23486</v>
      </c>
      <c r="D1287" s="8">
        <f t="shared" si="695"/>
        <v>2</v>
      </c>
      <c r="E1287" s="8">
        <f t="shared" si="696"/>
        <v>1</v>
      </c>
      <c r="F1287" s="8">
        <f t="shared" si="697"/>
        <v>0</v>
      </c>
      <c r="G1287" s="61">
        <f t="shared" si="698"/>
        <v>11297</v>
      </c>
      <c r="H1287" s="66">
        <f t="shared" si="693"/>
        <v>0.48100996338244062</v>
      </c>
      <c r="I1287" s="2"/>
      <c r="J1287" s="2">
        <f t="shared" si="699"/>
        <v>0.23017968151239035</v>
      </c>
      <c r="K1287" s="2">
        <f t="shared" si="700"/>
        <v>0.71118964489483094</v>
      </c>
      <c r="L1287" s="2">
        <f t="shared" si="701"/>
        <v>0</v>
      </c>
      <c r="M1287" s="2">
        <f t="shared" si="702"/>
        <v>5.8630673592778737E-2</v>
      </c>
      <c r="N1287" s="64">
        <v>5406</v>
      </c>
      <c r="O1287" s="64">
        <v>16703</v>
      </c>
      <c r="P1287" s="64"/>
      <c r="Q1287" s="64">
        <v>500</v>
      </c>
      <c r="R1287" s="64">
        <v>296</v>
      </c>
      <c r="S1287" s="64">
        <v>250</v>
      </c>
      <c r="T1287" s="64"/>
      <c r="U1287" s="64"/>
      <c r="V1287" s="64"/>
      <c r="W1287" s="64"/>
      <c r="X1287" s="64">
        <f t="shared" si="703"/>
        <v>10</v>
      </c>
      <c r="Y1287" s="64">
        <v>79</v>
      </c>
      <c r="Z1287" s="64">
        <v>92</v>
      </c>
      <c r="AA1287" s="64">
        <v>63</v>
      </c>
      <c r="AB1287" s="64">
        <v>87</v>
      </c>
      <c r="AC1287" s="64"/>
      <c r="AD1287" s="64"/>
      <c r="AE1287" s="64"/>
      <c r="AG1287" s="6">
        <f>IF(Q1287&gt;0,RANK(Q1287,(N1287:P1287,Q1287:AE1287)),0)</f>
        <v>3</v>
      </c>
      <c r="AH1287" s="6">
        <f>IF(R1287&gt;0,RANK(R1287,(N1287:P1287,Q1287:AE1287)),0)</f>
        <v>4</v>
      </c>
      <c r="AI1287" s="6">
        <f>IF(T1287&gt;0,RANK(T1287,(N1287:P1287,Q1287:AE1287)),0)</f>
        <v>0</v>
      </c>
      <c r="AJ1287" s="6">
        <f>IF(S1287&gt;0,RANK(S1287,(N1287:P1287,Q1287:AE1287)),0)</f>
        <v>5</v>
      </c>
      <c r="AK1287" s="2">
        <f t="shared" si="704"/>
        <v>2.1289278719236991E-2</v>
      </c>
      <c r="AL1287" s="2">
        <f t="shared" si="705"/>
        <v>1.2603253001788299E-2</v>
      </c>
      <c r="AM1287" s="2">
        <f t="shared" si="706"/>
        <v>0</v>
      </c>
      <c r="AN1287" s="2">
        <f t="shared" si="707"/>
        <v>1.0644639359618496E-2</v>
      </c>
      <c r="AP1287" t="s">
        <v>359</v>
      </c>
      <c r="AQ1287" t="s">
        <v>883</v>
      </c>
      <c r="AR1287" s="1">
        <v>6</v>
      </c>
      <c r="AT1287">
        <v>1</v>
      </c>
      <c r="AU1287" s="105">
        <v>47</v>
      </c>
      <c r="AV1287" s="107">
        <v>141</v>
      </c>
      <c r="AW1287" s="111">
        <f t="shared" si="679"/>
        <v>47141</v>
      </c>
      <c r="AY1287" s="6" t="s">
        <v>1243</v>
      </c>
      <c r="BF1287">
        <v>6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hidden="1" outlineLevel="1">
      <c r="A1288" t="s">
        <v>235</v>
      </c>
      <c r="B1288" t="s">
        <v>883</v>
      </c>
      <c r="C1288" s="1">
        <f t="shared" si="694"/>
        <v>10014</v>
      </c>
      <c r="D1288" s="8">
        <f t="shared" si="695"/>
        <v>2</v>
      </c>
      <c r="E1288" s="8">
        <f t="shared" si="696"/>
        <v>1</v>
      </c>
      <c r="F1288" s="8">
        <f t="shared" si="697"/>
        <v>0</v>
      </c>
      <c r="G1288" s="61">
        <f t="shared" si="698"/>
        <v>6284</v>
      </c>
      <c r="H1288" s="66">
        <f t="shared" si="693"/>
        <v>0.62752146994208113</v>
      </c>
      <c r="I1288" s="2"/>
      <c r="J1288" s="2">
        <f t="shared" si="699"/>
        <v>0.17026163371280209</v>
      </c>
      <c r="K1288" s="2">
        <f t="shared" si="700"/>
        <v>0.79778310365488314</v>
      </c>
      <c r="L1288" s="2">
        <f t="shared" si="701"/>
        <v>0</v>
      </c>
      <c r="M1288" s="2">
        <f t="shared" si="702"/>
        <v>3.195526263231474E-2</v>
      </c>
      <c r="N1288" s="64">
        <v>1705</v>
      </c>
      <c r="O1288" s="64">
        <v>7989</v>
      </c>
      <c r="P1288" s="64"/>
      <c r="Q1288" s="64">
        <v>70</v>
      </c>
      <c r="R1288" s="64">
        <v>54</v>
      </c>
      <c r="S1288" s="64">
        <v>87</v>
      </c>
      <c r="T1288" s="64"/>
      <c r="U1288" s="64"/>
      <c r="V1288" s="64"/>
      <c r="W1288" s="64"/>
      <c r="X1288" s="64">
        <f t="shared" si="703"/>
        <v>1</v>
      </c>
      <c r="Y1288" s="64">
        <v>21</v>
      </c>
      <c r="Z1288" s="64">
        <v>27</v>
      </c>
      <c r="AA1288" s="64">
        <v>29</v>
      </c>
      <c r="AB1288" s="64">
        <v>31</v>
      </c>
      <c r="AC1288" s="64"/>
      <c r="AD1288" s="64"/>
      <c r="AE1288" s="64"/>
      <c r="AG1288" s="6">
        <f>IF(Q1288&gt;0,RANK(Q1288,(N1288:P1288,Q1288:AE1288)),0)</f>
        <v>4</v>
      </c>
      <c r="AH1288" s="6">
        <f>IF(R1288&gt;0,RANK(R1288,(N1288:P1288,Q1288:AE1288)),0)</f>
        <v>5</v>
      </c>
      <c r="AI1288" s="6">
        <f>IF(T1288&gt;0,RANK(T1288,(N1288:P1288,Q1288:AE1288)),0)</f>
        <v>0</v>
      </c>
      <c r="AJ1288" s="6">
        <f>IF(S1288&gt;0,RANK(S1288,(N1288:P1288,Q1288:AE1288)),0)</f>
        <v>3</v>
      </c>
      <c r="AK1288" s="2">
        <f t="shared" si="704"/>
        <v>6.9902137008188538E-3</v>
      </c>
      <c r="AL1288" s="2">
        <f t="shared" si="705"/>
        <v>5.3924505692031152E-3</v>
      </c>
      <c r="AM1288" s="2">
        <f t="shared" si="706"/>
        <v>0</v>
      </c>
      <c r="AN1288" s="2">
        <f t="shared" si="707"/>
        <v>8.6878370281605749E-3</v>
      </c>
      <c r="AP1288" t="s">
        <v>235</v>
      </c>
      <c r="AQ1288" t="s">
        <v>883</v>
      </c>
      <c r="AR1288" s="1">
        <v>4</v>
      </c>
      <c r="AT1288">
        <v>1</v>
      </c>
      <c r="AU1288" s="105">
        <v>47</v>
      </c>
      <c r="AV1288" s="107">
        <v>143</v>
      </c>
      <c r="AW1288" s="111">
        <f t="shared" si="679"/>
        <v>47143</v>
      </c>
      <c r="AY1288" s="6" t="s">
        <v>1243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hidden="1" outlineLevel="1">
      <c r="A1289" t="s">
        <v>548</v>
      </c>
      <c r="B1289" t="s">
        <v>883</v>
      </c>
      <c r="C1289" s="1">
        <f t="shared" si="694"/>
        <v>20192</v>
      </c>
      <c r="D1289" s="8">
        <f t="shared" si="695"/>
        <v>2</v>
      </c>
      <c r="E1289" s="8">
        <f t="shared" si="696"/>
        <v>1</v>
      </c>
      <c r="F1289" s="8">
        <f t="shared" si="697"/>
        <v>0</v>
      </c>
      <c r="G1289" s="61">
        <f t="shared" si="698"/>
        <v>10857</v>
      </c>
      <c r="H1289" s="66">
        <f t="shared" si="693"/>
        <v>0.53768819334389861</v>
      </c>
      <c r="I1289" s="2"/>
      <c r="J1289" s="2">
        <f t="shared" si="699"/>
        <v>0.2088946117274168</v>
      </c>
      <c r="K1289" s="2">
        <f t="shared" si="700"/>
        <v>0.74658280507131536</v>
      </c>
      <c r="L1289" s="2">
        <f t="shared" si="701"/>
        <v>0</v>
      </c>
      <c r="M1289" s="2">
        <f t="shared" si="702"/>
        <v>4.4522583201267785E-2</v>
      </c>
      <c r="N1289" s="64">
        <v>4218</v>
      </c>
      <c r="O1289" s="64">
        <v>15075</v>
      </c>
      <c r="P1289" s="64"/>
      <c r="Q1289" s="64">
        <v>292</v>
      </c>
      <c r="R1289" s="64">
        <v>193</v>
      </c>
      <c r="S1289" s="64">
        <v>156</v>
      </c>
      <c r="T1289" s="64"/>
      <c r="U1289" s="64"/>
      <c r="V1289" s="64"/>
      <c r="W1289" s="64"/>
      <c r="X1289" s="64">
        <f t="shared" si="703"/>
        <v>8</v>
      </c>
      <c r="Y1289" s="64">
        <v>56</v>
      </c>
      <c r="Z1289" s="64">
        <v>66</v>
      </c>
      <c r="AA1289" s="64">
        <v>57</v>
      </c>
      <c r="AB1289" s="64">
        <v>71</v>
      </c>
      <c r="AC1289" s="64"/>
      <c r="AD1289" s="64"/>
      <c r="AE1289" s="64"/>
      <c r="AG1289" s="6">
        <f>IF(Q1289&gt;0,RANK(Q1289,(N1289:P1289,Q1289:AE1289)),0)</f>
        <v>3</v>
      </c>
      <c r="AH1289" s="6">
        <f>IF(R1289&gt;0,RANK(R1289,(N1289:P1289,Q1289:AE1289)),0)</f>
        <v>4</v>
      </c>
      <c r="AI1289" s="6">
        <f>IF(T1289&gt;0,RANK(T1289,(N1289:P1289,Q1289:AE1289)),0)</f>
        <v>0</v>
      </c>
      <c r="AJ1289" s="6">
        <f>IF(S1289&gt;0,RANK(S1289,(N1289:P1289,Q1289:AE1289)),0)</f>
        <v>5</v>
      </c>
      <c r="AK1289" s="2">
        <f t="shared" si="704"/>
        <v>1.4461172741679873E-2</v>
      </c>
      <c r="AL1289" s="2">
        <f t="shared" si="705"/>
        <v>9.5582408874801909E-3</v>
      </c>
      <c r="AM1289" s="2">
        <f t="shared" si="706"/>
        <v>0</v>
      </c>
      <c r="AN1289" s="2">
        <f t="shared" si="707"/>
        <v>7.7258320126782883E-3</v>
      </c>
      <c r="AP1289" t="s">
        <v>548</v>
      </c>
      <c r="AQ1289" t="s">
        <v>883</v>
      </c>
      <c r="AR1289" s="1">
        <v>3</v>
      </c>
      <c r="AT1289">
        <v>1</v>
      </c>
      <c r="AU1289" s="105">
        <v>47</v>
      </c>
      <c r="AV1289" s="107">
        <v>145</v>
      </c>
      <c r="AW1289" s="111">
        <f t="shared" si="679"/>
        <v>47145</v>
      </c>
      <c r="AY1289" s="6" t="s">
        <v>1243</v>
      </c>
      <c r="BF1289">
        <v>7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</row>
    <row r="1290" spans="1:67" hidden="1" outlineLevel="1">
      <c r="A1290" t="s">
        <v>405</v>
      </c>
      <c r="B1290" t="s">
        <v>883</v>
      </c>
      <c r="C1290" s="1">
        <f t="shared" si="694"/>
        <v>24416</v>
      </c>
      <c r="D1290" s="8">
        <f t="shared" si="695"/>
        <v>2</v>
      </c>
      <c r="E1290" s="8">
        <f t="shared" si="696"/>
        <v>1</v>
      </c>
      <c r="F1290" s="8">
        <f t="shared" si="697"/>
        <v>0</v>
      </c>
      <c r="G1290" s="61">
        <f t="shared" si="698"/>
        <v>12138</v>
      </c>
      <c r="H1290" s="66">
        <f t="shared" si="693"/>
        <v>0.49713302752293576</v>
      </c>
      <c r="I1290" s="2"/>
      <c r="J1290" s="2">
        <f t="shared" si="699"/>
        <v>0.22870249017038008</v>
      </c>
      <c r="K1290" s="2">
        <f t="shared" si="700"/>
        <v>0.72583551769331589</v>
      </c>
      <c r="L1290" s="2">
        <f t="shared" si="701"/>
        <v>0</v>
      </c>
      <c r="M1290" s="2">
        <f t="shared" si="702"/>
        <v>4.5461992136304086E-2</v>
      </c>
      <c r="N1290" s="64">
        <v>5584</v>
      </c>
      <c r="O1290" s="64">
        <v>17722</v>
      </c>
      <c r="P1290" s="64"/>
      <c r="Q1290" s="64">
        <v>293</v>
      </c>
      <c r="R1290" s="64">
        <v>202</v>
      </c>
      <c r="S1290" s="64">
        <v>256</v>
      </c>
      <c r="T1290" s="64"/>
      <c r="U1290" s="64"/>
      <c r="V1290" s="64"/>
      <c r="W1290" s="64"/>
      <c r="X1290" s="64">
        <f t="shared" si="703"/>
        <v>0</v>
      </c>
      <c r="Y1290" s="64">
        <v>74</v>
      </c>
      <c r="Z1290" s="64">
        <v>89</v>
      </c>
      <c r="AA1290" s="64">
        <v>94</v>
      </c>
      <c r="AB1290" s="64">
        <v>102</v>
      </c>
      <c r="AC1290" s="64"/>
      <c r="AD1290" s="64"/>
      <c r="AE1290" s="64"/>
      <c r="AG1290" s="6">
        <f>IF(Q1290&gt;0,RANK(Q1290,(N1290:P1290,Q1290:AE1290)),0)</f>
        <v>3</v>
      </c>
      <c r="AH1290" s="6">
        <f>IF(R1290&gt;0,RANK(R1290,(N1290:P1290,Q1290:AE1290)),0)</f>
        <v>5</v>
      </c>
      <c r="AI1290" s="6">
        <f>IF(T1290&gt;0,RANK(T1290,(N1290:P1290,Q1290:AE1290)),0)</f>
        <v>0</v>
      </c>
      <c r="AJ1290" s="6">
        <f>IF(S1290&gt;0,RANK(S1290,(N1290:P1290,Q1290:AE1290)),0)</f>
        <v>4</v>
      </c>
      <c r="AK1290" s="2">
        <f t="shared" si="704"/>
        <v>1.2000327653997379E-2</v>
      </c>
      <c r="AL1290" s="2">
        <f t="shared" si="705"/>
        <v>8.2732634338138922E-3</v>
      </c>
      <c r="AM1290" s="2">
        <f t="shared" si="706"/>
        <v>0</v>
      </c>
      <c r="AN1290" s="2">
        <f t="shared" si="707"/>
        <v>1.0484927916120577E-2</v>
      </c>
      <c r="AP1290" t="s">
        <v>405</v>
      </c>
      <c r="AQ1290" t="s">
        <v>883</v>
      </c>
      <c r="AR1290" s="1">
        <v>6</v>
      </c>
      <c r="AT1290">
        <v>1</v>
      </c>
      <c r="AU1290" s="105">
        <v>47</v>
      </c>
      <c r="AV1290" s="107">
        <v>147</v>
      </c>
      <c r="AW1290" s="111">
        <f t="shared" si="679"/>
        <v>47147</v>
      </c>
      <c r="AY1290" s="6" t="s">
        <v>1243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</row>
    <row r="1291" spans="1:67" hidden="1" outlineLevel="1">
      <c r="A1291" t="s">
        <v>675</v>
      </c>
      <c r="B1291" t="s">
        <v>883</v>
      </c>
      <c r="C1291" s="1">
        <f t="shared" si="694"/>
        <v>94597</v>
      </c>
      <c r="D1291" s="8">
        <f t="shared" si="695"/>
        <v>2</v>
      </c>
      <c r="E1291" s="8">
        <f t="shared" si="696"/>
        <v>1</v>
      </c>
      <c r="F1291" s="8">
        <f t="shared" si="697"/>
        <v>0</v>
      </c>
      <c r="G1291" s="61">
        <f t="shared" si="698"/>
        <v>34231</v>
      </c>
      <c r="H1291" s="66">
        <f t="shared" si="693"/>
        <v>0.36186136981088196</v>
      </c>
      <c r="I1291" s="2"/>
      <c r="J1291" s="2">
        <f t="shared" si="699"/>
        <v>0.29314883135828834</v>
      </c>
      <c r="K1291" s="2">
        <f t="shared" si="700"/>
        <v>0.6550102011691703</v>
      </c>
      <c r="L1291" s="2">
        <f t="shared" si="701"/>
        <v>0</v>
      </c>
      <c r="M1291" s="2">
        <f t="shared" si="702"/>
        <v>5.1840967472541299E-2</v>
      </c>
      <c r="N1291" s="64">
        <v>27731</v>
      </c>
      <c r="O1291" s="64">
        <v>61962</v>
      </c>
      <c r="P1291" s="64"/>
      <c r="Q1291" s="64">
        <v>1794</v>
      </c>
      <c r="R1291" s="64">
        <v>885</v>
      </c>
      <c r="S1291" s="64">
        <v>973</v>
      </c>
      <c r="T1291" s="64"/>
      <c r="U1291" s="64"/>
      <c r="V1291" s="64"/>
      <c r="W1291" s="64"/>
      <c r="X1291" s="64">
        <f t="shared" si="703"/>
        <v>14</v>
      </c>
      <c r="Y1291" s="64">
        <v>274</v>
      </c>
      <c r="Z1291" s="64">
        <v>279</v>
      </c>
      <c r="AA1291" s="64">
        <v>318</v>
      </c>
      <c r="AB1291" s="64">
        <v>367</v>
      </c>
      <c r="AC1291" s="64"/>
      <c r="AD1291" s="64"/>
      <c r="AE1291" s="64"/>
      <c r="AG1291" s="6">
        <f>IF(Q1291&gt;0,RANK(Q1291,(N1291:P1291,Q1291:AE1291)),0)</f>
        <v>3</v>
      </c>
      <c r="AH1291" s="6">
        <f>IF(R1291&gt;0,RANK(R1291,(N1291:P1291,Q1291:AE1291)),0)</f>
        <v>5</v>
      </c>
      <c r="AI1291" s="6">
        <f>IF(T1291&gt;0,RANK(T1291,(N1291:P1291,Q1291:AE1291)),0)</f>
        <v>0</v>
      </c>
      <c r="AJ1291" s="6">
        <f>IF(S1291&gt;0,RANK(S1291,(N1291:P1291,Q1291:AE1291)),0)</f>
        <v>4</v>
      </c>
      <c r="AK1291" s="2">
        <f t="shared" si="704"/>
        <v>1.8964660612915844E-2</v>
      </c>
      <c r="AL1291" s="2">
        <f t="shared" si="705"/>
        <v>9.3554763893146722E-3</v>
      </c>
      <c r="AM1291" s="2">
        <f t="shared" si="706"/>
        <v>0</v>
      </c>
      <c r="AN1291" s="2">
        <f t="shared" si="707"/>
        <v>1.0285738448365171E-2</v>
      </c>
      <c r="AP1291" t="s">
        <v>675</v>
      </c>
      <c r="AQ1291" t="s">
        <v>883</v>
      </c>
      <c r="AR1291" s="1">
        <v>4</v>
      </c>
      <c r="AT1291">
        <v>1</v>
      </c>
      <c r="AU1291" s="105">
        <v>47</v>
      </c>
      <c r="AV1291" s="107">
        <v>149</v>
      </c>
      <c r="AW1291" s="111">
        <f t="shared" ref="AW1291:AW1354" si="708">1000*AU1291+AV1291</f>
        <v>47149</v>
      </c>
      <c r="AY1291" s="6" t="s">
        <v>1243</v>
      </c>
      <c r="BF1291">
        <v>6</v>
      </c>
      <c r="BG1291">
        <v>1</v>
      </c>
      <c r="BH1291">
        <v>0</v>
      </c>
      <c r="BI1291">
        <v>4</v>
      </c>
      <c r="BJ1291">
        <v>2</v>
      </c>
      <c r="BK1291">
        <v>0</v>
      </c>
      <c r="BL1291">
        <v>0</v>
      </c>
      <c r="BM1291">
        <v>0</v>
      </c>
      <c r="BN1291">
        <v>1</v>
      </c>
      <c r="BO1291">
        <v>0</v>
      </c>
    </row>
    <row r="1292" spans="1:67" hidden="1" outlineLevel="1">
      <c r="A1292" t="s">
        <v>1231</v>
      </c>
      <c r="B1292" t="s">
        <v>883</v>
      </c>
      <c r="C1292" s="1">
        <f t="shared" si="694"/>
        <v>5942</v>
      </c>
      <c r="D1292" s="8">
        <f t="shared" si="695"/>
        <v>2</v>
      </c>
      <c r="E1292" s="8">
        <f t="shared" si="696"/>
        <v>1</v>
      </c>
      <c r="F1292" s="8">
        <f t="shared" si="697"/>
        <v>0</v>
      </c>
      <c r="G1292" s="61">
        <f t="shared" si="698"/>
        <v>3794</v>
      </c>
      <c r="H1292" s="66">
        <f t="shared" si="693"/>
        <v>0.63850555368562778</v>
      </c>
      <c r="I1292" s="2"/>
      <c r="J1292" s="2">
        <f t="shared" si="699"/>
        <v>0.16391787277011108</v>
      </c>
      <c r="K1292" s="2">
        <f t="shared" si="700"/>
        <v>0.80242342645573883</v>
      </c>
      <c r="L1292" s="2">
        <f t="shared" si="701"/>
        <v>0</v>
      </c>
      <c r="M1292" s="2">
        <f t="shared" si="702"/>
        <v>3.3658700774150119E-2</v>
      </c>
      <c r="N1292" s="64">
        <v>974</v>
      </c>
      <c r="O1292" s="64">
        <v>4768</v>
      </c>
      <c r="P1292" s="64"/>
      <c r="Q1292" s="64">
        <v>34</v>
      </c>
      <c r="R1292" s="64">
        <v>39</v>
      </c>
      <c r="S1292" s="64">
        <v>43</v>
      </c>
      <c r="T1292" s="64"/>
      <c r="U1292" s="64"/>
      <c r="V1292" s="64"/>
      <c r="W1292" s="64"/>
      <c r="X1292" s="64">
        <f t="shared" si="703"/>
        <v>0</v>
      </c>
      <c r="Y1292" s="64">
        <v>24</v>
      </c>
      <c r="Z1292" s="64">
        <v>19</v>
      </c>
      <c r="AA1292" s="64">
        <v>23</v>
      </c>
      <c r="AB1292" s="64">
        <v>18</v>
      </c>
      <c r="AC1292" s="64"/>
      <c r="AD1292" s="64"/>
      <c r="AE1292" s="64"/>
      <c r="AG1292" s="6">
        <f>IF(Q1292&gt;0,RANK(Q1292,(N1292:P1292,Q1292:AE1292)),0)</f>
        <v>5</v>
      </c>
      <c r="AH1292" s="6">
        <f>IF(R1292&gt;0,RANK(R1292,(N1292:P1292,Q1292:AE1292)),0)</f>
        <v>4</v>
      </c>
      <c r="AI1292" s="6">
        <f>IF(T1292&gt;0,RANK(T1292,(N1292:P1292,Q1292:AE1292)),0)</f>
        <v>0</v>
      </c>
      <c r="AJ1292" s="6">
        <f>IF(S1292&gt;0,RANK(S1292,(N1292:P1292,Q1292:AE1292)),0)</f>
        <v>3</v>
      </c>
      <c r="AK1292" s="2">
        <f t="shared" si="704"/>
        <v>5.7219791316055202E-3</v>
      </c>
      <c r="AL1292" s="2">
        <f t="shared" si="705"/>
        <v>6.5634466509592732E-3</v>
      </c>
      <c r="AM1292" s="2">
        <f t="shared" si="706"/>
        <v>0</v>
      </c>
      <c r="AN1292" s="2">
        <f t="shared" si="707"/>
        <v>7.2366206664422755E-3</v>
      </c>
      <c r="AP1292" t="s">
        <v>1231</v>
      </c>
      <c r="AQ1292" t="s">
        <v>883</v>
      </c>
      <c r="AR1292" s="1">
        <v>3</v>
      </c>
      <c r="AT1292">
        <v>1</v>
      </c>
      <c r="AU1292" s="105">
        <v>47</v>
      </c>
      <c r="AV1292" s="107">
        <v>151</v>
      </c>
      <c r="AW1292" s="111">
        <f t="shared" si="708"/>
        <v>47151</v>
      </c>
      <c r="AY1292" s="6" t="s">
        <v>1243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</row>
    <row r="1293" spans="1:67" hidden="1" outlineLevel="1">
      <c r="A1293" t="s">
        <v>2069</v>
      </c>
      <c r="B1293" t="s">
        <v>883</v>
      </c>
      <c r="C1293" s="1">
        <f t="shared" si="694"/>
        <v>4793</v>
      </c>
      <c r="D1293" s="8">
        <f t="shared" si="695"/>
        <v>2</v>
      </c>
      <c r="E1293" s="8">
        <f t="shared" si="696"/>
        <v>1</v>
      </c>
      <c r="F1293" s="8">
        <f t="shared" si="697"/>
        <v>0</v>
      </c>
      <c r="G1293" s="61">
        <f t="shared" si="698"/>
        <v>2689</v>
      </c>
      <c r="H1293" s="66">
        <f t="shared" si="693"/>
        <v>0.56102649697475482</v>
      </c>
      <c r="I1293" s="2"/>
      <c r="J1293" s="2">
        <f t="shared" si="699"/>
        <v>0.20091800542457752</v>
      </c>
      <c r="K1293" s="2">
        <f t="shared" si="700"/>
        <v>0.76194450239933231</v>
      </c>
      <c r="L1293" s="2">
        <f t="shared" si="701"/>
        <v>0</v>
      </c>
      <c r="M1293" s="2">
        <f t="shared" si="702"/>
        <v>3.7137492176090192E-2</v>
      </c>
      <c r="N1293" s="64">
        <v>963</v>
      </c>
      <c r="O1293" s="64">
        <v>3652</v>
      </c>
      <c r="P1293" s="64"/>
      <c r="Q1293" s="64">
        <v>43</v>
      </c>
      <c r="R1293" s="64">
        <v>23</v>
      </c>
      <c r="S1293" s="64">
        <v>32</v>
      </c>
      <c r="T1293" s="64"/>
      <c r="U1293" s="64"/>
      <c r="V1293" s="64"/>
      <c r="W1293" s="64"/>
      <c r="X1293" s="64">
        <f t="shared" si="703"/>
        <v>2</v>
      </c>
      <c r="Y1293" s="64">
        <v>17</v>
      </c>
      <c r="Z1293" s="64">
        <v>18</v>
      </c>
      <c r="AA1293" s="64">
        <v>24</v>
      </c>
      <c r="AB1293" s="64">
        <v>19</v>
      </c>
      <c r="AC1293" s="64"/>
      <c r="AD1293" s="64"/>
      <c r="AE1293" s="64"/>
      <c r="AG1293" s="6">
        <f>IF(Q1293&gt;0,RANK(Q1293,(N1293:P1293,Q1293:AE1293)),0)</f>
        <v>3</v>
      </c>
      <c r="AH1293" s="6">
        <f>IF(R1293&gt;0,RANK(R1293,(N1293:P1293,Q1293:AE1293)),0)</f>
        <v>6</v>
      </c>
      <c r="AI1293" s="6">
        <f>IF(T1293&gt;0,RANK(T1293,(N1293:P1293,Q1293:AE1293)),0)</f>
        <v>0</v>
      </c>
      <c r="AJ1293" s="6">
        <f>IF(S1293&gt;0,RANK(S1293,(N1293:P1293,Q1293:AE1293)),0)</f>
        <v>4</v>
      </c>
      <c r="AK1293" s="2">
        <f t="shared" si="704"/>
        <v>8.9714166492802002E-3</v>
      </c>
      <c r="AL1293" s="2">
        <f t="shared" si="705"/>
        <v>4.7986647193824323E-3</v>
      </c>
      <c r="AM1293" s="2">
        <f t="shared" si="706"/>
        <v>0</v>
      </c>
      <c r="AN1293" s="2">
        <f t="shared" si="707"/>
        <v>6.6764030878364283E-3</v>
      </c>
      <c r="AP1293" t="s">
        <v>2069</v>
      </c>
      <c r="AQ1293" t="s">
        <v>883</v>
      </c>
      <c r="AR1293" s="1">
        <v>4</v>
      </c>
      <c r="AT1293">
        <v>1</v>
      </c>
      <c r="AU1293" s="105">
        <v>47</v>
      </c>
      <c r="AV1293" s="107">
        <v>153</v>
      </c>
      <c r="AW1293" s="111">
        <f t="shared" si="708"/>
        <v>47153</v>
      </c>
      <c r="AY1293" s="6" t="s">
        <v>1243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2</v>
      </c>
      <c r="BO1293">
        <v>0</v>
      </c>
    </row>
    <row r="1294" spans="1:67" hidden="1" outlineLevel="1">
      <c r="A1294" t="s">
        <v>716</v>
      </c>
      <c r="B1294" t="s">
        <v>883</v>
      </c>
      <c r="C1294" s="1">
        <f t="shared" si="694"/>
        <v>32915</v>
      </c>
      <c r="D1294" s="8">
        <f t="shared" si="695"/>
        <v>2</v>
      </c>
      <c r="E1294" s="8">
        <f t="shared" si="696"/>
        <v>1</v>
      </c>
      <c r="F1294" s="8">
        <f t="shared" si="697"/>
        <v>0</v>
      </c>
      <c r="G1294" s="61">
        <f t="shared" si="698"/>
        <v>20970</v>
      </c>
      <c r="H1294" s="66">
        <f t="shared" si="693"/>
        <v>0.63709554914172872</v>
      </c>
      <c r="I1294" s="2"/>
      <c r="J1294" s="2">
        <f t="shared" si="699"/>
        <v>0.16089928603979947</v>
      </c>
      <c r="K1294" s="2">
        <f t="shared" si="700"/>
        <v>0.79799483518152814</v>
      </c>
      <c r="L1294" s="2">
        <f t="shared" si="701"/>
        <v>0</v>
      </c>
      <c r="M1294" s="2">
        <f t="shared" si="702"/>
        <v>4.1105878778672333E-2</v>
      </c>
      <c r="N1294" s="64">
        <v>5296</v>
      </c>
      <c r="O1294" s="64">
        <v>26266</v>
      </c>
      <c r="P1294" s="64"/>
      <c r="Q1294" s="64">
        <v>443</v>
      </c>
      <c r="R1294" s="64">
        <v>220</v>
      </c>
      <c r="S1294" s="64">
        <v>346</v>
      </c>
      <c r="T1294" s="64"/>
      <c r="U1294" s="64"/>
      <c r="V1294" s="64"/>
      <c r="W1294" s="64"/>
      <c r="X1294" s="64">
        <f t="shared" si="703"/>
        <v>0</v>
      </c>
      <c r="Y1294" s="64">
        <v>75</v>
      </c>
      <c r="Z1294" s="64">
        <v>87</v>
      </c>
      <c r="AA1294" s="64">
        <v>90</v>
      </c>
      <c r="AB1294" s="64">
        <v>92</v>
      </c>
      <c r="AC1294" s="64"/>
      <c r="AD1294" s="64"/>
      <c r="AE1294" s="64"/>
      <c r="AG1294" s="6">
        <f>IF(Q1294&gt;0,RANK(Q1294,(N1294:P1294,Q1294:AE1294)),0)</f>
        <v>3</v>
      </c>
      <c r="AH1294" s="6">
        <f>IF(R1294&gt;0,RANK(R1294,(N1294:P1294,Q1294:AE1294)),0)</f>
        <v>5</v>
      </c>
      <c r="AI1294" s="6">
        <f>IF(T1294&gt;0,RANK(T1294,(N1294:P1294,Q1294:AE1294)),0)</f>
        <v>0</v>
      </c>
      <c r="AJ1294" s="6">
        <f>IF(S1294&gt;0,RANK(S1294,(N1294:P1294,Q1294:AE1294)),0)</f>
        <v>4</v>
      </c>
      <c r="AK1294" s="2">
        <f t="shared" si="704"/>
        <v>1.3458909311863892E-2</v>
      </c>
      <c r="AL1294" s="2">
        <f t="shared" si="705"/>
        <v>6.6838827282394049E-3</v>
      </c>
      <c r="AM1294" s="2">
        <f t="shared" si="706"/>
        <v>0</v>
      </c>
      <c r="AN1294" s="2">
        <f t="shared" si="707"/>
        <v>1.0511924654412882E-2</v>
      </c>
      <c r="AP1294" t="s">
        <v>716</v>
      </c>
      <c r="AQ1294" t="s">
        <v>883</v>
      </c>
      <c r="AR1294" s="1">
        <v>1</v>
      </c>
      <c r="AT1294">
        <v>1</v>
      </c>
      <c r="AU1294" s="105">
        <v>47</v>
      </c>
      <c r="AV1294" s="107">
        <v>155</v>
      </c>
      <c r="AW1294" s="111">
        <f t="shared" si="708"/>
        <v>47155</v>
      </c>
      <c r="AY1294" s="6" t="s">
        <v>1243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</row>
    <row r="1295" spans="1:67" hidden="1" outlineLevel="1">
      <c r="A1295" t="s">
        <v>2153</v>
      </c>
      <c r="B1295" t="s">
        <v>883</v>
      </c>
      <c r="C1295" s="1">
        <f t="shared" si="694"/>
        <v>347641</v>
      </c>
      <c r="D1295" s="8">
        <f t="shared" si="695"/>
        <v>1</v>
      </c>
      <c r="E1295" s="8">
        <f t="shared" si="696"/>
        <v>2</v>
      </c>
      <c r="F1295" s="8">
        <f t="shared" si="697"/>
        <v>0</v>
      </c>
      <c r="G1295" s="61">
        <f t="shared" si="698"/>
        <v>28641</v>
      </c>
      <c r="H1295" s="66">
        <f t="shared" si="693"/>
        <v>8.2386715030735733E-2</v>
      </c>
      <c r="I1295" s="2"/>
      <c r="J1295" s="2">
        <f t="shared" si="699"/>
        <v>0.5213798142336491</v>
      </c>
      <c r="K1295" s="2">
        <f t="shared" si="700"/>
        <v>0.43899309920291335</v>
      </c>
      <c r="L1295" s="2">
        <f t="shared" si="701"/>
        <v>0</v>
      </c>
      <c r="M1295" s="2">
        <f t="shared" si="702"/>
        <v>3.9627086563437552E-2</v>
      </c>
      <c r="N1295" s="64">
        <v>181253</v>
      </c>
      <c r="O1295" s="64">
        <v>152612</v>
      </c>
      <c r="P1295" s="64"/>
      <c r="Q1295" s="64">
        <v>4046</v>
      </c>
      <c r="R1295" s="64">
        <v>2782</v>
      </c>
      <c r="S1295" s="64">
        <v>1809</v>
      </c>
      <c r="T1295" s="64"/>
      <c r="U1295" s="64"/>
      <c r="V1295" s="64"/>
      <c r="W1295" s="64"/>
      <c r="X1295" s="64">
        <f t="shared" si="703"/>
        <v>114</v>
      </c>
      <c r="Y1295" s="64">
        <v>1010</v>
      </c>
      <c r="Z1295" s="64">
        <v>1929</v>
      </c>
      <c r="AA1295" s="64">
        <v>959</v>
      </c>
      <c r="AB1295" s="64">
        <v>1127</v>
      </c>
      <c r="AC1295" s="64"/>
      <c r="AD1295" s="64"/>
      <c r="AE1295" s="64"/>
      <c r="AG1295" s="6">
        <f>IF(Q1295&gt;0,RANK(Q1295,(N1295:P1295,Q1295:AE1295)),0)</f>
        <v>3</v>
      </c>
      <c r="AH1295" s="6">
        <f>IF(R1295&gt;0,RANK(R1295,(N1295:P1295,Q1295:AE1295)),0)</f>
        <v>4</v>
      </c>
      <c r="AI1295" s="6">
        <f>IF(T1295&gt;0,RANK(T1295,(N1295:P1295,Q1295:AE1295)),0)</f>
        <v>0</v>
      </c>
      <c r="AJ1295" s="6">
        <f>IF(S1295&gt;0,RANK(S1295,(N1295:P1295,Q1295:AE1295)),0)</f>
        <v>6</v>
      </c>
      <c r="AK1295" s="2">
        <f t="shared" si="704"/>
        <v>1.1638443106538067E-2</v>
      </c>
      <c r="AL1295" s="2">
        <f t="shared" si="705"/>
        <v>8.0025083347476274E-3</v>
      </c>
      <c r="AM1295" s="2">
        <f t="shared" si="706"/>
        <v>0</v>
      </c>
      <c r="AN1295" s="2">
        <f t="shared" si="707"/>
        <v>5.2036439890576769E-3</v>
      </c>
      <c r="AP1295" t="s">
        <v>2153</v>
      </c>
      <c r="AQ1295" t="s">
        <v>883</v>
      </c>
      <c r="AR1295" s="1"/>
      <c r="AT1295">
        <v>1</v>
      </c>
      <c r="AU1295" s="105">
        <v>47</v>
      </c>
      <c r="AV1295" s="107">
        <v>157</v>
      </c>
      <c r="AW1295" s="111">
        <f t="shared" si="708"/>
        <v>47157</v>
      </c>
      <c r="AY1295" s="6" t="s">
        <v>1243</v>
      </c>
      <c r="BF1295">
        <v>19</v>
      </c>
      <c r="BG1295">
        <v>0</v>
      </c>
      <c r="BH1295">
        <v>0</v>
      </c>
      <c r="BI1295">
        <v>5</v>
      </c>
      <c r="BJ1295">
        <v>82</v>
      </c>
      <c r="BK1295">
        <v>0</v>
      </c>
      <c r="BL1295">
        <v>0</v>
      </c>
      <c r="BM1295">
        <v>0</v>
      </c>
      <c r="BN1295">
        <v>6</v>
      </c>
      <c r="BO1295">
        <v>2</v>
      </c>
    </row>
    <row r="1296" spans="1:67" hidden="1" outlineLevel="1">
      <c r="A1296" t="s">
        <v>1741</v>
      </c>
      <c r="B1296" t="s">
        <v>883</v>
      </c>
      <c r="C1296" s="1">
        <f t="shared" si="694"/>
        <v>6390</v>
      </c>
      <c r="D1296" s="8">
        <f t="shared" si="695"/>
        <v>2</v>
      </c>
      <c r="E1296" s="8">
        <f t="shared" si="696"/>
        <v>1</v>
      </c>
      <c r="F1296" s="8">
        <f t="shared" si="697"/>
        <v>0</v>
      </c>
      <c r="G1296" s="61">
        <f t="shared" si="698"/>
        <v>2686</v>
      </c>
      <c r="H1296" s="66">
        <f t="shared" si="693"/>
        <v>0.42034428794992174</v>
      </c>
      <c r="I1296" s="2"/>
      <c r="J1296" s="2">
        <f t="shared" si="699"/>
        <v>0.26870109546165882</v>
      </c>
      <c r="K1296" s="2">
        <f t="shared" si="700"/>
        <v>0.68904538341158061</v>
      </c>
      <c r="L1296" s="2">
        <f t="shared" si="701"/>
        <v>0</v>
      </c>
      <c r="M1296" s="2">
        <f t="shared" si="702"/>
        <v>4.2253521126760507E-2</v>
      </c>
      <c r="N1296" s="64">
        <v>1717</v>
      </c>
      <c r="O1296" s="64">
        <v>4403</v>
      </c>
      <c r="P1296" s="64"/>
      <c r="Q1296" s="64">
        <v>73</v>
      </c>
      <c r="R1296" s="64">
        <v>57</v>
      </c>
      <c r="S1296" s="64">
        <v>66</v>
      </c>
      <c r="T1296" s="64"/>
      <c r="U1296" s="64"/>
      <c r="V1296" s="64"/>
      <c r="W1296" s="64"/>
      <c r="X1296" s="64">
        <f t="shared" si="703"/>
        <v>0</v>
      </c>
      <c r="Y1296" s="64">
        <v>12</v>
      </c>
      <c r="Z1296" s="64">
        <v>28</v>
      </c>
      <c r="AA1296" s="64">
        <v>22</v>
      </c>
      <c r="AB1296" s="64">
        <v>12</v>
      </c>
      <c r="AC1296" s="64"/>
      <c r="AD1296" s="64"/>
      <c r="AE1296" s="64"/>
      <c r="AG1296" s="6">
        <f>IF(Q1296&gt;0,RANK(Q1296,(N1296:P1296,Q1296:AE1296)),0)</f>
        <v>3</v>
      </c>
      <c r="AH1296" s="6">
        <f>IF(R1296&gt;0,RANK(R1296,(N1296:P1296,Q1296:AE1296)),0)</f>
        <v>5</v>
      </c>
      <c r="AI1296" s="6">
        <f>IF(T1296&gt;0,RANK(T1296,(N1296:P1296,Q1296:AE1296)),0)</f>
        <v>0</v>
      </c>
      <c r="AJ1296" s="6">
        <f>IF(S1296&gt;0,RANK(S1296,(N1296:P1296,Q1296:AE1296)),0)</f>
        <v>4</v>
      </c>
      <c r="AK1296" s="2">
        <f t="shared" si="704"/>
        <v>1.1424100156494523E-2</v>
      </c>
      <c r="AL1296" s="2">
        <f t="shared" si="705"/>
        <v>8.9201877934272297E-3</v>
      </c>
      <c r="AM1296" s="2">
        <f t="shared" si="706"/>
        <v>0</v>
      </c>
      <c r="AN1296" s="2">
        <f t="shared" si="707"/>
        <v>1.0328638497652582E-2</v>
      </c>
      <c r="AP1296" t="s">
        <v>1741</v>
      </c>
      <c r="AQ1296" t="s">
        <v>883</v>
      </c>
      <c r="AR1296" s="1">
        <v>6</v>
      </c>
      <c r="AT1296">
        <v>1</v>
      </c>
      <c r="AU1296" s="105">
        <v>47</v>
      </c>
      <c r="AV1296" s="107">
        <v>159</v>
      </c>
      <c r="AW1296" s="111">
        <f t="shared" si="708"/>
        <v>47159</v>
      </c>
      <c r="AY1296" s="6" t="s">
        <v>1243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</row>
    <row r="1297" spans="1:67" hidden="1" outlineLevel="1">
      <c r="A1297" t="s">
        <v>376</v>
      </c>
      <c r="B1297" t="s">
        <v>883</v>
      </c>
      <c r="C1297" s="1">
        <f t="shared" si="694"/>
        <v>4801</v>
      </c>
      <c r="D1297" s="8">
        <f t="shared" si="695"/>
        <v>2</v>
      </c>
      <c r="E1297" s="8">
        <f t="shared" si="696"/>
        <v>1</v>
      </c>
      <c r="F1297" s="8">
        <f t="shared" si="697"/>
        <v>0</v>
      </c>
      <c r="G1297" s="61">
        <f t="shared" si="698"/>
        <v>1455</v>
      </c>
      <c r="H1297" s="66">
        <f t="shared" si="693"/>
        <v>0.30306186211205999</v>
      </c>
      <c r="I1297" s="2"/>
      <c r="J1297" s="2">
        <f t="shared" si="699"/>
        <v>0.32409914601124767</v>
      </c>
      <c r="K1297" s="2">
        <f t="shared" si="700"/>
        <v>0.62716100812330766</v>
      </c>
      <c r="L1297" s="2">
        <f t="shared" si="701"/>
        <v>0</v>
      </c>
      <c r="M1297" s="2">
        <f t="shared" si="702"/>
        <v>4.8739845865444664E-2</v>
      </c>
      <c r="N1297" s="64">
        <v>1556</v>
      </c>
      <c r="O1297" s="64">
        <v>3011</v>
      </c>
      <c r="P1297" s="64"/>
      <c r="Q1297" s="64">
        <v>63</v>
      </c>
      <c r="R1297" s="64">
        <v>59</v>
      </c>
      <c r="S1297" s="64">
        <v>49</v>
      </c>
      <c r="T1297" s="64"/>
      <c r="U1297" s="64"/>
      <c r="V1297" s="64"/>
      <c r="W1297" s="64"/>
      <c r="X1297" s="64">
        <f t="shared" si="703"/>
        <v>0</v>
      </c>
      <c r="Y1297" s="64">
        <v>11</v>
      </c>
      <c r="Z1297" s="64">
        <v>20</v>
      </c>
      <c r="AA1297" s="64">
        <v>17</v>
      </c>
      <c r="AB1297" s="64">
        <v>15</v>
      </c>
      <c r="AC1297" s="64"/>
      <c r="AD1297" s="64"/>
      <c r="AE1297" s="64"/>
      <c r="AG1297" s="6">
        <f>IF(Q1297&gt;0,RANK(Q1297,(N1297:P1297,Q1297:AE1297)),0)</f>
        <v>3</v>
      </c>
      <c r="AH1297" s="6">
        <f>IF(R1297&gt;0,RANK(R1297,(N1297:P1297,Q1297:AE1297)),0)</f>
        <v>4</v>
      </c>
      <c r="AI1297" s="6">
        <f>IF(T1297&gt;0,RANK(T1297,(N1297:P1297,Q1297:AE1297)),0)</f>
        <v>0</v>
      </c>
      <c r="AJ1297" s="6">
        <f>IF(S1297&gt;0,RANK(S1297,(N1297:P1297,Q1297:AE1297)),0)</f>
        <v>5</v>
      </c>
      <c r="AK1297" s="2">
        <f t="shared" si="704"/>
        <v>1.3122266194542804E-2</v>
      </c>
      <c r="AL1297" s="2">
        <f t="shared" si="705"/>
        <v>1.2289106436159134E-2</v>
      </c>
      <c r="AM1297" s="2">
        <f t="shared" si="706"/>
        <v>0</v>
      </c>
      <c r="AN1297" s="2">
        <f t="shared" si="707"/>
        <v>1.0206207040199958E-2</v>
      </c>
      <c r="AP1297" t="s">
        <v>376</v>
      </c>
      <c r="AQ1297" t="s">
        <v>883</v>
      </c>
      <c r="AR1297" s="1">
        <v>7</v>
      </c>
      <c r="AT1297">
        <v>1</v>
      </c>
      <c r="AU1297" s="105">
        <v>47</v>
      </c>
      <c r="AV1297" s="107">
        <v>161</v>
      </c>
      <c r="AW1297" s="111">
        <f t="shared" si="708"/>
        <v>47161</v>
      </c>
      <c r="AY1297" s="6" t="s">
        <v>1243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</row>
    <row r="1298" spans="1:67" hidden="1" outlineLevel="1">
      <c r="A1298" t="s">
        <v>788</v>
      </c>
      <c r="B1298" t="s">
        <v>883</v>
      </c>
      <c r="C1298" s="1">
        <f t="shared" si="694"/>
        <v>57249</v>
      </c>
      <c r="D1298" s="8">
        <f t="shared" si="695"/>
        <v>2</v>
      </c>
      <c r="E1298" s="8">
        <f t="shared" si="696"/>
        <v>1</v>
      </c>
      <c r="F1298" s="8">
        <f t="shared" si="697"/>
        <v>0</v>
      </c>
      <c r="G1298" s="61">
        <f t="shared" si="698"/>
        <v>31604</v>
      </c>
      <c r="H1298" s="66">
        <f t="shared" si="693"/>
        <v>0.55204457719785494</v>
      </c>
      <c r="I1298" s="2"/>
      <c r="J1298" s="2">
        <f t="shared" si="699"/>
        <v>0.20480707086586666</v>
      </c>
      <c r="K1298" s="2">
        <f t="shared" si="700"/>
        <v>0.75685164806372163</v>
      </c>
      <c r="L1298" s="2">
        <f t="shared" si="701"/>
        <v>0</v>
      </c>
      <c r="M1298" s="2">
        <f t="shared" si="702"/>
        <v>3.8341281070411681E-2</v>
      </c>
      <c r="N1298" s="64">
        <v>11725</v>
      </c>
      <c r="O1298" s="64">
        <v>43329</v>
      </c>
      <c r="P1298" s="64"/>
      <c r="Q1298" s="64">
        <v>608</v>
      </c>
      <c r="R1298" s="64">
        <v>434</v>
      </c>
      <c r="S1298" s="64">
        <v>576</v>
      </c>
      <c r="T1298" s="64"/>
      <c r="U1298" s="64"/>
      <c r="V1298" s="64"/>
      <c r="W1298" s="64"/>
      <c r="X1298" s="64">
        <f t="shared" si="703"/>
        <v>2</v>
      </c>
      <c r="Y1298" s="64">
        <v>136</v>
      </c>
      <c r="Z1298" s="64">
        <v>223</v>
      </c>
      <c r="AA1298" s="64">
        <v>99</v>
      </c>
      <c r="AB1298" s="64">
        <v>117</v>
      </c>
      <c r="AC1298" s="64"/>
      <c r="AD1298" s="64"/>
      <c r="AE1298" s="64"/>
      <c r="AG1298" s="6">
        <f>IF(Q1298&gt;0,RANK(Q1298,(N1298:P1298,Q1298:AE1298)),0)</f>
        <v>3</v>
      </c>
      <c r="AH1298" s="6">
        <f>IF(R1298&gt;0,RANK(R1298,(N1298:P1298,Q1298:AE1298)),0)</f>
        <v>5</v>
      </c>
      <c r="AI1298" s="6">
        <f>IF(T1298&gt;0,RANK(T1298,(N1298:P1298,Q1298:AE1298)),0)</f>
        <v>0</v>
      </c>
      <c r="AJ1298" s="6">
        <f>IF(S1298&gt;0,RANK(S1298,(N1298:P1298,Q1298:AE1298)),0)</f>
        <v>4</v>
      </c>
      <c r="AK1298" s="2">
        <f t="shared" si="704"/>
        <v>1.0620272843193768E-2</v>
      </c>
      <c r="AL1298" s="2">
        <f t="shared" si="705"/>
        <v>7.580918443990288E-3</v>
      </c>
      <c r="AM1298" s="2">
        <f t="shared" si="706"/>
        <v>0</v>
      </c>
      <c r="AN1298" s="2">
        <f t="shared" si="707"/>
        <v>1.0061311114604623E-2</v>
      </c>
      <c r="AP1298" t="s">
        <v>788</v>
      </c>
      <c r="AQ1298" t="s">
        <v>883</v>
      </c>
      <c r="AR1298" s="1">
        <v>1</v>
      </c>
      <c r="AT1298">
        <v>1</v>
      </c>
      <c r="AU1298" s="105">
        <v>47</v>
      </c>
      <c r="AV1298" s="107">
        <v>163</v>
      </c>
      <c r="AW1298" s="111">
        <f t="shared" si="708"/>
        <v>47163</v>
      </c>
      <c r="AY1298" s="6" t="s">
        <v>1243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</row>
    <row r="1299" spans="1:67" hidden="1" outlineLevel="1">
      <c r="A1299" t="s">
        <v>1344</v>
      </c>
      <c r="B1299" t="s">
        <v>883</v>
      </c>
      <c r="C1299" s="1">
        <f t="shared" si="694"/>
        <v>61583</v>
      </c>
      <c r="D1299" s="8">
        <f t="shared" si="695"/>
        <v>2</v>
      </c>
      <c r="E1299" s="8">
        <f t="shared" si="696"/>
        <v>1</v>
      </c>
      <c r="F1299" s="8">
        <f t="shared" si="697"/>
        <v>0</v>
      </c>
      <c r="G1299" s="61">
        <f t="shared" si="698"/>
        <v>33705</v>
      </c>
      <c r="H1299" s="66">
        <f t="shared" si="693"/>
        <v>0.54731013429030739</v>
      </c>
      <c r="I1299" s="2"/>
      <c r="J1299" s="2">
        <f t="shared" si="699"/>
        <v>0.20486173132195573</v>
      </c>
      <c r="K1299" s="2">
        <f t="shared" si="700"/>
        <v>0.75217186561226312</v>
      </c>
      <c r="L1299" s="2">
        <f t="shared" si="701"/>
        <v>0</v>
      </c>
      <c r="M1299" s="2">
        <f t="shared" si="702"/>
        <v>4.2966403065781145E-2</v>
      </c>
      <c r="N1299" s="64">
        <v>12616</v>
      </c>
      <c r="O1299" s="64">
        <v>46321</v>
      </c>
      <c r="P1299" s="64"/>
      <c r="Q1299" s="64">
        <v>856</v>
      </c>
      <c r="R1299" s="64">
        <v>515</v>
      </c>
      <c r="S1299" s="64">
        <v>499</v>
      </c>
      <c r="T1299" s="64"/>
      <c r="U1299" s="64"/>
      <c r="V1299" s="64"/>
      <c r="W1299" s="64"/>
      <c r="X1299" s="64">
        <f t="shared" si="703"/>
        <v>15</v>
      </c>
      <c r="Y1299" s="64">
        <v>178</v>
      </c>
      <c r="Z1299" s="64">
        <v>194</v>
      </c>
      <c r="AA1299" s="64">
        <v>213</v>
      </c>
      <c r="AB1299" s="64">
        <v>176</v>
      </c>
      <c r="AC1299" s="64"/>
      <c r="AD1299" s="64"/>
      <c r="AE1299" s="64"/>
      <c r="AG1299" s="6">
        <f>IF(Q1299&gt;0,RANK(Q1299,(N1299:P1299,Q1299:AE1299)),0)</f>
        <v>3</v>
      </c>
      <c r="AH1299" s="6">
        <f>IF(R1299&gt;0,RANK(R1299,(N1299:P1299,Q1299:AE1299)),0)</f>
        <v>4</v>
      </c>
      <c r="AI1299" s="6">
        <f>IF(T1299&gt;0,RANK(T1299,(N1299:P1299,Q1299:AE1299)),0)</f>
        <v>0</v>
      </c>
      <c r="AJ1299" s="6">
        <f>IF(S1299&gt;0,RANK(S1299,(N1299:P1299,Q1299:AE1299)),0)</f>
        <v>5</v>
      </c>
      <c r="AK1299" s="2">
        <f t="shared" si="704"/>
        <v>1.3899939918483997E-2</v>
      </c>
      <c r="AL1299" s="2">
        <f t="shared" si="705"/>
        <v>8.3626974976860492E-3</v>
      </c>
      <c r="AM1299" s="2">
        <f t="shared" si="706"/>
        <v>0</v>
      </c>
      <c r="AN1299" s="2">
        <f t="shared" si="707"/>
        <v>8.1028855365928906E-3</v>
      </c>
      <c r="AP1299" t="s">
        <v>1344</v>
      </c>
      <c r="AQ1299" t="s">
        <v>883</v>
      </c>
      <c r="AR1299" s="1">
        <v>6</v>
      </c>
      <c r="AT1299">
        <v>1</v>
      </c>
      <c r="AU1299" s="105">
        <v>47</v>
      </c>
      <c r="AV1299" s="107">
        <v>165</v>
      </c>
      <c r="AW1299" s="111">
        <f t="shared" si="708"/>
        <v>47165</v>
      </c>
      <c r="AY1299" s="6" t="s">
        <v>1243</v>
      </c>
      <c r="BF1299">
        <v>4</v>
      </c>
      <c r="BG1299">
        <v>0</v>
      </c>
      <c r="BH1299">
        <v>0</v>
      </c>
      <c r="BI1299">
        <v>4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0</v>
      </c>
    </row>
    <row r="1300" spans="1:67" hidden="1" outlineLevel="1">
      <c r="A1300" t="s">
        <v>1008</v>
      </c>
      <c r="B1300" t="s">
        <v>883</v>
      </c>
      <c r="C1300" s="1">
        <f t="shared" si="694"/>
        <v>22530</v>
      </c>
      <c r="D1300" s="8">
        <f t="shared" si="695"/>
        <v>2</v>
      </c>
      <c r="E1300" s="8">
        <f t="shared" si="696"/>
        <v>1</v>
      </c>
      <c r="F1300" s="8">
        <f t="shared" si="697"/>
        <v>0</v>
      </c>
      <c r="G1300" s="61">
        <f t="shared" si="698"/>
        <v>11216</v>
      </c>
      <c r="H1300" s="66">
        <f t="shared" si="693"/>
        <v>0.49782512205947627</v>
      </c>
      <c r="I1300" s="2"/>
      <c r="J1300" s="2">
        <f t="shared" si="699"/>
        <v>0.23364403018197957</v>
      </c>
      <c r="K1300" s="2">
        <f t="shared" si="700"/>
        <v>0.73146915224145581</v>
      </c>
      <c r="L1300" s="2">
        <f t="shared" si="701"/>
        <v>0</v>
      </c>
      <c r="M1300" s="2">
        <f t="shared" si="702"/>
        <v>3.4886817576564644E-2</v>
      </c>
      <c r="N1300" s="64">
        <v>5264</v>
      </c>
      <c r="O1300" s="64">
        <v>16480</v>
      </c>
      <c r="P1300" s="64"/>
      <c r="Q1300" s="64">
        <v>148</v>
      </c>
      <c r="R1300" s="64">
        <v>146</v>
      </c>
      <c r="S1300" s="64">
        <v>155</v>
      </c>
      <c r="T1300" s="64"/>
      <c r="U1300" s="64"/>
      <c r="V1300" s="64"/>
      <c r="W1300" s="64"/>
      <c r="X1300" s="64">
        <f t="shared" si="703"/>
        <v>0</v>
      </c>
      <c r="Y1300" s="64">
        <v>67</v>
      </c>
      <c r="Z1300" s="64">
        <v>64</v>
      </c>
      <c r="AA1300" s="64">
        <v>82</v>
      </c>
      <c r="AB1300" s="64">
        <v>124</v>
      </c>
      <c r="AC1300" s="64"/>
      <c r="AD1300" s="64"/>
      <c r="AE1300" s="64"/>
      <c r="AG1300" s="6">
        <f>IF(Q1300&gt;0,RANK(Q1300,(N1300:P1300,Q1300:AE1300)),0)</f>
        <v>4</v>
      </c>
      <c r="AH1300" s="6">
        <f>IF(R1300&gt;0,RANK(R1300,(N1300:P1300,Q1300:AE1300)),0)</f>
        <v>5</v>
      </c>
      <c r="AI1300" s="6">
        <f>IF(T1300&gt;0,RANK(T1300,(N1300:P1300,Q1300:AE1300)),0)</f>
        <v>0</v>
      </c>
      <c r="AJ1300" s="6">
        <f>IF(S1300&gt;0,RANK(S1300,(N1300:P1300,Q1300:AE1300)),0)</f>
        <v>3</v>
      </c>
      <c r="AK1300" s="2">
        <f t="shared" si="704"/>
        <v>6.5690190856635593E-3</v>
      </c>
      <c r="AL1300" s="2">
        <f t="shared" si="705"/>
        <v>6.4802485574789173E-3</v>
      </c>
      <c r="AM1300" s="2">
        <f t="shared" si="706"/>
        <v>0</v>
      </c>
      <c r="AN1300" s="2">
        <f t="shared" si="707"/>
        <v>6.879715934309809E-3</v>
      </c>
      <c r="AP1300" t="s">
        <v>1008</v>
      </c>
      <c r="AQ1300" t="s">
        <v>883</v>
      </c>
      <c r="AR1300" s="1">
        <v>8</v>
      </c>
      <c r="AT1300">
        <v>1</v>
      </c>
      <c r="AU1300" s="105">
        <v>47</v>
      </c>
      <c r="AV1300" s="107">
        <v>167</v>
      </c>
      <c r="AW1300" s="111">
        <f t="shared" si="708"/>
        <v>47167</v>
      </c>
      <c r="AY1300" s="6" t="s">
        <v>1243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</row>
    <row r="1301" spans="1:67" hidden="1" outlineLevel="1">
      <c r="A1301" t="s">
        <v>745</v>
      </c>
      <c r="B1301" t="s">
        <v>883</v>
      </c>
      <c r="C1301" s="1">
        <f t="shared" si="694"/>
        <v>2532</v>
      </c>
      <c r="D1301" s="8">
        <f t="shared" si="695"/>
        <v>2</v>
      </c>
      <c r="E1301" s="8">
        <f t="shared" si="696"/>
        <v>1</v>
      </c>
      <c r="F1301" s="8">
        <f t="shared" si="697"/>
        <v>0</v>
      </c>
      <c r="G1301" s="61">
        <f t="shared" si="698"/>
        <v>817</v>
      </c>
      <c r="H1301" s="66">
        <f t="shared" si="693"/>
        <v>0.3226698262243286</v>
      </c>
      <c r="I1301" s="2"/>
      <c r="J1301" s="2">
        <f t="shared" si="699"/>
        <v>0.31516587677725116</v>
      </c>
      <c r="K1301" s="2">
        <f t="shared" si="700"/>
        <v>0.63783570300157977</v>
      </c>
      <c r="L1301" s="2">
        <f t="shared" si="701"/>
        <v>0</v>
      </c>
      <c r="M1301" s="2">
        <f t="shared" si="702"/>
        <v>4.6998420221169068E-2</v>
      </c>
      <c r="N1301" s="64">
        <v>798</v>
      </c>
      <c r="O1301" s="64">
        <v>1615</v>
      </c>
      <c r="P1301" s="64"/>
      <c r="Q1301" s="64">
        <v>26</v>
      </c>
      <c r="R1301" s="64">
        <v>19</v>
      </c>
      <c r="S1301" s="64">
        <v>37</v>
      </c>
      <c r="T1301" s="64"/>
      <c r="U1301" s="64"/>
      <c r="V1301" s="64"/>
      <c r="W1301" s="64"/>
      <c r="X1301" s="64">
        <f t="shared" si="703"/>
        <v>1</v>
      </c>
      <c r="Y1301" s="64">
        <v>9</v>
      </c>
      <c r="Z1301" s="64">
        <v>8</v>
      </c>
      <c r="AA1301" s="64">
        <v>12</v>
      </c>
      <c r="AB1301" s="64">
        <v>7</v>
      </c>
      <c r="AC1301" s="64"/>
      <c r="AD1301" s="64"/>
      <c r="AE1301" s="64"/>
      <c r="AG1301" s="6">
        <f>IF(Q1301&gt;0,RANK(Q1301,(N1301:P1301,Q1301:AE1301)),0)</f>
        <v>4</v>
      </c>
      <c r="AH1301" s="6">
        <f>IF(R1301&gt;0,RANK(R1301,(N1301:P1301,Q1301:AE1301)),0)</f>
        <v>5</v>
      </c>
      <c r="AI1301" s="6">
        <f>IF(T1301&gt;0,RANK(T1301,(N1301:P1301,Q1301:AE1301)),0)</f>
        <v>0</v>
      </c>
      <c r="AJ1301" s="6">
        <f>IF(S1301&gt;0,RANK(S1301,(N1301:P1301,Q1301:AE1301)),0)</f>
        <v>3</v>
      </c>
      <c r="AK1301" s="2">
        <f t="shared" si="704"/>
        <v>1.0268562401263823E-2</v>
      </c>
      <c r="AL1301" s="2">
        <f t="shared" si="705"/>
        <v>7.5039494470774092E-3</v>
      </c>
      <c r="AM1301" s="2">
        <f t="shared" si="706"/>
        <v>0</v>
      </c>
      <c r="AN1301" s="2">
        <f t="shared" si="707"/>
        <v>1.4612954186413903E-2</v>
      </c>
      <c r="AP1301" t="s">
        <v>745</v>
      </c>
      <c r="AQ1301" t="s">
        <v>883</v>
      </c>
      <c r="AR1301" s="1">
        <v>6</v>
      </c>
      <c r="AT1301">
        <v>1</v>
      </c>
      <c r="AU1301" s="105">
        <v>47</v>
      </c>
      <c r="AV1301" s="107">
        <v>169</v>
      </c>
      <c r="AW1301" s="111">
        <f t="shared" si="708"/>
        <v>47169</v>
      </c>
      <c r="AY1301" s="6" t="s">
        <v>1243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</row>
    <row r="1302" spans="1:67" hidden="1" outlineLevel="1">
      <c r="A1302" t="s">
        <v>746</v>
      </c>
      <c r="B1302" t="s">
        <v>883</v>
      </c>
      <c r="C1302" s="1">
        <f t="shared" si="694"/>
        <v>6506</v>
      </c>
      <c r="D1302" s="8">
        <f t="shared" si="695"/>
        <v>2</v>
      </c>
      <c r="E1302" s="8">
        <f t="shared" si="696"/>
        <v>1</v>
      </c>
      <c r="F1302" s="8">
        <f t="shared" si="697"/>
        <v>0</v>
      </c>
      <c r="G1302" s="61">
        <f t="shared" si="698"/>
        <v>3692</v>
      </c>
      <c r="H1302" s="66">
        <f t="shared" si="693"/>
        <v>0.56747617583768828</v>
      </c>
      <c r="I1302" s="2"/>
      <c r="J1302" s="2">
        <f t="shared" si="699"/>
        <v>0.19166922840454964</v>
      </c>
      <c r="K1302" s="2">
        <f t="shared" si="700"/>
        <v>0.75914540424223798</v>
      </c>
      <c r="L1302" s="2">
        <f t="shared" si="701"/>
        <v>0</v>
      </c>
      <c r="M1302" s="2">
        <f t="shared" si="702"/>
        <v>4.9185367353212439E-2</v>
      </c>
      <c r="N1302" s="64">
        <v>1247</v>
      </c>
      <c r="O1302" s="64">
        <v>4939</v>
      </c>
      <c r="P1302" s="64"/>
      <c r="Q1302" s="64">
        <v>91</v>
      </c>
      <c r="R1302" s="64">
        <v>53</v>
      </c>
      <c r="S1302" s="64">
        <v>71</v>
      </c>
      <c r="T1302" s="64"/>
      <c r="U1302" s="64"/>
      <c r="V1302" s="64"/>
      <c r="W1302" s="64"/>
      <c r="X1302" s="64">
        <f t="shared" si="703"/>
        <v>0</v>
      </c>
      <c r="Y1302" s="64">
        <v>25</v>
      </c>
      <c r="Z1302" s="64">
        <v>24</v>
      </c>
      <c r="AA1302" s="64">
        <v>34</v>
      </c>
      <c r="AB1302" s="64">
        <v>22</v>
      </c>
      <c r="AC1302" s="64"/>
      <c r="AD1302" s="64"/>
      <c r="AE1302" s="64"/>
      <c r="AG1302" s="6">
        <f>IF(Q1302&gt;0,RANK(Q1302,(N1302:P1302,Q1302:AE1302)),0)</f>
        <v>3</v>
      </c>
      <c r="AH1302" s="6">
        <f>IF(R1302&gt;0,RANK(R1302,(N1302:P1302,Q1302:AE1302)),0)</f>
        <v>5</v>
      </c>
      <c r="AI1302" s="6">
        <f>IF(T1302&gt;0,RANK(T1302,(N1302:P1302,Q1302:AE1302)),0)</f>
        <v>0</v>
      </c>
      <c r="AJ1302" s="6">
        <f>IF(S1302&gt;0,RANK(S1302,(N1302:P1302,Q1302:AE1302)),0)</f>
        <v>4</v>
      </c>
      <c r="AK1302" s="2">
        <f t="shared" si="704"/>
        <v>1.3987088841069781E-2</v>
      </c>
      <c r="AL1302" s="2">
        <f t="shared" si="705"/>
        <v>8.1463264678758064E-3</v>
      </c>
      <c r="AM1302" s="2">
        <f t="shared" si="706"/>
        <v>0</v>
      </c>
      <c r="AN1302" s="2">
        <f t="shared" si="707"/>
        <v>1.0913003381494006E-2</v>
      </c>
      <c r="AP1302" t="s">
        <v>746</v>
      </c>
      <c r="AQ1302" t="s">
        <v>883</v>
      </c>
      <c r="AR1302" s="1">
        <v>1</v>
      </c>
      <c r="AT1302">
        <v>1</v>
      </c>
      <c r="AU1302" s="105">
        <v>47</v>
      </c>
      <c r="AV1302" s="107">
        <v>171</v>
      </c>
      <c r="AW1302" s="111">
        <f t="shared" si="708"/>
        <v>47171</v>
      </c>
      <c r="AY1302" s="6" t="s">
        <v>1243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</row>
    <row r="1303" spans="1:67" hidden="1" outlineLevel="1">
      <c r="A1303" t="s">
        <v>1070</v>
      </c>
      <c r="B1303" t="s">
        <v>883</v>
      </c>
      <c r="C1303" s="1">
        <f t="shared" si="694"/>
        <v>5295</v>
      </c>
      <c r="D1303" s="8">
        <f t="shared" si="695"/>
        <v>2</v>
      </c>
      <c r="E1303" s="8">
        <f t="shared" si="696"/>
        <v>1</v>
      </c>
      <c r="F1303" s="8">
        <f t="shared" si="697"/>
        <v>0</v>
      </c>
      <c r="G1303" s="61">
        <f t="shared" si="698"/>
        <v>3104</v>
      </c>
      <c r="H1303" s="66">
        <f t="shared" si="693"/>
        <v>0.58621340887629836</v>
      </c>
      <c r="I1303" s="2"/>
      <c r="J1303" s="2">
        <f t="shared" si="699"/>
        <v>0.18677998111425873</v>
      </c>
      <c r="K1303" s="2">
        <f t="shared" si="700"/>
        <v>0.77299338999055711</v>
      </c>
      <c r="L1303" s="2">
        <f t="shared" si="701"/>
        <v>0</v>
      </c>
      <c r="M1303" s="2">
        <f t="shared" si="702"/>
        <v>4.0226628895184136E-2</v>
      </c>
      <c r="N1303" s="64">
        <v>989</v>
      </c>
      <c r="O1303" s="64">
        <v>4093</v>
      </c>
      <c r="P1303" s="64"/>
      <c r="Q1303" s="64">
        <v>50</v>
      </c>
      <c r="R1303" s="64">
        <v>42</v>
      </c>
      <c r="S1303" s="64">
        <v>45</v>
      </c>
      <c r="T1303" s="64"/>
      <c r="U1303" s="64"/>
      <c r="V1303" s="64"/>
      <c r="W1303" s="64"/>
      <c r="X1303" s="64">
        <f t="shared" si="703"/>
        <v>1</v>
      </c>
      <c r="Y1303" s="64">
        <v>22</v>
      </c>
      <c r="Z1303" s="64">
        <v>23</v>
      </c>
      <c r="AA1303" s="64">
        <v>10</v>
      </c>
      <c r="AB1303" s="64">
        <v>20</v>
      </c>
      <c r="AC1303" s="64"/>
      <c r="AD1303" s="64"/>
      <c r="AE1303" s="64"/>
      <c r="AG1303" s="6">
        <f>IF(Q1303&gt;0,RANK(Q1303,(N1303:P1303,Q1303:AE1303)),0)</f>
        <v>3</v>
      </c>
      <c r="AH1303" s="6">
        <f>IF(R1303&gt;0,RANK(R1303,(N1303:P1303,Q1303:AE1303)),0)</f>
        <v>5</v>
      </c>
      <c r="AI1303" s="6">
        <f>IF(T1303&gt;0,RANK(T1303,(N1303:P1303,Q1303:AE1303)),0)</f>
        <v>0</v>
      </c>
      <c r="AJ1303" s="6">
        <f>IF(S1303&gt;0,RANK(S1303,(N1303:P1303,Q1303:AE1303)),0)</f>
        <v>4</v>
      </c>
      <c r="AK1303" s="2">
        <f t="shared" si="704"/>
        <v>9.442870632672332E-3</v>
      </c>
      <c r="AL1303" s="2">
        <f t="shared" si="705"/>
        <v>7.9320113314447598E-3</v>
      </c>
      <c r="AM1303" s="2">
        <f t="shared" si="706"/>
        <v>0</v>
      </c>
      <c r="AN1303" s="2">
        <f t="shared" si="707"/>
        <v>8.4985835694051E-3</v>
      </c>
      <c r="AP1303" t="s">
        <v>1070</v>
      </c>
      <c r="AQ1303" t="s">
        <v>883</v>
      </c>
      <c r="AR1303" s="1">
        <v>3</v>
      </c>
      <c r="AT1303">
        <v>1</v>
      </c>
      <c r="AU1303" s="105">
        <v>47</v>
      </c>
      <c r="AV1303" s="107">
        <v>173</v>
      </c>
      <c r="AW1303" s="111">
        <f t="shared" si="708"/>
        <v>47173</v>
      </c>
      <c r="AY1303" s="6" t="s">
        <v>1243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</row>
    <row r="1304" spans="1:67" hidden="1" outlineLevel="1">
      <c r="A1304" t="s">
        <v>2288</v>
      </c>
      <c r="B1304" t="s">
        <v>883</v>
      </c>
      <c r="C1304" s="1">
        <f t="shared" si="694"/>
        <v>2016</v>
      </c>
      <c r="D1304" s="8">
        <f t="shared" si="695"/>
        <v>2</v>
      </c>
      <c r="E1304" s="8">
        <f t="shared" si="696"/>
        <v>1</v>
      </c>
      <c r="F1304" s="8">
        <f t="shared" si="697"/>
        <v>0</v>
      </c>
      <c r="G1304" s="61">
        <f t="shared" si="698"/>
        <v>697</v>
      </c>
      <c r="H1304" s="66">
        <f t="shared" si="693"/>
        <v>0.34573412698412698</v>
      </c>
      <c r="I1304" s="2"/>
      <c r="J1304" s="2">
        <f t="shared" si="699"/>
        <v>0.30952380952380953</v>
      </c>
      <c r="K1304" s="2">
        <f t="shared" si="700"/>
        <v>0.65525793650793651</v>
      </c>
      <c r="L1304" s="2">
        <f t="shared" si="701"/>
        <v>0</v>
      </c>
      <c r="M1304" s="2">
        <f t="shared" si="702"/>
        <v>3.5218253968253954E-2</v>
      </c>
      <c r="N1304" s="64">
        <v>624</v>
      </c>
      <c r="O1304" s="64">
        <v>1321</v>
      </c>
      <c r="P1304" s="64"/>
      <c r="Q1304" s="64">
        <v>16</v>
      </c>
      <c r="R1304" s="64">
        <v>14</v>
      </c>
      <c r="S1304" s="64">
        <v>12</v>
      </c>
      <c r="T1304" s="64"/>
      <c r="U1304" s="64"/>
      <c r="V1304" s="64"/>
      <c r="W1304" s="64"/>
      <c r="X1304" s="64">
        <f t="shared" si="703"/>
        <v>0</v>
      </c>
      <c r="Y1304" s="64">
        <v>5</v>
      </c>
      <c r="Z1304" s="64">
        <v>5</v>
      </c>
      <c r="AA1304" s="64">
        <v>8</v>
      </c>
      <c r="AB1304" s="64">
        <v>11</v>
      </c>
      <c r="AC1304" s="64"/>
      <c r="AD1304" s="64"/>
      <c r="AE1304" s="64"/>
      <c r="AG1304" s="6">
        <f>IF(Q1304&gt;0,RANK(Q1304,(N1304:P1304,Q1304:AE1304)),0)</f>
        <v>3</v>
      </c>
      <c r="AH1304" s="6">
        <f>IF(R1304&gt;0,RANK(R1304,(N1304:P1304,Q1304:AE1304)),0)</f>
        <v>4</v>
      </c>
      <c r="AI1304" s="6">
        <f>IF(T1304&gt;0,RANK(T1304,(N1304:P1304,Q1304:AE1304)),0)</f>
        <v>0</v>
      </c>
      <c r="AJ1304" s="6">
        <f>IF(S1304&gt;0,RANK(S1304,(N1304:P1304,Q1304:AE1304)),0)</f>
        <v>5</v>
      </c>
      <c r="AK1304" s="2">
        <f t="shared" si="704"/>
        <v>7.9365079365079361E-3</v>
      </c>
      <c r="AL1304" s="2">
        <f t="shared" si="705"/>
        <v>6.9444444444444441E-3</v>
      </c>
      <c r="AM1304" s="2">
        <f t="shared" si="706"/>
        <v>0</v>
      </c>
      <c r="AN1304" s="2">
        <f t="shared" si="707"/>
        <v>5.9523809523809521E-3</v>
      </c>
      <c r="AP1304" t="s">
        <v>2288</v>
      </c>
      <c r="AQ1304" t="s">
        <v>883</v>
      </c>
      <c r="AR1304" s="1"/>
      <c r="AT1304">
        <v>1</v>
      </c>
      <c r="AU1304" s="105">
        <v>47</v>
      </c>
      <c r="AV1304" s="107">
        <v>175</v>
      </c>
      <c r="AW1304" s="111">
        <f t="shared" si="708"/>
        <v>47175</v>
      </c>
      <c r="AY1304" s="6" t="s">
        <v>1243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hidden="1" outlineLevel="1">
      <c r="A1305" t="s">
        <v>290</v>
      </c>
      <c r="B1305" t="s">
        <v>883</v>
      </c>
      <c r="C1305" s="1">
        <f t="shared" si="694"/>
        <v>11690</v>
      </c>
      <c r="D1305" s="8">
        <f t="shared" si="695"/>
        <v>2</v>
      </c>
      <c r="E1305" s="8">
        <f t="shared" si="696"/>
        <v>1</v>
      </c>
      <c r="F1305" s="8">
        <f t="shared" si="697"/>
        <v>0</v>
      </c>
      <c r="G1305" s="61">
        <f t="shared" si="698"/>
        <v>4695</v>
      </c>
      <c r="H1305" s="66">
        <f t="shared" si="693"/>
        <v>0.40162532078699742</v>
      </c>
      <c r="I1305" s="2"/>
      <c r="J1305" s="2">
        <f t="shared" si="699"/>
        <v>0.27459366980325062</v>
      </c>
      <c r="K1305" s="2">
        <f t="shared" si="700"/>
        <v>0.67621899059024804</v>
      </c>
      <c r="L1305" s="2">
        <f t="shared" si="701"/>
        <v>0</v>
      </c>
      <c r="M1305" s="2">
        <f t="shared" si="702"/>
        <v>4.9187339606501346E-2</v>
      </c>
      <c r="N1305" s="64">
        <v>3210</v>
      </c>
      <c r="O1305" s="64">
        <v>7905</v>
      </c>
      <c r="P1305" s="64"/>
      <c r="Q1305" s="64">
        <v>142</v>
      </c>
      <c r="R1305" s="64">
        <v>82</v>
      </c>
      <c r="S1305" s="64">
        <v>137</v>
      </c>
      <c r="T1305" s="64"/>
      <c r="U1305" s="64"/>
      <c r="V1305" s="64"/>
      <c r="W1305" s="64"/>
      <c r="X1305" s="64">
        <f t="shared" si="703"/>
        <v>0</v>
      </c>
      <c r="Y1305" s="64">
        <v>47</v>
      </c>
      <c r="Z1305" s="64">
        <v>51</v>
      </c>
      <c r="AA1305" s="64">
        <v>57</v>
      </c>
      <c r="AB1305" s="64">
        <v>59</v>
      </c>
      <c r="AC1305" s="64"/>
      <c r="AD1305" s="64"/>
      <c r="AE1305" s="64"/>
      <c r="AG1305" s="6">
        <f>IF(Q1305&gt;0,RANK(Q1305,(N1305:P1305,Q1305:AE1305)),0)</f>
        <v>3</v>
      </c>
      <c r="AH1305" s="6">
        <f>IF(R1305&gt;0,RANK(R1305,(N1305:P1305,Q1305:AE1305)),0)</f>
        <v>5</v>
      </c>
      <c r="AI1305" s="6">
        <f>IF(T1305&gt;0,RANK(T1305,(N1305:P1305,Q1305:AE1305)),0)</f>
        <v>0</v>
      </c>
      <c r="AJ1305" s="6">
        <f>IF(S1305&gt;0,RANK(S1305,(N1305:P1305,Q1305:AE1305)),0)</f>
        <v>4</v>
      </c>
      <c r="AK1305" s="2">
        <f t="shared" si="704"/>
        <v>1.2147134302822925E-2</v>
      </c>
      <c r="AL1305" s="2">
        <f t="shared" si="705"/>
        <v>7.0145423438836615E-3</v>
      </c>
      <c r="AM1305" s="2">
        <f t="shared" si="706"/>
        <v>0</v>
      </c>
      <c r="AN1305" s="2">
        <f t="shared" si="707"/>
        <v>1.1719418306244653E-2</v>
      </c>
      <c r="AP1305" t="s">
        <v>290</v>
      </c>
      <c r="AQ1305" t="s">
        <v>883</v>
      </c>
      <c r="AR1305" s="1">
        <v>4</v>
      </c>
      <c r="AT1305">
        <v>1</v>
      </c>
      <c r="AU1305" s="105">
        <v>47</v>
      </c>
      <c r="AV1305" s="107">
        <v>177</v>
      </c>
      <c r="AW1305" s="111">
        <f t="shared" si="708"/>
        <v>47177</v>
      </c>
      <c r="AY1305" s="6" t="s">
        <v>1243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</row>
    <row r="1306" spans="1:67" hidden="1" outlineLevel="1">
      <c r="A1306" t="s">
        <v>342</v>
      </c>
      <c r="B1306" t="s">
        <v>883</v>
      </c>
      <c r="C1306" s="1">
        <f t="shared" si="694"/>
        <v>44721</v>
      </c>
      <c r="D1306" s="8">
        <f t="shared" si="695"/>
        <v>2</v>
      </c>
      <c r="E1306" s="8">
        <f t="shared" si="696"/>
        <v>1</v>
      </c>
      <c r="F1306" s="8">
        <f t="shared" si="697"/>
        <v>0</v>
      </c>
      <c r="G1306" s="61">
        <f t="shared" si="698"/>
        <v>22768</v>
      </c>
      <c r="H1306" s="66">
        <f t="shared" si="693"/>
        <v>0.50911205026721229</v>
      </c>
      <c r="I1306" s="2"/>
      <c r="J1306" s="2">
        <f t="shared" si="699"/>
        <v>0.22067932291317277</v>
      </c>
      <c r="K1306" s="2">
        <f t="shared" si="700"/>
        <v>0.72979137318038501</v>
      </c>
      <c r="L1306" s="2">
        <f t="shared" si="701"/>
        <v>0</v>
      </c>
      <c r="M1306" s="2">
        <f t="shared" si="702"/>
        <v>4.9529303906442279E-2</v>
      </c>
      <c r="N1306" s="64">
        <v>9869</v>
      </c>
      <c r="O1306" s="64">
        <v>32637</v>
      </c>
      <c r="P1306" s="64"/>
      <c r="Q1306" s="64">
        <v>878</v>
      </c>
      <c r="R1306" s="64">
        <v>366</v>
      </c>
      <c r="S1306" s="64">
        <v>446</v>
      </c>
      <c r="T1306" s="64"/>
      <c r="U1306" s="64"/>
      <c r="V1306" s="64"/>
      <c r="W1306" s="64"/>
      <c r="X1306" s="64">
        <f t="shared" si="703"/>
        <v>3</v>
      </c>
      <c r="Y1306" s="64">
        <v>126</v>
      </c>
      <c r="Z1306" s="64">
        <v>135</v>
      </c>
      <c r="AA1306" s="64">
        <v>147</v>
      </c>
      <c r="AB1306" s="64">
        <v>114</v>
      </c>
      <c r="AC1306" s="64"/>
      <c r="AD1306" s="64"/>
      <c r="AE1306" s="64"/>
      <c r="AG1306" s="6">
        <f>IF(Q1306&gt;0,RANK(Q1306,(N1306:P1306,Q1306:AE1306)),0)</f>
        <v>3</v>
      </c>
      <c r="AH1306" s="6">
        <f>IF(R1306&gt;0,RANK(R1306,(N1306:P1306,Q1306:AE1306)),0)</f>
        <v>5</v>
      </c>
      <c r="AI1306" s="6">
        <f>IF(T1306&gt;0,RANK(T1306,(N1306:P1306,Q1306:AE1306)),0)</f>
        <v>0</v>
      </c>
      <c r="AJ1306" s="6">
        <f>IF(S1306&gt;0,RANK(S1306,(N1306:P1306,Q1306:AE1306)),0)</f>
        <v>4</v>
      </c>
      <c r="AK1306" s="2">
        <f t="shared" si="704"/>
        <v>1.9632834686165335E-2</v>
      </c>
      <c r="AL1306" s="2">
        <f t="shared" si="705"/>
        <v>8.1840745958274633E-3</v>
      </c>
      <c r="AM1306" s="2">
        <f t="shared" si="706"/>
        <v>0</v>
      </c>
      <c r="AN1306" s="2">
        <f t="shared" si="707"/>
        <v>9.9729433599427559E-3</v>
      </c>
      <c r="AP1306" t="s">
        <v>342</v>
      </c>
      <c r="AQ1306" t="s">
        <v>883</v>
      </c>
      <c r="AR1306" s="1">
        <v>1</v>
      </c>
      <c r="AT1306">
        <v>1</v>
      </c>
      <c r="AU1306" s="105">
        <v>47</v>
      </c>
      <c r="AV1306" s="107">
        <v>179</v>
      </c>
      <c r="AW1306" s="111">
        <f t="shared" si="708"/>
        <v>47179</v>
      </c>
      <c r="AY1306" s="6" t="s">
        <v>1243</v>
      </c>
      <c r="BF1306">
        <v>2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hidden="1" outlineLevel="1">
      <c r="A1307" t="s">
        <v>288</v>
      </c>
      <c r="B1307" t="s">
        <v>883</v>
      </c>
      <c r="C1307" s="1">
        <f t="shared" si="694"/>
        <v>4934</v>
      </c>
      <c r="D1307" s="8">
        <f t="shared" si="695"/>
        <v>2</v>
      </c>
      <c r="E1307" s="8">
        <f t="shared" si="696"/>
        <v>1</v>
      </c>
      <c r="F1307" s="8">
        <f t="shared" si="697"/>
        <v>0</v>
      </c>
      <c r="G1307" s="61">
        <f t="shared" si="698"/>
        <v>3019</v>
      </c>
      <c r="H1307" s="66">
        <f t="shared" si="693"/>
        <v>0.61187677340899882</v>
      </c>
      <c r="I1307" s="2"/>
      <c r="J1307" s="2">
        <f t="shared" si="699"/>
        <v>0.1767328739359546</v>
      </c>
      <c r="K1307" s="2">
        <f t="shared" si="700"/>
        <v>0.78860964734495342</v>
      </c>
      <c r="L1307" s="2">
        <f t="shared" si="701"/>
        <v>0</v>
      </c>
      <c r="M1307" s="2">
        <f t="shared" si="702"/>
        <v>3.4657478719091972E-2</v>
      </c>
      <c r="N1307" s="64">
        <v>872</v>
      </c>
      <c r="O1307" s="64">
        <v>3891</v>
      </c>
      <c r="P1307" s="64"/>
      <c r="Q1307" s="64">
        <v>40</v>
      </c>
      <c r="R1307" s="64">
        <v>37</v>
      </c>
      <c r="S1307" s="64">
        <v>30</v>
      </c>
      <c r="T1307" s="64"/>
      <c r="U1307" s="64"/>
      <c r="V1307" s="64"/>
      <c r="W1307" s="64"/>
      <c r="X1307" s="64">
        <f t="shared" si="703"/>
        <v>2</v>
      </c>
      <c r="Y1307" s="64">
        <v>15</v>
      </c>
      <c r="Z1307" s="64">
        <v>19</v>
      </c>
      <c r="AA1307" s="64">
        <v>12</v>
      </c>
      <c r="AB1307" s="64">
        <v>16</v>
      </c>
      <c r="AC1307" s="64"/>
      <c r="AD1307" s="64"/>
      <c r="AE1307" s="64"/>
      <c r="AG1307" s="6">
        <f>IF(Q1307&gt;0,RANK(Q1307,(N1307:P1307,Q1307:AE1307)),0)</f>
        <v>3</v>
      </c>
      <c r="AH1307" s="6">
        <f>IF(R1307&gt;0,RANK(R1307,(N1307:P1307,Q1307:AE1307)),0)</f>
        <v>4</v>
      </c>
      <c r="AI1307" s="6">
        <f>IF(T1307&gt;0,RANK(T1307,(N1307:P1307,Q1307:AE1307)),0)</f>
        <v>0</v>
      </c>
      <c r="AJ1307" s="6">
        <f>IF(S1307&gt;0,RANK(S1307,(N1307:P1307,Q1307:AE1307)),0)</f>
        <v>5</v>
      </c>
      <c r="AK1307" s="2">
        <f t="shared" si="704"/>
        <v>8.1070125658694765E-3</v>
      </c>
      <c r="AL1307" s="2">
        <f t="shared" si="705"/>
        <v>7.4989866234292666E-3</v>
      </c>
      <c r="AM1307" s="2">
        <f t="shared" si="706"/>
        <v>0</v>
      </c>
      <c r="AN1307" s="2">
        <f t="shared" si="707"/>
        <v>6.0802594244021074E-3</v>
      </c>
      <c r="AP1307" t="s">
        <v>288</v>
      </c>
      <c r="AQ1307" t="s">
        <v>883</v>
      </c>
      <c r="AR1307" s="1">
        <v>7</v>
      </c>
      <c r="AT1307">
        <v>1</v>
      </c>
      <c r="AU1307" s="105">
        <v>47</v>
      </c>
      <c r="AV1307" s="107">
        <v>181</v>
      </c>
      <c r="AW1307" s="111">
        <f t="shared" si="708"/>
        <v>47181</v>
      </c>
      <c r="AY1307" s="6" t="s">
        <v>1243</v>
      </c>
      <c r="BF1307">
        <v>2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</row>
    <row r="1308" spans="1:67" hidden="1" outlineLevel="1">
      <c r="A1308" t="s">
        <v>1691</v>
      </c>
      <c r="B1308" t="s">
        <v>883</v>
      </c>
      <c r="C1308" s="1">
        <f t="shared" si="694"/>
        <v>11851</v>
      </c>
      <c r="D1308" s="8">
        <f t="shared" si="695"/>
        <v>2</v>
      </c>
      <c r="E1308" s="8">
        <f t="shared" si="696"/>
        <v>1</v>
      </c>
      <c r="F1308" s="8">
        <f t="shared" si="697"/>
        <v>0</v>
      </c>
      <c r="G1308" s="61">
        <f t="shared" si="698"/>
        <v>4735</v>
      </c>
      <c r="H1308" s="66">
        <f t="shared" si="693"/>
        <v>0.39954434224959917</v>
      </c>
      <c r="I1308" s="2"/>
      <c r="J1308" s="2">
        <f t="shared" si="699"/>
        <v>0.27643236857649145</v>
      </c>
      <c r="K1308" s="2">
        <f t="shared" si="700"/>
        <v>0.67597671082609068</v>
      </c>
      <c r="L1308" s="2">
        <f t="shared" si="701"/>
        <v>0</v>
      </c>
      <c r="M1308" s="2">
        <f t="shared" si="702"/>
        <v>4.7590920597417874E-2</v>
      </c>
      <c r="N1308" s="64">
        <v>3276</v>
      </c>
      <c r="O1308" s="64">
        <v>8011</v>
      </c>
      <c r="P1308" s="64"/>
      <c r="Q1308" s="64">
        <v>100</v>
      </c>
      <c r="R1308" s="64">
        <v>201</v>
      </c>
      <c r="S1308" s="64">
        <v>81</v>
      </c>
      <c r="T1308" s="64"/>
      <c r="U1308" s="64"/>
      <c r="V1308" s="64"/>
      <c r="W1308" s="64"/>
      <c r="X1308" s="64">
        <f t="shared" si="703"/>
        <v>5</v>
      </c>
      <c r="Y1308" s="64">
        <v>37</v>
      </c>
      <c r="Z1308" s="64">
        <v>28</v>
      </c>
      <c r="AA1308" s="64">
        <v>71</v>
      </c>
      <c r="AB1308" s="64">
        <v>41</v>
      </c>
      <c r="AC1308" s="64"/>
      <c r="AD1308" s="64"/>
      <c r="AE1308" s="64"/>
      <c r="AG1308" s="6">
        <f>IF(Q1308&gt;0,RANK(Q1308,(N1308:P1308,Q1308:AE1308)),0)</f>
        <v>4</v>
      </c>
      <c r="AH1308" s="6">
        <f>IF(R1308&gt;0,RANK(R1308,(N1308:P1308,Q1308:AE1308)),0)</f>
        <v>3</v>
      </c>
      <c r="AI1308" s="6">
        <f>IF(T1308&gt;0,RANK(T1308,(N1308:P1308,Q1308:AE1308)),0)</f>
        <v>0</v>
      </c>
      <c r="AJ1308" s="6">
        <f>IF(S1308&gt;0,RANK(S1308,(N1308:P1308,Q1308:AE1308)),0)</f>
        <v>5</v>
      </c>
      <c r="AK1308" s="2">
        <f t="shared" si="704"/>
        <v>8.4381064889038904E-3</v>
      </c>
      <c r="AL1308" s="2">
        <f t="shared" si="705"/>
        <v>1.6960594042696817E-2</v>
      </c>
      <c r="AM1308" s="2">
        <f t="shared" si="706"/>
        <v>0</v>
      </c>
      <c r="AN1308" s="2">
        <f t="shared" si="707"/>
        <v>6.8348662560121509E-3</v>
      </c>
      <c r="AP1308" t="s">
        <v>1691</v>
      </c>
      <c r="AQ1308" t="s">
        <v>883</v>
      </c>
      <c r="AR1308" s="1">
        <v>8</v>
      </c>
      <c r="AT1308">
        <v>1</v>
      </c>
      <c r="AU1308" s="105">
        <v>47</v>
      </c>
      <c r="AV1308" s="107">
        <v>183</v>
      </c>
      <c r="AW1308" s="111">
        <f t="shared" si="708"/>
        <v>47183</v>
      </c>
      <c r="AY1308" s="6" t="s">
        <v>1243</v>
      </c>
      <c r="BF1308">
        <v>1</v>
      </c>
      <c r="BG1308">
        <v>1</v>
      </c>
      <c r="BH1308">
        <v>0</v>
      </c>
      <c r="BI1308">
        <v>2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</row>
    <row r="1309" spans="1:67" hidden="1" outlineLevel="1">
      <c r="A1309" t="s">
        <v>430</v>
      </c>
      <c r="B1309" t="s">
        <v>883</v>
      </c>
      <c r="C1309" s="1">
        <f t="shared" si="694"/>
        <v>8622</v>
      </c>
      <c r="D1309" s="8">
        <f t="shared" si="695"/>
        <v>2</v>
      </c>
      <c r="E1309" s="8">
        <f t="shared" si="696"/>
        <v>1</v>
      </c>
      <c r="F1309" s="8">
        <f t="shared" si="697"/>
        <v>0</v>
      </c>
      <c r="G1309" s="61">
        <f t="shared" si="698"/>
        <v>3926</v>
      </c>
      <c r="H1309" s="66">
        <f t="shared" si="693"/>
        <v>0.45534678728833217</v>
      </c>
      <c r="I1309" s="2"/>
      <c r="J1309" s="2">
        <f t="shared" si="699"/>
        <v>0.24507074924611458</v>
      </c>
      <c r="K1309" s="2">
        <f t="shared" si="700"/>
        <v>0.70041753653444672</v>
      </c>
      <c r="L1309" s="2">
        <f t="shared" si="701"/>
        <v>0</v>
      </c>
      <c r="M1309" s="2">
        <f t="shared" si="702"/>
        <v>5.4511714219438678E-2</v>
      </c>
      <c r="N1309" s="64">
        <v>2113</v>
      </c>
      <c r="O1309" s="64">
        <v>6039</v>
      </c>
      <c r="P1309" s="64"/>
      <c r="Q1309" s="64">
        <v>98</v>
      </c>
      <c r="R1309" s="64">
        <v>107</v>
      </c>
      <c r="S1309" s="64">
        <v>95</v>
      </c>
      <c r="T1309" s="64"/>
      <c r="U1309" s="64"/>
      <c r="V1309" s="64"/>
      <c r="W1309" s="64"/>
      <c r="X1309" s="64">
        <f t="shared" si="703"/>
        <v>1</v>
      </c>
      <c r="Y1309" s="64">
        <v>38</v>
      </c>
      <c r="Z1309" s="64">
        <v>42</v>
      </c>
      <c r="AA1309" s="64">
        <v>57</v>
      </c>
      <c r="AB1309" s="64">
        <v>32</v>
      </c>
      <c r="AC1309" s="64"/>
      <c r="AD1309" s="64"/>
      <c r="AE1309" s="64"/>
      <c r="AG1309" s="6">
        <f>IF(Q1309&gt;0,RANK(Q1309,(N1309:P1309,Q1309:AE1309)),0)</f>
        <v>4</v>
      </c>
      <c r="AH1309" s="6">
        <f>IF(R1309&gt;0,RANK(R1309,(N1309:P1309,Q1309:AE1309)),0)</f>
        <v>3</v>
      </c>
      <c r="AI1309" s="6">
        <f>IF(T1309&gt;0,RANK(T1309,(N1309:P1309,Q1309:AE1309)),0)</f>
        <v>0</v>
      </c>
      <c r="AJ1309" s="6">
        <f>IF(S1309&gt;0,RANK(S1309,(N1309:P1309,Q1309:AE1309)),0)</f>
        <v>5</v>
      </c>
      <c r="AK1309" s="2">
        <f t="shared" si="704"/>
        <v>1.1366272326606355E-2</v>
      </c>
      <c r="AL1309" s="2">
        <f t="shared" si="705"/>
        <v>1.2410113662723266E-2</v>
      </c>
      <c r="AM1309" s="2">
        <f t="shared" si="706"/>
        <v>0</v>
      </c>
      <c r="AN1309" s="2">
        <f t="shared" si="707"/>
        <v>1.1018325214567385E-2</v>
      </c>
      <c r="AP1309" t="s">
        <v>430</v>
      </c>
      <c r="AQ1309" t="s">
        <v>883</v>
      </c>
      <c r="AR1309" s="1">
        <v>6</v>
      </c>
      <c r="AT1309">
        <v>1</v>
      </c>
      <c r="AU1309" s="105">
        <v>47</v>
      </c>
      <c r="AV1309" s="107">
        <v>185</v>
      </c>
      <c r="AW1309" s="111">
        <f t="shared" si="708"/>
        <v>47185</v>
      </c>
      <c r="AY1309" s="6" t="s">
        <v>1243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</row>
    <row r="1310" spans="1:67" hidden="1" outlineLevel="1">
      <c r="A1310" t="s">
        <v>1166</v>
      </c>
      <c r="B1310" t="s">
        <v>883</v>
      </c>
      <c r="C1310" s="1">
        <f t="shared" si="694"/>
        <v>93761</v>
      </c>
      <c r="D1310" s="8">
        <f t="shared" si="695"/>
        <v>2</v>
      </c>
      <c r="E1310" s="8">
        <f t="shared" si="696"/>
        <v>1</v>
      </c>
      <c r="F1310" s="8">
        <f t="shared" si="697"/>
        <v>0</v>
      </c>
      <c r="G1310" s="61">
        <f t="shared" si="698"/>
        <v>55613</v>
      </c>
      <c r="H1310" s="66">
        <f t="shared" si="693"/>
        <v>0.59313573873998782</v>
      </c>
      <c r="I1310" s="2"/>
      <c r="J1310" s="2">
        <f t="shared" si="699"/>
        <v>0.17906165676560618</v>
      </c>
      <c r="K1310" s="2">
        <f t="shared" si="700"/>
        <v>0.77219739550559396</v>
      </c>
      <c r="L1310" s="2">
        <f t="shared" si="701"/>
        <v>0</v>
      </c>
      <c r="M1310" s="2">
        <f t="shared" si="702"/>
        <v>4.8740947728799888E-2</v>
      </c>
      <c r="N1310" s="64">
        <v>16789</v>
      </c>
      <c r="O1310" s="64">
        <v>72402</v>
      </c>
      <c r="P1310" s="64"/>
      <c r="Q1310" s="64">
        <v>1632</v>
      </c>
      <c r="R1310" s="64">
        <v>1209</v>
      </c>
      <c r="S1310" s="64">
        <v>801</v>
      </c>
      <c r="T1310" s="64"/>
      <c r="U1310" s="64"/>
      <c r="V1310" s="64"/>
      <c r="W1310" s="64"/>
      <c r="X1310" s="64">
        <f t="shared" si="703"/>
        <v>110</v>
      </c>
      <c r="Y1310" s="64">
        <v>195</v>
      </c>
      <c r="Z1310" s="64">
        <v>185</v>
      </c>
      <c r="AA1310" s="64">
        <v>235</v>
      </c>
      <c r="AB1310" s="64">
        <v>203</v>
      </c>
      <c r="AC1310" s="64"/>
      <c r="AD1310" s="64"/>
      <c r="AE1310" s="64"/>
      <c r="AG1310" s="6">
        <f>IF(Q1310&gt;0,RANK(Q1310,(N1310:P1310,Q1310:AE1310)),0)</f>
        <v>3</v>
      </c>
      <c r="AH1310" s="6">
        <f>IF(R1310&gt;0,RANK(R1310,(N1310:P1310,Q1310:AE1310)),0)</f>
        <v>4</v>
      </c>
      <c r="AI1310" s="6">
        <f>IF(T1310&gt;0,RANK(T1310,(N1310:P1310,Q1310:AE1310)),0)</f>
        <v>0</v>
      </c>
      <c r="AJ1310" s="6">
        <f>IF(S1310&gt;0,RANK(S1310,(N1310:P1310,Q1310:AE1310)),0)</f>
        <v>5</v>
      </c>
      <c r="AK1310" s="2">
        <f t="shared" si="704"/>
        <v>1.7405957700963086E-2</v>
      </c>
      <c r="AL1310" s="2">
        <f t="shared" si="705"/>
        <v>1.2894487046853169E-2</v>
      </c>
      <c r="AM1310" s="2">
        <f t="shared" si="706"/>
        <v>0</v>
      </c>
      <c r="AN1310" s="2">
        <f t="shared" si="707"/>
        <v>8.5429976216123971E-3</v>
      </c>
      <c r="AP1310" t="s">
        <v>1166</v>
      </c>
      <c r="AQ1310" t="s">
        <v>883</v>
      </c>
      <c r="AR1310" s="1">
        <v>7</v>
      </c>
      <c r="AT1310">
        <v>1</v>
      </c>
      <c r="AU1310" s="105">
        <v>47</v>
      </c>
      <c r="AV1310" s="107">
        <v>187</v>
      </c>
      <c r="AW1310" s="111">
        <f t="shared" si="708"/>
        <v>47187</v>
      </c>
      <c r="AY1310" s="6" t="s">
        <v>1243</v>
      </c>
      <c r="BF1310">
        <v>1</v>
      </c>
      <c r="BG1310">
        <v>1</v>
      </c>
      <c r="BH1310">
        <v>0</v>
      </c>
      <c r="BI1310">
        <v>11</v>
      </c>
      <c r="BJ1310">
        <v>5</v>
      </c>
      <c r="BK1310">
        <v>0</v>
      </c>
      <c r="BL1310">
        <v>4</v>
      </c>
      <c r="BM1310">
        <v>0</v>
      </c>
      <c r="BN1310">
        <v>88</v>
      </c>
      <c r="BO1310">
        <v>0</v>
      </c>
    </row>
    <row r="1311" spans="1:67" hidden="1" outlineLevel="1">
      <c r="A1311" t="s">
        <v>732</v>
      </c>
      <c r="B1311" t="s">
        <v>883</v>
      </c>
      <c r="C1311" s="1">
        <f t="shared" si="694"/>
        <v>49784</v>
      </c>
      <c r="D1311" s="8">
        <f t="shared" si="695"/>
        <v>2</v>
      </c>
      <c r="E1311" s="8">
        <f t="shared" si="696"/>
        <v>1</v>
      </c>
      <c r="F1311" s="8">
        <f t="shared" si="697"/>
        <v>0</v>
      </c>
      <c r="G1311" s="61">
        <f t="shared" si="698"/>
        <v>26496</v>
      </c>
      <c r="H1311" s="66">
        <f t="shared" si="693"/>
        <v>0.53221918688735337</v>
      </c>
      <c r="I1311" s="2"/>
      <c r="J1311" s="2">
        <f t="shared" si="699"/>
        <v>0.21085087578338421</v>
      </c>
      <c r="K1311" s="2">
        <f t="shared" si="700"/>
        <v>0.74307006267073761</v>
      </c>
      <c r="L1311" s="2">
        <f t="shared" si="701"/>
        <v>0</v>
      </c>
      <c r="M1311" s="2">
        <f t="shared" si="702"/>
        <v>4.6079061545878153E-2</v>
      </c>
      <c r="N1311" s="64">
        <v>10497</v>
      </c>
      <c r="O1311" s="64">
        <v>36993</v>
      </c>
      <c r="P1311" s="64"/>
      <c r="Q1311" s="64">
        <v>749</v>
      </c>
      <c r="R1311" s="64">
        <v>450</v>
      </c>
      <c r="S1311" s="64">
        <v>512</v>
      </c>
      <c r="T1311" s="64"/>
      <c r="U1311" s="64"/>
      <c r="V1311" s="64"/>
      <c r="W1311" s="64"/>
      <c r="X1311" s="64">
        <f>SUM(BF1311:BO1311)</f>
        <v>19</v>
      </c>
      <c r="Y1311" s="64">
        <v>121</v>
      </c>
      <c r="Z1311" s="64">
        <v>131</v>
      </c>
      <c r="AA1311" s="64">
        <v>176</v>
      </c>
      <c r="AB1311" s="64">
        <v>136</v>
      </c>
      <c r="AC1311" s="64"/>
      <c r="AD1311" s="64"/>
      <c r="AE1311" s="64"/>
      <c r="AG1311" s="6">
        <f>IF(Q1311&gt;0,RANK(Q1311,(N1311:P1311,Q1311:AE1311)),0)</f>
        <v>3</v>
      </c>
      <c r="AH1311" s="6">
        <f>IF(R1311&gt;0,RANK(R1311,(N1311:P1311,Q1311:AE1311)),0)</f>
        <v>5</v>
      </c>
      <c r="AI1311" s="6">
        <f>IF(T1311&gt;0,RANK(T1311,(N1311:P1311,Q1311:AE1311)),0)</f>
        <v>0</v>
      </c>
      <c r="AJ1311" s="6">
        <f>IF(S1311&gt;0,RANK(S1311,(N1311:P1311,Q1311:AE1311)),0)</f>
        <v>4</v>
      </c>
      <c r="AK1311" s="2">
        <f t="shared" si="704"/>
        <v>1.5044994375703037E-2</v>
      </c>
      <c r="AL1311" s="2">
        <f t="shared" si="705"/>
        <v>9.039048690342279E-3</v>
      </c>
      <c r="AM1311" s="2">
        <f t="shared" si="706"/>
        <v>0</v>
      </c>
      <c r="AN1311" s="2">
        <f t="shared" si="707"/>
        <v>1.028442873212277E-2</v>
      </c>
      <c r="AP1311" t="s">
        <v>732</v>
      </c>
      <c r="AQ1311" t="s">
        <v>883</v>
      </c>
      <c r="AR1311" s="1">
        <v>6</v>
      </c>
      <c r="AT1311">
        <v>1</v>
      </c>
      <c r="AU1311" s="105">
        <v>47</v>
      </c>
      <c r="AV1311" s="107">
        <v>189</v>
      </c>
      <c r="AW1311" s="111">
        <f t="shared" si="708"/>
        <v>47189</v>
      </c>
      <c r="AY1311" s="6" t="s">
        <v>1243</v>
      </c>
      <c r="BF1311">
        <v>7</v>
      </c>
      <c r="BG1311">
        <v>0</v>
      </c>
      <c r="BH1311">
        <v>0</v>
      </c>
      <c r="BI1311">
        <v>7</v>
      </c>
      <c r="BJ1311">
        <v>0</v>
      </c>
      <c r="BK1311">
        <v>0</v>
      </c>
      <c r="BL1311">
        <v>3</v>
      </c>
      <c r="BM1311">
        <v>0</v>
      </c>
      <c r="BN1311">
        <v>2</v>
      </c>
      <c r="BO1311">
        <v>0</v>
      </c>
    </row>
    <row r="1312" spans="1:67" collapsed="1">
      <c r="A1312" t="s">
        <v>1638</v>
      </c>
      <c r="B1312" t="s">
        <v>179</v>
      </c>
      <c r="C1312" s="1">
        <f t="shared" si="694"/>
        <v>2321477</v>
      </c>
      <c r="D1312" s="8">
        <f t="shared" si="695"/>
        <v>2</v>
      </c>
      <c r="E1312" s="8">
        <f t="shared" si="696"/>
        <v>1</v>
      </c>
      <c r="F1312" s="8">
        <f t="shared" si="697"/>
        <v>0</v>
      </c>
      <c r="G1312" s="61">
        <f t="shared" si="698"/>
        <v>800561</v>
      </c>
      <c r="H1312" s="66">
        <f t="shared" si="693"/>
        <v>0.34484985205539403</v>
      </c>
      <c r="I1312" s="2"/>
      <c r="J1312" s="2">
        <f t="shared" si="699"/>
        <v>0.30406590287131857</v>
      </c>
      <c r="K1312" s="2">
        <f t="shared" si="700"/>
        <v>0.64891575492671261</v>
      </c>
      <c r="L1312" s="2">
        <f t="shared" si="701"/>
        <v>0</v>
      </c>
      <c r="M1312" s="2">
        <f t="shared" si="702"/>
        <v>4.7018342201968766E-2</v>
      </c>
      <c r="N1312" s="64">
        <f>SUM(N1217:N1311)</f>
        <v>705882</v>
      </c>
      <c r="O1312" s="64">
        <f>SUM(O1217:O1311)</f>
        <v>1506443</v>
      </c>
      <c r="P1312" s="64"/>
      <c r="Q1312" s="64">
        <f>SUM(Q1217:Q1311)</f>
        <v>38472</v>
      </c>
      <c r="R1312" s="64">
        <f>SUM(R1217:R1311)</f>
        <v>20936</v>
      </c>
      <c r="S1312" s="64">
        <f>SUM(S1217:S1311)</f>
        <v>18620</v>
      </c>
      <c r="T1312" s="64"/>
      <c r="U1312" s="64"/>
      <c r="V1312" s="64"/>
      <c r="W1312" s="64"/>
      <c r="X1312" s="64">
        <f>SUM(X1217:X1311)</f>
        <v>1288</v>
      </c>
      <c r="Y1312" s="64">
        <f>SUM(Y1217:Y1311)</f>
        <v>6523</v>
      </c>
      <c r="Z1312" s="64">
        <f>SUM(Z1217:Z1311)</f>
        <v>8080</v>
      </c>
      <c r="AA1312" s="64">
        <f>SUM(AA1217:AA1311)</f>
        <v>7148</v>
      </c>
      <c r="AB1312" s="64">
        <f>SUM(AB1217:AB1311)</f>
        <v>8085</v>
      </c>
      <c r="AC1312" s="64"/>
      <c r="AD1312" s="64"/>
      <c r="AE1312" s="64"/>
      <c r="AG1312" s="6">
        <f>IF(Q1312&gt;0,RANK(Q1312,(N1312:P1312,Q1312:AE1312)),0)</f>
        <v>3</v>
      </c>
      <c r="AH1312" s="6">
        <f>IF(R1312&gt;0,RANK(R1312,(N1312:P1312,Q1312:AE1312)),0)</f>
        <v>4</v>
      </c>
      <c r="AI1312" s="6">
        <f>IF(T1312&gt;0,RANK(T1312,(N1312:P1312,Q1312:AE1312)),0)</f>
        <v>0</v>
      </c>
      <c r="AJ1312" s="6">
        <f>IF(S1312&gt;0,RANK(S1312,(N1312:P1312,Q1312:AE1312)),0)</f>
        <v>5</v>
      </c>
      <c r="AK1312" s="2">
        <f t="shared" si="704"/>
        <v>1.6572208124396668E-2</v>
      </c>
      <c r="AL1312" s="2">
        <f t="shared" si="705"/>
        <v>9.0183964777596336E-3</v>
      </c>
      <c r="AM1312" s="2">
        <f t="shared" si="706"/>
        <v>0</v>
      </c>
      <c r="AN1312" s="2">
        <f t="shared" si="707"/>
        <v>8.0207557516184733E-3</v>
      </c>
      <c r="AP1312" t="s">
        <v>1638</v>
      </c>
      <c r="AQ1312" t="s">
        <v>179</v>
      </c>
      <c r="AT1312">
        <v>1</v>
      </c>
      <c r="AU1312" s="105">
        <v>47</v>
      </c>
      <c r="AV1312" s="107"/>
      <c r="AW1312" s="105">
        <v>47</v>
      </c>
      <c r="AY1312" s="6" t="s">
        <v>71</v>
      </c>
      <c r="BF1312" s="64">
        <f t="shared" ref="BF1312:BO1312" si="709">SUM(BF1217:BF1311)</f>
        <v>218</v>
      </c>
      <c r="BG1312" s="64">
        <f t="shared" si="709"/>
        <v>18</v>
      </c>
      <c r="BH1312" s="64">
        <f t="shared" si="709"/>
        <v>5</v>
      </c>
      <c r="BI1312" s="64">
        <f t="shared" si="709"/>
        <v>409</v>
      </c>
      <c r="BJ1312" s="64">
        <f t="shared" si="709"/>
        <v>117</v>
      </c>
      <c r="BK1312" s="64">
        <f t="shared" si="709"/>
        <v>23</v>
      </c>
      <c r="BL1312" s="64">
        <f t="shared" si="709"/>
        <v>12</v>
      </c>
      <c r="BM1312" s="64">
        <f t="shared" si="709"/>
        <v>14</v>
      </c>
      <c r="BN1312" s="64">
        <f t="shared" si="709"/>
        <v>470</v>
      </c>
      <c r="BO1312" s="64">
        <f t="shared" si="709"/>
        <v>2</v>
      </c>
    </row>
    <row r="1313" spans="1:51">
      <c r="C1313" s="1"/>
      <c r="D1313" s="8"/>
      <c r="E1313" s="8"/>
      <c r="F1313" s="8"/>
      <c r="G1313" s="61"/>
      <c r="H1313" s="66"/>
      <c r="I1313" s="2"/>
      <c r="N1313" s="64"/>
      <c r="O1313" s="64"/>
      <c r="P1313" s="64"/>
      <c r="Q1313" s="64"/>
      <c r="R1313" s="64"/>
      <c r="S1313" s="64"/>
      <c r="T1313" s="64"/>
      <c r="U1313" s="64"/>
      <c r="V1313" s="64"/>
      <c r="W1313" s="64"/>
      <c r="X1313" s="64"/>
      <c r="Y1313" s="64"/>
      <c r="Z1313" s="64"/>
      <c r="AA1313" s="64"/>
      <c r="AB1313" s="64"/>
      <c r="AC1313" s="64"/>
      <c r="AD1313" s="64"/>
      <c r="AE1313" s="64"/>
      <c r="AG1313" s="6"/>
      <c r="AH1313" s="6"/>
      <c r="AI1313" s="6"/>
      <c r="AJ1313" s="6"/>
      <c r="AU1313" s="105"/>
      <c r="AV1313" s="107"/>
      <c r="AW1313" s="111"/>
    </row>
    <row r="1314" spans="1:51" hidden="1" outlineLevel="1">
      <c r="A1314" t="s">
        <v>1587</v>
      </c>
      <c r="B1314" t="s">
        <v>572</v>
      </c>
      <c r="C1314" s="1">
        <f t="shared" ref="C1314:C1377" si="710">SUM(N1314:AE1314)</f>
        <v>16009</v>
      </c>
      <c r="D1314" s="8">
        <f t="shared" ref="D1314:D1377" si="711">IF(N1314&gt;0, RANK(N1314,(N1314:AE1314)),0)</f>
        <v>2</v>
      </c>
      <c r="E1314" s="8">
        <f t="shared" ref="E1314:E1377" si="712">IF(O1314&gt;0,RANK(O1314,(N1314:AE1314)),0)</f>
        <v>1</v>
      </c>
      <c r="F1314" s="8">
        <f t="shared" ref="F1314:F1377" si="713">IF(P1314&gt;0,RANK(P1314,(N1314:AE1314)),0)</f>
        <v>0</v>
      </c>
      <c r="G1314" s="61">
        <f t="shared" ref="G1314:G1377" si="714">IF(C1314&gt;0,MAX(N1314:S1314)-LARGE(N1314:S1314,2),0)</f>
        <v>7333</v>
      </c>
      <c r="H1314" s="66">
        <f t="shared" si="693"/>
        <v>0.45805484415016551</v>
      </c>
      <c r="I1314" s="2"/>
      <c r="J1314" s="2">
        <f t="shared" ref="J1314:J1377" si="715">IF($C1314=0,"-",N1314/$C1314)</f>
        <v>0.25947904303829095</v>
      </c>
      <c r="K1314" s="2">
        <f t="shared" ref="K1314:K1377" si="716">IF($C1314=0,"-",O1314/$C1314)</f>
        <v>0.71753388718845645</v>
      </c>
      <c r="L1314" s="2">
        <f t="shared" ref="L1314:L1377" si="717">IF($C1314=0,"-",P1314/$C1314)</f>
        <v>0</v>
      </c>
      <c r="M1314" s="2">
        <f t="shared" ref="M1314:M1377" si="718">IF(C1314=0,"-",(1-J1314-K1314-L1314))</f>
        <v>2.29870697732526E-2</v>
      </c>
      <c r="N1314" s="64">
        <v>4154</v>
      </c>
      <c r="O1314" s="64">
        <v>11487</v>
      </c>
      <c r="P1314" s="64"/>
      <c r="Q1314" s="64">
        <v>104</v>
      </c>
      <c r="R1314" s="64">
        <v>264</v>
      </c>
      <c r="S1314" s="64"/>
      <c r="T1314" s="64"/>
      <c r="U1314" s="64"/>
      <c r="V1314" s="64"/>
      <c r="W1314" s="64"/>
      <c r="X1314" s="64"/>
      <c r="Y1314" s="64"/>
      <c r="Z1314" s="64"/>
      <c r="AA1314" s="64"/>
      <c r="AB1314" s="64"/>
      <c r="AC1314" s="64"/>
      <c r="AD1314" s="64"/>
      <c r="AE1314" s="64"/>
      <c r="AG1314" s="6">
        <f>IF(Q1314&gt;0,RANK(Q1314,(N1314:P1314,Q1314:AE1314)),0)</f>
        <v>4</v>
      </c>
      <c r="AH1314" s="6">
        <f>IF(R1314&gt;0,RANK(R1314,(N1314:P1314,Q1314:AE1314)),0)</f>
        <v>3</v>
      </c>
      <c r="AI1314" s="6">
        <f>IF(T1314&gt;0,RANK(T1314,(N1314:P1314,Q1314:AE1314)),0)</f>
        <v>0</v>
      </c>
      <c r="AJ1314" s="6">
        <f>IF(S1314&gt;0,RANK(S1314,(N1314:P1314,Q1314:AE1314)),0)</f>
        <v>0</v>
      </c>
      <c r="AK1314" s="2">
        <f t="shared" ref="AK1314:AK1377" si="719">IF($C1314=0,"-",Q1314/$C1314)</f>
        <v>6.496345805484415E-3</v>
      </c>
      <c r="AL1314" s="2">
        <f t="shared" ref="AL1314:AL1377" si="720">IF($C1314=0,"-",R1314/$C1314)</f>
        <v>1.6490723967768132E-2</v>
      </c>
      <c r="AM1314" s="2">
        <f t="shared" ref="AM1314:AM1377" si="721">IF($C1314=0,"-",T1314/$C1314)</f>
        <v>0</v>
      </c>
      <c r="AN1314" s="2">
        <f t="shared" ref="AN1314:AN1377" si="722">IF($C1314=0,"-",S1314/$C1314)</f>
        <v>0</v>
      </c>
      <c r="AP1314" t="s">
        <v>1587</v>
      </c>
      <c r="AQ1314" t="s">
        <v>572</v>
      </c>
      <c r="AR1314">
        <v>5</v>
      </c>
      <c r="AT1314">
        <v>1</v>
      </c>
      <c r="AU1314" s="105">
        <v>48</v>
      </c>
      <c r="AV1314" s="107">
        <v>1</v>
      </c>
      <c r="AW1314" s="111">
        <f t="shared" si="708"/>
        <v>48001</v>
      </c>
      <c r="AY1314" s="6" t="s">
        <v>1243</v>
      </c>
    </row>
    <row r="1315" spans="1:51" hidden="1" outlineLevel="1">
      <c r="A1315" t="s">
        <v>384</v>
      </c>
      <c r="B1315" t="s">
        <v>572</v>
      </c>
      <c r="C1315" s="1">
        <f t="shared" si="710"/>
        <v>4387</v>
      </c>
      <c r="D1315" s="8">
        <f t="shared" si="711"/>
        <v>2</v>
      </c>
      <c r="E1315" s="8">
        <f t="shared" si="712"/>
        <v>1</v>
      </c>
      <c r="F1315" s="8">
        <f t="shared" si="713"/>
        <v>0</v>
      </c>
      <c r="G1315" s="61">
        <f t="shared" si="714"/>
        <v>2737</v>
      </c>
      <c r="H1315" s="66">
        <f t="shared" si="693"/>
        <v>0.62388876225210854</v>
      </c>
      <c r="I1315" s="2"/>
      <c r="J1315" s="2">
        <f t="shared" si="715"/>
        <v>0.17278322315933439</v>
      </c>
      <c r="K1315" s="2">
        <f t="shared" si="716"/>
        <v>0.79667198541144291</v>
      </c>
      <c r="L1315" s="2">
        <f t="shared" si="717"/>
        <v>0</v>
      </c>
      <c r="M1315" s="2">
        <f t="shared" si="718"/>
        <v>3.0544791429222728E-2</v>
      </c>
      <c r="N1315" s="64">
        <v>758</v>
      </c>
      <c r="O1315" s="64">
        <v>3495</v>
      </c>
      <c r="P1315" s="64"/>
      <c r="Q1315" s="64">
        <v>42</v>
      </c>
      <c r="R1315" s="64">
        <v>92</v>
      </c>
      <c r="S1315" s="64"/>
      <c r="T1315" s="64"/>
      <c r="U1315" s="64"/>
      <c r="V1315" s="64"/>
      <c r="W1315" s="64"/>
      <c r="X1315" s="64"/>
      <c r="Y1315" s="64"/>
      <c r="Z1315" s="64"/>
      <c r="AA1315" s="64"/>
      <c r="AB1315" s="64"/>
      <c r="AC1315" s="64"/>
      <c r="AD1315" s="64"/>
      <c r="AE1315" s="64"/>
      <c r="AG1315" s="6">
        <f>IF(Q1315&gt;0,RANK(Q1315,(N1315:P1315,Q1315:AE1315)),0)</f>
        <v>4</v>
      </c>
      <c r="AH1315" s="6">
        <f>IF(R1315&gt;0,RANK(R1315,(N1315:P1315,Q1315:AE1315)),0)</f>
        <v>3</v>
      </c>
      <c r="AI1315" s="6">
        <f>IF(T1315&gt;0,RANK(T1315,(N1315:P1315,Q1315:AE1315)),0)</f>
        <v>0</v>
      </c>
      <c r="AJ1315" s="6">
        <f>IF(S1315&gt;0,RANK(S1315,(N1315:P1315,Q1315:AE1315)),0)</f>
        <v>0</v>
      </c>
      <c r="AK1315" s="2">
        <f t="shared" si="719"/>
        <v>9.5737405972190562E-3</v>
      </c>
      <c r="AL1315" s="2">
        <f t="shared" si="720"/>
        <v>2.0971050832003648E-2</v>
      </c>
      <c r="AM1315" s="2">
        <f t="shared" si="721"/>
        <v>0</v>
      </c>
      <c r="AN1315" s="2">
        <f t="shared" si="722"/>
        <v>0</v>
      </c>
      <c r="AP1315" t="s">
        <v>384</v>
      </c>
      <c r="AQ1315" t="s">
        <v>572</v>
      </c>
      <c r="AR1315">
        <v>11</v>
      </c>
      <c r="AT1315">
        <v>1</v>
      </c>
      <c r="AU1315" s="105">
        <v>48</v>
      </c>
      <c r="AV1315" s="107">
        <v>3</v>
      </c>
      <c r="AW1315" s="111">
        <f t="shared" si="708"/>
        <v>48003</v>
      </c>
      <c r="AY1315" s="6" t="s">
        <v>1243</v>
      </c>
    </row>
    <row r="1316" spans="1:51" hidden="1" outlineLevel="1">
      <c r="A1316" t="s">
        <v>403</v>
      </c>
      <c r="B1316" t="s">
        <v>572</v>
      </c>
      <c r="C1316" s="1">
        <f t="shared" si="710"/>
        <v>27909</v>
      </c>
      <c r="D1316" s="8">
        <f t="shared" si="711"/>
        <v>2</v>
      </c>
      <c r="E1316" s="8">
        <f t="shared" si="712"/>
        <v>1</v>
      </c>
      <c r="F1316" s="8">
        <f t="shared" si="713"/>
        <v>0</v>
      </c>
      <c r="G1316" s="61">
        <f t="shared" si="714"/>
        <v>11175</v>
      </c>
      <c r="H1316" s="66">
        <f t="shared" si="693"/>
        <v>0.400408470385897</v>
      </c>
      <c r="I1316" s="2"/>
      <c r="J1316" s="2">
        <f t="shared" si="715"/>
        <v>0.29098140384822102</v>
      </c>
      <c r="K1316" s="2">
        <f t="shared" si="716"/>
        <v>0.69138987423411802</v>
      </c>
      <c r="L1316" s="2">
        <f t="shared" si="717"/>
        <v>0</v>
      </c>
      <c r="M1316" s="2">
        <f t="shared" si="718"/>
        <v>1.7628721917660961E-2</v>
      </c>
      <c r="N1316" s="64">
        <v>8121</v>
      </c>
      <c r="O1316" s="64">
        <v>19296</v>
      </c>
      <c r="P1316" s="64"/>
      <c r="Q1316" s="64">
        <v>155</v>
      </c>
      <c r="R1316" s="64">
        <v>337</v>
      </c>
      <c r="S1316" s="64"/>
      <c r="T1316" s="64"/>
      <c r="U1316" s="64"/>
      <c r="V1316" s="64"/>
      <c r="W1316" s="64"/>
      <c r="X1316" s="64"/>
      <c r="Y1316" s="64"/>
      <c r="Z1316" s="64"/>
      <c r="AA1316" s="64"/>
      <c r="AB1316" s="64"/>
      <c r="AC1316" s="64"/>
      <c r="AD1316" s="64"/>
      <c r="AE1316" s="64"/>
      <c r="AG1316" s="6">
        <f>IF(Q1316&gt;0,RANK(Q1316,(N1316:P1316,Q1316:AE1316)),0)</f>
        <v>4</v>
      </c>
      <c r="AH1316" s="6">
        <f>IF(R1316&gt;0,RANK(R1316,(N1316:P1316,Q1316:AE1316)),0)</f>
        <v>3</v>
      </c>
      <c r="AI1316" s="6">
        <f>IF(T1316&gt;0,RANK(T1316,(N1316:P1316,Q1316:AE1316)),0)</f>
        <v>0</v>
      </c>
      <c r="AJ1316" s="6">
        <f>IF(S1316&gt;0,RANK(S1316,(N1316:P1316,Q1316:AE1316)),0)</f>
        <v>0</v>
      </c>
      <c r="AK1316" s="2">
        <f t="shared" si="719"/>
        <v>5.5537640187753052E-3</v>
      </c>
      <c r="AL1316" s="2">
        <f t="shared" si="720"/>
        <v>1.2074957898885665E-2</v>
      </c>
      <c r="AM1316" s="2">
        <f t="shared" si="721"/>
        <v>0</v>
      </c>
      <c r="AN1316" s="2">
        <f t="shared" si="722"/>
        <v>0</v>
      </c>
      <c r="AP1316" t="s">
        <v>403</v>
      </c>
      <c r="AQ1316" t="s">
        <v>572</v>
      </c>
      <c r="AR1316">
        <v>1</v>
      </c>
      <c r="AT1316">
        <v>1</v>
      </c>
      <c r="AU1316" s="105">
        <v>48</v>
      </c>
      <c r="AV1316" s="107">
        <v>5</v>
      </c>
      <c r="AW1316" s="111">
        <f t="shared" si="708"/>
        <v>48005</v>
      </c>
      <c r="AY1316" s="6" t="s">
        <v>1243</v>
      </c>
    </row>
    <row r="1317" spans="1:51" hidden="1" outlineLevel="1">
      <c r="A1317" t="s">
        <v>1190</v>
      </c>
      <c r="B1317" t="s">
        <v>572</v>
      </c>
      <c r="C1317" s="1">
        <f t="shared" si="710"/>
        <v>9485</v>
      </c>
      <c r="D1317" s="8">
        <f t="shared" si="711"/>
        <v>2</v>
      </c>
      <c r="E1317" s="8">
        <f t="shared" si="712"/>
        <v>1</v>
      </c>
      <c r="F1317" s="8">
        <f t="shared" si="713"/>
        <v>0</v>
      </c>
      <c r="G1317" s="61">
        <f t="shared" si="714"/>
        <v>4048</v>
      </c>
      <c r="H1317" s="66">
        <f t="shared" si="693"/>
        <v>0.42677912493410647</v>
      </c>
      <c r="I1317" s="2"/>
      <c r="J1317" s="2">
        <f t="shared" si="715"/>
        <v>0.27327358987875594</v>
      </c>
      <c r="K1317" s="2">
        <f t="shared" si="716"/>
        <v>0.70005271481286246</v>
      </c>
      <c r="L1317" s="2">
        <f t="shared" si="717"/>
        <v>0</v>
      </c>
      <c r="M1317" s="2">
        <f t="shared" si="718"/>
        <v>2.6673695308381595E-2</v>
      </c>
      <c r="N1317" s="64">
        <v>2592</v>
      </c>
      <c r="O1317" s="64">
        <v>6640</v>
      </c>
      <c r="P1317" s="64"/>
      <c r="Q1317" s="64">
        <v>85</v>
      </c>
      <c r="R1317" s="64">
        <v>168</v>
      </c>
      <c r="S1317" s="64"/>
      <c r="T1317" s="64"/>
      <c r="U1317" s="64"/>
      <c r="V1317" s="64"/>
      <c r="W1317" s="64"/>
      <c r="X1317" s="64"/>
      <c r="Y1317" s="64"/>
      <c r="Z1317" s="64"/>
      <c r="AA1317" s="64"/>
      <c r="AB1317" s="64"/>
      <c r="AC1317" s="64"/>
      <c r="AD1317" s="64"/>
      <c r="AE1317" s="64"/>
      <c r="AG1317" s="6">
        <f>IF(Q1317&gt;0,RANK(Q1317,(N1317:P1317,Q1317:AE1317)),0)</f>
        <v>4</v>
      </c>
      <c r="AH1317" s="6">
        <f>IF(R1317&gt;0,RANK(R1317,(N1317:P1317,Q1317:AE1317)),0)</f>
        <v>3</v>
      </c>
      <c r="AI1317" s="6">
        <f>IF(T1317&gt;0,RANK(T1317,(N1317:P1317,Q1317:AE1317)),0)</f>
        <v>0</v>
      </c>
      <c r="AJ1317" s="6">
        <f>IF(S1317&gt;0,RANK(S1317,(N1317:P1317,Q1317:AE1317)),0)</f>
        <v>0</v>
      </c>
      <c r="AK1317" s="2">
        <f t="shared" si="719"/>
        <v>8.9615181866104371E-3</v>
      </c>
      <c r="AL1317" s="2">
        <f t="shared" si="720"/>
        <v>1.7712177121771217E-2</v>
      </c>
      <c r="AM1317" s="2">
        <f t="shared" si="721"/>
        <v>0</v>
      </c>
      <c r="AN1317" s="2">
        <f t="shared" si="722"/>
        <v>0</v>
      </c>
      <c r="AP1317" t="s">
        <v>1190</v>
      </c>
      <c r="AQ1317" t="s">
        <v>572</v>
      </c>
      <c r="AR1317">
        <v>27</v>
      </c>
      <c r="AT1317">
        <v>1</v>
      </c>
      <c r="AU1317" s="105">
        <v>48</v>
      </c>
      <c r="AV1317" s="107">
        <v>7</v>
      </c>
      <c r="AW1317" s="111">
        <f t="shared" si="708"/>
        <v>48007</v>
      </c>
      <c r="AY1317" s="6" t="s">
        <v>1243</v>
      </c>
    </row>
    <row r="1318" spans="1:51" hidden="1" outlineLevel="1">
      <c r="A1318" t="s">
        <v>2356</v>
      </c>
      <c r="B1318" t="s">
        <v>572</v>
      </c>
      <c r="C1318" s="1">
        <f t="shared" si="710"/>
        <v>4066</v>
      </c>
      <c r="D1318" s="8">
        <f t="shared" si="711"/>
        <v>2</v>
      </c>
      <c r="E1318" s="8">
        <f t="shared" si="712"/>
        <v>1</v>
      </c>
      <c r="F1318" s="8">
        <f t="shared" si="713"/>
        <v>0</v>
      </c>
      <c r="G1318" s="61">
        <f t="shared" si="714"/>
        <v>2782</v>
      </c>
      <c r="H1318" s="66">
        <f t="shared" si="693"/>
        <v>0.68421052631578949</v>
      </c>
      <c r="I1318" s="2"/>
      <c r="J1318" s="2">
        <f t="shared" si="715"/>
        <v>0.14707329070339401</v>
      </c>
      <c r="K1318" s="2">
        <f t="shared" si="716"/>
        <v>0.83128381701918352</v>
      </c>
      <c r="L1318" s="2">
        <f t="shared" si="717"/>
        <v>0</v>
      </c>
      <c r="M1318" s="2">
        <f t="shared" si="718"/>
        <v>2.1642892277422443E-2</v>
      </c>
      <c r="N1318" s="64">
        <v>598</v>
      </c>
      <c r="O1318" s="64">
        <v>3380</v>
      </c>
      <c r="P1318" s="64"/>
      <c r="Q1318" s="64">
        <v>32</v>
      </c>
      <c r="R1318" s="64">
        <v>56</v>
      </c>
      <c r="S1318" s="64"/>
      <c r="T1318" s="64"/>
      <c r="U1318" s="64"/>
      <c r="V1318" s="64"/>
      <c r="W1318" s="64"/>
      <c r="X1318" s="64"/>
      <c r="Y1318" s="64"/>
      <c r="Z1318" s="64"/>
      <c r="AA1318" s="64"/>
      <c r="AB1318" s="64"/>
      <c r="AC1318" s="64"/>
      <c r="AD1318" s="64"/>
      <c r="AE1318" s="64"/>
      <c r="AG1318" s="6">
        <f>IF(Q1318&gt;0,RANK(Q1318,(N1318:P1318,Q1318:AE1318)),0)</f>
        <v>4</v>
      </c>
      <c r="AH1318" s="6">
        <f>IF(R1318&gt;0,RANK(R1318,(N1318:P1318,Q1318:AE1318)),0)</f>
        <v>3</v>
      </c>
      <c r="AI1318" s="6">
        <f>IF(T1318&gt;0,RANK(T1318,(N1318:P1318,Q1318:AE1318)),0)</f>
        <v>0</v>
      </c>
      <c r="AJ1318" s="6">
        <f>IF(S1318&gt;0,RANK(S1318,(N1318:P1318,Q1318:AE1318)),0)</f>
        <v>0</v>
      </c>
      <c r="AK1318" s="2">
        <f t="shared" si="719"/>
        <v>7.8701426463354644E-3</v>
      </c>
      <c r="AL1318" s="2">
        <f t="shared" si="720"/>
        <v>1.3772749631087064E-2</v>
      </c>
      <c r="AM1318" s="2">
        <f t="shared" si="721"/>
        <v>0</v>
      </c>
      <c r="AN1318" s="2">
        <f t="shared" si="722"/>
        <v>0</v>
      </c>
      <c r="AP1318" t="s">
        <v>2356</v>
      </c>
      <c r="AQ1318" t="s">
        <v>572</v>
      </c>
      <c r="AR1318">
        <v>13</v>
      </c>
      <c r="AT1318">
        <v>1</v>
      </c>
      <c r="AU1318" s="105">
        <v>48</v>
      </c>
      <c r="AV1318" s="107">
        <v>9</v>
      </c>
      <c r="AW1318" s="111">
        <f t="shared" si="708"/>
        <v>48009</v>
      </c>
      <c r="AY1318" s="6" t="s">
        <v>1243</v>
      </c>
    </row>
    <row r="1319" spans="1:51" hidden="1" outlineLevel="1">
      <c r="A1319" t="s">
        <v>1313</v>
      </c>
      <c r="B1319" t="s">
        <v>572</v>
      </c>
      <c r="C1319" s="1">
        <f t="shared" si="710"/>
        <v>919</v>
      </c>
      <c r="D1319" s="8">
        <f t="shared" si="711"/>
        <v>2</v>
      </c>
      <c r="E1319" s="8">
        <f t="shared" si="712"/>
        <v>1</v>
      </c>
      <c r="F1319" s="8">
        <f t="shared" si="713"/>
        <v>0</v>
      </c>
      <c r="G1319" s="61">
        <f t="shared" si="714"/>
        <v>677</v>
      </c>
      <c r="H1319" s="66">
        <f t="shared" si="693"/>
        <v>0.73667029379760607</v>
      </c>
      <c r="I1319" s="2"/>
      <c r="J1319" s="2">
        <f t="shared" si="715"/>
        <v>0.11860718171926006</v>
      </c>
      <c r="K1319" s="2">
        <f t="shared" si="716"/>
        <v>0.85527747551686617</v>
      </c>
      <c r="L1319" s="2">
        <f t="shared" si="717"/>
        <v>0</v>
      </c>
      <c r="M1319" s="2">
        <f t="shared" si="718"/>
        <v>2.6115342763873728E-2</v>
      </c>
      <c r="N1319" s="64">
        <v>109</v>
      </c>
      <c r="O1319" s="64">
        <v>786</v>
      </c>
      <c r="P1319" s="64"/>
      <c r="Q1319" s="64">
        <v>8</v>
      </c>
      <c r="R1319" s="64">
        <v>16</v>
      </c>
      <c r="S1319" s="64"/>
      <c r="T1319" s="64"/>
      <c r="U1319" s="64"/>
      <c r="V1319" s="64"/>
      <c r="W1319" s="64"/>
      <c r="X1319" s="64"/>
      <c r="Y1319" s="64"/>
      <c r="Z1319" s="64"/>
      <c r="AA1319" s="64"/>
      <c r="AB1319" s="64"/>
      <c r="AC1319" s="64"/>
      <c r="AD1319" s="64"/>
      <c r="AE1319" s="64"/>
      <c r="AG1319" s="6">
        <f>IF(Q1319&gt;0,RANK(Q1319,(N1319:P1319,Q1319:AE1319)),0)</f>
        <v>4</v>
      </c>
      <c r="AH1319" s="6">
        <f>IF(R1319&gt;0,RANK(R1319,(N1319:P1319,Q1319:AE1319)),0)</f>
        <v>3</v>
      </c>
      <c r="AI1319" s="6">
        <f>IF(T1319&gt;0,RANK(T1319,(N1319:P1319,Q1319:AE1319)),0)</f>
        <v>0</v>
      </c>
      <c r="AJ1319" s="6">
        <f>IF(S1319&gt;0,RANK(S1319,(N1319:P1319,Q1319:AE1319)),0)</f>
        <v>0</v>
      </c>
      <c r="AK1319" s="2">
        <f t="shared" si="719"/>
        <v>8.7051142546245922E-3</v>
      </c>
      <c r="AL1319" s="2">
        <f t="shared" si="720"/>
        <v>1.7410228509249184E-2</v>
      </c>
      <c r="AM1319" s="2">
        <f t="shared" si="721"/>
        <v>0</v>
      </c>
      <c r="AN1319" s="2">
        <f t="shared" si="722"/>
        <v>0</v>
      </c>
      <c r="AP1319" t="s">
        <v>1313</v>
      </c>
      <c r="AQ1319" t="s">
        <v>572</v>
      </c>
      <c r="AR1319">
        <v>13</v>
      </c>
      <c r="AT1319">
        <v>1</v>
      </c>
      <c r="AU1319" s="105">
        <v>48</v>
      </c>
      <c r="AV1319" s="107">
        <v>11</v>
      </c>
      <c r="AW1319" s="111">
        <f t="shared" si="708"/>
        <v>48011</v>
      </c>
      <c r="AY1319" s="6" t="s">
        <v>1243</v>
      </c>
    </row>
    <row r="1320" spans="1:51" hidden="1" outlineLevel="1">
      <c r="A1320" t="s">
        <v>1821</v>
      </c>
      <c r="B1320" t="s">
        <v>572</v>
      </c>
      <c r="C1320" s="1">
        <f t="shared" si="710"/>
        <v>12391</v>
      </c>
      <c r="D1320" s="8">
        <f t="shared" si="711"/>
        <v>2</v>
      </c>
      <c r="E1320" s="8">
        <f t="shared" si="712"/>
        <v>1</v>
      </c>
      <c r="F1320" s="8">
        <f t="shared" si="713"/>
        <v>0</v>
      </c>
      <c r="G1320" s="61">
        <f t="shared" si="714"/>
        <v>2266</v>
      </c>
      <c r="H1320" s="66">
        <f t="shared" si="693"/>
        <v>0.18287466709708661</v>
      </c>
      <c r="I1320" s="2"/>
      <c r="J1320" s="2">
        <f t="shared" si="715"/>
        <v>0.39407634573480754</v>
      </c>
      <c r="K1320" s="2">
        <f t="shared" si="716"/>
        <v>0.57695101283189409</v>
      </c>
      <c r="L1320" s="2">
        <f t="shared" si="717"/>
        <v>0</v>
      </c>
      <c r="M1320" s="2">
        <f t="shared" si="718"/>
        <v>2.8972641433298363E-2</v>
      </c>
      <c r="N1320" s="64">
        <v>4883</v>
      </c>
      <c r="O1320" s="64">
        <v>7149</v>
      </c>
      <c r="P1320" s="64"/>
      <c r="Q1320" s="64">
        <v>121</v>
      </c>
      <c r="R1320" s="64">
        <v>238</v>
      </c>
      <c r="S1320" s="64"/>
      <c r="T1320" s="64"/>
      <c r="U1320" s="64"/>
      <c r="V1320" s="64"/>
      <c r="W1320" s="64"/>
      <c r="X1320" s="64"/>
      <c r="Y1320" s="64"/>
      <c r="Z1320" s="64"/>
      <c r="AA1320" s="64"/>
      <c r="AB1320" s="64"/>
      <c r="AC1320" s="64"/>
      <c r="AD1320" s="64"/>
      <c r="AE1320" s="64"/>
      <c r="AG1320" s="6">
        <f>IF(Q1320&gt;0,RANK(Q1320,(N1320:P1320,Q1320:AE1320)),0)</f>
        <v>4</v>
      </c>
      <c r="AH1320" s="6">
        <f>IF(R1320&gt;0,RANK(R1320,(N1320:P1320,Q1320:AE1320)),0)</f>
        <v>3</v>
      </c>
      <c r="AI1320" s="6">
        <f>IF(T1320&gt;0,RANK(T1320,(N1320:P1320,Q1320:AE1320)),0)</f>
        <v>0</v>
      </c>
      <c r="AJ1320" s="6">
        <f>IF(S1320&gt;0,RANK(S1320,(N1320:P1320,Q1320:AE1320)),0)</f>
        <v>0</v>
      </c>
      <c r="AK1320" s="2">
        <f t="shared" si="719"/>
        <v>9.7651521265434589E-3</v>
      </c>
      <c r="AL1320" s="2">
        <f t="shared" si="720"/>
        <v>1.9207489306754904E-2</v>
      </c>
      <c r="AM1320" s="2">
        <f t="shared" si="721"/>
        <v>0</v>
      </c>
      <c r="AN1320" s="2">
        <f t="shared" si="722"/>
        <v>0</v>
      </c>
      <c r="AP1320" t="s">
        <v>1821</v>
      </c>
      <c r="AQ1320" t="s">
        <v>572</v>
      </c>
      <c r="AR1320">
        <v>28</v>
      </c>
      <c r="AT1320">
        <v>1</v>
      </c>
      <c r="AU1320" s="105">
        <v>48</v>
      </c>
      <c r="AV1320" s="107">
        <v>13</v>
      </c>
      <c r="AW1320" s="111">
        <f t="shared" si="708"/>
        <v>48013</v>
      </c>
      <c r="AY1320" s="6" t="s">
        <v>1243</v>
      </c>
    </row>
    <row r="1321" spans="1:51" hidden="1" outlineLevel="1">
      <c r="A1321" t="s">
        <v>2019</v>
      </c>
      <c r="B1321" t="s">
        <v>572</v>
      </c>
      <c r="C1321" s="1">
        <f t="shared" si="710"/>
        <v>11508</v>
      </c>
      <c r="D1321" s="8">
        <f t="shared" si="711"/>
        <v>2</v>
      </c>
      <c r="E1321" s="8">
        <f t="shared" si="712"/>
        <v>1</v>
      </c>
      <c r="F1321" s="8">
        <f t="shared" si="713"/>
        <v>0</v>
      </c>
      <c r="G1321" s="61">
        <f t="shared" si="714"/>
        <v>6696</v>
      </c>
      <c r="H1321" s="66">
        <f t="shared" si="693"/>
        <v>0.58185610010427524</v>
      </c>
      <c r="I1321" s="2"/>
      <c r="J1321" s="2">
        <f t="shared" si="715"/>
        <v>0.20029544664581161</v>
      </c>
      <c r="K1321" s="2">
        <f t="shared" si="716"/>
        <v>0.78215154675008691</v>
      </c>
      <c r="L1321" s="2">
        <f t="shared" si="717"/>
        <v>0</v>
      </c>
      <c r="M1321" s="2">
        <f t="shared" si="718"/>
        <v>1.7553006604101529E-2</v>
      </c>
      <c r="N1321" s="64">
        <v>2305</v>
      </c>
      <c r="O1321" s="64">
        <v>9001</v>
      </c>
      <c r="P1321" s="64"/>
      <c r="Q1321" s="64">
        <v>58</v>
      </c>
      <c r="R1321" s="64">
        <v>144</v>
      </c>
      <c r="S1321" s="64"/>
      <c r="T1321" s="64"/>
      <c r="U1321" s="64"/>
      <c r="V1321" s="64"/>
      <c r="W1321" s="64"/>
      <c r="X1321" s="64"/>
      <c r="Y1321" s="64"/>
      <c r="Z1321" s="64"/>
      <c r="AA1321" s="64"/>
      <c r="AB1321" s="64"/>
      <c r="AC1321" s="64"/>
      <c r="AD1321" s="64"/>
      <c r="AE1321" s="64"/>
      <c r="AG1321" s="6">
        <f>IF(Q1321&gt;0,RANK(Q1321,(N1321:P1321,Q1321:AE1321)),0)</f>
        <v>4</v>
      </c>
      <c r="AH1321" s="6">
        <f>IF(R1321&gt;0,RANK(R1321,(N1321:P1321,Q1321:AE1321)),0)</f>
        <v>3</v>
      </c>
      <c r="AI1321" s="6">
        <f>IF(T1321&gt;0,RANK(T1321,(N1321:P1321,Q1321:AE1321)),0)</f>
        <v>0</v>
      </c>
      <c r="AJ1321" s="6">
        <f>IF(S1321&gt;0,RANK(S1321,(N1321:P1321,Q1321:AE1321)),0)</f>
        <v>0</v>
      </c>
      <c r="AK1321" s="2">
        <f t="shared" si="719"/>
        <v>5.0399721932568647E-3</v>
      </c>
      <c r="AL1321" s="2">
        <f t="shared" si="720"/>
        <v>1.251303441084463E-2</v>
      </c>
      <c r="AM1321" s="2">
        <f t="shared" si="721"/>
        <v>0</v>
      </c>
      <c r="AN1321" s="2">
        <f t="shared" si="722"/>
        <v>0</v>
      </c>
      <c r="AP1321" t="s">
        <v>2019</v>
      </c>
      <c r="AQ1321" t="s">
        <v>572</v>
      </c>
      <c r="AR1321">
        <v>10</v>
      </c>
      <c r="AT1321">
        <v>1</v>
      </c>
      <c r="AU1321" s="105">
        <v>48</v>
      </c>
      <c r="AV1321" s="107">
        <v>15</v>
      </c>
      <c r="AW1321" s="111">
        <f t="shared" si="708"/>
        <v>48015</v>
      </c>
      <c r="AY1321" s="6" t="s">
        <v>1243</v>
      </c>
    </row>
    <row r="1322" spans="1:51" hidden="1" outlineLevel="1">
      <c r="A1322" t="s">
        <v>2077</v>
      </c>
      <c r="B1322" t="s">
        <v>572</v>
      </c>
      <c r="C1322" s="1">
        <f t="shared" si="710"/>
        <v>1779</v>
      </c>
      <c r="D1322" s="8">
        <f t="shared" si="711"/>
        <v>2</v>
      </c>
      <c r="E1322" s="8">
        <f t="shared" si="712"/>
        <v>1</v>
      </c>
      <c r="F1322" s="8">
        <f t="shared" si="713"/>
        <v>0</v>
      </c>
      <c r="G1322" s="61">
        <f t="shared" si="714"/>
        <v>907</v>
      </c>
      <c r="H1322" s="66">
        <f t="shared" ref="H1322:H1385" si="723">IF(C1322&gt;0,G1322/C1322,0)</f>
        <v>0.50983698707138847</v>
      </c>
      <c r="I1322" s="2"/>
      <c r="J1322" s="2">
        <f t="shared" si="715"/>
        <v>0.23664980326025858</v>
      </c>
      <c r="K1322" s="2">
        <f t="shared" si="716"/>
        <v>0.746486790331647</v>
      </c>
      <c r="L1322" s="2">
        <f t="shared" si="717"/>
        <v>0</v>
      </c>
      <c r="M1322" s="2">
        <f t="shared" si="718"/>
        <v>1.6863406408094361E-2</v>
      </c>
      <c r="N1322" s="64">
        <v>421</v>
      </c>
      <c r="O1322" s="64">
        <v>1328</v>
      </c>
      <c r="P1322" s="64"/>
      <c r="Q1322" s="64">
        <v>8</v>
      </c>
      <c r="R1322" s="64">
        <v>22</v>
      </c>
      <c r="S1322" s="64"/>
      <c r="T1322" s="64"/>
      <c r="U1322" s="64"/>
      <c r="V1322" s="64"/>
      <c r="W1322" s="64"/>
      <c r="X1322" s="64"/>
      <c r="Y1322" s="64"/>
      <c r="Z1322" s="64"/>
      <c r="AA1322" s="64"/>
      <c r="AB1322" s="64"/>
      <c r="AC1322" s="64"/>
      <c r="AD1322" s="64"/>
      <c r="AE1322" s="64"/>
      <c r="AG1322" s="6">
        <f>IF(Q1322&gt;0,RANK(Q1322,(N1322:P1322,Q1322:AE1322)),0)</f>
        <v>4</v>
      </c>
      <c r="AH1322" s="6">
        <f>IF(R1322&gt;0,RANK(R1322,(N1322:P1322,Q1322:AE1322)),0)</f>
        <v>3</v>
      </c>
      <c r="AI1322" s="6">
        <f>IF(T1322&gt;0,RANK(T1322,(N1322:P1322,Q1322:AE1322)),0)</f>
        <v>0</v>
      </c>
      <c r="AJ1322" s="6">
        <f>IF(S1322&gt;0,RANK(S1322,(N1322:P1322,Q1322:AE1322)),0)</f>
        <v>0</v>
      </c>
      <c r="AK1322" s="2">
        <f t="shared" si="719"/>
        <v>4.4969083754918494E-3</v>
      </c>
      <c r="AL1322" s="2">
        <f t="shared" si="720"/>
        <v>1.2366498032602586E-2</v>
      </c>
      <c r="AM1322" s="2">
        <f t="shared" si="721"/>
        <v>0</v>
      </c>
      <c r="AN1322" s="2">
        <f t="shared" si="722"/>
        <v>0</v>
      </c>
      <c r="AP1322" t="s">
        <v>2077</v>
      </c>
      <c r="AQ1322" t="s">
        <v>572</v>
      </c>
      <c r="AR1322">
        <v>19</v>
      </c>
      <c r="AT1322">
        <v>1</v>
      </c>
      <c r="AU1322" s="105">
        <v>48</v>
      </c>
      <c r="AV1322" s="107">
        <v>17</v>
      </c>
      <c r="AW1322" s="111">
        <f t="shared" si="708"/>
        <v>48017</v>
      </c>
      <c r="AY1322" s="6" t="s">
        <v>1243</v>
      </c>
    </row>
    <row r="1323" spans="1:51" hidden="1" outlineLevel="1">
      <c r="A1323" t="s">
        <v>1562</v>
      </c>
      <c r="B1323" t="s">
        <v>572</v>
      </c>
      <c r="C1323" s="1">
        <f t="shared" si="710"/>
        <v>9378</v>
      </c>
      <c r="D1323" s="8">
        <f t="shared" si="711"/>
        <v>2</v>
      </c>
      <c r="E1323" s="8">
        <f t="shared" si="712"/>
        <v>1</v>
      </c>
      <c r="F1323" s="8">
        <f t="shared" si="713"/>
        <v>0</v>
      </c>
      <c r="G1323" s="61">
        <f t="shared" si="714"/>
        <v>5356</v>
      </c>
      <c r="H1323" s="66">
        <f t="shared" si="723"/>
        <v>0.57112390701642146</v>
      </c>
      <c r="I1323" s="2"/>
      <c r="J1323" s="2">
        <f t="shared" si="715"/>
        <v>0.19545745361484326</v>
      </c>
      <c r="K1323" s="2">
        <f t="shared" si="716"/>
        <v>0.7665813606312647</v>
      </c>
      <c r="L1323" s="2">
        <f t="shared" si="717"/>
        <v>0</v>
      </c>
      <c r="M1323" s="2">
        <f t="shared" si="718"/>
        <v>3.7961185753892068E-2</v>
      </c>
      <c r="N1323" s="64">
        <v>1833</v>
      </c>
      <c r="O1323" s="64">
        <v>7189</v>
      </c>
      <c r="P1323" s="64"/>
      <c r="Q1323" s="64">
        <v>127</v>
      </c>
      <c r="R1323" s="64">
        <v>229</v>
      </c>
      <c r="S1323" s="64"/>
      <c r="T1323" s="64"/>
      <c r="U1323" s="64"/>
      <c r="V1323" s="64"/>
      <c r="W1323" s="64"/>
      <c r="X1323" s="64"/>
      <c r="Y1323" s="64"/>
      <c r="Z1323" s="64"/>
      <c r="AA1323" s="64"/>
      <c r="AB1323" s="64"/>
      <c r="AC1323" s="64"/>
      <c r="AD1323" s="64"/>
      <c r="AE1323" s="64"/>
      <c r="AG1323" s="6">
        <f>IF(Q1323&gt;0,RANK(Q1323,(N1323:P1323,Q1323:AE1323)),0)</f>
        <v>4</v>
      </c>
      <c r="AH1323" s="6">
        <f>IF(R1323&gt;0,RANK(R1323,(N1323:P1323,Q1323:AE1323)),0)</f>
        <v>3</v>
      </c>
      <c r="AI1323" s="6">
        <f>IF(T1323&gt;0,RANK(T1323,(N1323:P1323,Q1323:AE1323)),0)</f>
        <v>0</v>
      </c>
      <c r="AJ1323" s="6">
        <f>IF(S1323&gt;0,RANK(S1323,(N1323:P1323,Q1323:AE1323)),0)</f>
        <v>0</v>
      </c>
      <c r="AK1323" s="2">
        <f t="shared" si="719"/>
        <v>1.3542333120068245E-2</v>
      </c>
      <c r="AL1323" s="2">
        <f t="shared" si="720"/>
        <v>2.4418852633823842E-2</v>
      </c>
      <c r="AM1323" s="2">
        <f t="shared" si="721"/>
        <v>0</v>
      </c>
      <c r="AN1323" s="2">
        <f t="shared" si="722"/>
        <v>0</v>
      </c>
      <c r="AP1323" t="s">
        <v>1562</v>
      </c>
      <c r="AQ1323" t="s">
        <v>572</v>
      </c>
      <c r="AR1323">
        <v>21</v>
      </c>
      <c r="AT1323">
        <v>1</v>
      </c>
      <c r="AU1323" s="105">
        <v>48</v>
      </c>
      <c r="AV1323" s="107">
        <v>19</v>
      </c>
      <c r="AW1323" s="111">
        <f t="shared" si="708"/>
        <v>48019</v>
      </c>
      <c r="AY1323" s="6" t="s">
        <v>1243</v>
      </c>
    </row>
    <row r="1324" spans="1:51" hidden="1" outlineLevel="1">
      <c r="A1324" t="s">
        <v>1681</v>
      </c>
      <c r="B1324" t="s">
        <v>572</v>
      </c>
      <c r="C1324" s="1">
        <f t="shared" si="710"/>
        <v>24136</v>
      </c>
      <c r="D1324" s="8">
        <f t="shared" si="711"/>
        <v>2</v>
      </c>
      <c r="E1324" s="8">
        <f t="shared" si="712"/>
        <v>1</v>
      </c>
      <c r="F1324" s="8">
        <f t="shared" si="713"/>
        <v>0</v>
      </c>
      <c r="G1324" s="61">
        <f t="shared" si="714"/>
        <v>2476</v>
      </c>
      <c r="H1324" s="66">
        <f t="shared" si="723"/>
        <v>0.10258534968511766</v>
      </c>
      <c r="I1324" s="2"/>
      <c r="J1324" s="2">
        <f t="shared" si="715"/>
        <v>0.42442823997348361</v>
      </c>
      <c r="K1324" s="2">
        <f t="shared" si="716"/>
        <v>0.52701358965860123</v>
      </c>
      <c r="L1324" s="2">
        <f t="shared" si="717"/>
        <v>0</v>
      </c>
      <c r="M1324" s="2">
        <f t="shared" si="718"/>
        <v>4.855817036791521E-2</v>
      </c>
      <c r="N1324" s="64">
        <v>10244</v>
      </c>
      <c r="O1324" s="64">
        <v>12720</v>
      </c>
      <c r="P1324" s="64"/>
      <c r="Q1324" s="64">
        <v>321</v>
      </c>
      <c r="R1324" s="64">
        <v>851</v>
      </c>
      <c r="S1324" s="64"/>
      <c r="T1324" s="64"/>
      <c r="U1324" s="64"/>
      <c r="V1324" s="64"/>
      <c r="W1324" s="64"/>
      <c r="X1324" s="64"/>
      <c r="Y1324" s="64"/>
      <c r="Z1324" s="64"/>
      <c r="AA1324" s="64"/>
      <c r="AB1324" s="64"/>
      <c r="AC1324" s="64"/>
      <c r="AD1324" s="64"/>
      <c r="AE1324" s="64"/>
      <c r="AG1324" s="6">
        <f>IF(Q1324&gt;0,RANK(Q1324,(N1324:P1324,Q1324:AE1324)),0)</f>
        <v>4</v>
      </c>
      <c r="AH1324" s="6">
        <f>IF(R1324&gt;0,RANK(R1324,(N1324:P1324,Q1324:AE1324)),0)</f>
        <v>3</v>
      </c>
      <c r="AI1324" s="6">
        <f>IF(T1324&gt;0,RANK(T1324,(N1324:P1324,Q1324:AE1324)),0)</f>
        <v>0</v>
      </c>
      <c r="AJ1324" s="6">
        <f>IF(S1324&gt;0,RANK(S1324,(N1324:P1324,Q1324:AE1324)),0)</f>
        <v>0</v>
      </c>
      <c r="AK1324" s="2">
        <f t="shared" si="719"/>
        <v>1.3299635399403381E-2</v>
      </c>
      <c r="AL1324" s="2">
        <f t="shared" si="720"/>
        <v>3.5258534968511765E-2</v>
      </c>
      <c r="AM1324" s="2">
        <f t="shared" si="721"/>
        <v>0</v>
      </c>
      <c r="AN1324" s="2">
        <f t="shared" si="722"/>
        <v>0</v>
      </c>
      <c r="AP1324" t="s">
        <v>1681</v>
      </c>
      <c r="AQ1324" t="s">
        <v>572</v>
      </c>
      <c r="AT1324">
        <v>1</v>
      </c>
      <c r="AU1324" s="105">
        <v>48</v>
      </c>
      <c r="AV1324" s="107">
        <v>21</v>
      </c>
      <c r="AW1324" s="111">
        <f t="shared" si="708"/>
        <v>48021</v>
      </c>
      <c r="AY1324" s="6" t="s">
        <v>1243</v>
      </c>
    </row>
    <row r="1325" spans="1:51" hidden="1" outlineLevel="1">
      <c r="A1325" t="s">
        <v>1682</v>
      </c>
      <c r="B1325" t="s">
        <v>572</v>
      </c>
      <c r="C1325" s="1">
        <f t="shared" si="710"/>
        <v>1485</v>
      </c>
      <c r="D1325" s="8">
        <f t="shared" si="711"/>
        <v>2</v>
      </c>
      <c r="E1325" s="8">
        <f t="shared" si="712"/>
        <v>1</v>
      </c>
      <c r="F1325" s="8">
        <f t="shared" si="713"/>
        <v>0</v>
      </c>
      <c r="G1325" s="61">
        <f t="shared" si="714"/>
        <v>758</v>
      </c>
      <c r="H1325" s="66">
        <f t="shared" si="723"/>
        <v>0.51043771043771047</v>
      </c>
      <c r="I1325" s="2"/>
      <c r="J1325" s="2">
        <f t="shared" si="715"/>
        <v>0.22356902356902356</v>
      </c>
      <c r="K1325" s="2">
        <f t="shared" si="716"/>
        <v>0.734006734006734</v>
      </c>
      <c r="L1325" s="2">
        <f t="shared" si="717"/>
        <v>0</v>
      </c>
      <c r="M1325" s="2">
        <f t="shared" si="718"/>
        <v>4.2424242424242475E-2</v>
      </c>
      <c r="N1325" s="64">
        <v>332</v>
      </c>
      <c r="O1325" s="64">
        <v>1090</v>
      </c>
      <c r="P1325" s="64"/>
      <c r="Q1325" s="64">
        <v>16</v>
      </c>
      <c r="R1325" s="64">
        <v>47</v>
      </c>
      <c r="S1325" s="64"/>
      <c r="T1325" s="64"/>
      <c r="U1325" s="64"/>
      <c r="V1325" s="64"/>
      <c r="W1325" s="64"/>
      <c r="X1325" s="64"/>
      <c r="Y1325" s="64"/>
      <c r="Z1325" s="64"/>
      <c r="AA1325" s="64"/>
      <c r="AB1325" s="64"/>
      <c r="AC1325" s="64"/>
      <c r="AD1325" s="64"/>
      <c r="AE1325" s="64"/>
      <c r="AG1325" s="6">
        <f>IF(Q1325&gt;0,RANK(Q1325,(N1325:P1325,Q1325:AE1325)),0)</f>
        <v>4</v>
      </c>
      <c r="AH1325" s="6">
        <f>IF(R1325&gt;0,RANK(R1325,(N1325:P1325,Q1325:AE1325)),0)</f>
        <v>3</v>
      </c>
      <c r="AI1325" s="6">
        <f>IF(T1325&gt;0,RANK(T1325,(N1325:P1325,Q1325:AE1325)),0)</f>
        <v>0</v>
      </c>
      <c r="AJ1325" s="6">
        <f>IF(S1325&gt;0,RANK(S1325,(N1325:P1325,Q1325:AE1325)),0)</f>
        <v>0</v>
      </c>
      <c r="AK1325" s="2">
        <f t="shared" si="719"/>
        <v>1.0774410774410775E-2</v>
      </c>
      <c r="AL1325" s="2">
        <f t="shared" si="720"/>
        <v>3.164983164983165E-2</v>
      </c>
      <c r="AM1325" s="2">
        <f t="shared" si="721"/>
        <v>0</v>
      </c>
      <c r="AN1325" s="2">
        <f t="shared" si="722"/>
        <v>0</v>
      </c>
      <c r="AP1325" t="s">
        <v>1682</v>
      </c>
      <c r="AQ1325" t="s">
        <v>572</v>
      </c>
      <c r="AR1325">
        <v>13</v>
      </c>
      <c r="AT1325">
        <v>1</v>
      </c>
      <c r="AU1325" s="105">
        <v>48</v>
      </c>
      <c r="AV1325" s="107">
        <v>23</v>
      </c>
      <c r="AW1325" s="111">
        <f t="shared" si="708"/>
        <v>48023</v>
      </c>
      <c r="AY1325" s="6" t="s">
        <v>1243</v>
      </c>
    </row>
    <row r="1326" spans="1:51" hidden="1" outlineLevel="1">
      <c r="A1326" t="s">
        <v>1352</v>
      </c>
      <c r="B1326" t="s">
        <v>572</v>
      </c>
      <c r="C1326" s="1">
        <f t="shared" si="710"/>
        <v>7583</v>
      </c>
      <c r="D1326" s="8">
        <f t="shared" si="711"/>
        <v>2</v>
      </c>
      <c r="E1326" s="8">
        <f t="shared" si="712"/>
        <v>1</v>
      </c>
      <c r="F1326" s="8">
        <f t="shared" si="713"/>
        <v>0</v>
      </c>
      <c r="G1326" s="61">
        <f t="shared" si="714"/>
        <v>923</v>
      </c>
      <c r="H1326" s="66">
        <f t="shared" si="723"/>
        <v>0.12171963602795727</v>
      </c>
      <c r="I1326" s="2"/>
      <c r="J1326" s="2">
        <f t="shared" si="715"/>
        <v>0.42661215877620995</v>
      </c>
      <c r="K1326" s="2">
        <f t="shared" si="716"/>
        <v>0.54833179480416716</v>
      </c>
      <c r="L1326" s="2">
        <f t="shared" si="717"/>
        <v>0</v>
      </c>
      <c r="M1326" s="2">
        <f t="shared" si="718"/>
        <v>2.505604641962289E-2</v>
      </c>
      <c r="N1326" s="64">
        <v>3235</v>
      </c>
      <c r="O1326" s="64">
        <v>4158</v>
      </c>
      <c r="P1326" s="64"/>
      <c r="Q1326" s="64">
        <v>55</v>
      </c>
      <c r="R1326" s="64">
        <v>135</v>
      </c>
      <c r="S1326" s="64"/>
      <c r="T1326" s="64"/>
      <c r="U1326" s="64"/>
      <c r="V1326" s="64"/>
      <c r="W1326" s="64"/>
      <c r="X1326" s="64"/>
      <c r="Y1326" s="64"/>
      <c r="Z1326" s="64"/>
      <c r="AA1326" s="64"/>
      <c r="AB1326" s="64"/>
      <c r="AC1326" s="64"/>
      <c r="AD1326" s="64"/>
      <c r="AE1326" s="64"/>
      <c r="AG1326" s="6">
        <f>IF(Q1326&gt;0,RANK(Q1326,(N1326:P1326,Q1326:AE1326)),0)</f>
        <v>4</v>
      </c>
      <c r="AH1326" s="6">
        <f>IF(R1326&gt;0,RANK(R1326,(N1326:P1326,Q1326:AE1326)),0)</f>
        <v>3</v>
      </c>
      <c r="AI1326" s="6">
        <f>IF(T1326&gt;0,RANK(T1326,(N1326:P1326,Q1326:AE1326)),0)</f>
        <v>0</v>
      </c>
      <c r="AJ1326" s="6">
        <f>IF(S1326&gt;0,RANK(S1326,(N1326:P1326,Q1326:AE1326)),0)</f>
        <v>0</v>
      </c>
      <c r="AK1326" s="2">
        <f t="shared" si="719"/>
        <v>7.2530660688381911E-3</v>
      </c>
      <c r="AL1326" s="2">
        <f t="shared" si="720"/>
        <v>1.7802980350784651E-2</v>
      </c>
      <c r="AM1326" s="2">
        <f t="shared" si="721"/>
        <v>0</v>
      </c>
      <c r="AN1326" s="2">
        <f t="shared" si="722"/>
        <v>0</v>
      </c>
      <c r="AP1326" t="s">
        <v>1352</v>
      </c>
      <c r="AQ1326" t="s">
        <v>572</v>
      </c>
      <c r="AR1326">
        <v>34</v>
      </c>
      <c r="AT1326">
        <v>1</v>
      </c>
      <c r="AU1326" s="105">
        <v>48</v>
      </c>
      <c r="AV1326" s="107">
        <v>25</v>
      </c>
      <c r="AW1326" s="111">
        <f t="shared" si="708"/>
        <v>48025</v>
      </c>
      <c r="AY1326" s="6" t="s">
        <v>1243</v>
      </c>
    </row>
    <row r="1327" spans="1:51" hidden="1" outlineLevel="1">
      <c r="A1327" t="s">
        <v>2117</v>
      </c>
      <c r="B1327" t="s">
        <v>572</v>
      </c>
      <c r="C1327" s="1">
        <f t="shared" si="710"/>
        <v>84756</v>
      </c>
      <c r="D1327" s="8">
        <f t="shared" si="711"/>
        <v>2</v>
      </c>
      <c r="E1327" s="8">
        <f t="shared" si="712"/>
        <v>1</v>
      </c>
      <c r="F1327" s="8">
        <f t="shared" si="713"/>
        <v>0</v>
      </c>
      <c r="G1327" s="61">
        <f t="shared" si="714"/>
        <v>15486</v>
      </c>
      <c r="H1327" s="66">
        <f t="shared" si="723"/>
        <v>0.18271272830242108</v>
      </c>
      <c r="I1327" s="2"/>
      <c r="J1327" s="2">
        <f t="shared" si="715"/>
        <v>0.39439095757232528</v>
      </c>
      <c r="K1327" s="2">
        <f t="shared" si="716"/>
        <v>0.57710368587474636</v>
      </c>
      <c r="L1327" s="2">
        <f t="shared" si="717"/>
        <v>0</v>
      </c>
      <c r="M1327" s="2">
        <f t="shared" si="718"/>
        <v>2.8505356552928407E-2</v>
      </c>
      <c r="N1327" s="64">
        <v>33427</v>
      </c>
      <c r="O1327" s="64">
        <v>48913</v>
      </c>
      <c r="P1327" s="64"/>
      <c r="Q1327" s="64">
        <v>552</v>
      </c>
      <c r="R1327" s="64">
        <v>1864</v>
      </c>
      <c r="S1327" s="64"/>
      <c r="T1327" s="64"/>
      <c r="U1327" s="64"/>
      <c r="V1327" s="64"/>
      <c r="W1327" s="64"/>
      <c r="X1327" s="64"/>
      <c r="Y1327" s="64"/>
      <c r="Z1327" s="64"/>
      <c r="AA1327" s="64"/>
      <c r="AB1327" s="64"/>
      <c r="AC1327" s="64"/>
      <c r="AD1327" s="64"/>
      <c r="AE1327" s="64"/>
      <c r="AG1327" s="6">
        <f>IF(Q1327&gt;0,RANK(Q1327,(N1327:P1327,Q1327:AE1327)),0)</f>
        <v>4</v>
      </c>
      <c r="AH1327" s="6">
        <f>IF(R1327&gt;0,RANK(R1327,(N1327:P1327,Q1327:AE1327)),0)</f>
        <v>3</v>
      </c>
      <c r="AI1327" s="6">
        <f>IF(T1327&gt;0,RANK(T1327,(N1327:P1327,Q1327:AE1327)),0)</f>
        <v>0</v>
      </c>
      <c r="AJ1327" s="6">
        <f>IF(S1327&gt;0,RANK(S1327,(N1327:P1327,Q1327:AE1327)),0)</f>
        <v>0</v>
      </c>
      <c r="AK1327" s="2">
        <f t="shared" si="719"/>
        <v>6.5128132521591392E-3</v>
      </c>
      <c r="AL1327" s="2">
        <f t="shared" si="720"/>
        <v>2.1992543300769267E-2</v>
      </c>
      <c r="AM1327" s="2">
        <f t="shared" si="721"/>
        <v>0</v>
      </c>
      <c r="AN1327" s="2">
        <f t="shared" si="722"/>
        <v>0</v>
      </c>
      <c r="AP1327" t="s">
        <v>2117</v>
      </c>
      <c r="AQ1327" t="s">
        <v>572</v>
      </c>
      <c r="AT1327">
        <v>1</v>
      </c>
      <c r="AU1327" s="105">
        <v>48</v>
      </c>
      <c r="AV1327" s="107">
        <v>27</v>
      </c>
      <c r="AW1327" s="111">
        <f t="shared" si="708"/>
        <v>48027</v>
      </c>
      <c r="AY1327" s="6" t="s">
        <v>1243</v>
      </c>
    </row>
    <row r="1328" spans="1:51" hidden="1" outlineLevel="1">
      <c r="A1328" t="s">
        <v>1904</v>
      </c>
      <c r="B1328" t="s">
        <v>572</v>
      </c>
      <c r="C1328" s="1">
        <f t="shared" si="710"/>
        <v>508610</v>
      </c>
      <c r="D1328" s="8">
        <f t="shared" si="711"/>
        <v>1</v>
      </c>
      <c r="E1328" s="8">
        <f t="shared" si="712"/>
        <v>2</v>
      </c>
      <c r="F1328" s="8">
        <f t="shared" si="713"/>
        <v>0</v>
      </c>
      <c r="G1328" s="61">
        <f t="shared" si="714"/>
        <v>20468</v>
      </c>
      <c r="H1328" s="66">
        <f t="shared" si="723"/>
        <v>4.0243015276931242E-2</v>
      </c>
      <c r="I1328" s="2"/>
      <c r="J1328" s="2">
        <f t="shared" si="715"/>
        <v>0.50456931637207292</v>
      </c>
      <c r="K1328" s="2">
        <f t="shared" si="716"/>
        <v>0.46432630109514167</v>
      </c>
      <c r="L1328" s="2">
        <f t="shared" si="717"/>
        <v>0</v>
      </c>
      <c r="M1328" s="2">
        <f t="shared" si="718"/>
        <v>3.1104382532785413E-2</v>
      </c>
      <c r="N1328" s="64">
        <v>256629</v>
      </c>
      <c r="O1328" s="64">
        <v>236161</v>
      </c>
      <c r="P1328" s="64"/>
      <c r="Q1328" s="64">
        <v>5262</v>
      </c>
      <c r="R1328" s="64">
        <v>10558</v>
      </c>
      <c r="S1328" s="64"/>
      <c r="T1328" s="64"/>
      <c r="U1328" s="64"/>
      <c r="V1328" s="64"/>
      <c r="W1328" s="64"/>
      <c r="X1328" s="64"/>
      <c r="Y1328" s="64"/>
      <c r="Z1328" s="64"/>
      <c r="AA1328" s="64"/>
      <c r="AB1328" s="64"/>
      <c r="AC1328" s="64"/>
      <c r="AD1328" s="64"/>
      <c r="AE1328" s="64"/>
      <c r="AG1328" s="6">
        <f>IF(Q1328&gt;0,RANK(Q1328,(N1328:P1328,Q1328:AE1328)),0)</f>
        <v>4</v>
      </c>
      <c r="AH1328" s="6">
        <f>IF(R1328&gt;0,RANK(R1328,(N1328:P1328,Q1328:AE1328)),0)</f>
        <v>3</v>
      </c>
      <c r="AI1328" s="6">
        <f>IF(T1328&gt;0,RANK(T1328,(N1328:P1328,Q1328:AE1328)),0)</f>
        <v>0</v>
      </c>
      <c r="AJ1328" s="6">
        <f>IF(S1328&gt;0,RANK(S1328,(N1328:P1328,Q1328:AE1328)),0)</f>
        <v>0</v>
      </c>
      <c r="AK1328" s="2">
        <f t="shared" si="719"/>
        <v>1.0345844556733057E-2</v>
      </c>
      <c r="AL1328" s="2">
        <f t="shared" si="720"/>
        <v>2.0758537976052378E-2</v>
      </c>
      <c r="AM1328" s="2">
        <f t="shared" si="721"/>
        <v>0</v>
      </c>
      <c r="AN1328" s="2">
        <f t="shared" si="722"/>
        <v>0</v>
      </c>
      <c r="AP1328" t="s">
        <v>1904</v>
      </c>
      <c r="AQ1328" t="s">
        <v>572</v>
      </c>
      <c r="AT1328">
        <v>1</v>
      </c>
      <c r="AU1328" s="105">
        <v>48</v>
      </c>
      <c r="AV1328" s="107">
        <v>29</v>
      </c>
      <c r="AW1328" s="111">
        <f t="shared" si="708"/>
        <v>48029</v>
      </c>
      <c r="AY1328" s="6" t="s">
        <v>1243</v>
      </c>
    </row>
    <row r="1329" spans="1:51" hidden="1" outlineLevel="1">
      <c r="A1329" t="s">
        <v>2296</v>
      </c>
      <c r="B1329" t="s">
        <v>572</v>
      </c>
      <c r="C1329" s="1">
        <f t="shared" si="710"/>
        <v>4912</v>
      </c>
      <c r="D1329" s="8">
        <f t="shared" si="711"/>
        <v>2</v>
      </c>
      <c r="E1329" s="8">
        <f t="shared" si="712"/>
        <v>1</v>
      </c>
      <c r="F1329" s="8">
        <f t="shared" si="713"/>
        <v>0</v>
      </c>
      <c r="G1329" s="61">
        <f t="shared" si="714"/>
        <v>2127</v>
      </c>
      <c r="H1329" s="66">
        <f t="shared" si="723"/>
        <v>0.43302117263843648</v>
      </c>
      <c r="I1329" s="2"/>
      <c r="J1329" s="2">
        <f t="shared" si="715"/>
        <v>0.26078990228013027</v>
      </c>
      <c r="K1329" s="2">
        <f t="shared" si="716"/>
        <v>0.69381107491856675</v>
      </c>
      <c r="L1329" s="2">
        <f t="shared" si="717"/>
        <v>0</v>
      </c>
      <c r="M1329" s="2">
        <f t="shared" si="718"/>
        <v>4.5399022801302924E-2</v>
      </c>
      <c r="N1329" s="64">
        <v>1281</v>
      </c>
      <c r="O1329" s="64">
        <v>3408</v>
      </c>
      <c r="P1329" s="64"/>
      <c r="Q1329" s="64">
        <v>69</v>
      </c>
      <c r="R1329" s="64">
        <v>154</v>
      </c>
      <c r="S1329" s="64"/>
      <c r="T1329" s="64"/>
      <c r="U1329" s="64"/>
      <c r="V1329" s="64"/>
      <c r="W1329" s="64"/>
      <c r="X1329" s="64"/>
      <c r="Y1329" s="64"/>
      <c r="Z1329" s="64"/>
      <c r="AA1329" s="64"/>
      <c r="AB1329" s="64"/>
      <c r="AC1329" s="64"/>
      <c r="AD1329" s="64"/>
      <c r="AE1329" s="64"/>
      <c r="AG1329" s="6">
        <f>IF(Q1329&gt;0,RANK(Q1329,(N1329:P1329,Q1329:AE1329)),0)</f>
        <v>4</v>
      </c>
      <c r="AH1329" s="6">
        <f>IF(R1329&gt;0,RANK(R1329,(N1329:P1329,Q1329:AE1329)),0)</f>
        <v>3</v>
      </c>
      <c r="AI1329" s="6">
        <f>IF(T1329&gt;0,RANK(T1329,(N1329:P1329,Q1329:AE1329)),0)</f>
        <v>0</v>
      </c>
      <c r="AJ1329" s="6">
        <f>IF(S1329&gt;0,RANK(S1329,(N1329:P1329,Q1329:AE1329)),0)</f>
        <v>0</v>
      </c>
      <c r="AK1329" s="2">
        <f t="shared" si="719"/>
        <v>1.4047231270358305E-2</v>
      </c>
      <c r="AL1329" s="2">
        <f t="shared" si="720"/>
        <v>3.1351791530944625E-2</v>
      </c>
      <c r="AM1329" s="2">
        <f t="shared" si="721"/>
        <v>0</v>
      </c>
      <c r="AN1329" s="2">
        <f t="shared" si="722"/>
        <v>0</v>
      </c>
      <c r="AP1329" t="s">
        <v>2296</v>
      </c>
      <c r="AQ1329" t="s">
        <v>572</v>
      </c>
      <c r="AR1329">
        <v>21</v>
      </c>
      <c r="AT1329">
        <v>1</v>
      </c>
      <c r="AU1329" s="105">
        <v>48</v>
      </c>
      <c r="AV1329" s="107">
        <v>31</v>
      </c>
      <c r="AW1329" s="111">
        <f t="shared" si="708"/>
        <v>48031</v>
      </c>
      <c r="AY1329" s="6" t="s">
        <v>1243</v>
      </c>
    </row>
    <row r="1330" spans="1:51" hidden="1" outlineLevel="1">
      <c r="A1330" t="s">
        <v>2011</v>
      </c>
      <c r="B1330" t="s">
        <v>572</v>
      </c>
      <c r="C1330" s="1">
        <f t="shared" si="710"/>
        <v>343</v>
      </c>
      <c r="D1330" s="8">
        <f t="shared" si="711"/>
        <v>2</v>
      </c>
      <c r="E1330" s="8">
        <f t="shared" si="712"/>
        <v>1</v>
      </c>
      <c r="F1330" s="8">
        <f t="shared" si="713"/>
        <v>0</v>
      </c>
      <c r="G1330" s="61">
        <f t="shared" si="714"/>
        <v>258</v>
      </c>
      <c r="H1330" s="66">
        <f t="shared" si="723"/>
        <v>0.75218658892128276</v>
      </c>
      <c r="I1330" s="2"/>
      <c r="J1330" s="2">
        <f t="shared" si="715"/>
        <v>0.11370262390670553</v>
      </c>
      <c r="K1330" s="2">
        <f t="shared" si="716"/>
        <v>0.86588921282798836</v>
      </c>
      <c r="L1330" s="2">
        <f t="shared" si="717"/>
        <v>0</v>
      </c>
      <c r="M1330" s="2">
        <f t="shared" si="718"/>
        <v>2.0408163265306145E-2</v>
      </c>
      <c r="N1330" s="64">
        <v>39</v>
      </c>
      <c r="O1330" s="64">
        <v>297</v>
      </c>
      <c r="P1330" s="64"/>
      <c r="Q1330" s="64">
        <v>1</v>
      </c>
      <c r="R1330" s="64">
        <v>6</v>
      </c>
      <c r="S1330" s="64"/>
      <c r="T1330" s="64"/>
      <c r="U1330" s="64"/>
      <c r="V1330" s="64"/>
      <c r="W1330" s="64"/>
      <c r="X1330" s="64"/>
      <c r="Y1330" s="64"/>
      <c r="Z1330" s="64"/>
      <c r="AA1330" s="64"/>
      <c r="AB1330" s="64"/>
      <c r="AC1330" s="64"/>
      <c r="AD1330" s="64"/>
      <c r="AE1330" s="64"/>
      <c r="AG1330" s="6">
        <f>IF(Q1330&gt;0,RANK(Q1330,(N1330:P1330,Q1330:AE1330)),0)</f>
        <v>4</v>
      </c>
      <c r="AH1330" s="6">
        <f>IF(R1330&gt;0,RANK(R1330,(N1330:P1330,Q1330:AE1330)),0)</f>
        <v>3</v>
      </c>
      <c r="AI1330" s="6">
        <f>IF(T1330&gt;0,RANK(T1330,(N1330:P1330,Q1330:AE1330)),0)</f>
        <v>0</v>
      </c>
      <c r="AJ1330" s="6">
        <f>IF(S1330&gt;0,RANK(S1330,(N1330:P1330,Q1330:AE1330)),0)</f>
        <v>0</v>
      </c>
      <c r="AK1330" s="2">
        <f t="shared" si="719"/>
        <v>2.9154518950437317E-3</v>
      </c>
      <c r="AL1330" s="2">
        <f t="shared" si="720"/>
        <v>1.7492711370262391E-2</v>
      </c>
      <c r="AM1330" s="2">
        <f t="shared" si="721"/>
        <v>0</v>
      </c>
      <c r="AN1330" s="2">
        <f t="shared" si="722"/>
        <v>0</v>
      </c>
      <c r="AP1330" t="s">
        <v>2011</v>
      </c>
      <c r="AQ1330" t="s">
        <v>572</v>
      </c>
      <c r="AR1330">
        <v>19</v>
      </c>
      <c r="AT1330">
        <v>1</v>
      </c>
      <c r="AU1330" s="105">
        <v>48</v>
      </c>
      <c r="AV1330" s="107">
        <v>33</v>
      </c>
      <c r="AW1330" s="111">
        <f t="shared" si="708"/>
        <v>48033</v>
      </c>
      <c r="AY1330" s="6" t="s">
        <v>1243</v>
      </c>
    </row>
    <row r="1331" spans="1:51" hidden="1" outlineLevel="1">
      <c r="A1331" t="s">
        <v>2478</v>
      </c>
      <c r="B1331" t="s">
        <v>572</v>
      </c>
      <c r="C1331" s="1">
        <f t="shared" si="710"/>
        <v>7245</v>
      </c>
      <c r="D1331" s="8">
        <f t="shared" si="711"/>
        <v>2</v>
      </c>
      <c r="E1331" s="8">
        <f t="shared" si="712"/>
        <v>1</v>
      </c>
      <c r="F1331" s="8">
        <f t="shared" si="713"/>
        <v>0</v>
      </c>
      <c r="G1331" s="61">
        <f t="shared" si="714"/>
        <v>4082</v>
      </c>
      <c r="H1331" s="66">
        <f t="shared" si="723"/>
        <v>0.56342305037957208</v>
      </c>
      <c r="I1331" s="2"/>
      <c r="J1331" s="2">
        <f t="shared" si="715"/>
        <v>0.20400276052449964</v>
      </c>
      <c r="K1331" s="2">
        <f t="shared" si="716"/>
        <v>0.7674258109040718</v>
      </c>
      <c r="L1331" s="2">
        <f t="shared" si="717"/>
        <v>0</v>
      </c>
      <c r="M1331" s="2">
        <f t="shared" si="718"/>
        <v>2.8571428571428581E-2</v>
      </c>
      <c r="N1331" s="64">
        <v>1478</v>
      </c>
      <c r="O1331" s="64">
        <v>5560</v>
      </c>
      <c r="P1331" s="64"/>
      <c r="Q1331" s="64">
        <v>56</v>
      </c>
      <c r="R1331" s="64">
        <v>151</v>
      </c>
      <c r="S1331" s="64"/>
      <c r="T1331" s="64"/>
      <c r="U1331" s="64"/>
      <c r="V1331" s="64"/>
      <c r="W1331" s="64"/>
      <c r="X1331" s="64"/>
      <c r="Y1331" s="64"/>
      <c r="Z1331" s="64"/>
      <c r="AA1331" s="64"/>
      <c r="AB1331" s="64"/>
      <c r="AC1331" s="64"/>
      <c r="AD1331" s="64"/>
      <c r="AE1331" s="64"/>
      <c r="AG1331" s="6">
        <f>IF(Q1331&gt;0,RANK(Q1331,(N1331:P1331,Q1331:AE1331)),0)</f>
        <v>4</v>
      </c>
      <c r="AH1331" s="6">
        <f>IF(R1331&gt;0,RANK(R1331,(N1331:P1331,Q1331:AE1331)),0)</f>
        <v>3</v>
      </c>
      <c r="AI1331" s="6">
        <f>IF(T1331&gt;0,RANK(T1331,(N1331:P1331,Q1331:AE1331)),0)</f>
        <v>0</v>
      </c>
      <c r="AJ1331" s="6">
        <f>IF(S1331&gt;0,RANK(S1331,(N1331:P1331,Q1331:AE1331)),0)</f>
        <v>0</v>
      </c>
      <c r="AK1331" s="2">
        <f t="shared" si="719"/>
        <v>7.7294685990338162E-3</v>
      </c>
      <c r="AL1331" s="2">
        <f t="shared" si="720"/>
        <v>2.0841959972394755E-2</v>
      </c>
      <c r="AM1331" s="2">
        <f t="shared" si="721"/>
        <v>0</v>
      </c>
      <c r="AN1331" s="2">
        <f t="shared" si="722"/>
        <v>0</v>
      </c>
      <c r="AP1331" t="s">
        <v>2478</v>
      </c>
      <c r="AQ1331" t="s">
        <v>572</v>
      </c>
      <c r="AR1331">
        <v>25</v>
      </c>
      <c r="AT1331">
        <v>1</v>
      </c>
      <c r="AU1331" s="105">
        <v>48</v>
      </c>
      <c r="AV1331" s="107">
        <v>35</v>
      </c>
      <c r="AW1331" s="111">
        <f t="shared" si="708"/>
        <v>48035</v>
      </c>
      <c r="AY1331" s="6" t="s">
        <v>1243</v>
      </c>
    </row>
    <row r="1332" spans="1:51" hidden="1" outlineLevel="1">
      <c r="A1332" t="s">
        <v>2350</v>
      </c>
      <c r="B1332" t="s">
        <v>572</v>
      </c>
      <c r="C1332" s="1">
        <f t="shared" si="710"/>
        <v>34365</v>
      </c>
      <c r="D1332" s="8">
        <f t="shared" si="711"/>
        <v>2</v>
      </c>
      <c r="E1332" s="8">
        <f t="shared" si="712"/>
        <v>1</v>
      </c>
      <c r="F1332" s="8">
        <f t="shared" si="713"/>
        <v>0</v>
      </c>
      <c r="G1332" s="61">
        <f t="shared" si="714"/>
        <v>10065</v>
      </c>
      <c r="H1332" s="66">
        <f t="shared" si="723"/>
        <v>0.29288520296813619</v>
      </c>
      <c r="I1332" s="2"/>
      <c r="J1332" s="2">
        <f t="shared" si="715"/>
        <v>0.34220864251418592</v>
      </c>
      <c r="K1332" s="2">
        <f t="shared" si="716"/>
        <v>0.63509384548232217</v>
      </c>
      <c r="L1332" s="2">
        <f t="shared" si="717"/>
        <v>0</v>
      </c>
      <c r="M1332" s="2">
        <f t="shared" si="718"/>
        <v>2.2697512003491904E-2</v>
      </c>
      <c r="N1332" s="64">
        <v>11760</v>
      </c>
      <c r="O1332" s="64">
        <v>21825</v>
      </c>
      <c r="P1332" s="64"/>
      <c r="Q1332" s="64">
        <v>220</v>
      </c>
      <c r="R1332" s="64">
        <v>560</v>
      </c>
      <c r="S1332" s="64"/>
      <c r="T1332" s="64"/>
      <c r="U1332" s="64"/>
      <c r="V1332" s="64"/>
      <c r="W1332" s="64"/>
      <c r="X1332" s="64"/>
      <c r="Y1332" s="64"/>
      <c r="Z1332" s="64"/>
      <c r="AA1332" s="64"/>
      <c r="AB1332" s="64"/>
      <c r="AC1332" s="64"/>
      <c r="AD1332" s="64"/>
      <c r="AE1332" s="64"/>
      <c r="AG1332" s="6">
        <f>IF(Q1332&gt;0,RANK(Q1332,(N1332:P1332,Q1332:AE1332)),0)</f>
        <v>4</v>
      </c>
      <c r="AH1332" s="6">
        <f>IF(R1332&gt;0,RANK(R1332,(N1332:P1332,Q1332:AE1332)),0)</f>
        <v>3</v>
      </c>
      <c r="AI1332" s="6">
        <f>IF(T1332&gt;0,RANK(T1332,(N1332:P1332,Q1332:AE1332)),0)</f>
        <v>0</v>
      </c>
      <c r="AJ1332" s="6">
        <f>IF(S1332&gt;0,RANK(S1332,(N1332:P1332,Q1332:AE1332)),0)</f>
        <v>0</v>
      </c>
      <c r="AK1332" s="2">
        <f t="shared" si="719"/>
        <v>6.4018623599592607E-3</v>
      </c>
      <c r="AL1332" s="2">
        <f t="shared" si="720"/>
        <v>1.6295649643532664E-2</v>
      </c>
      <c r="AM1332" s="2">
        <f t="shared" si="721"/>
        <v>0</v>
      </c>
      <c r="AN1332" s="2">
        <f t="shared" si="722"/>
        <v>0</v>
      </c>
      <c r="AP1332" t="s">
        <v>2350</v>
      </c>
      <c r="AQ1332" t="s">
        <v>572</v>
      </c>
      <c r="AR1332">
        <v>4</v>
      </c>
      <c r="AT1332">
        <v>1</v>
      </c>
      <c r="AU1332" s="105">
        <v>48</v>
      </c>
      <c r="AV1332" s="107">
        <v>37</v>
      </c>
      <c r="AW1332" s="111">
        <f t="shared" si="708"/>
        <v>48037</v>
      </c>
      <c r="AY1332" s="6" t="s">
        <v>1243</v>
      </c>
    </row>
    <row r="1333" spans="1:51" hidden="1" outlineLevel="1">
      <c r="A1333" t="s">
        <v>894</v>
      </c>
      <c r="B1333" t="s">
        <v>572</v>
      </c>
      <c r="C1333" s="1">
        <f t="shared" si="710"/>
        <v>106056</v>
      </c>
      <c r="D1333" s="8">
        <f t="shared" si="711"/>
        <v>2</v>
      </c>
      <c r="E1333" s="8">
        <f t="shared" si="712"/>
        <v>1</v>
      </c>
      <c r="F1333" s="8">
        <f t="shared" si="713"/>
        <v>0</v>
      </c>
      <c r="G1333" s="61">
        <f t="shared" si="714"/>
        <v>35753</v>
      </c>
      <c r="H1333" s="66">
        <f t="shared" si="723"/>
        <v>0.33711435468054612</v>
      </c>
      <c r="I1333" s="2"/>
      <c r="J1333" s="2">
        <f t="shared" si="715"/>
        <v>0.31817153202081921</v>
      </c>
      <c r="K1333" s="2">
        <f t="shared" si="716"/>
        <v>0.65528588670136534</v>
      </c>
      <c r="L1333" s="2">
        <f t="shared" si="717"/>
        <v>0</v>
      </c>
      <c r="M1333" s="2">
        <f t="shared" si="718"/>
        <v>2.6542581277815502E-2</v>
      </c>
      <c r="N1333" s="64">
        <v>33744</v>
      </c>
      <c r="O1333" s="64">
        <v>69497</v>
      </c>
      <c r="P1333" s="64"/>
      <c r="Q1333" s="64">
        <v>777</v>
      </c>
      <c r="R1333" s="64">
        <v>2038</v>
      </c>
      <c r="S1333" s="64"/>
      <c r="T1333" s="64"/>
      <c r="U1333" s="64"/>
      <c r="V1333" s="64"/>
      <c r="W1333" s="64"/>
      <c r="X1333" s="64"/>
      <c r="Y1333" s="64"/>
      <c r="Z1333" s="64"/>
      <c r="AA1333" s="64"/>
      <c r="AB1333" s="64"/>
      <c r="AC1333" s="64"/>
      <c r="AD1333" s="64"/>
      <c r="AE1333" s="64"/>
      <c r="AG1333" s="6">
        <f>IF(Q1333&gt;0,RANK(Q1333,(N1333:P1333,Q1333:AE1333)),0)</f>
        <v>4</v>
      </c>
      <c r="AH1333" s="6">
        <f>IF(R1333&gt;0,RANK(R1333,(N1333:P1333,Q1333:AE1333)),0)</f>
        <v>3</v>
      </c>
      <c r="AI1333" s="6">
        <f>IF(T1333&gt;0,RANK(T1333,(N1333:P1333,Q1333:AE1333)),0)</f>
        <v>0</v>
      </c>
      <c r="AJ1333" s="6">
        <f>IF(S1333&gt;0,RANK(S1333,(N1333:P1333,Q1333:AE1333)),0)</f>
        <v>0</v>
      </c>
      <c r="AK1333" s="2">
        <f t="shared" si="719"/>
        <v>7.3263181715320204E-3</v>
      </c>
      <c r="AL1333" s="2">
        <f t="shared" si="720"/>
        <v>1.9216263106283472E-2</v>
      </c>
      <c r="AM1333" s="2">
        <f t="shared" si="721"/>
        <v>0</v>
      </c>
      <c r="AN1333" s="2">
        <f t="shared" si="722"/>
        <v>0</v>
      </c>
      <c r="AP1333" t="s">
        <v>894</v>
      </c>
      <c r="AQ1333" t="s">
        <v>572</v>
      </c>
      <c r="AT1333">
        <v>1</v>
      </c>
      <c r="AU1333" s="105">
        <v>48</v>
      </c>
      <c r="AV1333" s="107">
        <v>39</v>
      </c>
      <c r="AW1333" s="111">
        <f t="shared" si="708"/>
        <v>48039</v>
      </c>
      <c r="AY1333" s="6" t="s">
        <v>1243</v>
      </c>
    </row>
    <row r="1334" spans="1:51" hidden="1" outlineLevel="1">
      <c r="A1334" t="s">
        <v>925</v>
      </c>
      <c r="B1334" t="s">
        <v>572</v>
      </c>
      <c r="C1334" s="1">
        <f t="shared" si="710"/>
        <v>55299</v>
      </c>
      <c r="D1334" s="8">
        <f t="shared" si="711"/>
        <v>2</v>
      </c>
      <c r="E1334" s="8">
        <f t="shared" si="712"/>
        <v>1</v>
      </c>
      <c r="F1334" s="8">
        <f t="shared" si="713"/>
        <v>0</v>
      </c>
      <c r="G1334" s="61">
        <f t="shared" si="714"/>
        <v>20433</v>
      </c>
      <c r="H1334" s="66">
        <f t="shared" si="723"/>
        <v>0.36950035262843811</v>
      </c>
      <c r="I1334" s="2"/>
      <c r="J1334" s="2">
        <f t="shared" si="715"/>
        <v>0.2966418922584495</v>
      </c>
      <c r="K1334" s="2">
        <f t="shared" si="716"/>
        <v>0.66614224488688767</v>
      </c>
      <c r="L1334" s="2">
        <f t="shared" si="717"/>
        <v>0</v>
      </c>
      <c r="M1334" s="2">
        <f t="shared" si="718"/>
        <v>3.7215862854662829E-2</v>
      </c>
      <c r="N1334" s="64">
        <v>16404</v>
      </c>
      <c r="O1334" s="64">
        <v>36837</v>
      </c>
      <c r="P1334" s="64"/>
      <c r="Q1334" s="64">
        <v>430</v>
      </c>
      <c r="R1334" s="64">
        <v>1628</v>
      </c>
      <c r="S1334" s="64"/>
      <c r="T1334" s="64"/>
      <c r="U1334" s="64"/>
      <c r="V1334" s="64"/>
      <c r="W1334" s="64"/>
      <c r="X1334" s="64"/>
      <c r="Y1334" s="64"/>
      <c r="Z1334" s="64"/>
      <c r="AA1334" s="64"/>
      <c r="AB1334" s="64"/>
      <c r="AC1334" s="64"/>
      <c r="AD1334" s="64"/>
      <c r="AE1334" s="64"/>
      <c r="AG1334" s="6">
        <f>IF(Q1334&gt;0,RANK(Q1334,(N1334:P1334,Q1334:AE1334)),0)</f>
        <v>4</v>
      </c>
      <c r="AH1334" s="6">
        <f>IF(R1334&gt;0,RANK(R1334,(N1334:P1334,Q1334:AE1334)),0)</f>
        <v>3</v>
      </c>
      <c r="AI1334" s="6">
        <f>IF(T1334&gt;0,RANK(T1334,(N1334:P1334,Q1334:AE1334)),0)</f>
        <v>0</v>
      </c>
      <c r="AJ1334" s="6">
        <f>IF(S1334&gt;0,RANK(S1334,(N1334:P1334,Q1334:AE1334)),0)</f>
        <v>0</v>
      </c>
      <c r="AK1334" s="2">
        <f t="shared" si="719"/>
        <v>7.7759091484475304E-3</v>
      </c>
      <c r="AL1334" s="2">
        <f t="shared" si="720"/>
        <v>2.9439953706215303E-2</v>
      </c>
      <c r="AM1334" s="2">
        <f t="shared" si="721"/>
        <v>0</v>
      </c>
      <c r="AN1334" s="2">
        <f t="shared" si="722"/>
        <v>0</v>
      </c>
      <c r="AP1334" t="s">
        <v>925</v>
      </c>
      <c r="AQ1334" t="s">
        <v>572</v>
      </c>
      <c r="AR1334">
        <v>17</v>
      </c>
      <c r="AT1334">
        <v>1</v>
      </c>
      <c r="AU1334" s="105">
        <v>48</v>
      </c>
      <c r="AV1334" s="107">
        <v>41</v>
      </c>
      <c r="AW1334" s="111">
        <f t="shared" si="708"/>
        <v>48041</v>
      </c>
      <c r="AY1334" s="6" t="s">
        <v>1243</v>
      </c>
    </row>
    <row r="1335" spans="1:51" hidden="1" outlineLevel="1">
      <c r="A1335" t="s">
        <v>292</v>
      </c>
      <c r="B1335" t="s">
        <v>572</v>
      </c>
      <c r="C1335" s="1">
        <f t="shared" si="710"/>
        <v>3742</v>
      </c>
      <c r="D1335" s="8">
        <f t="shared" si="711"/>
        <v>2</v>
      </c>
      <c r="E1335" s="8">
        <f t="shared" si="712"/>
        <v>1</v>
      </c>
      <c r="F1335" s="8">
        <f t="shared" si="713"/>
        <v>0</v>
      </c>
      <c r="G1335" s="61">
        <f t="shared" si="714"/>
        <v>251</v>
      </c>
      <c r="H1335" s="66">
        <f t="shared" si="723"/>
        <v>6.7076429716729016E-2</v>
      </c>
      <c r="I1335" s="2"/>
      <c r="J1335" s="2">
        <f t="shared" si="715"/>
        <v>0.43399251737039019</v>
      </c>
      <c r="K1335" s="2">
        <f t="shared" si="716"/>
        <v>0.50106894708711924</v>
      </c>
      <c r="L1335" s="2">
        <f t="shared" si="717"/>
        <v>0</v>
      </c>
      <c r="M1335" s="2">
        <f t="shared" si="718"/>
        <v>6.4938535542490516E-2</v>
      </c>
      <c r="N1335" s="64">
        <v>1624</v>
      </c>
      <c r="O1335" s="64">
        <v>1875</v>
      </c>
      <c r="P1335" s="64"/>
      <c r="Q1335" s="64">
        <v>70</v>
      </c>
      <c r="R1335" s="64">
        <v>173</v>
      </c>
      <c r="S1335" s="64"/>
      <c r="T1335" s="64"/>
      <c r="U1335" s="64"/>
      <c r="V1335" s="64"/>
      <c r="W1335" s="64"/>
      <c r="X1335" s="64"/>
      <c r="Y1335" s="64"/>
      <c r="Z1335" s="64"/>
      <c r="AA1335" s="64"/>
      <c r="AB1335" s="64"/>
      <c r="AC1335" s="64"/>
      <c r="AD1335" s="64"/>
      <c r="AE1335" s="64"/>
      <c r="AG1335" s="6">
        <f>IF(Q1335&gt;0,RANK(Q1335,(N1335:P1335,Q1335:AE1335)),0)</f>
        <v>4</v>
      </c>
      <c r="AH1335" s="6">
        <f>IF(R1335&gt;0,RANK(R1335,(N1335:P1335,Q1335:AE1335)),0)</f>
        <v>3</v>
      </c>
      <c r="AI1335" s="6">
        <f>IF(T1335&gt;0,RANK(T1335,(N1335:P1335,Q1335:AE1335)),0)</f>
        <v>0</v>
      </c>
      <c r="AJ1335" s="6">
        <f>IF(S1335&gt;0,RANK(S1335,(N1335:P1335,Q1335:AE1335)),0)</f>
        <v>0</v>
      </c>
      <c r="AK1335" s="2">
        <f t="shared" si="719"/>
        <v>1.8706574024585781E-2</v>
      </c>
      <c r="AL1335" s="2">
        <f t="shared" si="720"/>
        <v>4.6231961517904867E-2</v>
      </c>
      <c r="AM1335" s="2">
        <f t="shared" si="721"/>
        <v>0</v>
      </c>
      <c r="AN1335" s="2">
        <f t="shared" si="722"/>
        <v>0</v>
      </c>
      <c r="AP1335" t="s">
        <v>292</v>
      </c>
      <c r="AQ1335" t="s">
        <v>572</v>
      </c>
      <c r="AR1335">
        <v>23</v>
      </c>
      <c r="AT1335">
        <v>1</v>
      </c>
      <c r="AU1335" s="105">
        <v>48</v>
      </c>
      <c r="AV1335" s="107">
        <v>43</v>
      </c>
      <c r="AW1335" s="111">
        <f t="shared" si="708"/>
        <v>48043</v>
      </c>
      <c r="AY1335" s="6" t="s">
        <v>1243</v>
      </c>
    </row>
    <row r="1336" spans="1:51" hidden="1" outlineLevel="1">
      <c r="A1336" t="s">
        <v>1532</v>
      </c>
      <c r="B1336" t="s">
        <v>572</v>
      </c>
      <c r="C1336" s="1">
        <f t="shared" si="710"/>
        <v>669</v>
      </c>
      <c r="D1336" s="8">
        <f t="shared" si="711"/>
        <v>2</v>
      </c>
      <c r="E1336" s="8">
        <f t="shared" si="712"/>
        <v>1</v>
      </c>
      <c r="F1336" s="8">
        <f t="shared" si="713"/>
        <v>0</v>
      </c>
      <c r="G1336" s="61">
        <f t="shared" si="714"/>
        <v>371</v>
      </c>
      <c r="H1336" s="66">
        <f t="shared" si="723"/>
        <v>0.55455904334828099</v>
      </c>
      <c r="I1336" s="2"/>
      <c r="J1336" s="2">
        <f t="shared" si="715"/>
        <v>0.21225710014947682</v>
      </c>
      <c r="K1336" s="2">
        <f t="shared" si="716"/>
        <v>0.76681614349775784</v>
      </c>
      <c r="L1336" s="2">
        <f t="shared" si="717"/>
        <v>0</v>
      </c>
      <c r="M1336" s="2">
        <f t="shared" si="718"/>
        <v>2.0926756352765308E-2</v>
      </c>
      <c r="N1336" s="64">
        <v>142</v>
      </c>
      <c r="O1336" s="64">
        <v>513</v>
      </c>
      <c r="P1336" s="64"/>
      <c r="Q1336" s="64">
        <v>7</v>
      </c>
      <c r="R1336" s="64">
        <v>7</v>
      </c>
      <c r="S1336" s="64"/>
      <c r="T1336" s="64"/>
      <c r="U1336" s="64"/>
      <c r="V1336" s="64"/>
      <c r="W1336" s="64"/>
      <c r="X1336" s="64"/>
      <c r="Y1336" s="64"/>
      <c r="Z1336" s="64"/>
      <c r="AA1336" s="64"/>
      <c r="AB1336" s="64"/>
      <c r="AC1336" s="64"/>
      <c r="AD1336" s="64"/>
      <c r="AE1336" s="64"/>
      <c r="AG1336" s="6">
        <f>IF(Q1336&gt;0,RANK(Q1336,(N1336:P1336,Q1336:AE1336)),0)</f>
        <v>3</v>
      </c>
      <c r="AH1336" s="6">
        <f>IF(R1336&gt;0,RANK(R1336,(N1336:P1336,Q1336:AE1336)),0)</f>
        <v>3</v>
      </c>
      <c r="AI1336" s="6">
        <f>IF(T1336&gt;0,RANK(T1336,(N1336:P1336,Q1336:AE1336)),0)</f>
        <v>0</v>
      </c>
      <c r="AJ1336" s="6">
        <f>IF(S1336&gt;0,RANK(S1336,(N1336:P1336,Q1336:AE1336)),0)</f>
        <v>0</v>
      </c>
      <c r="AK1336" s="2">
        <f t="shared" si="719"/>
        <v>1.0463378176382661E-2</v>
      </c>
      <c r="AL1336" s="2">
        <f t="shared" si="720"/>
        <v>1.0463378176382661E-2</v>
      </c>
      <c r="AM1336" s="2">
        <f t="shared" si="721"/>
        <v>0</v>
      </c>
      <c r="AN1336" s="2">
        <f t="shared" si="722"/>
        <v>0</v>
      </c>
      <c r="AP1336" t="s">
        <v>1532</v>
      </c>
      <c r="AQ1336" t="s">
        <v>572</v>
      </c>
      <c r="AR1336">
        <v>13</v>
      </c>
      <c r="AT1336">
        <v>1</v>
      </c>
      <c r="AU1336" s="105">
        <v>48</v>
      </c>
      <c r="AV1336" s="107">
        <v>45</v>
      </c>
      <c r="AW1336" s="111">
        <f t="shared" si="708"/>
        <v>48045</v>
      </c>
      <c r="AY1336" s="6" t="s">
        <v>1243</v>
      </c>
    </row>
    <row r="1337" spans="1:51" hidden="1" outlineLevel="1">
      <c r="A1337" t="s">
        <v>600</v>
      </c>
      <c r="B1337" t="s">
        <v>572</v>
      </c>
      <c r="C1337" s="1">
        <f t="shared" si="710"/>
        <v>2353</v>
      </c>
      <c r="D1337" s="8">
        <f t="shared" si="711"/>
        <v>1</v>
      </c>
      <c r="E1337" s="8">
        <f t="shared" si="712"/>
        <v>2</v>
      </c>
      <c r="F1337" s="8">
        <f t="shared" si="713"/>
        <v>0</v>
      </c>
      <c r="G1337" s="61">
        <f t="shared" si="714"/>
        <v>1154</v>
      </c>
      <c r="H1337" s="66">
        <f t="shared" si="723"/>
        <v>0.4904377390565236</v>
      </c>
      <c r="I1337" s="2"/>
      <c r="J1337" s="2">
        <f t="shared" si="715"/>
        <v>0.73820654483637904</v>
      </c>
      <c r="K1337" s="2">
        <f t="shared" si="716"/>
        <v>0.24776880577985549</v>
      </c>
      <c r="L1337" s="2">
        <f t="shared" si="717"/>
        <v>0</v>
      </c>
      <c r="M1337" s="2">
        <f t="shared" si="718"/>
        <v>1.4024649383765464E-2</v>
      </c>
      <c r="N1337" s="64">
        <v>1737</v>
      </c>
      <c r="O1337" s="64">
        <v>583</v>
      </c>
      <c r="P1337" s="64"/>
      <c r="Q1337" s="64">
        <v>18</v>
      </c>
      <c r="R1337" s="64">
        <v>15</v>
      </c>
      <c r="S1337" s="64"/>
      <c r="T1337" s="64"/>
      <c r="U1337" s="64"/>
      <c r="V1337" s="64"/>
      <c r="W1337" s="64"/>
      <c r="X1337" s="64"/>
      <c r="Y1337" s="64"/>
      <c r="Z1337" s="64"/>
      <c r="AA1337" s="64"/>
      <c r="AB1337" s="64"/>
      <c r="AC1337" s="64"/>
      <c r="AD1337" s="64"/>
      <c r="AE1337" s="64"/>
      <c r="AG1337" s="6">
        <f>IF(Q1337&gt;0,RANK(Q1337,(N1337:P1337,Q1337:AE1337)),0)</f>
        <v>3</v>
      </c>
      <c r="AH1337" s="6">
        <f>IF(R1337&gt;0,RANK(R1337,(N1337:P1337,Q1337:AE1337)),0)</f>
        <v>4</v>
      </c>
      <c r="AI1337" s="6">
        <f>IF(T1337&gt;0,RANK(T1337,(N1337:P1337,Q1337:AE1337)),0)</f>
        <v>0</v>
      </c>
      <c r="AJ1337" s="6">
        <f>IF(S1337&gt;0,RANK(S1337,(N1337:P1337,Q1337:AE1337)),0)</f>
        <v>0</v>
      </c>
      <c r="AK1337" s="2">
        <f t="shared" si="719"/>
        <v>7.6498087547811301E-3</v>
      </c>
      <c r="AL1337" s="2">
        <f t="shared" si="720"/>
        <v>6.3748406289842758E-3</v>
      </c>
      <c r="AM1337" s="2">
        <f t="shared" si="721"/>
        <v>0</v>
      </c>
      <c r="AN1337" s="2">
        <f t="shared" si="722"/>
        <v>0</v>
      </c>
      <c r="AP1337" t="s">
        <v>600</v>
      </c>
      <c r="AQ1337" t="s">
        <v>572</v>
      </c>
      <c r="AR1337">
        <v>15</v>
      </c>
      <c r="AT1337">
        <v>1</v>
      </c>
      <c r="AU1337" s="105">
        <v>48</v>
      </c>
      <c r="AV1337" s="107">
        <v>47</v>
      </c>
      <c r="AW1337" s="111">
        <f t="shared" si="708"/>
        <v>48047</v>
      </c>
      <c r="AY1337" s="6" t="s">
        <v>1243</v>
      </c>
    </row>
    <row r="1338" spans="1:51" hidden="1" outlineLevel="1">
      <c r="A1338" t="s">
        <v>2096</v>
      </c>
      <c r="B1338" t="s">
        <v>572</v>
      </c>
      <c r="C1338" s="1">
        <f t="shared" si="710"/>
        <v>13721</v>
      </c>
      <c r="D1338" s="8">
        <f t="shared" si="711"/>
        <v>2</v>
      </c>
      <c r="E1338" s="8">
        <f t="shared" si="712"/>
        <v>1</v>
      </c>
      <c r="F1338" s="8">
        <f t="shared" si="713"/>
        <v>0</v>
      </c>
      <c r="G1338" s="61">
        <f t="shared" si="714"/>
        <v>9198</v>
      </c>
      <c r="H1338" s="66">
        <f t="shared" si="723"/>
        <v>0.67035930325778004</v>
      </c>
      <c r="I1338" s="2"/>
      <c r="J1338" s="2">
        <f t="shared" si="715"/>
        <v>0.15079075869105751</v>
      </c>
      <c r="K1338" s="2">
        <f t="shared" si="716"/>
        <v>0.82115006194883755</v>
      </c>
      <c r="L1338" s="2">
        <f t="shared" si="717"/>
        <v>0</v>
      </c>
      <c r="M1338" s="2">
        <f t="shared" si="718"/>
        <v>2.8059179360104936E-2</v>
      </c>
      <c r="N1338" s="64">
        <v>2069</v>
      </c>
      <c r="O1338" s="64">
        <v>11267</v>
      </c>
      <c r="P1338" s="64"/>
      <c r="Q1338" s="64">
        <v>104</v>
      </c>
      <c r="R1338" s="64">
        <v>281</v>
      </c>
      <c r="S1338" s="64"/>
      <c r="T1338" s="64"/>
      <c r="U1338" s="64"/>
      <c r="V1338" s="64"/>
      <c r="W1338" s="64"/>
      <c r="X1338" s="64"/>
      <c r="Y1338" s="64"/>
      <c r="Z1338" s="64"/>
      <c r="AA1338" s="64"/>
      <c r="AB1338" s="64"/>
      <c r="AC1338" s="64"/>
      <c r="AD1338" s="64"/>
      <c r="AE1338" s="64"/>
      <c r="AG1338" s="6">
        <f>IF(Q1338&gt;0,RANK(Q1338,(N1338:P1338,Q1338:AE1338)),0)</f>
        <v>4</v>
      </c>
      <c r="AH1338" s="6">
        <f>IF(R1338&gt;0,RANK(R1338,(N1338:P1338,Q1338:AE1338)),0)</f>
        <v>3</v>
      </c>
      <c r="AI1338" s="6">
        <f>IF(T1338&gt;0,RANK(T1338,(N1338:P1338,Q1338:AE1338)),0)</f>
        <v>0</v>
      </c>
      <c r="AJ1338" s="6">
        <f>IF(S1338&gt;0,RANK(S1338,(N1338:P1338,Q1338:AE1338)),0)</f>
        <v>0</v>
      </c>
      <c r="AK1338" s="2">
        <f t="shared" si="719"/>
        <v>7.5796224764958821E-3</v>
      </c>
      <c r="AL1338" s="2">
        <f t="shared" si="720"/>
        <v>2.0479556883609067E-2</v>
      </c>
      <c r="AM1338" s="2">
        <f t="shared" si="721"/>
        <v>0</v>
      </c>
      <c r="AN1338" s="2">
        <f t="shared" si="722"/>
        <v>0</v>
      </c>
      <c r="AP1338" t="s">
        <v>2096</v>
      </c>
      <c r="AQ1338" t="s">
        <v>572</v>
      </c>
      <c r="AR1338">
        <v>11</v>
      </c>
      <c r="AT1338">
        <v>1</v>
      </c>
      <c r="AU1338" s="105">
        <v>48</v>
      </c>
      <c r="AV1338" s="107">
        <v>49</v>
      </c>
      <c r="AW1338" s="111">
        <f t="shared" si="708"/>
        <v>48049</v>
      </c>
      <c r="AY1338" s="6" t="s">
        <v>1243</v>
      </c>
    </row>
    <row r="1339" spans="1:51" hidden="1" outlineLevel="1">
      <c r="A1339" t="s">
        <v>2271</v>
      </c>
      <c r="B1339" t="s">
        <v>572</v>
      </c>
      <c r="C1339" s="1">
        <f t="shared" si="710"/>
        <v>6418</v>
      </c>
      <c r="D1339" s="8">
        <f t="shared" si="711"/>
        <v>2</v>
      </c>
      <c r="E1339" s="8">
        <f t="shared" si="712"/>
        <v>1</v>
      </c>
      <c r="F1339" s="8">
        <f t="shared" si="713"/>
        <v>0</v>
      </c>
      <c r="G1339" s="61">
        <f t="shared" si="714"/>
        <v>2791</v>
      </c>
      <c r="H1339" s="66">
        <f t="shared" si="723"/>
        <v>0.43487067622312248</v>
      </c>
      <c r="I1339" s="2"/>
      <c r="J1339" s="2">
        <f t="shared" si="715"/>
        <v>0.27391710813337489</v>
      </c>
      <c r="K1339" s="2">
        <f t="shared" si="716"/>
        <v>0.70878778435649736</v>
      </c>
      <c r="L1339" s="2">
        <f t="shared" si="717"/>
        <v>0</v>
      </c>
      <c r="M1339" s="2">
        <f t="shared" si="718"/>
        <v>1.729510751012775E-2</v>
      </c>
      <c r="N1339" s="64">
        <v>1758</v>
      </c>
      <c r="O1339" s="64">
        <v>4549</v>
      </c>
      <c r="P1339" s="64"/>
      <c r="Q1339" s="64">
        <v>35</v>
      </c>
      <c r="R1339" s="64">
        <v>76</v>
      </c>
      <c r="S1339" s="64"/>
      <c r="T1339" s="64"/>
      <c r="U1339" s="64"/>
      <c r="V1339" s="64"/>
      <c r="W1339" s="64"/>
      <c r="X1339" s="64"/>
      <c r="Y1339" s="64"/>
      <c r="Z1339" s="64"/>
      <c r="AA1339" s="64"/>
      <c r="AB1339" s="64"/>
      <c r="AC1339" s="64"/>
      <c r="AD1339" s="64"/>
      <c r="AE1339" s="64"/>
      <c r="AG1339" s="6">
        <f>IF(Q1339&gt;0,RANK(Q1339,(N1339:P1339,Q1339:AE1339)),0)</f>
        <v>4</v>
      </c>
      <c r="AH1339" s="6">
        <f>IF(R1339&gt;0,RANK(R1339,(N1339:P1339,Q1339:AE1339)),0)</f>
        <v>3</v>
      </c>
      <c r="AI1339" s="6">
        <f>IF(T1339&gt;0,RANK(T1339,(N1339:P1339,Q1339:AE1339)),0)</f>
        <v>0</v>
      </c>
      <c r="AJ1339" s="6">
        <f>IF(S1339&gt;0,RANK(S1339,(N1339:P1339,Q1339:AE1339)),0)</f>
        <v>0</v>
      </c>
      <c r="AK1339" s="2">
        <f t="shared" si="719"/>
        <v>5.4534122779682148E-3</v>
      </c>
      <c r="AL1339" s="2">
        <f t="shared" si="720"/>
        <v>1.1841695232159551E-2</v>
      </c>
      <c r="AM1339" s="2">
        <f t="shared" si="721"/>
        <v>0</v>
      </c>
      <c r="AN1339" s="2">
        <f t="shared" si="722"/>
        <v>0</v>
      </c>
      <c r="AP1339" t="s">
        <v>2271</v>
      </c>
      <c r="AQ1339" t="s">
        <v>572</v>
      </c>
      <c r="AR1339">
        <v>17</v>
      </c>
      <c r="AT1339">
        <v>1</v>
      </c>
      <c r="AU1339" s="105">
        <v>48</v>
      </c>
      <c r="AV1339" s="107">
        <v>51</v>
      </c>
      <c r="AW1339" s="111">
        <f t="shared" si="708"/>
        <v>48051</v>
      </c>
      <c r="AY1339" s="6" t="s">
        <v>1243</v>
      </c>
    </row>
    <row r="1340" spans="1:51" hidden="1" outlineLevel="1">
      <c r="A1340" t="s">
        <v>2340</v>
      </c>
      <c r="B1340" t="s">
        <v>572</v>
      </c>
      <c r="C1340" s="1">
        <f t="shared" si="710"/>
        <v>16628</v>
      </c>
      <c r="D1340" s="8">
        <f t="shared" si="711"/>
        <v>2</v>
      </c>
      <c r="E1340" s="8">
        <f t="shared" si="712"/>
        <v>1</v>
      </c>
      <c r="F1340" s="8">
        <f t="shared" si="713"/>
        <v>0</v>
      </c>
      <c r="G1340" s="61">
        <f t="shared" si="714"/>
        <v>8222</v>
      </c>
      <c r="H1340" s="66">
        <f t="shared" si="723"/>
        <v>0.49446716382006256</v>
      </c>
      <c r="I1340" s="2"/>
      <c r="J1340" s="2">
        <f t="shared" si="715"/>
        <v>0.23382246812605245</v>
      </c>
      <c r="K1340" s="2">
        <f t="shared" si="716"/>
        <v>0.72828963194611496</v>
      </c>
      <c r="L1340" s="2">
        <f t="shared" si="717"/>
        <v>0</v>
      </c>
      <c r="M1340" s="2">
        <f t="shared" si="718"/>
        <v>3.7887899927832591E-2</v>
      </c>
      <c r="N1340" s="64">
        <v>3888</v>
      </c>
      <c r="O1340" s="64">
        <v>12110</v>
      </c>
      <c r="P1340" s="64"/>
      <c r="Q1340" s="64">
        <v>160</v>
      </c>
      <c r="R1340" s="64">
        <v>470</v>
      </c>
      <c r="S1340" s="64"/>
      <c r="T1340" s="64"/>
      <c r="U1340" s="64"/>
      <c r="V1340" s="64"/>
      <c r="W1340" s="64"/>
      <c r="X1340" s="64"/>
      <c r="Y1340" s="64"/>
      <c r="Z1340" s="64"/>
      <c r="AA1340" s="64"/>
      <c r="AB1340" s="64"/>
      <c r="AC1340" s="64"/>
      <c r="AD1340" s="64"/>
      <c r="AE1340" s="64"/>
      <c r="AG1340" s="6">
        <f>IF(Q1340&gt;0,RANK(Q1340,(N1340:P1340,Q1340:AE1340)),0)</f>
        <v>4</v>
      </c>
      <c r="AH1340" s="6">
        <f>IF(R1340&gt;0,RANK(R1340,(N1340:P1340,Q1340:AE1340)),0)</f>
        <v>3</v>
      </c>
      <c r="AI1340" s="6">
        <f>IF(T1340&gt;0,RANK(T1340,(N1340:P1340,Q1340:AE1340)),0)</f>
        <v>0</v>
      </c>
      <c r="AJ1340" s="6">
        <f>IF(S1340&gt;0,RANK(S1340,(N1340:P1340,Q1340:AE1340)),0)</f>
        <v>0</v>
      </c>
      <c r="AK1340" s="2">
        <f t="shared" si="719"/>
        <v>9.6223237911955729E-3</v>
      </c>
      <c r="AL1340" s="2">
        <f t="shared" si="720"/>
        <v>2.8265576136636997E-2</v>
      </c>
      <c r="AM1340" s="2">
        <f t="shared" si="721"/>
        <v>0</v>
      </c>
      <c r="AN1340" s="2">
        <f t="shared" si="722"/>
        <v>0</v>
      </c>
      <c r="AP1340" t="s">
        <v>2340</v>
      </c>
      <c r="AQ1340" t="s">
        <v>572</v>
      </c>
      <c r="AR1340">
        <v>25</v>
      </c>
      <c r="AT1340">
        <v>1</v>
      </c>
      <c r="AU1340" s="105">
        <v>48</v>
      </c>
      <c r="AV1340" s="107">
        <v>53</v>
      </c>
      <c r="AW1340" s="111">
        <f t="shared" si="708"/>
        <v>48053</v>
      </c>
      <c r="AY1340" s="6" t="s">
        <v>1243</v>
      </c>
    </row>
    <row r="1341" spans="1:51" hidden="1" outlineLevel="1">
      <c r="A1341" t="s">
        <v>565</v>
      </c>
      <c r="B1341" t="s">
        <v>572</v>
      </c>
      <c r="C1341" s="1">
        <f t="shared" si="710"/>
        <v>10898</v>
      </c>
      <c r="D1341" s="8">
        <f t="shared" si="711"/>
        <v>2</v>
      </c>
      <c r="E1341" s="8">
        <f t="shared" si="712"/>
        <v>1</v>
      </c>
      <c r="F1341" s="8">
        <f t="shared" si="713"/>
        <v>0</v>
      </c>
      <c r="G1341" s="61">
        <f t="shared" si="714"/>
        <v>587</v>
      </c>
      <c r="H1341" s="66">
        <f t="shared" si="723"/>
        <v>5.3863094145714809E-2</v>
      </c>
      <c r="I1341" s="2"/>
      <c r="J1341" s="2">
        <f t="shared" si="715"/>
        <v>0.45558818131767298</v>
      </c>
      <c r="K1341" s="2">
        <f t="shared" si="716"/>
        <v>0.50945127546338775</v>
      </c>
      <c r="L1341" s="2">
        <f t="shared" si="717"/>
        <v>0</v>
      </c>
      <c r="M1341" s="2">
        <f t="shared" si="718"/>
        <v>3.4960543218939266E-2</v>
      </c>
      <c r="N1341" s="64">
        <v>4965</v>
      </c>
      <c r="O1341" s="64">
        <v>5552</v>
      </c>
      <c r="P1341" s="64"/>
      <c r="Q1341" s="64">
        <v>110</v>
      </c>
      <c r="R1341" s="64">
        <v>271</v>
      </c>
      <c r="S1341" s="64"/>
      <c r="T1341" s="64"/>
      <c r="U1341" s="64"/>
      <c r="V1341" s="64"/>
      <c r="W1341" s="64"/>
      <c r="X1341" s="64"/>
      <c r="Y1341" s="64"/>
      <c r="Z1341" s="64"/>
      <c r="AA1341" s="64"/>
      <c r="AB1341" s="64"/>
      <c r="AC1341" s="64"/>
      <c r="AD1341" s="64"/>
      <c r="AE1341" s="64"/>
      <c r="AG1341" s="6">
        <f>IF(Q1341&gt;0,RANK(Q1341,(N1341:P1341,Q1341:AE1341)),0)</f>
        <v>4</v>
      </c>
      <c r="AH1341" s="6">
        <f>IF(R1341&gt;0,RANK(R1341,(N1341:P1341,Q1341:AE1341)),0)</f>
        <v>3</v>
      </c>
      <c r="AI1341" s="6">
        <f>IF(T1341&gt;0,RANK(T1341,(N1341:P1341,Q1341:AE1341)),0)</f>
        <v>0</v>
      </c>
      <c r="AJ1341" s="6">
        <f>IF(S1341&gt;0,RANK(S1341,(N1341:P1341,Q1341:AE1341)),0)</f>
        <v>0</v>
      </c>
      <c r="AK1341" s="2">
        <f t="shared" si="719"/>
        <v>1.0093595155074325E-2</v>
      </c>
      <c r="AL1341" s="2">
        <f t="shared" si="720"/>
        <v>2.4866948063864931E-2</v>
      </c>
      <c r="AM1341" s="2">
        <f t="shared" si="721"/>
        <v>0</v>
      </c>
      <c r="AN1341" s="2">
        <f t="shared" si="722"/>
        <v>0</v>
      </c>
      <c r="AP1341" t="s">
        <v>565</v>
      </c>
      <c r="AQ1341" t="s">
        <v>572</v>
      </c>
      <c r="AT1341">
        <v>1</v>
      </c>
      <c r="AU1341" s="105">
        <v>48</v>
      </c>
      <c r="AV1341" s="107">
        <v>55</v>
      </c>
      <c r="AW1341" s="111">
        <f t="shared" si="708"/>
        <v>48055</v>
      </c>
      <c r="AY1341" s="6" t="s">
        <v>1243</v>
      </c>
    </row>
    <row r="1342" spans="1:51" hidden="1" outlineLevel="1">
      <c r="A1342" t="s">
        <v>1340</v>
      </c>
      <c r="B1342" t="s">
        <v>572</v>
      </c>
      <c r="C1342" s="1">
        <f t="shared" si="710"/>
        <v>6463</v>
      </c>
      <c r="D1342" s="8">
        <f t="shared" si="711"/>
        <v>2</v>
      </c>
      <c r="E1342" s="8">
        <f t="shared" si="712"/>
        <v>1</v>
      </c>
      <c r="F1342" s="8">
        <f t="shared" si="713"/>
        <v>0</v>
      </c>
      <c r="G1342" s="61">
        <f t="shared" si="714"/>
        <v>1363</v>
      </c>
      <c r="H1342" s="66">
        <f t="shared" si="723"/>
        <v>0.21089277425344266</v>
      </c>
      <c r="I1342" s="2"/>
      <c r="J1342" s="2">
        <f t="shared" si="715"/>
        <v>0.37846201454432926</v>
      </c>
      <c r="K1342" s="2">
        <f t="shared" si="716"/>
        <v>0.58935478879777192</v>
      </c>
      <c r="L1342" s="2">
        <f t="shared" si="717"/>
        <v>0</v>
      </c>
      <c r="M1342" s="2">
        <f t="shared" si="718"/>
        <v>3.2183196657898816E-2</v>
      </c>
      <c r="N1342" s="64">
        <v>2446</v>
      </c>
      <c r="O1342" s="64">
        <v>3809</v>
      </c>
      <c r="P1342" s="64"/>
      <c r="Q1342" s="64">
        <v>58</v>
      </c>
      <c r="R1342" s="64">
        <v>150</v>
      </c>
      <c r="S1342" s="64"/>
      <c r="T1342" s="64"/>
      <c r="U1342" s="64"/>
      <c r="V1342" s="64"/>
      <c r="W1342" s="64"/>
      <c r="X1342" s="64"/>
      <c r="Y1342" s="64"/>
      <c r="Z1342" s="64"/>
      <c r="AA1342" s="64"/>
      <c r="AB1342" s="64"/>
      <c r="AC1342" s="64"/>
      <c r="AD1342" s="64"/>
      <c r="AE1342" s="64"/>
      <c r="AG1342" s="6">
        <f>IF(Q1342&gt;0,RANK(Q1342,(N1342:P1342,Q1342:AE1342)),0)</f>
        <v>4</v>
      </c>
      <c r="AH1342" s="6">
        <f>IF(R1342&gt;0,RANK(R1342,(N1342:P1342,Q1342:AE1342)),0)</f>
        <v>3</v>
      </c>
      <c r="AI1342" s="6">
        <f>IF(T1342&gt;0,RANK(T1342,(N1342:P1342,Q1342:AE1342)),0)</f>
        <v>0</v>
      </c>
      <c r="AJ1342" s="6">
        <f>IF(S1342&gt;0,RANK(S1342,(N1342:P1342,Q1342:AE1342)),0)</f>
        <v>0</v>
      </c>
      <c r="AK1342" s="2">
        <f t="shared" si="719"/>
        <v>8.9741606065294761E-3</v>
      </c>
      <c r="AL1342" s="2">
        <f t="shared" si="720"/>
        <v>2.3209036051369335E-2</v>
      </c>
      <c r="AM1342" s="2">
        <f t="shared" si="721"/>
        <v>0</v>
      </c>
      <c r="AN1342" s="2">
        <f t="shared" si="722"/>
        <v>0</v>
      </c>
      <c r="AP1342" t="s">
        <v>1340</v>
      </c>
      <c r="AQ1342" t="s">
        <v>572</v>
      </c>
      <c r="AR1342">
        <v>27</v>
      </c>
      <c r="AT1342">
        <v>1</v>
      </c>
      <c r="AU1342" s="105">
        <v>48</v>
      </c>
      <c r="AV1342" s="107">
        <v>57</v>
      </c>
      <c r="AW1342" s="111">
        <f t="shared" si="708"/>
        <v>48057</v>
      </c>
      <c r="AY1342" s="6" t="s">
        <v>1243</v>
      </c>
    </row>
    <row r="1343" spans="1:51" hidden="1" outlineLevel="1">
      <c r="A1343" t="s">
        <v>635</v>
      </c>
      <c r="B1343" t="s">
        <v>572</v>
      </c>
      <c r="C1343" s="1">
        <f t="shared" si="710"/>
        <v>5106</v>
      </c>
      <c r="D1343" s="8">
        <f t="shared" si="711"/>
        <v>2</v>
      </c>
      <c r="E1343" s="8">
        <f t="shared" si="712"/>
        <v>1</v>
      </c>
      <c r="F1343" s="8">
        <f t="shared" si="713"/>
        <v>0</v>
      </c>
      <c r="G1343" s="61">
        <f t="shared" si="714"/>
        <v>3359</v>
      </c>
      <c r="H1343" s="66">
        <f t="shared" si="723"/>
        <v>0.65785350567959266</v>
      </c>
      <c r="I1343" s="2"/>
      <c r="J1343" s="2">
        <f t="shared" si="715"/>
        <v>0.15609087348217782</v>
      </c>
      <c r="K1343" s="2">
        <f t="shared" si="716"/>
        <v>0.81394437916177043</v>
      </c>
      <c r="L1343" s="2">
        <f t="shared" si="717"/>
        <v>0</v>
      </c>
      <c r="M1343" s="2">
        <f t="shared" si="718"/>
        <v>2.9964747356051813E-2</v>
      </c>
      <c r="N1343" s="64">
        <v>797</v>
      </c>
      <c r="O1343" s="64">
        <v>4156</v>
      </c>
      <c r="P1343" s="64"/>
      <c r="Q1343" s="64">
        <v>55</v>
      </c>
      <c r="R1343" s="64">
        <v>98</v>
      </c>
      <c r="S1343" s="64"/>
      <c r="T1343" s="64"/>
      <c r="U1343" s="64"/>
      <c r="V1343" s="64"/>
      <c r="W1343" s="64"/>
      <c r="X1343" s="64"/>
      <c r="Y1343" s="64"/>
      <c r="Z1343" s="64"/>
      <c r="AA1343" s="64"/>
      <c r="AB1343" s="64"/>
      <c r="AC1343" s="64"/>
      <c r="AD1343" s="64"/>
      <c r="AE1343" s="64"/>
      <c r="AG1343" s="6">
        <f>IF(Q1343&gt;0,RANK(Q1343,(N1343:P1343,Q1343:AE1343)),0)</f>
        <v>4</v>
      </c>
      <c r="AH1343" s="6">
        <f>IF(R1343&gt;0,RANK(R1343,(N1343:P1343,Q1343:AE1343)),0)</f>
        <v>3</v>
      </c>
      <c r="AI1343" s="6">
        <f>IF(T1343&gt;0,RANK(T1343,(N1343:P1343,Q1343:AE1343)),0)</f>
        <v>0</v>
      </c>
      <c r="AJ1343" s="6">
        <f>IF(S1343&gt;0,RANK(S1343,(N1343:P1343,Q1343:AE1343)),0)</f>
        <v>0</v>
      </c>
      <c r="AK1343" s="2">
        <f t="shared" si="719"/>
        <v>1.0771641206423816E-2</v>
      </c>
      <c r="AL1343" s="2">
        <f t="shared" si="720"/>
        <v>1.9193106149627888E-2</v>
      </c>
      <c r="AM1343" s="2">
        <f t="shared" si="721"/>
        <v>0</v>
      </c>
      <c r="AN1343" s="2">
        <f t="shared" si="722"/>
        <v>0</v>
      </c>
      <c r="AP1343" t="s">
        <v>635</v>
      </c>
      <c r="AQ1343" t="s">
        <v>572</v>
      </c>
      <c r="AR1343">
        <v>11</v>
      </c>
      <c r="AT1343">
        <v>1</v>
      </c>
      <c r="AU1343" s="105">
        <v>48</v>
      </c>
      <c r="AV1343" s="107">
        <v>59</v>
      </c>
      <c r="AW1343" s="111">
        <f t="shared" si="708"/>
        <v>48059</v>
      </c>
      <c r="AY1343" s="6" t="s">
        <v>1243</v>
      </c>
    </row>
    <row r="1344" spans="1:51" hidden="1" outlineLevel="1">
      <c r="A1344" t="s">
        <v>2351</v>
      </c>
      <c r="B1344" t="s">
        <v>572</v>
      </c>
      <c r="C1344" s="1">
        <f t="shared" si="710"/>
        <v>74366</v>
      </c>
      <c r="D1344" s="8">
        <f t="shared" si="711"/>
        <v>1</v>
      </c>
      <c r="E1344" s="8">
        <f t="shared" si="712"/>
        <v>2</v>
      </c>
      <c r="F1344" s="8">
        <f t="shared" si="713"/>
        <v>0</v>
      </c>
      <c r="G1344" s="61">
        <f t="shared" si="714"/>
        <v>13686</v>
      </c>
      <c r="H1344" s="66">
        <f t="shared" si="723"/>
        <v>0.18403571524621468</v>
      </c>
      <c r="I1344" s="2"/>
      <c r="J1344" s="2">
        <f t="shared" si="715"/>
        <v>0.57395852943549475</v>
      </c>
      <c r="K1344" s="2">
        <f t="shared" si="716"/>
        <v>0.38992281418928004</v>
      </c>
      <c r="L1344" s="2">
        <f t="shared" si="717"/>
        <v>0</v>
      </c>
      <c r="M1344" s="2">
        <f t="shared" si="718"/>
        <v>3.6118656375225211E-2</v>
      </c>
      <c r="N1344" s="64">
        <v>42683</v>
      </c>
      <c r="O1344" s="64">
        <v>28997</v>
      </c>
      <c r="P1344" s="64"/>
      <c r="Q1344" s="64">
        <v>1011</v>
      </c>
      <c r="R1344" s="64">
        <v>1675</v>
      </c>
      <c r="S1344" s="64"/>
      <c r="T1344" s="64"/>
      <c r="U1344" s="64"/>
      <c r="V1344" s="64"/>
      <c r="W1344" s="64"/>
      <c r="X1344" s="64"/>
      <c r="Y1344" s="64"/>
      <c r="Z1344" s="64"/>
      <c r="AA1344" s="64"/>
      <c r="AB1344" s="64"/>
      <c r="AC1344" s="64"/>
      <c r="AD1344" s="64"/>
      <c r="AE1344" s="64"/>
      <c r="AG1344" s="6">
        <f>IF(Q1344&gt;0,RANK(Q1344,(N1344:P1344,Q1344:AE1344)),0)</f>
        <v>4</v>
      </c>
      <c r="AH1344" s="6">
        <f>IF(R1344&gt;0,RANK(R1344,(N1344:P1344,Q1344:AE1344)),0)</f>
        <v>3</v>
      </c>
      <c r="AI1344" s="6">
        <f>IF(T1344&gt;0,RANK(T1344,(N1344:P1344,Q1344:AE1344)),0)</f>
        <v>0</v>
      </c>
      <c r="AJ1344" s="6">
        <f>IF(S1344&gt;0,RANK(S1344,(N1344:P1344,Q1344:AE1344)),0)</f>
        <v>0</v>
      </c>
      <c r="AK1344" s="2">
        <f t="shared" si="719"/>
        <v>1.359492241077912E-2</v>
      </c>
      <c r="AL1344" s="2">
        <f t="shared" si="720"/>
        <v>2.2523733964446117E-2</v>
      </c>
      <c r="AM1344" s="2">
        <f t="shared" si="721"/>
        <v>0</v>
      </c>
      <c r="AN1344" s="2">
        <f t="shared" si="722"/>
        <v>0</v>
      </c>
      <c r="AP1344" t="s">
        <v>2351</v>
      </c>
      <c r="AQ1344" t="s">
        <v>572</v>
      </c>
      <c r="AR1344">
        <v>34</v>
      </c>
      <c r="AT1344">
        <v>1</v>
      </c>
      <c r="AU1344" s="105">
        <v>48</v>
      </c>
      <c r="AV1344" s="107">
        <v>61</v>
      </c>
      <c r="AW1344" s="111">
        <f t="shared" si="708"/>
        <v>48061</v>
      </c>
      <c r="AY1344" s="6" t="s">
        <v>1243</v>
      </c>
    </row>
    <row r="1345" spans="1:51" hidden="1" outlineLevel="1">
      <c r="A1345" t="s">
        <v>418</v>
      </c>
      <c r="B1345" t="s">
        <v>572</v>
      </c>
      <c r="C1345" s="1">
        <f t="shared" si="710"/>
        <v>4284</v>
      </c>
      <c r="D1345" s="8">
        <f t="shared" si="711"/>
        <v>2</v>
      </c>
      <c r="E1345" s="8">
        <f t="shared" si="712"/>
        <v>1</v>
      </c>
      <c r="F1345" s="8">
        <f t="shared" si="713"/>
        <v>0</v>
      </c>
      <c r="G1345" s="61">
        <f t="shared" si="714"/>
        <v>1076</v>
      </c>
      <c r="H1345" s="66">
        <f t="shared" si="723"/>
        <v>0.25116713352007469</v>
      </c>
      <c r="I1345" s="2"/>
      <c r="J1345" s="2">
        <f t="shared" si="715"/>
        <v>0.36577964519140987</v>
      </c>
      <c r="K1345" s="2">
        <f t="shared" si="716"/>
        <v>0.61694677871148462</v>
      </c>
      <c r="L1345" s="2">
        <f t="shared" si="717"/>
        <v>0</v>
      </c>
      <c r="M1345" s="2">
        <f t="shared" si="718"/>
        <v>1.7273576097105448E-2</v>
      </c>
      <c r="N1345" s="64">
        <v>1567</v>
      </c>
      <c r="O1345" s="64">
        <v>2643</v>
      </c>
      <c r="P1345" s="64"/>
      <c r="Q1345" s="64">
        <v>16</v>
      </c>
      <c r="R1345" s="64">
        <v>58</v>
      </c>
      <c r="S1345" s="64"/>
      <c r="T1345" s="64"/>
      <c r="U1345" s="64"/>
      <c r="V1345" s="64"/>
      <c r="W1345" s="64"/>
      <c r="X1345" s="64"/>
      <c r="Y1345" s="64"/>
      <c r="Z1345" s="64"/>
      <c r="AA1345" s="64"/>
      <c r="AB1345" s="64"/>
      <c r="AC1345" s="64"/>
      <c r="AD1345" s="64"/>
      <c r="AE1345" s="64"/>
      <c r="AG1345" s="6">
        <f>IF(Q1345&gt;0,RANK(Q1345,(N1345:P1345,Q1345:AE1345)),0)</f>
        <v>4</v>
      </c>
      <c r="AH1345" s="6">
        <f>IF(R1345&gt;0,RANK(R1345,(N1345:P1345,Q1345:AE1345)),0)</f>
        <v>3</v>
      </c>
      <c r="AI1345" s="6">
        <f>IF(T1345&gt;0,RANK(T1345,(N1345:P1345,Q1345:AE1345)),0)</f>
        <v>0</v>
      </c>
      <c r="AJ1345" s="6">
        <f>IF(S1345&gt;0,RANK(S1345,(N1345:P1345,Q1345:AE1345)),0)</f>
        <v>0</v>
      </c>
      <c r="AK1345" s="2">
        <f t="shared" si="719"/>
        <v>3.7348272642390291E-3</v>
      </c>
      <c r="AL1345" s="2">
        <f t="shared" si="720"/>
        <v>1.353874883286648E-2</v>
      </c>
      <c r="AM1345" s="2">
        <f t="shared" si="721"/>
        <v>0</v>
      </c>
      <c r="AN1345" s="2">
        <f t="shared" si="722"/>
        <v>0</v>
      </c>
      <c r="AP1345" t="s">
        <v>418</v>
      </c>
      <c r="AQ1345" t="s">
        <v>572</v>
      </c>
      <c r="AR1345">
        <v>4</v>
      </c>
      <c r="AT1345">
        <v>1</v>
      </c>
      <c r="AU1345" s="105">
        <v>48</v>
      </c>
      <c r="AV1345" s="107">
        <v>63</v>
      </c>
      <c r="AW1345" s="111">
        <f t="shared" si="708"/>
        <v>48063</v>
      </c>
      <c r="AY1345" s="6" t="s">
        <v>1243</v>
      </c>
    </row>
    <row r="1346" spans="1:51" hidden="1" outlineLevel="1">
      <c r="A1346" t="s">
        <v>419</v>
      </c>
      <c r="B1346" t="s">
        <v>572</v>
      </c>
      <c r="C1346" s="1">
        <f t="shared" si="710"/>
        <v>2740</v>
      </c>
      <c r="D1346" s="8">
        <f t="shared" si="711"/>
        <v>2</v>
      </c>
      <c r="E1346" s="8">
        <f t="shared" si="712"/>
        <v>1</v>
      </c>
      <c r="F1346" s="8">
        <f t="shared" si="713"/>
        <v>0</v>
      </c>
      <c r="G1346" s="61">
        <f t="shared" si="714"/>
        <v>1998</v>
      </c>
      <c r="H1346" s="66">
        <f t="shared" si="723"/>
        <v>0.72919708029197083</v>
      </c>
      <c r="I1346" s="2"/>
      <c r="J1346" s="2">
        <f t="shared" si="715"/>
        <v>0.12262773722627737</v>
      </c>
      <c r="K1346" s="2">
        <f t="shared" si="716"/>
        <v>0.85182481751824812</v>
      </c>
      <c r="L1346" s="2">
        <f t="shared" si="717"/>
        <v>0</v>
      </c>
      <c r="M1346" s="2">
        <f t="shared" si="718"/>
        <v>2.5547445255474477E-2</v>
      </c>
      <c r="N1346" s="64">
        <v>336</v>
      </c>
      <c r="O1346" s="64">
        <v>2334</v>
      </c>
      <c r="P1346" s="64"/>
      <c r="Q1346" s="64">
        <v>16</v>
      </c>
      <c r="R1346" s="64">
        <v>54</v>
      </c>
      <c r="S1346" s="64"/>
      <c r="T1346" s="64"/>
      <c r="U1346" s="64"/>
      <c r="V1346" s="64"/>
      <c r="W1346" s="64"/>
      <c r="X1346" s="64"/>
      <c r="Y1346" s="64"/>
      <c r="Z1346" s="64"/>
      <c r="AA1346" s="64"/>
      <c r="AB1346" s="64"/>
      <c r="AC1346" s="64"/>
      <c r="AD1346" s="64"/>
      <c r="AE1346" s="64"/>
      <c r="AG1346" s="6">
        <f>IF(Q1346&gt;0,RANK(Q1346,(N1346:P1346,Q1346:AE1346)),0)</f>
        <v>4</v>
      </c>
      <c r="AH1346" s="6">
        <f>IF(R1346&gt;0,RANK(R1346,(N1346:P1346,Q1346:AE1346)),0)</f>
        <v>3</v>
      </c>
      <c r="AI1346" s="6">
        <f>IF(T1346&gt;0,RANK(T1346,(N1346:P1346,Q1346:AE1346)),0)</f>
        <v>0</v>
      </c>
      <c r="AJ1346" s="6">
        <f>IF(S1346&gt;0,RANK(S1346,(N1346:P1346,Q1346:AE1346)),0)</f>
        <v>0</v>
      </c>
      <c r="AK1346" s="2">
        <f t="shared" si="719"/>
        <v>5.8394160583941602E-3</v>
      </c>
      <c r="AL1346" s="2">
        <f t="shared" si="720"/>
        <v>1.9708029197080291E-2</v>
      </c>
      <c r="AM1346" s="2">
        <f t="shared" si="721"/>
        <v>0</v>
      </c>
      <c r="AN1346" s="2">
        <f t="shared" si="722"/>
        <v>0</v>
      </c>
      <c r="AP1346" t="s">
        <v>419</v>
      </c>
      <c r="AQ1346" t="s">
        <v>572</v>
      </c>
      <c r="AR1346">
        <v>13</v>
      </c>
      <c r="AT1346">
        <v>1</v>
      </c>
      <c r="AU1346" s="105">
        <v>48</v>
      </c>
      <c r="AV1346" s="107">
        <v>65</v>
      </c>
      <c r="AW1346" s="111">
        <f t="shared" si="708"/>
        <v>48065</v>
      </c>
      <c r="AY1346" s="6" t="s">
        <v>1243</v>
      </c>
    </row>
    <row r="1347" spans="1:51" hidden="1" outlineLevel="1">
      <c r="A1347" t="s">
        <v>295</v>
      </c>
      <c r="B1347" t="s">
        <v>572</v>
      </c>
      <c r="C1347" s="1">
        <f t="shared" si="710"/>
        <v>11505</v>
      </c>
      <c r="D1347" s="8">
        <f t="shared" si="711"/>
        <v>2</v>
      </c>
      <c r="E1347" s="8">
        <f t="shared" si="712"/>
        <v>1</v>
      </c>
      <c r="F1347" s="8">
        <f t="shared" si="713"/>
        <v>0</v>
      </c>
      <c r="G1347" s="61">
        <f t="shared" si="714"/>
        <v>4436</v>
      </c>
      <c r="H1347" s="66">
        <f t="shared" si="723"/>
        <v>0.38557149065623642</v>
      </c>
      <c r="I1347" s="2"/>
      <c r="J1347" s="2">
        <f t="shared" si="715"/>
        <v>0.29787049109083008</v>
      </c>
      <c r="K1347" s="2">
        <f t="shared" si="716"/>
        <v>0.6834419817470665</v>
      </c>
      <c r="L1347" s="2">
        <f t="shared" si="717"/>
        <v>0</v>
      </c>
      <c r="M1347" s="2">
        <f t="shared" si="718"/>
        <v>1.8687527162103423E-2</v>
      </c>
      <c r="N1347" s="64">
        <v>3427</v>
      </c>
      <c r="O1347" s="64">
        <v>7863</v>
      </c>
      <c r="P1347" s="64"/>
      <c r="Q1347" s="64">
        <v>97</v>
      </c>
      <c r="R1347" s="64">
        <v>118</v>
      </c>
      <c r="S1347" s="64"/>
      <c r="T1347" s="64"/>
      <c r="U1347" s="64"/>
      <c r="V1347" s="64"/>
      <c r="W1347" s="64"/>
      <c r="X1347" s="64"/>
      <c r="Y1347" s="64"/>
      <c r="Z1347" s="64"/>
      <c r="AA1347" s="64"/>
      <c r="AB1347" s="64"/>
      <c r="AC1347" s="64"/>
      <c r="AD1347" s="64"/>
      <c r="AE1347" s="64"/>
      <c r="AG1347" s="6">
        <f>IF(Q1347&gt;0,RANK(Q1347,(N1347:P1347,Q1347:AE1347)),0)</f>
        <v>4</v>
      </c>
      <c r="AH1347" s="6">
        <f>IF(R1347&gt;0,RANK(R1347,(N1347:P1347,Q1347:AE1347)),0)</f>
        <v>3</v>
      </c>
      <c r="AI1347" s="6">
        <f>IF(T1347&gt;0,RANK(T1347,(N1347:P1347,Q1347:AE1347)),0)</f>
        <v>0</v>
      </c>
      <c r="AJ1347" s="6">
        <f>IF(S1347&gt;0,RANK(S1347,(N1347:P1347,Q1347:AE1347)),0)</f>
        <v>0</v>
      </c>
      <c r="AK1347" s="2">
        <f t="shared" si="719"/>
        <v>8.4311169056931774E-3</v>
      </c>
      <c r="AL1347" s="2">
        <f t="shared" si="720"/>
        <v>1.0256410256410256E-2</v>
      </c>
      <c r="AM1347" s="2">
        <f t="shared" si="721"/>
        <v>0</v>
      </c>
      <c r="AN1347" s="2">
        <f t="shared" si="722"/>
        <v>0</v>
      </c>
      <c r="AP1347" t="s">
        <v>295</v>
      </c>
      <c r="AQ1347" t="s">
        <v>572</v>
      </c>
      <c r="AR1347">
        <v>4</v>
      </c>
      <c r="AT1347">
        <v>1</v>
      </c>
      <c r="AU1347" s="105">
        <v>48</v>
      </c>
      <c r="AV1347" s="107">
        <v>67</v>
      </c>
      <c r="AW1347" s="111">
        <f t="shared" si="708"/>
        <v>48067</v>
      </c>
      <c r="AY1347" s="6" t="s">
        <v>1243</v>
      </c>
    </row>
    <row r="1348" spans="1:51" hidden="1" outlineLevel="1">
      <c r="A1348" t="s">
        <v>1685</v>
      </c>
      <c r="B1348" t="s">
        <v>572</v>
      </c>
      <c r="C1348" s="1">
        <f t="shared" si="710"/>
        <v>2002</v>
      </c>
      <c r="D1348" s="8">
        <f t="shared" si="711"/>
        <v>2</v>
      </c>
      <c r="E1348" s="8">
        <f t="shared" si="712"/>
        <v>1</v>
      </c>
      <c r="F1348" s="8">
        <f t="shared" si="713"/>
        <v>0</v>
      </c>
      <c r="G1348" s="61">
        <f t="shared" si="714"/>
        <v>797</v>
      </c>
      <c r="H1348" s="66">
        <f t="shared" si="723"/>
        <v>0.39810189810189811</v>
      </c>
      <c r="I1348" s="2"/>
      <c r="J1348" s="2">
        <f t="shared" si="715"/>
        <v>0.29070929070929069</v>
      </c>
      <c r="K1348" s="2">
        <f t="shared" si="716"/>
        <v>0.68881118881118886</v>
      </c>
      <c r="L1348" s="2">
        <f t="shared" si="717"/>
        <v>0</v>
      </c>
      <c r="M1348" s="2">
        <f t="shared" si="718"/>
        <v>2.0479520479520397E-2</v>
      </c>
      <c r="N1348" s="64">
        <v>582</v>
      </c>
      <c r="O1348" s="64">
        <v>1379</v>
      </c>
      <c r="P1348" s="64"/>
      <c r="Q1348" s="64">
        <v>10</v>
      </c>
      <c r="R1348" s="64">
        <v>31</v>
      </c>
      <c r="S1348" s="64"/>
      <c r="T1348" s="64"/>
      <c r="U1348" s="64"/>
      <c r="V1348" s="64"/>
      <c r="W1348" s="64"/>
      <c r="X1348" s="64"/>
      <c r="Y1348" s="64"/>
      <c r="Z1348" s="64"/>
      <c r="AA1348" s="64"/>
      <c r="AB1348" s="64"/>
      <c r="AC1348" s="64"/>
      <c r="AD1348" s="64"/>
      <c r="AE1348" s="64"/>
      <c r="AG1348" s="6">
        <f>IF(Q1348&gt;0,RANK(Q1348,(N1348:P1348,Q1348:AE1348)),0)</f>
        <v>4</v>
      </c>
      <c r="AH1348" s="6">
        <f>IF(R1348&gt;0,RANK(R1348,(N1348:P1348,Q1348:AE1348)),0)</f>
        <v>3</v>
      </c>
      <c r="AI1348" s="6">
        <f>IF(T1348&gt;0,RANK(T1348,(N1348:P1348,Q1348:AE1348)),0)</f>
        <v>0</v>
      </c>
      <c r="AJ1348" s="6">
        <f>IF(S1348&gt;0,RANK(S1348,(N1348:P1348,Q1348:AE1348)),0)</f>
        <v>0</v>
      </c>
      <c r="AK1348" s="2">
        <f t="shared" si="719"/>
        <v>4.995004995004995E-3</v>
      </c>
      <c r="AL1348" s="2">
        <f t="shared" si="720"/>
        <v>1.5484515484515484E-2</v>
      </c>
      <c r="AM1348" s="2">
        <f t="shared" si="721"/>
        <v>0</v>
      </c>
      <c r="AN1348" s="2">
        <f t="shared" si="722"/>
        <v>0</v>
      </c>
      <c r="AP1348" t="s">
        <v>1685</v>
      </c>
      <c r="AQ1348" t="s">
        <v>572</v>
      </c>
      <c r="AR1348">
        <v>19</v>
      </c>
      <c r="AT1348">
        <v>1</v>
      </c>
      <c r="AU1348" s="105">
        <v>48</v>
      </c>
      <c r="AV1348" s="107">
        <v>69</v>
      </c>
      <c r="AW1348" s="111">
        <f t="shared" si="708"/>
        <v>48069</v>
      </c>
      <c r="AY1348" s="6" t="s">
        <v>1243</v>
      </c>
    </row>
    <row r="1349" spans="1:51" hidden="1" outlineLevel="1">
      <c r="A1349" t="s">
        <v>1849</v>
      </c>
      <c r="B1349" t="s">
        <v>572</v>
      </c>
      <c r="C1349" s="1">
        <f t="shared" si="710"/>
        <v>14378</v>
      </c>
      <c r="D1349" s="8">
        <f t="shared" si="711"/>
        <v>2</v>
      </c>
      <c r="E1349" s="8">
        <f t="shared" si="712"/>
        <v>1</v>
      </c>
      <c r="F1349" s="8">
        <f t="shared" si="713"/>
        <v>0</v>
      </c>
      <c r="G1349" s="61">
        <f t="shared" si="714"/>
        <v>8575</v>
      </c>
      <c r="H1349" s="66">
        <f t="shared" si="723"/>
        <v>0.59639727361246353</v>
      </c>
      <c r="I1349" s="2"/>
      <c r="J1349" s="2">
        <f t="shared" si="715"/>
        <v>0.19119488106829879</v>
      </c>
      <c r="K1349" s="2">
        <f t="shared" si="716"/>
        <v>0.78759215468076227</v>
      </c>
      <c r="L1349" s="2">
        <f t="shared" si="717"/>
        <v>0</v>
      </c>
      <c r="M1349" s="2">
        <f t="shared" si="718"/>
        <v>2.1212964250938882E-2</v>
      </c>
      <c r="N1349" s="64">
        <v>2749</v>
      </c>
      <c r="O1349" s="64">
        <v>11324</v>
      </c>
      <c r="P1349" s="64"/>
      <c r="Q1349" s="64">
        <v>83</v>
      </c>
      <c r="R1349" s="64">
        <v>222</v>
      </c>
      <c r="S1349" s="64"/>
      <c r="T1349" s="64"/>
      <c r="U1349" s="64"/>
      <c r="V1349" s="64"/>
      <c r="W1349" s="64"/>
      <c r="X1349" s="64"/>
      <c r="Y1349" s="64"/>
      <c r="Z1349" s="64"/>
      <c r="AA1349" s="64"/>
      <c r="AB1349" s="64"/>
      <c r="AC1349" s="64"/>
      <c r="AD1349" s="64"/>
      <c r="AE1349" s="64"/>
      <c r="AG1349" s="6">
        <f>IF(Q1349&gt;0,RANK(Q1349,(N1349:P1349,Q1349:AE1349)),0)</f>
        <v>4</v>
      </c>
      <c r="AH1349" s="6">
        <f>IF(R1349&gt;0,RANK(R1349,(N1349:P1349,Q1349:AE1349)),0)</f>
        <v>3</v>
      </c>
      <c r="AI1349" s="6">
        <f>IF(T1349&gt;0,RANK(T1349,(N1349:P1349,Q1349:AE1349)),0)</f>
        <v>0</v>
      </c>
      <c r="AJ1349" s="6">
        <f>IF(S1349&gt;0,RANK(S1349,(N1349:P1349,Q1349:AE1349)),0)</f>
        <v>0</v>
      </c>
      <c r="AK1349" s="2">
        <f t="shared" si="719"/>
        <v>5.7727083043538742E-3</v>
      </c>
      <c r="AL1349" s="2">
        <f t="shared" si="720"/>
        <v>1.544025594658506E-2</v>
      </c>
      <c r="AM1349" s="2">
        <f t="shared" si="721"/>
        <v>0</v>
      </c>
      <c r="AN1349" s="2">
        <f t="shared" si="722"/>
        <v>0</v>
      </c>
      <c r="AP1349" t="s">
        <v>1849</v>
      </c>
      <c r="AQ1349" t="s">
        <v>572</v>
      </c>
      <c r="AR1349">
        <v>36</v>
      </c>
      <c r="AT1349">
        <v>1</v>
      </c>
      <c r="AU1349" s="105">
        <v>48</v>
      </c>
      <c r="AV1349" s="107">
        <v>71</v>
      </c>
      <c r="AW1349" s="111">
        <f t="shared" si="708"/>
        <v>48071</v>
      </c>
      <c r="AY1349" s="6" t="s">
        <v>1243</v>
      </c>
    </row>
    <row r="1350" spans="1:51" hidden="1" outlineLevel="1">
      <c r="A1350" t="s">
        <v>761</v>
      </c>
      <c r="B1350" t="s">
        <v>572</v>
      </c>
      <c r="C1350" s="1">
        <f t="shared" si="710"/>
        <v>15895</v>
      </c>
      <c r="D1350" s="8">
        <f t="shared" si="711"/>
        <v>2</v>
      </c>
      <c r="E1350" s="8">
        <f t="shared" si="712"/>
        <v>1</v>
      </c>
      <c r="F1350" s="8">
        <f t="shared" si="713"/>
        <v>0</v>
      </c>
      <c r="G1350" s="61">
        <f t="shared" si="714"/>
        <v>6936</v>
      </c>
      <c r="H1350" s="66">
        <f t="shared" si="723"/>
        <v>0.43636363636363634</v>
      </c>
      <c r="I1350" s="2"/>
      <c r="J1350" s="2">
        <f t="shared" si="715"/>
        <v>0.27266435986159171</v>
      </c>
      <c r="K1350" s="2">
        <f t="shared" si="716"/>
        <v>0.70902799622522805</v>
      </c>
      <c r="L1350" s="2">
        <f t="shared" si="717"/>
        <v>0</v>
      </c>
      <c r="M1350" s="2">
        <f t="shared" si="718"/>
        <v>1.8307643913180294E-2</v>
      </c>
      <c r="N1350" s="64">
        <v>4334</v>
      </c>
      <c r="O1350" s="64">
        <v>11270</v>
      </c>
      <c r="P1350" s="64"/>
      <c r="Q1350" s="64">
        <v>94</v>
      </c>
      <c r="R1350" s="64">
        <v>197</v>
      </c>
      <c r="S1350" s="64"/>
      <c r="T1350" s="64"/>
      <c r="U1350" s="64"/>
      <c r="V1350" s="64"/>
      <c r="W1350" s="64"/>
      <c r="X1350" s="64"/>
      <c r="Y1350" s="64"/>
      <c r="Z1350" s="64"/>
      <c r="AA1350" s="64"/>
      <c r="AB1350" s="64"/>
      <c r="AC1350" s="64"/>
      <c r="AD1350" s="64"/>
      <c r="AE1350" s="64"/>
      <c r="AG1350" s="6">
        <f>IF(Q1350&gt;0,RANK(Q1350,(N1350:P1350,Q1350:AE1350)),0)</f>
        <v>4</v>
      </c>
      <c r="AH1350" s="6">
        <f>IF(R1350&gt;0,RANK(R1350,(N1350:P1350,Q1350:AE1350)),0)</f>
        <v>3</v>
      </c>
      <c r="AI1350" s="6">
        <f>IF(T1350&gt;0,RANK(T1350,(N1350:P1350,Q1350:AE1350)),0)</f>
        <v>0</v>
      </c>
      <c r="AJ1350" s="6">
        <f>IF(S1350&gt;0,RANK(S1350,(N1350:P1350,Q1350:AE1350)),0)</f>
        <v>0</v>
      </c>
      <c r="AK1350" s="2">
        <f t="shared" si="719"/>
        <v>5.9138093740169866E-3</v>
      </c>
      <c r="AL1350" s="2">
        <f t="shared" si="720"/>
        <v>1.2393834539163259E-2</v>
      </c>
      <c r="AM1350" s="2">
        <f t="shared" si="721"/>
        <v>0</v>
      </c>
      <c r="AN1350" s="2">
        <f t="shared" si="722"/>
        <v>0</v>
      </c>
      <c r="AP1350" t="s">
        <v>761</v>
      </c>
      <c r="AQ1350" t="s">
        <v>572</v>
      </c>
      <c r="AR1350">
        <v>5</v>
      </c>
      <c r="AT1350">
        <v>1</v>
      </c>
      <c r="AU1350" s="105">
        <v>48</v>
      </c>
      <c r="AV1350" s="107">
        <v>73</v>
      </c>
      <c r="AW1350" s="111">
        <f t="shared" si="708"/>
        <v>48073</v>
      </c>
      <c r="AY1350" s="6" t="s">
        <v>1243</v>
      </c>
    </row>
    <row r="1351" spans="1:51" hidden="1" outlineLevel="1">
      <c r="A1351" t="s">
        <v>1780</v>
      </c>
      <c r="B1351" t="s">
        <v>572</v>
      </c>
      <c r="C1351" s="1">
        <f t="shared" si="710"/>
        <v>1940</v>
      </c>
      <c r="D1351" s="8">
        <f t="shared" si="711"/>
        <v>2</v>
      </c>
      <c r="E1351" s="8">
        <f t="shared" si="712"/>
        <v>1</v>
      </c>
      <c r="F1351" s="8">
        <f t="shared" si="713"/>
        <v>0</v>
      </c>
      <c r="G1351" s="61">
        <f t="shared" si="714"/>
        <v>1233</v>
      </c>
      <c r="H1351" s="66">
        <f t="shared" si="723"/>
        <v>0.63556701030927831</v>
      </c>
      <c r="I1351" s="2"/>
      <c r="J1351" s="2">
        <f t="shared" si="715"/>
        <v>0.17216494845360825</v>
      </c>
      <c r="K1351" s="2">
        <f t="shared" si="716"/>
        <v>0.80773195876288661</v>
      </c>
      <c r="L1351" s="2">
        <f t="shared" si="717"/>
        <v>0</v>
      </c>
      <c r="M1351" s="2">
        <f t="shared" si="718"/>
        <v>2.0103092783505083E-2</v>
      </c>
      <c r="N1351" s="64">
        <v>334</v>
      </c>
      <c r="O1351" s="64">
        <v>1567</v>
      </c>
      <c r="P1351" s="64"/>
      <c r="Q1351" s="64">
        <v>12</v>
      </c>
      <c r="R1351" s="64">
        <v>27</v>
      </c>
      <c r="S1351" s="64"/>
      <c r="T1351" s="64"/>
      <c r="U1351" s="64"/>
      <c r="V1351" s="64"/>
      <c r="W1351" s="64"/>
      <c r="X1351" s="64"/>
      <c r="Y1351" s="64"/>
      <c r="Z1351" s="64"/>
      <c r="AA1351" s="64"/>
      <c r="AB1351" s="64"/>
      <c r="AC1351" s="64"/>
      <c r="AD1351" s="64"/>
      <c r="AE1351" s="64"/>
      <c r="AG1351" s="6">
        <f>IF(Q1351&gt;0,RANK(Q1351,(N1351:P1351,Q1351:AE1351)),0)</f>
        <v>4</v>
      </c>
      <c r="AH1351" s="6">
        <f>IF(R1351&gt;0,RANK(R1351,(N1351:P1351,Q1351:AE1351)),0)</f>
        <v>3</v>
      </c>
      <c r="AI1351" s="6">
        <f>IF(T1351&gt;0,RANK(T1351,(N1351:P1351,Q1351:AE1351)),0)</f>
        <v>0</v>
      </c>
      <c r="AJ1351" s="6">
        <f>IF(S1351&gt;0,RANK(S1351,(N1351:P1351,Q1351:AE1351)),0)</f>
        <v>0</v>
      </c>
      <c r="AK1351" s="2">
        <f t="shared" si="719"/>
        <v>6.1855670103092781E-3</v>
      </c>
      <c r="AL1351" s="2">
        <f t="shared" si="720"/>
        <v>1.3917525773195877E-2</v>
      </c>
      <c r="AM1351" s="2">
        <f t="shared" si="721"/>
        <v>0</v>
      </c>
      <c r="AN1351" s="2">
        <f t="shared" si="722"/>
        <v>0</v>
      </c>
      <c r="AP1351" t="s">
        <v>1780</v>
      </c>
      <c r="AQ1351" t="s">
        <v>572</v>
      </c>
      <c r="AR1351">
        <v>13</v>
      </c>
      <c r="AT1351">
        <v>1</v>
      </c>
      <c r="AU1351" s="105">
        <v>48</v>
      </c>
      <c r="AV1351" s="107">
        <v>75</v>
      </c>
      <c r="AW1351" s="111">
        <f t="shared" si="708"/>
        <v>48075</v>
      </c>
      <c r="AY1351" s="6" t="s">
        <v>1243</v>
      </c>
    </row>
    <row r="1352" spans="1:51" hidden="1" outlineLevel="1">
      <c r="A1352" t="s">
        <v>976</v>
      </c>
      <c r="B1352" t="s">
        <v>572</v>
      </c>
      <c r="C1352" s="1">
        <f t="shared" si="710"/>
        <v>4855</v>
      </c>
      <c r="D1352" s="8">
        <f t="shared" si="711"/>
        <v>2</v>
      </c>
      <c r="E1352" s="8">
        <f t="shared" si="712"/>
        <v>1</v>
      </c>
      <c r="F1352" s="8">
        <f t="shared" si="713"/>
        <v>0</v>
      </c>
      <c r="G1352" s="61">
        <f t="shared" si="714"/>
        <v>2910</v>
      </c>
      <c r="H1352" s="66">
        <f t="shared" si="723"/>
        <v>0.5993820803295572</v>
      </c>
      <c r="I1352" s="2"/>
      <c r="J1352" s="2">
        <f t="shared" si="715"/>
        <v>0.1874356333676622</v>
      </c>
      <c r="K1352" s="2">
        <f t="shared" si="716"/>
        <v>0.78681771369721931</v>
      </c>
      <c r="L1352" s="2">
        <f t="shared" si="717"/>
        <v>0</v>
      </c>
      <c r="M1352" s="2">
        <f t="shared" si="718"/>
        <v>2.5746652935118464E-2</v>
      </c>
      <c r="N1352" s="64">
        <v>910</v>
      </c>
      <c r="O1352" s="64">
        <v>3820</v>
      </c>
      <c r="P1352" s="64"/>
      <c r="Q1352" s="64">
        <v>35</v>
      </c>
      <c r="R1352" s="64">
        <v>90</v>
      </c>
      <c r="S1352" s="64"/>
      <c r="T1352" s="64"/>
      <c r="U1352" s="64"/>
      <c r="V1352" s="64"/>
      <c r="W1352" s="64"/>
      <c r="X1352" s="64"/>
      <c r="Y1352" s="64"/>
      <c r="Z1352" s="64"/>
      <c r="AA1352" s="64"/>
      <c r="AB1352" s="64"/>
      <c r="AC1352" s="64"/>
      <c r="AD1352" s="64"/>
      <c r="AE1352" s="64"/>
      <c r="AG1352" s="6">
        <f>IF(Q1352&gt;0,RANK(Q1352,(N1352:P1352,Q1352:AE1352)),0)</f>
        <v>4</v>
      </c>
      <c r="AH1352" s="6">
        <f>IF(R1352&gt;0,RANK(R1352,(N1352:P1352,Q1352:AE1352)),0)</f>
        <v>3</v>
      </c>
      <c r="AI1352" s="6">
        <f>IF(T1352&gt;0,RANK(T1352,(N1352:P1352,Q1352:AE1352)),0)</f>
        <v>0</v>
      </c>
      <c r="AJ1352" s="6">
        <f>IF(S1352&gt;0,RANK(S1352,(N1352:P1352,Q1352:AE1352)),0)</f>
        <v>0</v>
      </c>
      <c r="AK1352" s="2">
        <f t="shared" si="719"/>
        <v>7.2090628218331619E-3</v>
      </c>
      <c r="AL1352" s="2">
        <f t="shared" si="720"/>
        <v>1.8537590113285273E-2</v>
      </c>
      <c r="AM1352" s="2">
        <f t="shared" si="721"/>
        <v>0</v>
      </c>
      <c r="AN1352" s="2">
        <f t="shared" si="722"/>
        <v>0</v>
      </c>
      <c r="AP1352" t="s">
        <v>976</v>
      </c>
      <c r="AQ1352" t="s">
        <v>572</v>
      </c>
      <c r="AR1352">
        <v>13</v>
      </c>
      <c r="AT1352">
        <v>1</v>
      </c>
      <c r="AU1352" s="105">
        <v>48</v>
      </c>
      <c r="AV1352" s="107">
        <v>77</v>
      </c>
      <c r="AW1352" s="111">
        <f t="shared" si="708"/>
        <v>48077</v>
      </c>
      <c r="AY1352" s="6" t="s">
        <v>1243</v>
      </c>
    </row>
    <row r="1353" spans="1:51" hidden="1" outlineLevel="1">
      <c r="A1353" t="s">
        <v>511</v>
      </c>
      <c r="B1353" t="s">
        <v>572</v>
      </c>
      <c r="C1353" s="1">
        <f t="shared" si="710"/>
        <v>893</v>
      </c>
      <c r="D1353" s="8">
        <f t="shared" si="711"/>
        <v>2</v>
      </c>
      <c r="E1353" s="8">
        <f t="shared" si="712"/>
        <v>1</v>
      </c>
      <c r="F1353" s="8">
        <f t="shared" si="713"/>
        <v>0</v>
      </c>
      <c r="G1353" s="61">
        <f t="shared" si="714"/>
        <v>424</v>
      </c>
      <c r="H1353" s="66">
        <f t="shared" si="723"/>
        <v>0.47480403135498322</v>
      </c>
      <c r="I1353" s="2"/>
      <c r="J1353" s="2">
        <f t="shared" si="715"/>
        <v>0.25083986562150057</v>
      </c>
      <c r="K1353" s="2">
        <f t="shared" si="716"/>
        <v>0.72564389697648379</v>
      </c>
      <c r="L1353" s="2">
        <f t="shared" si="717"/>
        <v>0</v>
      </c>
      <c r="M1353" s="2">
        <f t="shared" si="718"/>
        <v>2.3516237402015694E-2</v>
      </c>
      <c r="N1353" s="64">
        <v>224</v>
      </c>
      <c r="O1353" s="64">
        <v>648</v>
      </c>
      <c r="P1353" s="64"/>
      <c r="Q1353" s="64">
        <v>4</v>
      </c>
      <c r="R1353" s="64">
        <v>17</v>
      </c>
      <c r="S1353" s="64"/>
      <c r="T1353" s="64"/>
      <c r="U1353" s="64"/>
      <c r="V1353" s="64"/>
      <c r="W1353" s="64"/>
      <c r="X1353" s="64"/>
      <c r="Y1353" s="64"/>
      <c r="Z1353" s="64"/>
      <c r="AA1353" s="64"/>
      <c r="AB1353" s="64"/>
      <c r="AC1353" s="64"/>
      <c r="AD1353" s="64"/>
      <c r="AE1353" s="64"/>
      <c r="AG1353" s="6">
        <f>IF(Q1353&gt;0,RANK(Q1353,(N1353:P1353,Q1353:AE1353)),0)</f>
        <v>4</v>
      </c>
      <c r="AH1353" s="6">
        <f>IF(R1353&gt;0,RANK(R1353,(N1353:P1353,Q1353:AE1353)),0)</f>
        <v>3</v>
      </c>
      <c r="AI1353" s="6">
        <f>IF(T1353&gt;0,RANK(T1353,(N1353:P1353,Q1353:AE1353)),0)</f>
        <v>0</v>
      </c>
      <c r="AJ1353" s="6">
        <f>IF(S1353&gt;0,RANK(S1353,(N1353:P1353,Q1353:AE1353)),0)</f>
        <v>0</v>
      </c>
      <c r="AK1353" s="2">
        <f t="shared" si="719"/>
        <v>4.4792833146696529E-3</v>
      </c>
      <c r="AL1353" s="2">
        <f t="shared" si="720"/>
        <v>1.9036954087346025E-2</v>
      </c>
      <c r="AM1353" s="2">
        <f t="shared" si="721"/>
        <v>0</v>
      </c>
      <c r="AN1353" s="2">
        <f t="shared" si="722"/>
        <v>0</v>
      </c>
      <c r="AP1353" t="s">
        <v>511</v>
      </c>
      <c r="AQ1353" t="s">
        <v>572</v>
      </c>
      <c r="AR1353">
        <v>19</v>
      </c>
      <c r="AT1353">
        <v>1</v>
      </c>
      <c r="AU1353" s="105">
        <v>48</v>
      </c>
      <c r="AV1353" s="107">
        <v>79</v>
      </c>
      <c r="AW1353" s="111">
        <f t="shared" si="708"/>
        <v>48079</v>
      </c>
      <c r="AY1353" s="6" t="s">
        <v>1243</v>
      </c>
    </row>
    <row r="1354" spans="1:51" hidden="1" outlineLevel="1">
      <c r="A1354" t="s">
        <v>464</v>
      </c>
      <c r="B1354" t="s">
        <v>572</v>
      </c>
      <c r="C1354" s="1">
        <f t="shared" si="710"/>
        <v>1387</v>
      </c>
      <c r="D1354" s="8">
        <f t="shared" si="711"/>
        <v>2</v>
      </c>
      <c r="E1354" s="8">
        <f t="shared" si="712"/>
        <v>1</v>
      </c>
      <c r="F1354" s="8">
        <f t="shared" si="713"/>
        <v>0</v>
      </c>
      <c r="G1354" s="61">
        <f t="shared" si="714"/>
        <v>941</v>
      </c>
      <c r="H1354" s="66">
        <f t="shared" si="723"/>
        <v>0.67844268204758473</v>
      </c>
      <c r="I1354" s="2"/>
      <c r="J1354" s="2">
        <f t="shared" si="715"/>
        <v>0.14708002883922133</v>
      </c>
      <c r="K1354" s="2">
        <f t="shared" si="716"/>
        <v>0.82552271088680607</v>
      </c>
      <c r="L1354" s="2">
        <f t="shared" si="717"/>
        <v>0</v>
      </c>
      <c r="M1354" s="2">
        <f t="shared" si="718"/>
        <v>2.7397260273972601E-2</v>
      </c>
      <c r="N1354" s="64">
        <v>204</v>
      </c>
      <c r="O1354" s="64">
        <v>1145</v>
      </c>
      <c r="P1354" s="64"/>
      <c r="Q1354" s="64">
        <v>11</v>
      </c>
      <c r="R1354" s="64">
        <v>27</v>
      </c>
      <c r="S1354" s="64"/>
      <c r="T1354" s="64"/>
      <c r="U1354" s="64"/>
      <c r="V1354" s="64"/>
      <c r="W1354" s="64"/>
      <c r="X1354" s="64"/>
      <c r="Y1354" s="64"/>
      <c r="Z1354" s="64"/>
      <c r="AA1354" s="64"/>
      <c r="AB1354" s="64"/>
      <c r="AC1354" s="64"/>
      <c r="AD1354" s="64"/>
      <c r="AE1354" s="64"/>
      <c r="AG1354" s="6">
        <f>IF(Q1354&gt;0,RANK(Q1354,(N1354:P1354,Q1354:AE1354)),0)</f>
        <v>4</v>
      </c>
      <c r="AH1354" s="6">
        <f>IF(R1354&gt;0,RANK(R1354,(N1354:P1354,Q1354:AE1354)),0)</f>
        <v>3</v>
      </c>
      <c r="AI1354" s="6">
        <f>IF(T1354&gt;0,RANK(T1354,(N1354:P1354,Q1354:AE1354)),0)</f>
        <v>0</v>
      </c>
      <c r="AJ1354" s="6">
        <f>IF(S1354&gt;0,RANK(S1354,(N1354:P1354,Q1354:AE1354)),0)</f>
        <v>0</v>
      </c>
      <c r="AK1354" s="2">
        <f t="shared" si="719"/>
        <v>7.9307858687815425E-3</v>
      </c>
      <c r="AL1354" s="2">
        <f t="shared" si="720"/>
        <v>1.9466474405191059E-2</v>
      </c>
      <c r="AM1354" s="2">
        <f t="shared" si="721"/>
        <v>0</v>
      </c>
      <c r="AN1354" s="2">
        <f t="shared" si="722"/>
        <v>0</v>
      </c>
      <c r="AP1354" t="s">
        <v>464</v>
      </c>
      <c r="AQ1354" t="s">
        <v>572</v>
      </c>
      <c r="AR1354">
        <v>11</v>
      </c>
      <c r="AT1354">
        <v>1</v>
      </c>
      <c r="AU1354" s="105">
        <v>48</v>
      </c>
      <c r="AV1354" s="107">
        <v>81</v>
      </c>
      <c r="AW1354" s="111">
        <f t="shared" si="708"/>
        <v>48081</v>
      </c>
      <c r="AY1354" s="6" t="s">
        <v>1243</v>
      </c>
    </row>
    <row r="1355" spans="1:51" hidden="1" outlineLevel="1">
      <c r="A1355" t="s">
        <v>1177</v>
      </c>
      <c r="B1355" t="s">
        <v>572</v>
      </c>
      <c r="C1355" s="1">
        <f t="shared" si="710"/>
        <v>3385</v>
      </c>
      <c r="D1355" s="8">
        <f t="shared" si="711"/>
        <v>2</v>
      </c>
      <c r="E1355" s="8">
        <f t="shared" si="712"/>
        <v>1</v>
      </c>
      <c r="F1355" s="8">
        <f t="shared" si="713"/>
        <v>0</v>
      </c>
      <c r="G1355" s="61">
        <f t="shared" si="714"/>
        <v>2296</v>
      </c>
      <c r="H1355" s="66">
        <f t="shared" si="723"/>
        <v>0.67828655834564255</v>
      </c>
      <c r="I1355" s="2"/>
      <c r="J1355" s="2">
        <f t="shared" si="715"/>
        <v>0.1500738552437223</v>
      </c>
      <c r="K1355" s="2">
        <f t="shared" si="716"/>
        <v>0.82836041358936485</v>
      </c>
      <c r="L1355" s="2">
        <f t="shared" si="717"/>
        <v>0</v>
      </c>
      <c r="M1355" s="2">
        <f t="shared" si="718"/>
        <v>2.1565731166912849E-2</v>
      </c>
      <c r="N1355" s="64">
        <v>508</v>
      </c>
      <c r="O1355" s="64">
        <v>2804</v>
      </c>
      <c r="P1355" s="64"/>
      <c r="Q1355" s="64">
        <v>27</v>
      </c>
      <c r="R1355" s="64">
        <v>46</v>
      </c>
      <c r="S1355" s="64"/>
      <c r="T1355" s="64"/>
      <c r="U1355" s="64"/>
      <c r="V1355" s="64"/>
      <c r="W1355" s="64"/>
      <c r="X1355" s="64"/>
      <c r="Y1355" s="64"/>
      <c r="Z1355" s="64"/>
      <c r="AA1355" s="64"/>
      <c r="AB1355" s="64"/>
      <c r="AC1355" s="64"/>
      <c r="AD1355" s="64"/>
      <c r="AE1355" s="64"/>
      <c r="AG1355" s="6">
        <f>IF(Q1355&gt;0,RANK(Q1355,(N1355:P1355,Q1355:AE1355)),0)</f>
        <v>4</v>
      </c>
      <c r="AH1355" s="6">
        <f>IF(R1355&gt;0,RANK(R1355,(N1355:P1355,Q1355:AE1355)),0)</f>
        <v>3</v>
      </c>
      <c r="AI1355" s="6">
        <f>IF(T1355&gt;0,RANK(T1355,(N1355:P1355,Q1355:AE1355)),0)</f>
        <v>0</v>
      </c>
      <c r="AJ1355" s="6">
        <f>IF(S1355&gt;0,RANK(S1355,(N1355:P1355,Q1355:AE1355)),0)</f>
        <v>0</v>
      </c>
      <c r="AK1355" s="2">
        <f t="shared" si="719"/>
        <v>7.9763663220088626E-3</v>
      </c>
      <c r="AL1355" s="2">
        <f t="shared" si="720"/>
        <v>1.3589364844903988E-2</v>
      </c>
      <c r="AM1355" s="2">
        <f t="shared" si="721"/>
        <v>0</v>
      </c>
      <c r="AN1355" s="2">
        <f t="shared" si="722"/>
        <v>0</v>
      </c>
      <c r="AP1355" t="s">
        <v>1177</v>
      </c>
      <c r="AQ1355" t="s">
        <v>572</v>
      </c>
      <c r="AR1355">
        <v>11</v>
      </c>
      <c r="AT1355">
        <v>1</v>
      </c>
      <c r="AU1355" s="105">
        <v>48</v>
      </c>
      <c r="AV1355" s="107">
        <v>83</v>
      </c>
      <c r="AW1355" s="111">
        <f t="shared" ref="AW1355:AW1418" si="724">1000*AU1355+AV1355</f>
        <v>48083</v>
      </c>
      <c r="AY1355" s="6" t="s">
        <v>1243</v>
      </c>
    </row>
    <row r="1356" spans="1:51" hidden="1" outlineLevel="1">
      <c r="A1356" t="s">
        <v>404</v>
      </c>
      <c r="B1356" t="s">
        <v>572</v>
      </c>
      <c r="C1356" s="1">
        <f t="shared" si="710"/>
        <v>294627</v>
      </c>
      <c r="D1356" s="8">
        <f t="shared" si="711"/>
        <v>2</v>
      </c>
      <c r="E1356" s="8">
        <f t="shared" si="712"/>
        <v>1</v>
      </c>
      <c r="F1356" s="8">
        <f t="shared" si="713"/>
        <v>0</v>
      </c>
      <c r="G1356" s="61">
        <f t="shared" si="714"/>
        <v>92416</v>
      </c>
      <c r="H1356" s="66">
        <f t="shared" si="723"/>
        <v>0.31367118424312773</v>
      </c>
      <c r="I1356" s="2"/>
      <c r="J1356" s="2">
        <f t="shared" si="715"/>
        <v>0.32829985031921716</v>
      </c>
      <c r="K1356" s="2">
        <f t="shared" si="716"/>
        <v>0.64197103456234494</v>
      </c>
      <c r="L1356" s="2">
        <f t="shared" si="717"/>
        <v>0</v>
      </c>
      <c r="M1356" s="2">
        <f t="shared" si="718"/>
        <v>2.9729115118437899E-2</v>
      </c>
      <c r="N1356" s="64">
        <v>96726</v>
      </c>
      <c r="O1356" s="64">
        <v>189142</v>
      </c>
      <c r="P1356" s="64"/>
      <c r="Q1356" s="64">
        <v>2019</v>
      </c>
      <c r="R1356" s="64">
        <v>6740</v>
      </c>
      <c r="S1356" s="64"/>
      <c r="T1356" s="64"/>
      <c r="U1356" s="64"/>
      <c r="V1356" s="64"/>
      <c r="W1356" s="64"/>
      <c r="X1356" s="64"/>
      <c r="Y1356" s="64"/>
      <c r="Z1356" s="64"/>
      <c r="AA1356" s="64"/>
      <c r="AB1356" s="64"/>
      <c r="AC1356" s="64"/>
      <c r="AD1356" s="64"/>
      <c r="AE1356" s="64"/>
      <c r="AG1356" s="6">
        <f>IF(Q1356&gt;0,RANK(Q1356,(N1356:P1356,Q1356:AE1356)),0)</f>
        <v>4</v>
      </c>
      <c r="AH1356" s="6">
        <f>IF(R1356&gt;0,RANK(R1356,(N1356:P1356,Q1356:AE1356)),0)</f>
        <v>3</v>
      </c>
      <c r="AI1356" s="6">
        <f>IF(T1356&gt;0,RANK(T1356,(N1356:P1356,Q1356:AE1356)),0)</f>
        <v>0</v>
      </c>
      <c r="AJ1356" s="6">
        <f>IF(S1356&gt;0,RANK(S1356,(N1356:P1356,Q1356:AE1356)),0)</f>
        <v>0</v>
      </c>
      <c r="AK1356" s="2">
        <f t="shared" si="719"/>
        <v>6.8527324379639345E-3</v>
      </c>
      <c r="AL1356" s="2">
        <f t="shared" si="720"/>
        <v>2.2876382680473956E-2</v>
      </c>
      <c r="AM1356" s="2">
        <f t="shared" si="721"/>
        <v>0</v>
      </c>
      <c r="AN1356" s="2">
        <f t="shared" si="722"/>
        <v>0</v>
      </c>
      <c r="AP1356" t="s">
        <v>404</v>
      </c>
      <c r="AQ1356" t="s">
        <v>572</v>
      </c>
      <c r="AT1356">
        <v>1</v>
      </c>
      <c r="AU1356" s="105">
        <v>48</v>
      </c>
      <c r="AV1356" s="107">
        <v>85</v>
      </c>
      <c r="AW1356" s="111">
        <f t="shared" si="724"/>
        <v>48085</v>
      </c>
      <c r="AY1356" s="6" t="s">
        <v>1243</v>
      </c>
    </row>
    <row r="1357" spans="1:51" hidden="1" outlineLevel="1">
      <c r="A1357" t="s">
        <v>1049</v>
      </c>
      <c r="B1357" t="s">
        <v>572</v>
      </c>
      <c r="C1357" s="1">
        <f t="shared" si="710"/>
        <v>1099</v>
      </c>
      <c r="D1357" s="8">
        <f t="shared" si="711"/>
        <v>2</v>
      </c>
      <c r="E1357" s="8">
        <f t="shared" si="712"/>
        <v>1</v>
      </c>
      <c r="F1357" s="8">
        <f t="shared" si="713"/>
        <v>0</v>
      </c>
      <c r="G1357" s="61">
        <f t="shared" si="714"/>
        <v>624</v>
      </c>
      <c r="H1357" s="66">
        <f t="shared" si="723"/>
        <v>0.56778889899909013</v>
      </c>
      <c r="I1357" s="2"/>
      <c r="J1357" s="2">
        <f t="shared" si="715"/>
        <v>0.20109190172884439</v>
      </c>
      <c r="K1357" s="2">
        <f t="shared" si="716"/>
        <v>0.76888080072793452</v>
      </c>
      <c r="L1357" s="2">
        <f t="shared" si="717"/>
        <v>0</v>
      </c>
      <c r="M1357" s="2">
        <f t="shared" si="718"/>
        <v>3.0027297543221088E-2</v>
      </c>
      <c r="N1357" s="64">
        <v>221</v>
      </c>
      <c r="O1357" s="64">
        <v>845</v>
      </c>
      <c r="P1357" s="64"/>
      <c r="Q1357" s="64">
        <v>17</v>
      </c>
      <c r="R1357" s="64">
        <v>16</v>
      </c>
      <c r="S1357" s="64"/>
      <c r="T1357" s="64"/>
      <c r="U1357" s="64"/>
      <c r="V1357" s="64"/>
      <c r="W1357" s="64"/>
      <c r="X1357" s="64"/>
      <c r="Y1357" s="64"/>
      <c r="Z1357" s="64"/>
      <c r="AA1357" s="64"/>
      <c r="AB1357" s="64"/>
      <c r="AC1357" s="64"/>
      <c r="AD1357" s="64"/>
      <c r="AE1357" s="64"/>
      <c r="AG1357" s="6">
        <f>IF(Q1357&gt;0,RANK(Q1357,(N1357:P1357,Q1357:AE1357)),0)</f>
        <v>3</v>
      </c>
      <c r="AH1357" s="6">
        <f>IF(R1357&gt;0,RANK(R1357,(N1357:P1357,Q1357:AE1357)),0)</f>
        <v>4</v>
      </c>
      <c r="AI1357" s="6">
        <f>IF(T1357&gt;0,RANK(T1357,(N1357:P1357,Q1357:AE1357)),0)</f>
        <v>0</v>
      </c>
      <c r="AJ1357" s="6">
        <f>IF(S1357&gt;0,RANK(S1357,(N1357:P1357,Q1357:AE1357)),0)</f>
        <v>0</v>
      </c>
      <c r="AK1357" s="2">
        <f t="shared" si="719"/>
        <v>1.5468607825295723E-2</v>
      </c>
      <c r="AL1357" s="2">
        <f t="shared" si="720"/>
        <v>1.4558689717925387E-2</v>
      </c>
      <c r="AM1357" s="2">
        <f t="shared" si="721"/>
        <v>0</v>
      </c>
      <c r="AN1357" s="2">
        <f t="shared" si="722"/>
        <v>0</v>
      </c>
      <c r="AP1357" t="s">
        <v>1049</v>
      </c>
      <c r="AQ1357" t="s">
        <v>572</v>
      </c>
      <c r="AR1357">
        <v>13</v>
      </c>
      <c r="AT1357">
        <v>1</v>
      </c>
      <c r="AU1357" s="105">
        <v>48</v>
      </c>
      <c r="AV1357" s="107">
        <v>87</v>
      </c>
      <c r="AW1357" s="111">
        <f t="shared" si="724"/>
        <v>48087</v>
      </c>
      <c r="AY1357" s="6" t="s">
        <v>1243</v>
      </c>
    </row>
    <row r="1358" spans="1:51" hidden="1" outlineLevel="1">
      <c r="A1358" t="s">
        <v>102</v>
      </c>
      <c r="B1358" t="s">
        <v>572</v>
      </c>
      <c r="C1358" s="1">
        <f t="shared" si="710"/>
        <v>7964</v>
      </c>
      <c r="D1358" s="8">
        <f t="shared" si="711"/>
        <v>2</v>
      </c>
      <c r="E1358" s="8">
        <f t="shared" si="712"/>
        <v>1</v>
      </c>
      <c r="F1358" s="8">
        <f t="shared" si="713"/>
        <v>0</v>
      </c>
      <c r="G1358" s="61">
        <f t="shared" si="714"/>
        <v>3698</v>
      </c>
      <c r="H1358" s="66">
        <f t="shared" si="723"/>
        <v>0.46433952787543947</v>
      </c>
      <c r="I1358" s="2"/>
      <c r="J1358" s="2">
        <f t="shared" si="715"/>
        <v>0.25904068307383227</v>
      </c>
      <c r="K1358" s="2">
        <f t="shared" si="716"/>
        <v>0.72338021094927174</v>
      </c>
      <c r="L1358" s="2">
        <f t="shared" si="717"/>
        <v>0</v>
      </c>
      <c r="M1358" s="2">
        <f t="shared" si="718"/>
        <v>1.7579105976895937E-2</v>
      </c>
      <c r="N1358" s="64">
        <v>2063</v>
      </c>
      <c r="O1358" s="64">
        <v>5761</v>
      </c>
      <c r="P1358" s="64"/>
      <c r="Q1358" s="64">
        <v>39</v>
      </c>
      <c r="R1358" s="64">
        <v>101</v>
      </c>
      <c r="S1358" s="64"/>
      <c r="T1358" s="64"/>
      <c r="U1358" s="64"/>
      <c r="V1358" s="64"/>
      <c r="W1358" s="64"/>
      <c r="X1358" s="64"/>
      <c r="Y1358" s="64"/>
      <c r="Z1358" s="64"/>
      <c r="AA1358" s="64"/>
      <c r="AB1358" s="64"/>
      <c r="AC1358" s="64"/>
      <c r="AD1358" s="64"/>
      <c r="AE1358" s="64"/>
      <c r="AG1358" s="6">
        <f>IF(Q1358&gt;0,RANK(Q1358,(N1358:P1358,Q1358:AE1358)),0)</f>
        <v>4</v>
      </c>
      <c r="AH1358" s="6">
        <f>IF(R1358&gt;0,RANK(R1358,(N1358:P1358,Q1358:AE1358)),0)</f>
        <v>3</v>
      </c>
      <c r="AI1358" s="6">
        <f>IF(T1358&gt;0,RANK(T1358,(N1358:P1358,Q1358:AE1358)),0)</f>
        <v>0</v>
      </c>
      <c r="AJ1358" s="6">
        <f>IF(S1358&gt;0,RANK(S1358,(N1358:P1358,Q1358:AE1358)),0)</f>
        <v>0</v>
      </c>
      <c r="AK1358" s="2">
        <f t="shared" si="719"/>
        <v>4.8970366649924661E-3</v>
      </c>
      <c r="AL1358" s="2">
        <f t="shared" si="720"/>
        <v>1.2682069311903566E-2</v>
      </c>
      <c r="AM1358" s="2">
        <f t="shared" si="721"/>
        <v>0</v>
      </c>
      <c r="AN1358" s="2">
        <f t="shared" si="722"/>
        <v>0</v>
      </c>
      <c r="AP1358" t="s">
        <v>102</v>
      </c>
      <c r="AQ1358" t="s">
        <v>572</v>
      </c>
      <c r="AR1358">
        <v>10</v>
      </c>
      <c r="AT1358">
        <v>1</v>
      </c>
      <c r="AU1358" s="105">
        <v>48</v>
      </c>
      <c r="AV1358" s="107">
        <v>89</v>
      </c>
      <c r="AW1358" s="111">
        <f t="shared" si="724"/>
        <v>48089</v>
      </c>
      <c r="AY1358" s="6" t="s">
        <v>1243</v>
      </c>
    </row>
    <row r="1359" spans="1:51" hidden="1" outlineLevel="1">
      <c r="A1359" t="s">
        <v>575</v>
      </c>
      <c r="B1359" t="s">
        <v>572</v>
      </c>
      <c r="C1359" s="1">
        <f t="shared" si="710"/>
        <v>50327</v>
      </c>
      <c r="D1359" s="8">
        <f t="shared" si="711"/>
        <v>2</v>
      </c>
      <c r="E1359" s="8">
        <f t="shared" si="712"/>
        <v>1</v>
      </c>
      <c r="F1359" s="8">
        <f t="shared" si="713"/>
        <v>0</v>
      </c>
      <c r="G1359" s="61">
        <f t="shared" si="714"/>
        <v>26724</v>
      </c>
      <c r="H1359" s="66">
        <f t="shared" si="723"/>
        <v>0.53100721282810415</v>
      </c>
      <c r="I1359" s="2"/>
      <c r="J1359" s="2">
        <f t="shared" si="715"/>
        <v>0.21801418721560992</v>
      </c>
      <c r="K1359" s="2">
        <f t="shared" si="716"/>
        <v>0.74902140004371409</v>
      </c>
      <c r="L1359" s="2">
        <f t="shared" si="717"/>
        <v>0</v>
      </c>
      <c r="M1359" s="2">
        <f t="shared" si="718"/>
        <v>3.2964412740675963E-2</v>
      </c>
      <c r="N1359" s="64">
        <v>10972</v>
      </c>
      <c r="O1359" s="64">
        <v>37696</v>
      </c>
      <c r="P1359" s="64"/>
      <c r="Q1359" s="64">
        <v>459</v>
      </c>
      <c r="R1359" s="64">
        <v>1200</v>
      </c>
      <c r="S1359" s="64"/>
      <c r="T1359" s="64"/>
      <c r="U1359" s="64"/>
      <c r="V1359" s="64"/>
      <c r="W1359" s="64"/>
      <c r="X1359" s="64"/>
      <c r="Y1359" s="64"/>
      <c r="Z1359" s="64"/>
      <c r="AA1359" s="64"/>
      <c r="AB1359" s="64"/>
      <c r="AC1359" s="64"/>
      <c r="AD1359" s="64"/>
      <c r="AE1359" s="64"/>
      <c r="AG1359" s="6">
        <f>IF(Q1359&gt;0,RANK(Q1359,(N1359:P1359,Q1359:AE1359)),0)</f>
        <v>4</v>
      </c>
      <c r="AH1359" s="6">
        <f>IF(R1359&gt;0,RANK(R1359,(N1359:P1359,Q1359:AE1359)),0)</f>
        <v>3</v>
      </c>
      <c r="AI1359" s="6">
        <f>IF(T1359&gt;0,RANK(T1359,(N1359:P1359,Q1359:AE1359)),0)</f>
        <v>0</v>
      </c>
      <c r="AJ1359" s="6">
        <f>IF(S1359&gt;0,RANK(S1359,(N1359:P1359,Q1359:AE1359)),0)</f>
        <v>0</v>
      </c>
      <c r="AK1359" s="2">
        <f t="shared" si="719"/>
        <v>9.1203528920857594E-3</v>
      </c>
      <c r="AL1359" s="2">
        <f t="shared" si="720"/>
        <v>2.384405984859022E-2</v>
      </c>
      <c r="AM1359" s="2">
        <f t="shared" si="721"/>
        <v>0</v>
      </c>
      <c r="AN1359" s="2">
        <f t="shared" si="722"/>
        <v>0</v>
      </c>
      <c r="AP1359" t="s">
        <v>575</v>
      </c>
      <c r="AQ1359" t="s">
        <v>572</v>
      </c>
      <c r="AT1359">
        <v>1</v>
      </c>
      <c r="AU1359" s="105">
        <v>48</v>
      </c>
      <c r="AV1359" s="107">
        <v>91</v>
      </c>
      <c r="AW1359" s="111">
        <f t="shared" si="724"/>
        <v>48091</v>
      </c>
      <c r="AY1359" s="6" t="s">
        <v>1243</v>
      </c>
    </row>
    <row r="1360" spans="1:51" hidden="1" outlineLevel="1">
      <c r="A1360" t="s">
        <v>104</v>
      </c>
      <c r="B1360" t="s">
        <v>572</v>
      </c>
      <c r="C1360" s="1">
        <f t="shared" si="710"/>
        <v>4813</v>
      </c>
      <c r="D1360" s="8">
        <f t="shared" si="711"/>
        <v>2</v>
      </c>
      <c r="E1360" s="8">
        <f t="shared" si="712"/>
        <v>1</v>
      </c>
      <c r="F1360" s="8">
        <f t="shared" si="713"/>
        <v>0</v>
      </c>
      <c r="G1360" s="61">
        <f t="shared" si="714"/>
        <v>2665</v>
      </c>
      <c r="H1360" s="66">
        <f t="shared" si="723"/>
        <v>0.55370870558902974</v>
      </c>
      <c r="I1360" s="2"/>
      <c r="J1360" s="2">
        <f t="shared" si="715"/>
        <v>0.21088718055266986</v>
      </c>
      <c r="K1360" s="2">
        <f t="shared" si="716"/>
        <v>0.7645958861416996</v>
      </c>
      <c r="L1360" s="2">
        <f t="shared" si="717"/>
        <v>0</v>
      </c>
      <c r="M1360" s="2">
        <f t="shared" si="718"/>
        <v>2.4516933305630539E-2</v>
      </c>
      <c r="N1360" s="64">
        <v>1015</v>
      </c>
      <c r="O1360" s="64">
        <v>3680</v>
      </c>
      <c r="P1360" s="64"/>
      <c r="Q1360" s="64">
        <v>36</v>
      </c>
      <c r="R1360" s="64">
        <v>82</v>
      </c>
      <c r="S1360" s="64"/>
      <c r="T1360" s="64"/>
      <c r="U1360" s="64"/>
      <c r="V1360" s="64"/>
      <c r="W1360" s="64"/>
      <c r="X1360" s="64"/>
      <c r="Y1360" s="64"/>
      <c r="Z1360" s="64"/>
      <c r="AA1360" s="64"/>
      <c r="AB1360" s="64"/>
      <c r="AC1360" s="64"/>
      <c r="AD1360" s="64"/>
      <c r="AE1360" s="64"/>
      <c r="AG1360" s="6">
        <f>IF(Q1360&gt;0,RANK(Q1360,(N1360:P1360,Q1360:AE1360)),0)</f>
        <v>4</v>
      </c>
      <c r="AH1360" s="6">
        <f>IF(R1360&gt;0,RANK(R1360,(N1360:P1360,Q1360:AE1360)),0)</f>
        <v>3</v>
      </c>
      <c r="AI1360" s="6">
        <f>IF(T1360&gt;0,RANK(T1360,(N1360:P1360,Q1360:AE1360)),0)</f>
        <v>0</v>
      </c>
      <c r="AJ1360" s="6">
        <f>IF(S1360&gt;0,RANK(S1360,(N1360:P1360,Q1360:AE1360)),0)</f>
        <v>0</v>
      </c>
      <c r="AK1360" s="2">
        <f t="shared" si="719"/>
        <v>7.4797423644296698E-3</v>
      </c>
      <c r="AL1360" s="2">
        <f t="shared" si="720"/>
        <v>1.7037190941200913E-2</v>
      </c>
      <c r="AM1360" s="2">
        <f t="shared" si="721"/>
        <v>0</v>
      </c>
      <c r="AN1360" s="2">
        <f t="shared" si="722"/>
        <v>0</v>
      </c>
      <c r="AP1360" t="s">
        <v>104</v>
      </c>
      <c r="AQ1360" t="s">
        <v>572</v>
      </c>
      <c r="AR1360">
        <v>11</v>
      </c>
      <c r="AT1360">
        <v>1</v>
      </c>
      <c r="AU1360" s="105">
        <v>48</v>
      </c>
      <c r="AV1360" s="107">
        <v>93</v>
      </c>
      <c r="AW1360" s="111">
        <f t="shared" si="724"/>
        <v>48093</v>
      </c>
      <c r="AY1360" s="6" t="s">
        <v>1243</v>
      </c>
    </row>
    <row r="1361" spans="1:51" hidden="1" outlineLevel="1">
      <c r="A1361" t="s">
        <v>1084</v>
      </c>
      <c r="B1361" t="s">
        <v>572</v>
      </c>
      <c r="C1361" s="1">
        <f t="shared" si="710"/>
        <v>973</v>
      </c>
      <c r="D1361" s="8">
        <f t="shared" si="711"/>
        <v>2</v>
      </c>
      <c r="E1361" s="8">
        <f t="shared" si="712"/>
        <v>1</v>
      </c>
      <c r="F1361" s="8">
        <f t="shared" si="713"/>
        <v>0</v>
      </c>
      <c r="G1361" s="61">
        <f t="shared" si="714"/>
        <v>573</v>
      </c>
      <c r="H1361" s="66">
        <f t="shared" si="723"/>
        <v>0.58890030832476881</v>
      </c>
      <c r="I1361" s="2"/>
      <c r="J1361" s="2">
        <f t="shared" si="715"/>
        <v>0.19218910585817062</v>
      </c>
      <c r="K1361" s="2">
        <f t="shared" si="716"/>
        <v>0.78108941418293931</v>
      </c>
      <c r="L1361" s="2">
        <f t="shared" si="717"/>
        <v>0</v>
      </c>
      <c r="M1361" s="2">
        <f t="shared" si="718"/>
        <v>2.6721479958890071E-2</v>
      </c>
      <c r="N1361" s="64">
        <v>187</v>
      </c>
      <c r="O1361" s="64">
        <v>760</v>
      </c>
      <c r="P1361" s="64"/>
      <c r="Q1361" s="64">
        <v>12</v>
      </c>
      <c r="R1361" s="64">
        <v>14</v>
      </c>
      <c r="S1361" s="64"/>
      <c r="T1361" s="64"/>
      <c r="U1361" s="64"/>
      <c r="V1361" s="64"/>
      <c r="W1361" s="64"/>
      <c r="X1361" s="64"/>
      <c r="Y1361" s="64"/>
      <c r="Z1361" s="64"/>
      <c r="AA1361" s="64"/>
      <c r="AB1361" s="64"/>
      <c r="AC1361" s="64"/>
      <c r="AD1361" s="64"/>
      <c r="AE1361" s="64"/>
      <c r="AG1361" s="6">
        <f>IF(Q1361&gt;0,RANK(Q1361,(N1361:P1361,Q1361:AE1361)),0)</f>
        <v>4</v>
      </c>
      <c r="AH1361" s="6">
        <f>IF(R1361&gt;0,RANK(R1361,(N1361:P1361,Q1361:AE1361)),0)</f>
        <v>3</v>
      </c>
      <c r="AI1361" s="6">
        <f>IF(T1361&gt;0,RANK(T1361,(N1361:P1361,Q1361:AE1361)),0)</f>
        <v>0</v>
      </c>
      <c r="AJ1361" s="6">
        <f>IF(S1361&gt;0,RANK(S1361,(N1361:P1361,Q1361:AE1361)),0)</f>
        <v>0</v>
      </c>
      <c r="AK1361" s="2">
        <f t="shared" si="719"/>
        <v>1.2332990750256937E-2</v>
      </c>
      <c r="AL1361" s="2">
        <f t="shared" si="720"/>
        <v>1.4388489208633094E-2</v>
      </c>
      <c r="AM1361" s="2">
        <f t="shared" si="721"/>
        <v>0</v>
      </c>
      <c r="AN1361" s="2">
        <f t="shared" si="722"/>
        <v>0</v>
      </c>
      <c r="AP1361" t="s">
        <v>1084</v>
      </c>
      <c r="AQ1361" t="s">
        <v>572</v>
      </c>
      <c r="AR1361">
        <v>11</v>
      </c>
      <c r="AT1361">
        <v>1</v>
      </c>
      <c r="AU1361" s="105">
        <v>48</v>
      </c>
      <c r="AV1361" s="107">
        <v>95</v>
      </c>
      <c r="AW1361" s="111">
        <f t="shared" si="724"/>
        <v>48095</v>
      </c>
      <c r="AY1361" s="6" t="s">
        <v>1243</v>
      </c>
    </row>
    <row r="1362" spans="1:51" hidden="1" outlineLevel="1">
      <c r="A1362" t="s">
        <v>1884</v>
      </c>
      <c r="B1362" t="s">
        <v>572</v>
      </c>
      <c r="C1362" s="1">
        <f t="shared" si="710"/>
        <v>14109</v>
      </c>
      <c r="D1362" s="8">
        <f t="shared" si="711"/>
        <v>2</v>
      </c>
      <c r="E1362" s="8">
        <f t="shared" si="712"/>
        <v>1</v>
      </c>
      <c r="F1362" s="8">
        <f t="shared" si="713"/>
        <v>0</v>
      </c>
      <c r="G1362" s="61">
        <f t="shared" si="714"/>
        <v>8803</v>
      </c>
      <c r="H1362" s="66">
        <f t="shared" si="723"/>
        <v>0.62392798922673476</v>
      </c>
      <c r="I1362" s="2"/>
      <c r="J1362" s="2">
        <f t="shared" si="715"/>
        <v>0.17485293075341982</v>
      </c>
      <c r="K1362" s="2">
        <f t="shared" si="716"/>
        <v>0.79878091998015455</v>
      </c>
      <c r="L1362" s="2">
        <f t="shared" si="717"/>
        <v>0</v>
      </c>
      <c r="M1362" s="2">
        <f t="shared" si="718"/>
        <v>2.6366149266425665E-2</v>
      </c>
      <c r="N1362" s="64">
        <v>2467</v>
      </c>
      <c r="O1362" s="64">
        <v>11270</v>
      </c>
      <c r="P1362" s="64"/>
      <c r="Q1362" s="64">
        <v>116</v>
      </c>
      <c r="R1362" s="64">
        <v>256</v>
      </c>
      <c r="S1362" s="64"/>
      <c r="T1362" s="64"/>
      <c r="U1362" s="64"/>
      <c r="V1362" s="64"/>
      <c r="W1362" s="64"/>
      <c r="X1362" s="64"/>
      <c r="Y1362" s="64"/>
      <c r="Z1362" s="64"/>
      <c r="AA1362" s="64"/>
      <c r="AB1362" s="64"/>
      <c r="AC1362" s="64"/>
      <c r="AD1362" s="64"/>
      <c r="AE1362" s="64"/>
      <c r="AG1362" s="6">
        <f>IF(Q1362&gt;0,RANK(Q1362,(N1362:P1362,Q1362:AE1362)),0)</f>
        <v>4</v>
      </c>
      <c r="AH1362" s="6">
        <f>IF(R1362&gt;0,RANK(R1362,(N1362:P1362,Q1362:AE1362)),0)</f>
        <v>3</v>
      </c>
      <c r="AI1362" s="6">
        <f>IF(T1362&gt;0,RANK(T1362,(N1362:P1362,Q1362:AE1362)),0)</f>
        <v>0</v>
      </c>
      <c r="AJ1362" s="6">
        <f>IF(S1362&gt;0,RANK(S1362,(N1362:P1362,Q1362:AE1362)),0)</f>
        <v>0</v>
      </c>
      <c r="AK1362" s="2">
        <f t="shared" si="719"/>
        <v>8.221702459423063E-3</v>
      </c>
      <c r="AL1362" s="2">
        <f t="shared" si="720"/>
        <v>1.8144446807002623E-2</v>
      </c>
      <c r="AM1362" s="2">
        <f t="shared" si="721"/>
        <v>0</v>
      </c>
      <c r="AN1362" s="2">
        <f t="shared" si="722"/>
        <v>0</v>
      </c>
      <c r="AP1362" t="s">
        <v>1884</v>
      </c>
      <c r="AQ1362" t="s">
        <v>572</v>
      </c>
      <c r="AR1362">
        <v>13</v>
      </c>
      <c r="AT1362">
        <v>1</v>
      </c>
      <c r="AU1362" s="105">
        <v>48</v>
      </c>
      <c r="AV1362" s="107">
        <v>97</v>
      </c>
      <c r="AW1362" s="111">
        <f t="shared" si="724"/>
        <v>48097</v>
      </c>
      <c r="AY1362" s="6" t="s">
        <v>1243</v>
      </c>
    </row>
    <row r="1363" spans="1:51" hidden="1" outlineLevel="1">
      <c r="A1363" t="s">
        <v>2341</v>
      </c>
      <c r="B1363" t="s">
        <v>572</v>
      </c>
      <c r="C1363" s="1">
        <f t="shared" si="710"/>
        <v>16316</v>
      </c>
      <c r="D1363" s="8">
        <f t="shared" si="711"/>
        <v>2</v>
      </c>
      <c r="E1363" s="8">
        <f t="shared" si="712"/>
        <v>1</v>
      </c>
      <c r="F1363" s="8">
        <f t="shared" si="713"/>
        <v>0</v>
      </c>
      <c r="G1363" s="61">
        <f t="shared" si="714"/>
        <v>5788</v>
      </c>
      <c r="H1363" s="66">
        <f t="shared" si="723"/>
        <v>0.35474380975729347</v>
      </c>
      <c r="I1363" s="2"/>
      <c r="J1363" s="2">
        <f t="shared" si="715"/>
        <v>0.30509928904143174</v>
      </c>
      <c r="K1363" s="2">
        <f t="shared" si="716"/>
        <v>0.65984309879872516</v>
      </c>
      <c r="L1363" s="2">
        <f t="shared" si="717"/>
        <v>0</v>
      </c>
      <c r="M1363" s="2">
        <f t="shared" si="718"/>
        <v>3.5057612159843154E-2</v>
      </c>
      <c r="N1363" s="64">
        <v>4978</v>
      </c>
      <c r="O1363" s="64">
        <v>10766</v>
      </c>
      <c r="P1363" s="64"/>
      <c r="Q1363" s="64">
        <v>139</v>
      </c>
      <c r="R1363" s="64">
        <v>433</v>
      </c>
      <c r="S1363" s="64"/>
      <c r="T1363" s="64"/>
      <c r="U1363" s="64"/>
      <c r="V1363" s="64"/>
      <c r="W1363" s="64"/>
      <c r="X1363" s="64"/>
      <c r="Y1363" s="64"/>
      <c r="Z1363" s="64"/>
      <c r="AA1363" s="64"/>
      <c r="AB1363" s="64"/>
      <c r="AC1363" s="64"/>
      <c r="AD1363" s="64"/>
      <c r="AE1363" s="64"/>
      <c r="AG1363" s="6">
        <f>IF(Q1363&gt;0,RANK(Q1363,(N1363:P1363,Q1363:AE1363)),0)</f>
        <v>4</v>
      </c>
      <c r="AH1363" s="6">
        <f>IF(R1363&gt;0,RANK(R1363,(N1363:P1363,Q1363:AE1363)),0)</f>
        <v>3</v>
      </c>
      <c r="AI1363" s="6">
        <f>IF(T1363&gt;0,RANK(T1363,(N1363:P1363,Q1363:AE1363)),0)</f>
        <v>0</v>
      </c>
      <c r="AJ1363" s="6">
        <f>IF(S1363&gt;0,RANK(S1363,(N1363:P1363,Q1363:AE1363)),0)</f>
        <v>0</v>
      </c>
      <c r="AK1363" s="2">
        <f t="shared" si="719"/>
        <v>8.5192449129688642E-3</v>
      </c>
      <c r="AL1363" s="2">
        <f t="shared" si="720"/>
        <v>2.6538367246874233E-2</v>
      </c>
      <c r="AM1363" s="2">
        <f t="shared" si="721"/>
        <v>0</v>
      </c>
      <c r="AN1363" s="2">
        <f t="shared" si="722"/>
        <v>0</v>
      </c>
      <c r="AP1363" t="s">
        <v>2341</v>
      </c>
      <c r="AQ1363" t="s">
        <v>572</v>
      </c>
      <c r="AR1363">
        <v>25</v>
      </c>
      <c r="AT1363">
        <v>1</v>
      </c>
      <c r="AU1363" s="105">
        <v>48</v>
      </c>
      <c r="AV1363" s="107">
        <v>99</v>
      </c>
      <c r="AW1363" s="111">
        <f t="shared" si="724"/>
        <v>48099</v>
      </c>
      <c r="AY1363" s="6" t="s">
        <v>1243</v>
      </c>
    </row>
    <row r="1364" spans="1:51" hidden="1" outlineLevel="1">
      <c r="A1364" t="s">
        <v>2342</v>
      </c>
      <c r="B1364" t="s">
        <v>572</v>
      </c>
      <c r="C1364" s="1">
        <f t="shared" si="710"/>
        <v>666</v>
      </c>
      <c r="D1364" s="8">
        <f t="shared" si="711"/>
        <v>2</v>
      </c>
      <c r="E1364" s="8">
        <f t="shared" si="712"/>
        <v>1</v>
      </c>
      <c r="F1364" s="8">
        <f t="shared" si="713"/>
        <v>0</v>
      </c>
      <c r="G1364" s="61">
        <f t="shared" si="714"/>
        <v>299</v>
      </c>
      <c r="H1364" s="66">
        <f t="shared" si="723"/>
        <v>0.44894894894894893</v>
      </c>
      <c r="I1364" s="2"/>
      <c r="J1364" s="2">
        <f t="shared" si="715"/>
        <v>0.24924924924924924</v>
      </c>
      <c r="K1364" s="2">
        <f t="shared" si="716"/>
        <v>0.69819819819819817</v>
      </c>
      <c r="L1364" s="2">
        <f t="shared" si="717"/>
        <v>0</v>
      </c>
      <c r="M1364" s="2">
        <f t="shared" si="718"/>
        <v>5.2552552552552534E-2</v>
      </c>
      <c r="N1364" s="64">
        <v>166</v>
      </c>
      <c r="O1364" s="64">
        <v>465</v>
      </c>
      <c r="P1364" s="64"/>
      <c r="Q1364" s="64">
        <v>3</v>
      </c>
      <c r="R1364" s="64">
        <v>32</v>
      </c>
      <c r="S1364" s="64"/>
      <c r="T1364" s="64"/>
      <c r="U1364" s="64"/>
      <c r="V1364" s="64"/>
      <c r="W1364" s="64"/>
      <c r="X1364" s="64"/>
      <c r="Y1364" s="64"/>
      <c r="Z1364" s="64"/>
      <c r="AA1364" s="64"/>
      <c r="AB1364" s="64"/>
      <c r="AC1364" s="64"/>
      <c r="AD1364" s="64"/>
      <c r="AE1364" s="64"/>
      <c r="AG1364" s="6">
        <f>IF(Q1364&gt;0,RANK(Q1364,(N1364:P1364,Q1364:AE1364)),0)</f>
        <v>4</v>
      </c>
      <c r="AH1364" s="6">
        <f>IF(R1364&gt;0,RANK(R1364,(N1364:P1364,Q1364:AE1364)),0)</f>
        <v>3</v>
      </c>
      <c r="AI1364" s="6">
        <f>IF(T1364&gt;0,RANK(T1364,(N1364:P1364,Q1364:AE1364)),0)</f>
        <v>0</v>
      </c>
      <c r="AJ1364" s="6">
        <f>IF(S1364&gt;0,RANK(S1364,(N1364:P1364,Q1364:AE1364)),0)</f>
        <v>0</v>
      </c>
      <c r="AK1364" s="2">
        <f t="shared" si="719"/>
        <v>4.5045045045045045E-3</v>
      </c>
      <c r="AL1364" s="2">
        <f t="shared" si="720"/>
        <v>4.8048048048048048E-2</v>
      </c>
      <c r="AM1364" s="2">
        <f t="shared" si="721"/>
        <v>0</v>
      </c>
      <c r="AN1364" s="2">
        <f t="shared" si="722"/>
        <v>0</v>
      </c>
      <c r="AP1364" t="s">
        <v>2342</v>
      </c>
      <c r="AQ1364" t="s">
        <v>572</v>
      </c>
      <c r="AR1364">
        <v>13</v>
      </c>
      <c r="AT1364">
        <v>1</v>
      </c>
      <c r="AU1364" s="105">
        <v>48</v>
      </c>
      <c r="AV1364" s="107">
        <v>101</v>
      </c>
      <c r="AW1364" s="111">
        <f t="shared" si="724"/>
        <v>48101</v>
      </c>
      <c r="AY1364" s="6" t="s">
        <v>1243</v>
      </c>
    </row>
    <row r="1365" spans="1:51" hidden="1" outlineLevel="1">
      <c r="A1365" t="s">
        <v>1798</v>
      </c>
      <c r="B1365" t="s">
        <v>572</v>
      </c>
      <c r="C1365" s="1">
        <f t="shared" si="710"/>
        <v>1227</v>
      </c>
      <c r="D1365" s="8">
        <f t="shared" si="711"/>
        <v>2</v>
      </c>
      <c r="E1365" s="8">
        <f t="shared" si="712"/>
        <v>1</v>
      </c>
      <c r="F1365" s="8">
        <f t="shared" si="713"/>
        <v>0</v>
      </c>
      <c r="G1365" s="61">
        <f t="shared" si="714"/>
        <v>687</v>
      </c>
      <c r="H1365" s="66">
        <f t="shared" si="723"/>
        <v>0.55990220048899753</v>
      </c>
      <c r="I1365" s="2"/>
      <c r="J1365" s="2">
        <f t="shared" si="715"/>
        <v>0.20619396903015486</v>
      </c>
      <c r="K1365" s="2">
        <f t="shared" si="716"/>
        <v>0.76609616951915238</v>
      </c>
      <c r="L1365" s="2">
        <f t="shared" si="717"/>
        <v>0</v>
      </c>
      <c r="M1365" s="2">
        <f t="shared" si="718"/>
        <v>2.7709861450692763E-2</v>
      </c>
      <c r="N1365" s="64">
        <v>253</v>
      </c>
      <c r="O1365" s="64">
        <v>940</v>
      </c>
      <c r="P1365" s="64"/>
      <c r="Q1365" s="64">
        <v>8</v>
      </c>
      <c r="R1365" s="64">
        <v>26</v>
      </c>
      <c r="S1365" s="64"/>
      <c r="T1365" s="64"/>
      <c r="U1365" s="64"/>
      <c r="V1365" s="64"/>
      <c r="W1365" s="64"/>
      <c r="X1365" s="64"/>
      <c r="Y1365" s="64"/>
      <c r="Z1365" s="64"/>
      <c r="AA1365" s="64"/>
      <c r="AB1365" s="64"/>
      <c r="AC1365" s="64"/>
      <c r="AD1365" s="64"/>
      <c r="AE1365" s="64"/>
      <c r="AG1365" s="6">
        <f>IF(Q1365&gt;0,RANK(Q1365,(N1365:P1365,Q1365:AE1365)),0)</f>
        <v>4</v>
      </c>
      <c r="AH1365" s="6">
        <f>IF(R1365&gt;0,RANK(R1365,(N1365:P1365,Q1365:AE1365)),0)</f>
        <v>3</v>
      </c>
      <c r="AI1365" s="6">
        <f>IF(T1365&gt;0,RANK(T1365,(N1365:P1365,Q1365:AE1365)),0)</f>
        <v>0</v>
      </c>
      <c r="AJ1365" s="6">
        <f>IF(S1365&gt;0,RANK(S1365,(N1365:P1365,Q1365:AE1365)),0)</f>
        <v>0</v>
      </c>
      <c r="AK1365" s="2">
        <f t="shared" si="719"/>
        <v>6.5199674001629989E-3</v>
      </c>
      <c r="AL1365" s="2">
        <f t="shared" si="720"/>
        <v>2.1189894050529748E-2</v>
      </c>
      <c r="AM1365" s="2">
        <f t="shared" si="721"/>
        <v>0</v>
      </c>
      <c r="AN1365" s="2">
        <f t="shared" si="722"/>
        <v>0</v>
      </c>
      <c r="AP1365" t="s">
        <v>1798</v>
      </c>
      <c r="AQ1365" t="s">
        <v>572</v>
      </c>
      <c r="AR1365">
        <v>23</v>
      </c>
      <c r="AT1365">
        <v>1</v>
      </c>
      <c r="AU1365" s="105">
        <v>48</v>
      </c>
      <c r="AV1365" s="107">
        <v>103</v>
      </c>
      <c r="AW1365" s="111">
        <f t="shared" si="724"/>
        <v>48103</v>
      </c>
      <c r="AY1365" s="6" t="s">
        <v>1243</v>
      </c>
    </row>
    <row r="1366" spans="1:51" hidden="1" outlineLevel="1">
      <c r="A1366" t="s">
        <v>1325</v>
      </c>
      <c r="B1366" t="s">
        <v>572</v>
      </c>
      <c r="C1366" s="1">
        <f t="shared" si="710"/>
        <v>1337</v>
      </c>
      <c r="D1366" s="8">
        <f t="shared" si="711"/>
        <v>2</v>
      </c>
      <c r="E1366" s="8">
        <f t="shared" si="712"/>
        <v>1</v>
      </c>
      <c r="F1366" s="8">
        <f t="shared" si="713"/>
        <v>0</v>
      </c>
      <c r="G1366" s="61">
        <f t="shared" si="714"/>
        <v>479</v>
      </c>
      <c r="H1366" s="66">
        <f t="shared" si="723"/>
        <v>0.3582647718773373</v>
      </c>
      <c r="I1366" s="2"/>
      <c r="J1366" s="2">
        <f t="shared" si="715"/>
        <v>0.30216903515332832</v>
      </c>
      <c r="K1366" s="2">
        <f t="shared" si="716"/>
        <v>0.66043380703066568</v>
      </c>
      <c r="L1366" s="2">
        <f t="shared" si="717"/>
        <v>0</v>
      </c>
      <c r="M1366" s="2">
        <f t="shared" si="718"/>
        <v>3.7397157816005944E-2</v>
      </c>
      <c r="N1366" s="64">
        <v>404</v>
      </c>
      <c r="O1366" s="64">
        <v>883</v>
      </c>
      <c r="P1366" s="64"/>
      <c r="Q1366" s="64">
        <v>15</v>
      </c>
      <c r="R1366" s="64">
        <v>35</v>
      </c>
      <c r="S1366" s="64"/>
      <c r="T1366" s="64"/>
      <c r="U1366" s="64"/>
      <c r="V1366" s="64"/>
      <c r="W1366" s="64"/>
      <c r="X1366" s="64"/>
      <c r="Y1366" s="64"/>
      <c r="Z1366" s="64"/>
      <c r="AA1366" s="64"/>
      <c r="AB1366" s="64"/>
      <c r="AC1366" s="64"/>
      <c r="AD1366" s="64"/>
      <c r="AE1366" s="64"/>
      <c r="AG1366" s="6">
        <f>IF(Q1366&gt;0,RANK(Q1366,(N1366:P1366,Q1366:AE1366)),0)</f>
        <v>4</v>
      </c>
      <c r="AH1366" s="6">
        <f>IF(R1366&gt;0,RANK(R1366,(N1366:P1366,Q1366:AE1366)),0)</f>
        <v>3</v>
      </c>
      <c r="AI1366" s="6">
        <f>IF(T1366&gt;0,RANK(T1366,(N1366:P1366,Q1366:AE1366)),0)</f>
        <v>0</v>
      </c>
      <c r="AJ1366" s="6">
        <f>IF(S1366&gt;0,RANK(S1366,(N1366:P1366,Q1366:AE1366)),0)</f>
        <v>0</v>
      </c>
      <c r="AK1366" s="2">
        <f t="shared" si="719"/>
        <v>1.1219147344801795E-2</v>
      </c>
      <c r="AL1366" s="2">
        <f t="shared" si="720"/>
        <v>2.6178010471204188E-2</v>
      </c>
      <c r="AM1366" s="2">
        <f t="shared" si="721"/>
        <v>0</v>
      </c>
      <c r="AN1366" s="2">
        <f t="shared" si="722"/>
        <v>0</v>
      </c>
      <c r="AP1366" t="s">
        <v>1325</v>
      </c>
      <c r="AQ1366" t="s">
        <v>572</v>
      </c>
      <c r="AR1366">
        <v>23</v>
      </c>
      <c r="AT1366">
        <v>1</v>
      </c>
      <c r="AU1366" s="105">
        <v>48</v>
      </c>
      <c r="AV1366" s="107">
        <v>105</v>
      </c>
      <c r="AW1366" s="111">
        <f t="shared" si="724"/>
        <v>48105</v>
      </c>
      <c r="AY1366" s="6" t="s">
        <v>1243</v>
      </c>
    </row>
    <row r="1367" spans="1:51" hidden="1" outlineLevel="1">
      <c r="A1367" t="s">
        <v>2278</v>
      </c>
      <c r="B1367" t="s">
        <v>572</v>
      </c>
      <c r="C1367" s="1">
        <f t="shared" si="710"/>
        <v>1707</v>
      </c>
      <c r="D1367" s="8">
        <f t="shared" si="711"/>
        <v>2</v>
      </c>
      <c r="E1367" s="8">
        <f t="shared" si="712"/>
        <v>1</v>
      </c>
      <c r="F1367" s="8">
        <f t="shared" si="713"/>
        <v>0</v>
      </c>
      <c r="G1367" s="61">
        <f t="shared" si="714"/>
        <v>442</v>
      </c>
      <c r="H1367" s="66">
        <f t="shared" si="723"/>
        <v>0.2589338019917985</v>
      </c>
      <c r="I1367" s="2"/>
      <c r="J1367" s="2">
        <f t="shared" si="715"/>
        <v>0.35793790275336851</v>
      </c>
      <c r="K1367" s="2">
        <f t="shared" si="716"/>
        <v>0.61687170474516695</v>
      </c>
      <c r="L1367" s="2">
        <f t="shared" si="717"/>
        <v>0</v>
      </c>
      <c r="M1367" s="2">
        <f t="shared" si="718"/>
        <v>2.5190392501464598E-2</v>
      </c>
      <c r="N1367" s="64">
        <v>611</v>
      </c>
      <c r="O1367" s="64">
        <v>1053</v>
      </c>
      <c r="P1367" s="64"/>
      <c r="Q1367" s="64">
        <v>18</v>
      </c>
      <c r="R1367" s="64">
        <v>25</v>
      </c>
      <c r="S1367" s="64"/>
      <c r="T1367" s="64"/>
      <c r="U1367" s="64"/>
      <c r="V1367" s="64"/>
      <c r="W1367" s="64"/>
      <c r="X1367" s="64"/>
      <c r="Y1367" s="64"/>
      <c r="Z1367" s="64"/>
      <c r="AA1367" s="64"/>
      <c r="AB1367" s="64"/>
      <c r="AC1367" s="64"/>
      <c r="AD1367" s="64"/>
      <c r="AE1367" s="64"/>
      <c r="AG1367" s="6">
        <f>IF(Q1367&gt;0,RANK(Q1367,(N1367:P1367,Q1367:AE1367)),0)</f>
        <v>4</v>
      </c>
      <c r="AH1367" s="6">
        <f>IF(R1367&gt;0,RANK(R1367,(N1367:P1367,Q1367:AE1367)),0)</f>
        <v>3</v>
      </c>
      <c r="AI1367" s="6">
        <f>IF(T1367&gt;0,RANK(T1367,(N1367:P1367,Q1367:AE1367)),0)</f>
        <v>0</v>
      </c>
      <c r="AJ1367" s="6">
        <f>IF(S1367&gt;0,RANK(S1367,(N1367:P1367,Q1367:AE1367)),0)</f>
        <v>0</v>
      </c>
      <c r="AK1367" s="2">
        <f t="shared" si="719"/>
        <v>1.054481546572935E-2</v>
      </c>
      <c r="AL1367" s="2">
        <f t="shared" si="720"/>
        <v>1.4645577035735208E-2</v>
      </c>
      <c r="AM1367" s="2">
        <f t="shared" si="721"/>
        <v>0</v>
      </c>
      <c r="AN1367" s="2">
        <f t="shared" si="722"/>
        <v>0</v>
      </c>
      <c r="AP1367" t="s">
        <v>2278</v>
      </c>
      <c r="AQ1367" t="s">
        <v>572</v>
      </c>
      <c r="AR1367">
        <v>19</v>
      </c>
      <c r="AT1367">
        <v>1</v>
      </c>
      <c r="AU1367" s="105">
        <v>48</v>
      </c>
      <c r="AV1367" s="107">
        <v>107</v>
      </c>
      <c r="AW1367" s="111">
        <f t="shared" si="724"/>
        <v>48107</v>
      </c>
      <c r="AY1367" s="6" t="s">
        <v>1243</v>
      </c>
    </row>
    <row r="1368" spans="1:51" hidden="1" outlineLevel="1">
      <c r="A1368" t="s">
        <v>953</v>
      </c>
      <c r="B1368" t="s">
        <v>572</v>
      </c>
      <c r="C1368" s="1">
        <f t="shared" si="710"/>
        <v>705</v>
      </c>
      <c r="D1368" s="8">
        <f t="shared" si="711"/>
        <v>1</v>
      </c>
      <c r="E1368" s="8">
        <f t="shared" si="712"/>
        <v>2</v>
      </c>
      <c r="F1368" s="8">
        <f t="shared" si="713"/>
        <v>0</v>
      </c>
      <c r="G1368" s="61">
        <f t="shared" si="714"/>
        <v>42</v>
      </c>
      <c r="H1368" s="66">
        <f t="shared" si="723"/>
        <v>5.9574468085106386E-2</v>
      </c>
      <c r="I1368" s="2"/>
      <c r="J1368" s="2">
        <f t="shared" si="715"/>
        <v>0.50354609929078009</v>
      </c>
      <c r="K1368" s="2">
        <f t="shared" si="716"/>
        <v>0.44397163120567373</v>
      </c>
      <c r="L1368" s="2">
        <f t="shared" si="717"/>
        <v>0</v>
      </c>
      <c r="M1368" s="2">
        <f t="shared" si="718"/>
        <v>5.2482269503546175E-2</v>
      </c>
      <c r="N1368" s="64">
        <v>355</v>
      </c>
      <c r="O1368" s="64">
        <v>313</v>
      </c>
      <c r="P1368" s="64"/>
      <c r="Q1368" s="64">
        <v>13</v>
      </c>
      <c r="R1368" s="64">
        <v>24</v>
      </c>
      <c r="S1368" s="64"/>
      <c r="T1368" s="64"/>
      <c r="U1368" s="64"/>
      <c r="V1368" s="64"/>
      <c r="W1368" s="64"/>
      <c r="X1368" s="64"/>
      <c r="Y1368" s="64"/>
      <c r="Z1368" s="64"/>
      <c r="AA1368" s="64"/>
      <c r="AB1368" s="64"/>
      <c r="AC1368" s="64"/>
      <c r="AD1368" s="64"/>
      <c r="AE1368" s="64"/>
      <c r="AG1368" s="6">
        <f>IF(Q1368&gt;0,RANK(Q1368,(N1368:P1368,Q1368:AE1368)),0)</f>
        <v>4</v>
      </c>
      <c r="AH1368" s="6">
        <f>IF(R1368&gt;0,RANK(R1368,(N1368:P1368,Q1368:AE1368)),0)</f>
        <v>3</v>
      </c>
      <c r="AI1368" s="6">
        <f>IF(T1368&gt;0,RANK(T1368,(N1368:P1368,Q1368:AE1368)),0)</f>
        <v>0</v>
      </c>
      <c r="AJ1368" s="6">
        <f>IF(S1368&gt;0,RANK(S1368,(N1368:P1368,Q1368:AE1368)),0)</f>
        <v>0</v>
      </c>
      <c r="AK1368" s="2">
        <f t="shared" si="719"/>
        <v>1.8439716312056736E-2</v>
      </c>
      <c r="AL1368" s="2">
        <f t="shared" si="720"/>
        <v>3.4042553191489362E-2</v>
      </c>
      <c r="AM1368" s="2">
        <f t="shared" si="721"/>
        <v>0</v>
      </c>
      <c r="AN1368" s="2">
        <f t="shared" si="722"/>
        <v>0</v>
      </c>
      <c r="AP1368" t="s">
        <v>953</v>
      </c>
      <c r="AQ1368" t="s">
        <v>572</v>
      </c>
      <c r="AR1368">
        <v>23</v>
      </c>
      <c r="AT1368">
        <v>1</v>
      </c>
      <c r="AU1368" s="105">
        <v>48</v>
      </c>
      <c r="AV1368" s="107">
        <v>109</v>
      </c>
      <c r="AW1368" s="111">
        <f t="shared" si="724"/>
        <v>48109</v>
      </c>
      <c r="AY1368" s="6" t="s">
        <v>1243</v>
      </c>
    </row>
    <row r="1369" spans="1:51" hidden="1" outlineLevel="1">
      <c r="A1369" t="s">
        <v>2060</v>
      </c>
      <c r="B1369" t="s">
        <v>572</v>
      </c>
      <c r="C1369" s="1">
        <f t="shared" si="710"/>
        <v>1519</v>
      </c>
      <c r="D1369" s="8">
        <f t="shared" si="711"/>
        <v>2</v>
      </c>
      <c r="E1369" s="8">
        <f t="shared" si="712"/>
        <v>1</v>
      </c>
      <c r="F1369" s="8">
        <f t="shared" si="713"/>
        <v>0</v>
      </c>
      <c r="G1369" s="61">
        <f t="shared" si="714"/>
        <v>1002</v>
      </c>
      <c r="H1369" s="66">
        <f t="shared" si="723"/>
        <v>0.65964450296247534</v>
      </c>
      <c r="I1369" s="2"/>
      <c r="J1369" s="2">
        <f t="shared" si="715"/>
        <v>0.15470704410796576</v>
      </c>
      <c r="K1369" s="2">
        <f t="shared" si="716"/>
        <v>0.81435154707044111</v>
      </c>
      <c r="L1369" s="2">
        <f t="shared" si="717"/>
        <v>0</v>
      </c>
      <c r="M1369" s="2">
        <f t="shared" si="718"/>
        <v>3.094140882159313E-2</v>
      </c>
      <c r="N1369" s="64">
        <v>235</v>
      </c>
      <c r="O1369" s="64">
        <v>1237</v>
      </c>
      <c r="P1369" s="64"/>
      <c r="Q1369" s="64">
        <v>13</v>
      </c>
      <c r="R1369" s="64">
        <v>34</v>
      </c>
      <c r="S1369" s="64"/>
      <c r="T1369" s="64"/>
      <c r="U1369" s="64"/>
      <c r="V1369" s="64"/>
      <c r="W1369" s="64"/>
      <c r="X1369" s="64"/>
      <c r="Y1369" s="64"/>
      <c r="Z1369" s="64"/>
      <c r="AA1369" s="64"/>
      <c r="AB1369" s="64"/>
      <c r="AC1369" s="64"/>
      <c r="AD1369" s="64"/>
      <c r="AE1369" s="64"/>
      <c r="AG1369" s="6">
        <f>IF(Q1369&gt;0,RANK(Q1369,(N1369:P1369,Q1369:AE1369)),0)</f>
        <v>4</v>
      </c>
      <c r="AH1369" s="6">
        <f>IF(R1369&gt;0,RANK(R1369,(N1369:P1369,Q1369:AE1369)),0)</f>
        <v>3</v>
      </c>
      <c r="AI1369" s="6">
        <f>IF(T1369&gt;0,RANK(T1369,(N1369:P1369,Q1369:AE1369)),0)</f>
        <v>0</v>
      </c>
      <c r="AJ1369" s="6">
        <f>IF(S1369&gt;0,RANK(S1369,(N1369:P1369,Q1369:AE1369)),0)</f>
        <v>0</v>
      </c>
      <c r="AK1369" s="2">
        <f t="shared" si="719"/>
        <v>8.558262014483212E-3</v>
      </c>
      <c r="AL1369" s="2">
        <f t="shared" si="720"/>
        <v>2.2383146807109941E-2</v>
      </c>
      <c r="AM1369" s="2">
        <f t="shared" si="721"/>
        <v>0</v>
      </c>
      <c r="AN1369" s="2">
        <f t="shared" si="722"/>
        <v>0</v>
      </c>
      <c r="AP1369" t="s">
        <v>2060</v>
      </c>
      <c r="AQ1369" t="s">
        <v>572</v>
      </c>
      <c r="AR1369">
        <v>13</v>
      </c>
      <c r="AT1369">
        <v>1</v>
      </c>
      <c r="AU1369" s="105">
        <v>48</v>
      </c>
      <c r="AV1369" s="107">
        <v>111</v>
      </c>
      <c r="AW1369" s="111">
        <f t="shared" si="724"/>
        <v>48111</v>
      </c>
      <c r="AY1369" s="6" t="s">
        <v>1243</v>
      </c>
    </row>
    <row r="1370" spans="1:51" hidden="1" outlineLevel="1">
      <c r="A1370" t="s">
        <v>374</v>
      </c>
      <c r="B1370" t="s">
        <v>572</v>
      </c>
      <c r="C1370" s="1">
        <f t="shared" si="710"/>
        <v>698669</v>
      </c>
      <c r="D1370" s="8">
        <f t="shared" si="711"/>
        <v>1</v>
      </c>
      <c r="E1370" s="8">
        <f t="shared" si="712"/>
        <v>2</v>
      </c>
      <c r="F1370" s="8">
        <f t="shared" si="713"/>
        <v>0</v>
      </c>
      <c r="G1370" s="61">
        <f t="shared" si="714"/>
        <v>98135</v>
      </c>
      <c r="H1370" s="66">
        <f t="shared" si="723"/>
        <v>0.14045993167007553</v>
      </c>
      <c r="I1370" s="2"/>
      <c r="J1370" s="2">
        <f t="shared" si="715"/>
        <v>0.55734260429473759</v>
      </c>
      <c r="K1370" s="2">
        <f t="shared" si="716"/>
        <v>0.41688267262466205</v>
      </c>
      <c r="L1370" s="2">
        <f t="shared" si="717"/>
        <v>0</v>
      </c>
      <c r="M1370" s="2">
        <f t="shared" si="718"/>
        <v>2.5774723080600359E-2</v>
      </c>
      <c r="N1370" s="64">
        <v>389398</v>
      </c>
      <c r="O1370" s="64">
        <v>291263</v>
      </c>
      <c r="P1370" s="64"/>
      <c r="Q1370" s="64">
        <v>4684</v>
      </c>
      <c r="R1370" s="64">
        <v>13324</v>
      </c>
      <c r="S1370" s="64"/>
      <c r="T1370" s="64"/>
      <c r="U1370" s="64"/>
      <c r="V1370" s="64"/>
      <c r="W1370" s="64"/>
      <c r="X1370" s="64"/>
      <c r="Y1370" s="64"/>
      <c r="Z1370" s="64"/>
      <c r="AA1370" s="64"/>
      <c r="AB1370" s="64"/>
      <c r="AC1370" s="64"/>
      <c r="AD1370" s="64"/>
      <c r="AE1370" s="64"/>
      <c r="AG1370" s="6">
        <f>IF(Q1370&gt;0,RANK(Q1370,(N1370:P1370,Q1370:AE1370)),0)</f>
        <v>4</v>
      </c>
      <c r="AH1370" s="6">
        <f>IF(R1370&gt;0,RANK(R1370,(N1370:P1370,Q1370:AE1370)),0)</f>
        <v>3</v>
      </c>
      <c r="AI1370" s="6">
        <f>IF(T1370&gt;0,RANK(T1370,(N1370:P1370,Q1370:AE1370)),0)</f>
        <v>0</v>
      </c>
      <c r="AJ1370" s="6">
        <f>IF(S1370&gt;0,RANK(S1370,(N1370:P1370,Q1370:AE1370)),0)</f>
        <v>0</v>
      </c>
      <c r="AK1370" s="2">
        <f t="shared" si="719"/>
        <v>6.7041760833814008E-3</v>
      </c>
      <c r="AL1370" s="2">
        <f t="shared" si="720"/>
        <v>1.9070546997218999E-2</v>
      </c>
      <c r="AM1370" s="2">
        <f t="shared" si="721"/>
        <v>0</v>
      </c>
      <c r="AN1370" s="2">
        <f t="shared" si="722"/>
        <v>0</v>
      </c>
      <c r="AP1370" t="s">
        <v>374</v>
      </c>
      <c r="AQ1370" t="s">
        <v>572</v>
      </c>
      <c r="AT1370">
        <v>1</v>
      </c>
      <c r="AU1370" s="105">
        <v>48</v>
      </c>
      <c r="AV1370" s="107">
        <v>113</v>
      </c>
      <c r="AW1370" s="111">
        <f t="shared" si="724"/>
        <v>48113</v>
      </c>
      <c r="AY1370" s="6" t="s">
        <v>1243</v>
      </c>
    </row>
    <row r="1371" spans="1:51" hidden="1" outlineLevel="1">
      <c r="A1371" t="s">
        <v>1522</v>
      </c>
      <c r="B1371" t="s">
        <v>572</v>
      </c>
      <c r="C1371" s="1">
        <f t="shared" si="710"/>
        <v>3522</v>
      </c>
      <c r="D1371" s="8">
        <f t="shared" si="711"/>
        <v>2</v>
      </c>
      <c r="E1371" s="8">
        <f t="shared" si="712"/>
        <v>1</v>
      </c>
      <c r="F1371" s="8">
        <f t="shared" si="713"/>
        <v>0</v>
      </c>
      <c r="G1371" s="61">
        <f t="shared" si="714"/>
        <v>1570</v>
      </c>
      <c r="H1371" s="66">
        <f t="shared" si="723"/>
        <v>0.44576944917660422</v>
      </c>
      <c r="I1371" s="2"/>
      <c r="J1371" s="2">
        <f t="shared" si="715"/>
        <v>0.26660988074957409</v>
      </c>
      <c r="K1371" s="2">
        <f t="shared" si="716"/>
        <v>0.71237932992617836</v>
      </c>
      <c r="L1371" s="2">
        <f t="shared" si="717"/>
        <v>0</v>
      </c>
      <c r="M1371" s="2">
        <f t="shared" si="718"/>
        <v>2.1010789324247603E-2</v>
      </c>
      <c r="N1371" s="64">
        <v>939</v>
      </c>
      <c r="O1371" s="64">
        <v>2509</v>
      </c>
      <c r="P1371" s="64"/>
      <c r="Q1371" s="64">
        <v>25</v>
      </c>
      <c r="R1371" s="64">
        <v>49</v>
      </c>
      <c r="S1371" s="64"/>
      <c r="T1371" s="64"/>
      <c r="U1371" s="64"/>
      <c r="V1371" s="64"/>
      <c r="W1371" s="64"/>
      <c r="X1371" s="64"/>
      <c r="Y1371" s="64"/>
      <c r="Z1371" s="64"/>
      <c r="AA1371" s="64"/>
      <c r="AB1371" s="64"/>
      <c r="AC1371" s="64"/>
      <c r="AD1371" s="64"/>
      <c r="AE1371" s="64"/>
      <c r="AG1371" s="6">
        <f>IF(Q1371&gt;0,RANK(Q1371,(N1371:P1371,Q1371:AE1371)),0)</f>
        <v>4</v>
      </c>
      <c r="AH1371" s="6">
        <f>IF(R1371&gt;0,RANK(R1371,(N1371:P1371,Q1371:AE1371)),0)</f>
        <v>3</v>
      </c>
      <c r="AI1371" s="6">
        <f>IF(T1371&gt;0,RANK(T1371,(N1371:P1371,Q1371:AE1371)),0)</f>
        <v>0</v>
      </c>
      <c r="AJ1371" s="6">
        <f>IF(S1371&gt;0,RANK(S1371,(N1371:P1371,Q1371:AE1371)),0)</f>
        <v>0</v>
      </c>
      <c r="AK1371" s="2">
        <f t="shared" si="719"/>
        <v>7.0982396365701309E-3</v>
      </c>
      <c r="AL1371" s="2">
        <f t="shared" si="720"/>
        <v>1.3912549687677456E-2</v>
      </c>
      <c r="AM1371" s="2">
        <f t="shared" si="721"/>
        <v>0</v>
      </c>
      <c r="AN1371" s="2">
        <f t="shared" si="722"/>
        <v>0</v>
      </c>
      <c r="AP1371" t="s">
        <v>1522</v>
      </c>
      <c r="AQ1371" t="s">
        <v>572</v>
      </c>
      <c r="AR1371">
        <v>11</v>
      </c>
      <c r="AT1371">
        <v>1</v>
      </c>
      <c r="AU1371" s="105">
        <v>48</v>
      </c>
      <c r="AV1371" s="107">
        <v>115</v>
      </c>
      <c r="AW1371" s="111">
        <f t="shared" si="724"/>
        <v>48115</v>
      </c>
      <c r="AY1371" s="6" t="s">
        <v>1243</v>
      </c>
    </row>
    <row r="1372" spans="1:51" hidden="1" outlineLevel="1">
      <c r="A1372" t="s">
        <v>2295</v>
      </c>
      <c r="B1372" t="s">
        <v>572</v>
      </c>
      <c r="C1372" s="1">
        <f t="shared" si="710"/>
        <v>4214</v>
      </c>
      <c r="D1372" s="8">
        <f t="shared" si="711"/>
        <v>2</v>
      </c>
      <c r="E1372" s="8">
        <f t="shared" si="712"/>
        <v>1</v>
      </c>
      <c r="F1372" s="8">
        <f t="shared" si="713"/>
        <v>0</v>
      </c>
      <c r="G1372" s="61">
        <f t="shared" si="714"/>
        <v>1948</v>
      </c>
      <c r="H1372" s="66">
        <f t="shared" si="723"/>
        <v>0.46226862838158517</v>
      </c>
      <c r="I1372" s="2"/>
      <c r="J1372" s="2">
        <f t="shared" si="715"/>
        <v>0.25723777883246324</v>
      </c>
      <c r="K1372" s="2">
        <f t="shared" si="716"/>
        <v>0.71950640721404846</v>
      </c>
      <c r="L1372" s="2">
        <f t="shared" si="717"/>
        <v>0</v>
      </c>
      <c r="M1372" s="2">
        <f t="shared" si="718"/>
        <v>2.3255813953488302E-2</v>
      </c>
      <c r="N1372" s="64">
        <v>1084</v>
      </c>
      <c r="O1372" s="64">
        <v>3032</v>
      </c>
      <c r="P1372" s="64"/>
      <c r="Q1372" s="64">
        <v>29</v>
      </c>
      <c r="R1372" s="64">
        <v>69</v>
      </c>
      <c r="S1372" s="64"/>
      <c r="T1372" s="64"/>
      <c r="U1372" s="64"/>
      <c r="V1372" s="64"/>
      <c r="W1372" s="64"/>
      <c r="X1372" s="64"/>
      <c r="Y1372" s="64"/>
      <c r="Z1372" s="64"/>
      <c r="AA1372" s="64"/>
      <c r="AB1372" s="64"/>
      <c r="AC1372" s="64"/>
      <c r="AD1372" s="64"/>
      <c r="AE1372" s="64"/>
      <c r="AG1372" s="6">
        <f>IF(Q1372&gt;0,RANK(Q1372,(N1372:P1372,Q1372:AE1372)),0)</f>
        <v>4</v>
      </c>
      <c r="AH1372" s="6">
        <f>IF(R1372&gt;0,RANK(R1372,(N1372:P1372,Q1372:AE1372)),0)</f>
        <v>3</v>
      </c>
      <c r="AI1372" s="6">
        <f>IF(T1372&gt;0,RANK(T1372,(N1372:P1372,Q1372:AE1372)),0)</f>
        <v>0</v>
      </c>
      <c r="AJ1372" s="6">
        <f>IF(S1372&gt;0,RANK(S1372,(N1372:P1372,Q1372:AE1372)),0)</f>
        <v>0</v>
      </c>
      <c r="AK1372" s="2">
        <f t="shared" si="719"/>
        <v>6.8818224964404366E-3</v>
      </c>
      <c r="AL1372" s="2">
        <f t="shared" si="720"/>
        <v>1.6373991457047935E-2</v>
      </c>
      <c r="AM1372" s="2">
        <f t="shared" si="721"/>
        <v>0</v>
      </c>
      <c r="AN1372" s="2">
        <f t="shared" si="722"/>
        <v>0</v>
      </c>
      <c r="AP1372" t="s">
        <v>2295</v>
      </c>
      <c r="AQ1372" t="s">
        <v>572</v>
      </c>
      <c r="AR1372">
        <v>13</v>
      </c>
      <c r="AT1372">
        <v>1</v>
      </c>
      <c r="AU1372" s="105">
        <v>48</v>
      </c>
      <c r="AV1372" s="107">
        <v>117</v>
      </c>
      <c r="AW1372" s="111">
        <f t="shared" si="724"/>
        <v>48117</v>
      </c>
      <c r="AY1372" s="6" t="s">
        <v>1243</v>
      </c>
    </row>
    <row r="1373" spans="1:51" hidden="1" outlineLevel="1">
      <c r="A1373" t="s">
        <v>2374</v>
      </c>
      <c r="B1373" t="s">
        <v>572</v>
      </c>
      <c r="C1373" s="1">
        <f t="shared" si="710"/>
        <v>1972</v>
      </c>
      <c r="D1373" s="8">
        <f t="shared" si="711"/>
        <v>2</v>
      </c>
      <c r="E1373" s="8">
        <f t="shared" si="712"/>
        <v>1</v>
      </c>
      <c r="F1373" s="8">
        <f t="shared" si="713"/>
        <v>0</v>
      </c>
      <c r="G1373" s="61">
        <f t="shared" si="714"/>
        <v>901</v>
      </c>
      <c r="H1373" s="66">
        <f t="shared" si="723"/>
        <v>0.45689655172413796</v>
      </c>
      <c r="I1373" s="2"/>
      <c r="J1373" s="2">
        <f t="shared" si="715"/>
        <v>0.26014198782961462</v>
      </c>
      <c r="K1373" s="2">
        <f t="shared" si="716"/>
        <v>0.71703853955375252</v>
      </c>
      <c r="L1373" s="2">
        <f t="shared" si="717"/>
        <v>0</v>
      </c>
      <c r="M1373" s="2">
        <f t="shared" si="718"/>
        <v>2.2819472616632863E-2</v>
      </c>
      <c r="N1373" s="64">
        <v>513</v>
      </c>
      <c r="O1373" s="64">
        <v>1414</v>
      </c>
      <c r="P1373" s="64"/>
      <c r="Q1373" s="64">
        <v>17</v>
      </c>
      <c r="R1373" s="64">
        <v>28</v>
      </c>
      <c r="S1373" s="64"/>
      <c r="T1373" s="64"/>
      <c r="U1373" s="64"/>
      <c r="V1373" s="64"/>
      <c r="W1373" s="64"/>
      <c r="X1373" s="64"/>
      <c r="Y1373" s="64"/>
      <c r="Z1373" s="64"/>
      <c r="AA1373" s="64"/>
      <c r="AB1373" s="64"/>
      <c r="AC1373" s="64"/>
      <c r="AD1373" s="64"/>
      <c r="AE1373" s="64"/>
      <c r="AG1373" s="6">
        <f>IF(Q1373&gt;0,RANK(Q1373,(N1373:P1373,Q1373:AE1373)),0)</f>
        <v>4</v>
      </c>
      <c r="AH1373" s="6">
        <f>IF(R1373&gt;0,RANK(R1373,(N1373:P1373,Q1373:AE1373)),0)</f>
        <v>3</v>
      </c>
      <c r="AI1373" s="6">
        <f>IF(T1373&gt;0,RANK(T1373,(N1373:P1373,Q1373:AE1373)),0)</f>
        <v>0</v>
      </c>
      <c r="AJ1373" s="6">
        <f>IF(S1373&gt;0,RANK(S1373,(N1373:P1373,Q1373:AE1373)),0)</f>
        <v>0</v>
      </c>
      <c r="AK1373" s="2">
        <f t="shared" si="719"/>
        <v>8.6206896551724137E-3</v>
      </c>
      <c r="AL1373" s="2">
        <f t="shared" si="720"/>
        <v>1.4198782961460446E-2</v>
      </c>
      <c r="AM1373" s="2">
        <f t="shared" si="721"/>
        <v>0</v>
      </c>
      <c r="AN1373" s="2">
        <f t="shared" si="722"/>
        <v>0</v>
      </c>
      <c r="AP1373" t="s">
        <v>2374</v>
      </c>
      <c r="AQ1373" t="s">
        <v>572</v>
      </c>
      <c r="AR1373">
        <v>4</v>
      </c>
      <c r="AT1373">
        <v>1</v>
      </c>
      <c r="AU1373" s="105">
        <v>48</v>
      </c>
      <c r="AV1373" s="107">
        <v>119</v>
      </c>
      <c r="AW1373" s="111">
        <f t="shared" si="724"/>
        <v>48119</v>
      </c>
      <c r="AY1373" s="6" t="s">
        <v>1243</v>
      </c>
    </row>
    <row r="1374" spans="1:51" hidden="1" outlineLevel="1">
      <c r="A1374" t="s">
        <v>544</v>
      </c>
      <c r="B1374" t="s">
        <v>572</v>
      </c>
      <c r="C1374" s="1">
        <f t="shared" si="710"/>
        <v>240327</v>
      </c>
      <c r="D1374" s="8">
        <f t="shared" si="711"/>
        <v>2</v>
      </c>
      <c r="E1374" s="8">
        <f t="shared" si="712"/>
        <v>1</v>
      </c>
      <c r="F1374" s="8">
        <f t="shared" si="713"/>
        <v>0</v>
      </c>
      <c r="G1374" s="61">
        <f t="shared" si="714"/>
        <v>76894</v>
      </c>
      <c r="H1374" s="66">
        <f t="shared" si="723"/>
        <v>0.31995572698864466</v>
      </c>
      <c r="I1374" s="2"/>
      <c r="J1374" s="2">
        <f t="shared" si="715"/>
        <v>0.32170334585793525</v>
      </c>
      <c r="K1374" s="2">
        <f t="shared" si="716"/>
        <v>0.64165907284657986</v>
      </c>
      <c r="L1374" s="2">
        <f t="shared" si="717"/>
        <v>0</v>
      </c>
      <c r="M1374" s="2">
        <f t="shared" si="718"/>
        <v>3.6637581295484889E-2</v>
      </c>
      <c r="N1374" s="64">
        <v>77314</v>
      </c>
      <c r="O1374" s="64">
        <v>154208</v>
      </c>
      <c r="P1374" s="64"/>
      <c r="Q1374" s="64">
        <v>2451</v>
      </c>
      <c r="R1374" s="64">
        <v>6354</v>
      </c>
      <c r="S1374" s="64"/>
      <c r="T1374" s="64"/>
      <c r="U1374" s="64"/>
      <c r="V1374" s="64"/>
      <c r="W1374" s="64"/>
      <c r="X1374" s="64"/>
      <c r="Y1374" s="64"/>
      <c r="Z1374" s="64"/>
      <c r="AA1374" s="64"/>
      <c r="AB1374" s="64"/>
      <c r="AC1374" s="64"/>
      <c r="AD1374" s="64"/>
      <c r="AE1374" s="64"/>
      <c r="AG1374" s="6">
        <f>IF(Q1374&gt;0,RANK(Q1374,(N1374:P1374,Q1374:AE1374)),0)</f>
        <v>4</v>
      </c>
      <c r="AH1374" s="6">
        <f>IF(R1374&gt;0,RANK(R1374,(N1374:P1374,Q1374:AE1374)),0)</f>
        <v>3</v>
      </c>
      <c r="AI1374" s="6">
        <f>IF(T1374&gt;0,RANK(T1374,(N1374:P1374,Q1374:AE1374)),0)</f>
        <v>0</v>
      </c>
      <c r="AJ1374" s="6">
        <f>IF(S1374&gt;0,RANK(S1374,(N1374:P1374,Q1374:AE1374)),0)</f>
        <v>0</v>
      </c>
      <c r="AK1374" s="2">
        <f t="shared" si="719"/>
        <v>1.0198604401502952E-2</v>
      </c>
      <c r="AL1374" s="2">
        <f t="shared" si="720"/>
        <v>2.643897689398195E-2</v>
      </c>
      <c r="AM1374" s="2">
        <f t="shared" si="721"/>
        <v>0</v>
      </c>
      <c r="AN1374" s="2">
        <f t="shared" si="722"/>
        <v>0</v>
      </c>
      <c r="AP1374" t="s">
        <v>544</v>
      </c>
      <c r="AQ1374" t="s">
        <v>572</v>
      </c>
      <c r="AT1374">
        <v>1</v>
      </c>
      <c r="AU1374" s="105">
        <v>48</v>
      </c>
      <c r="AV1374" s="107">
        <v>121</v>
      </c>
      <c r="AW1374" s="111">
        <f t="shared" si="724"/>
        <v>48121</v>
      </c>
      <c r="AY1374" s="6" t="s">
        <v>1243</v>
      </c>
    </row>
    <row r="1375" spans="1:51" hidden="1" outlineLevel="1">
      <c r="A1375" t="s">
        <v>2053</v>
      </c>
      <c r="B1375" t="s">
        <v>572</v>
      </c>
      <c r="C1375" s="1">
        <f t="shared" si="710"/>
        <v>6442</v>
      </c>
      <c r="D1375" s="8">
        <f t="shared" si="711"/>
        <v>2</v>
      </c>
      <c r="E1375" s="8">
        <f t="shared" si="712"/>
        <v>1</v>
      </c>
      <c r="F1375" s="8">
        <f t="shared" si="713"/>
        <v>0</v>
      </c>
      <c r="G1375" s="61">
        <f t="shared" si="714"/>
        <v>3298</v>
      </c>
      <c r="H1375" s="66">
        <f t="shared" si="723"/>
        <v>0.51195280968643275</v>
      </c>
      <c r="I1375" s="2"/>
      <c r="J1375" s="2">
        <f t="shared" si="715"/>
        <v>0.23082893511331884</v>
      </c>
      <c r="K1375" s="2">
        <f t="shared" si="716"/>
        <v>0.74278174479975168</v>
      </c>
      <c r="L1375" s="2">
        <f t="shared" si="717"/>
        <v>0</v>
      </c>
      <c r="M1375" s="2">
        <f t="shared" si="718"/>
        <v>2.6389320086929513E-2</v>
      </c>
      <c r="N1375" s="64">
        <v>1487</v>
      </c>
      <c r="O1375" s="64">
        <v>4785</v>
      </c>
      <c r="P1375" s="64"/>
      <c r="Q1375" s="64">
        <v>45</v>
      </c>
      <c r="R1375" s="64">
        <v>125</v>
      </c>
      <c r="S1375" s="64"/>
      <c r="T1375" s="64"/>
      <c r="U1375" s="64"/>
      <c r="V1375" s="64"/>
      <c r="W1375" s="64"/>
      <c r="X1375" s="64"/>
      <c r="Y1375" s="64"/>
      <c r="Z1375" s="64"/>
      <c r="AA1375" s="64"/>
      <c r="AB1375" s="64"/>
      <c r="AC1375" s="64"/>
      <c r="AD1375" s="64"/>
      <c r="AE1375" s="64"/>
      <c r="AG1375" s="6">
        <f>IF(Q1375&gt;0,RANK(Q1375,(N1375:P1375,Q1375:AE1375)),0)</f>
        <v>4</v>
      </c>
      <c r="AH1375" s="6">
        <f>IF(R1375&gt;0,RANK(R1375,(N1375:P1375,Q1375:AE1375)),0)</f>
        <v>3</v>
      </c>
      <c r="AI1375" s="6">
        <f>IF(T1375&gt;0,RANK(T1375,(N1375:P1375,Q1375:AE1375)),0)</f>
        <v>0</v>
      </c>
      <c r="AJ1375" s="6">
        <f>IF(S1375&gt;0,RANK(S1375,(N1375:P1375,Q1375:AE1375)),0)</f>
        <v>0</v>
      </c>
      <c r="AK1375" s="2">
        <f t="shared" si="719"/>
        <v>6.9854082583048743E-3</v>
      </c>
      <c r="AL1375" s="2">
        <f t="shared" si="720"/>
        <v>1.9403911828624651E-2</v>
      </c>
      <c r="AM1375" s="2">
        <f t="shared" si="721"/>
        <v>0</v>
      </c>
      <c r="AN1375" s="2">
        <f t="shared" si="722"/>
        <v>0</v>
      </c>
      <c r="AP1375" t="s">
        <v>2275</v>
      </c>
      <c r="AQ1375" t="s">
        <v>572</v>
      </c>
      <c r="AR1375">
        <v>34</v>
      </c>
      <c r="AT1375">
        <v>1</v>
      </c>
      <c r="AU1375" s="105">
        <v>48</v>
      </c>
      <c r="AV1375" s="107">
        <v>123</v>
      </c>
      <c r="AW1375" s="111">
        <f t="shared" si="724"/>
        <v>48123</v>
      </c>
      <c r="AY1375" s="6" t="s">
        <v>1243</v>
      </c>
    </row>
    <row r="1376" spans="1:51" hidden="1" outlineLevel="1">
      <c r="A1376" t="s">
        <v>2276</v>
      </c>
      <c r="B1376" t="s">
        <v>572</v>
      </c>
      <c r="C1376" s="1">
        <f t="shared" si="710"/>
        <v>969</v>
      </c>
      <c r="D1376" s="8">
        <f t="shared" si="711"/>
        <v>2</v>
      </c>
      <c r="E1376" s="8">
        <f t="shared" si="712"/>
        <v>1</v>
      </c>
      <c r="F1376" s="8">
        <f t="shared" si="713"/>
        <v>0</v>
      </c>
      <c r="G1376" s="61">
        <f t="shared" si="714"/>
        <v>479</v>
      </c>
      <c r="H1376" s="66">
        <f t="shared" si="723"/>
        <v>0.49432404540763675</v>
      </c>
      <c r="I1376" s="2"/>
      <c r="J1376" s="2">
        <f t="shared" si="715"/>
        <v>0.2435500515995872</v>
      </c>
      <c r="K1376" s="2">
        <f t="shared" si="716"/>
        <v>0.73787409700722395</v>
      </c>
      <c r="L1376" s="2">
        <f t="shared" si="717"/>
        <v>0</v>
      </c>
      <c r="M1376" s="2">
        <f t="shared" si="718"/>
        <v>1.8575851393188847E-2</v>
      </c>
      <c r="N1376" s="64">
        <v>236</v>
      </c>
      <c r="O1376" s="64">
        <v>715</v>
      </c>
      <c r="P1376" s="64"/>
      <c r="Q1376" s="64">
        <v>10</v>
      </c>
      <c r="R1376" s="64">
        <v>8</v>
      </c>
      <c r="S1376" s="64"/>
      <c r="T1376" s="64"/>
      <c r="U1376" s="64"/>
      <c r="V1376" s="64"/>
      <c r="W1376" s="64"/>
      <c r="X1376" s="64"/>
      <c r="Y1376" s="64"/>
      <c r="Z1376" s="64"/>
      <c r="AA1376" s="64"/>
      <c r="AB1376" s="64"/>
      <c r="AC1376" s="64"/>
      <c r="AD1376" s="64"/>
      <c r="AE1376" s="64"/>
      <c r="AG1376" s="6">
        <f>IF(Q1376&gt;0,RANK(Q1376,(N1376:P1376,Q1376:AE1376)),0)</f>
        <v>3</v>
      </c>
      <c r="AH1376" s="6">
        <f>IF(R1376&gt;0,RANK(R1376,(N1376:P1376,Q1376:AE1376)),0)</f>
        <v>4</v>
      </c>
      <c r="AI1376" s="6">
        <f>IF(T1376&gt;0,RANK(T1376,(N1376:P1376,Q1376:AE1376)),0)</f>
        <v>0</v>
      </c>
      <c r="AJ1376" s="6">
        <f>IF(S1376&gt;0,RANK(S1376,(N1376:P1376,Q1376:AE1376)),0)</f>
        <v>0</v>
      </c>
      <c r="AK1376" s="2">
        <f t="shared" si="719"/>
        <v>1.0319917440660475E-2</v>
      </c>
      <c r="AL1376" s="2">
        <f t="shared" si="720"/>
        <v>8.2559339525283791E-3</v>
      </c>
      <c r="AM1376" s="2">
        <f t="shared" si="721"/>
        <v>0</v>
      </c>
      <c r="AN1376" s="2">
        <f t="shared" si="722"/>
        <v>0</v>
      </c>
      <c r="AP1376" t="s">
        <v>2276</v>
      </c>
      <c r="AQ1376" t="s">
        <v>572</v>
      </c>
      <c r="AR1376">
        <v>13</v>
      </c>
      <c r="AT1376">
        <v>1</v>
      </c>
      <c r="AU1376" s="105">
        <v>48</v>
      </c>
      <c r="AV1376" s="107">
        <v>125</v>
      </c>
      <c r="AW1376" s="111">
        <f t="shared" si="724"/>
        <v>48125</v>
      </c>
      <c r="AY1376" s="6" t="s">
        <v>1243</v>
      </c>
    </row>
    <row r="1377" spans="1:51" hidden="1" outlineLevel="1">
      <c r="A1377" t="s">
        <v>105</v>
      </c>
      <c r="B1377" t="s">
        <v>572</v>
      </c>
      <c r="C1377" s="1">
        <f t="shared" si="710"/>
        <v>2773</v>
      </c>
      <c r="D1377" s="8">
        <f t="shared" si="711"/>
        <v>1</v>
      </c>
      <c r="E1377" s="8">
        <f t="shared" si="712"/>
        <v>2</v>
      </c>
      <c r="F1377" s="8">
        <f t="shared" si="713"/>
        <v>0</v>
      </c>
      <c r="G1377" s="61">
        <f t="shared" si="714"/>
        <v>997</v>
      </c>
      <c r="H1377" s="66">
        <f t="shared" si="723"/>
        <v>0.35953840605842047</v>
      </c>
      <c r="I1377" s="2"/>
      <c r="J1377" s="2">
        <f t="shared" si="715"/>
        <v>0.66318067075369636</v>
      </c>
      <c r="K1377" s="2">
        <f t="shared" si="716"/>
        <v>0.30364226469527589</v>
      </c>
      <c r="L1377" s="2">
        <f t="shared" si="717"/>
        <v>0</v>
      </c>
      <c r="M1377" s="2">
        <f t="shared" si="718"/>
        <v>3.3177064551027757E-2</v>
      </c>
      <c r="N1377" s="64">
        <v>1839</v>
      </c>
      <c r="O1377" s="64">
        <v>842</v>
      </c>
      <c r="P1377" s="64"/>
      <c r="Q1377" s="64">
        <v>25</v>
      </c>
      <c r="R1377" s="64">
        <v>67</v>
      </c>
      <c r="S1377" s="64"/>
      <c r="T1377" s="64"/>
      <c r="U1377" s="64"/>
      <c r="V1377" s="64"/>
      <c r="W1377" s="64"/>
      <c r="X1377" s="64"/>
      <c r="Y1377" s="64"/>
      <c r="Z1377" s="64"/>
      <c r="AA1377" s="64"/>
      <c r="AB1377" s="64"/>
      <c r="AC1377" s="64"/>
      <c r="AD1377" s="64"/>
      <c r="AE1377" s="64"/>
      <c r="AG1377" s="6">
        <f>IF(Q1377&gt;0,RANK(Q1377,(N1377:P1377,Q1377:AE1377)),0)</f>
        <v>4</v>
      </c>
      <c r="AH1377" s="6">
        <f>IF(R1377&gt;0,RANK(R1377,(N1377:P1377,Q1377:AE1377)),0)</f>
        <v>3</v>
      </c>
      <c r="AI1377" s="6">
        <f>IF(T1377&gt;0,RANK(T1377,(N1377:P1377,Q1377:AE1377)),0)</f>
        <v>0</v>
      </c>
      <c r="AJ1377" s="6">
        <f>IF(S1377&gt;0,RANK(S1377,(N1377:P1377,Q1377:AE1377)),0)</f>
        <v>0</v>
      </c>
      <c r="AK1377" s="2">
        <f t="shared" si="719"/>
        <v>9.0155066714749377E-3</v>
      </c>
      <c r="AL1377" s="2">
        <f t="shared" si="720"/>
        <v>2.416155787955283E-2</v>
      </c>
      <c r="AM1377" s="2">
        <f t="shared" si="721"/>
        <v>0</v>
      </c>
      <c r="AN1377" s="2">
        <f t="shared" si="722"/>
        <v>0</v>
      </c>
      <c r="AP1377" t="s">
        <v>105</v>
      </c>
      <c r="AQ1377" t="s">
        <v>572</v>
      </c>
      <c r="AR1377">
        <v>23</v>
      </c>
      <c r="AT1377">
        <v>1</v>
      </c>
      <c r="AU1377" s="105">
        <v>48</v>
      </c>
      <c r="AV1377" s="107">
        <v>127</v>
      </c>
      <c r="AW1377" s="111">
        <f t="shared" si="724"/>
        <v>48127</v>
      </c>
      <c r="AY1377" s="6" t="s">
        <v>1243</v>
      </c>
    </row>
    <row r="1378" spans="1:51" hidden="1" outlineLevel="1">
      <c r="A1378" t="s">
        <v>106</v>
      </c>
      <c r="B1378" t="s">
        <v>572</v>
      </c>
      <c r="C1378" s="1">
        <f t="shared" ref="C1378:C1441" si="725">SUM(N1378:AE1378)</f>
        <v>1502</v>
      </c>
      <c r="D1378" s="8">
        <f t="shared" ref="D1378:D1441" si="726">IF(N1378&gt;0, RANK(N1378,(N1378:AE1378)),0)</f>
        <v>2</v>
      </c>
      <c r="E1378" s="8">
        <f t="shared" ref="E1378:E1441" si="727">IF(O1378&gt;0,RANK(O1378,(N1378:AE1378)),0)</f>
        <v>1</v>
      </c>
      <c r="F1378" s="8">
        <f t="shared" ref="F1378:F1441" si="728">IF(P1378&gt;0,RANK(P1378,(N1378:AE1378)),0)</f>
        <v>0</v>
      </c>
      <c r="G1378" s="61">
        <f t="shared" ref="G1378:G1441" si="729">IF(C1378&gt;0,MAX(N1378:S1378)-LARGE(N1378:S1378,2),0)</f>
        <v>961</v>
      </c>
      <c r="H1378" s="66">
        <f t="shared" si="723"/>
        <v>0.63981358189081228</v>
      </c>
      <c r="I1378" s="2"/>
      <c r="J1378" s="2">
        <f t="shared" ref="J1378:J1441" si="730">IF($C1378=0,"-",N1378/$C1378)</f>
        <v>0.16711051930758988</v>
      </c>
      <c r="K1378" s="2">
        <f t="shared" ref="K1378:K1441" si="731">IF($C1378=0,"-",O1378/$C1378)</f>
        <v>0.80692410119840208</v>
      </c>
      <c r="L1378" s="2">
        <f t="shared" ref="L1378:L1441" si="732">IF($C1378=0,"-",P1378/$C1378)</f>
        <v>0</v>
      </c>
      <c r="M1378" s="2">
        <f t="shared" ref="M1378:M1441" si="733">IF(C1378=0,"-",(1-J1378-K1378-L1378))</f>
        <v>2.5965379494008012E-2</v>
      </c>
      <c r="N1378" s="64">
        <v>251</v>
      </c>
      <c r="O1378" s="64">
        <v>1212</v>
      </c>
      <c r="P1378" s="64"/>
      <c r="Q1378" s="64">
        <v>10</v>
      </c>
      <c r="R1378" s="64">
        <v>29</v>
      </c>
      <c r="S1378" s="64"/>
      <c r="T1378" s="64"/>
      <c r="U1378" s="64"/>
      <c r="V1378" s="64"/>
      <c r="W1378" s="64"/>
      <c r="X1378" s="64"/>
      <c r="Y1378" s="64"/>
      <c r="Z1378" s="64"/>
      <c r="AA1378" s="64"/>
      <c r="AB1378" s="64"/>
      <c r="AC1378" s="64"/>
      <c r="AD1378" s="64"/>
      <c r="AE1378" s="64"/>
      <c r="AG1378" s="6">
        <f>IF(Q1378&gt;0,RANK(Q1378,(N1378:P1378,Q1378:AE1378)),0)</f>
        <v>4</v>
      </c>
      <c r="AH1378" s="6">
        <f>IF(R1378&gt;0,RANK(R1378,(N1378:P1378,Q1378:AE1378)),0)</f>
        <v>3</v>
      </c>
      <c r="AI1378" s="6">
        <f>IF(T1378&gt;0,RANK(T1378,(N1378:P1378,Q1378:AE1378)),0)</f>
        <v>0</v>
      </c>
      <c r="AJ1378" s="6">
        <f>IF(S1378&gt;0,RANK(S1378,(N1378:P1378,Q1378:AE1378)),0)</f>
        <v>0</v>
      </c>
      <c r="AK1378" s="2">
        <f t="shared" ref="AK1378:AK1441" si="734">IF($C1378=0,"-",Q1378/$C1378)</f>
        <v>6.6577896138482022E-3</v>
      </c>
      <c r="AL1378" s="2">
        <f t="shared" ref="AL1378:AL1441" si="735">IF($C1378=0,"-",R1378/$C1378)</f>
        <v>1.9307589880159785E-2</v>
      </c>
      <c r="AM1378" s="2">
        <f t="shared" ref="AM1378:AM1441" si="736">IF($C1378=0,"-",T1378/$C1378)</f>
        <v>0</v>
      </c>
      <c r="AN1378" s="2">
        <f t="shared" ref="AN1378:AN1441" si="737">IF($C1378=0,"-",S1378/$C1378)</f>
        <v>0</v>
      </c>
      <c r="AP1378" t="s">
        <v>106</v>
      </c>
      <c r="AQ1378" t="s">
        <v>572</v>
      </c>
      <c r="AR1378">
        <v>13</v>
      </c>
      <c r="AT1378">
        <v>1</v>
      </c>
      <c r="AU1378" s="105">
        <v>48</v>
      </c>
      <c r="AV1378" s="107">
        <v>129</v>
      </c>
      <c r="AW1378" s="111">
        <f t="shared" si="724"/>
        <v>48129</v>
      </c>
      <c r="AY1378" s="6" t="s">
        <v>1243</v>
      </c>
    </row>
    <row r="1379" spans="1:51" hidden="1" outlineLevel="1">
      <c r="A1379" t="s">
        <v>2213</v>
      </c>
      <c r="B1379" t="s">
        <v>572</v>
      </c>
      <c r="C1379" s="1">
        <f t="shared" si="725"/>
        <v>4123</v>
      </c>
      <c r="D1379" s="8">
        <f t="shared" si="726"/>
        <v>1</v>
      </c>
      <c r="E1379" s="8">
        <f t="shared" si="727"/>
        <v>2</v>
      </c>
      <c r="F1379" s="8">
        <f t="shared" si="728"/>
        <v>0</v>
      </c>
      <c r="G1379" s="61">
        <f t="shared" si="729"/>
        <v>2132</v>
      </c>
      <c r="H1379" s="66">
        <f t="shared" si="723"/>
        <v>0.51709919961193307</v>
      </c>
      <c r="I1379" s="2"/>
      <c r="J1379" s="2">
        <f t="shared" si="730"/>
        <v>0.74654377880184331</v>
      </c>
      <c r="K1379" s="2">
        <f t="shared" si="731"/>
        <v>0.22944457918991026</v>
      </c>
      <c r="L1379" s="2">
        <f t="shared" si="732"/>
        <v>0</v>
      </c>
      <c r="M1379" s="2">
        <f t="shared" si="733"/>
        <v>2.4011642008246431E-2</v>
      </c>
      <c r="N1379" s="64">
        <v>3078</v>
      </c>
      <c r="O1379" s="64">
        <v>946</v>
      </c>
      <c r="P1379" s="64"/>
      <c r="Q1379" s="64">
        <v>56</v>
      </c>
      <c r="R1379" s="64">
        <v>43</v>
      </c>
      <c r="S1379" s="64"/>
      <c r="T1379" s="64"/>
      <c r="U1379" s="64"/>
      <c r="V1379" s="64"/>
      <c r="W1379" s="64"/>
      <c r="X1379" s="64"/>
      <c r="Y1379" s="64"/>
      <c r="Z1379" s="64"/>
      <c r="AA1379" s="64"/>
      <c r="AB1379" s="64"/>
      <c r="AC1379" s="64"/>
      <c r="AD1379" s="64"/>
      <c r="AE1379" s="64"/>
      <c r="AG1379" s="6">
        <f>IF(Q1379&gt;0,RANK(Q1379,(N1379:P1379,Q1379:AE1379)),0)</f>
        <v>3</v>
      </c>
      <c r="AH1379" s="6">
        <f>IF(R1379&gt;0,RANK(R1379,(N1379:P1379,Q1379:AE1379)),0)</f>
        <v>4</v>
      </c>
      <c r="AI1379" s="6">
        <f>IF(T1379&gt;0,RANK(T1379,(N1379:P1379,Q1379:AE1379)),0)</f>
        <v>0</v>
      </c>
      <c r="AJ1379" s="6">
        <f>IF(S1379&gt;0,RANK(S1379,(N1379:P1379,Q1379:AE1379)),0)</f>
        <v>0</v>
      </c>
      <c r="AK1379" s="2">
        <f t="shared" si="734"/>
        <v>1.3582342954159592E-2</v>
      </c>
      <c r="AL1379" s="2">
        <f t="shared" si="735"/>
        <v>1.042929905408683E-2</v>
      </c>
      <c r="AM1379" s="2">
        <f t="shared" si="736"/>
        <v>0</v>
      </c>
      <c r="AN1379" s="2">
        <f t="shared" si="737"/>
        <v>0</v>
      </c>
      <c r="AP1379" t="s">
        <v>2213</v>
      </c>
      <c r="AQ1379" t="s">
        <v>572</v>
      </c>
      <c r="AR1379">
        <v>15</v>
      </c>
      <c r="AT1379">
        <v>1</v>
      </c>
      <c r="AU1379" s="105">
        <v>48</v>
      </c>
      <c r="AV1379" s="107">
        <v>131</v>
      </c>
      <c r="AW1379" s="111">
        <f t="shared" si="724"/>
        <v>48131</v>
      </c>
      <c r="AY1379" s="6" t="s">
        <v>1243</v>
      </c>
    </row>
    <row r="1380" spans="1:51" hidden="1" outlineLevel="1">
      <c r="A1380" t="s">
        <v>93</v>
      </c>
      <c r="B1380" t="s">
        <v>572</v>
      </c>
      <c r="C1380" s="1">
        <f t="shared" si="725"/>
        <v>6447</v>
      </c>
      <c r="D1380" s="8">
        <f t="shared" si="726"/>
        <v>2</v>
      </c>
      <c r="E1380" s="8">
        <f t="shared" si="727"/>
        <v>1</v>
      </c>
      <c r="F1380" s="8">
        <f t="shared" si="728"/>
        <v>0</v>
      </c>
      <c r="G1380" s="61">
        <f t="shared" si="729"/>
        <v>4122</v>
      </c>
      <c r="H1380" s="66">
        <f t="shared" si="723"/>
        <v>0.63936714751046997</v>
      </c>
      <c r="I1380" s="2"/>
      <c r="J1380" s="2">
        <f t="shared" si="730"/>
        <v>0.16519311307584922</v>
      </c>
      <c r="K1380" s="2">
        <f t="shared" si="731"/>
        <v>0.80456026058631924</v>
      </c>
      <c r="L1380" s="2">
        <f t="shared" si="732"/>
        <v>0</v>
      </c>
      <c r="M1380" s="2">
        <f t="shared" si="733"/>
        <v>3.0246626337831484E-2</v>
      </c>
      <c r="N1380" s="64">
        <v>1065</v>
      </c>
      <c r="O1380" s="64">
        <v>5187</v>
      </c>
      <c r="P1380" s="64"/>
      <c r="Q1380" s="64">
        <v>57</v>
      </c>
      <c r="R1380" s="64">
        <v>138</v>
      </c>
      <c r="S1380" s="64"/>
      <c r="T1380" s="64"/>
      <c r="U1380" s="64"/>
      <c r="V1380" s="64"/>
      <c r="W1380" s="64"/>
      <c r="X1380" s="64"/>
      <c r="Y1380" s="64"/>
      <c r="Z1380" s="64"/>
      <c r="AA1380" s="64"/>
      <c r="AB1380" s="64"/>
      <c r="AC1380" s="64"/>
      <c r="AD1380" s="64"/>
      <c r="AE1380" s="64"/>
      <c r="AG1380" s="6">
        <f>IF(Q1380&gt;0,RANK(Q1380,(N1380:P1380,Q1380:AE1380)),0)</f>
        <v>4</v>
      </c>
      <c r="AH1380" s="6">
        <f>IF(R1380&gt;0,RANK(R1380,(N1380:P1380,Q1380:AE1380)),0)</f>
        <v>3</v>
      </c>
      <c r="AI1380" s="6">
        <f>IF(T1380&gt;0,RANK(T1380,(N1380:P1380,Q1380:AE1380)),0)</f>
        <v>0</v>
      </c>
      <c r="AJ1380" s="6">
        <f>IF(S1380&gt;0,RANK(S1380,(N1380:P1380,Q1380:AE1380)),0)</f>
        <v>0</v>
      </c>
      <c r="AK1380" s="2">
        <f t="shared" si="734"/>
        <v>8.8413215449046068E-3</v>
      </c>
      <c r="AL1380" s="2">
        <f t="shared" si="735"/>
        <v>2.1405304792926943E-2</v>
      </c>
      <c r="AM1380" s="2">
        <f t="shared" si="736"/>
        <v>0</v>
      </c>
      <c r="AN1380" s="2">
        <f t="shared" si="737"/>
        <v>0</v>
      </c>
      <c r="AP1380" t="s">
        <v>93</v>
      </c>
      <c r="AQ1380" t="s">
        <v>572</v>
      </c>
      <c r="AR1380">
        <v>11</v>
      </c>
      <c r="AT1380">
        <v>1</v>
      </c>
      <c r="AU1380" s="105">
        <v>48</v>
      </c>
      <c r="AV1380" s="107">
        <v>133</v>
      </c>
      <c r="AW1380" s="111">
        <f t="shared" si="724"/>
        <v>48133</v>
      </c>
      <c r="AY1380" s="6" t="s">
        <v>1243</v>
      </c>
    </row>
    <row r="1381" spans="1:51" hidden="1" outlineLevel="1">
      <c r="A1381" t="s">
        <v>1471</v>
      </c>
      <c r="B1381" t="s">
        <v>572</v>
      </c>
      <c r="C1381" s="1">
        <f t="shared" si="725"/>
        <v>32238</v>
      </c>
      <c r="D1381" s="8">
        <f t="shared" si="726"/>
        <v>2</v>
      </c>
      <c r="E1381" s="8">
        <f t="shared" si="727"/>
        <v>1</v>
      </c>
      <c r="F1381" s="8">
        <f t="shared" si="728"/>
        <v>0</v>
      </c>
      <c r="G1381" s="61">
        <f t="shared" si="729"/>
        <v>15859</v>
      </c>
      <c r="H1381" s="66">
        <f t="shared" si="723"/>
        <v>0.49193498355977416</v>
      </c>
      <c r="I1381" s="2"/>
      <c r="J1381" s="2">
        <f t="shared" si="730"/>
        <v>0.24101991438674855</v>
      </c>
      <c r="K1381" s="2">
        <f t="shared" si="731"/>
        <v>0.73295489794652269</v>
      </c>
      <c r="L1381" s="2">
        <f t="shared" si="732"/>
        <v>0</v>
      </c>
      <c r="M1381" s="2">
        <f t="shared" si="733"/>
        <v>2.6025187666728788E-2</v>
      </c>
      <c r="N1381" s="64">
        <v>7770</v>
      </c>
      <c r="O1381" s="64">
        <v>23629</v>
      </c>
      <c r="P1381" s="64"/>
      <c r="Q1381" s="64">
        <v>245</v>
      </c>
      <c r="R1381" s="64">
        <v>594</v>
      </c>
      <c r="S1381" s="64"/>
      <c r="T1381" s="64"/>
      <c r="U1381" s="64"/>
      <c r="V1381" s="64"/>
      <c r="W1381" s="64"/>
      <c r="X1381" s="64"/>
      <c r="Y1381" s="64"/>
      <c r="Z1381" s="64"/>
      <c r="AA1381" s="64"/>
      <c r="AB1381" s="64"/>
      <c r="AC1381" s="64"/>
      <c r="AD1381" s="64"/>
      <c r="AE1381" s="64"/>
      <c r="AG1381" s="6">
        <f>IF(Q1381&gt;0,RANK(Q1381,(N1381:P1381,Q1381:AE1381)),0)</f>
        <v>4</v>
      </c>
      <c r="AH1381" s="6">
        <f>IF(R1381&gt;0,RANK(R1381,(N1381:P1381,Q1381:AE1381)),0)</f>
        <v>3</v>
      </c>
      <c r="AI1381" s="6">
        <f>IF(T1381&gt;0,RANK(T1381,(N1381:P1381,Q1381:AE1381)),0)</f>
        <v>0</v>
      </c>
      <c r="AJ1381" s="6">
        <f>IF(S1381&gt;0,RANK(S1381,(N1381:P1381,Q1381:AE1381)),0)</f>
        <v>0</v>
      </c>
      <c r="AK1381" s="2">
        <f t="shared" si="734"/>
        <v>7.599727030212792E-3</v>
      </c>
      <c r="AL1381" s="2">
        <f t="shared" si="735"/>
        <v>1.8425460636515914E-2</v>
      </c>
      <c r="AM1381" s="2">
        <f t="shared" si="736"/>
        <v>0</v>
      </c>
      <c r="AN1381" s="2">
        <f t="shared" si="737"/>
        <v>0</v>
      </c>
      <c r="AP1381" t="s">
        <v>1471</v>
      </c>
      <c r="AQ1381" t="s">
        <v>572</v>
      </c>
      <c r="AR1381">
        <v>11</v>
      </c>
      <c r="AT1381">
        <v>1</v>
      </c>
      <c r="AU1381" s="105">
        <v>48</v>
      </c>
      <c r="AV1381" s="107">
        <v>135</v>
      </c>
      <c r="AW1381" s="111">
        <f t="shared" si="724"/>
        <v>48135</v>
      </c>
      <c r="AY1381" s="6" t="s">
        <v>1243</v>
      </c>
    </row>
    <row r="1382" spans="1:51" hidden="1" outlineLevel="1">
      <c r="A1382" t="s">
        <v>1976</v>
      </c>
      <c r="B1382" t="s">
        <v>572</v>
      </c>
      <c r="C1382" s="1">
        <f t="shared" si="725"/>
        <v>820</v>
      </c>
      <c r="D1382" s="8">
        <f t="shared" si="726"/>
        <v>2</v>
      </c>
      <c r="E1382" s="8">
        <f t="shared" si="727"/>
        <v>1</v>
      </c>
      <c r="F1382" s="8">
        <f t="shared" si="728"/>
        <v>0</v>
      </c>
      <c r="G1382" s="61">
        <f t="shared" si="729"/>
        <v>452</v>
      </c>
      <c r="H1382" s="66">
        <f t="shared" si="723"/>
        <v>0.551219512195122</v>
      </c>
      <c r="I1382" s="2"/>
      <c r="J1382" s="2">
        <f t="shared" si="730"/>
        <v>0.2097560975609756</v>
      </c>
      <c r="K1382" s="2">
        <f t="shared" si="731"/>
        <v>0.76097560975609757</v>
      </c>
      <c r="L1382" s="2">
        <f t="shared" si="732"/>
        <v>0</v>
      </c>
      <c r="M1382" s="2">
        <f t="shared" si="733"/>
        <v>2.9268292682926855E-2</v>
      </c>
      <c r="N1382" s="64">
        <v>172</v>
      </c>
      <c r="O1382" s="64">
        <v>624</v>
      </c>
      <c r="P1382" s="64"/>
      <c r="Q1382" s="64">
        <v>7</v>
      </c>
      <c r="R1382" s="64">
        <v>17</v>
      </c>
      <c r="S1382" s="64"/>
      <c r="T1382" s="64"/>
      <c r="U1382" s="64"/>
      <c r="V1382" s="64"/>
      <c r="W1382" s="64"/>
      <c r="X1382" s="64"/>
      <c r="Y1382" s="64"/>
      <c r="Z1382" s="64"/>
      <c r="AA1382" s="64"/>
      <c r="AB1382" s="64"/>
      <c r="AC1382" s="64"/>
      <c r="AD1382" s="64"/>
      <c r="AE1382" s="64"/>
      <c r="AG1382" s="6">
        <f>IF(Q1382&gt;0,RANK(Q1382,(N1382:P1382,Q1382:AE1382)),0)</f>
        <v>4</v>
      </c>
      <c r="AH1382" s="6">
        <f>IF(R1382&gt;0,RANK(R1382,(N1382:P1382,Q1382:AE1382)),0)</f>
        <v>3</v>
      </c>
      <c r="AI1382" s="6">
        <f>IF(T1382&gt;0,RANK(T1382,(N1382:P1382,Q1382:AE1382)),0)</f>
        <v>0</v>
      </c>
      <c r="AJ1382" s="6">
        <f>IF(S1382&gt;0,RANK(S1382,(N1382:P1382,Q1382:AE1382)),0)</f>
        <v>0</v>
      </c>
      <c r="AK1382" s="2">
        <f t="shared" si="734"/>
        <v>8.5365853658536592E-3</v>
      </c>
      <c r="AL1382" s="2">
        <f t="shared" si="735"/>
        <v>2.0731707317073172E-2</v>
      </c>
      <c r="AM1382" s="2">
        <f t="shared" si="736"/>
        <v>0</v>
      </c>
      <c r="AN1382" s="2">
        <f t="shared" si="737"/>
        <v>0</v>
      </c>
      <c r="AP1382" t="s">
        <v>1976</v>
      </c>
      <c r="AQ1382" t="s">
        <v>572</v>
      </c>
      <c r="AR1382">
        <v>23</v>
      </c>
      <c r="AT1382">
        <v>1</v>
      </c>
      <c r="AU1382" s="105">
        <v>48</v>
      </c>
      <c r="AV1382" s="107">
        <v>137</v>
      </c>
      <c r="AW1382" s="111">
        <f t="shared" si="724"/>
        <v>48137</v>
      </c>
      <c r="AY1382" s="6" t="s">
        <v>1243</v>
      </c>
    </row>
    <row r="1383" spans="1:51" hidden="1" outlineLevel="1">
      <c r="A1383" t="s">
        <v>2231</v>
      </c>
      <c r="B1383" t="s">
        <v>572</v>
      </c>
      <c r="C1383" s="1">
        <f t="shared" si="725"/>
        <v>167514</v>
      </c>
      <c r="D1383" s="8">
        <f t="shared" si="726"/>
        <v>1</v>
      </c>
      <c r="E1383" s="8">
        <f t="shared" si="727"/>
        <v>2</v>
      </c>
      <c r="F1383" s="8">
        <f t="shared" si="728"/>
        <v>0</v>
      </c>
      <c r="G1383" s="61">
        <f t="shared" si="729"/>
        <v>42170</v>
      </c>
      <c r="H1383" s="66">
        <f t="shared" si="723"/>
        <v>0.25174015306183362</v>
      </c>
      <c r="I1383" s="2"/>
      <c r="J1383" s="2">
        <f t="shared" si="730"/>
        <v>0.60917893429802883</v>
      </c>
      <c r="K1383" s="2">
        <f t="shared" si="731"/>
        <v>0.35743878123619516</v>
      </c>
      <c r="L1383" s="2">
        <f t="shared" si="732"/>
        <v>0</v>
      </c>
      <c r="M1383" s="2">
        <f t="shared" si="733"/>
        <v>3.3382284465776013E-2</v>
      </c>
      <c r="N1383" s="64">
        <v>102046</v>
      </c>
      <c r="O1383" s="64">
        <v>59876</v>
      </c>
      <c r="P1383" s="64"/>
      <c r="Q1383" s="64">
        <v>2184</v>
      </c>
      <c r="R1383" s="64">
        <v>3408</v>
      </c>
      <c r="S1383" s="64"/>
      <c r="T1383" s="64"/>
      <c r="U1383" s="64"/>
      <c r="V1383" s="64"/>
      <c r="W1383" s="64"/>
      <c r="X1383" s="64"/>
      <c r="Y1383" s="64"/>
      <c r="Z1383" s="64"/>
      <c r="AA1383" s="64"/>
      <c r="AB1383" s="64"/>
      <c r="AC1383" s="64"/>
      <c r="AD1383" s="64"/>
      <c r="AE1383" s="64"/>
      <c r="AG1383" s="6">
        <f>IF(Q1383&gt;0,RANK(Q1383,(N1383:P1383,Q1383:AE1383)),0)</f>
        <v>4</v>
      </c>
      <c r="AH1383" s="6">
        <f>IF(R1383&gt;0,RANK(R1383,(N1383:P1383,Q1383:AE1383)),0)</f>
        <v>3</v>
      </c>
      <c r="AI1383" s="6">
        <f>IF(T1383&gt;0,RANK(T1383,(N1383:P1383,Q1383:AE1383)),0)</f>
        <v>0</v>
      </c>
      <c r="AJ1383" s="6">
        <f>IF(S1383&gt;0,RANK(S1383,(N1383:P1383,Q1383:AE1383)),0)</f>
        <v>0</v>
      </c>
      <c r="AK1383" s="2">
        <f t="shared" si="734"/>
        <v>1.3037716250582041E-2</v>
      </c>
      <c r="AL1383" s="2">
        <f t="shared" si="735"/>
        <v>2.0344568215193953E-2</v>
      </c>
      <c r="AM1383" s="2">
        <f t="shared" si="736"/>
        <v>0</v>
      </c>
      <c r="AN1383" s="2">
        <f t="shared" si="737"/>
        <v>0</v>
      </c>
      <c r="AP1383" t="s">
        <v>2231</v>
      </c>
      <c r="AQ1383" t="s">
        <v>572</v>
      </c>
      <c r="AT1383">
        <v>1</v>
      </c>
      <c r="AU1383" s="105">
        <v>48</v>
      </c>
      <c r="AV1383" s="107">
        <v>141</v>
      </c>
      <c r="AW1383" s="111">
        <f t="shared" si="724"/>
        <v>48141</v>
      </c>
      <c r="AY1383" s="6" t="s">
        <v>1243</v>
      </c>
    </row>
    <row r="1384" spans="1:51" hidden="1" outlineLevel="1">
      <c r="A1384" t="s">
        <v>1545</v>
      </c>
      <c r="B1384" t="s">
        <v>572</v>
      </c>
      <c r="C1384" s="1">
        <f t="shared" si="725"/>
        <v>53488</v>
      </c>
      <c r="D1384" s="8">
        <f t="shared" si="726"/>
        <v>2</v>
      </c>
      <c r="E1384" s="8">
        <f t="shared" si="727"/>
        <v>1</v>
      </c>
      <c r="F1384" s="8">
        <f t="shared" si="728"/>
        <v>0</v>
      </c>
      <c r="G1384" s="61">
        <f t="shared" si="729"/>
        <v>23820</v>
      </c>
      <c r="H1384" s="66">
        <f t="shared" si="723"/>
        <v>0.44533353275501047</v>
      </c>
      <c r="I1384" s="2"/>
      <c r="J1384" s="2">
        <f t="shared" si="730"/>
        <v>0.26258226144181873</v>
      </c>
      <c r="K1384" s="2">
        <f t="shared" si="731"/>
        <v>0.70791579419682915</v>
      </c>
      <c r="L1384" s="2">
        <f t="shared" si="732"/>
        <v>0</v>
      </c>
      <c r="M1384" s="2">
        <f t="shared" si="733"/>
        <v>2.9501944361352117E-2</v>
      </c>
      <c r="N1384" s="64">
        <v>14045</v>
      </c>
      <c r="O1384" s="64">
        <v>37865</v>
      </c>
      <c r="P1384" s="64"/>
      <c r="Q1384" s="64">
        <v>421</v>
      </c>
      <c r="R1384" s="64">
        <v>1157</v>
      </c>
      <c r="S1384" s="64"/>
      <c r="T1384" s="64"/>
      <c r="U1384" s="64"/>
      <c r="V1384" s="64"/>
      <c r="W1384" s="64"/>
      <c r="X1384" s="64"/>
      <c r="Y1384" s="64"/>
      <c r="Z1384" s="64"/>
      <c r="AA1384" s="64"/>
      <c r="AB1384" s="64"/>
      <c r="AC1384" s="64"/>
      <c r="AD1384" s="64"/>
      <c r="AE1384" s="64"/>
      <c r="AG1384" s="6">
        <f>IF(Q1384&gt;0,RANK(Q1384,(N1384:P1384,Q1384:AE1384)),0)</f>
        <v>4</v>
      </c>
      <c r="AH1384" s="6">
        <f>IF(R1384&gt;0,RANK(R1384,(N1384:P1384,Q1384:AE1384)),0)</f>
        <v>3</v>
      </c>
      <c r="AI1384" s="6">
        <f>IF(T1384&gt;0,RANK(T1384,(N1384:P1384,Q1384:AE1384)),0)</f>
        <v>0</v>
      </c>
      <c r="AJ1384" s="6">
        <f>IF(S1384&gt;0,RANK(S1384,(N1384:P1384,Q1384:AE1384)),0)</f>
        <v>0</v>
      </c>
      <c r="AK1384" s="2">
        <f t="shared" si="734"/>
        <v>7.8709243194735271E-3</v>
      </c>
      <c r="AL1384" s="2">
        <f t="shared" si="735"/>
        <v>2.1631020041878554E-2</v>
      </c>
      <c r="AM1384" s="2">
        <f t="shared" si="736"/>
        <v>0</v>
      </c>
      <c r="AN1384" s="2">
        <f t="shared" si="737"/>
        <v>0</v>
      </c>
      <c r="AP1384" t="s">
        <v>1545</v>
      </c>
      <c r="AQ1384" t="s">
        <v>572</v>
      </c>
      <c r="AR1384">
        <v>6</v>
      </c>
      <c r="AT1384">
        <v>1</v>
      </c>
      <c r="AU1384" s="105">
        <v>48</v>
      </c>
      <c r="AV1384" s="107">
        <v>139</v>
      </c>
      <c r="AW1384" s="111">
        <f t="shared" si="724"/>
        <v>48139</v>
      </c>
      <c r="AY1384" s="6" t="s">
        <v>1243</v>
      </c>
    </row>
    <row r="1385" spans="1:51" hidden="1" outlineLevel="1">
      <c r="A1385" t="s">
        <v>1519</v>
      </c>
      <c r="B1385" t="s">
        <v>572</v>
      </c>
      <c r="C1385" s="1">
        <f t="shared" si="725"/>
        <v>12385</v>
      </c>
      <c r="D1385" s="8">
        <f t="shared" si="726"/>
        <v>2</v>
      </c>
      <c r="E1385" s="8">
        <f t="shared" si="727"/>
        <v>1</v>
      </c>
      <c r="F1385" s="8">
        <f t="shared" si="728"/>
        <v>0</v>
      </c>
      <c r="G1385" s="61">
        <f t="shared" si="729"/>
        <v>7907</v>
      </c>
      <c r="H1385" s="66">
        <f t="shared" si="723"/>
        <v>0.63843358901897451</v>
      </c>
      <c r="I1385" s="2"/>
      <c r="J1385" s="2">
        <f t="shared" si="730"/>
        <v>0.16681469519580136</v>
      </c>
      <c r="K1385" s="2">
        <f t="shared" si="731"/>
        <v>0.8052482842147759</v>
      </c>
      <c r="L1385" s="2">
        <f t="shared" si="732"/>
        <v>0</v>
      </c>
      <c r="M1385" s="2">
        <f t="shared" si="733"/>
        <v>2.7937020589422712E-2</v>
      </c>
      <c r="N1385" s="64">
        <v>2066</v>
      </c>
      <c r="O1385" s="64">
        <v>9973</v>
      </c>
      <c r="P1385" s="64"/>
      <c r="Q1385" s="64">
        <v>102</v>
      </c>
      <c r="R1385" s="64">
        <v>244</v>
      </c>
      <c r="S1385" s="64"/>
      <c r="T1385" s="64"/>
      <c r="U1385" s="64"/>
      <c r="V1385" s="64"/>
      <c r="W1385" s="64"/>
      <c r="X1385" s="64"/>
      <c r="Y1385" s="64"/>
      <c r="Z1385" s="64"/>
      <c r="AA1385" s="64"/>
      <c r="AB1385" s="64"/>
      <c r="AC1385" s="64"/>
      <c r="AD1385" s="64"/>
      <c r="AE1385" s="64"/>
      <c r="AG1385" s="6">
        <f>IF(Q1385&gt;0,RANK(Q1385,(N1385:P1385,Q1385:AE1385)),0)</f>
        <v>4</v>
      </c>
      <c r="AH1385" s="6">
        <f>IF(R1385&gt;0,RANK(R1385,(N1385:P1385,Q1385:AE1385)),0)</f>
        <v>3</v>
      </c>
      <c r="AI1385" s="6">
        <f>IF(T1385&gt;0,RANK(T1385,(N1385:P1385,Q1385:AE1385)),0)</f>
        <v>0</v>
      </c>
      <c r="AJ1385" s="6">
        <f>IF(S1385&gt;0,RANK(S1385,(N1385:P1385,Q1385:AE1385)),0)</f>
        <v>0</v>
      </c>
      <c r="AK1385" s="2">
        <f t="shared" si="734"/>
        <v>8.2357690754945503E-3</v>
      </c>
      <c r="AL1385" s="2">
        <f t="shared" si="735"/>
        <v>1.9701251513928139E-2</v>
      </c>
      <c r="AM1385" s="2">
        <f t="shared" si="736"/>
        <v>0</v>
      </c>
      <c r="AN1385" s="2">
        <f t="shared" si="737"/>
        <v>0</v>
      </c>
      <c r="AP1385" t="s">
        <v>1519</v>
      </c>
      <c r="AQ1385" t="s">
        <v>572</v>
      </c>
      <c r="AT1385">
        <v>1</v>
      </c>
      <c r="AU1385" s="105">
        <v>48</v>
      </c>
      <c r="AV1385" s="107">
        <v>143</v>
      </c>
      <c r="AW1385" s="111">
        <f t="shared" si="724"/>
        <v>48143</v>
      </c>
      <c r="AY1385" s="6" t="s">
        <v>1243</v>
      </c>
    </row>
    <row r="1386" spans="1:51" hidden="1" outlineLevel="1">
      <c r="A1386" t="s">
        <v>1464</v>
      </c>
      <c r="B1386" t="s">
        <v>572</v>
      </c>
      <c r="C1386" s="1">
        <f t="shared" si="725"/>
        <v>5277</v>
      </c>
      <c r="D1386" s="8">
        <f t="shared" si="726"/>
        <v>2</v>
      </c>
      <c r="E1386" s="8">
        <f t="shared" si="727"/>
        <v>1</v>
      </c>
      <c r="F1386" s="8">
        <f t="shared" si="728"/>
        <v>0</v>
      </c>
      <c r="G1386" s="61">
        <f t="shared" si="729"/>
        <v>1107</v>
      </c>
      <c r="H1386" s="66">
        <f t="shared" ref="H1386:H1449" si="738">IF(C1386&gt;0,G1386/C1386,0)</f>
        <v>0.20977828311540647</v>
      </c>
      <c r="I1386" s="2"/>
      <c r="J1386" s="2">
        <f t="shared" si="730"/>
        <v>0.38506727307182109</v>
      </c>
      <c r="K1386" s="2">
        <f t="shared" si="731"/>
        <v>0.59484555618722756</v>
      </c>
      <c r="L1386" s="2">
        <f t="shared" si="732"/>
        <v>0</v>
      </c>
      <c r="M1386" s="2">
        <f t="shared" si="733"/>
        <v>2.0087170740951343E-2</v>
      </c>
      <c r="N1386" s="64">
        <v>2032</v>
      </c>
      <c r="O1386" s="64">
        <v>3139</v>
      </c>
      <c r="P1386" s="64"/>
      <c r="Q1386" s="64">
        <v>36</v>
      </c>
      <c r="R1386" s="64">
        <v>70</v>
      </c>
      <c r="S1386" s="64"/>
      <c r="T1386" s="64"/>
      <c r="U1386" s="64"/>
      <c r="V1386" s="64"/>
      <c r="W1386" s="64"/>
      <c r="X1386" s="64"/>
      <c r="Y1386" s="64"/>
      <c r="Z1386" s="64"/>
      <c r="AA1386" s="64"/>
      <c r="AB1386" s="64"/>
      <c r="AC1386" s="64"/>
      <c r="AD1386" s="64"/>
      <c r="AE1386" s="64"/>
      <c r="AG1386" s="6">
        <f>IF(Q1386&gt;0,RANK(Q1386,(N1386:P1386,Q1386:AE1386)),0)</f>
        <v>4</v>
      </c>
      <c r="AH1386" s="6">
        <f>IF(R1386&gt;0,RANK(R1386,(N1386:P1386,Q1386:AE1386)),0)</f>
        <v>3</v>
      </c>
      <c r="AI1386" s="6">
        <f>IF(T1386&gt;0,RANK(T1386,(N1386:P1386,Q1386:AE1386)),0)</f>
        <v>0</v>
      </c>
      <c r="AJ1386" s="6">
        <f>IF(S1386&gt;0,RANK(S1386,(N1386:P1386,Q1386:AE1386)),0)</f>
        <v>0</v>
      </c>
      <c r="AK1386" s="2">
        <f t="shared" si="734"/>
        <v>6.8220579874928933E-3</v>
      </c>
      <c r="AL1386" s="2">
        <f t="shared" si="735"/>
        <v>1.3265112753458404E-2</v>
      </c>
      <c r="AM1386" s="2">
        <f t="shared" si="736"/>
        <v>0</v>
      </c>
      <c r="AN1386" s="2">
        <f t="shared" si="737"/>
        <v>0</v>
      </c>
      <c r="AP1386" t="s">
        <v>1464</v>
      </c>
      <c r="AQ1386" t="s">
        <v>572</v>
      </c>
      <c r="AR1386">
        <v>17</v>
      </c>
      <c r="AT1386">
        <v>1</v>
      </c>
      <c r="AU1386" s="105">
        <v>48</v>
      </c>
      <c r="AV1386" s="107">
        <v>145</v>
      </c>
      <c r="AW1386" s="111">
        <f t="shared" si="724"/>
        <v>48145</v>
      </c>
      <c r="AY1386" s="6" t="s">
        <v>1243</v>
      </c>
    </row>
    <row r="1387" spans="1:51" hidden="1" outlineLevel="1">
      <c r="A1387" t="s">
        <v>656</v>
      </c>
      <c r="B1387" t="s">
        <v>572</v>
      </c>
      <c r="C1387" s="1">
        <f t="shared" si="725"/>
        <v>10645</v>
      </c>
      <c r="D1387" s="8">
        <f t="shared" si="726"/>
        <v>2</v>
      </c>
      <c r="E1387" s="8">
        <f t="shared" si="727"/>
        <v>1</v>
      </c>
      <c r="F1387" s="8">
        <f t="shared" si="728"/>
        <v>0</v>
      </c>
      <c r="G1387" s="61">
        <f t="shared" si="729"/>
        <v>4907</v>
      </c>
      <c r="H1387" s="66">
        <f t="shared" si="738"/>
        <v>0.46096759041803664</v>
      </c>
      <c r="I1387" s="2"/>
      <c r="J1387" s="2">
        <f t="shared" si="730"/>
        <v>0.25354626585251294</v>
      </c>
      <c r="K1387" s="2">
        <f t="shared" si="731"/>
        <v>0.71451385627054953</v>
      </c>
      <c r="L1387" s="2">
        <f t="shared" si="732"/>
        <v>0</v>
      </c>
      <c r="M1387" s="2">
        <f t="shared" si="733"/>
        <v>3.1939877876937528E-2</v>
      </c>
      <c r="N1387" s="64">
        <v>2699</v>
      </c>
      <c r="O1387" s="64">
        <v>7606</v>
      </c>
      <c r="P1387" s="64"/>
      <c r="Q1387" s="64">
        <v>117</v>
      </c>
      <c r="R1387" s="64">
        <v>223</v>
      </c>
      <c r="S1387" s="64"/>
      <c r="T1387" s="64"/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G1387" s="6">
        <f>IF(Q1387&gt;0,RANK(Q1387,(N1387:P1387,Q1387:AE1387)),0)</f>
        <v>4</v>
      </c>
      <c r="AH1387" s="6">
        <f>IF(R1387&gt;0,RANK(R1387,(N1387:P1387,Q1387:AE1387)),0)</f>
        <v>3</v>
      </c>
      <c r="AI1387" s="6">
        <f>IF(T1387&gt;0,RANK(T1387,(N1387:P1387,Q1387:AE1387)),0)</f>
        <v>0</v>
      </c>
      <c r="AJ1387" s="6">
        <f>IF(S1387&gt;0,RANK(S1387,(N1387:P1387,Q1387:AE1387)),0)</f>
        <v>0</v>
      </c>
      <c r="AK1387" s="2">
        <f t="shared" si="734"/>
        <v>1.0991075622357915E-2</v>
      </c>
      <c r="AL1387" s="2">
        <f t="shared" si="735"/>
        <v>2.0948802254579613E-2</v>
      </c>
      <c r="AM1387" s="2">
        <f t="shared" si="736"/>
        <v>0</v>
      </c>
      <c r="AN1387" s="2">
        <f t="shared" si="737"/>
        <v>0</v>
      </c>
      <c r="AP1387" t="s">
        <v>656</v>
      </c>
      <c r="AQ1387" t="s">
        <v>572</v>
      </c>
      <c r="AR1387">
        <v>4</v>
      </c>
      <c r="AT1387">
        <v>1</v>
      </c>
      <c r="AU1387" s="105">
        <v>48</v>
      </c>
      <c r="AV1387" s="107">
        <v>147</v>
      </c>
      <c r="AW1387" s="111">
        <f t="shared" si="724"/>
        <v>48147</v>
      </c>
      <c r="AY1387" s="6" t="s">
        <v>1243</v>
      </c>
    </row>
    <row r="1388" spans="1:51" hidden="1" outlineLevel="1">
      <c r="A1388" t="s">
        <v>204</v>
      </c>
      <c r="B1388" t="s">
        <v>572</v>
      </c>
      <c r="C1388" s="1">
        <f t="shared" si="725"/>
        <v>10341</v>
      </c>
      <c r="D1388" s="8">
        <f t="shared" si="726"/>
        <v>2</v>
      </c>
      <c r="E1388" s="8">
        <f t="shared" si="727"/>
        <v>1</v>
      </c>
      <c r="F1388" s="8">
        <f t="shared" si="728"/>
        <v>0</v>
      </c>
      <c r="G1388" s="61">
        <f t="shared" si="729"/>
        <v>4558</v>
      </c>
      <c r="H1388" s="66">
        <f t="shared" si="738"/>
        <v>0.44076975147471231</v>
      </c>
      <c r="I1388" s="2"/>
      <c r="J1388" s="2">
        <f t="shared" si="730"/>
        <v>0.26844599168358957</v>
      </c>
      <c r="K1388" s="2">
        <f t="shared" si="731"/>
        <v>0.70921574315830194</v>
      </c>
      <c r="L1388" s="2">
        <f t="shared" si="732"/>
        <v>0</v>
      </c>
      <c r="M1388" s="2">
        <f t="shared" si="733"/>
        <v>2.233826515810855E-2</v>
      </c>
      <c r="N1388" s="64">
        <v>2776</v>
      </c>
      <c r="O1388" s="64">
        <v>7334</v>
      </c>
      <c r="P1388" s="64"/>
      <c r="Q1388" s="64">
        <v>68</v>
      </c>
      <c r="R1388" s="64">
        <v>163</v>
      </c>
      <c r="S1388" s="64"/>
      <c r="T1388" s="64"/>
      <c r="U1388" s="64"/>
      <c r="V1388" s="64"/>
      <c r="W1388" s="64"/>
      <c r="X1388" s="64"/>
      <c r="Y1388" s="64"/>
      <c r="Z1388" s="64"/>
      <c r="AA1388" s="64"/>
      <c r="AB1388" s="64"/>
      <c r="AC1388" s="64"/>
      <c r="AD1388" s="64"/>
      <c r="AE1388" s="64"/>
      <c r="AG1388" s="6">
        <f>IF(Q1388&gt;0,RANK(Q1388,(N1388:P1388,Q1388:AE1388)),0)</f>
        <v>4</v>
      </c>
      <c r="AH1388" s="6">
        <f>IF(R1388&gt;0,RANK(R1388,(N1388:P1388,Q1388:AE1388)),0)</f>
        <v>3</v>
      </c>
      <c r="AI1388" s="6">
        <f>IF(T1388&gt;0,RANK(T1388,(N1388:P1388,Q1388:AE1388)),0)</f>
        <v>0</v>
      </c>
      <c r="AJ1388" s="6">
        <f>IF(S1388&gt;0,RANK(S1388,(N1388:P1388,Q1388:AE1388)),0)</f>
        <v>0</v>
      </c>
      <c r="AK1388" s="2">
        <f t="shared" si="734"/>
        <v>6.5757663668890819E-3</v>
      </c>
      <c r="AL1388" s="2">
        <f t="shared" si="735"/>
        <v>1.5762498791219416E-2</v>
      </c>
      <c r="AM1388" s="2">
        <f t="shared" si="736"/>
        <v>0</v>
      </c>
      <c r="AN1388" s="2">
        <f t="shared" si="737"/>
        <v>0</v>
      </c>
      <c r="AP1388" t="s">
        <v>204</v>
      </c>
      <c r="AQ1388" t="s">
        <v>572</v>
      </c>
      <c r="AR1388">
        <v>10</v>
      </c>
      <c r="AT1388">
        <v>1</v>
      </c>
      <c r="AU1388" s="105">
        <v>48</v>
      </c>
      <c r="AV1388" s="107">
        <v>149</v>
      </c>
      <c r="AW1388" s="111">
        <f t="shared" si="724"/>
        <v>48149</v>
      </c>
      <c r="AY1388" s="6" t="s">
        <v>1243</v>
      </c>
    </row>
    <row r="1389" spans="1:51" hidden="1" outlineLevel="1">
      <c r="A1389" t="s">
        <v>1465</v>
      </c>
      <c r="B1389" t="s">
        <v>572</v>
      </c>
      <c r="C1389" s="1">
        <f t="shared" si="725"/>
        <v>1574</v>
      </c>
      <c r="D1389" s="8">
        <f t="shared" si="726"/>
        <v>2</v>
      </c>
      <c r="E1389" s="8">
        <f t="shared" si="727"/>
        <v>1</v>
      </c>
      <c r="F1389" s="8">
        <f t="shared" si="728"/>
        <v>0</v>
      </c>
      <c r="G1389" s="61">
        <f t="shared" si="729"/>
        <v>416</v>
      </c>
      <c r="H1389" s="66">
        <f t="shared" si="738"/>
        <v>0.26429479034307496</v>
      </c>
      <c r="I1389" s="2"/>
      <c r="J1389" s="2">
        <f t="shared" si="730"/>
        <v>0.35514612452350697</v>
      </c>
      <c r="K1389" s="2">
        <f t="shared" si="731"/>
        <v>0.61944091486658193</v>
      </c>
      <c r="L1389" s="2">
        <f t="shared" si="732"/>
        <v>0</v>
      </c>
      <c r="M1389" s="2">
        <f t="shared" si="733"/>
        <v>2.5412960609911051E-2</v>
      </c>
      <c r="N1389" s="64">
        <v>559</v>
      </c>
      <c r="O1389" s="64">
        <v>975</v>
      </c>
      <c r="P1389" s="64"/>
      <c r="Q1389" s="64">
        <v>10</v>
      </c>
      <c r="R1389" s="64">
        <v>30</v>
      </c>
      <c r="S1389" s="64"/>
      <c r="T1389" s="64"/>
      <c r="U1389" s="64"/>
      <c r="V1389" s="64"/>
      <c r="W1389" s="64"/>
      <c r="X1389" s="64"/>
      <c r="Y1389" s="64"/>
      <c r="Z1389" s="64"/>
      <c r="AA1389" s="64"/>
      <c r="AB1389" s="64"/>
      <c r="AC1389" s="64"/>
      <c r="AD1389" s="64"/>
      <c r="AE1389" s="64"/>
      <c r="AG1389" s="6">
        <f>IF(Q1389&gt;0,RANK(Q1389,(N1389:P1389,Q1389:AE1389)),0)</f>
        <v>4</v>
      </c>
      <c r="AH1389" s="6">
        <f>IF(R1389&gt;0,RANK(R1389,(N1389:P1389,Q1389:AE1389)),0)</f>
        <v>3</v>
      </c>
      <c r="AI1389" s="6">
        <f>IF(T1389&gt;0,RANK(T1389,(N1389:P1389,Q1389:AE1389)),0)</f>
        <v>0</v>
      </c>
      <c r="AJ1389" s="6">
        <f>IF(S1389&gt;0,RANK(S1389,(N1389:P1389,Q1389:AE1389)),0)</f>
        <v>0</v>
      </c>
      <c r="AK1389" s="2">
        <f t="shared" si="734"/>
        <v>6.3532401524777635E-3</v>
      </c>
      <c r="AL1389" s="2">
        <f t="shared" si="735"/>
        <v>1.9059720457433291E-2</v>
      </c>
      <c r="AM1389" s="2">
        <f t="shared" si="736"/>
        <v>0</v>
      </c>
      <c r="AN1389" s="2">
        <f t="shared" si="737"/>
        <v>0</v>
      </c>
      <c r="AP1389" t="s">
        <v>1465</v>
      </c>
      <c r="AQ1389" t="s">
        <v>572</v>
      </c>
      <c r="AR1389">
        <v>19</v>
      </c>
      <c r="AT1389">
        <v>1</v>
      </c>
      <c r="AU1389" s="105">
        <v>48</v>
      </c>
      <c r="AV1389" s="107">
        <v>151</v>
      </c>
      <c r="AW1389" s="111">
        <f t="shared" si="724"/>
        <v>48151</v>
      </c>
      <c r="AY1389" s="6" t="s">
        <v>1243</v>
      </c>
    </row>
    <row r="1390" spans="1:51" hidden="1" outlineLevel="1">
      <c r="A1390" t="s">
        <v>599</v>
      </c>
      <c r="B1390" t="s">
        <v>572</v>
      </c>
      <c r="C1390" s="1">
        <f t="shared" si="725"/>
        <v>2044</v>
      </c>
      <c r="D1390" s="8">
        <f t="shared" si="726"/>
        <v>2</v>
      </c>
      <c r="E1390" s="8">
        <f t="shared" si="727"/>
        <v>1</v>
      </c>
      <c r="F1390" s="8">
        <f t="shared" si="728"/>
        <v>0</v>
      </c>
      <c r="G1390" s="61">
        <f t="shared" si="729"/>
        <v>923</v>
      </c>
      <c r="H1390" s="66">
        <f t="shared" si="738"/>
        <v>0.45156555772994128</v>
      </c>
      <c r="I1390" s="2"/>
      <c r="J1390" s="2">
        <f t="shared" si="730"/>
        <v>0.26663405088062625</v>
      </c>
      <c r="K1390" s="2">
        <f t="shared" si="731"/>
        <v>0.71819960861056753</v>
      </c>
      <c r="L1390" s="2">
        <f t="shared" si="732"/>
        <v>0</v>
      </c>
      <c r="M1390" s="2">
        <f t="shared" si="733"/>
        <v>1.5166340508806275E-2</v>
      </c>
      <c r="N1390" s="64">
        <v>545</v>
      </c>
      <c r="O1390" s="64">
        <v>1468</v>
      </c>
      <c r="P1390" s="64"/>
      <c r="Q1390" s="64">
        <v>5</v>
      </c>
      <c r="R1390" s="64">
        <v>26</v>
      </c>
      <c r="S1390" s="64"/>
      <c r="T1390" s="64"/>
      <c r="U1390" s="64"/>
      <c r="V1390" s="64"/>
      <c r="W1390" s="64"/>
      <c r="X1390" s="64"/>
      <c r="Y1390" s="64"/>
      <c r="Z1390" s="64"/>
      <c r="AA1390" s="64"/>
      <c r="AB1390" s="64"/>
      <c r="AC1390" s="64"/>
      <c r="AD1390" s="64"/>
      <c r="AE1390" s="64"/>
      <c r="AG1390" s="6">
        <f>IF(Q1390&gt;0,RANK(Q1390,(N1390:P1390,Q1390:AE1390)),0)</f>
        <v>4</v>
      </c>
      <c r="AH1390" s="6">
        <f>IF(R1390&gt;0,RANK(R1390,(N1390:P1390,Q1390:AE1390)),0)</f>
        <v>3</v>
      </c>
      <c r="AI1390" s="6">
        <f>IF(T1390&gt;0,RANK(T1390,(N1390:P1390,Q1390:AE1390)),0)</f>
        <v>0</v>
      </c>
      <c r="AJ1390" s="6">
        <f>IF(S1390&gt;0,RANK(S1390,(N1390:P1390,Q1390:AE1390)),0)</f>
        <v>0</v>
      </c>
      <c r="AK1390" s="2">
        <f t="shared" si="734"/>
        <v>2.446183953033268E-3</v>
      </c>
      <c r="AL1390" s="2">
        <f t="shared" si="735"/>
        <v>1.2720156555772993E-2</v>
      </c>
      <c r="AM1390" s="2">
        <f t="shared" si="736"/>
        <v>0</v>
      </c>
      <c r="AN1390" s="2">
        <f t="shared" si="737"/>
        <v>0</v>
      </c>
      <c r="AP1390" t="s">
        <v>599</v>
      </c>
      <c r="AQ1390" t="s">
        <v>572</v>
      </c>
      <c r="AT1390">
        <v>1</v>
      </c>
      <c r="AU1390" s="105">
        <v>48</v>
      </c>
      <c r="AV1390" s="107">
        <v>153</v>
      </c>
      <c r="AW1390" s="111">
        <f t="shared" si="724"/>
        <v>48153</v>
      </c>
      <c r="AY1390" s="6" t="s">
        <v>1243</v>
      </c>
    </row>
    <row r="1391" spans="1:51" hidden="1" outlineLevel="1">
      <c r="A1391" t="s">
        <v>2089</v>
      </c>
      <c r="B1391" t="s">
        <v>572</v>
      </c>
      <c r="C1391" s="1">
        <f t="shared" si="725"/>
        <v>464</v>
      </c>
      <c r="D1391" s="8">
        <f t="shared" si="726"/>
        <v>2</v>
      </c>
      <c r="E1391" s="8">
        <f t="shared" si="727"/>
        <v>1</v>
      </c>
      <c r="F1391" s="8">
        <f t="shared" si="728"/>
        <v>0</v>
      </c>
      <c r="G1391" s="61">
        <f t="shared" si="729"/>
        <v>125</v>
      </c>
      <c r="H1391" s="66">
        <f t="shared" si="738"/>
        <v>0.26939655172413796</v>
      </c>
      <c r="I1391" s="2"/>
      <c r="J1391" s="2">
        <f t="shared" si="730"/>
        <v>0.34913793103448276</v>
      </c>
      <c r="K1391" s="2">
        <f t="shared" si="731"/>
        <v>0.61853448275862066</v>
      </c>
      <c r="L1391" s="2">
        <f t="shared" si="732"/>
        <v>0</v>
      </c>
      <c r="M1391" s="2">
        <f t="shared" si="733"/>
        <v>3.2327586206896575E-2</v>
      </c>
      <c r="N1391" s="64">
        <v>162</v>
      </c>
      <c r="O1391" s="64">
        <v>287</v>
      </c>
      <c r="P1391" s="64"/>
      <c r="Q1391" s="64">
        <v>4</v>
      </c>
      <c r="R1391" s="64">
        <v>11</v>
      </c>
      <c r="S1391" s="64"/>
      <c r="T1391" s="64"/>
      <c r="U1391" s="64"/>
      <c r="V1391" s="64"/>
      <c r="W1391" s="64"/>
      <c r="X1391" s="64"/>
      <c r="Y1391" s="64"/>
      <c r="Z1391" s="64"/>
      <c r="AA1391" s="64"/>
      <c r="AB1391" s="64"/>
      <c r="AC1391" s="64"/>
      <c r="AD1391" s="64"/>
      <c r="AE1391" s="64"/>
      <c r="AG1391" s="6">
        <f>IF(Q1391&gt;0,RANK(Q1391,(N1391:P1391,Q1391:AE1391)),0)</f>
        <v>4</v>
      </c>
      <c r="AH1391" s="6">
        <f>IF(R1391&gt;0,RANK(R1391,(N1391:P1391,Q1391:AE1391)),0)</f>
        <v>3</v>
      </c>
      <c r="AI1391" s="6">
        <f>IF(T1391&gt;0,RANK(T1391,(N1391:P1391,Q1391:AE1391)),0)</f>
        <v>0</v>
      </c>
      <c r="AJ1391" s="6">
        <f>IF(S1391&gt;0,RANK(S1391,(N1391:P1391,Q1391:AE1391)),0)</f>
        <v>0</v>
      </c>
      <c r="AK1391" s="2">
        <f t="shared" si="734"/>
        <v>8.6206896551724137E-3</v>
      </c>
      <c r="AL1391" s="2">
        <f t="shared" si="735"/>
        <v>2.3706896551724137E-2</v>
      </c>
      <c r="AM1391" s="2">
        <f t="shared" si="736"/>
        <v>0</v>
      </c>
      <c r="AN1391" s="2">
        <f t="shared" si="737"/>
        <v>0</v>
      </c>
      <c r="AP1391" t="s">
        <v>2089</v>
      </c>
      <c r="AQ1391" t="s">
        <v>572</v>
      </c>
      <c r="AR1391">
        <v>13</v>
      </c>
      <c r="AT1391">
        <v>1</v>
      </c>
      <c r="AU1391" s="105">
        <v>48</v>
      </c>
      <c r="AV1391" s="107">
        <v>155</v>
      </c>
      <c r="AW1391" s="111">
        <f t="shared" si="724"/>
        <v>48155</v>
      </c>
      <c r="AY1391" s="6" t="s">
        <v>1243</v>
      </c>
    </row>
    <row r="1392" spans="1:51" hidden="1" outlineLevel="1">
      <c r="A1392" t="s">
        <v>1264</v>
      </c>
      <c r="B1392" t="s">
        <v>572</v>
      </c>
      <c r="C1392" s="1">
        <f t="shared" si="725"/>
        <v>218051</v>
      </c>
      <c r="D1392" s="8">
        <f t="shared" si="726"/>
        <v>2</v>
      </c>
      <c r="E1392" s="8">
        <f t="shared" si="727"/>
        <v>1</v>
      </c>
      <c r="F1392" s="8">
        <f t="shared" si="728"/>
        <v>0</v>
      </c>
      <c r="G1392" s="61">
        <f t="shared" si="729"/>
        <v>17235</v>
      </c>
      <c r="H1392" s="66">
        <f t="shared" si="738"/>
        <v>7.9041141751241675E-2</v>
      </c>
      <c r="I1392" s="2"/>
      <c r="J1392" s="2">
        <f t="shared" si="730"/>
        <v>0.45101833974620614</v>
      </c>
      <c r="K1392" s="2">
        <f t="shared" si="731"/>
        <v>0.53005948149744786</v>
      </c>
      <c r="L1392" s="2">
        <f t="shared" si="732"/>
        <v>0</v>
      </c>
      <c r="M1392" s="2">
        <f t="shared" si="733"/>
        <v>1.8922178756345942E-2</v>
      </c>
      <c r="N1392" s="64">
        <v>98345</v>
      </c>
      <c r="O1392" s="64">
        <v>115580</v>
      </c>
      <c r="P1392" s="64"/>
      <c r="Q1392" s="64">
        <v>1270</v>
      </c>
      <c r="R1392" s="64">
        <v>2856</v>
      </c>
      <c r="S1392" s="64"/>
      <c r="T1392" s="64"/>
      <c r="U1392" s="64"/>
      <c r="V1392" s="64"/>
      <c r="W1392" s="64"/>
      <c r="X1392" s="64"/>
      <c r="Y1392" s="64"/>
      <c r="Z1392" s="64"/>
      <c r="AA1392" s="64"/>
      <c r="AB1392" s="64"/>
      <c r="AC1392" s="64"/>
      <c r="AD1392" s="64"/>
      <c r="AE1392" s="64"/>
      <c r="AG1392" s="6">
        <f>IF(Q1392&gt;0,RANK(Q1392,(N1392:P1392,Q1392:AE1392)),0)</f>
        <v>4</v>
      </c>
      <c r="AH1392" s="6">
        <f>IF(R1392&gt;0,RANK(R1392,(N1392:P1392,Q1392:AE1392)),0)</f>
        <v>3</v>
      </c>
      <c r="AI1392" s="6">
        <f>IF(T1392&gt;0,RANK(T1392,(N1392:P1392,Q1392:AE1392)),0)</f>
        <v>0</v>
      </c>
      <c r="AJ1392" s="6">
        <f>IF(S1392&gt;0,RANK(S1392,(N1392:P1392,Q1392:AE1392)),0)</f>
        <v>0</v>
      </c>
      <c r="AK1392" s="2">
        <f t="shared" si="734"/>
        <v>5.8243255018321401E-3</v>
      </c>
      <c r="AL1392" s="2">
        <f t="shared" si="735"/>
        <v>1.3097853254513852E-2</v>
      </c>
      <c r="AM1392" s="2">
        <f t="shared" si="736"/>
        <v>0</v>
      </c>
      <c r="AN1392" s="2">
        <f t="shared" si="737"/>
        <v>0</v>
      </c>
      <c r="AP1392" t="s">
        <v>1264</v>
      </c>
      <c r="AQ1392" t="s">
        <v>572</v>
      </c>
      <c r="AT1392">
        <v>1</v>
      </c>
      <c r="AU1392" s="105">
        <v>48</v>
      </c>
      <c r="AV1392" s="107">
        <v>157</v>
      </c>
      <c r="AW1392" s="111">
        <f t="shared" si="724"/>
        <v>48157</v>
      </c>
      <c r="AY1392" s="6" t="s">
        <v>1243</v>
      </c>
    </row>
    <row r="1393" spans="1:51" hidden="1" outlineLevel="1">
      <c r="A1393" t="s">
        <v>501</v>
      </c>
      <c r="B1393" t="s">
        <v>572</v>
      </c>
      <c r="C1393" s="1">
        <f t="shared" si="725"/>
        <v>4153</v>
      </c>
      <c r="D1393" s="8">
        <f t="shared" si="726"/>
        <v>2</v>
      </c>
      <c r="E1393" s="8">
        <f t="shared" si="727"/>
        <v>1</v>
      </c>
      <c r="F1393" s="8">
        <f t="shared" si="728"/>
        <v>0</v>
      </c>
      <c r="G1393" s="61">
        <f t="shared" si="729"/>
        <v>2237</v>
      </c>
      <c r="H1393" s="66">
        <f t="shared" si="738"/>
        <v>0.5386467613773176</v>
      </c>
      <c r="I1393" s="2"/>
      <c r="J1393" s="2">
        <f t="shared" si="730"/>
        <v>0.21719239104261978</v>
      </c>
      <c r="K1393" s="2">
        <f t="shared" si="731"/>
        <v>0.75583915241993738</v>
      </c>
      <c r="L1393" s="2">
        <f t="shared" si="732"/>
        <v>0</v>
      </c>
      <c r="M1393" s="2">
        <f t="shared" si="733"/>
        <v>2.6968456537442842E-2</v>
      </c>
      <c r="N1393" s="64">
        <v>902</v>
      </c>
      <c r="O1393" s="64">
        <v>3139</v>
      </c>
      <c r="P1393" s="64"/>
      <c r="Q1393" s="64">
        <v>29</v>
      </c>
      <c r="R1393" s="64">
        <v>83</v>
      </c>
      <c r="S1393" s="64"/>
      <c r="T1393" s="64"/>
      <c r="U1393" s="64"/>
      <c r="V1393" s="64"/>
      <c r="W1393" s="64"/>
      <c r="X1393" s="64"/>
      <c r="Y1393" s="64"/>
      <c r="Z1393" s="64"/>
      <c r="AA1393" s="64"/>
      <c r="AB1393" s="64"/>
      <c r="AC1393" s="64"/>
      <c r="AD1393" s="64"/>
      <c r="AE1393" s="64"/>
      <c r="AG1393" s="6">
        <f>IF(Q1393&gt;0,RANK(Q1393,(N1393:P1393,Q1393:AE1393)),0)</f>
        <v>4</v>
      </c>
      <c r="AH1393" s="6">
        <f>IF(R1393&gt;0,RANK(R1393,(N1393:P1393,Q1393:AE1393)),0)</f>
        <v>3</v>
      </c>
      <c r="AI1393" s="6">
        <f>IF(T1393&gt;0,RANK(T1393,(N1393:P1393,Q1393:AE1393)),0)</f>
        <v>0</v>
      </c>
      <c r="AJ1393" s="6">
        <f>IF(S1393&gt;0,RANK(S1393,(N1393:P1393,Q1393:AE1393)),0)</f>
        <v>0</v>
      </c>
      <c r="AK1393" s="2">
        <f t="shared" si="734"/>
        <v>6.9829039248735852E-3</v>
      </c>
      <c r="AL1393" s="2">
        <f t="shared" si="735"/>
        <v>1.9985552612569228E-2</v>
      </c>
      <c r="AM1393" s="2">
        <f t="shared" si="736"/>
        <v>0</v>
      </c>
      <c r="AN1393" s="2">
        <f t="shared" si="737"/>
        <v>0</v>
      </c>
      <c r="AP1393" t="s">
        <v>501</v>
      </c>
      <c r="AQ1393" t="s">
        <v>572</v>
      </c>
      <c r="AR1393">
        <v>4</v>
      </c>
      <c r="AT1393">
        <v>1</v>
      </c>
      <c r="AU1393" s="105">
        <v>48</v>
      </c>
      <c r="AV1393" s="107">
        <v>159</v>
      </c>
      <c r="AW1393" s="111">
        <f t="shared" si="724"/>
        <v>48159</v>
      </c>
      <c r="AY1393" s="6" t="s">
        <v>1243</v>
      </c>
    </row>
    <row r="1394" spans="1:51" hidden="1" outlineLevel="1">
      <c r="A1394" t="s">
        <v>2349</v>
      </c>
      <c r="B1394" t="s">
        <v>572</v>
      </c>
      <c r="C1394" s="1">
        <f t="shared" si="725"/>
        <v>7323</v>
      </c>
      <c r="D1394" s="8">
        <f t="shared" si="726"/>
        <v>2</v>
      </c>
      <c r="E1394" s="8">
        <f t="shared" si="727"/>
        <v>1</v>
      </c>
      <c r="F1394" s="8">
        <f t="shared" si="728"/>
        <v>0</v>
      </c>
      <c r="G1394" s="61">
        <f t="shared" si="729"/>
        <v>3305</v>
      </c>
      <c r="H1394" s="66">
        <f t="shared" si="738"/>
        <v>0.45131776594291956</v>
      </c>
      <c r="I1394" s="2"/>
      <c r="J1394" s="2">
        <f t="shared" si="730"/>
        <v>0.26355318858391369</v>
      </c>
      <c r="K1394" s="2">
        <f t="shared" si="731"/>
        <v>0.71487095452683325</v>
      </c>
      <c r="L1394" s="2">
        <f t="shared" si="732"/>
        <v>0</v>
      </c>
      <c r="M1394" s="2">
        <f t="shared" si="733"/>
        <v>2.1575856889253009E-2</v>
      </c>
      <c r="N1394" s="64">
        <v>1930</v>
      </c>
      <c r="O1394" s="64">
        <v>5235</v>
      </c>
      <c r="P1394" s="64"/>
      <c r="Q1394" s="64">
        <v>48</v>
      </c>
      <c r="R1394" s="64">
        <v>110</v>
      </c>
      <c r="S1394" s="64"/>
      <c r="T1394" s="64"/>
      <c r="U1394" s="64"/>
      <c r="V1394" s="64"/>
      <c r="W1394" s="64"/>
      <c r="X1394" s="64"/>
      <c r="Y1394" s="64"/>
      <c r="Z1394" s="64"/>
      <c r="AA1394" s="64"/>
      <c r="AB1394" s="64"/>
      <c r="AC1394" s="64"/>
      <c r="AD1394" s="64"/>
      <c r="AE1394" s="64"/>
      <c r="AG1394" s="6">
        <f>IF(Q1394&gt;0,RANK(Q1394,(N1394:P1394,Q1394:AE1394)),0)</f>
        <v>4</v>
      </c>
      <c r="AH1394" s="6">
        <f>IF(R1394&gt;0,RANK(R1394,(N1394:P1394,Q1394:AE1394)),0)</f>
        <v>3</v>
      </c>
      <c r="AI1394" s="6">
        <f>IF(T1394&gt;0,RANK(T1394,(N1394:P1394,Q1394:AE1394)),0)</f>
        <v>0</v>
      </c>
      <c r="AJ1394" s="6">
        <f>IF(S1394&gt;0,RANK(S1394,(N1394:P1394,Q1394:AE1394)),0)</f>
        <v>0</v>
      </c>
      <c r="AK1394" s="2">
        <f t="shared" si="734"/>
        <v>6.5546907005325688E-3</v>
      </c>
      <c r="AL1394" s="2">
        <f t="shared" si="735"/>
        <v>1.5021166188720471E-2</v>
      </c>
      <c r="AM1394" s="2">
        <f t="shared" si="736"/>
        <v>0</v>
      </c>
      <c r="AN1394" s="2">
        <f t="shared" si="737"/>
        <v>0</v>
      </c>
      <c r="AP1394" t="s">
        <v>2349</v>
      </c>
      <c r="AQ1394" t="s">
        <v>572</v>
      </c>
      <c r="AR1394">
        <v>17</v>
      </c>
      <c r="AT1394">
        <v>1</v>
      </c>
      <c r="AU1394" s="105">
        <v>48</v>
      </c>
      <c r="AV1394" s="107">
        <v>161</v>
      </c>
      <c r="AW1394" s="111">
        <f t="shared" si="724"/>
        <v>48161</v>
      </c>
      <c r="AY1394" s="6" t="s">
        <v>1243</v>
      </c>
    </row>
    <row r="1395" spans="1:51" hidden="1" outlineLevel="1">
      <c r="A1395" t="s">
        <v>561</v>
      </c>
      <c r="B1395" t="s">
        <v>572</v>
      </c>
      <c r="C1395" s="1">
        <f t="shared" si="725"/>
        <v>3772</v>
      </c>
      <c r="D1395" s="8">
        <f t="shared" si="726"/>
        <v>1</v>
      </c>
      <c r="E1395" s="8">
        <f t="shared" si="727"/>
        <v>2</v>
      </c>
      <c r="F1395" s="8">
        <f t="shared" si="728"/>
        <v>0</v>
      </c>
      <c r="G1395" s="61">
        <f t="shared" si="729"/>
        <v>500</v>
      </c>
      <c r="H1395" s="66">
        <f t="shared" si="738"/>
        <v>0.13255567338282079</v>
      </c>
      <c r="I1395" s="2"/>
      <c r="J1395" s="2">
        <f t="shared" si="730"/>
        <v>0.5522269353128314</v>
      </c>
      <c r="K1395" s="2">
        <f t="shared" si="731"/>
        <v>0.41967126193001059</v>
      </c>
      <c r="L1395" s="2">
        <f t="shared" si="732"/>
        <v>0</v>
      </c>
      <c r="M1395" s="2">
        <f t="shared" si="733"/>
        <v>2.8101802757158012E-2</v>
      </c>
      <c r="N1395" s="64">
        <v>2083</v>
      </c>
      <c r="O1395" s="64">
        <v>1583</v>
      </c>
      <c r="P1395" s="64"/>
      <c r="Q1395" s="64">
        <v>51</v>
      </c>
      <c r="R1395" s="64">
        <v>55</v>
      </c>
      <c r="S1395" s="64"/>
      <c r="T1395" s="64"/>
      <c r="U1395" s="64"/>
      <c r="V1395" s="64"/>
      <c r="W1395" s="64"/>
      <c r="X1395" s="64"/>
      <c r="Y1395" s="64"/>
      <c r="Z1395" s="64"/>
      <c r="AA1395" s="64"/>
      <c r="AB1395" s="64"/>
      <c r="AC1395" s="64"/>
      <c r="AD1395" s="64"/>
      <c r="AE1395" s="64"/>
      <c r="AG1395" s="6">
        <f>IF(Q1395&gt;0,RANK(Q1395,(N1395:P1395,Q1395:AE1395)),0)</f>
        <v>4</v>
      </c>
      <c r="AH1395" s="6">
        <f>IF(R1395&gt;0,RANK(R1395,(N1395:P1395,Q1395:AE1395)),0)</f>
        <v>3</v>
      </c>
      <c r="AI1395" s="6">
        <f>IF(T1395&gt;0,RANK(T1395,(N1395:P1395,Q1395:AE1395)),0)</f>
        <v>0</v>
      </c>
      <c r="AJ1395" s="6">
        <f>IF(S1395&gt;0,RANK(S1395,(N1395:P1395,Q1395:AE1395)),0)</f>
        <v>0</v>
      </c>
      <c r="AK1395" s="2">
        <f t="shared" si="734"/>
        <v>1.3520678685047719E-2</v>
      </c>
      <c r="AL1395" s="2">
        <f t="shared" si="735"/>
        <v>1.4581124072110286E-2</v>
      </c>
      <c r="AM1395" s="2">
        <f t="shared" si="736"/>
        <v>0</v>
      </c>
      <c r="AN1395" s="2">
        <f t="shared" si="737"/>
        <v>0</v>
      </c>
      <c r="AP1395" t="s">
        <v>561</v>
      </c>
      <c r="AQ1395" t="s">
        <v>572</v>
      </c>
      <c r="AR1395">
        <v>23</v>
      </c>
      <c r="AT1395">
        <v>1</v>
      </c>
      <c r="AU1395" s="105">
        <v>48</v>
      </c>
      <c r="AV1395" s="107">
        <v>163</v>
      </c>
      <c r="AW1395" s="111">
        <f t="shared" si="724"/>
        <v>48163</v>
      </c>
      <c r="AY1395" s="6" t="s">
        <v>1243</v>
      </c>
    </row>
    <row r="1396" spans="1:51" hidden="1" outlineLevel="1">
      <c r="A1396" t="s">
        <v>62</v>
      </c>
      <c r="B1396" t="s">
        <v>572</v>
      </c>
      <c r="C1396" s="1">
        <f t="shared" si="725"/>
        <v>3940</v>
      </c>
      <c r="D1396" s="8">
        <f t="shared" si="726"/>
        <v>2</v>
      </c>
      <c r="E1396" s="8">
        <f t="shared" si="727"/>
        <v>1</v>
      </c>
      <c r="F1396" s="8">
        <f t="shared" si="728"/>
        <v>0</v>
      </c>
      <c r="G1396" s="61">
        <f t="shared" si="729"/>
        <v>2766</v>
      </c>
      <c r="H1396" s="66">
        <f t="shared" si="738"/>
        <v>0.70203045685279186</v>
      </c>
      <c r="I1396" s="2"/>
      <c r="J1396" s="2">
        <f t="shared" si="730"/>
        <v>0.13857868020304567</v>
      </c>
      <c r="K1396" s="2">
        <f t="shared" si="731"/>
        <v>0.84060913705583762</v>
      </c>
      <c r="L1396" s="2">
        <f t="shared" si="732"/>
        <v>0</v>
      </c>
      <c r="M1396" s="2">
        <f t="shared" si="733"/>
        <v>2.0812182741116736E-2</v>
      </c>
      <c r="N1396" s="64">
        <v>546</v>
      </c>
      <c r="O1396" s="64">
        <v>3312</v>
      </c>
      <c r="P1396" s="64"/>
      <c r="Q1396" s="64">
        <v>26</v>
      </c>
      <c r="R1396" s="64">
        <v>56</v>
      </c>
      <c r="S1396" s="64"/>
      <c r="T1396" s="64"/>
      <c r="U1396" s="64"/>
      <c r="V1396" s="64"/>
      <c r="W1396" s="64"/>
      <c r="X1396" s="64"/>
      <c r="Y1396" s="64"/>
      <c r="Z1396" s="64"/>
      <c r="AA1396" s="64"/>
      <c r="AB1396" s="64"/>
      <c r="AC1396" s="64"/>
      <c r="AD1396" s="64"/>
      <c r="AE1396" s="64"/>
      <c r="AG1396" s="6">
        <f>IF(Q1396&gt;0,RANK(Q1396,(N1396:P1396,Q1396:AE1396)),0)</f>
        <v>4</v>
      </c>
      <c r="AH1396" s="6">
        <f>IF(R1396&gt;0,RANK(R1396,(N1396:P1396,Q1396:AE1396)),0)</f>
        <v>3</v>
      </c>
      <c r="AI1396" s="6">
        <f>IF(T1396&gt;0,RANK(T1396,(N1396:P1396,Q1396:AE1396)),0)</f>
        <v>0</v>
      </c>
      <c r="AJ1396" s="6">
        <f>IF(S1396&gt;0,RANK(S1396,(N1396:P1396,Q1396:AE1396)),0)</f>
        <v>0</v>
      </c>
      <c r="AK1396" s="2">
        <f t="shared" si="734"/>
        <v>6.5989847715736041E-3</v>
      </c>
      <c r="AL1396" s="2">
        <f t="shared" si="735"/>
        <v>1.4213197969543147E-2</v>
      </c>
      <c r="AM1396" s="2">
        <f t="shared" si="736"/>
        <v>0</v>
      </c>
      <c r="AN1396" s="2">
        <f t="shared" si="737"/>
        <v>0</v>
      </c>
      <c r="AP1396" t="s">
        <v>62</v>
      </c>
      <c r="AQ1396" t="s">
        <v>572</v>
      </c>
      <c r="AR1396">
        <v>19</v>
      </c>
      <c r="AT1396">
        <v>1</v>
      </c>
      <c r="AU1396" s="105">
        <v>48</v>
      </c>
      <c r="AV1396" s="107">
        <v>165</v>
      </c>
      <c r="AW1396" s="111">
        <f t="shared" si="724"/>
        <v>48165</v>
      </c>
      <c r="AY1396" s="6" t="s">
        <v>1243</v>
      </c>
    </row>
    <row r="1397" spans="1:51" hidden="1" outlineLevel="1">
      <c r="A1397" t="s">
        <v>2180</v>
      </c>
      <c r="B1397" t="s">
        <v>572</v>
      </c>
      <c r="C1397" s="1">
        <f t="shared" si="725"/>
        <v>109232</v>
      </c>
      <c r="D1397" s="8">
        <f t="shared" si="726"/>
        <v>2</v>
      </c>
      <c r="E1397" s="8">
        <f t="shared" si="727"/>
        <v>1</v>
      </c>
      <c r="F1397" s="8">
        <f t="shared" si="728"/>
        <v>0</v>
      </c>
      <c r="G1397" s="61">
        <f t="shared" si="729"/>
        <v>27469</v>
      </c>
      <c r="H1397" s="66">
        <f t="shared" si="738"/>
        <v>0.25147392705434307</v>
      </c>
      <c r="I1397" s="2"/>
      <c r="J1397" s="2">
        <f t="shared" si="730"/>
        <v>0.36109381866119816</v>
      </c>
      <c r="K1397" s="2">
        <f t="shared" si="731"/>
        <v>0.61256774571554118</v>
      </c>
      <c r="L1397" s="2">
        <f t="shared" si="732"/>
        <v>0</v>
      </c>
      <c r="M1397" s="2">
        <f t="shared" si="733"/>
        <v>2.6338435623260659E-2</v>
      </c>
      <c r="N1397" s="64">
        <v>39443</v>
      </c>
      <c r="O1397" s="64">
        <v>66912</v>
      </c>
      <c r="P1397" s="64"/>
      <c r="Q1397" s="64">
        <v>860</v>
      </c>
      <c r="R1397" s="64">
        <v>2017</v>
      </c>
      <c r="S1397" s="64"/>
      <c r="T1397" s="64"/>
      <c r="U1397" s="64"/>
      <c r="V1397" s="64"/>
      <c r="W1397" s="64"/>
      <c r="X1397" s="64"/>
      <c r="Y1397" s="64"/>
      <c r="Z1397" s="64"/>
      <c r="AA1397" s="64"/>
      <c r="AB1397" s="64"/>
      <c r="AC1397" s="64"/>
      <c r="AD1397" s="64"/>
      <c r="AE1397" s="64"/>
      <c r="AG1397" s="6">
        <f>IF(Q1397&gt;0,RANK(Q1397,(N1397:P1397,Q1397:AE1397)),0)</f>
        <v>4</v>
      </c>
      <c r="AH1397" s="6">
        <f>IF(R1397&gt;0,RANK(R1397,(N1397:P1397,Q1397:AE1397)),0)</f>
        <v>3</v>
      </c>
      <c r="AI1397" s="6">
        <f>IF(T1397&gt;0,RANK(T1397,(N1397:P1397,Q1397:AE1397)),0)</f>
        <v>0</v>
      </c>
      <c r="AJ1397" s="6">
        <f>IF(S1397&gt;0,RANK(S1397,(N1397:P1397,Q1397:AE1397)),0)</f>
        <v>0</v>
      </c>
      <c r="AK1397" s="2">
        <f t="shared" si="734"/>
        <v>7.8731507250622522E-3</v>
      </c>
      <c r="AL1397" s="2">
        <f t="shared" si="735"/>
        <v>1.846528489819833E-2</v>
      </c>
      <c r="AM1397" s="2">
        <f t="shared" si="736"/>
        <v>0</v>
      </c>
      <c r="AN1397" s="2">
        <f t="shared" si="737"/>
        <v>0</v>
      </c>
      <c r="AP1397" t="s">
        <v>2180</v>
      </c>
      <c r="AQ1397" t="s">
        <v>572</v>
      </c>
      <c r="AR1397">
        <v>14</v>
      </c>
      <c r="AT1397">
        <v>1</v>
      </c>
      <c r="AU1397" s="105">
        <v>48</v>
      </c>
      <c r="AV1397" s="107">
        <v>167</v>
      </c>
      <c r="AW1397" s="111">
        <f t="shared" si="724"/>
        <v>48167</v>
      </c>
      <c r="AY1397" s="6" t="s">
        <v>1243</v>
      </c>
    </row>
    <row r="1398" spans="1:51" hidden="1" outlineLevel="1">
      <c r="A1398" t="s">
        <v>2445</v>
      </c>
      <c r="B1398" t="s">
        <v>572</v>
      </c>
      <c r="C1398" s="1">
        <f t="shared" si="725"/>
        <v>1494</v>
      </c>
      <c r="D1398" s="8">
        <f t="shared" si="726"/>
        <v>2</v>
      </c>
      <c r="E1398" s="8">
        <f t="shared" si="727"/>
        <v>1</v>
      </c>
      <c r="F1398" s="8">
        <f t="shared" si="728"/>
        <v>0</v>
      </c>
      <c r="G1398" s="61">
        <f t="shared" si="729"/>
        <v>957</v>
      </c>
      <c r="H1398" s="66">
        <f t="shared" si="738"/>
        <v>0.64056224899598391</v>
      </c>
      <c r="I1398" s="2"/>
      <c r="J1398" s="2">
        <f t="shared" si="730"/>
        <v>0.16867469879518071</v>
      </c>
      <c r="K1398" s="2">
        <f t="shared" si="731"/>
        <v>0.80923694779116462</v>
      </c>
      <c r="L1398" s="2">
        <f t="shared" si="732"/>
        <v>0</v>
      </c>
      <c r="M1398" s="2">
        <f t="shared" si="733"/>
        <v>2.2088353413654671E-2</v>
      </c>
      <c r="N1398" s="64">
        <v>252</v>
      </c>
      <c r="O1398" s="64">
        <v>1209</v>
      </c>
      <c r="P1398" s="64"/>
      <c r="Q1398" s="64">
        <v>5</v>
      </c>
      <c r="R1398" s="64">
        <v>28</v>
      </c>
      <c r="S1398" s="64"/>
      <c r="T1398" s="64"/>
      <c r="U1398" s="64"/>
      <c r="V1398" s="64"/>
      <c r="W1398" s="64"/>
      <c r="X1398" s="64"/>
      <c r="Y1398" s="64"/>
      <c r="Z1398" s="64"/>
      <c r="AA1398" s="64"/>
      <c r="AB1398" s="64"/>
      <c r="AC1398" s="64"/>
      <c r="AD1398" s="64"/>
      <c r="AE1398" s="64"/>
      <c r="AG1398" s="6">
        <f>IF(Q1398&gt;0,RANK(Q1398,(N1398:P1398,Q1398:AE1398)),0)</f>
        <v>4</v>
      </c>
      <c r="AH1398" s="6">
        <f>IF(R1398&gt;0,RANK(R1398,(N1398:P1398,Q1398:AE1398)),0)</f>
        <v>3</v>
      </c>
      <c r="AI1398" s="6">
        <f>IF(T1398&gt;0,RANK(T1398,(N1398:P1398,Q1398:AE1398)),0)</f>
        <v>0</v>
      </c>
      <c r="AJ1398" s="6">
        <f>IF(S1398&gt;0,RANK(S1398,(N1398:P1398,Q1398:AE1398)),0)</f>
        <v>0</v>
      </c>
      <c r="AK1398" s="2">
        <f t="shared" si="734"/>
        <v>3.3467202141900937E-3</v>
      </c>
      <c r="AL1398" s="2">
        <f t="shared" si="735"/>
        <v>1.8741633199464525E-2</v>
      </c>
      <c r="AM1398" s="2">
        <f t="shared" si="736"/>
        <v>0</v>
      </c>
      <c r="AN1398" s="2">
        <f t="shared" si="737"/>
        <v>0</v>
      </c>
      <c r="AP1398" t="s">
        <v>2445</v>
      </c>
      <c r="AQ1398" t="s">
        <v>572</v>
      </c>
      <c r="AR1398">
        <v>19</v>
      </c>
      <c r="AT1398">
        <v>1</v>
      </c>
      <c r="AU1398" s="105">
        <v>48</v>
      </c>
      <c r="AV1398" s="107">
        <v>169</v>
      </c>
      <c r="AW1398" s="111">
        <f t="shared" si="724"/>
        <v>48169</v>
      </c>
      <c r="AY1398" s="6" t="s">
        <v>1243</v>
      </c>
    </row>
    <row r="1399" spans="1:51" hidden="1" outlineLevel="1">
      <c r="A1399" t="s">
        <v>1447</v>
      </c>
      <c r="B1399" t="s">
        <v>572</v>
      </c>
      <c r="C1399" s="1">
        <f t="shared" si="725"/>
        <v>12409</v>
      </c>
      <c r="D1399" s="8">
        <f t="shared" si="726"/>
        <v>2</v>
      </c>
      <c r="E1399" s="8">
        <f t="shared" si="727"/>
        <v>1</v>
      </c>
      <c r="F1399" s="8">
        <f t="shared" si="728"/>
        <v>0</v>
      </c>
      <c r="G1399" s="61">
        <f t="shared" si="729"/>
        <v>7564</v>
      </c>
      <c r="H1399" s="66">
        <f t="shared" si="738"/>
        <v>0.60955757917640419</v>
      </c>
      <c r="I1399" s="2"/>
      <c r="J1399" s="2">
        <f t="shared" si="730"/>
        <v>0.17946651623821419</v>
      </c>
      <c r="K1399" s="2">
        <f t="shared" si="731"/>
        <v>0.78902409541461838</v>
      </c>
      <c r="L1399" s="2">
        <f t="shared" si="732"/>
        <v>0</v>
      </c>
      <c r="M1399" s="2">
        <f t="shared" si="733"/>
        <v>3.1509388347167433E-2</v>
      </c>
      <c r="N1399" s="64">
        <v>2227</v>
      </c>
      <c r="O1399" s="64">
        <v>9791</v>
      </c>
      <c r="P1399" s="64"/>
      <c r="Q1399" s="64">
        <v>101</v>
      </c>
      <c r="R1399" s="64">
        <v>290</v>
      </c>
      <c r="S1399" s="64"/>
      <c r="T1399" s="64"/>
      <c r="U1399" s="64"/>
      <c r="V1399" s="64"/>
      <c r="W1399" s="64"/>
      <c r="X1399" s="64"/>
      <c r="Y1399" s="64"/>
      <c r="Z1399" s="64"/>
      <c r="AA1399" s="64"/>
      <c r="AB1399" s="64"/>
      <c r="AC1399" s="64"/>
      <c r="AD1399" s="64"/>
      <c r="AE1399" s="64"/>
      <c r="AG1399" s="6">
        <f>IF(Q1399&gt;0,RANK(Q1399,(N1399:P1399,Q1399:AE1399)),0)</f>
        <v>4</v>
      </c>
      <c r="AH1399" s="6">
        <f>IF(R1399&gt;0,RANK(R1399,(N1399:P1399,Q1399:AE1399)),0)</f>
        <v>3</v>
      </c>
      <c r="AI1399" s="6">
        <f>IF(T1399&gt;0,RANK(T1399,(N1399:P1399,Q1399:AE1399)),0)</f>
        <v>0</v>
      </c>
      <c r="AJ1399" s="6">
        <f>IF(S1399&gt;0,RANK(S1399,(N1399:P1399,Q1399:AE1399)),0)</f>
        <v>0</v>
      </c>
      <c r="AK1399" s="2">
        <f t="shared" si="734"/>
        <v>8.1392537674268677E-3</v>
      </c>
      <c r="AL1399" s="2">
        <f t="shared" si="735"/>
        <v>2.337013457974051E-2</v>
      </c>
      <c r="AM1399" s="2">
        <f t="shared" si="736"/>
        <v>0</v>
      </c>
      <c r="AN1399" s="2">
        <f t="shared" si="737"/>
        <v>0</v>
      </c>
      <c r="AP1399" t="s">
        <v>1447</v>
      </c>
      <c r="AQ1399" t="s">
        <v>572</v>
      </c>
      <c r="AR1399">
        <v>21</v>
      </c>
      <c r="AT1399">
        <v>1</v>
      </c>
      <c r="AU1399" s="105">
        <v>48</v>
      </c>
      <c r="AV1399" s="107">
        <v>171</v>
      </c>
      <c r="AW1399" s="111">
        <f t="shared" si="724"/>
        <v>48171</v>
      </c>
      <c r="AY1399" s="6" t="s">
        <v>1243</v>
      </c>
    </row>
    <row r="1400" spans="1:51" hidden="1" outlineLevel="1">
      <c r="A1400" t="s">
        <v>1565</v>
      </c>
      <c r="B1400" t="s">
        <v>572</v>
      </c>
      <c r="C1400" s="1">
        <f t="shared" si="725"/>
        <v>548</v>
      </c>
      <c r="D1400" s="8">
        <f t="shared" si="726"/>
        <v>2</v>
      </c>
      <c r="E1400" s="8">
        <f t="shared" si="727"/>
        <v>1</v>
      </c>
      <c r="F1400" s="8">
        <f t="shared" si="728"/>
        <v>0</v>
      </c>
      <c r="G1400" s="61">
        <f t="shared" si="729"/>
        <v>441</v>
      </c>
      <c r="H1400" s="66">
        <f t="shared" si="738"/>
        <v>0.80474452554744524</v>
      </c>
      <c r="I1400" s="2"/>
      <c r="J1400" s="2">
        <f t="shared" si="730"/>
        <v>9.4890510948905105E-2</v>
      </c>
      <c r="K1400" s="2">
        <f t="shared" si="731"/>
        <v>0.89963503649635035</v>
      </c>
      <c r="L1400" s="2">
        <f t="shared" si="732"/>
        <v>0</v>
      </c>
      <c r="M1400" s="2">
        <f t="shared" si="733"/>
        <v>5.4744525547445466E-3</v>
      </c>
      <c r="N1400" s="64">
        <v>52</v>
      </c>
      <c r="O1400" s="64">
        <v>493</v>
      </c>
      <c r="P1400" s="64"/>
      <c r="Q1400" s="64">
        <v>0</v>
      </c>
      <c r="R1400" s="64">
        <v>3</v>
      </c>
      <c r="S1400" s="64"/>
      <c r="T1400" s="64"/>
      <c r="U1400" s="64"/>
      <c r="V1400" s="64"/>
      <c r="W1400" s="64"/>
      <c r="X1400" s="64"/>
      <c r="Y1400" s="64"/>
      <c r="Z1400" s="64"/>
      <c r="AA1400" s="64"/>
      <c r="AB1400" s="64"/>
      <c r="AC1400" s="64"/>
      <c r="AD1400" s="64"/>
      <c r="AE1400" s="64"/>
      <c r="AG1400" s="6">
        <f>IF(Q1400&gt;0,RANK(Q1400,(N1400:P1400,Q1400:AE1400)),0)</f>
        <v>0</v>
      </c>
      <c r="AH1400" s="6">
        <f>IF(R1400&gt;0,RANK(R1400,(N1400:P1400,Q1400:AE1400)),0)</f>
        <v>3</v>
      </c>
      <c r="AI1400" s="6">
        <f>IF(T1400&gt;0,RANK(T1400,(N1400:P1400,Q1400:AE1400)),0)</f>
        <v>0</v>
      </c>
      <c r="AJ1400" s="6">
        <f>IF(S1400&gt;0,RANK(S1400,(N1400:P1400,Q1400:AE1400)),0)</f>
        <v>0</v>
      </c>
      <c r="AK1400" s="2">
        <f t="shared" si="734"/>
        <v>0</v>
      </c>
      <c r="AL1400" s="2">
        <f t="shared" si="735"/>
        <v>5.4744525547445258E-3</v>
      </c>
      <c r="AM1400" s="2">
        <f t="shared" si="736"/>
        <v>0</v>
      </c>
      <c r="AN1400" s="2">
        <f t="shared" si="737"/>
        <v>0</v>
      </c>
      <c r="AP1400" t="s">
        <v>1565</v>
      </c>
      <c r="AQ1400" t="s">
        <v>572</v>
      </c>
      <c r="AR1400">
        <v>11</v>
      </c>
      <c r="AT1400">
        <v>1</v>
      </c>
      <c r="AU1400" s="105">
        <v>48</v>
      </c>
      <c r="AV1400" s="107">
        <v>173</v>
      </c>
      <c r="AW1400" s="111">
        <f t="shared" si="724"/>
        <v>48173</v>
      </c>
      <c r="AY1400" s="6" t="s">
        <v>1243</v>
      </c>
    </row>
    <row r="1401" spans="1:51" hidden="1" outlineLevel="1">
      <c r="A1401" t="s">
        <v>1388</v>
      </c>
      <c r="B1401" t="s">
        <v>572</v>
      </c>
      <c r="C1401" s="1">
        <f t="shared" si="725"/>
        <v>3243</v>
      </c>
      <c r="D1401" s="8">
        <f t="shared" si="726"/>
        <v>2</v>
      </c>
      <c r="E1401" s="8">
        <f t="shared" si="727"/>
        <v>1</v>
      </c>
      <c r="F1401" s="8">
        <f t="shared" si="728"/>
        <v>0</v>
      </c>
      <c r="G1401" s="61">
        <f t="shared" si="729"/>
        <v>1066</v>
      </c>
      <c r="H1401" s="66">
        <f t="shared" si="738"/>
        <v>0.32870798643231575</v>
      </c>
      <c r="I1401" s="2"/>
      <c r="J1401" s="2">
        <f t="shared" si="730"/>
        <v>0.31914893617021278</v>
      </c>
      <c r="K1401" s="2">
        <f t="shared" si="731"/>
        <v>0.64785692260252847</v>
      </c>
      <c r="L1401" s="2">
        <f t="shared" si="732"/>
        <v>0</v>
      </c>
      <c r="M1401" s="2">
        <f t="shared" si="733"/>
        <v>3.2994141227258744E-2</v>
      </c>
      <c r="N1401" s="64">
        <v>1035</v>
      </c>
      <c r="O1401" s="64">
        <v>2101</v>
      </c>
      <c r="P1401" s="64"/>
      <c r="Q1401" s="64">
        <v>24</v>
      </c>
      <c r="R1401" s="64">
        <v>83</v>
      </c>
      <c r="S1401" s="64"/>
      <c r="T1401" s="64"/>
      <c r="U1401" s="64"/>
      <c r="V1401" s="64"/>
      <c r="W1401" s="64"/>
      <c r="X1401" s="64"/>
      <c r="Y1401" s="64"/>
      <c r="Z1401" s="64"/>
      <c r="AA1401" s="64"/>
      <c r="AB1401" s="64"/>
      <c r="AC1401" s="64"/>
      <c r="AD1401" s="64"/>
      <c r="AE1401" s="64"/>
      <c r="AG1401" s="6">
        <f>IF(Q1401&gt;0,RANK(Q1401,(N1401:P1401,Q1401:AE1401)),0)</f>
        <v>4</v>
      </c>
      <c r="AH1401" s="6">
        <f>IF(R1401&gt;0,RANK(R1401,(N1401:P1401,Q1401:AE1401)),0)</f>
        <v>3</v>
      </c>
      <c r="AI1401" s="6">
        <f>IF(T1401&gt;0,RANK(T1401,(N1401:P1401,Q1401:AE1401)),0)</f>
        <v>0</v>
      </c>
      <c r="AJ1401" s="6">
        <f>IF(S1401&gt;0,RANK(S1401,(N1401:P1401,Q1401:AE1401)),0)</f>
        <v>0</v>
      </c>
      <c r="AK1401" s="2">
        <f t="shared" si="734"/>
        <v>7.4005550416281225E-3</v>
      </c>
      <c r="AL1401" s="2">
        <f t="shared" si="735"/>
        <v>2.5593586185630589E-2</v>
      </c>
      <c r="AM1401" s="2">
        <f t="shared" si="736"/>
        <v>0</v>
      </c>
      <c r="AN1401" s="2">
        <f t="shared" si="737"/>
        <v>0</v>
      </c>
      <c r="AP1401" t="s">
        <v>1388</v>
      </c>
      <c r="AQ1401" t="s">
        <v>572</v>
      </c>
      <c r="AR1401">
        <v>34</v>
      </c>
      <c r="AT1401">
        <v>1</v>
      </c>
      <c r="AU1401" s="105">
        <v>48</v>
      </c>
      <c r="AV1401" s="107">
        <v>175</v>
      </c>
      <c r="AW1401" s="111">
        <f t="shared" si="724"/>
        <v>48175</v>
      </c>
      <c r="AY1401" s="6" t="s">
        <v>1243</v>
      </c>
    </row>
    <row r="1402" spans="1:51" hidden="1" outlineLevel="1">
      <c r="A1402" t="s">
        <v>2229</v>
      </c>
      <c r="B1402" t="s">
        <v>572</v>
      </c>
      <c r="C1402" s="1">
        <f t="shared" si="725"/>
        <v>5843</v>
      </c>
      <c r="D1402" s="8">
        <f t="shared" si="726"/>
        <v>2</v>
      </c>
      <c r="E1402" s="8">
        <f t="shared" si="727"/>
        <v>1</v>
      </c>
      <c r="F1402" s="8">
        <f t="shared" si="728"/>
        <v>0</v>
      </c>
      <c r="G1402" s="61">
        <f t="shared" si="729"/>
        <v>2178</v>
      </c>
      <c r="H1402" s="66">
        <f t="shared" si="738"/>
        <v>0.37275372240287524</v>
      </c>
      <c r="I1402" s="2"/>
      <c r="J1402" s="2">
        <f t="shared" si="730"/>
        <v>0.30121512921444465</v>
      </c>
      <c r="K1402" s="2">
        <f t="shared" si="731"/>
        <v>0.6739688516173199</v>
      </c>
      <c r="L1402" s="2">
        <f t="shared" si="732"/>
        <v>0</v>
      </c>
      <c r="M1402" s="2">
        <f t="shared" si="733"/>
        <v>2.4816019168235393E-2</v>
      </c>
      <c r="N1402" s="64">
        <v>1760</v>
      </c>
      <c r="O1402" s="64">
        <v>3938</v>
      </c>
      <c r="P1402" s="64"/>
      <c r="Q1402" s="64">
        <v>56</v>
      </c>
      <c r="R1402" s="64">
        <v>89</v>
      </c>
      <c r="S1402" s="64"/>
      <c r="T1402" s="64"/>
      <c r="U1402" s="64"/>
      <c r="V1402" s="64"/>
      <c r="W1402" s="64"/>
      <c r="X1402" s="64"/>
      <c r="Y1402" s="64"/>
      <c r="Z1402" s="64"/>
      <c r="AA1402" s="64"/>
      <c r="AB1402" s="64"/>
      <c r="AC1402" s="64"/>
      <c r="AD1402" s="64"/>
      <c r="AE1402" s="64"/>
      <c r="AG1402" s="6">
        <f>IF(Q1402&gt;0,RANK(Q1402,(N1402:P1402,Q1402:AE1402)),0)</f>
        <v>4</v>
      </c>
      <c r="AH1402" s="6">
        <f>IF(R1402&gt;0,RANK(R1402,(N1402:P1402,Q1402:AE1402)),0)</f>
        <v>3</v>
      </c>
      <c r="AI1402" s="6">
        <f>IF(T1402&gt;0,RANK(T1402,(N1402:P1402,Q1402:AE1402)),0)</f>
        <v>0</v>
      </c>
      <c r="AJ1402" s="6">
        <f>IF(S1402&gt;0,RANK(S1402,(N1402:P1402,Q1402:AE1402)),0)</f>
        <v>0</v>
      </c>
      <c r="AK1402" s="2">
        <f t="shared" si="734"/>
        <v>9.5841177477323288E-3</v>
      </c>
      <c r="AL1402" s="2">
        <f t="shared" si="735"/>
        <v>1.5231901420503166E-2</v>
      </c>
      <c r="AM1402" s="2">
        <f t="shared" si="736"/>
        <v>0</v>
      </c>
      <c r="AN1402" s="2">
        <f t="shared" si="737"/>
        <v>0</v>
      </c>
      <c r="AP1402" t="s">
        <v>2229</v>
      </c>
      <c r="AQ1402" t="s">
        <v>572</v>
      </c>
      <c r="AT1402">
        <v>1</v>
      </c>
      <c r="AU1402" s="105">
        <v>48</v>
      </c>
      <c r="AV1402" s="107">
        <v>177</v>
      </c>
      <c r="AW1402" s="111">
        <f t="shared" si="724"/>
        <v>48177</v>
      </c>
      <c r="AY1402" s="6" t="s">
        <v>1243</v>
      </c>
    </row>
    <row r="1403" spans="1:51" hidden="1" outlineLevel="1">
      <c r="A1403" t="s">
        <v>835</v>
      </c>
      <c r="B1403" t="s">
        <v>572</v>
      </c>
      <c r="C1403" s="1">
        <f t="shared" si="725"/>
        <v>7342</v>
      </c>
      <c r="D1403" s="8">
        <f t="shared" si="726"/>
        <v>2</v>
      </c>
      <c r="E1403" s="8">
        <f t="shared" si="727"/>
        <v>1</v>
      </c>
      <c r="F1403" s="8">
        <f t="shared" si="728"/>
        <v>0</v>
      </c>
      <c r="G1403" s="61">
        <f t="shared" si="729"/>
        <v>5308</v>
      </c>
      <c r="H1403" s="66">
        <f t="shared" si="738"/>
        <v>0.72296377008989376</v>
      </c>
      <c r="I1403" s="2"/>
      <c r="J1403" s="2">
        <f t="shared" si="730"/>
        <v>0.12843911740670116</v>
      </c>
      <c r="K1403" s="2">
        <f t="shared" si="731"/>
        <v>0.85140288749659498</v>
      </c>
      <c r="L1403" s="2">
        <f t="shared" si="732"/>
        <v>0</v>
      </c>
      <c r="M1403" s="2">
        <f t="shared" si="733"/>
        <v>2.0157995096703796E-2</v>
      </c>
      <c r="N1403" s="64">
        <v>943</v>
      </c>
      <c r="O1403" s="64">
        <v>6251</v>
      </c>
      <c r="P1403" s="64"/>
      <c r="Q1403" s="64">
        <v>54</v>
      </c>
      <c r="R1403" s="64">
        <v>94</v>
      </c>
      <c r="S1403" s="64"/>
      <c r="T1403" s="64"/>
      <c r="U1403" s="64"/>
      <c r="V1403" s="64"/>
      <c r="W1403" s="64"/>
      <c r="X1403" s="64"/>
      <c r="Y1403" s="64"/>
      <c r="Z1403" s="64"/>
      <c r="AA1403" s="64"/>
      <c r="AB1403" s="64"/>
      <c r="AC1403" s="64"/>
      <c r="AD1403" s="64"/>
      <c r="AE1403" s="64"/>
      <c r="AG1403" s="6">
        <f>IF(Q1403&gt;0,RANK(Q1403,(N1403:P1403,Q1403:AE1403)),0)</f>
        <v>4</v>
      </c>
      <c r="AH1403" s="6">
        <f>IF(R1403&gt;0,RANK(R1403,(N1403:P1403,Q1403:AE1403)),0)</f>
        <v>3</v>
      </c>
      <c r="AI1403" s="6">
        <f>IF(T1403&gt;0,RANK(T1403,(N1403:P1403,Q1403:AE1403)),0)</f>
        <v>0</v>
      </c>
      <c r="AJ1403" s="6">
        <f>IF(S1403&gt;0,RANK(S1403,(N1403:P1403,Q1403:AE1403)),0)</f>
        <v>0</v>
      </c>
      <c r="AK1403" s="2">
        <f t="shared" si="734"/>
        <v>7.3549441569054751E-3</v>
      </c>
      <c r="AL1403" s="2">
        <f t="shared" si="735"/>
        <v>1.2803050939798419E-2</v>
      </c>
      <c r="AM1403" s="2">
        <f t="shared" si="736"/>
        <v>0</v>
      </c>
      <c r="AN1403" s="2">
        <f t="shared" si="737"/>
        <v>0</v>
      </c>
      <c r="AP1403" t="s">
        <v>835</v>
      </c>
      <c r="AQ1403" t="s">
        <v>572</v>
      </c>
      <c r="AR1403">
        <v>13</v>
      </c>
      <c r="AT1403">
        <v>1</v>
      </c>
      <c r="AU1403" s="105">
        <v>48</v>
      </c>
      <c r="AV1403" s="107">
        <v>179</v>
      </c>
      <c r="AW1403" s="111">
        <f t="shared" si="724"/>
        <v>48179</v>
      </c>
      <c r="AY1403" s="6" t="s">
        <v>1243</v>
      </c>
    </row>
    <row r="1404" spans="1:51" hidden="1" outlineLevel="1">
      <c r="A1404" t="s">
        <v>1605</v>
      </c>
      <c r="B1404" t="s">
        <v>572</v>
      </c>
      <c r="C1404" s="1">
        <f t="shared" si="725"/>
        <v>41242</v>
      </c>
      <c r="D1404" s="8">
        <f t="shared" si="726"/>
        <v>2</v>
      </c>
      <c r="E1404" s="8">
        <f t="shared" si="727"/>
        <v>1</v>
      </c>
      <c r="F1404" s="8">
        <f t="shared" si="728"/>
        <v>0</v>
      </c>
      <c r="G1404" s="61">
        <f t="shared" si="729"/>
        <v>18281</v>
      </c>
      <c r="H1404" s="66">
        <f t="shared" si="738"/>
        <v>0.44326172348576692</v>
      </c>
      <c r="I1404" s="2"/>
      <c r="J1404" s="2">
        <f t="shared" si="730"/>
        <v>0.26262062945540954</v>
      </c>
      <c r="K1404" s="2">
        <f t="shared" si="731"/>
        <v>0.70588235294117652</v>
      </c>
      <c r="L1404" s="2">
        <f t="shared" si="732"/>
        <v>0</v>
      </c>
      <c r="M1404" s="2">
        <f t="shared" si="733"/>
        <v>3.1497017603413946E-2</v>
      </c>
      <c r="N1404" s="64">
        <v>10831</v>
      </c>
      <c r="O1404" s="64">
        <v>29112</v>
      </c>
      <c r="P1404" s="64"/>
      <c r="Q1404" s="64">
        <v>387</v>
      </c>
      <c r="R1404" s="64">
        <v>912</v>
      </c>
      <c r="S1404" s="64"/>
      <c r="T1404" s="64"/>
      <c r="U1404" s="64"/>
      <c r="V1404" s="64"/>
      <c r="W1404" s="64"/>
      <c r="X1404" s="64"/>
      <c r="Y1404" s="64"/>
      <c r="Z1404" s="64"/>
      <c r="AA1404" s="64"/>
      <c r="AB1404" s="64"/>
      <c r="AC1404" s="64"/>
      <c r="AD1404" s="64"/>
      <c r="AE1404" s="64"/>
      <c r="AG1404" s="6">
        <f>IF(Q1404&gt;0,RANK(Q1404,(N1404:P1404,Q1404:AE1404)),0)</f>
        <v>4</v>
      </c>
      <c r="AH1404" s="6">
        <f>IF(R1404&gt;0,RANK(R1404,(N1404:P1404,Q1404:AE1404)),0)</f>
        <v>3</v>
      </c>
      <c r="AI1404" s="6">
        <f>IF(T1404&gt;0,RANK(T1404,(N1404:P1404,Q1404:AE1404)),0)</f>
        <v>0</v>
      </c>
      <c r="AJ1404" s="6">
        <f>IF(S1404&gt;0,RANK(S1404,(N1404:P1404,Q1404:AE1404)),0)</f>
        <v>0</v>
      </c>
      <c r="AK1404" s="2">
        <f t="shared" si="734"/>
        <v>9.3836380388923907E-3</v>
      </c>
      <c r="AL1404" s="2">
        <f t="shared" si="735"/>
        <v>2.2113379564521606E-2</v>
      </c>
      <c r="AM1404" s="2">
        <f t="shared" si="736"/>
        <v>0</v>
      </c>
      <c r="AN1404" s="2">
        <f t="shared" si="737"/>
        <v>0</v>
      </c>
      <c r="AP1404" t="s">
        <v>1605</v>
      </c>
      <c r="AQ1404" t="s">
        <v>572</v>
      </c>
      <c r="AR1404">
        <v>4</v>
      </c>
      <c r="AT1404">
        <v>1</v>
      </c>
      <c r="AU1404" s="105">
        <v>48</v>
      </c>
      <c r="AV1404" s="107">
        <v>181</v>
      </c>
      <c r="AW1404" s="111">
        <f t="shared" si="724"/>
        <v>48181</v>
      </c>
      <c r="AY1404" s="6" t="s">
        <v>1243</v>
      </c>
    </row>
    <row r="1405" spans="1:51" hidden="1" outlineLevel="1">
      <c r="A1405" t="s">
        <v>969</v>
      </c>
      <c r="B1405" t="s">
        <v>572</v>
      </c>
      <c r="C1405" s="1">
        <f t="shared" si="725"/>
        <v>41169</v>
      </c>
      <c r="D1405" s="8">
        <f t="shared" si="726"/>
        <v>2</v>
      </c>
      <c r="E1405" s="8">
        <f t="shared" si="727"/>
        <v>1</v>
      </c>
      <c r="F1405" s="8">
        <f t="shared" si="728"/>
        <v>0</v>
      </c>
      <c r="G1405" s="61">
        <f t="shared" si="729"/>
        <v>13969</v>
      </c>
      <c r="H1405" s="66">
        <f t="shared" si="738"/>
        <v>0.33930870315042871</v>
      </c>
      <c r="I1405" s="2"/>
      <c r="J1405" s="2">
        <f t="shared" si="730"/>
        <v>0.32313148242609729</v>
      </c>
      <c r="K1405" s="2">
        <f t="shared" si="731"/>
        <v>0.66244018557652606</v>
      </c>
      <c r="L1405" s="2">
        <f t="shared" si="732"/>
        <v>0</v>
      </c>
      <c r="M1405" s="2">
        <f t="shared" si="733"/>
        <v>1.4428331997376587E-2</v>
      </c>
      <c r="N1405" s="64">
        <v>13303</v>
      </c>
      <c r="O1405" s="64">
        <v>27272</v>
      </c>
      <c r="P1405" s="64"/>
      <c r="Q1405" s="64">
        <v>171</v>
      </c>
      <c r="R1405" s="64">
        <v>423</v>
      </c>
      <c r="S1405" s="64"/>
      <c r="T1405" s="64"/>
      <c r="U1405" s="64"/>
      <c r="V1405" s="64"/>
      <c r="W1405" s="64"/>
      <c r="X1405" s="64"/>
      <c r="Y1405" s="64"/>
      <c r="Z1405" s="64"/>
      <c r="AA1405" s="64"/>
      <c r="AB1405" s="64"/>
      <c r="AC1405" s="64"/>
      <c r="AD1405" s="64"/>
      <c r="AE1405" s="64"/>
      <c r="AG1405" s="6">
        <f>IF(Q1405&gt;0,RANK(Q1405,(N1405:P1405,Q1405:AE1405)),0)</f>
        <v>4</v>
      </c>
      <c r="AH1405" s="6">
        <f>IF(R1405&gt;0,RANK(R1405,(N1405:P1405,Q1405:AE1405)),0)</f>
        <v>3</v>
      </c>
      <c r="AI1405" s="6">
        <f>IF(T1405&gt;0,RANK(T1405,(N1405:P1405,Q1405:AE1405)),0)</f>
        <v>0</v>
      </c>
      <c r="AJ1405" s="6">
        <f>IF(S1405&gt;0,RANK(S1405,(N1405:P1405,Q1405:AE1405)),0)</f>
        <v>0</v>
      </c>
      <c r="AK1405" s="2">
        <f t="shared" si="734"/>
        <v>4.1536107265175252E-3</v>
      </c>
      <c r="AL1405" s="2">
        <f t="shared" si="735"/>
        <v>1.0274721270859141E-2</v>
      </c>
      <c r="AM1405" s="2">
        <f t="shared" si="736"/>
        <v>0</v>
      </c>
      <c r="AN1405" s="2">
        <f t="shared" si="737"/>
        <v>0</v>
      </c>
      <c r="AP1405" t="s">
        <v>969</v>
      </c>
      <c r="AQ1405" t="s">
        <v>572</v>
      </c>
      <c r="AR1405">
        <v>1</v>
      </c>
      <c r="AT1405">
        <v>1</v>
      </c>
      <c r="AU1405" s="105">
        <v>48</v>
      </c>
      <c r="AV1405" s="107">
        <v>183</v>
      </c>
      <c r="AW1405" s="111">
        <f t="shared" si="724"/>
        <v>48183</v>
      </c>
      <c r="AY1405" s="6" t="s">
        <v>1243</v>
      </c>
    </row>
    <row r="1406" spans="1:51" hidden="1" outlineLevel="1">
      <c r="A1406" t="s">
        <v>1042</v>
      </c>
      <c r="B1406" t="s">
        <v>572</v>
      </c>
      <c r="C1406" s="1">
        <f t="shared" si="725"/>
        <v>8473</v>
      </c>
      <c r="D1406" s="8">
        <f t="shared" si="726"/>
        <v>2</v>
      </c>
      <c r="E1406" s="8">
        <f t="shared" si="727"/>
        <v>1</v>
      </c>
      <c r="F1406" s="8">
        <f t="shared" si="728"/>
        <v>0</v>
      </c>
      <c r="G1406" s="61">
        <f t="shared" si="729"/>
        <v>3522</v>
      </c>
      <c r="H1406" s="66">
        <f t="shared" si="738"/>
        <v>0.41567331523663403</v>
      </c>
      <c r="I1406" s="2"/>
      <c r="J1406" s="2">
        <f t="shared" si="730"/>
        <v>0.27994807034108343</v>
      </c>
      <c r="K1406" s="2">
        <f t="shared" si="731"/>
        <v>0.69562138557771747</v>
      </c>
      <c r="L1406" s="2">
        <f t="shared" si="732"/>
        <v>0</v>
      </c>
      <c r="M1406" s="2">
        <f t="shared" si="733"/>
        <v>2.4430544081199046E-2</v>
      </c>
      <c r="N1406" s="64">
        <v>2372</v>
      </c>
      <c r="O1406" s="64">
        <v>5894</v>
      </c>
      <c r="P1406" s="64"/>
      <c r="Q1406" s="64">
        <v>63</v>
      </c>
      <c r="R1406" s="64">
        <v>144</v>
      </c>
      <c r="S1406" s="64"/>
      <c r="T1406" s="64"/>
      <c r="U1406" s="64"/>
      <c r="V1406" s="64"/>
      <c r="W1406" s="64"/>
      <c r="X1406" s="64"/>
      <c r="Y1406" s="64"/>
      <c r="Z1406" s="64"/>
      <c r="AA1406" s="64"/>
      <c r="AB1406" s="64"/>
      <c r="AC1406" s="64"/>
      <c r="AD1406" s="64"/>
      <c r="AE1406" s="64"/>
      <c r="AG1406" s="6">
        <f>IF(Q1406&gt;0,RANK(Q1406,(N1406:P1406,Q1406:AE1406)),0)</f>
        <v>4</v>
      </c>
      <c r="AH1406" s="6">
        <f>IF(R1406&gt;0,RANK(R1406,(N1406:P1406,Q1406:AE1406)),0)</f>
        <v>3</v>
      </c>
      <c r="AI1406" s="6">
        <f>IF(T1406&gt;0,RANK(T1406,(N1406:P1406,Q1406:AE1406)),0)</f>
        <v>0</v>
      </c>
      <c r="AJ1406" s="6">
        <f>IF(S1406&gt;0,RANK(S1406,(N1406:P1406,Q1406:AE1406)),0)</f>
        <v>0</v>
      </c>
      <c r="AK1406" s="2">
        <f t="shared" si="734"/>
        <v>7.4353829812345094E-3</v>
      </c>
      <c r="AL1406" s="2">
        <f t="shared" si="735"/>
        <v>1.6995161099964594E-2</v>
      </c>
      <c r="AM1406" s="2">
        <f t="shared" si="736"/>
        <v>0</v>
      </c>
      <c r="AN1406" s="2">
        <f t="shared" si="737"/>
        <v>0</v>
      </c>
      <c r="AP1406" t="s">
        <v>1042</v>
      </c>
      <c r="AQ1406" t="s">
        <v>572</v>
      </c>
      <c r="AR1406">
        <v>8</v>
      </c>
      <c r="AT1406">
        <v>1</v>
      </c>
      <c r="AU1406" s="105">
        <v>48</v>
      </c>
      <c r="AV1406" s="107">
        <v>185</v>
      </c>
      <c r="AW1406" s="111">
        <f t="shared" si="724"/>
        <v>48185</v>
      </c>
      <c r="AY1406" s="6" t="s">
        <v>1243</v>
      </c>
    </row>
    <row r="1407" spans="1:51" hidden="1" outlineLevel="1">
      <c r="A1407" t="s">
        <v>1234</v>
      </c>
      <c r="B1407" t="s">
        <v>572</v>
      </c>
      <c r="C1407" s="1">
        <f t="shared" si="725"/>
        <v>48268</v>
      </c>
      <c r="D1407" s="8">
        <f t="shared" si="726"/>
        <v>2</v>
      </c>
      <c r="E1407" s="8">
        <f t="shared" si="727"/>
        <v>1</v>
      </c>
      <c r="F1407" s="8">
        <f t="shared" si="728"/>
        <v>0</v>
      </c>
      <c r="G1407" s="61">
        <f t="shared" si="729"/>
        <v>16762</v>
      </c>
      <c r="H1407" s="66">
        <f t="shared" si="738"/>
        <v>0.34726941244716997</v>
      </c>
      <c r="I1407" s="2"/>
      <c r="J1407" s="2">
        <f t="shared" si="730"/>
        <v>0.30852738874616725</v>
      </c>
      <c r="K1407" s="2">
        <f t="shared" si="731"/>
        <v>0.65579680119333716</v>
      </c>
      <c r="L1407" s="2">
        <f t="shared" si="732"/>
        <v>0</v>
      </c>
      <c r="M1407" s="2">
        <f t="shared" si="733"/>
        <v>3.5675810060495583E-2</v>
      </c>
      <c r="N1407" s="64">
        <v>14892</v>
      </c>
      <c r="O1407" s="64">
        <v>31654</v>
      </c>
      <c r="P1407" s="64"/>
      <c r="Q1407" s="64">
        <v>439</v>
      </c>
      <c r="R1407" s="64">
        <v>1283</v>
      </c>
      <c r="S1407" s="64"/>
      <c r="T1407" s="64"/>
      <c r="U1407" s="64"/>
      <c r="V1407" s="64"/>
      <c r="W1407" s="64"/>
      <c r="X1407" s="64"/>
      <c r="Y1407" s="64"/>
      <c r="Z1407" s="64"/>
      <c r="AA1407" s="64"/>
      <c r="AB1407" s="64"/>
      <c r="AC1407" s="64"/>
      <c r="AD1407" s="64"/>
      <c r="AE1407" s="64"/>
      <c r="AG1407" s="6">
        <f>IF(Q1407&gt;0,RANK(Q1407,(N1407:P1407,Q1407:AE1407)),0)</f>
        <v>4</v>
      </c>
      <c r="AH1407" s="6">
        <f>IF(R1407&gt;0,RANK(R1407,(N1407:P1407,Q1407:AE1407)),0)</f>
        <v>3</v>
      </c>
      <c r="AI1407" s="6">
        <f>IF(T1407&gt;0,RANK(T1407,(N1407:P1407,Q1407:AE1407)),0)</f>
        <v>0</v>
      </c>
      <c r="AJ1407" s="6">
        <f>IF(S1407&gt;0,RANK(S1407,(N1407:P1407,Q1407:AE1407)),0)</f>
        <v>0</v>
      </c>
      <c r="AK1407" s="2">
        <f t="shared" si="734"/>
        <v>9.0950526228557229E-3</v>
      </c>
      <c r="AL1407" s="2">
        <f t="shared" si="735"/>
        <v>2.6580757437639844E-2</v>
      </c>
      <c r="AM1407" s="2">
        <f t="shared" si="736"/>
        <v>0</v>
      </c>
      <c r="AN1407" s="2">
        <f t="shared" si="737"/>
        <v>0</v>
      </c>
      <c r="AP1407" t="s">
        <v>1234</v>
      </c>
      <c r="AQ1407" t="s">
        <v>572</v>
      </c>
      <c r="AT1407">
        <v>1</v>
      </c>
      <c r="AU1407" s="105">
        <v>48</v>
      </c>
      <c r="AV1407" s="107">
        <v>187</v>
      </c>
      <c r="AW1407" s="111">
        <f t="shared" si="724"/>
        <v>48187</v>
      </c>
      <c r="AY1407" s="6" t="s">
        <v>1243</v>
      </c>
    </row>
    <row r="1408" spans="1:51" hidden="1" outlineLevel="1">
      <c r="A1408" t="s">
        <v>1512</v>
      </c>
      <c r="B1408" t="s">
        <v>572</v>
      </c>
      <c r="C1408" s="1">
        <f t="shared" si="725"/>
        <v>8713</v>
      </c>
      <c r="D1408" s="8">
        <f t="shared" si="726"/>
        <v>2</v>
      </c>
      <c r="E1408" s="8">
        <f t="shared" si="727"/>
        <v>1</v>
      </c>
      <c r="F1408" s="8">
        <f t="shared" si="728"/>
        <v>0</v>
      </c>
      <c r="G1408" s="61">
        <f t="shared" si="729"/>
        <v>3965</v>
      </c>
      <c r="H1408" s="66">
        <f t="shared" si="738"/>
        <v>0.45506714105359808</v>
      </c>
      <c r="I1408" s="2"/>
      <c r="J1408" s="2">
        <f t="shared" si="730"/>
        <v>0.26007115803971076</v>
      </c>
      <c r="K1408" s="2">
        <f t="shared" si="731"/>
        <v>0.71513829909330884</v>
      </c>
      <c r="L1408" s="2">
        <f t="shared" si="732"/>
        <v>0</v>
      </c>
      <c r="M1408" s="2">
        <f t="shared" si="733"/>
        <v>2.4790542866980347E-2</v>
      </c>
      <c r="N1408" s="64">
        <v>2266</v>
      </c>
      <c r="O1408" s="64">
        <v>6231</v>
      </c>
      <c r="P1408" s="64"/>
      <c r="Q1408" s="64">
        <v>63</v>
      </c>
      <c r="R1408" s="64">
        <v>153</v>
      </c>
      <c r="S1408" s="64"/>
      <c r="T1408" s="64"/>
      <c r="U1408" s="64"/>
      <c r="V1408" s="64"/>
      <c r="W1408" s="64"/>
      <c r="X1408" s="64"/>
      <c r="Y1408" s="64"/>
      <c r="Z1408" s="64"/>
      <c r="AA1408" s="64"/>
      <c r="AB1408" s="64"/>
      <c r="AC1408" s="64"/>
      <c r="AD1408" s="64"/>
      <c r="AE1408" s="64"/>
      <c r="AG1408" s="6">
        <f>IF(Q1408&gt;0,RANK(Q1408,(N1408:P1408,Q1408:AE1408)),0)</f>
        <v>4</v>
      </c>
      <c r="AH1408" s="6">
        <f>IF(R1408&gt;0,RANK(R1408,(N1408:P1408,Q1408:AE1408)),0)</f>
        <v>3</v>
      </c>
      <c r="AI1408" s="6">
        <f>IF(T1408&gt;0,RANK(T1408,(N1408:P1408,Q1408:AE1408)),0)</f>
        <v>0</v>
      </c>
      <c r="AJ1408" s="6">
        <f>IF(S1408&gt;0,RANK(S1408,(N1408:P1408,Q1408:AE1408)),0)</f>
        <v>0</v>
      </c>
      <c r="AK1408" s="2">
        <f t="shared" si="734"/>
        <v>7.2305750028692755E-3</v>
      </c>
      <c r="AL1408" s="2">
        <f t="shared" si="735"/>
        <v>1.7559967864111098E-2</v>
      </c>
      <c r="AM1408" s="2">
        <f t="shared" si="736"/>
        <v>0</v>
      </c>
      <c r="AN1408" s="2">
        <f t="shared" si="737"/>
        <v>0</v>
      </c>
      <c r="AP1408" t="s">
        <v>1512</v>
      </c>
      <c r="AQ1408" t="s">
        <v>572</v>
      </c>
      <c r="AR1408">
        <v>19</v>
      </c>
      <c r="AT1408">
        <v>1</v>
      </c>
      <c r="AU1408" s="105">
        <v>48</v>
      </c>
      <c r="AV1408" s="107">
        <v>189</v>
      </c>
      <c r="AW1408" s="111">
        <f t="shared" si="724"/>
        <v>48189</v>
      </c>
      <c r="AY1408" s="6" t="s">
        <v>1243</v>
      </c>
    </row>
    <row r="1409" spans="1:51" hidden="1" outlineLevel="1">
      <c r="A1409" t="s">
        <v>639</v>
      </c>
      <c r="B1409" t="s">
        <v>572</v>
      </c>
      <c r="C1409" s="1">
        <f t="shared" si="725"/>
        <v>1041</v>
      </c>
      <c r="D1409" s="8">
        <f t="shared" si="726"/>
        <v>2</v>
      </c>
      <c r="E1409" s="8">
        <f t="shared" si="727"/>
        <v>1</v>
      </c>
      <c r="F1409" s="8">
        <f t="shared" si="728"/>
        <v>0</v>
      </c>
      <c r="G1409" s="61">
        <f t="shared" si="729"/>
        <v>492</v>
      </c>
      <c r="H1409" s="66">
        <f t="shared" si="738"/>
        <v>0.47262247838616717</v>
      </c>
      <c r="I1409" s="2"/>
      <c r="J1409" s="2">
        <f t="shared" si="730"/>
        <v>0.25168107588856869</v>
      </c>
      <c r="K1409" s="2">
        <f t="shared" si="731"/>
        <v>0.72430355427473581</v>
      </c>
      <c r="L1409" s="2">
        <f t="shared" si="732"/>
        <v>0</v>
      </c>
      <c r="M1409" s="2">
        <f t="shared" si="733"/>
        <v>2.4015369836695499E-2</v>
      </c>
      <c r="N1409" s="64">
        <v>262</v>
      </c>
      <c r="O1409" s="64">
        <v>754</v>
      </c>
      <c r="P1409" s="64"/>
      <c r="Q1409" s="64">
        <v>8</v>
      </c>
      <c r="R1409" s="64">
        <v>17</v>
      </c>
      <c r="S1409" s="64"/>
      <c r="T1409" s="64"/>
      <c r="U1409" s="64"/>
      <c r="V1409" s="64"/>
      <c r="W1409" s="64"/>
      <c r="X1409" s="64"/>
      <c r="Y1409" s="64"/>
      <c r="Z1409" s="64"/>
      <c r="AA1409" s="64"/>
      <c r="AB1409" s="64"/>
      <c r="AC1409" s="64"/>
      <c r="AD1409" s="64"/>
      <c r="AE1409" s="64"/>
      <c r="AG1409" s="6">
        <f>IF(Q1409&gt;0,RANK(Q1409,(N1409:P1409,Q1409:AE1409)),0)</f>
        <v>4</v>
      </c>
      <c r="AH1409" s="6">
        <f>IF(R1409&gt;0,RANK(R1409,(N1409:P1409,Q1409:AE1409)),0)</f>
        <v>3</v>
      </c>
      <c r="AI1409" s="6">
        <f>IF(T1409&gt;0,RANK(T1409,(N1409:P1409,Q1409:AE1409)),0)</f>
        <v>0</v>
      </c>
      <c r="AJ1409" s="6">
        <f>IF(S1409&gt;0,RANK(S1409,(N1409:P1409,Q1409:AE1409)),0)</f>
        <v>0</v>
      </c>
      <c r="AK1409" s="2">
        <f t="shared" si="734"/>
        <v>7.684918347742555E-3</v>
      </c>
      <c r="AL1409" s="2">
        <f t="shared" si="735"/>
        <v>1.633045148895293E-2</v>
      </c>
      <c r="AM1409" s="2">
        <f t="shared" si="736"/>
        <v>0</v>
      </c>
      <c r="AN1409" s="2">
        <f t="shared" si="737"/>
        <v>0</v>
      </c>
      <c r="AP1409" t="s">
        <v>639</v>
      </c>
      <c r="AQ1409" t="s">
        <v>572</v>
      </c>
      <c r="AR1409">
        <v>13</v>
      </c>
      <c r="AT1409">
        <v>1</v>
      </c>
      <c r="AU1409" s="105">
        <v>48</v>
      </c>
      <c r="AV1409" s="107">
        <v>191</v>
      </c>
      <c r="AW1409" s="111">
        <f t="shared" si="724"/>
        <v>48191</v>
      </c>
      <c r="AY1409" s="6" t="s">
        <v>1243</v>
      </c>
    </row>
    <row r="1410" spans="1:51" hidden="1" outlineLevel="1">
      <c r="A1410" t="s">
        <v>1034</v>
      </c>
      <c r="B1410" t="s">
        <v>572</v>
      </c>
      <c r="C1410" s="1">
        <f t="shared" si="725"/>
        <v>3481</v>
      </c>
      <c r="D1410" s="8">
        <f t="shared" si="726"/>
        <v>2</v>
      </c>
      <c r="E1410" s="8">
        <f t="shared" si="727"/>
        <v>1</v>
      </c>
      <c r="F1410" s="8">
        <f t="shared" si="728"/>
        <v>0</v>
      </c>
      <c r="G1410" s="61">
        <f t="shared" si="729"/>
        <v>2017</v>
      </c>
      <c r="H1410" s="66">
        <f t="shared" si="738"/>
        <v>0.57943119793162889</v>
      </c>
      <c r="I1410" s="2"/>
      <c r="J1410" s="2">
        <f t="shared" si="730"/>
        <v>0.20022981901752371</v>
      </c>
      <c r="K1410" s="2">
        <f t="shared" si="731"/>
        <v>0.77966101694915257</v>
      </c>
      <c r="L1410" s="2">
        <f t="shared" si="732"/>
        <v>0</v>
      </c>
      <c r="M1410" s="2">
        <f t="shared" si="733"/>
        <v>2.0109164033323745E-2</v>
      </c>
      <c r="N1410" s="64">
        <v>697</v>
      </c>
      <c r="O1410" s="64">
        <v>2714</v>
      </c>
      <c r="P1410" s="64"/>
      <c r="Q1410" s="64">
        <v>15</v>
      </c>
      <c r="R1410" s="64">
        <v>55</v>
      </c>
      <c r="S1410" s="64"/>
      <c r="T1410" s="64"/>
      <c r="U1410" s="64"/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G1410" s="6">
        <f>IF(Q1410&gt;0,RANK(Q1410,(N1410:P1410,Q1410:AE1410)),0)</f>
        <v>4</v>
      </c>
      <c r="AH1410" s="6">
        <f>IF(R1410&gt;0,RANK(R1410,(N1410:P1410,Q1410:AE1410)),0)</f>
        <v>3</v>
      </c>
      <c r="AI1410" s="6">
        <f>IF(T1410&gt;0,RANK(T1410,(N1410:P1410,Q1410:AE1410)),0)</f>
        <v>0</v>
      </c>
      <c r="AJ1410" s="6">
        <f>IF(S1410&gt;0,RANK(S1410,(N1410:P1410,Q1410:AE1410)),0)</f>
        <v>0</v>
      </c>
      <c r="AK1410" s="2">
        <f t="shared" si="734"/>
        <v>4.3091065785693765E-3</v>
      </c>
      <c r="AL1410" s="2">
        <f t="shared" si="735"/>
        <v>1.5800057454754379E-2</v>
      </c>
      <c r="AM1410" s="2">
        <f t="shared" si="736"/>
        <v>0</v>
      </c>
      <c r="AN1410" s="2">
        <f t="shared" si="737"/>
        <v>0</v>
      </c>
      <c r="AP1410" t="s">
        <v>1034</v>
      </c>
      <c r="AQ1410" t="s">
        <v>572</v>
      </c>
      <c r="AR1410">
        <v>25</v>
      </c>
      <c r="AT1410">
        <v>1</v>
      </c>
      <c r="AU1410" s="105">
        <v>48</v>
      </c>
      <c r="AV1410" s="107">
        <v>193</v>
      </c>
      <c r="AW1410" s="111">
        <f t="shared" si="724"/>
        <v>48193</v>
      </c>
      <c r="AY1410" s="6" t="s">
        <v>1243</v>
      </c>
    </row>
    <row r="1411" spans="1:51" hidden="1" outlineLevel="1">
      <c r="A1411" t="s">
        <v>212</v>
      </c>
      <c r="B1411" t="s">
        <v>572</v>
      </c>
      <c r="C1411" s="1">
        <f t="shared" si="725"/>
        <v>1912</v>
      </c>
      <c r="D1411" s="8">
        <f t="shared" si="726"/>
        <v>2</v>
      </c>
      <c r="E1411" s="8">
        <f t="shared" si="727"/>
        <v>1</v>
      </c>
      <c r="F1411" s="8">
        <f t="shared" si="728"/>
        <v>0</v>
      </c>
      <c r="G1411" s="61">
        <f t="shared" si="729"/>
        <v>1565</v>
      </c>
      <c r="H1411" s="66">
        <f t="shared" si="738"/>
        <v>0.81851464435146448</v>
      </c>
      <c r="I1411" s="2"/>
      <c r="J1411" s="2">
        <f t="shared" si="730"/>
        <v>8.211297071129707E-2</v>
      </c>
      <c r="K1411" s="2">
        <f t="shared" si="731"/>
        <v>0.90062761506276146</v>
      </c>
      <c r="L1411" s="2">
        <f t="shared" si="732"/>
        <v>0</v>
      </c>
      <c r="M1411" s="2">
        <f t="shared" si="733"/>
        <v>1.7259414225941461E-2</v>
      </c>
      <c r="N1411" s="64">
        <v>157</v>
      </c>
      <c r="O1411" s="64">
        <v>1722</v>
      </c>
      <c r="P1411" s="64"/>
      <c r="Q1411" s="64">
        <v>10</v>
      </c>
      <c r="R1411" s="64">
        <v>23</v>
      </c>
      <c r="S1411" s="64"/>
      <c r="T1411" s="64"/>
      <c r="U1411" s="64"/>
      <c r="V1411" s="64"/>
      <c r="W1411" s="64"/>
      <c r="X1411" s="64"/>
      <c r="Y1411" s="64"/>
      <c r="Z1411" s="64"/>
      <c r="AA1411" s="64"/>
      <c r="AB1411" s="64"/>
      <c r="AC1411" s="64"/>
      <c r="AD1411" s="64"/>
      <c r="AE1411" s="64"/>
      <c r="AG1411" s="6">
        <f>IF(Q1411&gt;0,RANK(Q1411,(N1411:P1411,Q1411:AE1411)),0)</f>
        <v>4</v>
      </c>
      <c r="AH1411" s="6">
        <f>IF(R1411&gt;0,RANK(R1411,(N1411:P1411,Q1411:AE1411)),0)</f>
        <v>3</v>
      </c>
      <c r="AI1411" s="6">
        <f>IF(T1411&gt;0,RANK(T1411,(N1411:P1411,Q1411:AE1411)),0)</f>
        <v>0</v>
      </c>
      <c r="AJ1411" s="6">
        <f>IF(S1411&gt;0,RANK(S1411,(N1411:P1411,Q1411:AE1411)),0)</f>
        <v>0</v>
      </c>
      <c r="AK1411" s="2">
        <f t="shared" si="734"/>
        <v>5.2301255230125521E-3</v>
      </c>
      <c r="AL1411" s="2">
        <f t="shared" si="735"/>
        <v>1.202928870292887E-2</v>
      </c>
      <c r="AM1411" s="2">
        <f t="shared" si="736"/>
        <v>0</v>
      </c>
      <c r="AN1411" s="2">
        <f t="shared" si="737"/>
        <v>0</v>
      </c>
      <c r="AP1411" t="s">
        <v>212</v>
      </c>
      <c r="AQ1411" t="s">
        <v>572</v>
      </c>
      <c r="AR1411">
        <v>13</v>
      </c>
      <c r="AT1411">
        <v>1</v>
      </c>
      <c r="AU1411" s="105">
        <v>48</v>
      </c>
      <c r="AV1411" s="107">
        <v>195</v>
      </c>
      <c r="AW1411" s="111">
        <f t="shared" si="724"/>
        <v>48195</v>
      </c>
      <c r="AY1411" s="6" t="s">
        <v>1243</v>
      </c>
    </row>
    <row r="1412" spans="1:51" hidden="1" outlineLevel="1">
      <c r="A1412" t="s">
        <v>901</v>
      </c>
      <c r="B1412" t="s">
        <v>572</v>
      </c>
      <c r="C1412" s="1">
        <f t="shared" si="725"/>
        <v>1412</v>
      </c>
      <c r="D1412" s="8">
        <f t="shared" si="726"/>
        <v>2</v>
      </c>
      <c r="E1412" s="8">
        <f t="shared" si="727"/>
        <v>1</v>
      </c>
      <c r="F1412" s="8">
        <f t="shared" si="728"/>
        <v>0</v>
      </c>
      <c r="G1412" s="61">
        <f t="shared" si="729"/>
        <v>661</v>
      </c>
      <c r="H1412" s="66">
        <f t="shared" si="738"/>
        <v>0.4681303116147309</v>
      </c>
      <c r="I1412" s="2"/>
      <c r="J1412" s="2">
        <f t="shared" si="730"/>
        <v>0.24929178470254956</v>
      </c>
      <c r="K1412" s="2">
        <f t="shared" si="731"/>
        <v>0.71742209631728049</v>
      </c>
      <c r="L1412" s="2">
        <f t="shared" si="732"/>
        <v>0</v>
      </c>
      <c r="M1412" s="2">
        <f t="shared" si="733"/>
        <v>3.3286118980169976E-2</v>
      </c>
      <c r="N1412" s="64">
        <v>352</v>
      </c>
      <c r="O1412" s="64">
        <v>1013</v>
      </c>
      <c r="P1412" s="64"/>
      <c r="Q1412" s="64">
        <v>15</v>
      </c>
      <c r="R1412" s="64">
        <v>32</v>
      </c>
      <c r="S1412" s="64"/>
      <c r="T1412" s="64"/>
      <c r="U1412" s="64"/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G1412" s="6">
        <f>IF(Q1412&gt;0,RANK(Q1412,(N1412:P1412,Q1412:AE1412)),0)</f>
        <v>4</v>
      </c>
      <c r="AH1412" s="6">
        <f>IF(R1412&gt;0,RANK(R1412,(N1412:P1412,Q1412:AE1412)),0)</f>
        <v>3</v>
      </c>
      <c r="AI1412" s="6">
        <f>IF(T1412&gt;0,RANK(T1412,(N1412:P1412,Q1412:AE1412)),0)</f>
        <v>0</v>
      </c>
      <c r="AJ1412" s="6">
        <f>IF(S1412&gt;0,RANK(S1412,(N1412:P1412,Q1412:AE1412)),0)</f>
        <v>0</v>
      </c>
      <c r="AK1412" s="2">
        <f t="shared" si="734"/>
        <v>1.0623229461756374E-2</v>
      </c>
      <c r="AL1412" s="2">
        <f t="shared" si="735"/>
        <v>2.2662889518413599E-2</v>
      </c>
      <c r="AM1412" s="2">
        <f t="shared" si="736"/>
        <v>0</v>
      </c>
      <c r="AN1412" s="2">
        <f t="shared" si="737"/>
        <v>0</v>
      </c>
      <c r="AP1412" t="s">
        <v>901</v>
      </c>
      <c r="AQ1412" t="s">
        <v>572</v>
      </c>
      <c r="AR1412">
        <v>13</v>
      </c>
      <c r="AT1412">
        <v>1</v>
      </c>
      <c r="AU1412" s="105">
        <v>48</v>
      </c>
      <c r="AV1412" s="107">
        <v>197</v>
      </c>
      <c r="AW1412" s="111">
        <f t="shared" si="724"/>
        <v>48197</v>
      </c>
      <c r="AY1412" s="6" t="s">
        <v>1243</v>
      </c>
    </row>
    <row r="1413" spans="1:51" hidden="1" outlineLevel="1">
      <c r="A1413" t="s">
        <v>2496</v>
      </c>
      <c r="B1413" t="s">
        <v>572</v>
      </c>
      <c r="C1413" s="1">
        <f t="shared" si="725"/>
        <v>20987</v>
      </c>
      <c r="D1413" s="8">
        <f t="shared" si="726"/>
        <v>2</v>
      </c>
      <c r="E1413" s="8">
        <f t="shared" si="727"/>
        <v>1</v>
      </c>
      <c r="F1413" s="8">
        <f t="shared" si="728"/>
        <v>0</v>
      </c>
      <c r="G1413" s="61">
        <f t="shared" si="729"/>
        <v>13467</v>
      </c>
      <c r="H1413" s="66">
        <f t="shared" si="738"/>
        <v>0.64168294658598179</v>
      </c>
      <c r="I1413" s="2"/>
      <c r="J1413" s="2">
        <f t="shared" si="730"/>
        <v>0.16953352075094105</v>
      </c>
      <c r="K1413" s="2">
        <f t="shared" si="731"/>
        <v>0.81121646733692288</v>
      </c>
      <c r="L1413" s="2">
        <f t="shared" si="732"/>
        <v>0</v>
      </c>
      <c r="M1413" s="2">
        <f t="shared" si="733"/>
        <v>1.9250011912136045E-2</v>
      </c>
      <c r="N1413" s="64">
        <v>3558</v>
      </c>
      <c r="O1413" s="64">
        <v>17025</v>
      </c>
      <c r="P1413" s="64"/>
      <c r="Q1413" s="64">
        <v>119</v>
      </c>
      <c r="R1413" s="64">
        <v>285</v>
      </c>
      <c r="S1413" s="64"/>
      <c r="T1413" s="64"/>
      <c r="U1413" s="64"/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G1413" s="6">
        <f>IF(Q1413&gt;0,RANK(Q1413,(N1413:P1413,Q1413:AE1413)),0)</f>
        <v>4</v>
      </c>
      <c r="AH1413" s="6">
        <f>IF(R1413&gt;0,RANK(R1413,(N1413:P1413,Q1413:AE1413)),0)</f>
        <v>3</v>
      </c>
      <c r="AI1413" s="6">
        <f>IF(T1413&gt;0,RANK(T1413,(N1413:P1413,Q1413:AE1413)),0)</f>
        <v>0</v>
      </c>
      <c r="AJ1413" s="6">
        <f>IF(S1413&gt;0,RANK(S1413,(N1413:P1413,Q1413:AE1413)),0)</f>
        <v>0</v>
      </c>
      <c r="AK1413" s="2">
        <f t="shared" si="734"/>
        <v>5.6701767760994901E-3</v>
      </c>
      <c r="AL1413" s="2">
        <f t="shared" si="735"/>
        <v>1.3579835136036594E-2</v>
      </c>
      <c r="AM1413" s="2">
        <f t="shared" si="736"/>
        <v>0</v>
      </c>
      <c r="AN1413" s="2">
        <f t="shared" si="737"/>
        <v>0</v>
      </c>
      <c r="AP1413" t="s">
        <v>2496</v>
      </c>
      <c r="AQ1413" t="s">
        <v>572</v>
      </c>
      <c r="AR1413">
        <v>36</v>
      </c>
      <c r="AT1413">
        <v>1</v>
      </c>
      <c r="AU1413" s="105">
        <v>48</v>
      </c>
      <c r="AV1413" s="107">
        <v>199</v>
      </c>
      <c r="AW1413" s="111">
        <f t="shared" si="724"/>
        <v>48199</v>
      </c>
      <c r="AY1413" s="6" t="s">
        <v>1243</v>
      </c>
    </row>
    <row r="1414" spans="1:51" hidden="1" outlineLevel="1">
      <c r="A1414" t="s">
        <v>1841</v>
      </c>
      <c r="B1414" t="s">
        <v>572</v>
      </c>
      <c r="C1414" s="1">
        <f t="shared" si="725"/>
        <v>1174884</v>
      </c>
      <c r="D1414" s="8">
        <f t="shared" si="726"/>
        <v>2</v>
      </c>
      <c r="E1414" s="8">
        <f t="shared" si="727"/>
        <v>1</v>
      </c>
      <c r="F1414" s="8">
        <f t="shared" si="728"/>
        <v>0</v>
      </c>
      <c r="G1414" s="61">
        <f t="shared" si="729"/>
        <v>17973</v>
      </c>
      <c r="H1414" s="66">
        <f t="shared" si="738"/>
        <v>1.5297680451857375E-2</v>
      </c>
      <c r="I1414" s="2"/>
      <c r="J1414" s="2">
        <f t="shared" si="730"/>
        <v>0.48034954940232399</v>
      </c>
      <c r="K1414" s="2">
        <f t="shared" si="731"/>
        <v>0.49564722985418136</v>
      </c>
      <c r="L1414" s="2">
        <f t="shared" si="732"/>
        <v>0</v>
      </c>
      <c r="M1414" s="2">
        <f t="shared" si="733"/>
        <v>2.4003220743494647E-2</v>
      </c>
      <c r="N1414" s="64">
        <v>564355</v>
      </c>
      <c r="O1414" s="64">
        <v>582328</v>
      </c>
      <c r="P1414" s="64"/>
      <c r="Q1414" s="64">
        <v>10121</v>
      </c>
      <c r="R1414" s="64">
        <v>18080</v>
      </c>
      <c r="S1414" s="64"/>
      <c r="T1414" s="64"/>
      <c r="U1414" s="64"/>
      <c r="V1414" s="64"/>
      <c r="W1414" s="64"/>
      <c r="X1414" s="64"/>
      <c r="Y1414" s="64"/>
      <c r="Z1414" s="64"/>
      <c r="AA1414" s="64"/>
      <c r="AB1414" s="64"/>
      <c r="AC1414" s="64"/>
      <c r="AD1414" s="64"/>
      <c r="AE1414" s="64"/>
      <c r="AG1414" s="6">
        <f>IF(Q1414&gt;0,RANK(Q1414,(N1414:P1414,Q1414:AE1414)),0)</f>
        <v>4</v>
      </c>
      <c r="AH1414" s="6">
        <f>IF(R1414&gt;0,RANK(R1414,(N1414:P1414,Q1414:AE1414)),0)</f>
        <v>3</v>
      </c>
      <c r="AI1414" s="6">
        <f>IF(T1414&gt;0,RANK(T1414,(N1414:P1414,Q1414:AE1414)),0)</f>
        <v>0</v>
      </c>
      <c r="AJ1414" s="6">
        <f>IF(S1414&gt;0,RANK(S1414,(N1414:P1414,Q1414:AE1414)),0)</f>
        <v>0</v>
      </c>
      <c r="AK1414" s="2">
        <f t="shared" si="734"/>
        <v>8.6144674708311629E-3</v>
      </c>
      <c r="AL1414" s="2">
        <f t="shared" si="735"/>
        <v>1.5388753272663515E-2</v>
      </c>
      <c r="AM1414" s="2">
        <f t="shared" si="736"/>
        <v>0</v>
      </c>
      <c r="AN1414" s="2">
        <f t="shared" si="737"/>
        <v>0</v>
      </c>
      <c r="AP1414" t="s">
        <v>1841</v>
      </c>
      <c r="AQ1414" t="s">
        <v>572</v>
      </c>
      <c r="AT1414">
        <v>1</v>
      </c>
      <c r="AU1414" s="105">
        <v>48</v>
      </c>
      <c r="AV1414" s="107">
        <v>201</v>
      </c>
      <c r="AW1414" s="111">
        <f t="shared" si="724"/>
        <v>48201</v>
      </c>
      <c r="AY1414" s="6" t="s">
        <v>1243</v>
      </c>
    </row>
    <row r="1415" spans="1:51" hidden="1" outlineLevel="1">
      <c r="A1415" t="s">
        <v>2095</v>
      </c>
      <c r="B1415" t="s">
        <v>572</v>
      </c>
      <c r="C1415" s="1">
        <f t="shared" si="725"/>
        <v>25713</v>
      </c>
      <c r="D1415" s="8">
        <f t="shared" si="726"/>
        <v>2</v>
      </c>
      <c r="E1415" s="8">
        <f t="shared" si="727"/>
        <v>1</v>
      </c>
      <c r="F1415" s="8">
        <f t="shared" si="728"/>
        <v>0</v>
      </c>
      <c r="G1415" s="61">
        <f t="shared" si="729"/>
        <v>6082</v>
      </c>
      <c r="H1415" s="66">
        <f t="shared" si="738"/>
        <v>0.23653404892466845</v>
      </c>
      <c r="I1415" s="2"/>
      <c r="J1415" s="2">
        <f t="shared" si="730"/>
        <v>0.37362423676739392</v>
      </c>
      <c r="K1415" s="2">
        <f t="shared" si="731"/>
        <v>0.61015828569206243</v>
      </c>
      <c r="L1415" s="2">
        <f t="shared" si="732"/>
        <v>0</v>
      </c>
      <c r="M1415" s="2">
        <f t="shared" si="733"/>
        <v>1.6217477540543701E-2</v>
      </c>
      <c r="N1415" s="64">
        <v>9607</v>
      </c>
      <c r="O1415" s="64">
        <v>15689</v>
      </c>
      <c r="P1415" s="64"/>
      <c r="Q1415" s="64">
        <v>103</v>
      </c>
      <c r="R1415" s="64">
        <v>314</v>
      </c>
      <c r="S1415" s="64"/>
      <c r="T1415" s="64"/>
      <c r="U1415" s="64"/>
      <c r="V1415" s="64"/>
      <c r="W1415" s="64"/>
      <c r="X1415" s="64"/>
      <c r="Y1415" s="64"/>
      <c r="Z1415" s="64"/>
      <c r="AA1415" s="64"/>
      <c r="AB1415" s="64"/>
      <c r="AC1415" s="64"/>
      <c r="AD1415" s="64"/>
      <c r="AE1415" s="64"/>
      <c r="AG1415" s="6">
        <f>IF(Q1415&gt;0,RANK(Q1415,(N1415:P1415,Q1415:AE1415)),0)</f>
        <v>4</v>
      </c>
      <c r="AH1415" s="6">
        <f>IF(R1415&gt;0,RANK(R1415,(N1415:P1415,Q1415:AE1415)),0)</f>
        <v>3</v>
      </c>
      <c r="AI1415" s="6">
        <f>IF(T1415&gt;0,RANK(T1415,(N1415:P1415,Q1415:AE1415)),0)</f>
        <v>0</v>
      </c>
      <c r="AJ1415" s="6">
        <f>IF(S1415&gt;0,RANK(S1415,(N1415:P1415,Q1415:AE1415)),0)</f>
        <v>0</v>
      </c>
      <c r="AK1415" s="2">
        <f t="shared" si="734"/>
        <v>4.005755843347723E-3</v>
      </c>
      <c r="AL1415" s="2">
        <f t="shared" si="735"/>
        <v>1.2211721697195971E-2</v>
      </c>
      <c r="AM1415" s="2">
        <f t="shared" si="736"/>
        <v>0</v>
      </c>
      <c r="AN1415" s="2">
        <f t="shared" si="737"/>
        <v>0</v>
      </c>
      <c r="AP1415" t="s">
        <v>2095</v>
      </c>
      <c r="AQ1415" t="s">
        <v>572</v>
      </c>
      <c r="AR1415">
        <v>1</v>
      </c>
      <c r="AT1415">
        <v>1</v>
      </c>
      <c r="AU1415" s="105">
        <v>48</v>
      </c>
      <c r="AV1415" s="107">
        <v>203</v>
      </c>
      <c r="AW1415" s="111">
        <f t="shared" si="724"/>
        <v>48203</v>
      </c>
      <c r="AY1415" s="6" t="s">
        <v>1243</v>
      </c>
    </row>
    <row r="1416" spans="1:51" hidden="1" outlineLevel="1">
      <c r="A1416" t="s">
        <v>470</v>
      </c>
      <c r="B1416" t="s">
        <v>572</v>
      </c>
      <c r="C1416" s="1">
        <f t="shared" si="725"/>
        <v>1891</v>
      </c>
      <c r="D1416" s="8">
        <f t="shared" si="726"/>
        <v>2</v>
      </c>
      <c r="E1416" s="8">
        <f t="shared" si="727"/>
        <v>1</v>
      </c>
      <c r="F1416" s="8">
        <f t="shared" si="728"/>
        <v>0</v>
      </c>
      <c r="G1416" s="61">
        <f t="shared" si="729"/>
        <v>1432</v>
      </c>
      <c r="H1416" s="66">
        <f t="shared" si="738"/>
        <v>0.75727128503437335</v>
      </c>
      <c r="I1416" s="2"/>
      <c r="J1416" s="2">
        <f t="shared" si="730"/>
        <v>0.11369645690111052</v>
      </c>
      <c r="K1416" s="2">
        <f t="shared" si="731"/>
        <v>0.87096774193548387</v>
      </c>
      <c r="L1416" s="2">
        <f t="shared" si="732"/>
        <v>0</v>
      </c>
      <c r="M1416" s="2">
        <f t="shared" si="733"/>
        <v>1.5335801163405605E-2</v>
      </c>
      <c r="N1416" s="64">
        <v>215</v>
      </c>
      <c r="O1416" s="64">
        <v>1647</v>
      </c>
      <c r="P1416" s="64"/>
      <c r="Q1416" s="64">
        <v>6</v>
      </c>
      <c r="R1416" s="64">
        <v>23</v>
      </c>
      <c r="S1416" s="64"/>
      <c r="T1416" s="64"/>
      <c r="U1416" s="64"/>
      <c r="V1416" s="64"/>
      <c r="W1416" s="64"/>
      <c r="X1416" s="64"/>
      <c r="Y1416" s="64"/>
      <c r="Z1416" s="64"/>
      <c r="AA1416" s="64"/>
      <c r="AB1416" s="64"/>
      <c r="AC1416" s="64"/>
      <c r="AD1416" s="64"/>
      <c r="AE1416" s="64"/>
      <c r="AG1416" s="6">
        <f>IF(Q1416&gt;0,RANK(Q1416,(N1416:P1416,Q1416:AE1416)),0)</f>
        <v>4</v>
      </c>
      <c r="AH1416" s="6">
        <f>IF(R1416&gt;0,RANK(R1416,(N1416:P1416,Q1416:AE1416)),0)</f>
        <v>3</v>
      </c>
      <c r="AI1416" s="6">
        <f>IF(T1416&gt;0,RANK(T1416,(N1416:P1416,Q1416:AE1416)),0)</f>
        <v>0</v>
      </c>
      <c r="AJ1416" s="6">
        <f>IF(S1416&gt;0,RANK(S1416,(N1416:P1416,Q1416:AE1416)),0)</f>
        <v>0</v>
      </c>
      <c r="AK1416" s="2">
        <f t="shared" si="734"/>
        <v>3.1729243786356425E-3</v>
      </c>
      <c r="AL1416" s="2">
        <f t="shared" si="735"/>
        <v>1.2162876784769964E-2</v>
      </c>
      <c r="AM1416" s="2">
        <f t="shared" si="736"/>
        <v>0</v>
      </c>
      <c r="AN1416" s="2">
        <f t="shared" si="737"/>
        <v>0</v>
      </c>
      <c r="AP1416" t="s">
        <v>470</v>
      </c>
      <c r="AQ1416" t="s">
        <v>572</v>
      </c>
      <c r="AR1416">
        <v>13</v>
      </c>
      <c r="AT1416">
        <v>1</v>
      </c>
      <c r="AU1416" s="105">
        <v>48</v>
      </c>
      <c r="AV1416" s="107">
        <v>205</v>
      </c>
      <c r="AW1416" s="111">
        <f t="shared" si="724"/>
        <v>48205</v>
      </c>
      <c r="AY1416" s="6" t="s">
        <v>1243</v>
      </c>
    </row>
    <row r="1417" spans="1:51" hidden="1" outlineLevel="1">
      <c r="A1417" t="s">
        <v>248</v>
      </c>
      <c r="B1417" t="s">
        <v>572</v>
      </c>
      <c r="C1417" s="1">
        <f t="shared" si="725"/>
        <v>1934</v>
      </c>
      <c r="D1417" s="8">
        <f t="shared" si="726"/>
        <v>2</v>
      </c>
      <c r="E1417" s="8">
        <f t="shared" si="727"/>
        <v>1</v>
      </c>
      <c r="F1417" s="8">
        <f t="shared" si="728"/>
        <v>0</v>
      </c>
      <c r="G1417" s="61">
        <f t="shared" si="729"/>
        <v>611</v>
      </c>
      <c r="H1417" s="66">
        <f t="shared" si="738"/>
        <v>0.31592554291623576</v>
      </c>
      <c r="I1417" s="2"/>
      <c r="J1417" s="2">
        <f t="shared" si="730"/>
        <v>0.32626680455015511</v>
      </c>
      <c r="K1417" s="2">
        <f t="shared" si="731"/>
        <v>0.64219234746639087</v>
      </c>
      <c r="L1417" s="2">
        <f t="shared" si="732"/>
        <v>0</v>
      </c>
      <c r="M1417" s="2">
        <f t="shared" si="733"/>
        <v>3.1540847983454023E-2</v>
      </c>
      <c r="N1417" s="64">
        <v>631</v>
      </c>
      <c r="O1417" s="64">
        <v>1242</v>
      </c>
      <c r="P1417" s="64"/>
      <c r="Q1417" s="64">
        <v>21</v>
      </c>
      <c r="R1417" s="64">
        <v>40</v>
      </c>
      <c r="S1417" s="64"/>
      <c r="T1417" s="64"/>
      <c r="U1417" s="64"/>
      <c r="V1417" s="64"/>
      <c r="W1417" s="64"/>
      <c r="X1417" s="64"/>
      <c r="Y1417" s="64"/>
      <c r="Z1417" s="64"/>
      <c r="AA1417" s="64"/>
      <c r="AB1417" s="64"/>
      <c r="AC1417" s="64"/>
      <c r="AD1417" s="64"/>
      <c r="AE1417" s="64"/>
      <c r="AG1417" s="6">
        <f>IF(Q1417&gt;0,RANK(Q1417,(N1417:P1417,Q1417:AE1417)),0)</f>
        <v>4</v>
      </c>
      <c r="AH1417" s="6">
        <f>IF(R1417&gt;0,RANK(R1417,(N1417:P1417,Q1417:AE1417)),0)</f>
        <v>3</v>
      </c>
      <c r="AI1417" s="6">
        <f>IF(T1417&gt;0,RANK(T1417,(N1417:P1417,Q1417:AE1417)),0)</f>
        <v>0</v>
      </c>
      <c r="AJ1417" s="6">
        <f>IF(S1417&gt;0,RANK(S1417,(N1417:P1417,Q1417:AE1417)),0)</f>
        <v>0</v>
      </c>
      <c r="AK1417" s="2">
        <f t="shared" si="734"/>
        <v>1.0858324715615306E-2</v>
      </c>
      <c r="AL1417" s="2">
        <f t="shared" si="735"/>
        <v>2.0682523267838676E-2</v>
      </c>
      <c r="AM1417" s="2">
        <f t="shared" si="736"/>
        <v>0</v>
      </c>
      <c r="AN1417" s="2">
        <f t="shared" si="737"/>
        <v>0</v>
      </c>
      <c r="AP1417" t="s">
        <v>248</v>
      </c>
      <c r="AQ1417" t="s">
        <v>572</v>
      </c>
      <c r="AR1417">
        <v>19</v>
      </c>
      <c r="AT1417">
        <v>1</v>
      </c>
      <c r="AU1417" s="105">
        <v>48</v>
      </c>
      <c r="AV1417" s="107">
        <v>207</v>
      </c>
      <c r="AW1417" s="111">
        <f t="shared" si="724"/>
        <v>48207</v>
      </c>
      <c r="AY1417" s="6" t="s">
        <v>1243</v>
      </c>
    </row>
    <row r="1418" spans="1:51" hidden="1" outlineLevel="1">
      <c r="A1418" t="s">
        <v>1528</v>
      </c>
      <c r="B1418" t="s">
        <v>572</v>
      </c>
      <c r="C1418" s="1">
        <f t="shared" si="725"/>
        <v>58277</v>
      </c>
      <c r="D1418" s="8">
        <f t="shared" si="726"/>
        <v>2</v>
      </c>
      <c r="E1418" s="8">
        <f t="shared" si="727"/>
        <v>1</v>
      </c>
      <c r="F1418" s="8">
        <f t="shared" si="728"/>
        <v>0</v>
      </c>
      <c r="G1418" s="61">
        <f t="shared" si="729"/>
        <v>5422</v>
      </c>
      <c r="H1418" s="66">
        <f t="shared" si="738"/>
        <v>9.3038419959846935E-2</v>
      </c>
      <c r="I1418" s="2"/>
      <c r="J1418" s="2">
        <f t="shared" si="730"/>
        <v>0.42546802340546014</v>
      </c>
      <c r="K1418" s="2">
        <f t="shared" si="731"/>
        <v>0.51850644336530705</v>
      </c>
      <c r="L1418" s="2">
        <f t="shared" si="732"/>
        <v>0</v>
      </c>
      <c r="M1418" s="2">
        <f t="shared" si="733"/>
        <v>5.602553322923276E-2</v>
      </c>
      <c r="N1418" s="64">
        <v>24795</v>
      </c>
      <c r="O1418" s="64">
        <v>30217</v>
      </c>
      <c r="P1418" s="64"/>
      <c r="Q1418" s="64">
        <v>816</v>
      </c>
      <c r="R1418" s="64">
        <v>2449</v>
      </c>
      <c r="S1418" s="64"/>
      <c r="T1418" s="64"/>
      <c r="U1418" s="64"/>
      <c r="V1418" s="64"/>
      <c r="W1418" s="64"/>
      <c r="X1418" s="64"/>
      <c r="Y1418" s="64"/>
      <c r="Z1418" s="64"/>
      <c r="AA1418" s="64"/>
      <c r="AB1418" s="64"/>
      <c r="AC1418" s="64"/>
      <c r="AD1418" s="64"/>
      <c r="AE1418" s="64"/>
      <c r="AG1418" s="6">
        <f>IF(Q1418&gt;0,RANK(Q1418,(N1418:P1418,Q1418:AE1418)),0)</f>
        <v>4</v>
      </c>
      <c r="AH1418" s="6">
        <f>IF(R1418&gt;0,RANK(R1418,(N1418:P1418,Q1418:AE1418)),0)</f>
        <v>3</v>
      </c>
      <c r="AI1418" s="6">
        <f>IF(T1418&gt;0,RANK(T1418,(N1418:P1418,Q1418:AE1418)),0)</f>
        <v>0</v>
      </c>
      <c r="AJ1418" s="6">
        <f>IF(S1418&gt;0,RANK(S1418,(N1418:P1418,Q1418:AE1418)),0)</f>
        <v>0</v>
      </c>
      <c r="AK1418" s="2">
        <f t="shared" si="734"/>
        <v>1.4002093450246238E-2</v>
      </c>
      <c r="AL1418" s="2">
        <f t="shared" si="735"/>
        <v>4.2023439778986565E-2</v>
      </c>
      <c r="AM1418" s="2">
        <f t="shared" si="736"/>
        <v>0</v>
      </c>
      <c r="AN1418" s="2">
        <f t="shared" si="737"/>
        <v>0</v>
      </c>
      <c r="AP1418" t="s">
        <v>1528</v>
      </c>
      <c r="AQ1418" t="s">
        <v>572</v>
      </c>
      <c r="AT1418">
        <v>1</v>
      </c>
      <c r="AU1418" s="105">
        <v>48</v>
      </c>
      <c r="AV1418" s="107">
        <v>209</v>
      </c>
      <c r="AW1418" s="111">
        <f t="shared" si="724"/>
        <v>48209</v>
      </c>
      <c r="AY1418" s="6" t="s">
        <v>1243</v>
      </c>
    </row>
    <row r="1419" spans="1:51" hidden="1" outlineLevel="1">
      <c r="A1419" t="s">
        <v>323</v>
      </c>
      <c r="B1419" t="s">
        <v>572</v>
      </c>
      <c r="C1419" s="1">
        <f t="shared" si="725"/>
        <v>1461</v>
      </c>
      <c r="D1419" s="8">
        <f t="shared" si="726"/>
        <v>2</v>
      </c>
      <c r="E1419" s="8">
        <f t="shared" si="727"/>
        <v>1</v>
      </c>
      <c r="F1419" s="8">
        <f t="shared" si="728"/>
        <v>0</v>
      </c>
      <c r="G1419" s="61">
        <f t="shared" si="729"/>
        <v>1077</v>
      </c>
      <c r="H1419" s="66">
        <f t="shared" si="738"/>
        <v>0.73716632443531827</v>
      </c>
      <c r="I1419" s="2"/>
      <c r="J1419" s="2">
        <f t="shared" si="730"/>
        <v>0.12251882272416154</v>
      </c>
      <c r="K1419" s="2">
        <f t="shared" si="731"/>
        <v>0.85968514715947986</v>
      </c>
      <c r="L1419" s="2">
        <f t="shared" si="732"/>
        <v>0</v>
      </c>
      <c r="M1419" s="2">
        <f t="shared" si="733"/>
        <v>1.7796030116358552E-2</v>
      </c>
      <c r="N1419" s="64">
        <v>179</v>
      </c>
      <c r="O1419" s="64">
        <v>1256</v>
      </c>
      <c r="P1419" s="64"/>
      <c r="Q1419" s="64">
        <v>5</v>
      </c>
      <c r="R1419" s="64">
        <v>21</v>
      </c>
      <c r="S1419" s="64"/>
      <c r="T1419" s="64"/>
      <c r="U1419" s="64"/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G1419" s="6">
        <f>IF(Q1419&gt;0,RANK(Q1419,(N1419:P1419,Q1419:AE1419)),0)</f>
        <v>4</v>
      </c>
      <c r="AH1419" s="6">
        <f>IF(R1419&gt;0,RANK(R1419,(N1419:P1419,Q1419:AE1419)),0)</f>
        <v>3</v>
      </c>
      <c r="AI1419" s="6">
        <f>IF(T1419&gt;0,RANK(T1419,(N1419:P1419,Q1419:AE1419)),0)</f>
        <v>0</v>
      </c>
      <c r="AJ1419" s="6">
        <f>IF(S1419&gt;0,RANK(S1419,(N1419:P1419,Q1419:AE1419)),0)</f>
        <v>0</v>
      </c>
      <c r="AK1419" s="2">
        <f t="shared" si="734"/>
        <v>3.4223134839151265E-3</v>
      </c>
      <c r="AL1419" s="2">
        <f t="shared" si="735"/>
        <v>1.4373716632443531E-2</v>
      </c>
      <c r="AM1419" s="2">
        <f t="shared" si="736"/>
        <v>0</v>
      </c>
      <c r="AN1419" s="2">
        <f t="shared" si="737"/>
        <v>0</v>
      </c>
      <c r="AP1419" t="s">
        <v>323</v>
      </c>
      <c r="AQ1419" t="s">
        <v>572</v>
      </c>
      <c r="AR1419">
        <v>13</v>
      </c>
      <c r="AT1419">
        <v>1</v>
      </c>
      <c r="AU1419" s="105">
        <v>48</v>
      </c>
      <c r="AV1419" s="107">
        <v>211</v>
      </c>
      <c r="AW1419" s="111">
        <f t="shared" ref="AW1419:AW1482" si="739">1000*AU1419+AV1419</f>
        <v>48211</v>
      </c>
      <c r="AY1419" s="6" t="s">
        <v>1243</v>
      </c>
    </row>
    <row r="1420" spans="1:51" hidden="1" outlineLevel="1">
      <c r="A1420" t="s">
        <v>1909</v>
      </c>
      <c r="B1420" t="s">
        <v>572</v>
      </c>
      <c r="C1420" s="1">
        <f t="shared" si="725"/>
        <v>27377</v>
      </c>
      <c r="D1420" s="8">
        <f t="shared" si="726"/>
        <v>2</v>
      </c>
      <c r="E1420" s="8">
        <f t="shared" si="727"/>
        <v>1</v>
      </c>
      <c r="F1420" s="8">
        <f t="shared" si="728"/>
        <v>0</v>
      </c>
      <c r="G1420" s="61">
        <f t="shared" si="729"/>
        <v>13503</v>
      </c>
      <c r="H1420" s="66">
        <f t="shared" si="738"/>
        <v>0.49322423932498083</v>
      </c>
      <c r="I1420" s="2"/>
      <c r="J1420" s="2">
        <f t="shared" si="730"/>
        <v>0.24166270957372976</v>
      </c>
      <c r="K1420" s="2">
        <f t="shared" si="731"/>
        <v>0.73488694889871065</v>
      </c>
      <c r="L1420" s="2">
        <f t="shared" si="732"/>
        <v>0</v>
      </c>
      <c r="M1420" s="2">
        <f t="shared" si="733"/>
        <v>2.3450341527559537E-2</v>
      </c>
      <c r="N1420" s="64">
        <v>6616</v>
      </c>
      <c r="O1420" s="64">
        <v>20119</v>
      </c>
      <c r="P1420" s="64"/>
      <c r="Q1420" s="64">
        <v>174</v>
      </c>
      <c r="R1420" s="64">
        <v>468</v>
      </c>
      <c r="S1420" s="64"/>
      <c r="T1420" s="64"/>
      <c r="U1420" s="64"/>
      <c r="V1420" s="64"/>
      <c r="W1420" s="64"/>
      <c r="X1420" s="64"/>
      <c r="Y1420" s="64"/>
      <c r="Z1420" s="64"/>
      <c r="AA1420" s="64"/>
      <c r="AB1420" s="64"/>
      <c r="AC1420" s="64"/>
      <c r="AD1420" s="64"/>
      <c r="AE1420" s="64"/>
      <c r="AG1420" s="6">
        <f>IF(Q1420&gt;0,RANK(Q1420,(N1420:P1420,Q1420:AE1420)),0)</f>
        <v>4</v>
      </c>
      <c r="AH1420" s="6">
        <f>IF(R1420&gt;0,RANK(R1420,(N1420:P1420,Q1420:AE1420)),0)</f>
        <v>3</v>
      </c>
      <c r="AI1420" s="6">
        <f>IF(T1420&gt;0,RANK(T1420,(N1420:P1420,Q1420:AE1420)),0)</f>
        <v>0</v>
      </c>
      <c r="AJ1420" s="6">
        <f>IF(S1420&gt;0,RANK(S1420,(N1420:P1420,Q1420:AE1420)),0)</f>
        <v>0</v>
      </c>
      <c r="AK1420" s="2">
        <f t="shared" si="734"/>
        <v>6.3557000401797126E-3</v>
      </c>
      <c r="AL1420" s="2">
        <f t="shared" si="735"/>
        <v>1.7094641487379918E-2</v>
      </c>
      <c r="AM1420" s="2">
        <f t="shared" si="736"/>
        <v>0</v>
      </c>
      <c r="AN1420" s="2">
        <f t="shared" si="737"/>
        <v>0</v>
      </c>
      <c r="AP1420" t="s">
        <v>1909</v>
      </c>
      <c r="AQ1420" t="s">
        <v>572</v>
      </c>
      <c r="AR1420">
        <v>5</v>
      </c>
      <c r="AT1420">
        <v>1</v>
      </c>
      <c r="AU1420" s="105">
        <v>48</v>
      </c>
      <c r="AV1420" s="107">
        <v>213</v>
      </c>
      <c r="AW1420" s="111">
        <f t="shared" si="739"/>
        <v>48213</v>
      </c>
      <c r="AY1420" s="6" t="s">
        <v>1243</v>
      </c>
    </row>
    <row r="1421" spans="1:51" hidden="1" outlineLevel="1">
      <c r="A1421" t="s">
        <v>1391</v>
      </c>
      <c r="B1421" t="s">
        <v>572</v>
      </c>
      <c r="C1421" s="1">
        <f t="shared" si="725"/>
        <v>133165</v>
      </c>
      <c r="D1421" s="8">
        <f t="shared" si="726"/>
        <v>1</v>
      </c>
      <c r="E1421" s="8">
        <f t="shared" si="727"/>
        <v>2</v>
      </c>
      <c r="F1421" s="8">
        <f t="shared" si="728"/>
        <v>0</v>
      </c>
      <c r="G1421" s="61">
        <f t="shared" si="729"/>
        <v>46720</v>
      </c>
      <c r="H1421" s="66">
        <f t="shared" si="738"/>
        <v>0.3508429392107536</v>
      </c>
      <c r="I1421" s="2"/>
      <c r="J1421" s="2">
        <f t="shared" si="730"/>
        <v>0.66377051026921485</v>
      </c>
      <c r="K1421" s="2">
        <f t="shared" si="731"/>
        <v>0.31292757105846131</v>
      </c>
      <c r="L1421" s="2">
        <f t="shared" si="732"/>
        <v>0</v>
      </c>
      <c r="M1421" s="2">
        <f t="shared" si="733"/>
        <v>2.330191867232384E-2</v>
      </c>
      <c r="N1421" s="64">
        <v>88391</v>
      </c>
      <c r="O1421" s="64">
        <v>41671</v>
      </c>
      <c r="P1421" s="64"/>
      <c r="Q1421" s="64">
        <v>1187</v>
      </c>
      <c r="R1421" s="64">
        <v>1916</v>
      </c>
      <c r="S1421" s="64"/>
      <c r="T1421" s="64"/>
      <c r="U1421" s="64"/>
      <c r="V1421" s="64"/>
      <c r="W1421" s="64"/>
      <c r="X1421" s="64"/>
      <c r="Y1421" s="64"/>
      <c r="Z1421" s="64"/>
      <c r="AA1421" s="64"/>
      <c r="AB1421" s="64"/>
      <c r="AC1421" s="64"/>
      <c r="AD1421" s="64"/>
      <c r="AE1421" s="64"/>
      <c r="AG1421" s="6">
        <f>IF(Q1421&gt;0,RANK(Q1421,(N1421:P1421,Q1421:AE1421)),0)</f>
        <v>4</v>
      </c>
      <c r="AH1421" s="6">
        <f>IF(R1421&gt;0,RANK(R1421,(N1421:P1421,Q1421:AE1421)),0)</f>
        <v>3</v>
      </c>
      <c r="AI1421" s="6">
        <f>IF(T1421&gt;0,RANK(T1421,(N1421:P1421,Q1421:AE1421)),0)</f>
        <v>0</v>
      </c>
      <c r="AJ1421" s="6">
        <f>IF(S1421&gt;0,RANK(S1421,(N1421:P1421,Q1421:AE1421)),0)</f>
        <v>0</v>
      </c>
      <c r="AK1421" s="2">
        <f t="shared" si="734"/>
        <v>8.9137536139375969E-3</v>
      </c>
      <c r="AL1421" s="2">
        <f t="shared" si="735"/>
        <v>1.4388165058386212E-2</v>
      </c>
      <c r="AM1421" s="2">
        <f t="shared" si="736"/>
        <v>0</v>
      </c>
      <c r="AN1421" s="2">
        <f t="shared" si="737"/>
        <v>0</v>
      </c>
      <c r="AP1421" t="s">
        <v>1391</v>
      </c>
      <c r="AQ1421" t="s">
        <v>572</v>
      </c>
      <c r="AT1421">
        <v>1</v>
      </c>
      <c r="AU1421" s="105">
        <v>48</v>
      </c>
      <c r="AV1421" s="107">
        <v>215</v>
      </c>
      <c r="AW1421" s="111">
        <f t="shared" si="739"/>
        <v>48215</v>
      </c>
      <c r="AY1421" s="6" t="s">
        <v>1243</v>
      </c>
    </row>
    <row r="1422" spans="1:51" hidden="1" outlineLevel="1">
      <c r="A1422" t="s">
        <v>2422</v>
      </c>
      <c r="B1422" t="s">
        <v>572</v>
      </c>
      <c r="C1422" s="1">
        <f t="shared" si="725"/>
        <v>11889</v>
      </c>
      <c r="D1422" s="8">
        <f t="shared" si="726"/>
        <v>2</v>
      </c>
      <c r="E1422" s="8">
        <f t="shared" si="727"/>
        <v>1</v>
      </c>
      <c r="F1422" s="8">
        <f t="shared" si="728"/>
        <v>0</v>
      </c>
      <c r="G1422" s="61">
        <f t="shared" si="729"/>
        <v>5802</v>
      </c>
      <c r="H1422" s="66">
        <f t="shared" si="738"/>
        <v>0.4880141307090588</v>
      </c>
      <c r="I1422" s="2"/>
      <c r="J1422" s="2">
        <f t="shared" si="730"/>
        <v>0.24375473126419378</v>
      </c>
      <c r="K1422" s="2">
        <f t="shared" si="731"/>
        <v>0.73176886197325264</v>
      </c>
      <c r="L1422" s="2">
        <f t="shared" si="732"/>
        <v>0</v>
      </c>
      <c r="M1422" s="2">
        <f t="shared" si="733"/>
        <v>2.4476406762553582E-2</v>
      </c>
      <c r="N1422" s="64">
        <v>2898</v>
      </c>
      <c r="O1422" s="64">
        <v>8700</v>
      </c>
      <c r="P1422" s="64"/>
      <c r="Q1422" s="64">
        <v>83</v>
      </c>
      <c r="R1422" s="64">
        <v>208</v>
      </c>
      <c r="S1422" s="64"/>
      <c r="T1422" s="64"/>
      <c r="U1422" s="64"/>
      <c r="V1422" s="64"/>
      <c r="W1422" s="64"/>
      <c r="X1422" s="64"/>
      <c r="Y1422" s="64"/>
      <c r="Z1422" s="64"/>
      <c r="AA1422" s="64"/>
      <c r="AB1422" s="64"/>
      <c r="AC1422" s="64"/>
      <c r="AD1422" s="64"/>
      <c r="AE1422" s="64"/>
      <c r="AG1422" s="6">
        <f>IF(Q1422&gt;0,RANK(Q1422,(N1422:P1422,Q1422:AE1422)),0)</f>
        <v>4</v>
      </c>
      <c r="AH1422" s="6">
        <f>IF(R1422&gt;0,RANK(R1422,(N1422:P1422,Q1422:AE1422)),0)</f>
        <v>3</v>
      </c>
      <c r="AI1422" s="6">
        <f>IF(T1422&gt;0,RANK(T1422,(N1422:P1422,Q1422:AE1422)),0)</f>
        <v>0</v>
      </c>
      <c r="AJ1422" s="6">
        <f>IF(S1422&gt;0,RANK(S1422,(N1422:P1422,Q1422:AE1422)),0)</f>
        <v>0</v>
      </c>
      <c r="AK1422" s="2">
        <f t="shared" si="734"/>
        <v>6.9812431659517201E-3</v>
      </c>
      <c r="AL1422" s="2">
        <f t="shared" si="735"/>
        <v>1.7495163596601901E-2</v>
      </c>
      <c r="AM1422" s="2">
        <f t="shared" si="736"/>
        <v>0</v>
      </c>
      <c r="AN1422" s="2">
        <f t="shared" si="737"/>
        <v>0</v>
      </c>
      <c r="AP1422" t="s">
        <v>2422</v>
      </c>
      <c r="AQ1422" t="s">
        <v>572</v>
      </c>
      <c r="AR1422">
        <v>25</v>
      </c>
      <c r="AT1422">
        <v>1</v>
      </c>
      <c r="AU1422" s="105">
        <v>48</v>
      </c>
      <c r="AV1422" s="107">
        <v>217</v>
      </c>
      <c r="AW1422" s="111">
        <f t="shared" si="739"/>
        <v>48217</v>
      </c>
      <c r="AY1422" s="6" t="s">
        <v>1243</v>
      </c>
    </row>
    <row r="1423" spans="1:51" hidden="1" outlineLevel="1">
      <c r="A1423" t="s">
        <v>826</v>
      </c>
      <c r="B1423" t="s">
        <v>572</v>
      </c>
      <c r="C1423" s="1">
        <f t="shared" si="725"/>
        <v>6984</v>
      </c>
      <c r="D1423" s="8">
        <f t="shared" si="726"/>
        <v>2</v>
      </c>
      <c r="E1423" s="8">
        <f t="shared" si="727"/>
        <v>1</v>
      </c>
      <c r="F1423" s="8">
        <f t="shared" si="728"/>
        <v>0</v>
      </c>
      <c r="G1423" s="61">
        <f t="shared" si="729"/>
        <v>3972</v>
      </c>
      <c r="H1423" s="66">
        <f t="shared" si="738"/>
        <v>0.56872852233676974</v>
      </c>
      <c r="I1423" s="2"/>
      <c r="J1423" s="2">
        <f t="shared" si="730"/>
        <v>0.1981672394043528</v>
      </c>
      <c r="K1423" s="2">
        <f t="shared" si="731"/>
        <v>0.76689576174112262</v>
      </c>
      <c r="L1423" s="2">
        <f t="shared" si="732"/>
        <v>0</v>
      </c>
      <c r="M1423" s="2">
        <f t="shared" si="733"/>
        <v>3.4936998854524615E-2</v>
      </c>
      <c r="N1423" s="64">
        <v>1384</v>
      </c>
      <c r="O1423" s="64">
        <v>5356</v>
      </c>
      <c r="P1423" s="64"/>
      <c r="Q1423" s="64">
        <v>63</v>
      </c>
      <c r="R1423" s="64">
        <v>181</v>
      </c>
      <c r="S1423" s="64"/>
      <c r="T1423" s="64"/>
      <c r="U1423" s="64"/>
      <c r="V1423" s="64"/>
      <c r="W1423" s="64"/>
      <c r="X1423" s="64"/>
      <c r="Y1423" s="64"/>
      <c r="Z1423" s="64"/>
      <c r="AA1423" s="64"/>
      <c r="AB1423" s="64"/>
      <c r="AC1423" s="64"/>
      <c r="AD1423" s="64"/>
      <c r="AE1423" s="64"/>
      <c r="AG1423" s="6">
        <f>IF(Q1423&gt;0,RANK(Q1423,(N1423:P1423,Q1423:AE1423)),0)</f>
        <v>4</v>
      </c>
      <c r="AH1423" s="6">
        <f>IF(R1423&gt;0,RANK(R1423,(N1423:P1423,Q1423:AE1423)),0)</f>
        <v>3</v>
      </c>
      <c r="AI1423" s="6">
        <f>IF(T1423&gt;0,RANK(T1423,(N1423:P1423,Q1423:AE1423)),0)</f>
        <v>0</v>
      </c>
      <c r="AJ1423" s="6">
        <f>IF(S1423&gt;0,RANK(S1423,(N1423:P1423,Q1423:AE1423)),0)</f>
        <v>0</v>
      </c>
      <c r="AK1423" s="2">
        <f t="shared" si="734"/>
        <v>9.0206185567010301E-3</v>
      </c>
      <c r="AL1423" s="2">
        <f t="shared" si="735"/>
        <v>2.5916380297823598E-2</v>
      </c>
      <c r="AM1423" s="2">
        <f t="shared" si="736"/>
        <v>0</v>
      </c>
      <c r="AN1423" s="2">
        <f t="shared" si="737"/>
        <v>0</v>
      </c>
      <c r="AP1423" t="s">
        <v>826</v>
      </c>
      <c r="AQ1423" t="s">
        <v>572</v>
      </c>
      <c r="AR1423">
        <v>19</v>
      </c>
      <c r="AT1423">
        <v>1</v>
      </c>
      <c r="AU1423" s="105">
        <v>48</v>
      </c>
      <c r="AV1423" s="107">
        <v>219</v>
      </c>
      <c r="AW1423" s="111">
        <f t="shared" si="739"/>
        <v>48219</v>
      </c>
      <c r="AY1423" s="6" t="s">
        <v>1243</v>
      </c>
    </row>
    <row r="1424" spans="1:51" hidden="1" outlineLevel="1">
      <c r="A1424" t="s">
        <v>2362</v>
      </c>
      <c r="B1424" t="s">
        <v>572</v>
      </c>
      <c r="C1424" s="1">
        <f t="shared" si="725"/>
        <v>22263</v>
      </c>
      <c r="D1424" s="8">
        <f t="shared" si="726"/>
        <v>2</v>
      </c>
      <c r="E1424" s="8">
        <f t="shared" si="727"/>
        <v>1</v>
      </c>
      <c r="F1424" s="8">
        <f t="shared" si="728"/>
        <v>0</v>
      </c>
      <c r="G1424" s="61">
        <f t="shared" si="729"/>
        <v>13732</v>
      </c>
      <c r="H1424" s="66">
        <f t="shared" si="738"/>
        <v>0.61680815703184655</v>
      </c>
      <c r="I1424" s="2"/>
      <c r="J1424" s="2">
        <f t="shared" si="730"/>
        <v>0.17800835466918205</v>
      </c>
      <c r="K1424" s="2">
        <f t="shared" si="731"/>
        <v>0.79481651170102863</v>
      </c>
      <c r="L1424" s="2">
        <f t="shared" si="732"/>
        <v>0</v>
      </c>
      <c r="M1424" s="2">
        <f t="shared" si="733"/>
        <v>2.7175133629789294E-2</v>
      </c>
      <c r="N1424" s="64">
        <v>3963</v>
      </c>
      <c r="O1424" s="64">
        <v>17695</v>
      </c>
      <c r="P1424" s="64"/>
      <c r="Q1424" s="64">
        <v>163</v>
      </c>
      <c r="R1424" s="64">
        <v>442</v>
      </c>
      <c r="S1424" s="64"/>
      <c r="T1424" s="64"/>
      <c r="U1424" s="64"/>
      <c r="V1424" s="64"/>
      <c r="W1424" s="64"/>
      <c r="X1424" s="64"/>
      <c r="Y1424" s="64"/>
      <c r="Z1424" s="64"/>
      <c r="AA1424" s="64"/>
      <c r="AB1424" s="64"/>
      <c r="AC1424" s="64"/>
      <c r="AD1424" s="64"/>
      <c r="AE1424" s="64"/>
      <c r="AG1424" s="6">
        <f>IF(Q1424&gt;0,RANK(Q1424,(N1424:P1424,Q1424:AE1424)),0)</f>
        <v>4</v>
      </c>
      <c r="AH1424" s="6">
        <f>IF(R1424&gt;0,RANK(R1424,(N1424:P1424,Q1424:AE1424)),0)</f>
        <v>3</v>
      </c>
      <c r="AI1424" s="6">
        <f>IF(T1424&gt;0,RANK(T1424,(N1424:P1424,Q1424:AE1424)),0)</f>
        <v>0</v>
      </c>
      <c r="AJ1424" s="6">
        <f>IF(S1424&gt;0,RANK(S1424,(N1424:P1424,Q1424:AE1424)),0)</f>
        <v>0</v>
      </c>
      <c r="AK1424" s="2">
        <f t="shared" si="734"/>
        <v>7.3215649283564655E-3</v>
      </c>
      <c r="AL1424" s="2">
        <f t="shared" si="735"/>
        <v>1.9853568701432872E-2</v>
      </c>
      <c r="AM1424" s="2">
        <f t="shared" si="736"/>
        <v>0</v>
      </c>
      <c r="AN1424" s="2">
        <f t="shared" si="737"/>
        <v>0</v>
      </c>
      <c r="AP1424" t="s">
        <v>2362</v>
      </c>
      <c r="AQ1424" t="s">
        <v>572</v>
      </c>
      <c r="AR1424">
        <v>11</v>
      </c>
      <c r="AT1424">
        <v>1</v>
      </c>
      <c r="AU1424" s="105">
        <v>48</v>
      </c>
      <c r="AV1424" s="107">
        <v>221</v>
      </c>
      <c r="AW1424" s="111">
        <f t="shared" si="739"/>
        <v>48221</v>
      </c>
      <c r="AY1424" s="6" t="s">
        <v>1243</v>
      </c>
    </row>
    <row r="1425" spans="1:51" hidden="1" outlineLevel="1">
      <c r="A1425" t="s">
        <v>767</v>
      </c>
      <c r="B1425" t="s">
        <v>572</v>
      </c>
      <c r="C1425" s="1">
        <f t="shared" si="725"/>
        <v>12373</v>
      </c>
      <c r="D1425" s="8">
        <f t="shared" si="726"/>
        <v>2</v>
      </c>
      <c r="E1425" s="8">
        <f t="shared" si="727"/>
        <v>1</v>
      </c>
      <c r="F1425" s="8">
        <f t="shared" si="728"/>
        <v>0</v>
      </c>
      <c r="G1425" s="61">
        <f t="shared" si="729"/>
        <v>5527</v>
      </c>
      <c r="H1425" s="66">
        <f t="shared" si="738"/>
        <v>0.44669845631617233</v>
      </c>
      <c r="I1425" s="2"/>
      <c r="J1425" s="2">
        <f t="shared" si="730"/>
        <v>0.26573991756243431</v>
      </c>
      <c r="K1425" s="2">
        <f t="shared" si="731"/>
        <v>0.71243837387860665</v>
      </c>
      <c r="L1425" s="2">
        <f t="shared" si="732"/>
        <v>0</v>
      </c>
      <c r="M1425" s="2">
        <f t="shared" si="733"/>
        <v>2.1821708558959041E-2</v>
      </c>
      <c r="N1425" s="64">
        <v>3288</v>
      </c>
      <c r="O1425" s="64">
        <v>8815</v>
      </c>
      <c r="P1425" s="64"/>
      <c r="Q1425" s="64">
        <v>76</v>
      </c>
      <c r="R1425" s="64">
        <v>194</v>
      </c>
      <c r="S1425" s="64"/>
      <c r="T1425" s="64"/>
      <c r="U1425" s="64"/>
      <c r="V1425" s="64"/>
      <c r="W1425" s="64"/>
      <c r="X1425" s="64"/>
      <c r="Y1425" s="64"/>
      <c r="Z1425" s="64"/>
      <c r="AA1425" s="64"/>
      <c r="AB1425" s="64"/>
      <c r="AC1425" s="64"/>
      <c r="AD1425" s="64"/>
      <c r="AE1425" s="64"/>
      <c r="AG1425" s="6">
        <f>IF(Q1425&gt;0,RANK(Q1425,(N1425:P1425,Q1425:AE1425)),0)</f>
        <v>4</v>
      </c>
      <c r="AH1425" s="6">
        <f>IF(R1425&gt;0,RANK(R1425,(N1425:P1425,Q1425:AE1425)),0)</f>
        <v>3</v>
      </c>
      <c r="AI1425" s="6">
        <f>IF(T1425&gt;0,RANK(T1425,(N1425:P1425,Q1425:AE1425)),0)</f>
        <v>0</v>
      </c>
      <c r="AJ1425" s="6">
        <f>IF(S1425&gt;0,RANK(S1425,(N1425:P1425,Q1425:AE1425)),0)</f>
        <v>0</v>
      </c>
      <c r="AK1425" s="2">
        <f t="shared" si="734"/>
        <v>6.1424068536329104E-3</v>
      </c>
      <c r="AL1425" s="2">
        <f t="shared" si="735"/>
        <v>1.5679301705326113E-2</v>
      </c>
      <c r="AM1425" s="2">
        <f t="shared" si="736"/>
        <v>0</v>
      </c>
      <c r="AN1425" s="2">
        <f t="shared" si="737"/>
        <v>0</v>
      </c>
      <c r="AP1425" t="s">
        <v>767</v>
      </c>
      <c r="AQ1425" t="s">
        <v>572</v>
      </c>
      <c r="AR1425">
        <v>4</v>
      </c>
      <c r="AT1425">
        <v>1</v>
      </c>
      <c r="AU1425" s="105">
        <v>48</v>
      </c>
      <c r="AV1425" s="107">
        <v>223</v>
      </c>
      <c r="AW1425" s="111">
        <f t="shared" si="739"/>
        <v>48223</v>
      </c>
      <c r="AY1425" s="6" t="s">
        <v>1243</v>
      </c>
    </row>
    <row r="1426" spans="1:51" hidden="1" outlineLevel="1">
      <c r="A1426" t="s">
        <v>1664</v>
      </c>
      <c r="B1426" t="s">
        <v>572</v>
      </c>
      <c r="C1426" s="1">
        <f t="shared" si="725"/>
        <v>8029</v>
      </c>
      <c r="D1426" s="8">
        <f t="shared" si="726"/>
        <v>2</v>
      </c>
      <c r="E1426" s="8">
        <f t="shared" si="727"/>
        <v>1</v>
      </c>
      <c r="F1426" s="8">
        <f t="shared" si="728"/>
        <v>0</v>
      </c>
      <c r="G1426" s="61">
        <f t="shared" si="729"/>
        <v>3258</v>
      </c>
      <c r="H1426" s="66">
        <f t="shared" si="738"/>
        <v>0.40577905094034128</v>
      </c>
      <c r="I1426" s="2"/>
      <c r="J1426" s="2">
        <f t="shared" si="730"/>
        <v>0.28895254701706313</v>
      </c>
      <c r="K1426" s="2">
        <f t="shared" si="731"/>
        <v>0.69473159795740436</v>
      </c>
      <c r="L1426" s="2">
        <f t="shared" si="732"/>
        <v>0</v>
      </c>
      <c r="M1426" s="2">
        <f t="shared" si="733"/>
        <v>1.6315855025532566E-2</v>
      </c>
      <c r="N1426" s="64">
        <v>2320</v>
      </c>
      <c r="O1426" s="64">
        <v>5578</v>
      </c>
      <c r="P1426" s="64"/>
      <c r="Q1426" s="64">
        <v>41</v>
      </c>
      <c r="R1426" s="64">
        <v>90</v>
      </c>
      <c r="S1426" s="64"/>
      <c r="T1426" s="64"/>
      <c r="U1426" s="64"/>
      <c r="V1426" s="64"/>
      <c r="W1426" s="64"/>
      <c r="X1426" s="64"/>
      <c r="Y1426" s="64"/>
      <c r="Z1426" s="64"/>
      <c r="AA1426" s="64"/>
      <c r="AB1426" s="64"/>
      <c r="AC1426" s="64"/>
      <c r="AD1426" s="64"/>
      <c r="AE1426" s="64"/>
      <c r="AG1426" s="6">
        <f>IF(Q1426&gt;0,RANK(Q1426,(N1426:P1426,Q1426:AE1426)),0)</f>
        <v>4</v>
      </c>
      <c r="AH1426" s="6">
        <f>IF(R1426&gt;0,RANK(R1426,(N1426:P1426,Q1426:AE1426)),0)</f>
        <v>3</v>
      </c>
      <c r="AI1426" s="6">
        <f>IF(T1426&gt;0,RANK(T1426,(N1426:P1426,Q1426:AE1426)),0)</f>
        <v>0</v>
      </c>
      <c r="AJ1426" s="6">
        <f>IF(S1426&gt;0,RANK(S1426,(N1426:P1426,Q1426:AE1426)),0)</f>
        <v>0</v>
      </c>
      <c r="AK1426" s="2">
        <f t="shared" si="734"/>
        <v>5.106488977456719E-3</v>
      </c>
      <c r="AL1426" s="2">
        <f t="shared" si="735"/>
        <v>1.1209366048075726E-2</v>
      </c>
      <c r="AM1426" s="2">
        <f t="shared" si="736"/>
        <v>0</v>
      </c>
      <c r="AN1426" s="2">
        <f t="shared" si="737"/>
        <v>0</v>
      </c>
      <c r="AP1426" t="s">
        <v>1664</v>
      </c>
      <c r="AQ1426" t="s">
        <v>572</v>
      </c>
      <c r="AR1426">
        <v>8</v>
      </c>
      <c r="AT1426">
        <v>1</v>
      </c>
      <c r="AU1426" s="105">
        <v>48</v>
      </c>
      <c r="AV1426" s="107">
        <v>225</v>
      </c>
      <c r="AW1426" s="111">
        <f t="shared" si="739"/>
        <v>48225</v>
      </c>
      <c r="AY1426" s="6" t="s">
        <v>1243</v>
      </c>
    </row>
    <row r="1427" spans="1:51" hidden="1" outlineLevel="1">
      <c r="A1427" t="s">
        <v>1314</v>
      </c>
      <c r="B1427" t="s">
        <v>572</v>
      </c>
      <c r="C1427" s="1">
        <f t="shared" si="725"/>
        <v>8477</v>
      </c>
      <c r="D1427" s="8">
        <f t="shared" si="726"/>
        <v>2</v>
      </c>
      <c r="E1427" s="8">
        <f t="shared" si="727"/>
        <v>1</v>
      </c>
      <c r="F1427" s="8">
        <f t="shared" si="728"/>
        <v>0</v>
      </c>
      <c r="G1427" s="61">
        <f t="shared" si="729"/>
        <v>4130</v>
      </c>
      <c r="H1427" s="66">
        <f t="shared" si="738"/>
        <v>0.48720066061106526</v>
      </c>
      <c r="I1427" s="2"/>
      <c r="J1427" s="2">
        <f t="shared" si="730"/>
        <v>0.24053320750265425</v>
      </c>
      <c r="K1427" s="2">
        <f t="shared" si="731"/>
        <v>0.72773386811371943</v>
      </c>
      <c r="L1427" s="2">
        <f t="shared" si="732"/>
        <v>0</v>
      </c>
      <c r="M1427" s="2">
        <f t="shared" si="733"/>
        <v>3.1732924383626293E-2</v>
      </c>
      <c r="N1427" s="64">
        <v>2039</v>
      </c>
      <c r="O1427" s="64">
        <v>6169</v>
      </c>
      <c r="P1427" s="64"/>
      <c r="Q1427" s="64">
        <v>69</v>
      </c>
      <c r="R1427" s="64">
        <v>200</v>
      </c>
      <c r="S1427" s="64"/>
      <c r="T1427" s="64"/>
      <c r="U1427" s="64"/>
      <c r="V1427" s="64"/>
      <c r="W1427" s="64"/>
      <c r="X1427" s="64"/>
      <c r="Y1427" s="64"/>
      <c r="Z1427" s="64"/>
      <c r="AA1427" s="64"/>
      <c r="AB1427" s="64"/>
      <c r="AC1427" s="64"/>
      <c r="AD1427" s="64"/>
      <c r="AE1427" s="64"/>
      <c r="AG1427" s="6">
        <f>IF(Q1427&gt;0,RANK(Q1427,(N1427:P1427,Q1427:AE1427)),0)</f>
        <v>4</v>
      </c>
      <c r="AH1427" s="6">
        <f>IF(R1427&gt;0,RANK(R1427,(N1427:P1427,Q1427:AE1427)),0)</f>
        <v>3</v>
      </c>
      <c r="AI1427" s="6">
        <f>IF(T1427&gt;0,RANK(T1427,(N1427:P1427,Q1427:AE1427)),0)</f>
        <v>0</v>
      </c>
      <c r="AJ1427" s="6">
        <f>IF(S1427&gt;0,RANK(S1427,(N1427:P1427,Q1427:AE1427)),0)</f>
        <v>0</v>
      </c>
      <c r="AK1427" s="2">
        <f t="shared" si="734"/>
        <v>8.139672053792615E-3</v>
      </c>
      <c r="AL1427" s="2">
        <f t="shared" si="735"/>
        <v>2.3593252329833666E-2</v>
      </c>
      <c r="AM1427" s="2">
        <f t="shared" si="736"/>
        <v>0</v>
      </c>
      <c r="AN1427" s="2">
        <f t="shared" si="737"/>
        <v>0</v>
      </c>
      <c r="AP1427" t="s">
        <v>1314</v>
      </c>
      <c r="AQ1427" t="s">
        <v>572</v>
      </c>
      <c r="AR1427">
        <v>19</v>
      </c>
      <c r="AT1427">
        <v>1</v>
      </c>
      <c r="AU1427" s="105">
        <v>48</v>
      </c>
      <c r="AV1427" s="107">
        <v>227</v>
      </c>
      <c r="AW1427" s="111">
        <f t="shared" si="739"/>
        <v>48227</v>
      </c>
      <c r="AY1427" s="6" t="s">
        <v>1243</v>
      </c>
    </row>
    <row r="1428" spans="1:51" hidden="1" outlineLevel="1">
      <c r="A1428" t="s">
        <v>710</v>
      </c>
      <c r="B1428" t="s">
        <v>572</v>
      </c>
      <c r="C1428" s="1">
        <f t="shared" si="725"/>
        <v>784</v>
      </c>
      <c r="D1428" s="8">
        <f t="shared" si="726"/>
        <v>2</v>
      </c>
      <c r="E1428" s="8">
        <f t="shared" si="727"/>
        <v>1</v>
      </c>
      <c r="F1428" s="8">
        <f t="shared" si="728"/>
        <v>0</v>
      </c>
      <c r="G1428" s="61">
        <f t="shared" si="729"/>
        <v>171</v>
      </c>
      <c r="H1428" s="66">
        <f t="shared" si="738"/>
        <v>0.21811224489795919</v>
      </c>
      <c r="I1428" s="2"/>
      <c r="J1428" s="2">
        <f t="shared" si="730"/>
        <v>0.36607142857142855</v>
      </c>
      <c r="K1428" s="2">
        <f t="shared" si="731"/>
        <v>0.58418367346938771</v>
      </c>
      <c r="L1428" s="2">
        <f t="shared" si="732"/>
        <v>0</v>
      </c>
      <c r="M1428" s="2">
        <f t="shared" si="733"/>
        <v>4.9744897959183687E-2</v>
      </c>
      <c r="N1428" s="64">
        <v>287</v>
      </c>
      <c r="O1428" s="64">
        <v>458</v>
      </c>
      <c r="P1428" s="64"/>
      <c r="Q1428" s="64">
        <v>8</v>
      </c>
      <c r="R1428" s="64">
        <v>31</v>
      </c>
      <c r="S1428" s="64"/>
      <c r="T1428" s="64"/>
      <c r="U1428" s="64"/>
      <c r="V1428" s="64"/>
      <c r="W1428" s="64"/>
      <c r="X1428" s="64"/>
      <c r="Y1428" s="64"/>
      <c r="Z1428" s="64"/>
      <c r="AA1428" s="64"/>
      <c r="AB1428" s="64"/>
      <c r="AC1428" s="64"/>
      <c r="AD1428" s="64"/>
      <c r="AE1428" s="64"/>
      <c r="AG1428" s="6">
        <f>IF(Q1428&gt;0,RANK(Q1428,(N1428:P1428,Q1428:AE1428)),0)</f>
        <v>4</v>
      </c>
      <c r="AH1428" s="6">
        <f>IF(R1428&gt;0,RANK(R1428,(N1428:P1428,Q1428:AE1428)),0)</f>
        <v>3</v>
      </c>
      <c r="AI1428" s="6">
        <f>IF(T1428&gt;0,RANK(T1428,(N1428:P1428,Q1428:AE1428)),0)</f>
        <v>0</v>
      </c>
      <c r="AJ1428" s="6">
        <f>IF(S1428&gt;0,RANK(S1428,(N1428:P1428,Q1428:AE1428)),0)</f>
        <v>0</v>
      </c>
      <c r="AK1428" s="2">
        <f t="shared" si="734"/>
        <v>1.020408163265306E-2</v>
      </c>
      <c r="AL1428" s="2">
        <f t="shared" si="735"/>
        <v>3.9540816326530615E-2</v>
      </c>
      <c r="AM1428" s="2">
        <f t="shared" si="736"/>
        <v>0</v>
      </c>
      <c r="AN1428" s="2">
        <f t="shared" si="737"/>
        <v>0</v>
      </c>
      <c r="AP1428" t="s">
        <v>710</v>
      </c>
      <c r="AQ1428" t="s">
        <v>572</v>
      </c>
      <c r="AR1428">
        <v>23</v>
      </c>
      <c r="AT1428">
        <v>1</v>
      </c>
      <c r="AU1428" s="105">
        <v>48</v>
      </c>
      <c r="AV1428" s="107">
        <v>229</v>
      </c>
      <c r="AW1428" s="111">
        <f t="shared" si="739"/>
        <v>48229</v>
      </c>
      <c r="AY1428" s="6" t="s">
        <v>1243</v>
      </c>
    </row>
    <row r="1429" spans="1:51" hidden="1" outlineLevel="1">
      <c r="A1429" t="s">
        <v>522</v>
      </c>
      <c r="B1429" t="s">
        <v>572</v>
      </c>
      <c r="C1429" s="1">
        <f t="shared" si="725"/>
        <v>27497</v>
      </c>
      <c r="D1429" s="8">
        <f t="shared" si="726"/>
        <v>2</v>
      </c>
      <c r="E1429" s="8">
        <f t="shared" si="727"/>
        <v>1</v>
      </c>
      <c r="F1429" s="8">
        <f t="shared" si="728"/>
        <v>0</v>
      </c>
      <c r="G1429" s="61">
        <f t="shared" si="729"/>
        <v>12885</v>
      </c>
      <c r="H1429" s="66">
        <f t="shared" si="738"/>
        <v>0.46859657417172784</v>
      </c>
      <c r="I1429" s="2"/>
      <c r="J1429" s="2">
        <f t="shared" si="730"/>
        <v>0.25082736298505293</v>
      </c>
      <c r="K1429" s="2">
        <f t="shared" si="731"/>
        <v>0.71942393715678077</v>
      </c>
      <c r="L1429" s="2">
        <f t="shared" si="732"/>
        <v>0</v>
      </c>
      <c r="M1429" s="2">
        <f t="shared" si="733"/>
        <v>2.9748699858166305E-2</v>
      </c>
      <c r="N1429" s="64">
        <v>6897</v>
      </c>
      <c r="O1429" s="64">
        <v>19782</v>
      </c>
      <c r="P1429" s="64"/>
      <c r="Q1429" s="64">
        <v>267</v>
      </c>
      <c r="R1429" s="64">
        <v>551</v>
      </c>
      <c r="S1429" s="64"/>
      <c r="T1429" s="64"/>
      <c r="U1429" s="64"/>
      <c r="V1429" s="64"/>
      <c r="W1429" s="64"/>
      <c r="X1429" s="64"/>
      <c r="Y1429" s="64"/>
      <c r="Z1429" s="64"/>
      <c r="AA1429" s="64"/>
      <c r="AB1429" s="64"/>
      <c r="AC1429" s="64"/>
      <c r="AD1429" s="64"/>
      <c r="AE1429" s="64"/>
      <c r="AG1429" s="6">
        <f>IF(Q1429&gt;0,RANK(Q1429,(N1429:P1429,Q1429:AE1429)),0)</f>
        <v>4</v>
      </c>
      <c r="AH1429" s="6">
        <f>IF(R1429&gt;0,RANK(R1429,(N1429:P1429,Q1429:AE1429)),0)</f>
        <v>3</v>
      </c>
      <c r="AI1429" s="6">
        <f>IF(T1429&gt;0,RANK(T1429,(N1429:P1429,Q1429:AE1429)),0)</f>
        <v>0</v>
      </c>
      <c r="AJ1429" s="6">
        <f>IF(S1429&gt;0,RANK(S1429,(N1429:P1429,Q1429:AE1429)),0)</f>
        <v>0</v>
      </c>
      <c r="AK1429" s="2">
        <f t="shared" si="734"/>
        <v>9.7101501982034405E-3</v>
      </c>
      <c r="AL1429" s="2">
        <f t="shared" si="735"/>
        <v>2.0038549659962906E-2</v>
      </c>
      <c r="AM1429" s="2">
        <f t="shared" si="736"/>
        <v>0</v>
      </c>
      <c r="AN1429" s="2">
        <f t="shared" si="737"/>
        <v>0</v>
      </c>
      <c r="AP1429" t="s">
        <v>522</v>
      </c>
      <c r="AQ1429" t="s">
        <v>572</v>
      </c>
      <c r="AR1429">
        <v>4</v>
      </c>
      <c r="AT1429">
        <v>1</v>
      </c>
      <c r="AU1429" s="105">
        <v>48</v>
      </c>
      <c r="AV1429" s="107">
        <v>231</v>
      </c>
      <c r="AW1429" s="111">
        <f t="shared" si="739"/>
        <v>48231</v>
      </c>
      <c r="AY1429" s="6" t="s">
        <v>1243</v>
      </c>
    </row>
    <row r="1430" spans="1:51" hidden="1" outlineLevel="1">
      <c r="A1430" t="s">
        <v>1393</v>
      </c>
      <c r="B1430" t="s">
        <v>572</v>
      </c>
      <c r="C1430" s="1">
        <f t="shared" si="725"/>
        <v>7842</v>
      </c>
      <c r="D1430" s="8">
        <f t="shared" si="726"/>
        <v>2</v>
      </c>
      <c r="E1430" s="8">
        <f t="shared" si="727"/>
        <v>1</v>
      </c>
      <c r="F1430" s="8">
        <f t="shared" si="728"/>
        <v>0</v>
      </c>
      <c r="G1430" s="61">
        <f t="shared" si="729"/>
        <v>5527</v>
      </c>
      <c r="H1430" s="66">
        <f t="shared" si="738"/>
        <v>0.70479469523080851</v>
      </c>
      <c r="I1430" s="2"/>
      <c r="J1430" s="2">
        <f t="shared" si="730"/>
        <v>0.13465952563121653</v>
      </c>
      <c r="K1430" s="2">
        <f t="shared" si="731"/>
        <v>0.83945422086202504</v>
      </c>
      <c r="L1430" s="2">
        <f t="shared" si="732"/>
        <v>0</v>
      </c>
      <c r="M1430" s="2">
        <f t="shared" si="733"/>
        <v>2.5886253506758439E-2</v>
      </c>
      <c r="N1430" s="64">
        <v>1056</v>
      </c>
      <c r="O1430" s="64">
        <v>6583</v>
      </c>
      <c r="P1430" s="64"/>
      <c r="Q1430" s="64">
        <v>45</v>
      </c>
      <c r="R1430" s="64">
        <v>158</v>
      </c>
      <c r="S1430" s="64"/>
      <c r="T1430" s="64"/>
      <c r="U1430" s="64"/>
      <c r="V1430" s="64"/>
      <c r="W1430" s="64"/>
      <c r="X1430" s="64"/>
      <c r="Y1430" s="64"/>
      <c r="Z1430" s="64"/>
      <c r="AA1430" s="64"/>
      <c r="AB1430" s="64"/>
      <c r="AC1430" s="64"/>
      <c r="AD1430" s="64"/>
      <c r="AE1430" s="64"/>
      <c r="AG1430" s="6">
        <f>IF(Q1430&gt;0,RANK(Q1430,(N1430:P1430,Q1430:AE1430)),0)</f>
        <v>4</v>
      </c>
      <c r="AH1430" s="6">
        <f>IF(R1430&gt;0,RANK(R1430,(N1430:P1430,Q1430:AE1430)),0)</f>
        <v>3</v>
      </c>
      <c r="AI1430" s="6">
        <f>IF(T1430&gt;0,RANK(T1430,(N1430:P1430,Q1430:AE1430)),0)</f>
        <v>0</v>
      </c>
      <c r="AJ1430" s="6">
        <f>IF(S1430&gt;0,RANK(S1430,(N1430:P1430,Q1430:AE1430)),0)</f>
        <v>0</v>
      </c>
      <c r="AK1430" s="2">
        <f t="shared" si="734"/>
        <v>5.7383320581484319E-3</v>
      </c>
      <c r="AL1430" s="2">
        <f t="shared" si="735"/>
        <v>2.0147921448610048E-2</v>
      </c>
      <c r="AM1430" s="2">
        <f t="shared" si="736"/>
        <v>0</v>
      </c>
      <c r="AN1430" s="2">
        <f t="shared" si="737"/>
        <v>0</v>
      </c>
      <c r="AP1430" t="s">
        <v>1393</v>
      </c>
      <c r="AQ1430" t="s">
        <v>572</v>
      </c>
      <c r="AR1430">
        <v>13</v>
      </c>
      <c r="AT1430">
        <v>1</v>
      </c>
      <c r="AU1430" s="105">
        <v>48</v>
      </c>
      <c r="AV1430" s="107">
        <v>233</v>
      </c>
      <c r="AW1430" s="111">
        <f t="shared" si="739"/>
        <v>48233</v>
      </c>
      <c r="AY1430" s="6" t="s">
        <v>1243</v>
      </c>
    </row>
    <row r="1431" spans="1:51" hidden="1" outlineLevel="1">
      <c r="A1431" t="s">
        <v>2261</v>
      </c>
      <c r="B1431" t="s">
        <v>572</v>
      </c>
      <c r="C1431" s="1">
        <f t="shared" si="725"/>
        <v>770</v>
      </c>
      <c r="D1431" s="8">
        <f t="shared" si="726"/>
        <v>2</v>
      </c>
      <c r="E1431" s="8">
        <f t="shared" si="727"/>
        <v>1</v>
      </c>
      <c r="F1431" s="8">
        <f t="shared" si="728"/>
        <v>0</v>
      </c>
      <c r="G1431" s="61">
        <f t="shared" si="729"/>
        <v>503</v>
      </c>
      <c r="H1431" s="66">
        <f t="shared" si="738"/>
        <v>0.6532467532467533</v>
      </c>
      <c r="I1431" s="2"/>
      <c r="J1431" s="2">
        <f t="shared" si="730"/>
        <v>0.15454545454545454</v>
      </c>
      <c r="K1431" s="2">
        <f t="shared" si="731"/>
        <v>0.80779220779220784</v>
      </c>
      <c r="L1431" s="2">
        <f t="shared" si="732"/>
        <v>0</v>
      </c>
      <c r="M1431" s="2">
        <f t="shared" si="733"/>
        <v>3.7662337662337619E-2</v>
      </c>
      <c r="N1431" s="64">
        <v>119</v>
      </c>
      <c r="O1431" s="64">
        <v>622</v>
      </c>
      <c r="P1431" s="64"/>
      <c r="Q1431" s="64">
        <v>11</v>
      </c>
      <c r="R1431" s="64">
        <v>18</v>
      </c>
      <c r="S1431" s="64"/>
      <c r="T1431" s="64"/>
      <c r="U1431" s="64"/>
      <c r="V1431" s="64"/>
      <c r="W1431" s="64"/>
      <c r="X1431" s="64"/>
      <c r="Y1431" s="64"/>
      <c r="Z1431" s="64"/>
      <c r="AA1431" s="64"/>
      <c r="AB1431" s="64"/>
      <c r="AC1431" s="64"/>
      <c r="AD1431" s="64"/>
      <c r="AE1431" s="64"/>
      <c r="AG1431" s="6">
        <f>IF(Q1431&gt;0,RANK(Q1431,(N1431:P1431,Q1431:AE1431)),0)</f>
        <v>4</v>
      </c>
      <c r="AH1431" s="6">
        <f>IF(R1431&gt;0,RANK(R1431,(N1431:P1431,Q1431:AE1431)),0)</f>
        <v>3</v>
      </c>
      <c r="AI1431" s="6">
        <f>IF(T1431&gt;0,RANK(T1431,(N1431:P1431,Q1431:AE1431)),0)</f>
        <v>0</v>
      </c>
      <c r="AJ1431" s="6">
        <f>IF(S1431&gt;0,RANK(S1431,(N1431:P1431,Q1431:AE1431)),0)</f>
        <v>0</v>
      </c>
      <c r="AK1431" s="2">
        <f t="shared" si="734"/>
        <v>1.4285714285714285E-2</v>
      </c>
      <c r="AL1431" s="2">
        <f t="shared" si="735"/>
        <v>2.3376623376623377E-2</v>
      </c>
      <c r="AM1431" s="2">
        <f t="shared" si="736"/>
        <v>0</v>
      </c>
      <c r="AN1431" s="2">
        <f t="shared" si="737"/>
        <v>0</v>
      </c>
      <c r="AP1431" t="s">
        <v>2261</v>
      </c>
      <c r="AQ1431" t="s">
        <v>572</v>
      </c>
      <c r="AR1431">
        <v>11</v>
      </c>
      <c r="AT1431">
        <v>1</v>
      </c>
      <c r="AU1431" s="105">
        <v>48</v>
      </c>
      <c r="AV1431" s="107">
        <v>235</v>
      </c>
      <c r="AW1431" s="111">
        <f t="shared" si="739"/>
        <v>48235</v>
      </c>
      <c r="AY1431" s="6" t="s">
        <v>1243</v>
      </c>
    </row>
    <row r="1432" spans="1:51" hidden="1" outlineLevel="1">
      <c r="A1432" t="s">
        <v>2440</v>
      </c>
      <c r="B1432" t="s">
        <v>572</v>
      </c>
      <c r="C1432" s="1">
        <f t="shared" si="725"/>
        <v>2847</v>
      </c>
      <c r="D1432" s="8">
        <f t="shared" si="726"/>
        <v>2</v>
      </c>
      <c r="E1432" s="8">
        <f t="shared" si="727"/>
        <v>1</v>
      </c>
      <c r="F1432" s="8">
        <f t="shared" si="728"/>
        <v>0</v>
      </c>
      <c r="G1432" s="61">
        <f t="shared" si="729"/>
        <v>1991</v>
      </c>
      <c r="H1432" s="66">
        <f t="shared" si="738"/>
        <v>0.69933263083948016</v>
      </c>
      <c r="I1432" s="2"/>
      <c r="J1432" s="2">
        <f t="shared" si="730"/>
        <v>0.13733754829645239</v>
      </c>
      <c r="K1432" s="2">
        <f t="shared" si="731"/>
        <v>0.83667017913593256</v>
      </c>
      <c r="L1432" s="2">
        <f t="shared" si="732"/>
        <v>0</v>
      </c>
      <c r="M1432" s="2">
        <f t="shared" si="733"/>
        <v>2.5992272567615049E-2</v>
      </c>
      <c r="N1432" s="64">
        <v>391</v>
      </c>
      <c r="O1432" s="64">
        <v>2382</v>
      </c>
      <c r="P1432" s="64"/>
      <c r="Q1432" s="64">
        <v>23</v>
      </c>
      <c r="R1432" s="64">
        <v>51</v>
      </c>
      <c r="S1432" s="64"/>
      <c r="T1432" s="64"/>
      <c r="U1432" s="64"/>
      <c r="V1432" s="64"/>
      <c r="W1432" s="64"/>
      <c r="X1432" s="64"/>
      <c r="Y1432" s="64"/>
      <c r="Z1432" s="64"/>
      <c r="AA1432" s="64"/>
      <c r="AB1432" s="64"/>
      <c r="AC1432" s="64"/>
      <c r="AD1432" s="64"/>
      <c r="AE1432" s="64"/>
      <c r="AG1432" s="6">
        <f>IF(Q1432&gt;0,RANK(Q1432,(N1432:P1432,Q1432:AE1432)),0)</f>
        <v>4</v>
      </c>
      <c r="AH1432" s="6">
        <f>IF(R1432&gt;0,RANK(R1432,(N1432:P1432,Q1432:AE1432)),0)</f>
        <v>3</v>
      </c>
      <c r="AI1432" s="6">
        <f>IF(T1432&gt;0,RANK(T1432,(N1432:P1432,Q1432:AE1432)),0)</f>
        <v>0</v>
      </c>
      <c r="AJ1432" s="6">
        <f>IF(S1432&gt;0,RANK(S1432,(N1432:P1432,Q1432:AE1432)),0)</f>
        <v>0</v>
      </c>
      <c r="AK1432" s="2">
        <f t="shared" si="734"/>
        <v>8.0786793115560241E-3</v>
      </c>
      <c r="AL1432" s="2">
        <f t="shared" si="735"/>
        <v>1.7913593256059009E-2</v>
      </c>
      <c r="AM1432" s="2">
        <f t="shared" si="736"/>
        <v>0</v>
      </c>
      <c r="AN1432" s="2">
        <f t="shared" si="737"/>
        <v>0</v>
      </c>
      <c r="AP1432" t="s">
        <v>2440</v>
      </c>
      <c r="AQ1432" t="s">
        <v>572</v>
      </c>
      <c r="AR1432">
        <v>13</v>
      </c>
      <c r="AT1432">
        <v>1</v>
      </c>
      <c r="AU1432" s="105">
        <v>48</v>
      </c>
      <c r="AV1432" s="107">
        <v>237</v>
      </c>
      <c r="AW1432" s="111">
        <f t="shared" si="739"/>
        <v>48237</v>
      </c>
      <c r="AY1432" s="6" t="s">
        <v>1243</v>
      </c>
    </row>
    <row r="1433" spans="1:51" hidden="1" outlineLevel="1">
      <c r="A1433" t="s">
        <v>806</v>
      </c>
      <c r="B1433" t="s">
        <v>572</v>
      </c>
      <c r="C1433" s="1">
        <f t="shared" si="725"/>
        <v>4814</v>
      </c>
      <c r="D1433" s="8">
        <f t="shared" si="726"/>
        <v>2</v>
      </c>
      <c r="E1433" s="8">
        <f t="shared" si="727"/>
        <v>1</v>
      </c>
      <c r="F1433" s="8">
        <f t="shared" si="728"/>
        <v>0</v>
      </c>
      <c r="G1433" s="61">
        <f t="shared" si="729"/>
        <v>2506</v>
      </c>
      <c r="H1433" s="66">
        <f t="shared" si="738"/>
        <v>0.52056501869547156</v>
      </c>
      <c r="I1433" s="2"/>
      <c r="J1433" s="2">
        <f t="shared" si="730"/>
        <v>0.22933111757374325</v>
      </c>
      <c r="K1433" s="2">
        <f t="shared" si="731"/>
        <v>0.74989613626921481</v>
      </c>
      <c r="L1433" s="2">
        <f t="shared" si="732"/>
        <v>0</v>
      </c>
      <c r="M1433" s="2">
        <f t="shared" si="733"/>
        <v>2.0772746157041944E-2</v>
      </c>
      <c r="N1433" s="64">
        <v>1104</v>
      </c>
      <c r="O1433" s="64">
        <v>3610</v>
      </c>
      <c r="P1433" s="64"/>
      <c r="Q1433" s="64">
        <v>26</v>
      </c>
      <c r="R1433" s="64">
        <v>74</v>
      </c>
      <c r="S1433" s="64"/>
      <c r="T1433" s="64"/>
      <c r="U1433" s="64"/>
      <c r="V1433" s="64"/>
      <c r="W1433" s="64"/>
      <c r="X1433" s="64"/>
      <c r="Y1433" s="64"/>
      <c r="Z1433" s="64"/>
      <c r="AA1433" s="64"/>
      <c r="AB1433" s="64"/>
      <c r="AC1433" s="64"/>
      <c r="AD1433" s="64"/>
      <c r="AE1433" s="64"/>
      <c r="AG1433" s="6">
        <f>IF(Q1433&gt;0,RANK(Q1433,(N1433:P1433,Q1433:AE1433)),0)</f>
        <v>4</v>
      </c>
      <c r="AH1433" s="6">
        <f>IF(R1433&gt;0,RANK(R1433,(N1433:P1433,Q1433:AE1433)),0)</f>
        <v>3</v>
      </c>
      <c r="AI1433" s="6">
        <f>IF(T1433&gt;0,RANK(T1433,(N1433:P1433,Q1433:AE1433)),0)</f>
        <v>0</v>
      </c>
      <c r="AJ1433" s="6">
        <f>IF(S1433&gt;0,RANK(S1433,(N1433:P1433,Q1433:AE1433)),0)</f>
        <v>0</v>
      </c>
      <c r="AK1433" s="2">
        <f t="shared" si="734"/>
        <v>5.4009140008309097E-3</v>
      </c>
      <c r="AL1433" s="2">
        <f t="shared" si="735"/>
        <v>1.5371832156211051E-2</v>
      </c>
      <c r="AM1433" s="2">
        <f t="shared" si="736"/>
        <v>0</v>
      </c>
      <c r="AN1433" s="2">
        <f t="shared" si="737"/>
        <v>0</v>
      </c>
      <c r="AP1433" t="s">
        <v>806</v>
      </c>
      <c r="AQ1433" t="s">
        <v>572</v>
      </c>
      <c r="AR1433">
        <v>27</v>
      </c>
      <c r="AT1433">
        <v>1</v>
      </c>
      <c r="AU1433" s="105">
        <v>48</v>
      </c>
      <c r="AV1433" s="107">
        <v>239</v>
      </c>
      <c r="AW1433" s="111">
        <f t="shared" si="739"/>
        <v>48239</v>
      </c>
      <c r="AY1433" s="6" t="s">
        <v>1243</v>
      </c>
    </row>
    <row r="1434" spans="1:51" hidden="1" outlineLevel="1">
      <c r="A1434" t="s">
        <v>2344</v>
      </c>
      <c r="B1434" t="s">
        <v>572</v>
      </c>
      <c r="C1434" s="1">
        <f t="shared" si="725"/>
        <v>13070</v>
      </c>
      <c r="D1434" s="8">
        <f t="shared" si="726"/>
        <v>2</v>
      </c>
      <c r="E1434" s="8">
        <f t="shared" si="727"/>
        <v>1</v>
      </c>
      <c r="F1434" s="8">
        <f t="shared" si="728"/>
        <v>0</v>
      </c>
      <c r="G1434" s="61">
        <f t="shared" si="729"/>
        <v>5257</v>
      </c>
      <c r="H1434" s="66">
        <f t="shared" si="738"/>
        <v>0.40221882172915074</v>
      </c>
      <c r="I1434" s="2"/>
      <c r="J1434" s="2">
        <f t="shared" si="730"/>
        <v>0.28729915837796483</v>
      </c>
      <c r="K1434" s="2">
        <f t="shared" si="731"/>
        <v>0.68951798010711551</v>
      </c>
      <c r="L1434" s="2">
        <f t="shared" si="732"/>
        <v>0</v>
      </c>
      <c r="M1434" s="2">
        <f t="shared" si="733"/>
        <v>2.3182861514919662E-2</v>
      </c>
      <c r="N1434" s="64">
        <v>3755</v>
      </c>
      <c r="O1434" s="64">
        <v>9012</v>
      </c>
      <c r="P1434" s="64"/>
      <c r="Q1434" s="64">
        <v>80</v>
      </c>
      <c r="R1434" s="64">
        <v>223</v>
      </c>
      <c r="S1434" s="64"/>
      <c r="T1434" s="64"/>
      <c r="U1434" s="64"/>
      <c r="V1434" s="64"/>
      <c r="W1434" s="64"/>
      <c r="X1434" s="64"/>
      <c r="Y1434" s="64"/>
      <c r="Z1434" s="64"/>
      <c r="AA1434" s="64"/>
      <c r="AB1434" s="64"/>
      <c r="AC1434" s="64"/>
      <c r="AD1434" s="64"/>
      <c r="AE1434" s="64"/>
      <c r="AG1434" s="6">
        <f>IF(Q1434&gt;0,RANK(Q1434,(N1434:P1434,Q1434:AE1434)),0)</f>
        <v>4</v>
      </c>
      <c r="AH1434" s="6">
        <f>IF(R1434&gt;0,RANK(R1434,(N1434:P1434,Q1434:AE1434)),0)</f>
        <v>3</v>
      </c>
      <c r="AI1434" s="6">
        <f>IF(T1434&gt;0,RANK(T1434,(N1434:P1434,Q1434:AE1434)),0)</f>
        <v>0</v>
      </c>
      <c r="AJ1434" s="6">
        <f>IF(S1434&gt;0,RANK(S1434,(N1434:P1434,Q1434:AE1434)),0)</f>
        <v>0</v>
      </c>
      <c r="AK1434" s="2">
        <f t="shared" si="734"/>
        <v>6.1208875286916601E-3</v>
      </c>
      <c r="AL1434" s="2">
        <f t="shared" si="735"/>
        <v>1.7061973986228003E-2</v>
      </c>
      <c r="AM1434" s="2">
        <f t="shared" si="736"/>
        <v>0</v>
      </c>
      <c r="AN1434" s="2">
        <f t="shared" si="737"/>
        <v>0</v>
      </c>
      <c r="AP1434" t="s">
        <v>2344</v>
      </c>
      <c r="AQ1434" t="s">
        <v>572</v>
      </c>
      <c r="AR1434">
        <v>36</v>
      </c>
      <c r="AT1434">
        <v>1</v>
      </c>
      <c r="AU1434" s="105">
        <v>48</v>
      </c>
      <c r="AV1434" s="107">
        <v>241</v>
      </c>
      <c r="AW1434" s="111">
        <f t="shared" si="739"/>
        <v>48241</v>
      </c>
      <c r="AY1434" s="6" t="s">
        <v>1243</v>
      </c>
    </row>
    <row r="1435" spans="1:51" hidden="1" outlineLevel="1">
      <c r="A1435" t="s">
        <v>1514</v>
      </c>
      <c r="B1435" t="s">
        <v>572</v>
      </c>
      <c r="C1435" s="1">
        <f t="shared" si="725"/>
        <v>1132</v>
      </c>
      <c r="D1435" s="8">
        <f t="shared" si="726"/>
        <v>2</v>
      </c>
      <c r="E1435" s="8">
        <f t="shared" si="727"/>
        <v>1</v>
      </c>
      <c r="F1435" s="8">
        <f t="shared" si="728"/>
        <v>0</v>
      </c>
      <c r="G1435" s="61">
        <f t="shared" si="729"/>
        <v>242</v>
      </c>
      <c r="H1435" s="66">
        <f t="shared" si="738"/>
        <v>0.21378091872791519</v>
      </c>
      <c r="I1435" s="2"/>
      <c r="J1435" s="2">
        <f t="shared" si="730"/>
        <v>0.36837455830388693</v>
      </c>
      <c r="K1435" s="2">
        <f t="shared" si="731"/>
        <v>0.58215547703180215</v>
      </c>
      <c r="L1435" s="2">
        <f t="shared" si="732"/>
        <v>0</v>
      </c>
      <c r="M1435" s="2">
        <f t="shared" si="733"/>
        <v>4.9469964664310973E-2</v>
      </c>
      <c r="N1435" s="64">
        <v>417</v>
      </c>
      <c r="O1435" s="64">
        <v>659</v>
      </c>
      <c r="P1435" s="64"/>
      <c r="Q1435" s="64">
        <v>22</v>
      </c>
      <c r="R1435" s="64">
        <v>34</v>
      </c>
      <c r="S1435" s="64"/>
      <c r="T1435" s="64"/>
      <c r="U1435" s="64"/>
      <c r="V1435" s="64"/>
      <c r="W1435" s="64"/>
      <c r="X1435" s="64"/>
      <c r="Y1435" s="64"/>
      <c r="Z1435" s="64"/>
      <c r="AA1435" s="64"/>
      <c r="AB1435" s="64"/>
      <c r="AC1435" s="64"/>
      <c r="AD1435" s="64"/>
      <c r="AE1435" s="64"/>
      <c r="AG1435" s="6">
        <f>IF(Q1435&gt;0,RANK(Q1435,(N1435:P1435,Q1435:AE1435)),0)</f>
        <v>4</v>
      </c>
      <c r="AH1435" s="6">
        <f>IF(R1435&gt;0,RANK(R1435,(N1435:P1435,Q1435:AE1435)),0)</f>
        <v>3</v>
      </c>
      <c r="AI1435" s="6">
        <f>IF(T1435&gt;0,RANK(T1435,(N1435:P1435,Q1435:AE1435)),0)</f>
        <v>0</v>
      </c>
      <c r="AJ1435" s="6">
        <f>IF(S1435&gt;0,RANK(S1435,(N1435:P1435,Q1435:AE1435)),0)</f>
        <v>0</v>
      </c>
      <c r="AK1435" s="2">
        <f t="shared" si="734"/>
        <v>1.9434628975265017E-2</v>
      </c>
      <c r="AL1435" s="2">
        <f t="shared" si="735"/>
        <v>3.0035335689045935E-2</v>
      </c>
      <c r="AM1435" s="2">
        <f t="shared" si="736"/>
        <v>0</v>
      </c>
      <c r="AN1435" s="2">
        <f t="shared" si="737"/>
        <v>0</v>
      </c>
      <c r="AP1435" t="s">
        <v>1514</v>
      </c>
      <c r="AQ1435" t="s">
        <v>572</v>
      </c>
      <c r="AR1435">
        <v>23</v>
      </c>
      <c r="AT1435">
        <v>1</v>
      </c>
      <c r="AU1435" s="105">
        <v>48</v>
      </c>
      <c r="AV1435" s="107">
        <v>243</v>
      </c>
      <c r="AW1435" s="111">
        <f t="shared" si="739"/>
        <v>48243</v>
      </c>
      <c r="AY1435" s="6" t="s">
        <v>1243</v>
      </c>
    </row>
    <row r="1436" spans="1:51" hidden="1" outlineLevel="1">
      <c r="A1436" t="s">
        <v>1951</v>
      </c>
      <c r="B1436" t="s">
        <v>572</v>
      </c>
      <c r="C1436" s="1">
        <f t="shared" si="725"/>
        <v>86968</v>
      </c>
      <c r="D1436" s="8">
        <f t="shared" si="726"/>
        <v>1</v>
      </c>
      <c r="E1436" s="8">
        <f t="shared" si="727"/>
        <v>2</v>
      </c>
      <c r="F1436" s="8">
        <f t="shared" si="728"/>
        <v>0</v>
      </c>
      <c r="G1436" s="61">
        <f t="shared" si="729"/>
        <v>3126</v>
      </c>
      <c r="H1436" s="66">
        <f t="shared" si="738"/>
        <v>3.5944255358292702E-2</v>
      </c>
      <c r="I1436" s="2"/>
      <c r="J1436" s="2">
        <f t="shared" si="730"/>
        <v>0.51125701407414226</v>
      </c>
      <c r="K1436" s="2">
        <f t="shared" si="731"/>
        <v>0.47531275871584949</v>
      </c>
      <c r="L1436" s="2">
        <f t="shared" si="732"/>
        <v>0</v>
      </c>
      <c r="M1436" s="2">
        <f t="shared" si="733"/>
        <v>1.343022721000825E-2</v>
      </c>
      <c r="N1436" s="64">
        <v>44463</v>
      </c>
      <c r="O1436" s="64">
        <v>41337</v>
      </c>
      <c r="P1436" s="64"/>
      <c r="Q1436" s="64">
        <v>331</v>
      </c>
      <c r="R1436" s="64">
        <v>837</v>
      </c>
      <c r="S1436" s="64"/>
      <c r="T1436" s="64"/>
      <c r="U1436" s="64"/>
      <c r="V1436" s="64"/>
      <c r="W1436" s="64"/>
      <c r="X1436" s="64"/>
      <c r="Y1436" s="64"/>
      <c r="Z1436" s="64"/>
      <c r="AA1436" s="64"/>
      <c r="AB1436" s="64"/>
      <c r="AC1436" s="64"/>
      <c r="AD1436" s="64"/>
      <c r="AE1436" s="64"/>
      <c r="AG1436" s="6">
        <f>IF(Q1436&gt;0,RANK(Q1436,(N1436:P1436,Q1436:AE1436)),0)</f>
        <v>4</v>
      </c>
      <c r="AH1436" s="6">
        <f>IF(R1436&gt;0,RANK(R1436,(N1436:P1436,Q1436:AE1436)),0)</f>
        <v>3</v>
      </c>
      <c r="AI1436" s="6">
        <f>IF(T1436&gt;0,RANK(T1436,(N1436:P1436,Q1436:AE1436)),0)</f>
        <v>0</v>
      </c>
      <c r="AJ1436" s="6">
        <f>IF(S1436&gt;0,RANK(S1436,(N1436:P1436,Q1436:AE1436)),0)</f>
        <v>0</v>
      </c>
      <c r="AK1436" s="2">
        <f t="shared" si="734"/>
        <v>3.8059976083157023E-3</v>
      </c>
      <c r="AL1436" s="2">
        <f t="shared" si="735"/>
        <v>9.6242296016925757E-3</v>
      </c>
      <c r="AM1436" s="2">
        <f t="shared" si="736"/>
        <v>0</v>
      </c>
      <c r="AN1436" s="2">
        <f t="shared" si="737"/>
        <v>0</v>
      </c>
      <c r="AP1436" t="s">
        <v>1951</v>
      </c>
      <c r="AQ1436" t="s">
        <v>572</v>
      </c>
      <c r="AR1436">
        <v>14</v>
      </c>
      <c r="AT1436">
        <v>1</v>
      </c>
      <c r="AU1436" s="105">
        <v>48</v>
      </c>
      <c r="AV1436" s="107">
        <v>245</v>
      </c>
      <c r="AW1436" s="111">
        <f t="shared" si="739"/>
        <v>48245</v>
      </c>
      <c r="AY1436" s="6" t="s">
        <v>1243</v>
      </c>
    </row>
    <row r="1437" spans="1:51" hidden="1" outlineLevel="1">
      <c r="A1437" t="s">
        <v>508</v>
      </c>
      <c r="B1437" t="s">
        <v>572</v>
      </c>
      <c r="C1437" s="1">
        <f t="shared" si="725"/>
        <v>1596</v>
      </c>
      <c r="D1437" s="8">
        <f t="shared" si="726"/>
        <v>1</v>
      </c>
      <c r="E1437" s="8">
        <f t="shared" si="727"/>
        <v>2</v>
      </c>
      <c r="F1437" s="8">
        <f t="shared" si="728"/>
        <v>0</v>
      </c>
      <c r="G1437" s="61">
        <f t="shared" si="729"/>
        <v>706</v>
      </c>
      <c r="H1437" s="66">
        <f t="shared" si="738"/>
        <v>0.44235588972431078</v>
      </c>
      <c r="I1437" s="2"/>
      <c r="J1437" s="2">
        <f t="shared" si="730"/>
        <v>0.71365914786967422</v>
      </c>
      <c r="K1437" s="2">
        <f t="shared" si="731"/>
        <v>0.27130325814536344</v>
      </c>
      <c r="L1437" s="2">
        <f t="shared" si="732"/>
        <v>0</v>
      </c>
      <c r="M1437" s="2">
        <f t="shared" si="733"/>
        <v>1.503759398496235E-2</v>
      </c>
      <c r="N1437" s="64">
        <v>1139</v>
      </c>
      <c r="O1437" s="64">
        <v>433</v>
      </c>
      <c r="P1437" s="64"/>
      <c r="Q1437" s="64">
        <v>11</v>
      </c>
      <c r="R1437" s="64">
        <v>13</v>
      </c>
      <c r="S1437" s="64"/>
      <c r="T1437" s="64"/>
      <c r="U1437" s="64"/>
      <c r="V1437" s="64"/>
      <c r="W1437" s="64"/>
      <c r="X1437" s="64"/>
      <c r="Y1437" s="64"/>
      <c r="Z1437" s="64"/>
      <c r="AA1437" s="64"/>
      <c r="AB1437" s="64"/>
      <c r="AC1437" s="64"/>
      <c r="AD1437" s="64"/>
      <c r="AE1437" s="64"/>
      <c r="AG1437" s="6">
        <f>IF(Q1437&gt;0,RANK(Q1437,(N1437:P1437,Q1437:AE1437)),0)</f>
        <v>4</v>
      </c>
      <c r="AH1437" s="6">
        <f>IF(R1437&gt;0,RANK(R1437,(N1437:P1437,Q1437:AE1437)),0)</f>
        <v>3</v>
      </c>
      <c r="AI1437" s="6">
        <f>IF(T1437&gt;0,RANK(T1437,(N1437:P1437,Q1437:AE1437)),0)</f>
        <v>0</v>
      </c>
      <c r="AJ1437" s="6">
        <f>IF(S1437&gt;0,RANK(S1437,(N1437:P1437,Q1437:AE1437)),0)</f>
        <v>0</v>
      </c>
      <c r="AK1437" s="2">
        <f t="shared" si="734"/>
        <v>6.8922305764411024E-3</v>
      </c>
      <c r="AL1437" s="2">
        <f t="shared" si="735"/>
        <v>8.1453634085213028E-3</v>
      </c>
      <c r="AM1437" s="2">
        <f t="shared" si="736"/>
        <v>0</v>
      </c>
      <c r="AN1437" s="2">
        <f t="shared" si="737"/>
        <v>0</v>
      </c>
      <c r="AP1437" t="s">
        <v>508</v>
      </c>
      <c r="AQ1437" t="s">
        <v>572</v>
      </c>
      <c r="AR1437">
        <v>15</v>
      </c>
      <c r="AT1437">
        <v>1</v>
      </c>
      <c r="AU1437" s="105">
        <v>48</v>
      </c>
      <c r="AV1437" s="107">
        <v>247</v>
      </c>
      <c r="AW1437" s="111">
        <f t="shared" si="739"/>
        <v>48247</v>
      </c>
      <c r="AY1437" s="6" t="s">
        <v>1243</v>
      </c>
    </row>
    <row r="1438" spans="1:51" hidden="1" outlineLevel="1">
      <c r="A1438" t="s">
        <v>2359</v>
      </c>
      <c r="B1438" t="s">
        <v>572</v>
      </c>
      <c r="C1438" s="1">
        <f t="shared" si="725"/>
        <v>10876</v>
      </c>
      <c r="D1438" s="8">
        <f t="shared" si="726"/>
        <v>1</v>
      </c>
      <c r="E1438" s="8">
        <f t="shared" si="727"/>
        <v>2</v>
      </c>
      <c r="F1438" s="8">
        <f t="shared" si="728"/>
        <v>0</v>
      </c>
      <c r="G1438" s="61">
        <f t="shared" si="729"/>
        <v>1320</v>
      </c>
      <c r="H1438" s="66">
        <f t="shared" si="738"/>
        <v>0.12136815005516734</v>
      </c>
      <c r="I1438" s="2"/>
      <c r="J1438" s="2">
        <f t="shared" si="730"/>
        <v>0.55112173593232805</v>
      </c>
      <c r="K1438" s="2">
        <f t="shared" si="731"/>
        <v>0.42975358587716073</v>
      </c>
      <c r="L1438" s="2">
        <f t="shared" si="732"/>
        <v>0</v>
      </c>
      <c r="M1438" s="2">
        <f t="shared" si="733"/>
        <v>1.9124678190511224E-2</v>
      </c>
      <c r="N1438" s="64">
        <v>5994</v>
      </c>
      <c r="O1438" s="64">
        <v>4674</v>
      </c>
      <c r="P1438" s="64"/>
      <c r="Q1438" s="64">
        <v>74</v>
      </c>
      <c r="R1438" s="64">
        <v>134</v>
      </c>
      <c r="S1438" s="64"/>
      <c r="T1438" s="64"/>
      <c r="U1438" s="64"/>
      <c r="V1438" s="64"/>
      <c r="W1438" s="64"/>
      <c r="X1438" s="64"/>
      <c r="Y1438" s="64"/>
      <c r="Z1438" s="64"/>
      <c r="AA1438" s="64"/>
      <c r="AB1438" s="64"/>
      <c r="AC1438" s="64"/>
      <c r="AD1438" s="64"/>
      <c r="AE1438" s="64"/>
      <c r="AG1438" s="6">
        <f>IF(Q1438&gt;0,RANK(Q1438,(N1438:P1438,Q1438:AE1438)),0)</f>
        <v>4</v>
      </c>
      <c r="AH1438" s="6">
        <f>IF(R1438&gt;0,RANK(R1438,(N1438:P1438,Q1438:AE1438)),0)</f>
        <v>3</v>
      </c>
      <c r="AI1438" s="6">
        <f>IF(T1438&gt;0,RANK(T1438,(N1438:P1438,Q1438:AE1438)),0)</f>
        <v>0</v>
      </c>
      <c r="AJ1438" s="6">
        <f>IF(S1438&gt;0,RANK(S1438,(N1438:P1438,Q1438:AE1438)),0)</f>
        <v>0</v>
      </c>
      <c r="AK1438" s="2">
        <f t="shared" si="734"/>
        <v>6.8039720485472601E-3</v>
      </c>
      <c r="AL1438" s="2">
        <f t="shared" si="735"/>
        <v>1.2320706141963957E-2</v>
      </c>
      <c r="AM1438" s="2">
        <f t="shared" si="736"/>
        <v>0</v>
      </c>
      <c r="AN1438" s="2">
        <f t="shared" si="737"/>
        <v>0</v>
      </c>
      <c r="AP1438" t="s">
        <v>2359</v>
      </c>
      <c r="AQ1438" t="s">
        <v>572</v>
      </c>
      <c r="AR1438">
        <v>34</v>
      </c>
      <c r="AT1438">
        <v>1</v>
      </c>
      <c r="AU1438" s="105">
        <v>48</v>
      </c>
      <c r="AV1438" s="107">
        <v>249</v>
      </c>
      <c r="AW1438" s="111">
        <f t="shared" si="739"/>
        <v>48249</v>
      </c>
      <c r="AY1438" s="6" t="s">
        <v>1243</v>
      </c>
    </row>
    <row r="1439" spans="1:51" hidden="1" outlineLevel="1">
      <c r="A1439" t="s">
        <v>52</v>
      </c>
      <c r="B1439" t="s">
        <v>572</v>
      </c>
      <c r="C1439" s="1">
        <f t="shared" si="725"/>
        <v>48397</v>
      </c>
      <c r="D1439" s="8">
        <f t="shared" si="726"/>
        <v>2</v>
      </c>
      <c r="E1439" s="8">
        <f t="shared" si="727"/>
        <v>1</v>
      </c>
      <c r="F1439" s="8">
        <f t="shared" si="728"/>
        <v>0</v>
      </c>
      <c r="G1439" s="61">
        <f t="shared" si="729"/>
        <v>25414</v>
      </c>
      <c r="H1439" s="66">
        <f t="shared" si="738"/>
        <v>0.52511519309048083</v>
      </c>
      <c r="I1439" s="2"/>
      <c r="J1439" s="2">
        <f t="shared" si="730"/>
        <v>0.22205921854660413</v>
      </c>
      <c r="K1439" s="2">
        <f t="shared" si="731"/>
        <v>0.74717441163708498</v>
      </c>
      <c r="L1439" s="2">
        <f t="shared" si="732"/>
        <v>0</v>
      </c>
      <c r="M1439" s="2">
        <f t="shared" si="733"/>
        <v>3.0766369816310868E-2</v>
      </c>
      <c r="N1439" s="64">
        <v>10747</v>
      </c>
      <c r="O1439" s="64">
        <v>36161</v>
      </c>
      <c r="P1439" s="64"/>
      <c r="Q1439" s="64">
        <v>373</v>
      </c>
      <c r="R1439" s="64">
        <v>1116</v>
      </c>
      <c r="S1439" s="64"/>
      <c r="T1439" s="64"/>
      <c r="U1439" s="64"/>
      <c r="V1439" s="64"/>
      <c r="W1439" s="64"/>
      <c r="X1439" s="64"/>
      <c r="Y1439" s="64"/>
      <c r="Z1439" s="64"/>
      <c r="AA1439" s="64"/>
      <c r="AB1439" s="64"/>
      <c r="AC1439" s="64"/>
      <c r="AD1439" s="64"/>
      <c r="AE1439" s="64"/>
      <c r="AG1439" s="6">
        <f>IF(Q1439&gt;0,RANK(Q1439,(N1439:P1439,Q1439:AE1439)),0)</f>
        <v>4</v>
      </c>
      <c r="AH1439" s="6">
        <f>IF(R1439&gt;0,RANK(R1439,(N1439:P1439,Q1439:AE1439)),0)</f>
        <v>3</v>
      </c>
      <c r="AI1439" s="6">
        <f>IF(T1439&gt;0,RANK(T1439,(N1439:P1439,Q1439:AE1439)),0)</f>
        <v>0</v>
      </c>
      <c r="AJ1439" s="6">
        <f>IF(S1439&gt;0,RANK(S1439,(N1439:P1439,Q1439:AE1439)),0)</f>
        <v>0</v>
      </c>
      <c r="AK1439" s="2">
        <f t="shared" si="734"/>
        <v>7.7070892823935368E-3</v>
      </c>
      <c r="AL1439" s="2">
        <f t="shared" si="735"/>
        <v>2.3059280533917391E-2</v>
      </c>
      <c r="AM1439" s="2">
        <f t="shared" si="736"/>
        <v>0</v>
      </c>
      <c r="AN1439" s="2">
        <f t="shared" si="737"/>
        <v>0</v>
      </c>
      <c r="AP1439" t="s">
        <v>52</v>
      </c>
      <c r="AQ1439" t="s">
        <v>572</v>
      </c>
      <c r="AR1439">
        <v>25</v>
      </c>
      <c r="AT1439">
        <v>1</v>
      </c>
      <c r="AU1439" s="105">
        <v>48</v>
      </c>
      <c r="AV1439" s="107">
        <v>251</v>
      </c>
      <c r="AW1439" s="111">
        <f t="shared" si="739"/>
        <v>48251</v>
      </c>
      <c r="AY1439" s="6" t="s">
        <v>1243</v>
      </c>
    </row>
    <row r="1440" spans="1:51" hidden="1" outlineLevel="1">
      <c r="A1440" t="s">
        <v>1060</v>
      </c>
      <c r="B1440" t="s">
        <v>572</v>
      </c>
      <c r="C1440" s="1">
        <f t="shared" si="725"/>
        <v>5415</v>
      </c>
      <c r="D1440" s="8">
        <f t="shared" si="726"/>
        <v>2</v>
      </c>
      <c r="E1440" s="8">
        <f t="shared" si="727"/>
        <v>1</v>
      </c>
      <c r="F1440" s="8">
        <f t="shared" si="728"/>
        <v>0</v>
      </c>
      <c r="G1440" s="61">
        <f t="shared" si="729"/>
        <v>2697</v>
      </c>
      <c r="H1440" s="66">
        <f t="shared" si="738"/>
        <v>0.49806094182825483</v>
      </c>
      <c r="I1440" s="2"/>
      <c r="J1440" s="2">
        <f t="shared" si="730"/>
        <v>0.23748845798707294</v>
      </c>
      <c r="K1440" s="2">
        <f t="shared" si="731"/>
        <v>0.73554939981532774</v>
      </c>
      <c r="L1440" s="2">
        <f t="shared" si="732"/>
        <v>0</v>
      </c>
      <c r="M1440" s="2">
        <f t="shared" si="733"/>
        <v>2.6962142197599293E-2</v>
      </c>
      <c r="N1440" s="64">
        <v>1286</v>
      </c>
      <c r="O1440" s="64">
        <v>3983</v>
      </c>
      <c r="P1440" s="64"/>
      <c r="Q1440" s="64">
        <v>48</v>
      </c>
      <c r="R1440" s="64">
        <v>98</v>
      </c>
      <c r="S1440" s="64"/>
      <c r="T1440" s="64"/>
      <c r="U1440" s="64"/>
      <c r="V1440" s="64"/>
      <c r="W1440" s="64"/>
      <c r="X1440" s="64"/>
      <c r="Y1440" s="64"/>
      <c r="Z1440" s="64"/>
      <c r="AA1440" s="64"/>
      <c r="AB1440" s="64"/>
      <c r="AC1440" s="64"/>
      <c r="AD1440" s="64"/>
      <c r="AE1440" s="64"/>
      <c r="AG1440" s="6">
        <f>IF(Q1440&gt;0,RANK(Q1440,(N1440:P1440,Q1440:AE1440)),0)</f>
        <v>4</v>
      </c>
      <c r="AH1440" s="6">
        <f>IF(R1440&gt;0,RANK(R1440,(N1440:P1440,Q1440:AE1440)),0)</f>
        <v>3</v>
      </c>
      <c r="AI1440" s="6">
        <f>IF(T1440&gt;0,RANK(T1440,(N1440:P1440,Q1440:AE1440)),0)</f>
        <v>0</v>
      </c>
      <c r="AJ1440" s="6">
        <f>IF(S1440&gt;0,RANK(S1440,(N1440:P1440,Q1440:AE1440)),0)</f>
        <v>0</v>
      </c>
      <c r="AK1440" s="2">
        <f t="shared" si="734"/>
        <v>8.86426592797784E-3</v>
      </c>
      <c r="AL1440" s="2">
        <f t="shared" si="735"/>
        <v>1.8097876269621421E-2</v>
      </c>
      <c r="AM1440" s="2">
        <f t="shared" si="736"/>
        <v>0</v>
      </c>
      <c r="AN1440" s="2">
        <f t="shared" si="737"/>
        <v>0</v>
      </c>
      <c r="AP1440" t="s">
        <v>1060</v>
      </c>
      <c r="AQ1440" t="s">
        <v>572</v>
      </c>
      <c r="AR1440">
        <v>19</v>
      </c>
      <c r="AT1440">
        <v>1</v>
      </c>
      <c r="AU1440" s="105">
        <v>48</v>
      </c>
      <c r="AV1440" s="107">
        <v>253</v>
      </c>
      <c r="AW1440" s="111">
        <f t="shared" si="739"/>
        <v>48253</v>
      </c>
      <c r="AY1440" s="6" t="s">
        <v>1243</v>
      </c>
    </row>
    <row r="1441" spans="1:51" hidden="1" outlineLevel="1">
      <c r="A1441" t="s">
        <v>669</v>
      </c>
      <c r="B1441" t="s">
        <v>572</v>
      </c>
      <c r="C1441" s="1">
        <f t="shared" si="725"/>
        <v>3992</v>
      </c>
      <c r="D1441" s="8">
        <f t="shared" si="726"/>
        <v>2</v>
      </c>
      <c r="E1441" s="8">
        <f t="shared" si="727"/>
        <v>1</v>
      </c>
      <c r="F1441" s="8">
        <f t="shared" si="728"/>
        <v>0</v>
      </c>
      <c r="G1441" s="61">
        <f t="shared" si="729"/>
        <v>992</v>
      </c>
      <c r="H1441" s="66">
        <f t="shared" si="738"/>
        <v>0.24849699398797595</v>
      </c>
      <c r="I1441" s="2"/>
      <c r="J1441" s="2">
        <f t="shared" si="730"/>
        <v>0.36147294589178358</v>
      </c>
      <c r="K1441" s="2">
        <f t="shared" si="731"/>
        <v>0.60996993987975956</v>
      </c>
      <c r="L1441" s="2">
        <f t="shared" si="732"/>
        <v>0</v>
      </c>
      <c r="M1441" s="2">
        <f t="shared" si="733"/>
        <v>2.8557114228456859E-2</v>
      </c>
      <c r="N1441" s="64">
        <v>1443</v>
      </c>
      <c r="O1441" s="64">
        <v>2435</v>
      </c>
      <c r="P1441" s="64"/>
      <c r="Q1441" s="64">
        <v>39</v>
      </c>
      <c r="R1441" s="64">
        <v>75</v>
      </c>
      <c r="S1441" s="64"/>
      <c r="T1441" s="64"/>
      <c r="U1441" s="64"/>
      <c r="V1441" s="64"/>
      <c r="W1441" s="64"/>
      <c r="X1441" s="64"/>
      <c r="Y1441" s="64"/>
      <c r="Z1441" s="64"/>
      <c r="AA1441" s="64"/>
      <c r="AB1441" s="64"/>
      <c r="AC1441" s="64"/>
      <c r="AD1441" s="64"/>
      <c r="AE1441" s="64"/>
      <c r="AG1441" s="6">
        <f>IF(Q1441&gt;0,RANK(Q1441,(N1441:P1441,Q1441:AE1441)),0)</f>
        <v>4</v>
      </c>
      <c r="AH1441" s="6">
        <f>IF(R1441&gt;0,RANK(R1441,(N1441:P1441,Q1441:AE1441)),0)</f>
        <v>3</v>
      </c>
      <c r="AI1441" s="6">
        <f>IF(T1441&gt;0,RANK(T1441,(N1441:P1441,Q1441:AE1441)),0)</f>
        <v>0</v>
      </c>
      <c r="AJ1441" s="6">
        <f>IF(S1441&gt;0,RANK(S1441,(N1441:P1441,Q1441:AE1441)),0)</f>
        <v>0</v>
      </c>
      <c r="AK1441" s="2">
        <f t="shared" si="734"/>
        <v>9.769539078156312E-3</v>
      </c>
      <c r="AL1441" s="2">
        <f t="shared" si="735"/>
        <v>1.8787575150300603E-2</v>
      </c>
      <c r="AM1441" s="2">
        <f t="shared" si="736"/>
        <v>0</v>
      </c>
      <c r="AN1441" s="2">
        <f t="shared" si="737"/>
        <v>0</v>
      </c>
      <c r="AP1441" t="s">
        <v>669</v>
      </c>
      <c r="AQ1441" t="s">
        <v>572</v>
      </c>
      <c r="AR1441">
        <v>15</v>
      </c>
      <c r="AT1441">
        <v>1</v>
      </c>
      <c r="AU1441" s="105">
        <v>48</v>
      </c>
      <c r="AV1441" s="107">
        <v>255</v>
      </c>
      <c r="AW1441" s="111">
        <f t="shared" si="739"/>
        <v>48255</v>
      </c>
      <c r="AY1441" s="6" t="s">
        <v>1243</v>
      </c>
    </row>
    <row r="1442" spans="1:51" hidden="1" outlineLevel="1">
      <c r="A1442" t="s">
        <v>487</v>
      </c>
      <c r="B1442" t="s">
        <v>572</v>
      </c>
      <c r="C1442" s="1">
        <f t="shared" ref="C1442:C1505" si="740">SUM(N1442:AE1442)</f>
        <v>34320</v>
      </c>
      <c r="D1442" s="8">
        <f t="shared" ref="D1442:D1505" si="741">IF(N1442&gt;0, RANK(N1442,(N1442:AE1442)),0)</f>
        <v>2</v>
      </c>
      <c r="E1442" s="8">
        <f t="shared" ref="E1442:E1505" si="742">IF(O1442&gt;0,RANK(O1442,(N1442:AE1442)),0)</f>
        <v>1</v>
      </c>
      <c r="F1442" s="8">
        <f t="shared" ref="F1442:F1505" si="743">IF(P1442&gt;0,RANK(P1442,(N1442:AE1442)),0)</f>
        <v>0</v>
      </c>
      <c r="G1442" s="61">
        <f t="shared" ref="G1442:G1505" si="744">IF(C1442&gt;0,MAX(N1442:S1442)-LARGE(N1442:S1442,2),0)</f>
        <v>14346</v>
      </c>
      <c r="H1442" s="66">
        <f t="shared" si="738"/>
        <v>0.41800699300699301</v>
      </c>
      <c r="I1442" s="2"/>
      <c r="J1442" s="2">
        <f t="shared" ref="J1442:J1505" si="745">IF($C1442=0,"-",N1442/$C1442)</f>
        <v>0.27939976689976692</v>
      </c>
      <c r="K1442" s="2">
        <f t="shared" ref="K1442:K1505" si="746">IF($C1442=0,"-",O1442/$C1442)</f>
        <v>0.69740675990675993</v>
      </c>
      <c r="L1442" s="2">
        <f t="shared" ref="L1442:L1505" si="747">IF($C1442=0,"-",P1442/$C1442)</f>
        <v>0</v>
      </c>
      <c r="M1442" s="2">
        <f t="shared" ref="M1442:M1505" si="748">IF(C1442=0,"-",(1-J1442-K1442-L1442))</f>
        <v>2.3193473193473091E-2</v>
      </c>
      <c r="N1442" s="64">
        <v>9589</v>
      </c>
      <c r="O1442" s="64">
        <v>23935</v>
      </c>
      <c r="P1442" s="64"/>
      <c r="Q1442" s="64">
        <v>229</v>
      </c>
      <c r="R1442" s="64">
        <v>567</v>
      </c>
      <c r="S1442" s="64"/>
      <c r="T1442" s="64"/>
      <c r="U1442" s="64"/>
      <c r="V1442" s="64"/>
      <c r="W1442" s="64"/>
      <c r="X1442" s="64"/>
      <c r="Y1442" s="64"/>
      <c r="Z1442" s="64"/>
      <c r="AA1442" s="64"/>
      <c r="AB1442" s="64"/>
      <c r="AC1442" s="64"/>
      <c r="AD1442" s="64"/>
      <c r="AE1442" s="64"/>
      <c r="AG1442" s="6">
        <f>IF(Q1442&gt;0,RANK(Q1442,(N1442:P1442,Q1442:AE1442)),0)</f>
        <v>4</v>
      </c>
      <c r="AH1442" s="6">
        <f>IF(R1442&gt;0,RANK(R1442,(N1442:P1442,Q1442:AE1442)),0)</f>
        <v>3</v>
      </c>
      <c r="AI1442" s="6">
        <f>IF(T1442&gt;0,RANK(T1442,(N1442:P1442,Q1442:AE1442)),0)</f>
        <v>0</v>
      </c>
      <c r="AJ1442" s="6">
        <f>IF(S1442&gt;0,RANK(S1442,(N1442:P1442,Q1442:AE1442)),0)</f>
        <v>0</v>
      </c>
      <c r="AK1442" s="2">
        <f t="shared" ref="AK1442:AK1505" si="749">IF($C1442=0,"-",Q1442/$C1442)</f>
        <v>6.6724941724941728E-3</v>
      </c>
      <c r="AL1442" s="2">
        <f t="shared" ref="AL1442:AL1505" si="750">IF($C1442=0,"-",R1442/$C1442)</f>
        <v>1.6520979020979022E-2</v>
      </c>
      <c r="AM1442" s="2">
        <f t="shared" ref="AM1442:AM1505" si="751">IF($C1442=0,"-",T1442/$C1442)</f>
        <v>0</v>
      </c>
      <c r="AN1442" s="2">
        <f t="shared" ref="AN1442:AN1505" si="752">IF($C1442=0,"-",S1442/$C1442)</f>
        <v>0</v>
      </c>
      <c r="AP1442" t="s">
        <v>487</v>
      </c>
      <c r="AQ1442" t="s">
        <v>572</v>
      </c>
      <c r="AR1442">
        <v>5</v>
      </c>
      <c r="AT1442">
        <v>1</v>
      </c>
      <c r="AU1442" s="105">
        <v>48</v>
      </c>
      <c r="AV1442" s="107">
        <v>257</v>
      </c>
      <c r="AW1442" s="111">
        <f t="shared" si="739"/>
        <v>48257</v>
      </c>
      <c r="AY1442" s="6" t="s">
        <v>1243</v>
      </c>
    </row>
    <row r="1443" spans="1:51" hidden="1" outlineLevel="1">
      <c r="A1443" t="s">
        <v>338</v>
      </c>
      <c r="B1443" t="s">
        <v>572</v>
      </c>
      <c r="C1443" s="1">
        <f t="shared" si="740"/>
        <v>17576</v>
      </c>
      <c r="D1443" s="8">
        <f t="shared" si="741"/>
        <v>2</v>
      </c>
      <c r="E1443" s="8">
        <f t="shared" si="742"/>
        <v>1</v>
      </c>
      <c r="F1443" s="8">
        <f t="shared" si="743"/>
        <v>0</v>
      </c>
      <c r="G1443" s="61">
        <f t="shared" si="744"/>
        <v>11162</v>
      </c>
      <c r="H1443" s="66">
        <f t="shared" si="738"/>
        <v>0.63507055075102414</v>
      </c>
      <c r="I1443" s="2"/>
      <c r="J1443" s="2">
        <f t="shared" si="745"/>
        <v>0.16795630405097861</v>
      </c>
      <c r="K1443" s="2">
        <f t="shared" si="746"/>
        <v>0.80302685480200275</v>
      </c>
      <c r="L1443" s="2">
        <f t="shared" si="747"/>
        <v>0</v>
      </c>
      <c r="M1443" s="2">
        <f t="shared" si="748"/>
        <v>2.9016841147018635E-2</v>
      </c>
      <c r="N1443" s="64">
        <v>2952</v>
      </c>
      <c r="O1443" s="64">
        <v>14114</v>
      </c>
      <c r="P1443" s="64"/>
      <c r="Q1443" s="64">
        <v>139</v>
      </c>
      <c r="R1443" s="64">
        <v>371</v>
      </c>
      <c r="S1443" s="64"/>
      <c r="T1443" s="64"/>
      <c r="U1443" s="64"/>
      <c r="V1443" s="64"/>
      <c r="W1443" s="64"/>
      <c r="X1443" s="64"/>
      <c r="Y1443" s="64"/>
      <c r="Z1443" s="64"/>
      <c r="AA1443" s="64"/>
      <c r="AB1443" s="64"/>
      <c r="AC1443" s="64"/>
      <c r="AD1443" s="64"/>
      <c r="AE1443" s="64"/>
      <c r="AG1443" s="6">
        <f>IF(Q1443&gt;0,RANK(Q1443,(N1443:P1443,Q1443:AE1443)),0)</f>
        <v>4</v>
      </c>
      <c r="AH1443" s="6">
        <f>IF(R1443&gt;0,RANK(R1443,(N1443:P1443,Q1443:AE1443)),0)</f>
        <v>3</v>
      </c>
      <c r="AI1443" s="6">
        <f>IF(T1443&gt;0,RANK(T1443,(N1443:P1443,Q1443:AE1443)),0)</f>
        <v>0</v>
      </c>
      <c r="AJ1443" s="6">
        <f>IF(S1443&gt;0,RANK(S1443,(N1443:P1443,Q1443:AE1443)),0)</f>
        <v>0</v>
      </c>
      <c r="AK1443" s="2">
        <f t="shared" si="749"/>
        <v>7.908511606736458E-3</v>
      </c>
      <c r="AL1443" s="2">
        <f t="shared" si="750"/>
        <v>2.1108329540282203E-2</v>
      </c>
      <c r="AM1443" s="2">
        <f t="shared" si="751"/>
        <v>0</v>
      </c>
      <c r="AN1443" s="2">
        <f t="shared" si="752"/>
        <v>0</v>
      </c>
      <c r="AP1443" t="s">
        <v>338</v>
      </c>
      <c r="AQ1443" t="s">
        <v>572</v>
      </c>
      <c r="AR1443">
        <v>21</v>
      </c>
      <c r="AT1443">
        <v>1</v>
      </c>
      <c r="AU1443" s="105">
        <v>48</v>
      </c>
      <c r="AV1443" s="107">
        <v>259</v>
      </c>
      <c r="AW1443" s="111">
        <f t="shared" si="739"/>
        <v>48259</v>
      </c>
      <c r="AY1443" s="6" t="s">
        <v>1243</v>
      </c>
    </row>
    <row r="1444" spans="1:51" hidden="1" outlineLevel="1">
      <c r="A1444" t="s">
        <v>789</v>
      </c>
      <c r="B1444" t="s">
        <v>572</v>
      </c>
      <c r="C1444" s="1">
        <f t="shared" si="740"/>
        <v>153</v>
      </c>
      <c r="D1444" s="8">
        <f t="shared" si="741"/>
        <v>2</v>
      </c>
      <c r="E1444" s="8">
        <f t="shared" si="742"/>
        <v>1</v>
      </c>
      <c r="F1444" s="8">
        <f t="shared" si="743"/>
        <v>0</v>
      </c>
      <c r="G1444" s="61">
        <f t="shared" si="744"/>
        <v>13</v>
      </c>
      <c r="H1444" s="66">
        <f t="shared" si="738"/>
        <v>8.4967320261437912E-2</v>
      </c>
      <c r="I1444" s="2"/>
      <c r="J1444" s="2">
        <f t="shared" si="745"/>
        <v>0.43790849673202614</v>
      </c>
      <c r="K1444" s="2">
        <f t="shared" si="746"/>
        <v>0.52287581699346408</v>
      </c>
      <c r="L1444" s="2">
        <f t="shared" si="747"/>
        <v>0</v>
      </c>
      <c r="M1444" s="2">
        <f t="shared" si="748"/>
        <v>3.9215686274509776E-2</v>
      </c>
      <c r="N1444" s="64">
        <v>67</v>
      </c>
      <c r="O1444" s="64">
        <v>80</v>
      </c>
      <c r="P1444" s="64"/>
      <c r="Q1444" s="64">
        <v>1</v>
      </c>
      <c r="R1444" s="64">
        <v>5</v>
      </c>
      <c r="S1444" s="64"/>
      <c r="T1444" s="64"/>
      <c r="U1444" s="64"/>
      <c r="V1444" s="64"/>
      <c r="W1444" s="64"/>
      <c r="X1444" s="64"/>
      <c r="Y1444" s="64"/>
      <c r="Z1444" s="64"/>
      <c r="AA1444" s="64"/>
      <c r="AB1444" s="64"/>
      <c r="AC1444" s="64"/>
      <c r="AD1444" s="64"/>
      <c r="AE1444" s="64"/>
      <c r="AG1444" s="6">
        <f>IF(Q1444&gt;0,RANK(Q1444,(N1444:P1444,Q1444:AE1444)),0)</f>
        <v>4</v>
      </c>
      <c r="AH1444" s="6">
        <f>IF(R1444&gt;0,RANK(R1444,(N1444:P1444,Q1444:AE1444)),0)</f>
        <v>3</v>
      </c>
      <c r="AI1444" s="6">
        <f>IF(T1444&gt;0,RANK(T1444,(N1444:P1444,Q1444:AE1444)),0)</f>
        <v>0</v>
      </c>
      <c r="AJ1444" s="6">
        <f>IF(S1444&gt;0,RANK(S1444,(N1444:P1444,Q1444:AE1444)),0)</f>
        <v>0</v>
      </c>
      <c r="AK1444" s="2">
        <f t="shared" si="749"/>
        <v>6.5359477124183009E-3</v>
      </c>
      <c r="AL1444" s="2">
        <f t="shared" si="750"/>
        <v>3.2679738562091505E-2</v>
      </c>
      <c r="AM1444" s="2">
        <f t="shared" si="751"/>
        <v>0</v>
      </c>
      <c r="AN1444" s="2">
        <f t="shared" si="752"/>
        <v>0</v>
      </c>
      <c r="AP1444" t="s">
        <v>789</v>
      </c>
      <c r="AQ1444" t="s">
        <v>572</v>
      </c>
      <c r="AR1444">
        <v>34</v>
      </c>
      <c r="AT1444">
        <v>1</v>
      </c>
      <c r="AU1444" s="105">
        <v>48</v>
      </c>
      <c r="AV1444" s="107">
        <v>261</v>
      </c>
      <c r="AW1444" s="111">
        <f t="shared" si="739"/>
        <v>48261</v>
      </c>
      <c r="AY1444" s="6" t="s">
        <v>1243</v>
      </c>
    </row>
    <row r="1445" spans="1:51" hidden="1" outlineLevel="1">
      <c r="A1445" t="s">
        <v>75</v>
      </c>
      <c r="B1445" t="s">
        <v>572</v>
      </c>
      <c r="C1445" s="1">
        <f t="shared" si="740"/>
        <v>382</v>
      </c>
      <c r="D1445" s="8">
        <f t="shared" si="741"/>
        <v>2</v>
      </c>
      <c r="E1445" s="8">
        <f t="shared" si="742"/>
        <v>1</v>
      </c>
      <c r="F1445" s="8">
        <f t="shared" si="743"/>
        <v>0</v>
      </c>
      <c r="G1445" s="61">
        <f t="shared" si="744"/>
        <v>202</v>
      </c>
      <c r="H1445" s="66">
        <f t="shared" si="738"/>
        <v>0.52879581151832455</v>
      </c>
      <c r="I1445" s="2"/>
      <c r="J1445" s="2">
        <f t="shared" si="745"/>
        <v>0.22251308900523561</v>
      </c>
      <c r="K1445" s="2">
        <f t="shared" si="746"/>
        <v>0.75130890052356025</v>
      </c>
      <c r="L1445" s="2">
        <f t="shared" si="747"/>
        <v>0</v>
      </c>
      <c r="M1445" s="2">
        <f t="shared" si="748"/>
        <v>2.6178010471204161E-2</v>
      </c>
      <c r="N1445" s="64">
        <v>85</v>
      </c>
      <c r="O1445" s="64">
        <v>287</v>
      </c>
      <c r="P1445" s="64"/>
      <c r="Q1445" s="64">
        <v>2</v>
      </c>
      <c r="R1445" s="64">
        <v>8</v>
      </c>
      <c r="S1445" s="64"/>
      <c r="T1445" s="64"/>
      <c r="U1445" s="64"/>
      <c r="V1445" s="64"/>
      <c r="W1445" s="64"/>
      <c r="X1445" s="64"/>
      <c r="Y1445" s="64"/>
      <c r="Z1445" s="64"/>
      <c r="AA1445" s="64"/>
      <c r="AB1445" s="64"/>
      <c r="AC1445" s="64"/>
      <c r="AD1445" s="64"/>
      <c r="AE1445" s="64"/>
      <c r="AG1445" s="6">
        <f>IF(Q1445&gt;0,RANK(Q1445,(N1445:P1445,Q1445:AE1445)),0)</f>
        <v>4</v>
      </c>
      <c r="AH1445" s="6">
        <f>IF(R1445&gt;0,RANK(R1445,(N1445:P1445,Q1445:AE1445)),0)</f>
        <v>3</v>
      </c>
      <c r="AI1445" s="6">
        <f>IF(T1445&gt;0,RANK(T1445,(N1445:P1445,Q1445:AE1445)),0)</f>
        <v>0</v>
      </c>
      <c r="AJ1445" s="6">
        <f>IF(S1445&gt;0,RANK(S1445,(N1445:P1445,Q1445:AE1445)),0)</f>
        <v>0</v>
      </c>
      <c r="AK1445" s="2">
        <f t="shared" si="749"/>
        <v>5.235602094240838E-3</v>
      </c>
      <c r="AL1445" s="2">
        <f t="shared" si="750"/>
        <v>2.0942408376963352E-2</v>
      </c>
      <c r="AM1445" s="2">
        <f t="shared" si="751"/>
        <v>0</v>
      </c>
      <c r="AN1445" s="2">
        <f t="shared" si="752"/>
        <v>0</v>
      </c>
      <c r="AP1445" t="s">
        <v>75</v>
      </c>
      <c r="AQ1445" t="s">
        <v>572</v>
      </c>
      <c r="AR1445">
        <v>19</v>
      </c>
      <c r="AT1445">
        <v>1</v>
      </c>
      <c r="AU1445" s="105">
        <v>48</v>
      </c>
      <c r="AV1445" s="107">
        <v>263</v>
      </c>
      <c r="AW1445" s="111">
        <f t="shared" si="739"/>
        <v>48263</v>
      </c>
      <c r="AY1445" s="6" t="s">
        <v>1243</v>
      </c>
    </row>
    <row r="1446" spans="1:51" hidden="1" outlineLevel="1">
      <c r="A1446" t="s">
        <v>751</v>
      </c>
      <c r="B1446" t="s">
        <v>572</v>
      </c>
      <c r="C1446" s="1">
        <f t="shared" si="740"/>
        <v>21483</v>
      </c>
      <c r="D1446" s="8">
        <f t="shared" si="741"/>
        <v>2</v>
      </c>
      <c r="E1446" s="8">
        <f t="shared" si="742"/>
        <v>1</v>
      </c>
      <c r="F1446" s="8">
        <f t="shared" si="743"/>
        <v>0</v>
      </c>
      <c r="G1446" s="61">
        <f t="shared" si="744"/>
        <v>12184</v>
      </c>
      <c r="H1446" s="66">
        <f t="shared" si="738"/>
        <v>0.56714611553321226</v>
      </c>
      <c r="I1446" s="2"/>
      <c r="J1446" s="2">
        <f t="shared" si="745"/>
        <v>0.20057720057720058</v>
      </c>
      <c r="K1446" s="2">
        <f t="shared" si="746"/>
        <v>0.76772331611041289</v>
      </c>
      <c r="L1446" s="2">
        <f t="shared" si="747"/>
        <v>0</v>
      </c>
      <c r="M1446" s="2">
        <f t="shared" si="748"/>
        <v>3.1699483312386478E-2</v>
      </c>
      <c r="N1446" s="64">
        <v>4309</v>
      </c>
      <c r="O1446" s="64">
        <v>16493</v>
      </c>
      <c r="P1446" s="64"/>
      <c r="Q1446" s="64">
        <v>185</v>
      </c>
      <c r="R1446" s="64">
        <v>496</v>
      </c>
      <c r="S1446" s="64"/>
      <c r="T1446" s="64"/>
      <c r="U1446" s="64"/>
      <c r="V1446" s="64"/>
      <c r="W1446" s="64"/>
      <c r="X1446" s="64"/>
      <c r="Y1446" s="64"/>
      <c r="Z1446" s="64"/>
      <c r="AA1446" s="64"/>
      <c r="AB1446" s="64"/>
      <c r="AC1446" s="64"/>
      <c r="AD1446" s="64"/>
      <c r="AE1446" s="64"/>
      <c r="AG1446" s="6">
        <f>IF(Q1446&gt;0,RANK(Q1446,(N1446:P1446,Q1446:AE1446)),0)</f>
        <v>4</v>
      </c>
      <c r="AH1446" s="6">
        <f>IF(R1446&gt;0,RANK(R1446,(N1446:P1446,Q1446:AE1446)),0)</f>
        <v>3</v>
      </c>
      <c r="AI1446" s="6">
        <f>IF(T1446&gt;0,RANK(T1446,(N1446:P1446,Q1446:AE1446)),0)</f>
        <v>0</v>
      </c>
      <c r="AJ1446" s="6">
        <f>IF(S1446&gt;0,RANK(S1446,(N1446:P1446,Q1446:AE1446)),0)</f>
        <v>0</v>
      </c>
      <c r="AK1446" s="2">
        <f t="shared" si="749"/>
        <v>8.611460224363451E-3</v>
      </c>
      <c r="AL1446" s="2">
        <f t="shared" si="750"/>
        <v>2.3088023088023088E-2</v>
      </c>
      <c r="AM1446" s="2">
        <f t="shared" si="751"/>
        <v>0</v>
      </c>
      <c r="AN1446" s="2">
        <f t="shared" si="752"/>
        <v>0</v>
      </c>
      <c r="AP1446" t="s">
        <v>751</v>
      </c>
      <c r="AQ1446" t="s">
        <v>572</v>
      </c>
      <c r="AR1446">
        <v>21</v>
      </c>
      <c r="AT1446">
        <v>1</v>
      </c>
      <c r="AU1446" s="105">
        <v>48</v>
      </c>
      <c r="AV1446" s="107">
        <v>265</v>
      </c>
      <c r="AW1446" s="111">
        <f t="shared" si="739"/>
        <v>48265</v>
      </c>
      <c r="AY1446" s="6" t="s">
        <v>1243</v>
      </c>
    </row>
    <row r="1447" spans="1:51" hidden="1" outlineLevel="1">
      <c r="A1447" t="s">
        <v>633</v>
      </c>
      <c r="B1447" t="s">
        <v>572</v>
      </c>
      <c r="C1447" s="1">
        <f t="shared" si="740"/>
        <v>1827</v>
      </c>
      <c r="D1447" s="8">
        <f t="shared" si="741"/>
        <v>2</v>
      </c>
      <c r="E1447" s="8">
        <f t="shared" si="742"/>
        <v>1</v>
      </c>
      <c r="F1447" s="8">
        <f t="shared" si="743"/>
        <v>0</v>
      </c>
      <c r="G1447" s="61">
        <f t="shared" si="744"/>
        <v>1293</v>
      </c>
      <c r="H1447" s="66">
        <f t="shared" si="738"/>
        <v>0.70771756978653533</v>
      </c>
      <c r="I1447" s="2"/>
      <c r="J1447" s="2">
        <f t="shared" si="745"/>
        <v>0.1324575807334428</v>
      </c>
      <c r="K1447" s="2">
        <f t="shared" si="746"/>
        <v>0.84017515051997815</v>
      </c>
      <c r="L1447" s="2">
        <f t="shared" si="747"/>
        <v>0</v>
      </c>
      <c r="M1447" s="2">
        <f t="shared" si="748"/>
        <v>2.7367268746579021E-2</v>
      </c>
      <c r="N1447" s="64">
        <v>242</v>
      </c>
      <c r="O1447" s="64">
        <v>1535</v>
      </c>
      <c r="P1447" s="64"/>
      <c r="Q1447" s="64">
        <v>12</v>
      </c>
      <c r="R1447" s="64">
        <v>38</v>
      </c>
      <c r="S1447" s="64"/>
      <c r="T1447" s="64"/>
      <c r="U1447" s="64"/>
      <c r="V1447" s="64"/>
      <c r="W1447" s="64"/>
      <c r="X1447" s="64"/>
      <c r="Y1447" s="64"/>
      <c r="Z1447" s="64"/>
      <c r="AA1447" s="64"/>
      <c r="AB1447" s="64"/>
      <c r="AC1447" s="64"/>
      <c r="AD1447" s="64"/>
      <c r="AE1447" s="64"/>
      <c r="AG1447" s="6">
        <f>IF(Q1447&gt;0,RANK(Q1447,(N1447:P1447,Q1447:AE1447)),0)</f>
        <v>4</v>
      </c>
      <c r="AH1447" s="6">
        <f>IF(R1447&gt;0,RANK(R1447,(N1447:P1447,Q1447:AE1447)),0)</f>
        <v>3</v>
      </c>
      <c r="AI1447" s="6">
        <f>IF(T1447&gt;0,RANK(T1447,(N1447:P1447,Q1447:AE1447)),0)</f>
        <v>0</v>
      </c>
      <c r="AJ1447" s="6">
        <f>IF(S1447&gt;0,RANK(S1447,(N1447:P1447,Q1447:AE1447)),0)</f>
        <v>0</v>
      </c>
      <c r="AK1447" s="2">
        <f t="shared" si="749"/>
        <v>6.5681444991789817E-3</v>
      </c>
      <c r="AL1447" s="2">
        <f t="shared" si="750"/>
        <v>2.079912424740011E-2</v>
      </c>
      <c r="AM1447" s="2">
        <f t="shared" si="751"/>
        <v>0</v>
      </c>
      <c r="AN1447" s="2">
        <f t="shared" si="752"/>
        <v>0</v>
      </c>
      <c r="AP1447" t="s">
        <v>633</v>
      </c>
      <c r="AQ1447" t="s">
        <v>572</v>
      </c>
      <c r="AR1447">
        <v>11</v>
      </c>
      <c r="AT1447">
        <v>1</v>
      </c>
      <c r="AU1447" s="105">
        <v>48</v>
      </c>
      <c r="AV1447" s="107">
        <v>267</v>
      </c>
      <c r="AW1447" s="111">
        <f t="shared" si="739"/>
        <v>48267</v>
      </c>
      <c r="AY1447" s="6" t="s">
        <v>1243</v>
      </c>
    </row>
    <row r="1448" spans="1:51" hidden="1" outlineLevel="1">
      <c r="A1448" t="s">
        <v>332</v>
      </c>
      <c r="B1448" t="s">
        <v>572</v>
      </c>
      <c r="C1448" s="1">
        <f t="shared" si="740"/>
        <v>122</v>
      </c>
      <c r="D1448" s="8">
        <f t="shared" si="741"/>
        <v>2</v>
      </c>
      <c r="E1448" s="8">
        <f t="shared" si="742"/>
        <v>1</v>
      </c>
      <c r="F1448" s="8">
        <f t="shared" si="743"/>
        <v>0</v>
      </c>
      <c r="G1448" s="61">
        <f t="shared" si="744"/>
        <v>113</v>
      </c>
      <c r="H1448" s="66">
        <f t="shared" si="738"/>
        <v>0.92622950819672134</v>
      </c>
      <c r="I1448" s="2"/>
      <c r="J1448" s="2">
        <f t="shared" si="745"/>
        <v>3.2786885245901641E-2</v>
      </c>
      <c r="K1448" s="2">
        <f t="shared" si="746"/>
        <v>0.95901639344262291</v>
      </c>
      <c r="L1448" s="2">
        <f t="shared" si="747"/>
        <v>0</v>
      </c>
      <c r="M1448" s="2">
        <f t="shared" si="748"/>
        <v>8.1967213114754189E-3</v>
      </c>
      <c r="N1448" s="64">
        <v>4</v>
      </c>
      <c r="O1448" s="64">
        <v>117</v>
      </c>
      <c r="P1448" s="64"/>
      <c r="Q1448" s="64">
        <v>0</v>
      </c>
      <c r="R1448" s="64">
        <v>1</v>
      </c>
      <c r="S1448" s="64"/>
      <c r="T1448" s="64"/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G1448" s="6">
        <f>IF(Q1448&gt;0,RANK(Q1448,(N1448:P1448,Q1448:AE1448)),0)</f>
        <v>0</v>
      </c>
      <c r="AH1448" s="6">
        <f>IF(R1448&gt;0,RANK(R1448,(N1448:P1448,Q1448:AE1448)),0)</f>
        <v>3</v>
      </c>
      <c r="AI1448" s="6">
        <f>IF(T1448&gt;0,RANK(T1448,(N1448:P1448,Q1448:AE1448)),0)</f>
        <v>0</v>
      </c>
      <c r="AJ1448" s="6">
        <f>IF(S1448&gt;0,RANK(S1448,(N1448:P1448,Q1448:AE1448)),0)</f>
        <v>0</v>
      </c>
      <c r="AK1448" s="2">
        <f t="shared" si="749"/>
        <v>0</v>
      </c>
      <c r="AL1448" s="2">
        <f t="shared" si="750"/>
        <v>8.1967213114754103E-3</v>
      </c>
      <c r="AM1448" s="2">
        <f t="shared" si="751"/>
        <v>0</v>
      </c>
      <c r="AN1448" s="2">
        <f t="shared" si="752"/>
        <v>0</v>
      </c>
      <c r="AP1448" t="s">
        <v>332</v>
      </c>
      <c r="AQ1448" t="s">
        <v>572</v>
      </c>
      <c r="AR1448">
        <v>13</v>
      </c>
      <c r="AT1448">
        <v>1</v>
      </c>
      <c r="AU1448" s="105">
        <v>48</v>
      </c>
      <c r="AV1448" s="107">
        <v>269</v>
      </c>
      <c r="AW1448" s="111">
        <f t="shared" si="739"/>
        <v>48269</v>
      </c>
      <c r="AY1448" s="6" t="s">
        <v>1243</v>
      </c>
    </row>
    <row r="1449" spans="1:51" hidden="1" outlineLevel="1">
      <c r="A1449" t="s">
        <v>997</v>
      </c>
      <c r="B1449" t="s">
        <v>572</v>
      </c>
      <c r="C1449" s="1">
        <f t="shared" si="740"/>
        <v>1349</v>
      </c>
      <c r="D1449" s="8">
        <f t="shared" si="741"/>
        <v>2</v>
      </c>
      <c r="E1449" s="8">
        <f t="shared" si="742"/>
        <v>1</v>
      </c>
      <c r="F1449" s="8">
        <f t="shared" si="743"/>
        <v>0</v>
      </c>
      <c r="G1449" s="61">
        <f t="shared" si="744"/>
        <v>401</v>
      </c>
      <c r="H1449" s="66">
        <f t="shared" si="738"/>
        <v>0.29725722757598222</v>
      </c>
      <c r="I1449" s="2"/>
      <c r="J1449" s="2">
        <f t="shared" si="745"/>
        <v>0.33432171979243885</v>
      </c>
      <c r="K1449" s="2">
        <f t="shared" si="746"/>
        <v>0.63157894736842102</v>
      </c>
      <c r="L1449" s="2">
        <f t="shared" si="747"/>
        <v>0</v>
      </c>
      <c r="M1449" s="2">
        <f t="shared" si="748"/>
        <v>3.4099332839140128E-2</v>
      </c>
      <c r="N1449" s="64">
        <v>451</v>
      </c>
      <c r="O1449" s="64">
        <v>852</v>
      </c>
      <c r="P1449" s="64"/>
      <c r="Q1449" s="64">
        <v>19</v>
      </c>
      <c r="R1449" s="64">
        <v>27</v>
      </c>
      <c r="S1449" s="64"/>
      <c r="T1449" s="64"/>
      <c r="U1449" s="64"/>
      <c r="V1449" s="64"/>
      <c r="W1449" s="64"/>
      <c r="X1449" s="64"/>
      <c r="Y1449" s="64"/>
      <c r="Z1449" s="64"/>
      <c r="AA1449" s="64"/>
      <c r="AB1449" s="64"/>
      <c r="AC1449" s="64"/>
      <c r="AD1449" s="64"/>
      <c r="AE1449" s="64"/>
      <c r="AG1449" s="6">
        <f>IF(Q1449&gt;0,RANK(Q1449,(N1449:P1449,Q1449:AE1449)),0)</f>
        <v>4</v>
      </c>
      <c r="AH1449" s="6">
        <f>IF(R1449&gt;0,RANK(R1449,(N1449:P1449,Q1449:AE1449)),0)</f>
        <v>3</v>
      </c>
      <c r="AI1449" s="6">
        <f>IF(T1449&gt;0,RANK(T1449,(N1449:P1449,Q1449:AE1449)),0)</f>
        <v>0</v>
      </c>
      <c r="AJ1449" s="6">
        <f>IF(S1449&gt;0,RANK(S1449,(N1449:P1449,Q1449:AE1449)),0)</f>
        <v>0</v>
      </c>
      <c r="AK1449" s="2">
        <f t="shared" si="749"/>
        <v>1.4084507042253521E-2</v>
      </c>
      <c r="AL1449" s="2">
        <f t="shared" si="750"/>
        <v>2.0014825796886581E-2</v>
      </c>
      <c r="AM1449" s="2">
        <f t="shared" si="751"/>
        <v>0</v>
      </c>
      <c r="AN1449" s="2">
        <f t="shared" si="752"/>
        <v>0</v>
      </c>
      <c r="AP1449" t="s">
        <v>997</v>
      </c>
      <c r="AQ1449" t="s">
        <v>572</v>
      </c>
      <c r="AR1449">
        <v>23</v>
      </c>
      <c r="AT1449">
        <v>1</v>
      </c>
      <c r="AU1449" s="105">
        <v>48</v>
      </c>
      <c r="AV1449" s="107">
        <v>271</v>
      </c>
      <c r="AW1449" s="111">
        <f t="shared" si="739"/>
        <v>48271</v>
      </c>
      <c r="AY1449" s="6" t="s">
        <v>1243</v>
      </c>
    </row>
    <row r="1450" spans="1:51" hidden="1" outlineLevel="1">
      <c r="A1450" t="s">
        <v>1842</v>
      </c>
      <c r="B1450" t="s">
        <v>572</v>
      </c>
      <c r="C1450" s="1">
        <f t="shared" si="740"/>
        <v>8676</v>
      </c>
      <c r="D1450" s="8">
        <f t="shared" si="741"/>
        <v>1</v>
      </c>
      <c r="E1450" s="8">
        <f t="shared" si="742"/>
        <v>2</v>
      </c>
      <c r="F1450" s="8">
        <f t="shared" si="743"/>
        <v>0</v>
      </c>
      <c r="G1450" s="61">
        <f t="shared" si="744"/>
        <v>174</v>
      </c>
      <c r="H1450" s="66">
        <f t="shared" ref="H1450:H1513" si="753">IF(C1450&gt;0,G1450/C1450,0)</f>
        <v>2.0055325034578148E-2</v>
      </c>
      <c r="I1450" s="2"/>
      <c r="J1450" s="2">
        <f t="shared" si="745"/>
        <v>0.49677270631627479</v>
      </c>
      <c r="K1450" s="2">
        <f t="shared" si="746"/>
        <v>0.47671738128169666</v>
      </c>
      <c r="L1450" s="2">
        <f t="shared" si="747"/>
        <v>0</v>
      </c>
      <c r="M1450" s="2">
        <f t="shared" si="748"/>
        <v>2.6509912402028546E-2</v>
      </c>
      <c r="N1450" s="64">
        <v>4310</v>
      </c>
      <c r="O1450" s="64">
        <v>4136</v>
      </c>
      <c r="P1450" s="64"/>
      <c r="Q1450" s="64">
        <v>76</v>
      </c>
      <c r="R1450" s="64">
        <v>154</v>
      </c>
      <c r="S1450" s="64"/>
      <c r="T1450" s="64"/>
      <c r="U1450" s="64"/>
      <c r="V1450" s="64"/>
      <c r="W1450" s="64"/>
      <c r="X1450" s="64"/>
      <c r="Y1450" s="64"/>
      <c r="Z1450" s="64"/>
      <c r="AA1450" s="64"/>
      <c r="AB1450" s="64"/>
      <c r="AC1450" s="64"/>
      <c r="AD1450" s="64"/>
      <c r="AE1450" s="64"/>
      <c r="AG1450" s="6">
        <f>IF(Q1450&gt;0,RANK(Q1450,(N1450:P1450,Q1450:AE1450)),0)</f>
        <v>4</v>
      </c>
      <c r="AH1450" s="6">
        <f>IF(R1450&gt;0,RANK(R1450,(N1450:P1450,Q1450:AE1450)),0)</f>
        <v>3</v>
      </c>
      <c r="AI1450" s="6">
        <f>IF(T1450&gt;0,RANK(T1450,(N1450:P1450,Q1450:AE1450)),0)</f>
        <v>0</v>
      </c>
      <c r="AJ1450" s="6">
        <f>IF(S1450&gt;0,RANK(S1450,(N1450:P1450,Q1450:AE1450)),0)</f>
        <v>0</v>
      </c>
      <c r="AK1450" s="2">
        <f t="shared" si="749"/>
        <v>8.7597971415398802E-3</v>
      </c>
      <c r="AL1450" s="2">
        <f t="shared" si="750"/>
        <v>1.7750115260488704E-2</v>
      </c>
      <c r="AM1450" s="2">
        <f t="shared" si="751"/>
        <v>0</v>
      </c>
      <c r="AN1450" s="2">
        <f t="shared" si="752"/>
        <v>0</v>
      </c>
      <c r="AP1450" t="s">
        <v>1842</v>
      </c>
      <c r="AQ1450" t="s">
        <v>572</v>
      </c>
      <c r="AR1450">
        <v>34</v>
      </c>
      <c r="AT1450">
        <v>1</v>
      </c>
      <c r="AU1450" s="105">
        <v>48</v>
      </c>
      <c r="AV1450" s="107">
        <v>273</v>
      </c>
      <c r="AW1450" s="111">
        <f t="shared" si="739"/>
        <v>48273</v>
      </c>
      <c r="AY1450" s="6" t="s">
        <v>1243</v>
      </c>
    </row>
    <row r="1451" spans="1:51" hidden="1" outlineLevel="1">
      <c r="A1451" t="s">
        <v>533</v>
      </c>
      <c r="B1451" t="s">
        <v>572</v>
      </c>
      <c r="C1451" s="1">
        <f t="shared" si="740"/>
        <v>1462</v>
      </c>
      <c r="D1451" s="8">
        <f t="shared" si="741"/>
        <v>2</v>
      </c>
      <c r="E1451" s="8">
        <f t="shared" si="742"/>
        <v>1</v>
      </c>
      <c r="F1451" s="8">
        <f t="shared" si="743"/>
        <v>0</v>
      </c>
      <c r="G1451" s="61">
        <f t="shared" si="744"/>
        <v>674</v>
      </c>
      <c r="H1451" s="66">
        <f t="shared" si="753"/>
        <v>0.46101231190150477</v>
      </c>
      <c r="I1451" s="2"/>
      <c r="J1451" s="2">
        <f t="shared" si="745"/>
        <v>0.25444596443228457</v>
      </c>
      <c r="K1451" s="2">
        <f t="shared" si="746"/>
        <v>0.71545827633378933</v>
      </c>
      <c r="L1451" s="2">
        <f t="shared" si="747"/>
        <v>0</v>
      </c>
      <c r="M1451" s="2">
        <f t="shared" si="748"/>
        <v>3.0095759233926156E-2</v>
      </c>
      <c r="N1451" s="64">
        <v>372</v>
      </c>
      <c r="O1451" s="64">
        <v>1046</v>
      </c>
      <c r="P1451" s="64"/>
      <c r="Q1451" s="64">
        <v>12</v>
      </c>
      <c r="R1451" s="64">
        <v>32</v>
      </c>
      <c r="S1451" s="64"/>
      <c r="T1451" s="64"/>
      <c r="U1451" s="64"/>
      <c r="V1451" s="64"/>
      <c r="W1451" s="64"/>
      <c r="X1451" s="64"/>
      <c r="Y1451" s="64"/>
      <c r="Z1451" s="64"/>
      <c r="AA1451" s="64"/>
      <c r="AB1451" s="64"/>
      <c r="AC1451" s="64"/>
      <c r="AD1451" s="64"/>
      <c r="AE1451" s="64"/>
      <c r="AG1451" s="6">
        <f>IF(Q1451&gt;0,RANK(Q1451,(N1451:P1451,Q1451:AE1451)),0)</f>
        <v>4</v>
      </c>
      <c r="AH1451" s="6">
        <f>IF(R1451&gt;0,RANK(R1451,(N1451:P1451,Q1451:AE1451)),0)</f>
        <v>3</v>
      </c>
      <c r="AI1451" s="6">
        <f>IF(T1451&gt;0,RANK(T1451,(N1451:P1451,Q1451:AE1451)),0)</f>
        <v>0</v>
      </c>
      <c r="AJ1451" s="6">
        <f>IF(S1451&gt;0,RANK(S1451,(N1451:P1451,Q1451:AE1451)),0)</f>
        <v>0</v>
      </c>
      <c r="AK1451" s="2">
        <f t="shared" si="749"/>
        <v>8.2079343365253077E-3</v>
      </c>
      <c r="AL1451" s="2">
        <f t="shared" si="750"/>
        <v>2.188782489740082E-2</v>
      </c>
      <c r="AM1451" s="2">
        <f t="shared" si="751"/>
        <v>0</v>
      </c>
      <c r="AN1451" s="2">
        <f t="shared" si="752"/>
        <v>0</v>
      </c>
      <c r="AP1451" t="s">
        <v>533</v>
      </c>
      <c r="AQ1451" t="s">
        <v>572</v>
      </c>
      <c r="AR1451">
        <v>13</v>
      </c>
      <c r="AT1451">
        <v>1</v>
      </c>
      <c r="AU1451" s="105">
        <v>48</v>
      </c>
      <c r="AV1451" s="107">
        <v>275</v>
      </c>
      <c r="AW1451" s="111">
        <f t="shared" si="739"/>
        <v>48275</v>
      </c>
      <c r="AY1451" s="6" t="s">
        <v>1243</v>
      </c>
    </row>
    <row r="1452" spans="1:51" hidden="1" outlineLevel="1">
      <c r="A1452" t="s">
        <v>1889</v>
      </c>
      <c r="B1452" t="s">
        <v>572</v>
      </c>
      <c r="C1452" s="1">
        <f t="shared" si="740"/>
        <v>16924</v>
      </c>
      <c r="D1452" s="8">
        <f t="shared" si="741"/>
        <v>2</v>
      </c>
      <c r="E1452" s="8">
        <f t="shared" si="742"/>
        <v>1</v>
      </c>
      <c r="F1452" s="8">
        <f t="shared" si="743"/>
        <v>0</v>
      </c>
      <c r="G1452" s="61">
        <f t="shared" si="744"/>
        <v>6928</v>
      </c>
      <c r="H1452" s="66">
        <f t="shared" si="753"/>
        <v>0.40935948948239187</v>
      </c>
      <c r="I1452" s="2"/>
      <c r="J1452" s="2">
        <f t="shared" si="745"/>
        <v>0.28350271803356181</v>
      </c>
      <c r="K1452" s="2">
        <f t="shared" si="746"/>
        <v>0.69286220751595362</v>
      </c>
      <c r="L1452" s="2">
        <f t="shared" si="747"/>
        <v>0</v>
      </c>
      <c r="M1452" s="2">
        <f t="shared" si="748"/>
        <v>2.3635074450484517E-2</v>
      </c>
      <c r="N1452" s="64">
        <v>4798</v>
      </c>
      <c r="O1452" s="64">
        <v>11726</v>
      </c>
      <c r="P1452" s="64"/>
      <c r="Q1452" s="64">
        <v>113</v>
      </c>
      <c r="R1452" s="64">
        <v>287</v>
      </c>
      <c r="S1452" s="64"/>
      <c r="T1452" s="64"/>
      <c r="U1452" s="64"/>
      <c r="V1452" s="64"/>
      <c r="W1452" s="64"/>
      <c r="X1452" s="64"/>
      <c r="Y1452" s="64"/>
      <c r="Z1452" s="64"/>
      <c r="AA1452" s="64"/>
      <c r="AB1452" s="64"/>
      <c r="AC1452" s="64"/>
      <c r="AD1452" s="64"/>
      <c r="AE1452" s="64"/>
      <c r="AG1452" s="6">
        <f>IF(Q1452&gt;0,RANK(Q1452,(N1452:P1452,Q1452:AE1452)),0)</f>
        <v>4</v>
      </c>
      <c r="AH1452" s="6">
        <f>IF(R1452&gt;0,RANK(R1452,(N1452:P1452,Q1452:AE1452)),0)</f>
        <v>3</v>
      </c>
      <c r="AI1452" s="6">
        <f>IF(T1452&gt;0,RANK(T1452,(N1452:P1452,Q1452:AE1452)),0)</f>
        <v>0</v>
      </c>
      <c r="AJ1452" s="6">
        <f>IF(S1452&gt;0,RANK(S1452,(N1452:P1452,Q1452:AE1452)),0)</f>
        <v>0</v>
      </c>
      <c r="AK1452" s="2">
        <f t="shared" si="749"/>
        <v>6.6769085322618766E-3</v>
      </c>
      <c r="AL1452" s="2">
        <f t="shared" si="750"/>
        <v>1.6958165918222641E-2</v>
      </c>
      <c r="AM1452" s="2">
        <f t="shared" si="751"/>
        <v>0</v>
      </c>
      <c r="AN1452" s="2">
        <f t="shared" si="752"/>
        <v>0</v>
      </c>
      <c r="AP1452" t="s">
        <v>1889</v>
      </c>
      <c r="AQ1452" t="s">
        <v>572</v>
      </c>
      <c r="AR1452">
        <v>4</v>
      </c>
      <c r="AT1452">
        <v>1</v>
      </c>
      <c r="AU1452" s="105">
        <v>48</v>
      </c>
      <c r="AV1452" s="107">
        <v>277</v>
      </c>
      <c r="AW1452" s="111">
        <f t="shared" si="739"/>
        <v>48277</v>
      </c>
      <c r="AY1452" s="6" t="s">
        <v>1243</v>
      </c>
    </row>
    <row r="1453" spans="1:51" hidden="1" outlineLevel="1">
      <c r="A1453" t="s">
        <v>498</v>
      </c>
      <c r="B1453" t="s">
        <v>572</v>
      </c>
      <c r="C1453" s="1">
        <f t="shared" si="740"/>
        <v>3987</v>
      </c>
      <c r="D1453" s="8">
        <f t="shared" si="741"/>
        <v>2</v>
      </c>
      <c r="E1453" s="8">
        <f t="shared" si="742"/>
        <v>1</v>
      </c>
      <c r="F1453" s="8">
        <f t="shared" si="743"/>
        <v>0</v>
      </c>
      <c r="G1453" s="61">
        <f t="shared" si="744"/>
        <v>2067</v>
      </c>
      <c r="H1453" s="66">
        <f t="shared" si="753"/>
        <v>0.51843491346877346</v>
      </c>
      <c r="I1453" s="2"/>
      <c r="J1453" s="2">
        <f t="shared" si="745"/>
        <v>0.22874341610233259</v>
      </c>
      <c r="K1453" s="2">
        <f t="shared" si="746"/>
        <v>0.74717832957110608</v>
      </c>
      <c r="L1453" s="2">
        <f t="shared" si="747"/>
        <v>0</v>
      </c>
      <c r="M1453" s="2">
        <f t="shared" si="748"/>
        <v>2.4078254326561299E-2</v>
      </c>
      <c r="N1453" s="64">
        <v>912</v>
      </c>
      <c r="O1453" s="64">
        <v>2979</v>
      </c>
      <c r="P1453" s="64"/>
      <c r="Q1453" s="64">
        <v>14</v>
      </c>
      <c r="R1453" s="64">
        <v>82</v>
      </c>
      <c r="S1453" s="64"/>
      <c r="T1453" s="64"/>
      <c r="U1453" s="64"/>
      <c r="V1453" s="64"/>
      <c r="W1453" s="64"/>
      <c r="X1453" s="64"/>
      <c r="Y1453" s="64"/>
      <c r="Z1453" s="64"/>
      <c r="AA1453" s="64"/>
      <c r="AB1453" s="64"/>
      <c r="AC1453" s="64"/>
      <c r="AD1453" s="64"/>
      <c r="AE1453" s="64"/>
      <c r="AG1453" s="6">
        <f>IF(Q1453&gt;0,RANK(Q1453,(N1453:P1453,Q1453:AE1453)),0)</f>
        <v>4</v>
      </c>
      <c r="AH1453" s="6">
        <f>IF(R1453&gt;0,RANK(R1453,(N1453:P1453,Q1453:AE1453)),0)</f>
        <v>3</v>
      </c>
      <c r="AI1453" s="6">
        <f>IF(T1453&gt;0,RANK(T1453,(N1453:P1453,Q1453:AE1453)),0)</f>
        <v>0</v>
      </c>
      <c r="AJ1453" s="6">
        <f>IF(S1453&gt;0,RANK(S1453,(N1453:P1453,Q1453:AE1453)),0)</f>
        <v>0</v>
      </c>
      <c r="AK1453" s="2">
        <f t="shared" si="749"/>
        <v>3.5114120892901931E-3</v>
      </c>
      <c r="AL1453" s="2">
        <f t="shared" si="750"/>
        <v>2.0566842237271132E-2</v>
      </c>
      <c r="AM1453" s="2">
        <f t="shared" si="751"/>
        <v>0</v>
      </c>
      <c r="AN1453" s="2">
        <f t="shared" si="752"/>
        <v>0</v>
      </c>
      <c r="AP1453" t="s">
        <v>498</v>
      </c>
      <c r="AQ1453" t="s">
        <v>572</v>
      </c>
      <c r="AR1453">
        <v>19</v>
      </c>
      <c r="AT1453">
        <v>1</v>
      </c>
      <c r="AU1453" s="105">
        <v>48</v>
      </c>
      <c r="AV1453" s="107">
        <v>279</v>
      </c>
      <c r="AW1453" s="111">
        <f t="shared" si="739"/>
        <v>48279</v>
      </c>
      <c r="AY1453" s="6" t="s">
        <v>1243</v>
      </c>
    </row>
    <row r="1454" spans="1:51" hidden="1" outlineLevel="1">
      <c r="A1454" t="s">
        <v>2173</v>
      </c>
      <c r="B1454" t="s">
        <v>572</v>
      </c>
      <c r="C1454" s="1">
        <f t="shared" si="740"/>
        <v>7160</v>
      </c>
      <c r="D1454" s="8">
        <f t="shared" si="741"/>
        <v>2</v>
      </c>
      <c r="E1454" s="8">
        <f t="shared" si="742"/>
        <v>1</v>
      </c>
      <c r="F1454" s="8">
        <f t="shared" si="743"/>
        <v>0</v>
      </c>
      <c r="G1454" s="61">
        <f t="shared" si="744"/>
        <v>4069</v>
      </c>
      <c r="H1454" s="66">
        <f t="shared" si="753"/>
        <v>0.56829608938547482</v>
      </c>
      <c r="I1454" s="2"/>
      <c r="J1454" s="2">
        <f t="shared" si="745"/>
        <v>0.2011173184357542</v>
      </c>
      <c r="K1454" s="2">
        <f t="shared" si="746"/>
        <v>0.76941340782122902</v>
      </c>
      <c r="L1454" s="2">
        <f t="shared" si="747"/>
        <v>0</v>
      </c>
      <c r="M1454" s="2">
        <f t="shared" si="748"/>
        <v>2.9469273743016777E-2</v>
      </c>
      <c r="N1454" s="64">
        <v>1440</v>
      </c>
      <c r="O1454" s="64">
        <v>5509</v>
      </c>
      <c r="P1454" s="64"/>
      <c r="Q1454" s="64">
        <v>66</v>
      </c>
      <c r="R1454" s="64">
        <v>145</v>
      </c>
      <c r="S1454" s="64"/>
      <c r="T1454" s="64"/>
      <c r="U1454" s="64"/>
      <c r="V1454" s="64"/>
      <c r="W1454" s="64"/>
      <c r="X1454" s="64"/>
      <c r="Y1454" s="64"/>
      <c r="Z1454" s="64"/>
      <c r="AA1454" s="64"/>
      <c r="AB1454" s="64"/>
      <c r="AC1454" s="64"/>
      <c r="AD1454" s="64"/>
      <c r="AE1454" s="64"/>
      <c r="AG1454" s="6">
        <f>IF(Q1454&gt;0,RANK(Q1454,(N1454:P1454,Q1454:AE1454)),0)</f>
        <v>4</v>
      </c>
      <c r="AH1454" s="6">
        <f>IF(R1454&gt;0,RANK(R1454,(N1454:P1454,Q1454:AE1454)),0)</f>
        <v>3</v>
      </c>
      <c r="AI1454" s="6">
        <f>IF(T1454&gt;0,RANK(T1454,(N1454:P1454,Q1454:AE1454)),0)</f>
        <v>0</v>
      </c>
      <c r="AJ1454" s="6">
        <f>IF(S1454&gt;0,RANK(S1454,(N1454:P1454,Q1454:AE1454)),0)</f>
        <v>0</v>
      </c>
      <c r="AK1454" s="2">
        <f t="shared" si="749"/>
        <v>9.2178770949720677E-3</v>
      </c>
      <c r="AL1454" s="2">
        <f t="shared" si="750"/>
        <v>2.0251396648044692E-2</v>
      </c>
      <c r="AM1454" s="2">
        <f t="shared" si="751"/>
        <v>0</v>
      </c>
      <c r="AN1454" s="2">
        <f t="shared" si="752"/>
        <v>0</v>
      </c>
      <c r="AP1454" t="s">
        <v>2173</v>
      </c>
      <c r="AQ1454" t="s">
        <v>572</v>
      </c>
      <c r="AR1454">
        <v>25</v>
      </c>
      <c r="AT1454">
        <v>1</v>
      </c>
      <c r="AU1454" s="105">
        <v>48</v>
      </c>
      <c r="AV1454" s="107">
        <v>281</v>
      </c>
      <c r="AW1454" s="111">
        <f t="shared" si="739"/>
        <v>48281</v>
      </c>
      <c r="AY1454" s="6" t="s">
        <v>1243</v>
      </c>
    </row>
    <row r="1455" spans="1:51" hidden="1" outlineLevel="1">
      <c r="A1455" t="s">
        <v>2300</v>
      </c>
      <c r="B1455" t="s">
        <v>572</v>
      </c>
      <c r="C1455" s="1">
        <f t="shared" si="740"/>
        <v>1529</v>
      </c>
      <c r="D1455" s="8">
        <f t="shared" si="741"/>
        <v>1</v>
      </c>
      <c r="E1455" s="8">
        <f t="shared" si="742"/>
        <v>2</v>
      </c>
      <c r="F1455" s="8">
        <f t="shared" si="743"/>
        <v>0</v>
      </c>
      <c r="G1455" s="61">
        <f t="shared" si="744"/>
        <v>208</v>
      </c>
      <c r="H1455" s="66">
        <f t="shared" si="753"/>
        <v>0.13603662524525834</v>
      </c>
      <c r="I1455" s="2"/>
      <c r="J1455" s="2">
        <f t="shared" si="745"/>
        <v>0.55788096795291042</v>
      </c>
      <c r="K1455" s="2">
        <f t="shared" si="746"/>
        <v>0.42184434270765209</v>
      </c>
      <c r="L1455" s="2">
        <f t="shared" si="747"/>
        <v>0</v>
      </c>
      <c r="M1455" s="2">
        <f t="shared" si="748"/>
        <v>2.0274689339437491E-2</v>
      </c>
      <c r="N1455" s="64">
        <v>853</v>
      </c>
      <c r="O1455" s="64">
        <v>645</v>
      </c>
      <c r="P1455" s="64"/>
      <c r="Q1455" s="64">
        <v>12</v>
      </c>
      <c r="R1455" s="64">
        <v>19</v>
      </c>
      <c r="S1455" s="64"/>
      <c r="T1455" s="64"/>
      <c r="U1455" s="64"/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G1455" s="6">
        <f>IF(Q1455&gt;0,RANK(Q1455,(N1455:P1455,Q1455:AE1455)),0)</f>
        <v>4</v>
      </c>
      <c r="AH1455" s="6">
        <f>IF(R1455&gt;0,RANK(R1455,(N1455:P1455,Q1455:AE1455)),0)</f>
        <v>3</v>
      </c>
      <c r="AI1455" s="6">
        <f>IF(T1455&gt;0,RANK(T1455,(N1455:P1455,Q1455:AE1455)),0)</f>
        <v>0</v>
      </c>
      <c r="AJ1455" s="6">
        <f>IF(S1455&gt;0,RANK(S1455,(N1455:P1455,Q1455:AE1455)),0)</f>
        <v>0</v>
      </c>
      <c r="AK1455" s="2">
        <f t="shared" si="749"/>
        <v>7.8482668410725966E-3</v>
      </c>
      <c r="AL1455" s="2">
        <f t="shared" si="750"/>
        <v>1.2426422498364944E-2</v>
      </c>
      <c r="AM1455" s="2">
        <f t="shared" si="751"/>
        <v>0</v>
      </c>
      <c r="AN1455" s="2">
        <f t="shared" si="752"/>
        <v>0</v>
      </c>
      <c r="AP1455" t="s">
        <v>2300</v>
      </c>
      <c r="AQ1455" t="s">
        <v>572</v>
      </c>
      <c r="AT1455">
        <v>1</v>
      </c>
      <c r="AU1455" s="105">
        <v>48</v>
      </c>
      <c r="AV1455" s="107">
        <v>283</v>
      </c>
      <c r="AW1455" s="111">
        <f t="shared" si="739"/>
        <v>48283</v>
      </c>
      <c r="AY1455" s="6" t="s">
        <v>1243</v>
      </c>
    </row>
    <row r="1456" spans="1:51" hidden="1" outlineLevel="1">
      <c r="A1456" t="s">
        <v>1846</v>
      </c>
      <c r="B1456" t="s">
        <v>572</v>
      </c>
      <c r="C1456" s="1">
        <f t="shared" si="740"/>
        <v>8002</v>
      </c>
      <c r="D1456" s="8">
        <f t="shared" si="741"/>
        <v>2</v>
      </c>
      <c r="E1456" s="8">
        <f t="shared" si="742"/>
        <v>1</v>
      </c>
      <c r="F1456" s="8">
        <f t="shared" si="743"/>
        <v>0</v>
      </c>
      <c r="G1456" s="61">
        <f t="shared" si="744"/>
        <v>4461</v>
      </c>
      <c r="H1456" s="66">
        <f t="shared" si="753"/>
        <v>0.55748562859285178</v>
      </c>
      <c r="I1456" s="2"/>
      <c r="J1456" s="2">
        <f t="shared" si="745"/>
        <v>0.20994751312171958</v>
      </c>
      <c r="K1456" s="2">
        <f t="shared" si="746"/>
        <v>0.76743314171457133</v>
      </c>
      <c r="L1456" s="2">
        <f t="shared" si="747"/>
        <v>0</v>
      </c>
      <c r="M1456" s="2">
        <f t="shared" si="748"/>
        <v>2.2619345163709115E-2</v>
      </c>
      <c r="N1456" s="64">
        <v>1680</v>
      </c>
      <c r="O1456" s="64">
        <v>6141</v>
      </c>
      <c r="P1456" s="64"/>
      <c r="Q1456" s="64">
        <v>61</v>
      </c>
      <c r="R1456" s="64">
        <v>120</v>
      </c>
      <c r="S1456" s="64"/>
      <c r="T1456" s="64"/>
      <c r="U1456" s="64"/>
      <c r="V1456" s="64"/>
      <c r="W1456" s="64"/>
      <c r="X1456" s="64"/>
      <c r="Y1456" s="64"/>
      <c r="Z1456" s="64"/>
      <c r="AA1456" s="64"/>
      <c r="AB1456" s="64"/>
      <c r="AC1456" s="64"/>
      <c r="AD1456" s="64"/>
      <c r="AE1456" s="64"/>
      <c r="AG1456" s="6">
        <f>IF(Q1456&gt;0,RANK(Q1456,(N1456:P1456,Q1456:AE1456)),0)</f>
        <v>4</v>
      </c>
      <c r="AH1456" s="6">
        <f>IF(R1456&gt;0,RANK(R1456,(N1456:P1456,Q1456:AE1456)),0)</f>
        <v>3</v>
      </c>
      <c r="AI1456" s="6">
        <f>IF(T1456&gt;0,RANK(T1456,(N1456:P1456,Q1456:AE1456)),0)</f>
        <v>0</v>
      </c>
      <c r="AJ1456" s="6">
        <f>IF(S1456&gt;0,RANK(S1456,(N1456:P1456,Q1456:AE1456)),0)</f>
        <v>0</v>
      </c>
      <c r="AK1456" s="2">
        <f t="shared" si="749"/>
        <v>7.6230942264433887E-3</v>
      </c>
      <c r="AL1456" s="2">
        <f t="shared" si="750"/>
        <v>1.4996250937265684E-2</v>
      </c>
      <c r="AM1456" s="2">
        <f t="shared" si="751"/>
        <v>0</v>
      </c>
      <c r="AN1456" s="2">
        <f t="shared" si="752"/>
        <v>0</v>
      </c>
      <c r="AP1456" t="s">
        <v>1846</v>
      </c>
      <c r="AQ1456" t="s">
        <v>572</v>
      </c>
      <c r="AR1456">
        <v>27</v>
      </c>
      <c r="AT1456">
        <v>1</v>
      </c>
      <c r="AU1456" s="105">
        <v>48</v>
      </c>
      <c r="AV1456" s="107">
        <v>285</v>
      </c>
      <c r="AW1456" s="111">
        <f t="shared" si="739"/>
        <v>48285</v>
      </c>
      <c r="AY1456" s="6" t="s">
        <v>1243</v>
      </c>
    </row>
    <row r="1457" spans="1:51" hidden="1" outlineLevel="1">
      <c r="A1457" t="s">
        <v>1845</v>
      </c>
      <c r="B1457" t="s">
        <v>572</v>
      </c>
      <c r="C1457" s="1">
        <f t="shared" si="740"/>
        <v>5937</v>
      </c>
      <c r="D1457" s="8">
        <f t="shared" si="741"/>
        <v>2</v>
      </c>
      <c r="E1457" s="8">
        <f t="shared" si="742"/>
        <v>1</v>
      </c>
      <c r="F1457" s="8">
        <f t="shared" si="743"/>
        <v>0</v>
      </c>
      <c r="G1457" s="61">
        <f t="shared" si="744"/>
        <v>2106</v>
      </c>
      <c r="H1457" s="66">
        <f t="shared" si="753"/>
        <v>0.35472460838807479</v>
      </c>
      <c r="I1457" s="2"/>
      <c r="J1457" s="2">
        <f t="shared" si="745"/>
        <v>0.3082364830722587</v>
      </c>
      <c r="K1457" s="2">
        <f t="shared" si="746"/>
        <v>0.66296109146033355</v>
      </c>
      <c r="L1457" s="2">
        <f t="shared" si="747"/>
        <v>0</v>
      </c>
      <c r="M1457" s="2">
        <f t="shared" si="748"/>
        <v>2.8802425467407744E-2</v>
      </c>
      <c r="N1457" s="64">
        <v>1830</v>
      </c>
      <c r="O1457" s="64">
        <v>3936</v>
      </c>
      <c r="P1457" s="64"/>
      <c r="Q1457" s="64">
        <v>46</v>
      </c>
      <c r="R1457" s="64">
        <v>125</v>
      </c>
      <c r="S1457" s="64"/>
      <c r="T1457" s="64"/>
      <c r="U1457" s="64"/>
      <c r="V1457" s="64"/>
      <c r="W1457" s="64"/>
      <c r="X1457" s="64"/>
      <c r="Y1457" s="64"/>
      <c r="Z1457" s="64"/>
      <c r="AA1457" s="64"/>
      <c r="AB1457" s="64"/>
      <c r="AC1457" s="64"/>
      <c r="AD1457" s="64"/>
      <c r="AE1457" s="64"/>
      <c r="AG1457" s="6">
        <f>IF(Q1457&gt;0,RANK(Q1457,(N1457:P1457,Q1457:AE1457)),0)</f>
        <v>4</v>
      </c>
      <c r="AH1457" s="6">
        <f>IF(R1457&gt;0,RANK(R1457,(N1457:P1457,Q1457:AE1457)),0)</f>
        <v>3</v>
      </c>
      <c r="AI1457" s="6">
        <f>IF(T1457&gt;0,RANK(T1457,(N1457:P1457,Q1457:AE1457)),0)</f>
        <v>0</v>
      </c>
      <c r="AJ1457" s="6">
        <f>IF(S1457&gt;0,RANK(S1457,(N1457:P1457,Q1457:AE1457)),0)</f>
        <v>0</v>
      </c>
      <c r="AK1457" s="2">
        <f t="shared" si="749"/>
        <v>7.7480208859693452E-3</v>
      </c>
      <c r="AL1457" s="2">
        <f t="shared" si="750"/>
        <v>2.1054404581438438E-2</v>
      </c>
      <c r="AM1457" s="2">
        <f t="shared" si="751"/>
        <v>0</v>
      </c>
      <c r="AN1457" s="2">
        <f t="shared" si="752"/>
        <v>0</v>
      </c>
      <c r="AP1457" t="s">
        <v>1845</v>
      </c>
      <c r="AQ1457" t="s">
        <v>572</v>
      </c>
      <c r="AT1457">
        <v>1</v>
      </c>
      <c r="AU1457" s="105">
        <v>48</v>
      </c>
      <c r="AV1457" s="107">
        <v>287</v>
      </c>
      <c r="AW1457" s="111">
        <f t="shared" si="739"/>
        <v>48287</v>
      </c>
      <c r="AY1457" s="6" t="s">
        <v>1243</v>
      </c>
    </row>
    <row r="1458" spans="1:51" hidden="1" outlineLevel="1">
      <c r="A1458" t="s">
        <v>1165</v>
      </c>
      <c r="B1458" t="s">
        <v>572</v>
      </c>
      <c r="C1458" s="1">
        <f t="shared" si="740"/>
        <v>6847</v>
      </c>
      <c r="D1458" s="8">
        <f t="shared" si="741"/>
        <v>2</v>
      </c>
      <c r="E1458" s="8">
        <f t="shared" si="742"/>
        <v>1</v>
      </c>
      <c r="F1458" s="8">
        <f t="shared" si="743"/>
        <v>0</v>
      </c>
      <c r="G1458" s="61">
        <f t="shared" si="744"/>
        <v>4486</v>
      </c>
      <c r="H1458" s="66">
        <f t="shared" si="753"/>
        <v>0.65517744997809257</v>
      </c>
      <c r="I1458" s="2"/>
      <c r="J1458" s="2">
        <f t="shared" si="745"/>
        <v>0.1641594859062363</v>
      </c>
      <c r="K1458" s="2">
        <f t="shared" si="746"/>
        <v>0.81933693588432888</v>
      </c>
      <c r="L1458" s="2">
        <f t="shared" si="747"/>
        <v>0</v>
      </c>
      <c r="M1458" s="2">
        <f t="shared" si="748"/>
        <v>1.6503578209434822E-2</v>
      </c>
      <c r="N1458" s="64">
        <v>1124</v>
      </c>
      <c r="O1458" s="64">
        <v>5610</v>
      </c>
      <c r="P1458" s="64"/>
      <c r="Q1458" s="64">
        <v>30</v>
      </c>
      <c r="R1458" s="64">
        <v>83</v>
      </c>
      <c r="S1458" s="64"/>
      <c r="T1458" s="64"/>
      <c r="U1458" s="64"/>
      <c r="V1458" s="64"/>
      <c r="W1458" s="64"/>
      <c r="X1458" s="64"/>
      <c r="Y1458" s="64"/>
      <c r="Z1458" s="64"/>
      <c r="AA1458" s="64"/>
      <c r="AB1458" s="64"/>
      <c r="AC1458" s="64"/>
      <c r="AD1458" s="64"/>
      <c r="AE1458" s="64"/>
      <c r="AG1458" s="6">
        <f>IF(Q1458&gt;0,RANK(Q1458,(N1458:P1458,Q1458:AE1458)),0)</f>
        <v>4</v>
      </c>
      <c r="AH1458" s="6">
        <f>IF(R1458&gt;0,RANK(R1458,(N1458:P1458,Q1458:AE1458)),0)</f>
        <v>3</v>
      </c>
      <c r="AI1458" s="6">
        <f>IF(T1458&gt;0,RANK(T1458,(N1458:P1458,Q1458:AE1458)),0)</f>
        <v>0</v>
      </c>
      <c r="AJ1458" s="6">
        <f>IF(S1458&gt;0,RANK(S1458,(N1458:P1458,Q1458:AE1458)),0)</f>
        <v>0</v>
      </c>
      <c r="AK1458" s="2">
        <f t="shared" si="749"/>
        <v>4.3814809405579086E-3</v>
      </c>
      <c r="AL1458" s="2">
        <f t="shared" si="750"/>
        <v>1.2122097268876881E-2</v>
      </c>
      <c r="AM1458" s="2">
        <f t="shared" si="751"/>
        <v>0</v>
      </c>
      <c r="AN1458" s="2">
        <f t="shared" si="752"/>
        <v>0</v>
      </c>
      <c r="AP1458" t="s">
        <v>1165</v>
      </c>
      <c r="AQ1458" t="s">
        <v>572</v>
      </c>
      <c r="AT1458">
        <v>1</v>
      </c>
      <c r="AU1458" s="105">
        <v>48</v>
      </c>
      <c r="AV1458" s="107">
        <v>289</v>
      </c>
      <c r="AW1458" s="111">
        <f t="shared" si="739"/>
        <v>48289</v>
      </c>
      <c r="AY1458" s="6" t="s">
        <v>1243</v>
      </c>
    </row>
    <row r="1459" spans="1:51" hidden="1" outlineLevel="1">
      <c r="A1459" t="s">
        <v>1154</v>
      </c>
      <c r="B1459" t="s">
        <v>572</v>
      </c>
      <c r="C1459" s="1">
        <f t="shared" si="740"/>
        <v>22383</v>
      </c>
      <c r="D1459" s="8">
        <f t="shared" si="741"/>
        <v>2</v>
      </c>
      <c r="E1459" s="8">
        <f t="shared" si="742"/>
        <v>1</v>
      </c>
      <c r="F1459" s="8">
        <f t="shared" si="743"/>
        <v>0</v>
      </c>
      <c r="G1459" s="61">
        <f t="shared" si="744"/>
        <v>11085</v>
      </c>
      <c r="H1459" s="66">
        <f t="shared" si="753"/>
        <v>0.49524192467497652</v>
      </c>
      <c r="I1459" s="2"/>
      <c r="J1459" s="2">
        <f t="shared" si="745"/>
        <v>0.2412992002859313</v>
      </c>
      <c r="K1459" s="2">
        <f t="shared" si="746"/>
        <v>0.73654112496090784</v>
      </c>
      <c r="L1459" s="2">
        <f t="shared" si="747"/>
        <v>0</v>
      </c>
      <c r="M1459" s="2">
        <f t="shared" si="748"/>
        <v>2.215967475316083E-2</v>
      </c>
      <c r="N1459" s="64">
        <v>5401</v>
      </c>
      <c r="O1459" s="64">
        <v>16486</v>
      </c>
      <c r="P1459" s="64"/>
      <c r="Q1459" s="64">
        <v>146</v>
      </c>
      <c r="R1459" s="64">
        <v>350</v>
      </c>
      <c r="S1459" s="64"/>
      <c r="T1459" s="64"/>
      <c r="U1459" s="64"/>
      <c r="V1459" s="64"/>
      <c r="W1459" s="64"/>
      <c r="X1459" s="64"/>
      <c r="Y1459" s="64"/>
      <c r="Z1459" s="64"/>
      <c r="AA1459" s="64"/>
      <c r="AB1459" s="64"/>
      <c r="AC1459" s="64"/>
      <c r="AD1459" s="64"/>
      <c r="AE1459" s="64"/>
      <c r="AG1459" s="6">
        <f>IF(Q1459&gt;0,RANK(Q1459,(N1459:P1459,Q1459:AE1459)),0)</f>
        <v>4</v>
      </c>
      <c r="AH1459" s="6">
        <f>IF(R1459&gt;0,RANK(R1459,(N1459:P1459,Q1459:AE1459)),0)</f>
        <v>3</v>
      </c>
      <c r="AI1459" s="6">
        <f>IF(T1459&gt;0,RANK(T1459,(N1459:P1459,Q1459:AE1459)),0)</f>
        <v>0</v>
      </c>
      <c r="AJ1459" s="6">
        <f>IF(S1459&gt;0,RANK(S1459,(N1459:P1459,Q1459:AE1459)),0)</f>
        <v>0</v>
      </c>
      <c r="AK1459" s="2">
        <f t="shared" si="749"/>
        <v>6.5228074878255823E-3</v>
      </c>
      <c r="AL1459" s="2">
        <f t="shared" si="750"/>
        <v>1.5636867265335298E-2</v>
      </c>
      <c r="AM1459" s="2">
        <f t="shared" si="751"/>
        <v>0</v>
      </c>
      <c r="AN1459" s="2">
        <f t="shared" si="752"/>
        <v>0</v>
      </c>
      <c r="AP1459" t="s">
        <v>1154</v>
      </c>
      <c r="AQ1459" t="s">
        <v>572</v>
      </c>
      <c r="AR1459">
        <v>36</v>
      </c>
      <c r="AT1459">
        <v>1</v>
      </c>
      <c r="AU1459" s="105">
        <v>48</v>
      </c>
      <c r="AV1459" s="107">
        <v>291</v>
      </c>
      <c r="AW1459" s="111">
        <f t="shared" si="739"/>
        <v>48291</v>
      </c>
      <c r="AY1459" s="6" t="s">
        <v>1243</v>
      </c>
    </row>
    <row r="1460" spans="1:51" hidden="1" outlineLevel="1">
      <c r="A1460" t="s">
        <v>1998</v>
      </c>
      <c r="B1460" t="s">
        <v>572</v>
      </c>
      <c r="C1460" s="1">
        <f t="shared" si="740"/>
        <v>7434</v>
      </c>
      <c r="D1460" s="8">
        <f t="shared" si="741"/>
        <v>2</v>
      </c>
      <c r="E1460" s="8">
        <f t="shared" si="742"/>
        <v>1</v>
      </c>
      <c r="F1460" s="8">
        <f t="shared" si="743"/>
        <v>0</v>
      </c>
      <c r="G1460" s="61">
        <f t="shared" si="744"/>
        <v>2690</v>
      </c>
      <c r="H1460" s="66">
        <f t="shared" si="753"/>
        <v>0.36185095507129406</v>
      </c>
      <c r="I1460" s="2"/>
      <c r="J1460" s="2">
        <f t="shared" si="745"/>
        <v>0.30965832660747916</v>
      </c>
      <c r="K1460" s="2">
        <f t="shared" si="746"/>
        <v>0.67150928167877322</v>
      </c>
      <c r="L1460" s="2">
        <f t="shared" si="747"/>
        <v>0</v>
      </c>
      <c r="M1460" s="2">
        <f t="shared" si="748"/>
        <v>1.883239171374762E-2</v>
      </c>
      <c r="N1460" s="64">
        <v>2302</v>
      </c>
      <c r="O1460" s="64">
        <v>4992</v>
      </c>
      <c r="P1460" s="64"/>
      <c r="Q1460" s="64">
        <v>53</v>
      </c>
      <c r="R1460" s="64">
        <v>87</v>
      </c>
      <c r="S1460" s="64"/>
      <c r="T1460" s="64"/>
      <c r="U1460" s="64"/>
      <c r="V1460" s="64"/>
      <c r="W1460" s="64"/>
      <c r="X1460" s="64"/>
      <c r="Y1460" s="64"/>
      <c r="Z1460" s="64"/>
      <c r="AA1460" s="64"/>
      <c r="AB1460" s="64"/>
      <c r="AC1460" s="64"/>
      <c r="AD1460" s="64"/>
      <c r="AE1460" s="64"/>
      <c r="AG1460" s="6">
        <f>IF(Q1460&gt;0,RANK(Q1460,(N1460:P1460,Q1460:AE1460)),0)</f>
        <v>4</v>
      </c>
      <c r="AH1460" s="6">
        <f>IF(R1460&gt;0,RANK(R1460,(N1460:P1460,Q1460:AE1460)),0)</f>
        <v>3</v>
      </c>
      <c r="AI1460" s="6">
        <f>IF(T1460&gt;0,RANK(T1460,(N1460:P1460,Q1460:AE1460)),0)</f>
        <v>0</v>
      </c>
      <c r="AJ1460" s="6">
        <f>IF(S1460&gt;0,RANK(S1460,(N1460:P1460,Q1460:AE1460)),0)</f>
        <v>0</v>
      </c>
      <c r="AK1460" s="2">
        <f t="shared" si="749"/>
        <v>7.1294054344901801E-3</v>
      </c>
      <c r="AL1460" s="2">
        <f t="shared" si="750"/>
        <v>1.1702986279257466E-2</v>
      </c>
      <c r="AM1460" s="2">
        <f t="shared" si="751"/>
        <v>0</v>
      </c>
      <c r="AN1460" s="2">
        <f t="shared" si="752"/>
        <v>0</v>
      </c>
      <c r="AP1460" t="s">
        <v>1998</v>
      </c>
      <c r="AQ1460" t="s">
        <v>572</v>
      </c>
      <c r="AR1460">
        <v>17</v>
      </c>
      <c r="AT1460">
        <v>1</v>
      </c>
      <c r="AU1460" s="105">
        <v>48</v>
      </c>
      <c r="AV1460" s="107">
        <v>293</v>
      </c>
      <c r="AW1460" s="111">
        <f t="shared" si="739"/>
        <v>48293</v>
      </c>
      <c r="AY1460" s="6" t="s">
        <v>1243</v>
      </c>
    </row>
    <row r="1461" spans="1:51" hidden="1" outlineLevel="1">
      <c r="A1461" t="s">
        <v>256</v>
      </c>
      <c r="B1461" t="s">
        <v>572</v>
      </c>
      <c r="C1461" s="1">
        <f t="shared" si="740"/>
        <v>1139</v>
      </c>
      <c r="D1461" s="8">
        <f t="shared" si="741"/>
        <v>2</v>
      </c>
      <c r="E1461" s="8">
        <f t="shared" si="742"/>
        <v>1</v>
      </c>
      <c r="F1461" s="8">
        <f t="shared" si="743"/>
        <v>0</v>
      </c>
      <c r="G1461" s="61">
        <f t="shared" si="744"/>
        <v>851</v>
      </c>
      <c r="H1461" s="66">
        <f t="shared" si="753"/>
        <v>0.74714661984196662</v>
      </c>
      <c r="I1461" s="2"/>
      <c r="J1461" s="2">
        <f t="shared" si="745"/>
        <v>0.11852502194907814</v>
      </c>
      <c r="K1461" s="2">
        <f t="shared" si="746"/>
        <v>0.86567164179104472</v>
      </c>
      <c r="L1461" s="2">
        <f t="shared" si="747"/>
        <v>0</v>
      </c>
      <c r="M1461" s="2">
        <f t="shared" si="748"/>
        <v>1.5803336259877176E-2</v>
      </c>
      <c r="N1461" s="64">
        <v>135</v>
      </c>
      <c r="O1461" s="64">
        <v>986</v>
      </c>
      <c r="P1461" s="64"/>
      <c r="Q1461" s="64">
        <v>5</v>
      </c>
      <c r="R1461" s="64">
        <v>13</v>
      </c>
      <c r="S1461" s="64"/>
      <c r="T1461" s="64"/>
      <c r="U1461" s="64"/>
      <c r="V1461" s="64"/>
      <c r="W1461" s="64"/>
      <c r="X1461" s="64"/>
      <c r="Y1461" s="64"/>
      <c r="Z1461" s="64"/>
      <c r="AA1461" s="64"/>
      <c r="AB1461" s="64"/>
      <c r="AC1461" s="64"/>
      <c r="AD1461" s="64"/>
      <c r="AE1461" s="64"/>
      <c r="AG1461" s="6">
        <f>IF(Q1461&gt;0,RANK(Q1461,(N1461:P1461,Q1461:AE1461)),0)</f>
        <v>4</v>
      </c>
      <c r="AH1461" s="6">
        <f>IF(R1461&gt;0,RANK(R1461,(N1461:P1461,Q1461:AE1461)),0)</f>
        <v>3</v>
      </c>
      <c r="AI1461" s="6">
        <f>IF(T1461&gt;0,RANK(T1461,(N1461:P1461,Q1461:AE1461)),0)</f>
        <v>0</v>
      </c>
      <c r="AJ1461" s="6">
        <f>IF(S1461&gt;0,RANK(S1461,(N1461:P1461,Q1461:AE1461)),0)</f>
        <v>0</v>
      </c>
      <c r="AK1461" s="2">
        <f t="shared" si="749"/>
        <v>4.3898156277436349E-3</v>
      </c>
      <c r="AL1461" s="2">
        <f t="shared" si="750"/>
        <v>1.141352063213345E-2</v>
      </c>
      <c r="AM1461" s="2">
        <f t="shared" si="751"/>
        <v>0</v>
      </c>
      <c r="AN1461" s="2">
        <f t="shared" si="752"/>
        <v>0</v>
      </c>
      <c r="AP1461" t="s">
        <v>256</v>
      </c>
      <c r="AQ1461" t="s">
        <v>572</v>
      </c>
      <c r="AR1461">
        <v>13</v>
      </c>
      <c r="AT1461">
        <v>1</v>
      </c>
      <c r="AU1461" s="105">
        <v>48</v>
      </c>
      <c r="AV1461" s="107">
        <v>295</v>
      </c>
      <c r="AW1461" s="111">
        <f t="shared" si="739"/>
        <v>48295</v>
      </c>
      <c r="AY1461" s="6" t="s">
        <v>1243</v>
      </c>
    </row>
    <row r="1462" spans="1:51" hidden="1" outlineLevel="1">
      <c r="A1462" t="s">
        <v>2323</v>
      </c>
      <c r="B1462" t="s">
        <v>572</v>
      </c>
      <c r="C1462" s="1">
        <f t="shared" si="740"/>
        <v>3999</v>
      </c>
      <c r="D1462" s="8">
        <f t="shared" si="741"/>
        <v>2</v>
      </c>
      <c r="E1462" s="8">
        <f t="shared" si="742"/>
        <v>1</v>
      </c>
      <c r="F1462" s="8">
        <f t="shared" si="743"/>
        <v>0</v>
      </c>
      <c r="G1462" s="61">
        <f t="shared" si="744"/>
        <v>1958</v>
      </c>
      <c r="H1462" s="66">
        <f t="shared" si="753"/>
        <v>0.48962240560140036</v>
      </c>
      <c r="I1462" s="2"/>
      <c r="J1462" s="2">
        <f t="shared" si="745"/>
        <v>0.23980995248812204</v>
      </c>
      <c r="K1462" s="2">
        <f t="shared" si="746"/>
        <v>0.72943235808952234</v>
      </c>
      <c r="L1462" s="2">
        <f t="shared" si="747"/>
        <v>0</v>
      </c>
      <c r="M1462" s="2">
        <f t="shared" si="748"/>
        <v>3.0757689422355572E-2</v>
      </c>
      <c r="N1462" s="64">
        <v>959</v>
      </c>
      <c r="O1462" s="64">
        <v>2917</v>
      </c>
      <c r="P1462" s="64"/>
      <c r="Q1462" s="64">
        <v>39</v>
      </c>
      <c r="R1462" s="64">
        <v>84</v>
      </c>
      <c r="S1462" s="64"/>
      <c r="T1462" s="64"/>
      <c r="U1462" s="64"/>
      <c r="V1462" s="64"/>
      <c r="W1462" s="64"/>
      <c r="X1462" s="64"/>
      <c r="Y1462" s="64"/>
      <c r="Z1462" s="64"/>
      <c r="AA1462" s="64"/>
      <c r="AB1462" s="64"/>
      <c r="AC1462" s="64"/>
      <c r="AD1462" s="64"/>
      <c r="AE1462" s="64"/>
      <c r="AG1462" s="6">
        <f>IF(Q1462&gt;0,RANK(Q1462,(N1462:P1462,Q1462:AE1462)),0)</f>
        <v>4</v>
      </c>
      <c r="AH1462" s="6">
        <f>IF(R1462&gt;0,RANK(R1462,(N1462:P1462,Q1462:AE1462)),0)</f>
        <v>3</v>
      </c>
      <c r="AI1462" s="6">
        <f>IF(T1462&gt;0,RANK(T1462,(N1462:P1462,Q1462:AE1462)),0)</f>
        <v>0</v>
      </c>
      <c r="AJ1462" s="6">
        <f>IF(S1462&gt;0,RANK(S1462,(N1462:P1462,Q1462:AE1462)),0)</f>
        <v>0</v>
      </c>
      <c r="AK1462" s="2">
        <f t="shared" si="749"/>
        <v>9.7524381095273824E-3</v>
      </c>
      <c r="AL1462" s="2">
        <f t="shared" si="750"/>
        <v>2.1005251312828207E-2</v>
      </c>
      <c r="AM1462" s="2">
        <f t="shared" si="751"/>
        <v>0</v>
      </c>
      <c r="AN1462" s="2">
        <f t="shared" si="752"/>
        <v>0</v>
      </c>
      <c r="AP1462" t="s">
        <v>2323</v>
      </c>
      <c r="AQ1462" t="s">
        <v>572</v>
      </c>
      <c r="AR1462">
        <v>15</v>
      </c>
      <c r="AT1462">
        <v>1</v>
      </c>
      <c r="AU1462" s="105">
        <v>48</v>
      </c>
      <c r="AV1462" s="107">
        <v>297</v>
      </c>
      <c r="AW1462" s="111">
        <f t="shared" si="739"/>
        <v>48297</v>
      </c>
      <c r="AY1462" s="6" t="s">
        <v>1243</v>
      </c>
    </row>
    <row r="1463" spans="1:51" hidden="1" outlineLevel="1">
      <c r="A1463" t="s">
        <v>670</v>
      </c>
      <c r="B1463" t="s">
        <v>572</v>
      </c>
      <c r="C1463" s="1">
        <f t="shared" si="740"/>
        <v>9502</v>
      </c>
      <c r="D1463" s="8">
        <f t="shared" si="741"/>
        <v>2</v>
      </c>
      <c r="E1463" s="8">
        <f t="shared" si="742"/>
        <v>1</v>
      </c>
      <c r="F1463" s="8">
        <f t="shared" si="743"/>
        <v>0</v>
      </c>
      <c r="G1463" s="61">
        <f t="shared" si="744"/>
        <v>5222</v>
      </c>
      <c r="H1463" s="66">
        <f t="shared" si="753"/>
        <v>0.54956851189223321</v>
      </c>
      <c r="I1463" s="2"/>
      <c r="J1463" s="2">
        <f t="shared" si="745"/>
        <v>0.21048200378867607</v>
      </c>
      <c r="K1463" s="2">
        <f t="shared" si="746"/>
        <v>0.76005051568090931</v>
      </c>
      <c r="L1463" s="2">
        <f t="shared" si="747"/>
        <v>0</v>
      </c>
      <c r="M1463" s="2">
        <f t="shared" si="748"/>
        <v>2.9467480530414591E-2</v>
      </c>
      <c r="N1463" s="64">
        <v>2000</v>
      </c>
      <c r="O1463" s="64">
        <v>7222</v>
      </c>
      <c r="P1463" s="64"/>
      <c r="Q1463" s="64">
        <v>76</v>
      </c>
      <c r="R1463" s="64">
        <v>204</v>
      </c>
      <c r="S1463" s="64"/>
      <c r="T1463" s="64"/>
      <c r="U1463" s="64"/>
      <c r="V1463" s="64"/>
      <c r="W1463" s="64"/>
      <c r="X1463" s="64"/>
      <c r="Y1463" s="64"/>
      <c r="Z1463" s="64"/>
      <c r="AA1463" s="64"/>
      <c r="AB1463" s="64"/>
      <c r="AC1463" s="64"/>
      <c r="AD1463" s="64"/>
      <c r="AE1463" s="64"/>
      <c r="AG1463" s="6">
        <f>IF(Q1463&gt;0,RANK(Q1463,(N1463:P1463,Q1463:AE1463)),0)</f>
        <v>4</v>
      </c>
      <c r="AH1463" s="6">
        <f>IF(R1463&gt;0,RANK(R1463,(N1463:P1463,Q1463:AE1463)),0)</f>
        <v>3</v>
      </c>
      <c r="AI1463" s="6">
        <f>IF(T1463&gt;0,RANK(T1463,(N1463:P1463,Q1463:AE1463)),0)</f>
        <v>0</v>
      </c>
      <c r="AJ1463" s="6">
        <f>IF(S1463&gt;0,RANK(S1463,(N1463:P1463,Q1463:AE1463)),0)</f>
        <v>0</v>
      </c>
      <c r="AK1463" s="2">
        <f t="shared" si="749"/>
        <v>7.9983161439696904E-3</v>
      </c>
      <c r="AL1463" s="2">
        <f t="shared" si="750"/>
        <v>2.1469164386444958E-2</v>
      </c>
      <c r="AM1463" s="2">
        <f t="shared" si="751"/>
        <v>0</v>
      </c>
      <c r="AN1463" s="2">
        <f t="shared" si="752"/>
        <v>0</v>
      </c>
      <c r="AP1463" t="s">
        <v>670</v>
      </c>
      <c r="AQ1463" t="s">
        <v>572</v>
      </c>
      <c r="AR1463">
        <v>11</v>
      </c>
      <c r="AT1463">
        <v>1</v>
      </c>
      <c r="AU1463" s="105">
        <v>48</v>
      </c>
      <c r="AV1463" s="107">
        <v>299</v>
      </c>
      <c r="AW1463" s="111">
        <f t="shared" si="739"/>
        <v>48299</v>
      </c>
      <c r="AY1463" s="6" t="s">
        <v>1243</v>
      </c>
    </row>
    <row r="1464" spans="1:51" hidden="1" outlineLevel="1">
      <c r="A1464" t="s">
        <v>2449</v>
      </c>
      <c r="B1464" t="s">
        <v>572</v>
      </c>
      <c r="C1464" s="1">
        <f t="shared" si="740"/>
        <v>61</v>
      </c>
      <c r="D1464" s="8">
        <f t="shared" si="741"/>
        <v>2</v>
      </c>
      <c r="E1464" s="8">
        <f t="shared" si="742"/>
        <v>1</v>
      </c>
      <c r="F1464" s="8">
        <f t="shared" si="743"/>
        <v>0</v>
      </c>
      <c r="G1464" s="61">
        <f t="shared" si="744"/>
        <v>28</v>
      </c>
      <c r="H1464" s="66">
        <f t="shared" si="753"/>
        <v>0.45901639344262296</v>
      </c>
      <c r="I1464" s="2"/>
      <c r="J1464" s="2">
        <f t="shared" si="745"/>
        <v>0.24590163934426229</v>
      </c>
      <c r="K1464" s="2">
        <f t="shared" si="746"/>
        <v>0.70491803278688525</v>
      </c>
      <c r="L1464" s="2">
        <f t="shared" si="747"/>
        <v>0</v>
      </c>
      <c r="M1464" s="2">
        <f t="shared" si="748"/>
        <v>4.9180327868852403E-2</v>
      </c>
      <c r="N1464" s="64">
        <v>15</v>
      </c>
      <c r="O1464" s="64">
        <v>43</v>
      </c>
      <c r="P1464" s="64"/>
      <c r="Q1464" s="64">
        <v>1</v>
      </c>
      <c r="R1464" s="64">
        <v>2</v>
      </c>
      <c r="S1464" s="64"/>
      <c r="T1464" s="64"/>
      <c r="U1464" s="64"/>
      <c r="V1464" s="64"/>
      <c r="W1464" s="64"/>
      <c r="X1464" s="64"/>
      <c r="Y1464" s="64"/>
      <c r="Z1464" s="64"/>
      <c r="AA1464" s="64"/>
      <c r="AB1464" s="64"/>
      <c r="AC1464" s="64"/>
      <c r="AD1464" s="64"/>
      <c r="AE1464" s="64"/>
      <c r="AG1464" s="6">
        <f>IF(Q1464&gt;0,RANK(Q1464,(N1464:P1464,Q1464:AE1464)),0)</f>
        <v>4</v>
      </c>
      <c r="AH1464" s="6">
        <f>IF(R1464&gt;0,RANK(R1464,(N1464:P1464,Q1464:AE1464)),0)</f>
        <v>3</v>
      </c>
      <c r="AI1464" s="6">
        <f>IF(T1464&gt;0,RANK(T1464,(N1464:P1464,Q1464:AE1464)),0)</f>
        <v>0</v>
      </c>
      <c r="AJ1464" s="6">
        <f>IF(S1464&gt;0,RANK(S1464,(N1464:P1464,Q1464:AE1464)),0)</f>
        <v>0</v>
      </c>
      <c r="AK1464" s="2">
        <f t="shared" si="749"/>
        <v>1.6393442622950821E-2</v>
      </c>
      <c r="AL1464" s="2">
        <f t="shared" si="750"/>
        <v>3.2786885245901641E-2</v>
      </c>
      <c r="AM1464" s="2">
        <f t="shared" si="751"/>
        <v>0</v>
      </c>
      <c r="AN1464" s="2">
        <f t="shared" si="752"/>
        <v>0</v>
      </c>
      <c r="AP1464" t="s">
        <v>2449</v>
      </c>
      <c r="AQ1464" t="s">
        <v>572</v>
      </c>
      <c r="AR1464">
        <v>23</v>
      </c>
      <c r="AT1464">
        <v>1</v>
      </c>
      <c r="AU1464" s="105">
        <v>48</v>
      </c>
      <c r="AV1464" s="107">
        <v>301</v>
      </c>
      <c r="AW1464" s="111">
        <f t="shared" si="739"/>
        <v>48301</v>
      </c>
      <c r="AY1464" s="6" t="s">
        <v>1243</v>
      </c>
    </row>
    <row r="1465" spans="1:51" hidden="1" outlineLevel="1">
      <c r="A1465" t="s">
        <v>453</v>
      </c>
      <c r="B1465" t="s">
        <v>572</v>
      </c>
      <c r="C1465" s="1">
        <f t="shared" si="740"/>
        <v>89929</v>
      </c>
      <c r="D1465" s="8">
        <f t="shared" si="741"/>
        <v>2</v>
      </c>
      <c r="E1465" s="8">
        <f t="shared" si="742"/>
        <v>1</v>
      </c>
      <c r="F1465" s="8">
        <f t="shared" si="743"/>
        <v>0</v>
      </c>
      <c r="G1465" s="61">
        <f t="shared" si="744"/>
        <v>38351</v>
      </c>
      <c r="H1465" s="66">
        <f t="shared" si="753"/>
        <v>0.42645865071334055</v>
      </c>
      <c r="I1465" s="2"/>
      <c r="J1465" s="2">
        <f t="shared" si="745"/>
        <v>0.27020204828253402</v>
      </c>
      <c r="K1465" s="2">
        <f t="shared" si="746"/>
        <v>0.69666069899587457</v>
      </c>
      <c r="L1465" s="2">
        <f t="shared" si="747"/>
        <v>0</v>
      </c>
      <c r="M1465" s="2">
        <f t="shared" si="748"/>
        <v>3.3137252721591404E-2</v>
      </c>
      <c r="N1465" s="64">
        <v>24299</v>
      </c>
      <c r="O1465" s="64">
        <v>62650</v>
      </c>
      <c r="P1465" s="64"/>
      <c r="Q1465" s="64">
        <v>751</v>
      </c>
      <c r="R1465" s="64">
        <v>2229</v>
      </c>
      <c r="S1465" s="64"/>
      <c r="T1465" s="64"/>
      <c r="U1465" s="64"/>
      <c r="V1465" s="64"/>
      <c r="W1465" s="64"/>
      <c r="X1465" s="64"/>
      <c r="Y1465" s="64"/>
      <c r="Z1465" s="64"/>
      <c r="AA1465" s="64"/>
      <c r="AB1465" s="64"/>
      <c r="AC1465" s="64"/>
      <c r="AD1465" s="64"/>
      <c r="AE1465" s="64"/>
      <c r="AG1465" s="6">
        <f>IF(Q1465&gt;0,RANK(Q1465,(N1465:P1465,Q1465:AE1465)),0)</f>
        <v>4</v>
      </c>
      <c r="AH1465" s="6">
        <f>IF(R1465&gt;0,RANK(R1465,(N1465:P1465,Q1465:AE1465)),0)</f>
        <v>3</v>
      </c>
      <c r="AI1465" s="6">
        <f>IF(T1465&gt;0,RANK(T1465,(N1465:P1465,Q1465:AE1465)),0)</f>
        <v>0</v>
      </c>
      <c r="AJ1465" s="6">
        <f>IF(S1465&gt;0,RANK(S1465,(N1465:P1465,Q1465:AE1465)),0)</f>
        <v>0</v>
      </c>
      <c r="AK1465" s="2">
        <f t="shared" si="749"/>
        <v>8.3510324811795975E-3</v>
      </c>
      <c r="AL1465" s="2">
        <f t="shared" si="750"/>
        <v>2.4786220240411879E-2</v>
      </c>
      <c r="AM1465" s="2">
        <f t="shared" si="751"/>
        <v>0</v>
      </c>
      <c r="AN1465" s="2">
        <f t="shared" si="752"/>
        <v>0</v>
      </c>
      <c r="AP1465" t="s">
        <v>453</v>
      </c>
      <c r="AQ1465" t="s">
        <v>572</v>
      </c>
      <c r="AR1465">
        <v>19</v>
      </c>
      <c r="AT1465">
        <v>1</v>
      </c>
      <c r="AU1465" s="105">
        <v>48</v>
      </c>
      <c r="AV1465" s="107">
        <v>303</v>
      </c>
      <c r="AW1465" s="111">
        <f t="shared" si="739"/>
        <v>48303</v>
      </c>
      <c r="AY1465" s="6" t="s">
        <v>1243</v>
      </c>
    </row>
    <row r="1466" spans="1:51" hidden="1" outlineLevel="1">
      <c r="A1466" t="s">
        <v>26</v>
      </c>
      <c r="B1466" t="s">
        <v>572</v>
      </c>
      <c r="C1466" s="1">
        <f t="shared" si="740"/>
        <v>1909</v>
      </c>
      <c r="D1466" s="8">
        <f t="shared" si="741"/>
        <v>2</v>
      </c>
      <c r="E1466" s="8">
        <f t="shared" si="742"/>
        <v>1</v>
      </c>
      <c r="F1466" s="8">
        <f t="shared" si="743"/>
        <v>0</v>
      </c>
      <c r="G1466" s="61">
        <f t="shared" si="744"/>
        <v>855</v>
      </c>
      <c r="H1466" s="66">
        <f t="shared" si="753"/>
        <v>0.44787847040335255</v>
      </c>
      <c r="I1466" s="2"/>
      <c r="J1466" s="2">
        <f t="shared" si="745"/>
        <v>0.26715557883708746</v>
      </c>
      <c r="K1466" s="2">
        <f t="shared" si="746"/>
        <v>0.71503404924044001</v>
      </c>
      <c r="L1466" s="2">
        <f t="shared" si="747"/>
        <v>0</v>
      </c>
      <c r="M1466" s="2">
        <f t="shared" si="748"/>
        <v>1.781037192247259E-2</v>
      </c>
      <c r="N1466" s="64">
        <v>510</v>
      </c>
      <c r="O1466" s="64">
        <v>1365</v>
      </c>
      <c r="P1466" s="64"/>
      <c r="Q1466" s="64">
        <v>8</v>
      </c>
      <c r="R1466" s="64">
        <v>26</v>
      </c>
      <c r="S1466" s="64"/>
      <c r="T1466" s="64"/>
      <c r="U1466" s="64"/>
      <c r="V1466" s="64"/>
      <c r="W1466" s="64"/>
      <c r="X1466" s="64"/>
      <c r="Y1466" s="64"/>
      <c r="Z1466" s="64"/>
      <c r="AA1466" s="64"/>
      <c r="AB1466" s="64"/>
      <c r="AC1466" s="64"/>
      <c r="AD1466" s="64"/>
      <c r="AE1466" s="64"/>
      <c r="AG1466" s="6">
        <f>IF(Q1466&gt;0,RANK(Q1466,(N1466:P1466,Q1466:AE1466)),0)</f>
        <v>4</v>
      </c>
      <c r="AH1466" s="6">
        <f>IF(R1466&gt;0,RANK(R1466,(N1466:P1466,Q1466:AE1466)),0)</f>
        <v>3</v>
      </c>
      <c r="AI1466" s="6">
        <f>IF(T1466&gt;0,RANK(T1466,(N1466:P1466,Q1466:AE1466)),0)</f>
        <v>0</v>
      </c>
      <c r="AJ1466" s="6">
        <f>IF(S1466&gt;0,RANK(S1466,(N1466:P1466,Q1466:AE1466)),0)</f>
        <v>0</v>
      </c>
      <c r="AK1466" s="2">
        <f t="shared" si="749"/>
        <v>4.1906757464641176E-3</v>
      </c>
      <c r="AL1466" s="2">
        <f t="shared" si="750"/>
        <v>1.3619696176008382E-2</v>
      </c>
      <c r="AM1466" s="2">
        <f t="shared" si="751"/>
        <v>0</v>
      </c>
      <c r="AN1466" s="2">
        <f t="shared" si="752"/>
        <v>0</v>
      </c>
      <c r="AP1466" t="s">
        <v>26</v>
      </c>
      <c r="AQ1466" t="s">
        <v>572</v>
      </c>
      <c r="AR1466">
        <v>19</v>
      </c>
      <c r="AT1466">
        <v>1</v>
      </c>
      <c r="AU1466" s="105">
        <v>48</v>
      </c>
      <c r="AV1466" s="107">
        <v>305</v>
      </c>
      <c r="AW1466" s="111">
        <f t="shared" si="739"/>
        <v>48305</v>
      </c>
      <c r="AY1466" s="6" t="s">
        <v>1243</v>
      </c>
    </row>
    <row r="1467" spans="1:51" hidden="1" outlineLevel="1">
      <c r="A1467" t="s">
        <v>431</v>
      </c>
      <c r="B1467" t="s">
        <v>572</v>
      </c>
      <c r="C1467" s="1">
        <f t="shared" si="740"/>
        <v>2897</v>
      </c>
      <c r="D1467" s="8">
        <f t="shared" si="741"/>
        <v>2</v>
      </c>
      <c r="E1467" s="8">
        <f t="shared" si="742"/>
        <v>1</v>
      </c>
      <c r="F1467" s="8">
        <f t="shared" si="743"/>
        <v>0</v>
      </c>
      <c r="G1467" s="61">
        <f t="shared" si="744"/>
        <v>1747</v>
      </c>
      <c r="H1467" s="66">
        <f t="shared" si="753"/>
        <v>0.60303762512944425</v>
      </c>
      <c r="I1467" s="2"/>
      <c r="J1467" s="2">
        <f t="shared" si="745"/>
        <v>0.18467380048325854</v>
      </c>
      <c r="K1467" s="2">
        <f t="shared" si="746"/>
        <v>0.7877114256127028</v>
      </c>
      <c r="L1467" s="2">
        <f t="shared" si="747"/>
        <v>0</v>
      </c>
      <c r="M1467" s="2">
        <f t="shared" si="748"/>
        <v>2.7614773904038659E-2</v>
      </c>
      <c r="N1467" s="64">
        <v>535</v>
      </c>
      <c r="O1467" s="64">
        <v>2282</v>
      </c>
      <c r="P1467" s="64"/>
      <c r="Q1467" s="64">
        <v>25</v>
      </c>
      <c r="R1467" s="64">
        <v>55</v>
      </c>
      <c r="S1467" s="64"/>
      <c r="T1467" s="64"/>
      <c r="U1467" s="64"/>
      <c r="V1467" s="64"/>
      <c r="W1467" s="64"/>
      <c r="X1467" s="64"/>
      <c r="Y1467" s="64"/>
      <c r="Z1467" s="64"/>
      <c r="AA1467" s="64"/>
      <c r="AB1467" s="64"/>
      <c r="AC1467" s="64"/>
      <c r="AD1467" s="64"/>
      <c r="AE1467" s="64"/>
      <c r="AG1467" s="6">
        <f>IF(Q1467&gt;0,RANK(Q1467,(N1467:P1467,Q1467:AE1467)),0)</f>
        <v>4</v>
      </c>
      <c r="AH1467" s="6">
        <f>IF(R1467&gt;0,RANK(R1467,(N1467:P1467,Q1467:AE1467)),0)</f>
        <v>3</v>
      </c>
      <c r="AI1467" s="6">
        <f>IF(T1467&gt;0,RANK(T1467,(N1467:P1467,Q1467:AE1467)),0)</f>
        <v>0</v>
      </c>
      <c r="AJ1467" s="6">
        <f>IF(S1467&gt;0,RANK(S1467,(N1467:P1467,Q1467:AE1467)),0)</f>
        <v>0</v>
      </c>
      <c r="AK1467" s="2">
        <f t="shared" si="749"/>
        <v>8.6296168450120808E-3</v>
      </c>
      <c r="AL1467" s="2">
        <f t="shared" si="750"/>
        <v>1.8985157059026578E-2</v>
      </c>
      <c r="AM1467" s="2">
        <f t="shared" si="751"/>
        <v>0</v>
      </c>
      <c r="AN1467" s="2">
        <f t="shared" si="752"/>
        <v>0</v>
      </c>
      <c r="AP1467" t="s">
        <v>431</v>
      </c>
      <c r="AQ1467" t="s">
        <v>572</v>
      </c>
      <c r="AR1467">
        <v>11</v>
      </c>
      <c r="AT1467">
        <v>1</v>
      </c>
      <c r="AU1467" s="105">
        <v>48</v>
      </c>
      <c r="AV1467" s="107">
        <v>307</v>
      </c>
      <c r="AW1467" s="111">
        <f t="shared" si="739"/>
        <v>48307</v>
      </c>
      <c r="AY1467" s="6" t="s">
        <v>1243</v>
      </c>
    </row>
    <row r="1468" spans="1:51" hidden="1" outlineLevel="1">
      <c r="A1468" t="s">
        <v>1184</v>
      </c>
      <c r="B1468" t="s">
        <v>572</v>
      </c>
      <c r="C1468" s="1">
        <f t="shared" si="740"/>
        <v>73899</v>
      </c>
      <c r="D1468" s="8">
        <f t="shared" si="741"/>
        <v>2</v>
      </c>
      <c r="E1468" s="8">
        <f t="shared" si="742"/>
        <v>1</v>
      </c>
      <c r="F1468" s="8">
        <f t="shared" si="743"/>
        <v>0</v>
      </c>
      <c r="G1468" s="61">
        <f t="shared" si="744"/>
        <v>21973</v>
      </c>
      <c r="H1468" s="66">
        <f t="shared" si="753"/>
        <v>0.29733825897508764</v>
      </c>
      <c r="I1468" s="2"/>
      <c r="J1468" s="2">
        <f t="shared" si="745"/>
        <v>0.3396798332859714</v>
      </c>
      <c r="K1468" s="2">
        <f t="shared" si="746"/>
        <v>0.63701809226105899</v>
      </c>
      <c r="L1468" s="2">
        <f t="shared" si="747"/>
        <v>0</v>
      </c>
      <c r="M1468" s="2">
        <f t="shared" si="748"/>
        <v>2.3302074452969612E-2</v>
      </c>
      <c r="N1468" s="64">
        <v>25102</v>
      </c>
      <c r="O1468" s="64">
        <v>47075</v>
      </c>
      <c r="P1468" s="64"/>
      <c r="Q1468" s="64">
        <v>419</v>
      </c>
      <c r="R1468" s="64">
        <v>1303</v>
      </c>
      <c r="S1468" s="64"/>
      <c r="T1468" s="64"/>
      <c r="U1468" s="64"/>
      <c r="V1468" s="64"/>
      <c r="W1468" s="64"/>
      <c r="X1468" s="64"/>
      <c r="Y1468" s="64"/>
      <c r="Z1468" s="64"/>
      <c r="AA1468" s="64"/>
      <c r="AB1468" s="64"/>
      <c r="AC1468" s="64"/>
      <c r="AD1468" s="64"/>
      <c r="AE1468" s="64"/>
      <c r="AG1468" s="6">
        <f>IF(Q1468&gt;0,RANK(Q1468,(N1468:P1468,Q1468:AE1468)),0)</f>
        <v>4</v>
      </c>
      <c r="AH1468" s="6">
        <f>IF(R1468&gt;0,RANK(R1468,(N1468:P1468,Q1468:AE1468)),0)</f>
        <v>3</v>
      </c>
      <c r="AI1468" s="6">
        <f>IF(T1468&gt;0,RANK(T1468,(N1468:P1468,Q1468:AE1468)),0)</f>
        <v>0</v>
      </c>
      <c r="AJ1468" s="6">
        <f>IF(S1468&gt;0,RANK(S1468,(N1468:P1468,Q1468:AE1468)),0)</f>
        <v>0</v>
      </c>
      <c r="AK1468" s="2">
        <f t="shared" si="749"/>
        <v>5.6699008105657719E-3</v>
      </c>
      <c r="AL1468" s="2">
        <f t="shared" si="750"/>
        <v>1.7632173642403822E-2</v>
      </c>
      <c r="AM1468" s="2">
        <f t="shared" si="751"/>
        <v>0</v>
      </c>
      <c r="AN1468" s="2">
        <f t="shared" si="752"/>
        <v>0</v>
      </c>
      <c r="AP1468" t="s">
        <v>1184</v>
      </c>
      <c r="AQ1468" t="s">
        <v>572</v>
      </c>
      <c r="AR1468">
        <v>17</v>
      </c>
      <c r="AT1468">
        <v>1</v>
      </c>
      <c r="AU1468" s="105">
        <v>48</v>
      </c>
      <c r="AV1468" s="107">
        <v>309</v>
      </c>
      <c r="AW1468" s="111">
        <f t="shared" si="739"/>
        <v>48309</v>
      </c>
      <c r="AY1468" s="6" t="s">
        <v>1243</v>
      </c>
    </row>
    <row r="1469" spans="1:51" hidden="1" outlineLevel="1">
      <c r="A1469" t="s">
        <v>1828</v>
      </c>
      <c r="B1469" t="s">
        <v>572</v>
      </c>
      <c r="C1469" s="1">
        <f t="shared" si="740"/>
        <v>439</v>
      </c>
      <c r="D1469" s="8">
        <f t="shared" si="741"/>
        <v>2</v>
      </c>
      <c r="E1469" s="8">
        <f t="shared" si="742"/>
        <v>1</v>
      </c>
      <c r="F1469" s="8">
        <f t="shared" si="743"/>
        <v>0</v>
      </c>
      <c r="G1469" s="61">
        <f t="shared" si="744"/>
        <v>299</v>
      </c>
      <c r="H1469" s="66">
        <f t="shared" si="753"/>
        <v>0.68109339407744873</v>
      </c>
      <c r="I1469" s="2"/>
      <c r="J1469" s="2">
        <f t="shared" si="745"/>
        <v>0.14578587699316628</v>
      </c>
      <c r="K1469" s="2">
        <f t="shared" si="746"/>
        <v>0.82687927107061499</v>
      </c>
      <c r="L1469" s="2">
        <f t="shared" si="747"/>
        <v>0</v>
      </c>
      <c r="M1469" s="2">
        <f t="shared" si="748"/>
        <v>2.7334851936218763E-2</v>
      </c>
      <c r="N1469" s="64">
        <v>64</v>
      </c>
      <c r="O1469" s="64">
        <v>363</v>
      </c>
      <c r="P1469" s="64"/>
      <c r="Q1469" s="64">
        <v>4</v>
      </c>
      <c r="R1469" s="64">
        <v>8</v>
      </c>
      <c r="S1469" s="64"/>
      <c r="T1469" s="64"/>
      <c r="U1469" s="64"/>
      <c r="V1469" s="64"/>
      <c r="W1469" s="64"/>
      <c r="X1469" s="64"/>
      <c r="Y1469" s="64"/>
      <c r="Z1469" s="64"/>
      <c r="AA1469" s="64"/>
      <c r="AB1469" s="64"/>
      <c r="AC1469" s="64"/>
      <c r="AD1469" s="64"/>
      <c r="AE1469" s="64"/>
      <c r="AG1469" s="6">
        <f>IF(Q1469&gt;0,RANK(Q1469,(N1469:P1469,Q1469:AE1469)),0)</f>
        <v>4</v>
      </c>
      <c r="AH1469" s="6">
        <f>IF(R1469&gt;0,RANK(R1469,(N1469:P1469,Q1469:AE1469)),0)</f>
        <v>3</v>
      </c>
      <c r="AI1469" s="6">
        <f>IF(T1469&gt;0,RANK(T1469,(N1469:P1469,Q1469:AE1469)),0)</f>
        <v>0</v>
      </c>
      <c r="AJ1469" s="6">
        <f>IF(S1469&gt;0,RANK(S1469,(N1469:P1469,Q1469:AE1469)),0)</f>
        <v>0</v>
      </c>
      <c r="AK1469" s="2">
        <f t="shared" si="749"/>
        <v>9.1116173120728925E-3</v>
      </c>
      <c r="AL1469" s="2">
        <f t="shared" si="750"/>
        <v>1.8223234624145785E-2</v>
      </c>
      <c r="AM1469" s="2">
        <f t="shared" si="751"/>
        <v>0</v>
      </c>
      <c r="AN1469" s="2">
        <f t="shared" si="752"/>
        <v>0</v>
      </c>
      <c r="AP1469" t="s">
        <v>1828</v>
      </c>
      <c r="AQ1469" t="s">
        <v>572</v>
      </c>
      <c r="AR1469">
        <v>28</v>
      </c>
      <c r="AT1469">
        <v>1</v>
      </c>
      <c r="AU1469" s="105">
        <v>48</v>
      </c>
      <c r="AV1469" s="107">
        <v>311</v>
      </c>
      <c r="AW1469" s="111">
        <f t="shared" si="739"/>
        <v>48311</v>
      </c>
      <c r="AY1469" s="6" t="s">
        <v>1243</v>
      </c>
    </row>
    <row r="1470" spans="1:51" hidden="1" outlineLevel="1">
      <c r="A1470" t="s">
        <v>2498</v>
      </c>
      <c r="B1470" t="s">
        <v>572</v>
      </c>
      <c r="C1470" s="1">
        <f t="shared" si="740"/>
        <v>4013</v>
      </c>
      <c r="D1470" s="8">
        <f t="shared" si="741"/>
        <v>2</v>
      </c>
      <c r="E1470" s="8">
        <f t="shared" si="742"/>
        <v>1</v>
      </c>
      <c r="F1470" s="8">
        <f t="shared" si="743"/>
        <v>0</v>
      </c>
      <c r="G1470" s="61">
        <f t="shared" si="744"/>
        <v>1866</v>
      </c>
      <c r="H1470" s="66">
        <f t="shared" si="753"/>
        <v>0.46498878644405683</v>
      </c>
      <c r="I1470" s="2"/>
      <c r="J1470" s="2">
        <f t="shared" si="745"/>
        <v>0.25990530774981313</v>
      </c>
      <c r="K1470" s="2">
        <f t="shared" si="746"/>
        <v>0.72489409419386996</v>
      </c>
      <c r="L1470" s="2">
        <f t="shared" si="747"/>
        <v>0</v>
      </c>
      <c r="M1470" s="2">
        <f t="shared" si="748"/>
        <v>1.5200598056316905E-2</v>
      </c>
      <c r="N1470" s="64">
        <v>1043</v>
      </c>
      <c r="O1470" s="64">
        <v>2909</v>
      </c>
      <c r="P1470" s="64"/>
      <c r="Q1470" s="64">
        <v>13</v>
      </c>
      <c r="R1470" s="64">
        <v>48</v>
      </c>
      <c r="S1470" s="64"/>
      <c r="T1470" s="64"/>
      <c r="U1470" s="64"/>
      <c r="V1470" s="64"/>
      <c r="W1470" s="64"/>
      <c r="X1470" s="64"/>
      <c r="Y1470" s="64"/>
      <c r="Z1470" s="64"/>
      <c r="AA1470" s="64"/>
      <c r="AB1470" s="64"/>
      <c r="AC1470" s="64"/>
      <c r="AD1470" s="64"/>
      <c r="AE1470" s="64"/>
      <c r="AG1470" s="6">
        <f>IF(Q1470&gt;0,RANK(Q1470,(N1470:P1470,Q1470:AE1470)),0)</f>
        <v>4</v>
      </c>
      <c r="AH1470" s="6">
        <f>IF(R1470&gt;0,RANK(R1470,(N1470:P1470,Q1470:AE1470)),0)</f>
        <v>3</v>
      </c>
      <c r="AI1470" s="6">
        <f>IF(T1470&gt;0,RANK(T1470,(N1470:P1470,Q1470:AE1470)),0)</f>
        <v>0</v>
      </c>
      <c r="AJ1470" s="6">
        <f>IF(S1470&gt;0,RANK(S1470,(N1470:P1470,Q1470:AE1470)),0)</f>
        <v>0</v>
      </c>
      <c r="AK1470" s="2">
        <f t="shared" si="749"/>
        <v>3.2394717169200102E-3</v>
      </c>
      <c r="AL1470" s="2">
        <f t="shared" si="750"/>
        <v>1.1961126339396959E-2</v>
      </c>
      <c r="AM1470" s="2">
        <f t="shared" si="751"/>
        <v>0</v>
      </c>
      <c r="AN1470" s="2">
        <f t="shared" si="752"/>
        <v>0</v>
      </c>
      <c r="AP1470" t="s">
        <v>2498</v>
      </c>
      <c r="AQ1470" t="s">
        <v>572</v>
      </c>
      <c r="AR1470">
        <v>8</v>
      </c>
      <c r="AT1470">
        <v>1</v>
      </c>
      <c r="AU1470" s="105">
        <v>48</v>
      </c>
      <c r="AV1470" s="107">
        <v>313</v>
      </c>
      <c r="AW1470" s="111">
        <f t="shared" si="739"/>
        <v>48313</v>
      </c>
      <c r="AY1470" s="6" t="s">
        <v>1243</v>
      </c>
    </row>
    <row r="1471" spans="1:51" hidden="1" outlineLevel="1">
      <c r="A1471" t="s">
        <v>1755</v>
      </c>
      <c r="B1471" t="s">
        <v>572</v>
      </c>
      <c r="C1471" s="1">
        <f t="shared" si="740"/>
        <v>4186</v>
      </c>
      <c r="D1471" s="8">
        <f t="shared" si="741"/>
        <v>2</v>
      </c>
      <c r="E1471" s="8">
        <f t="shared" si="742"/>
        <v>1</v>
      </c>
      <c r="F1471" s="8">
        <f t="shared" si="743"/>
        <v>0</v>
      </c>
      <c r="G1471" s="61">
        <f t="shared" si="744"/>
        <v>759</v>
      </c>
      <c r="H1471" s="66">
        <f t="shared" si="753"/>
        <v>0.18131868131868131</v>
      </c>
      <c r="I1471" s="2"/>
      <c r="J1471" s="2">
        <f t="shared" si="745"/>
        <v>0.39894887720974676</v>
      </c>
      <c r="K1471" s="2">
        <f t="shared" si="746"/>
        <v>0.58026755852842804</v>
      </c>
      <c r="L1471" s="2">
        <f t="shared" si="747"/>
        <v>0</v>
      </c>
      <c r="M1471" s="2">
        <f t="shared" si="748"/>
        <v>2.078356426182526E-2</v>
      </c>
      <c r="N1471" s="64">
        <v>1670</v>
      </c>
      <c r="O1471" s="64">
        <v>2429</v>
      </c>
      <c r="P1471" s="64"/>
      <c r="Q1471" s="64">
        <v>24</v>
      </c>
      <c r="R1471" s="64">
        <v>63</v>
      </c>
      <c r="S1471" s="64"/>
      <c r="T1471" s="64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G1471" s="6">
        <f>IF(Q1471&gt;0,RANK(Q1471,(N1471:P1471,Q1471:AE1471)),0)</f>
        <v>4</v>
      </c>
      <c r="AH1471" s="6">
        <f>IF(R1471&gt;0,RANK(R1471,(N1471:P1471,Q1471:AE1471)),0)</f>
        <v>3</v>
      </c>
      <c r="AI1471" s="6">
        <f>IF(T1471&gt;0,RANK(T1471,(N1471:P1471,Q1471:AE1471)),0)</f>
        <v>0</v>
      </c>
      <c r="AJ1471" s="6">
        <f>IF(S1471&gt;0,RANK(S1471,(N1471:P1471,Q1471:AE1471)),0)</f>
        <v>0</v>
      </c>
      <c r="AK1471" s="2">
        <f t="shared" si="749"/>
        <v>5.733397037744864E-3</v>
      </c>
      <c r="AL1471" s="2">
        <f t="shared" si="750"/>
        <v>1.5050167224080268E-2</v>
      </c>
      <c r="AM1471" s="2">
        <f t="shared" si="751"/>
        <v>0</v>
      </c>
      <c r="AN1471" s="2">
        <f t="shared" si="752"/>
        <v>0</v>
      </c>
      <c r="AP1471" t="s">
        <v>1755</v>
      </c>
      <c r="AQ1471" t="s">
        <v>572</v>
      </c>
      <c r="AR1471">
        <v>4</v>
      </c>
      <c r="AT1471">
        <v>1</v>
      </c>
      <c r="AU1471" s="105">
        <v>48</v>
      </c>
      <c r="AV1471" s="107">
        <v>315</v>
      </c>
      <c r="AW1471" s="111">
        <f t="shared" si="739"/>
        <v>48315</v>
      </c>
      <c r="AY1471" s="6" t="s">
        <v>1243</v>
      </c>
    </row>
    <row r="1472" spans="1:51" hidden="1" outlineLevel="1">
      <c r="A1472" t="s">
        <v>2486</v>
      </c>
      <c r="B1472" t="s">
        <v>572</v>
      </c>
      <c r="C1472" s="1">
        <f t="shared" si="740"/>
        <v>1581</v>
      </c>
      <c r="D1472" s="8">
        <f t="shared" si="741"/>
        <v>2</v>
      </c>
      <c r="E1472" s="8">
        <f t="shared" si="742"/>
        <v>1</v>
      </c>
      <c r="F1472" s="8">
        <f t="shared" si="743"/>
        <v>0</v>
      </c>
      <c r="G1472" s="61">
        <f t="shared" si="744"/>
        <v>1103</v>
      </c>
      <c r="H1472" s="66">
        <f t="shared" si="753"/>
        <v>0.69765970904490826</v>
      </c>
      <c r="I1472" s="2"/>
      <c r="J1472" s="2">
        <f t="shared" si="745"/>
        <v>0.1454775458570525</v>
      </c>
      <c r="K1472" s="2">
        <f t="shared" si="746"/>
        <v>0.84313725490196079</v>
      </c>
      <c r="L1472" s="2">
        <f t="shared" si="747"/>
        <v>0</v>
      </c>
      <c r="M1472" s="2">
        <f t="shared" si="748"/>
        <v>1.1385199240986688E-2</v>
      </c>
      <c r="N1472" s="64">
        <v>230</v>
      </c>
      <c r="O1472" s="64">
        <v>1333</v>
      </c>
      <c r="P1472" s="64"/>
      <c r="Q1472" s="64">
        <v>7</v>
      </c>
      <c r="R1472" s="64">
        <v>11</v>
      </c>
      <c r="S1472" s="64"/>
      <c r="T1472" s="64"/>
      <c r="U1472" s="64"/>
      <c r="V1472" s="64"/>
      <c r="W1472" s="64"/>
      <c r="X1472" s="64"/>
      <c r="Y1472" s="64"/>
      <c r="Z1472" s="64"/>
      <c r="AA1472" s="64"/>
      <c r="AB1472" s="64"/>
      <c r="AC1472" s="64"/>
      <c r="AD1472" s="64"/>
      <c r="AE1472" s="64"/>
      <c r="AG1472" s="6">
        <f>IF(Q1472&gt;0,RANK(Q1472,(N1472:P1472,Q1472:AE1472)),0)</f>
        <v>4</v>
      </c>
      <c r="AH1472" s="6">
        <f>IF(R1472&gt;0,RANK(R1472,(N1472:P1472,Q1472:AE1472)),0)</f>
        <v>3</v>
      </c>
      <c r="AI1472" s="6">
        <f>IF(T1472&gt;0,RANK(T1472,(N1472:P1472,Q1472:AE1472)),0)</f>
        <v>0</v>
      </c>
      <c r="AJ1472" s="6">
        <f>IF(S1472&gt;0,RANK(S1472,(N1472:P1472,Q1472:AE1472)),0)</f>
        <v>0</v>
      </c>
      <c r="AK1472" s="2">
        <f t="shared" si="749"/>
        <v>4.4275774826059459E-3</v>
      </c>
      <c r="AL1472" s="2">
        <f t="shared" si="750"/>
        <v>6.957621758380772E-3</v>
      </c>
      <c r="AM1472" s="2">
        <f t="shared" si="751"/>
        <v>0</v>
      </c>
      <c r="AN1472" s="2">
        <f t="shared" si="752"/>
        <v>0</v>
      </c>
      <c r="AP1472" t="s">
        <v>2486</v>
      </c>
      <c r="AQ1472" t="s">
        <v>572</v>
      </c>
      <c r="AR1472">
        <v>11</v>
      </c>
      <c r="AT1472">
        <v>1</v>
      </c>
      <c r="AU1472" s="105">
        <v>48</v>
      </c>
      <c r="AV1472" s="107">
        <v>317</v>
      </c>
      <c r="AW1472" s="111">
        <f t="shared" si="739"/>
        <v>48317</v>
      </c>
      <c r="AY1472" s="6" t="s">
        <v>1243</v>
      </c>
    </row>
    <row r="1473" spans="1:51" hidden="1" outlineLevel="1">
      <c r="A1473" t="s">
        <v>1805</v>
      </c>
      <c r="B1473" t="s">
        <v>572</v>
      </c>
      <c r="C1473" s="1">
        <f t="shared" si="740"/>
        <v>1933</v>
      </c>
      <c r="D1473" s="8">
        <f t="shared" si="741"/>
        <v>2</v>
      </c>
      <c r="E1473" s="8">
        <f t="shared" si="742"/>
        <v>1</v>
      </c>
      <c r="F1473" s="8">
        <f t="shared" si="743"/>
        <v>0</v>
      </c>
      <c r="G1473" s="61">
        <f t="shared" si="744"/>
        <v>1012</v>
      </c>
      <c r="H1473" s="66">
        <f t="shared" si="753"/>
        <v>0.52353854112778064</v>
      </c>
      <c r="I1473" s="2"/>
      <c r="J1473" s="2">
        <f t="shared" si="745"/>
        <v>0.22503879979306776</v>
      </c>
      <c r="K1473" s="2">
        <f t="shared" si="746"/>
        <v>0.74857734092084838</v>
      </c>
      <c r="L1473" s="2">
        <f t="shared" si="747"/>
        <v>0</v>
      </c>
      <c r="M1473" s="2">
        <f t="shared" si="748"/>
        <v>2.6383859286083888E-2</v>
      </c>
      <c r="N1473" s="64">
        <v>435</v>
      </c>
      <c r="O1473" s="64">
        <v>1447</v>
      </c>
      <c r="P1473" s="64"/>
      <c r="Q1473" s="64">
        <v>12</v>
      </c>
      <c r="R1473" s="64">
        <v>39</v>
      </c>
      <c r="S1473" s="64"/>
      <c r="T1473" s="64"/>
      <c r="U1473" s="64"/>
      <c r="V1473" s="64"/>
      <c r="W1473" s="64"/>
      <c r="X1473" s="64"/>
      <c r="Y1473" s="64"/>
      <c r="Z1473" s="64"/>
      <c r="AA1473" s="64"/>
      <c r="AB1473" s="64"/>
      <c r="AC1473" s="64"/>
      <c r="AD1473" s="64"/>
      <c r="AE1473" s="64"/>
      <c r="AG1473" s="6">
        <f>IF(Q1473&gt;0,RANK(Q1473,(N1473:P1473,Q1473:AE1473)),0)</f>
        <v>4</v>
      </c>
      <c r="AH1473" s="6">
        <f>IF(R1473&gt;0,RANK(R1473,(N1473:P1473,Q1473:AE1473)),0)</f>
        <v>3</v>
      </c>
      <c r="AI1473" s="6">
        <f>IF(T1473&gt;0,RANK(T1473,(N1473:P1473,Q1473:AE1473)),0)</f>
        <v>0</v>
      </c>
      <c r="AJ1473" s="6">
        <f>IF(S1473&gt;0,RANK(S1473,(N1473:P1473,Q1473:AE1473)),0)</f>
        <v>0</v>
      </c>
      <c r="AK1473" s="2">
        <f t="shared" si="749"/>
        <v>6.2079668908432487E-3</v>
      </c>
      <c r="AL1473" s="2">
        <f t="shared" si="750"/>
        <v>2.017589239524056E-2</v>
      </c>
      <c r="AM1473" s="2">
        <f t="shared" si="751"/>
        <v>0</v>
      </c>
      <c r="AN1473" s="2">
        <f t="shared" si="752"/>
        <v>0</v>
      </c>
      <c r="AP1473" t="s">
        <v>1805</v>
      </c>
      <c r="AQ1473" t="s">
        <v>572</v>
      </c>
      <c r="AR1473">
        <v>11</v>
      </c>
      <c r="AT1473">
        <v>1</v>
      </c>
      <c r="AU1473" s="105">
        <v>48</v>
      </c>
      <c r="AV1473" s="107">
        <v>319</v>
      </c>
      <c r="AW1473" s="111">
        <f t="shared" si="739"/>
        <v>48319</v>
      </c>
      <c r="AY1473" s="6" t="s">
        <v>1243</v>
      </c>
    </row>
    <row r="1474" spans="1:51" hidden="1" outlineLevel="1">
      <c r="A1474" t="s">
        <v>1548</v>
      </c>
      <c r="B1474" t="s">
        <v>572</v>
      </c>
      <c r="C1474" s="1">
        <f t="shared" si="740"/>
        <v>11811</v>
      </c>
      <c r="D1474" s="8">
        <f t="shared" si="741"/>
        <v>2</v>
      </c>
      <c r="E1474" s="8">
        <f t="shared" si="742"/>
        <v>1</v>
      </c>
      <c r="F1474" s="8">
        <f t="shared" si="743"/>
        <v>0</v>
      </c>
      <c r="G1474" s="61">
        <f t="shared" si="744"/>
        <v>3535</v>
      </c>
      <c r="H1474" s="66">
        <f t="shared" si="753"/>
        <v>0.29929726526119721</v>
      </c>
      <c r="I1474" s="2"/>
      <c r="J1474" s="2">
        <f t="shared" si="745"/>
        <v>0.338244009821353</v>
      </c>
      <c r="K1474" s="2">
        <f t="shared" si="746"/>
        <v>0.63754127508255021</v>
      </c>
      <c r="L1474" s="2">
        <f t="shared" si="747"/>
        <v>0</v>
      </c>
      <c r="M1474" s="2">
        <f t="shared" si="748"/>
        <v>2.4214715096096739E-2</v>
      </c>
      <c r="N1474" s="64">
        <v>3995</v>
      </c>
      <c r="O1474" s="64">
        <v>7530</v>
      </c>
      <c r="P1474" s="64"/>
      <c r="Q1474" s="64">
        <v>90</v>
      </c>
      <c r="R1474" s="64">
        <v>196</v>
      </c>
      <c r="S1474" s="64"/>
      <c r="T1474" s="64"/>
      <c r="U1474" s="64"/>
      <c r="V1474" s="64"/>
      <c r="W1474" s="64"/>
      <c r="X1474" s="64"/>
      <c r="Y1474" s="64"/>
      <c r="Z1474" s="64"/>
      <c r="AA1474" s="64"/>
      <c r="AB1474" s="64"/>
      <c r="AC1474" s="64"/>
      <c r="AD1474" s="64"/>
      <c r="AE1474" s="64"/>
      <c r="AG1474" s="6">
        <f>IF(Q1474&gt;0,RANK(Q1474,(N1474:P1474,Q1474:AE1474)),0)</f>
        <v>4</v>
      </c>
      <c r="AH1474" s="6">
        <f>IF(R1474&gt;0,RANK(R1474,(N1474:P1474,Q1474:AE1474)),0)</f>
        <v>3</v>
      </c>
      <c r="AI1474" s="6">
        <f>IF(T1474&gt;0,RANK(T1474,(N1474:P1474,Q1474:AE1474)),0)</f>
        <v>0</v>
      </c>
      <c r="AJ1474" s="6">
        <f>IF(S1474&gt;0,RANK(S1474,(N1474:P1474,Q1474:AE1474)),0)</f>
        <v>0</v>
      </c>
      <c r="AK1474" s="2">
        <f t="shared" si="749"/>
        <v>7.6200152400304798E-3</v>
      </c>
      <c r="AL1474" s="2">
        <f t="shared" si="750"/>
        <v>1.6594699856066378E-2</v>
      </c>
      <c r="AM1474" s="2">
        <f t="shared" si="751"/>
        <v>0</v>
      </c>
      <c r="AN1474" s="2">
        <f t="shared" si="752"/>
        <v>0</v>
      </c>
      <c r="AP1474" t="s">
        <v>1548</v>
      </c>
      <c r="AQ1474" t="s">
        <v>572</v>
      </c>
      <c r="AR1474">
        <v>27</v>
      </c>
      <c r="AT1474">
        <v>1</v>
      </c>
      <c r="AU1474" s="105">
        <v>48</v>
      </c>
      <c r="AV1474" s="107">
        <v>321</v>
      </c>
      <c r="AW1474" s="111">
        <f t="shared" si="739"/>
        <v>48321</v>
      </c>
      <c r="AY1474" s="6" t="s">
        <v>1243</v>
      </c>
    </row>
    <row r="1475" spans="1:51" hidden="1" outlineLevel="1">
      <c r="A1475" t="s">
        <v>397</v>
      </c>
      <c r="B1475" t="s">
        <v>572</v>
      </c>
      <c r="C1475" s="1">
        <f t="shared" si="740"/>
        <v>9646</v>
      </c>
      <c r="D1475" s="8">
        <f t="shared" si="741"/>
        <v>1</v>
      </c>
      <c r="E1475" s="8">
        <f t="shared" si="742"/>
        <v>2</v>
      </c>
      <c r="F1475" s="8">
        <f t="shared" si="743"/>
        <v>0</v>
      </c>
      <c r="G1475" s="61">
        <f t="shared" si="744"/>
        <v>3877</v>
      </c>
      <c r="H1475" s="66">
        <f t="shared" si="753"/>
        <v>0.40192826041882646</v>
      </c>
      <c r="I1475" s="2"/>
      <c r="J1475" s="2">
        <f t="shared" si="745"/>
        <v>0.67914161310387722</v>
      </c>
      <c r="K1475" s="2">
        <f t="shared" si="746"/>
        <v>0.27721335268505082</v>
      </c>
      <c r="L1475" s="2">
        <f t="shared" si="747"/>
        <v>0</v>
      </c>
      <c r="M1475" s="2">
        <f t="shared" si="748"/>
        <v>4.3645034211071965E-2</v>
      </c>
      <c r="N1475" s="64">
        <v>6551</v>
      </c>
      <c r="O1475" s="64">
        <v>2674</v>
      </c>
      <c r="P1475" s="64"/>
      <c r="Q1475" s="64">
        <v>226</v>
      </c>
      <c r="R1475" s="64">
        <v>195</v>
      </c>
      <c r="S1475" s="64"/>
      <c r="T1475" s="64"/>
      <c r="U1475" s="64"/>
      <c r="V1475" s="64"/>
      <c r="W1475" s="64"/>
      <c r="X1475" s="64"/>
      <c r="Y1475" s="64"/>
      <c r="Z1475" s="64"/>
      <c r="AA1475" s="64"/>
      <c r="AB1475" s="64"/>
      <c r="AC1475" s="64"/>
      <c r="AD1475" s="64"/>
      <c r="AE1475" s="64"/>
      <c r="AG1475" s="6">
        <f>IF(Q1475&gt;0,RANK(Q1475,(N1475:P1475,Q1475:AE1475)),0)</f>
        <v>3</v>
      </c>
      <c r="AH1475" s="6">
        <f>IF(R1475&gt;0,RANK(R1475,(N1475:P1475,Q1475:AE1475)),0)</f>
        <v>4</v>
      </c>
      <c r="AI1475" s="6">
        <f>IF(T1475&gt;0,RANK(T1475,(N1475:P1475,Q1475:AE1475)),0)</f>
        <v>0</v>
      </c>
      <c r="AJ1475" s="6">
        <f>IF(S1475&gt;0,RANK(S1475,(N1475:P1475,Q1475:AE1475)),0)</f>
        <v>0</v>
      </c>
      <c r="AK1475" s="2">
        <f t="shared" si="749"/>
        <v>2.3429400787891352E-2</v>
      </c>
      <c r="AL1475" s="2">
        <f t="shared" si="750"/>
        <v>2.0215633423180591E-2</v>
      </c>
      <c r="AM1475" s="2">
        <f t="shared" si="751"/>
        <v>0</v>
      </c>
      <c r="AN1475" s="2">
        <f t="shared" si="752"/>
        <v>0</v>
      </c>
      <c r="AP1475" t="s">
        <v>397</v>
      </c>
      <c r="AQ1475" t="s">
        <v>572</v>
      </c>
      <c r="AR1475">
        <v>23</v>
      </c>
      <c r="AT1475">
        <v>1</v>
      </c>
      <c r="AU1475" s="105">
        <v>48</v>
      </c>
      <c r="AV1475" s="107">
        <v>323</v>
      </c>
      <c r="AW1475" s="111">
        <f t="shared" si="739"/>
        <v>48323</v>
      </c>
      <c r="AY1475" s="6" t="s">
        <v>1243</v>
      </c>
    </row>
    <row r="1476" spans="1:51" hidden="1" outlineLevel="1">
      <c r="A1476" t="s">
        <v>2280</v>
      </c>
      <c r="B1476" t="s">
        <v>572</v>
      </c>
      <c r="C1476" s="1">
        <f t="shared" si="740"/>
        <v>15818</v>
      </c>
      <c r="D1476" s="8">
        <f t="shared" si="741"/>
        <v>2</v>
      </c>
      <c r="E1476" s="8">
        <f t="shared" si="742"/>
        <v>1</v>
      </c>
      <c r="F1476" s="8">
        <f t="shared" si="743"/>
        <v>0</v>
      </c>
      <c r="G1476" s="61">
        <f t="shared" si="744"/>
        <v>6157</v>
      </c>
      <c r="H1476" s="66">
        <f t="shared" si="753"/>
        <v>0.38924010620811733</v>
      </c>
      <c r="I1476" s="2"/>
      <c r="J1476" s="2">
        <f t="shared" si="745"/>
        <v>0.29131369326084205</v>
      </c>
      <c r="K1476" s="2">
        <f t="shared" si="746"/>
        <v>0.68055379946895944</v>
      </c>
      <c r="L1476" s="2">
        <f t="shared" si="747"/>
        <v>0</v>
      </c>
      <c r="M1476" s="2">
        <f t="shared" si="748"/>
        <v>2.8132507270198559E-2</v>
      </c>
      <c r="N1476" s="64">
        <v>4608</v>
      </c>
      <c r="O1476" s="64">
        <v>10765</v>
      </c>
      <c r="P1476" s="64"/>
      <c r="Q1476" s="64">
        <v>128</v>
      </c>
      <c r="R1476" s="64">
        <v>317</v>
      </c>
      <c r="S1476" s="64"/>
      <c r="T1476" s="64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G1476" s="6">
        <f>IF(Q1476&gt;0,RANK(Q1476,(N1476:P1476,Q1476:AE1476)),0)</f>
        <v>4</v>
      </c>
      <c r="AH1476" s="6">
        <f>IF(R1476&gt;0,RANK(R1476,(N1476:P1476,Q1476:AE1476)),0)</f>
        <v>3</v>
      </c>
      <c r="AI1476" s="6">
        <f>IF(T1476&gt;0,RANK(T1476,(N1476:P1476,Q1476:AE1476)),0)</f>
        <v>0</v>
      </c>
      <c r="AJ1476" s="6">
        <f>IF(S1476&gt;0,RANK(S1476,(N1476:P1476,Q1476:AE1476)),0)</f>
        <v>0</v>
      </c>
      <c r="AK1476" s="2">
        <f t="shared" si="749"/>
        <v>8.0920470350233902E-3</v>
      </c>
      <c r="AL1476" s="2">
        <f t="shared" si="750"/>
        <v>2.0040460235175118E-2</v>
      </c>
      <c r="AM1476" s="2">
        <f t="shared" si="751"/>
        <v>0</v>
      </c>
      <c r="AN1476" s="2">
        <f t="shared" si="752"/>
        <v>0</v>
      </c>
      <c r="AP1476" t="s">
        <v>2280</v>
      </c>
      <c r="AQ1476" t="s">
        <v>572</v>
      </c>
      <c r="AR1476">
        <v>23</v>
      </c>
      <c r="AT1476">
        <v>1</v>
      </c>
      <c r="AU1476" s="105">
        <v>48</v>
      </c>
      <c r="AV1476" s="107">
        <v>325</v>
      </c>
      <c r="AW1476" s="111">
        <f t="shared" si="739"/>
        <v>48325</v>
      </c>
      <c r="AY1476" s="6" t="s">
        <v>1243</v>
      </c>
    </row>
    <row r="1477" spans="1:51" hidden="1" outlineLevel="1">
      <c r="A1477" t="s">
        <v>1079</v>
      </c>
      <c r="B1477" t="s">
        <v>572</v>
      </c>
      <c r="C1477" s="1">
        <f t="shared" si="740"/>
        <v>848</v>
      </c>
      <c r="D1477" s="8">
        <f t="shared" si="741"/>
        <v>2</v>
      </c>
      <c r="E1477" s="8">
        <f t="shared" si="742"/>
        <v>1</v>
      </c>
      <c r="F1477" s="8">
        <f t="shared" si="743"/>
        <v>0</v>
      </c>
      <c r="G1477" s="61">
        <f t="shared" si="744"/>
        <v>464</v>
      </c>
      <c r="H1477" s="66">
        <f t="shared" si="753"/>
        <v>0.54716981132075471</v>
      </c>
      <c r="I1477" s="2"/>
      <c r="J1477" s="2">
        <f t="shared" si="745"/>
        <v>0.21344339622641509</v>
      </c>
      <c r="K1477" s="2">
        <f t="shared" si="746"/>
        <v>0.76061320754716977</v>
      </c>
      <c r="L1477" s="2">
        <f t="shared" si="747"/>
        <v>0</v>
      </c>
      <c r="M1477" s="2">
        <f t="shared" si="748"/>
        <v>2.5943396226415172E-2</v>
      </c>
      <c r="N1477" s="64">
        <v>181</v>
      </c>
      <c r="O1477" s="64">
        <v>645</v>
      </c>
      <c r="P1477" s="64"/>
      <c r="Q1477" s="64">
        <v>6</v>
      </c>
      <c r="R1477" s="64">
        <v>16</v>
      </c>
      <c r="S1477" s="64"/>
      <c r="T1477" s="64"/>
      <c r="U1477" s="64"/>
      <c r="V1477" s="64"/>
      <c r="W1477" s="64"/>
      <c r="X1477" s="64"/>
      <c r="Y1477" s="64"/>
      <c r="Z1477" s="64"/>
      <c r="AA1477" s="64"/>
      <c r="AB1477" s="64"/>
      <c r="AC1477" s="64"/>
      <c r="AD1477" s="64"/>
      <c r="AE1477" s="64"/>
      <c r="AG1477" s="6">
        <f>IF(Q1477&gt;0,RANK(Q1477,(N1477:P1477,Q1477:AE1477)),0)</f>
        <v>4</v>
      </c>
      <c r="AH1477" s="6">
        <f>IF(R1477&gt;0,RANK(R1477,(N1477:P1477,Q1477:AE1477)),0)</f>
        <v>3</v>
      </c>
      <c r="AI1477" s="6">
        <f>IF(T1477&gt;0,RANK(T1477,(N1477:P1477,Q1477:AE1477)),0)</f>
        <v>0</v>
      </c>
      <c r="AJ1477" s="6">
        <f>IF(S1477&gt;0,RANK(S1477,(N1477:P1477,Q1477:AE1477)),0)</f>
        <v>0</v>
      </c>
      <c r="AK1477" s="2">
        <f t="shared" si="749"/>
        <v>7.0754716981132077E-3</v>
      </c>
      <c r="AL1477" s="2">
        <f t="shared" si="750"/>
        <v>1.8867924528301886E-2</v>
      </c>
      <c r="AM1477" s="2">
        <f t="shared" si="751"/>
        <v>0</v>
      </c>
      <c r="AN1477" s="2">
        <f t="shared" si="752"/>
        <v>0</v>
      </c>
      <c r="AP1477" t="s">
        <v>1079</v>
      </c>
      <c r="AQ1477" t="s">
        <v>572</v>
      </c>
      <c r="AR1477">
        <v>11</v>
      </c>
      <c r="AT1477">
        <v>1</v>
      </c>
      <c r="AU1477" s="105">
        <v>48</v>
      </c>
      <c r="AV1477" s="107">
        <v>327</v>
      </c>
      <c r="AW1477" s="111">
        <f t="shared" si="739"/>
        <v>48327</v>
      </c>
      <c r="AY1477" s="6" t="s">
        <v>1243</v>
      </c>
    </row>
    <row r="1478" spans="1:51" hidden="1" outlineLevel="1">
      <c r="A1478" t="s">
        <v>2515</v>
      </c>
      <c r="B1478" t="s">
        <v>572</v>
      </c>
      <c r="C1478" s="1">
        <f t="shared" si="740"/>
        <v>44080</v>
      </c>
      <c r="D1478" s="8">
        <f t="shared" si="741"/>
        <v>2</v>
      </c>
      <c r="E1478" s="8">
        <f t="shared" si="742"/>
        <v>1</v>
      </c>
      <c r="F1478" s="8">
        <f t="shared" si="743"/>
        <v>0</v>
      </c>
      <c r="G1478" s="61">
        <f t="shared" si="744"/>
        <v>27376</v>
      </c>
      <c r="H1478" s="66">
        <f t="shared" si="753"/>
        <v>0.62105263157894741</v>
      </c>
      <c r="I1478" s="2"/>
      <c r="J1478" s="2">
        <f t="shared" si="745"/>
        <v>0.17754083484573502</v>
      </c>
      <c r="K1478" s="2">
        <f t="shared" si="746"/>
        <v>0.79859346642468243</v>
      </c>
      <c r="L1478" s="2">
        <f t="shared" si="747"/>
        <v>0</v>
      </c>
      <c r="M1478" s="2">
        <f t="shared" si="748"/>
        <v>2.3865698729582552E-2</v>
      </c>
      <c r="N1478" s="64">
        <v>7826</v>
      </c>
      <c r="O1478" s="64">
        <v>35202</v>
      </c>
      <c r="P1478" s="64"/>
      <c r="Q1478" s="64">
        <v>224</v>
      </c>
      <c r="R1478" s="64">
        <v>828</v>
      </c>
      <c r="S1478" s="64"/>
      <c r="T1478" s="64"/>
      <c r="U1478" s="64"/>
      <c r="V1478" s="64"/>
      <c r="W1478" s="64"/>
      <c r="X1478" s="64"/>
      <c r="Y1478" s="64"/>
      <c r="Z1478" s="64"/>
      <c r="AA1478" s="64"/>
      <c r="AB1478" s="64"/>
      <c r="AC1478" s="64"/>
      <c r="AD1478" s="64"/>
      <c r="AE1478" s="64"/>
      <c r="AG1478" s="6">
        <f>IF(Q1478&gt;0,RANK(Q1478,(N1478:P1478,Q1478:AE1478)),0)</f>
        <v>4</v>
      </c>
      <c r="AH1478" s="6">
        <f>IF(R1478&gt;0,RANK(R1478,(N1478:P1478,Q1478:AE1478)),0)</f>
        <v>3</v>
      </c>
      <c r="AI1478" s="6">
        <f>IF(T1478&gt;0,RANK(T1478,(N1478:P1478,Q1478:AE1478)),0)</f>
        <v>0</v>
      </c>
      <c r="AJ1478" s="6">
        <f>IF(S1478&gt;0,RANK(S1478,(N1478:P1478,Q1478:AE1478)),0)</f>
        <v>0</v>
      </c>
      <c r="AK1478" s="2">
        <f t="shared" si="749"/>
        <v>5.0816696914700544E-3</v>
      </c>
      <c r="AL1478" s="2">
        <f t="shared" si="750"/>
        <v>1.8784029038112524E-2</v>
      </c>
      <c r="AM1478" s="2">
        <f t="shared" si="751"/>
        <v>0</v>
      </c>
      <c r="AN1478" s="2">
        <f t="shared" si="752"/>
        <v>0</v>
      </c>
      <c r="AP1478" t="s">
        <v>2515</v>
      </c>
      <c r="AQ1478" t="s">
        <v>572</v>
      </c>
      <c r="AR1478">
        <v>11</v>
      </c>
      <c r="AT1478">
        <v>1</v>
      </c>
      <c r="AU1478" s="105">
        <v>48</v>
      </c>
      <c r="AV1478" s="107">
        <v>329</v>
      </c>
      <c r="AW1478" s="111">
        <f t="shared" si="739"/>
        <v>48329</v>
      </c>
      <c r="AY1478" s="6" t="s">
        <v>1243</v>
      </c>
    </row>
    <row r="1479" spans="1:51" hidden="1" outlineLevel="1">
      <c r="A1479" t="s">
        <v>1700</v>
      </c>
      <c r="B1479" t="s">
        <v>572</v>
      </c>
      <c r="C1479" s="1">
        <f t="shared" si="740"/>
        <v>8026</v>
      </c>
      <c r="D1479" s="8">
        <f t="shared" si="741"/>
        <v>2</v>
      </c>
      <c r="E1479" s="8">
        <f t="shared" si="742"/>
        <v>1</v>
      </c>
      <c r="F1479" s="8">
        <f t="shared" si="743"/>
        <v>0</v>
      </c>
      <c r="G1479" s="61">
        <f t="shared" si="744"/>
        <v>2304</v>
      </c>
      <c r="H1479" s="66">
        <f t="shared" si="753"/>
        <v>0.28706703214552703</v>
      </c>
      <c r="I1479" s="2"/>
      <c r="J1479" s="2">
        <f t="shared" si="745"/>
        <v>0.3437577871916272</v>
      </c>
      <c r="K1479" s="2">
        <f t="shared" si="746"/>
        <v>0.63082481933715429</v>
      </c>
      <c r="L1479" s="2">
        <f t="shared" si="747"/>
        <v>0</v>
      </c>
      <c r="M1479" s="2">
        <f t="shared" si="748"/>
        <v>2.5417393471218519E-2</v>
      </c>
      <c r="N1479" s="64">
        <v>2759</v>
      </c>
      <c r="O1479" s="64">
        <v>5063</v>
      </c>
      <c r="P1479" s="64"/>
      <c r="Q1479" s="64">
        <v>59</v>
      </c>
      <c r="R1479" s="64">
        <v>145</v>
      </c>
      <c r="S1479" s="64"/>
      <c r="T1479" s="64"/>
      <c r="U1479" s="64"/>
      <c r="V1479" s="64"/>
      <c r="W1479" s="64"/>
      <c r="X1479" s="64"/>
      <c r="Y1479" s="64"/>
      <c r="Z1479" s="64"/>
      <c r="AA1479" s="64"/>
      <c r="AB1479" s="64"/>
      <c r="AC1479" s="64"/>
      <c r="AD1479" s="64"/>
      <c r="AE1479" s="64"/>
      <c r="AG1479" s="6">
        <f>IF(Q1479&gt;0,RANK(Q1479,(N1479:P1479,Q1479:AE1479)),0)</f>
        <v>4</v>
      </c>
      <c r="AH1479" s="6">
        <f>IF(R1479&gt;0,RANK(R1479,(N1479:P1479,Q1479:AE1479)),0)</f>
        <v>3</v>
      </c>
      <c r="AI1479" s="6">
        <f>IF(T1479&gt;0,RANK(T1479,(N1479:P1479,Q1479:AE1479)),0)</f>
        <v>0</v>
      </c>
      <c r="AJ1479" s="6">
        <f>IF(S1479&gt;0,RANK(S1479,(N1479:P1479,Q1479:AE1479)),0)</f>
        <v>0</v>
      </c>
      <c r="AK1479" s="2">
        <f t="shared" si="749"/>
        <v>7.3511088960877147E-3</v>
      </c>
      <c r="AL1479" s="2">
        <f t="shared" si="750"/>
        <v>1.8066284575130823E-2</v>
      </c>
      <c r="AM1479" s="2">
        <f t="shared" si="751"/>
        <v>0</v>
      </c>
      <c r="AN1479" s="2">
        <f t="shared" si="752"/>
        <v>0</v>
      </c>
      <c r="AP1479" t="s">
        <v>1700</v>
      </c>
      <c r="AQ1479" t="s">
        <v>572</v>
      </c>
      <c r="AR1479">
        <v>17</v>
      </c>
      <c r="AT1479">
        <v>1</v>
      </c>
      <c r="AU1479" s="105">
        <v>48</v>
      </c>
      <c r="AV1479" s="107">
        <v>331</v>
      </c>
      <c r="AW1479" s="111">
        <f t="shared" si="739"/>
        <v>48331</v>
      </c>
      <c r="AY1479" s="6" t="s">
        <v>1243</v>
      </c>
    </row>
    <row r="1480" spans="1:51" hidden="1" outlineLevel="1">
      <c r="A1480" t="s">
        <v>1705</v>
      </c>
      <c r="B1480" t="s">
        <v>572</v>
      </c>
      <c r="C1480" s="1">
        <f t="shared" si="740"/>
        <v>2131</v>
      </c>
      <c r="D1480" s="8">
        <f t="shared" si="741"/>
        <v>2</v>
      </c>
      <c r="E1480" s="8">
        <f t="shared" si="742"/>
        <v>1</v>
      </c>
      <c r="F1480" s="8">
        <f t="shared" si="743"/>
        <v>0</v>
      </c>
      <c r="G1480" s="61">
        <f t="shared" si="744"/>
        <v>1388</v>
      </c>
      <c r="H1480" s="66">
        <f t="shared" si="753"/>
        <v>0.65133740028155795</v>
      </c>
      <c r="I1480" s="2"/>
      <c r="J1480" s="2">
        <f t="shared" si="745"/>
        <v>0.16142656030032848</v>
      </c>
      <c r="K1480" s="2">
        <f t="shared" si="746"/>
        <v>0.81276396058188649</v>
      </c>
      <c r="L1480" s="2">
        <f t="shared" si="747"/>
        <v>0</v>
      </c>
      <c r="M1480" s="2">
        <f t="shared" si="748"/>
        <v>2.5809479117785084E-2</v>
      </c>
      <c r="N1480" s="64">
        <v>344</v>
      </c>
      <c r="O1480" s="64">
        <v>1732</v>
      </c>
      <c r="P1480" s="64"/>
      <c r="Q1480" s="64">
        <v>16</v>
      </c>
      <c r="R1480" s="64">
        <v>39</v>
      </c>
      <c r="S1480" s="64"/>
      <c r="T1480" s="64"/>
      <c r="U1480" s="64"/>
      <c r="V1480" s="64"/>
      <c r="W1480" s="64"/>
      <c r="X1480" s="64"/>
      <c r="Y1480" s="64"/>
      <c r="Z1480" s="64"/>
      <c r="AA1480" s="64"/>
      <c r="AB1480" s="64"/>
      <c r="AC1480" s="64"/>
      <c r="AD1480" s="64"/>
      <c r="AE1480" s="64"/>
      <c r="AG1480" s="6">
        <f>IF(Q1480&gt;0,RANK(Q1480,(N1480:P1480,Q1480:AE1480)),0)</f>
        <v>4</v>
      </c>
      <c r="AH1480" s="6">
        <f>IF(R1480&gt;0,RANK(R1480,(N1480:P1480,Q1480:AE1480)),0)</f>
        <v>3</v>
      </c>
      <c r="AI1480" s="6">
        <f>IF(T1480&gt;0,RANK(T1480,(N1480:P1480,Q1480:AE1480)),0)</f>
        <v>0</v>
      </c>
      <c r="AJ1480" s="6">
        <f>IF(S1480&gt;0,RANK(S1480,(N1480:P1480,Q1480:AE1480)),0)</f>
        <v>0</v>
      </c>
      <c r="AK1480" s="2">
        <f t="shared" si="749"/>
        <v>7.5082121069920222E-3</v>
      </c>
      <c r="AL1480" s="2">
        <f t="shared" si="750"/>
        <v>1.8301267010793053E-2</v>
      </c>
      <c r="AM1480" s="2">
        <f t="shared" si="751"/>
        <v>0</v>
      </c>
      <c r="AN1480" s="2">
        <f t="shared" si="752"/>
        <v>0</v>
      </c>
      <c r="AP1480" t="s">
        <v>1705</v>
      </c>
      <c r="AQ1480" t="s">
        <v>572</v>
      </c>
      <c r="AR1480">
        <v>11</v>
      </c>
      <c r="AT1480">
        <v>1</v>
      </c>
      <c r="AU1480" s="105">
        <v>48</v>
      </c>
      <c r="AV1480" s="107">
        <v>333</v>
      </c>
      <c r="AW1480" s="111">
        <f t="shared" si="739"/>
        <v>48333</v>
      </c>
      <c r="AY1480" s="6" t="s">
        <v>1243</v>
      </c>
    </row>
    <row r="1481" spans="1:51" hidden="1" outlineLevel="1">
      <c r="A1481" t="s">
        <v>196</v>
      </c>
      <c r="B1481" t="s">
        <v>572</v>
      </c>
      <c r="C1481" s="1">
        <f t="shared" si="740"/>
        <v>2235</v>
      </c>
      <c r="D1481" s="8">
        <f t="shared" si="741"/>
        <v>2</v>
      </c>
      <c r="E1481" s="8">
        <f t="shared" si="742"/>
        <v>1</v>
      </c>
      <c r="F1481" s="8">
        <f t="shared" si="743"/>
        <v>0</v>
      </c>
      <c r="G1481" s="61">
        <f t="shared" si="744"/>
        <v>1029</v>
      </c>
      <c r="H1481" s="66">
        <f t="shared" si="753"/>
        <v>0.46040268456375838</v>
      </c>
      <c r="I1481" s="2"/>
      <c r="J1481" s="2">
        <f t="shared" si="745"/>
        <v>0.25458612975391498</v>
      </c>
      <c r="K1481" s="2">
        <f t="shared" si="746"/>
        <v>0.71498881431767336</v>
      </c>
      <c r="L1481" s="2">
        <f t="shared" si="747"/>
        <v>0</v>
      </c>
      <c r="M1481" s="2">
        <f t="shared" si="748"/>
        <v>3.0425055928411715E-2</v>
      </c>
      <c r="N1481" s="64">
        <v>569</v>
      </c>
      <c r="O1481" s="64">
        <v>1598</v>
      </c>
      <c r="P1481" s="64"/>
      <c r="Q1481" s="64">
        <v>17</v>
      </c>
      <c r="R1481" s="64">
        <v>51</v>
      </c>
      <c r="S1481" s="64"/>
      <c r="T1481" s="64"/>
      <c r="U1481" s="64"/>
      <c r="V1481" s="64"/>
      <c r="W1481" s="64"/>
      <c r="X1481" s="64"/>
      <c r="Y1481" s="64"/>
      <c r="Z1481" s="64"/>
      <c r="AA1481" s="64"/>
      <c r="AB1481" s="64"/>
      <c r="AC1481" s="64"/>
      <c r="AD1481" s="64"/>
      <c r="AE1481" s="64"/>
      <c r="AG1481" s="6">
        <f>IF(Q1481&gt;0,RANK(Q1481,(N1481:P1481,Q1481:AE1481)),0)</f>
        <v>4</v>
      </c>
      <c r="AH1481" s="6">
        <f>IF(R1481&gt;0,RANK(R1481,(N1481:P1481,Q1481:AE1481)),0)</f>
        <v>3</v>
      </c>
      <c r="AI1481" s="6">
        <f>IF(T1481&gt;0,RANK(T1481,(N1481:P1481,Q1481:AE1481)),0)</f>
        <v>0</v>
      </c>
      <c r="AJ1481" s="6">
        <f>IF(S1481&gt;0,RANK(S1481,(N1481:P1481,Q1481:AE1481)),0)</f>
        <v>0</v>
      </c>
      <c r="AK1481" s="2">
        <f t="shared" si="749"/>
        <v>7.6062639821029079E-3</v>
      </c>
      <c r="AL1481" s="2">
        <f t="shared" si="750"/>
        <v>2.2818791946308724E-2</v>
      </c>
      <c r="AM1481" s="2">
        <f t="shared" si="751"/>
        <v>0</v>
      </c>
      <c r="AN1481" s="2">
        <f t="shared" si="752"/>
        <v>0</v>
      </c>
      <c r="AP1481" t="s">
        <v>196</v>
      </c>
      <c r="AQ1481" t="s">
        <v>572</v>
      </c>
      <c r="AR1481">
        <v>11</v>
      </c>
      <c r="AT1481">
        <v>1</v>
      </c>
      <c r="AU1481" s="105">
        <v>48</v>
      </c>
      <c r="AV1481" s="107">
        <v>335</v>
      </c>
      <c r="AW1481" s="111">
        <f t="shared" si="739"/>
        <v>48335</v>
      </c>
      <c r="AY1481" s="6" t="s">
        <v>1243</v>
      </c>
    </row>
    <row r="1482" spans="1:51" hidden="1" outlineLevel="1">
      <c r="A1482" t="s">
        <v>534</v>
      </c>
      <c r="B1482" t="s">
        <v>572</v>
      </c>
      <c r="C1482" s="1">
        <f t="shared" si="740"/>
        <v>7527</v>
      </c>
      <c r="D1482" s="8">
        <f t="shared" si="741"/>
        <v>2</v>
      </c>
      <c r="E1482" s="8">
        <f t="shared" si="742"/>
        <v>1</v>
      </c>
      <c r="F1482" s="8">
        <f t="shared" si="743"/>
        <v>0</v>
      </c>
      <c r="G1482" s="61">
        <f t="shared" si="744"/>
        <v>4879</v>
      </c>
      <c r="H1482" s="66">
        <f t="shared" si="753"/>
        <v>0.64819981400292281</v>
      </c>
      <c r="I1482" s="2"/>
      <c r="J1482" s="2">
        <f t="shared" si="745"/>
        <v>0.16274744254018866</v>
      </c>
      <c r="K1482" s="2">
        <f t="shared" si="746"/>
        <v>0.81094725654311151</v>
      </c>
      <c r="L1482" s="2">
        <f t="shared" si="747"/>
        <v>0</v>
      </c>
      <c r="M1482" s="2">
        <f t="shared" si="748"/>
        <v>2.6305300916699803E-2</v>
      </c>
      <c r="N1482" s="64">
        <v>1225</v>
      </c>
      <c r="O1482" s="64">
        <v>6104</v>
      </c>
      <c r="P1482" s="64"/>
      <c r="Q1482" s="64">
        <v>64</v>
      </c>
      <c r="R1482" s="64">
        <v>134</v>
      </c>
      <c r="S1482" s="64"/>
      <c r="T1482" s="64"/>
      <c r="U1482" s="64"/>
      <c r="V1482" s="64"/>
      <c r="W1482" s="64"/>
      <c r="X1482" s="64"/>
      <c r="Y1482" s="64"/>
      <c r="Z1482" s="64"/>
      <c r="AA1482" s="64"/>
      <c r="AB1482" s="64"/>
      <c r="AC1482" s="64"/>
      <c r="AD1482" s="64"/>
      <c r="AE1482" s="64"/>
      <c r="AG1482" s="6">
        <f>IF(Q1482&gt;0,RANK(Q1482,(N1482:P1482,Q1482:AE1482)),0)</f>
        <v>4</v>
      </c>
      <c r="AH1482" s="6">
        <f>IF(R1482&gt;0,RANK(R1482,(N1482:P1482,Q1482:AE1482)),0)</f>
        <v>3</v>
      </c>
      <c r="AI1482" s="6">
        <f>IF(T1482&gt;0,RANK(T1482,(N1482:P1482,Q1482:AE1482)),0)</f>
        <v>0</v>
      </c>
      <c r="AJ1482" s="6">
        <f>IF(S1482&gt;0,RANK(S1482,(N1482:P1482,Q1482:AE1482)),0)</f>
        <v>0</v>
      </c>
      <c r="AK1482" s="2">
        <f t="shared" si="749"/>
        <v>8.5027235286302648E-3</v>
      </c>
      <c r="AL1482" s="2">
        <f t="shared" si="750"/>
        <v>1.7802577388069615E-2</v>
      </c>
      <c r="AM1482" s="2">
        <f t="shared" si="751"/>
        <v>0</v>
      </c>
      <c r="AN1482" s="2">
        <f t="shared" si="752"/>
        <v>0</v>
      </c>
      <c r="AP1482" t="s">
        <v>534</v>
      </c>
      <c r="AQ1482" t="s">
        <v>572</v>
      </c>
      <c r="AR1482">
        <v>13</v>
      </c>
      <c r="AT1482">
        <v>1</v>
      </c>
      <c r="AU1482" s="105">
        <v>48</v>
      </c>
      <c r="AV1482" s="107">
        <v>337</v>
      </c>
      <c r="AW1482" s="111">
        <f t="shared" si="739"/>
        <v>48337</v>
      </c>
      <c r="AY1482" s="6" t="s">
        <v>1243</v>
      </c>
    </row>
    <row r="1483" spans="1:51" hidden="1" outlineLevel="1">
      <c r="A1483" t="s">
        <v>2319</v>
      </c>
      <c r="B1483" t="s">
        <v>572</v>
      </c>
      <c r="C1483" s="1">
        <f t="shared" si="740"/>
        <v>172084</v>
      </c>
      <c r="D1483" s="8">
        <f t="shared" si="741"/>
        <v>2</v>
      </c>
      <c r="E1483" s="8">
        <f t="shared" si="742"/>
        <v>1</v>
      </c>
      <c r="F1483" s="8">
        <f t="shared" si="743"/>
        <v>0</v>
      </c>
      <c r="G1483" s="61">
        <f t="shared" si="744"/>
        <v>102668</v>
      </c>
      <c r="H1483" s="66">
        <f t="shared" si="753"/>
        <v>0.59661560633179145</v>
      </c>
      <c r="I1483" s="2"/>
      <c r="J1483" s="2">
        <f t="shared" si="745"/>
        <v>0.18948885428046769</v>
      </c>
      <c r="K1483" s="2">
        <f t="shared" si="746"/>
        <v>0.78610446061225914</v>
      </c>
      <c r="L1483" s="2">
        <f t="shared" si="747"/>
        <v>0</v>
      </c>
      <c r="M1483" s="2">
        <f t="shared" si="748"/>
        <v>2.4406685107273174E-2</v>
      </c>
      <c r="N1483" s="64">
        <v>32608</v>
      </c>
      <c r="O1483" s="64">
        <v>135276</v>
      </c>
      <c r="P1483" s="64"/>
      <c r="Q1483" s="64">
        <v>1188</v>
      </c>
      <c r="R1483" s="64">
        <v>3012</v>
      </c>
      <c r="S1483" s="64"/>
      <c r="T1483" s="64"/>
      <c r="U1483" s="64"/>
      <c r="V1483" s="64"/>
      <c r="W1483" s="64"/>
      <c r="X1483" s="64"/>
      <c r="Y1483" s="64"/>
      <c r="Z1483" s="64"/>
      <c r="AA1483" s="64"/>
      <c r="AB1483" s="64"/>
      <c r="AC1483" s="64"/>
      <c r="AD1483" s="64"/>
      <c r="AE1483" s="64"/>
      <c r="AG1483" s="6">
        <f>IF(Q1483&gt;0,RANK(Q1483,(N1483:P1483,Q1483:AE1483)),0)</f>
        <v>4</v>
      </c>
      <c r="AH1483" s="6">
        <f>IF(R1483&gt;0,RANK(R1483,(N1483:P1483,Q1483:AE1483)),0)</f>
        <v>3</v>
      </c>
      <c r="AI1483" s="6">
        <f>IF(T1483&gt;0,RANK(T1483,(N1483:P1483,Q1483:AE1483)),0)</f>
        <v>0</v>
      </c>
      <c r="AJ1483" s="6">
        <f>IF(S1483&gt;0,RANK(S1483,(N1483:P1483,Q1483:AE1483)),0)</f>
        <v>0</v>
      </c>
      <c r="AK1483" s="2">
        <f t="shared" si="749"/>
        <v>6.9036052160572747E-3</v>
      </c>
      <c r="AL1483" s="2">
        <f t="shared" si="750"/>
        <v>1.7503079891215918E-2</v>
      </c>
      <c r="AM1483" s="2">
        <f t="shared" si="751"/>
        <v>0</v>
      </c>
      <c r="AN1483" s="2">
        <f t="shared" si="752"/>
        <v>0</v>
      </c>
      <c r="AP1483" t="s">
        <v>2319</v>
      </c>
      <c r="AQ1483" t="s">
        <v>572</v>
      </c>
      <c r="AR1483">
        <v>8</v>
      </c>
      <c r="AT1483">
        <v>1</v>
      </c>
      <c r="AU1483" s="105">
        <v>48</v>
      </c>
      <c r="AV1483" s="107">
        <v>339</v>
      </c>
      <c r="AW1483" s="111">
        <f t="shared" ref="AW1483:AW1546" si="754">1000*AU1483+AV1483</f>
        <v>48339</v>
      </c>
      <c r="AY1483" s="6" t="s">
        <v>1243</v>
      </c>
    </row>
    <row r="1484" spans="1:51" hidden="1" outlineLevel="1">
      <c r="A1484" t="s">
        <v>1248</v>
      </c>
      <c r="B1484" t="s">
        <v>572</v>
      </c>
      <c r="C1484" s="1">
        <f t="shared" si="740"/>
        <v>4867</v>
      </c>
      <c r="D1484" s="8">
        <f t="shared" si="741"/>
        <v>2</v>
      </c>
      <c r="E1484" s="8">
        <f t="shared" si="742"/>
        <v>1</v>
      </c>
      <c r="F1484" s="8">
        <f t="shared" si="743"/>
        <v>0</v>
      </c>
      <c r="G1484" s="61">
        <f t="shared" si="744"/>
        <v>3000</v>
      </c>
      <c r="H1484" s="66">
        <f t="shared" si="753"/>
        <v>0.61639613725087328</v>
      </c>
      <c r="I1484" s="2"/>
      <c r="J1484" s="2">
        <f t="shared" si="745"/>
        <v>0.17916581056092049</v>
      </c>
      <c r="K1484" s="2">
        <f t="shared" si="746"/>
        <v>0.79556194781179368</v>
      </c>
      <c r="L1484" s="2">
        <f t="shared" si="747"/>
        <v>0</v>
      </c>
      <c r="M1484" s="2">
        <f t="shared" si="748"/>
        <v>2.5272241627285807E-2</v>
      </c>
      <c r="N1484" s="64">
        <v>872</v>
      </c>
      <c r="O1484" s="64">
        <v>3872</v>
      </c>
      <c r="P1484" s="64"/>
      <c r="Q1484" s="64">
        <v>36</v>
      </c>
      <c r="R1484" s="64">
        <v>87</v>
      </c>
      <c r="S1484" s="64"/>
      <c r="T1484" s="64"/>
      <c r="U1484" s="64"/>
      <c r="V1484" s="64"/>
      <c r="W1484" s="64"/>
      <c r="X1484" s="64"/>
      <c r="Y1484" s="64"/>
      <c r="Z1484" s="64"/>
      <c r="AA1484" s="64"/>
      <c r="AB1484" s="64"/>
      <c r="AC1484" s="64"/>
      <c r="AD1484" s="64"/>
      <c r="AE1484" s="64"/>
      <c r="AG1484" s="6">
        <f>IF(Q1484&gt;0,RANK(Q1484,(N1484:P1484,Q1484:AE1484)),0)</f>
        <v>4</v>
      </c>
      <c r="AH1484" s="6">
        <f>IF(R1484&gt;0,RANK(R1484,(N1484:P1484,Q1484:AE1484)),0)</f>
        <v>3</v>
      </c>
      <c r="AI1484" s="6">
        <f>IF(T1484&gt;0,RANK(T1484,(N1484:P1484,Q1484:AE1484)),0)</f>
        <v>0</v>
      </c>
      <c r="AJ1484" s="6">
        <f>IF(S1484&gt;0,RANK(S1484,(N1484:P1484,Q1484:AE1484)),0)</f>
        <v>0</v>
      </c>
      <c r="AK1484" s="2">
        <f t="shared" si="749"/>
        <v>7.3967536470104789E-3</v>
      </c>
      <c r="AL1484" s="2">
        <f t="shared" si="750"/>
        <v>1.7875487980275325E-2</v>
      </c>
      <c r="AM1484" s="2">
        <f t="shared" si="751"/>
        <v>0</v>
      </c>
      <c r="AN1484" s="2">
        <f t="shared" si="752"/>
        <v>0</v>
      </c>
      <c r="AP1484" t="s">
        <v>1248</v>
      </c>
      <c r="AQ1484" t="s">
        <v>572</v>
      </c>
      <c r="AR1484">
        <v>13</v>
      </c>
      <c r="AT1484">
        <v>1</v>
      </c>
      <c r="AU1484" s="105">
        <v>48</v>
      </c>
      <c r="AV1484" s="107">
        <v>341</v>
      </c>
      <c r="AW1484" s="111">
        <f t="shared" si="754"/>
        <v>48341</v>
      </c>
      <c r="AY1484" s="6" t="s">
        <v>1243</v>
      </c>
    </row>
    <row r="1485" spans="1:51" hidden="1" outlineLevel="1">
      <c r="A1485" t="s">
        <v>1827</v>
      </c>
      <c r="B1485" t="s">
        <v>572</v>
      </c>
      <c r="C1485" s="1">
        <f t="shared" si="740"/>
        <v>4955</v>
      </c>
      <c r="D1485" s="8">
        <f t="shared" si="741"/>
        <v>2</v>
      </c>
      <c r="E1485" s="8">
        <f t="shared" si="742"/>
        <v>1</v>
      </c>
      <c r="F1485" s="8">
        <f t="shared" si="743"/>
        <v>0</v>
      </c>
      <c r="G1485" s="61">
        <f t="shared" si="744"/>
        <v>531</v>
      </c>
      <c r="H1485" s="66">
        <f t="shared" si="753"/>
        <v>0.10716448032290615</v>
      </c>
      <c r="I1485" s="2"/>
      <c r="J1485" s="2">
        <f t="shared" si="745"/>
        <v>0.43511604439959639</v>
      </c>
      <c r="K1485" s="2">
        <f t="shared" si="746"/>
        <v>0.54228052472250254</v>
      </c>
      <c r="L1485" s="2">
        <f t="shared" si="747"/>
        <v>0</v>
      </c>
      <c r="M1485" s="2">
        <f t="shared" si="748"/>
        <v>2.2603430877901065E-2</v>
      </c>
      <c r="N1485" s="64">
        <v>2156</v>
      </c>
      <c r="O1485" s="64">
        <v>2687</v>
      </c>
      <c r="P1485" s="64"/>
      <c r="Q1485" s="64">
        <v>30</v>
      </c>
      <c r="R1485" s="64">
        <v>82</v>
      </c>
      <c r="S1485" s="64"/>
      <c r="T1485" s="64"/>
      <c r="U1485" s="64"/>
      <c r="V1485" s="64"/>
      <c r="W1485" s="64"/>
      <c r="X1485" s="64"/>
      <c r="Y1485" s="64"/>
      <c r="Z1485" s="64"/>
      <c r="AA1485" s="64"/>
      <c r="AB1485" s="64"/>
      <c r="AC1485" s="64"/>
      <c r="AD1485" s="64"/>
      <c r="AE1485" s="64"/>
      <c r="AG1485" s="6">
        <f>IF(Q1485&gt;0,RANK(Q1485,(N1485:P1485,Q1485:AE1485)),0)</f>
        <v>4</v>
      </c>
      <c r="AH1485" s="6">
        <f>IF(R1485&gt;0,RANK(R1485,(N1485:P1485,Q1485:AE1485)),0)</f>
        <v>3</v>
      </c>
      <c r="AI1485" s="6">
        <f>IF(T1485&gt;0,RANK(T1485,(N1485:P1485,Q1485:AE1485)),0)</f>
        <v>0</v>
      </c>
      <c r="AJ1485" s="6">
        <f>IF(S1485&gt;0,RANK(S1485,(N1485:P1485,Q1485:AE1485)),0)</f>
        <v>0</v>
      </c>
      <c r="AK1485" s="2">
        <f t="shared" si="749"/>
        <v>6.0544904137235112E-3</v>
      </c>
      <c r="AL1485" s="2">
        <f t="shared" si="750"/>
        <v>1.6548940464177597E-2</v>
      </c>
      <c r="AM1485" s="2">
        <f t="shared" si="751"/>
        <v>0</v>
      </c>
      <c r="AN1485" s="2">
        <f t="shared" si="752"/>
        <v>0</v>
      </c>
      <c r="AP1485" t="s">
        <v>1827</v>
      </c>
      <c r="AQ1485" t="s">
        <v>572</v>
      </c>
      <c r="AR1485">
        <v>4</v>
      </c>
      <c r="AT1485">
        <v>1</v>
      </c>
      <c r="AU1485" s="105">
        <v>48</v>
      </c>
      <c r="AV1485" s="107">
        <v>343</v>
      </c>
      <c r="AW1485" s="111">
        <f t="shared" si="754"/>
        <v>48343</v>
      </c>
      <c r="AY1485" s="6" t="s">
        <v>1243</v>
      </c>
    </row>
    <row r="1486" spans="1:51" hidden="1" outlineLevel="1">
      <c r="A1486" t="s">
        <v>2197</v>
      </c>
      <c r="B1486" t="s">
        <v>572</v>
      </c>
      <c r="C1486" s="1">
        <f t="shared" si="740"/>
        <v>551</v>
      </c>
      <c r="D1486" s="8">
        <f t="shared" si="741"/>
        <v>2</v>
      </c>
      <c r="E1486" s="8">
        <f t="shared" si="742"/>
        <v>1</v>
      </c>
      <c r="F1486" s="8">
        <f t="shared" si="743"/>
        <v>0</v>
      </c>
      <c r="G1486" s="61">
        <f t="shared" si="744"/>
        <v>408</v>
      </c>
      <c r="H1486" s="66">
        <f t="shared" si="753"/>
        <v>0.74047186932849363</v>
      </c>
      <c r="I1486" s="2"/>
      <c r="J1486" s="2">
        <f t="shared" si="745"/>
        <v>0.11796733212341198</v>
      </c>
      <c r="K1486" s="2">
        <f t="shared" si="746"/>
        <v>0.85843920145190566</v>
      </c>
      <c r="L1486" s="2">
        <f t="shared" si="747"/>
        <v>0</v>
      </c>
      <c r="M1486" s="2">
        <f t="shared" si="748"/>
        <v>2.3593466424682297E-2</v>
      </c>
      <c r="N1486" s="64">
        <v>65</v>
      </c>
      <c r="O1486" s="64">
        <v>473</v>
      </c>
      <c r="P1486" s="64"/>
      <c r="Q1486" s="64">
        <v>6</v>
      </c>
      <c r="R1486" s="64">
        <v>7</v>
      </c>
      <c r="S1486" s="64"/>
      <c r="T1486" s="64"/>
      <c r="U1486" s="64"/>
      <c r="V1486" s="64"/>
      <c r="W1486" s="64"/>
      <c r="X1486" s="64"/>
      <c r="Y1486" s="64"/>
      <c r="Z1486" s="64"/>
      <c r="AA1486" s="64"/>
      <c r="AB1486" s="64"/>
      <c r="AC1486" s="64"/>
      <c r="AD1486" s="64"/>
      <c r="AE1486" s="64"/>
      <c r="AG1486" s="6">
        <f>IF(Q1486&gt;0,RANK(Q1486,(N1486:P1486,Q1486:AE1486)),0)</f>
        <v>4</v>
      </c>
      <c r="AH1486" s="6">
        <f>IF(R1486&gt;0,RANK(R1486,(N1486:P1486,Q1486:AE1486)),0)</f>
        <v>3</v>
      </c>
      <c r="AI1486" s="6">
        <f>IF(T1486&gt;0,RANK(T1486,(N1486:P1486,Q1486:AE1486)),0)</f>
        <v>0</v>
      </c>
      <c r="AJ1486" s="6">
        <f>IF(S1486&gt;0,RANK(S1486,(N1486:P1486,Q1486:AE1486)),0)</f>
        <v>0</v>
      </c>
      <c r="AK1486" s="2">
        <f t="shared" si="749"/>
        <v>1.0889292196007259E-2</v>
      </c>
      <c r="AL1486" s="2">
        <f t="shared" si="750"/>
        <v>1.2704174228675136E-2</v>
      </c>
      <c r="AM1486" s="2">
        <f t="shared" si="751"/>
        <v>0</v>
      </c>
      <c r="AN1486" s="2">
        <f t="shared" si="752"/>
        <v>0</v>
      </c>
      <c r="AP1486" t="s">
        <v>2197</v>
      </c>
      <c r="AQ1486" t="s">
        <v>572</v>
      </c>
      <c r="AR1486">
        <v>13</v>
      </c>
      <c r="AT1486">
        <v>1</v>
      </c>
      <c r="AU1486" s="105">
        <v>48</v>
      </c>
      <c r="AV1486" s="107">
        <v>345</v>
      </c>
      <c r="AW1486" s="111">
        <f t="shared" si="754"/>
        <v>48345</v>
      </c>
      <c r="AY1486" s="6" t="s">
        <v>1243</v>
      </c>
    </row>
    <row r="1487" spans="1:51" hidden="1" outlineLevel="1">
      <c r="A1487" t="s">
        <v>1398</v>
      </c>
      <c r="B1487" t="s">
        <v>572</v>
      </c>
      <c r="C1487" s="1">
        <f t="shared" si="740"/>
        <v>20263</v>
      </c>
      <c r="D1487" s="8">
        <f t="shared" si="741"/>
        <v>2</v>
      </c>
      <c r="E1487" s="8">
        <f t="shared" si="742"/>
        <v>1</v>
      </c>
      <c r="F1487" s="8">
        <f t="shared" si="743"/>
        <v>0</v>
      </c>
      <c r="G1487" s="61">
        <f t="shared" si="744"/>
        <v>7155</v>
      </c>
      <c r="H1487" s="66">
        <f t="shared" si="753"/>
        <v>0.35310664758426691</v>
      </c>
      <c r="I1487" s="2"/>
      <c r="J1487" s="2">
        <f t="shared" si="745"/>
        <v>0.31209593840990968</v>
      </c>
      <c r="K1487" s="2">
        <f t="shared" si="746"/>
        <v>0.66520258599417659</v>
      </c>
      <c r="L1487" s="2">
        <f t="shared" si="747"/>
        <v>0</v>
      </c>
      <c r="M1487" s="2">
        <f t="shared" si="748"/>
        <v>2.2701475595913734E-2</v>
      </c>
      <c r="N1487" s="64">
        <v>6324</v>
      </c>
      <c r="O1487" s="64">
        <v>13479</v>
      </c>
      <c r="P1487" s="64"/>
      <c r="Q1487" s="64">
        <v>126</v>
      </c>
      <c r="R1487" s="64">
        <v>334</v>
      </c>
      <c r="S1487" s="64"/>
      <c r="T1487" s="64"/>
      <c r="U1487" s="64"/>
      <c r="V1487" s="64"/>
      <c r="W1487" s="64"/>
      <c r="X1487" s="64"/>
      <c r="Y1487" s="64"/>
      <c r="Z1487" s="64"/>
      <c r="AA1487" s="64"/>
      <c r="AB1487" s="64"/>
      <c r="AC1487" s="64"/>
      <c r="AD1487" s="64"/>
      <c r="AE1487" s="64"/>
      <c r="AG1487" s="6">
        <f>IF(Q1487&gt;0,RANK(Q1487,(N1487:P1487,Q1487:AE1487)),0)</f>
        <v>4</v>
      </c>
      <c r="AH1487" s="6">
        <f>IF(R1487&gt;0,RANK(R1487,(N1487:P1487,Q1487:AE1487)),0)</f>
        <v>3</v>
      </c>
      <c r="AI1487" s="6">
        <f>IF(T1487&gt;0,RANK(T1487,(N1487:P1487,Q1487:AE1487)),0)</f>
        <v>0</v>
      </c>
      <c r="AJ1487" s="6">
        <f>IF(S1487&gt;0,RANK(S1487,(N1487:P1487,Q1487:AE1487)),0)</f>
        <v>0</v>
      </c>
      <c r="AK1487" s="2">
        <f t="shared" si="749"/>
        <v>6.2182302719241966E-3</v>
      </c>
      <c r="AL1487" s="2">
        <f t="shared" si="750"/>
        <v>1.6483245323989537E-2</v>
      </c>
      <c r="AM1487" s="2">
        <f t="shared" si="751"/>
        <v>0</v>
      </c>
      <c r="AN1487" s="2">
        <f t="shared" si="752"/>
        <v>0</v>
      </c>
      <c r="AP1487" t="s">
        <v>1398</v>
      </c>
      <c r="AQ1487" t="s">
        <v>572</v>
      </c>
      <c r="AR1487">
        <v>1</v>
      </c>
      <c r="AT1487">
        <v>1</v>
      </c>
      <c r="AU1487" s="105">
        <v>48</v>
      </c>
      <c r="AV1487" s="107">
        <v>347</v>
      </c>
      <c r="AW1487" s="111">
        <f t="shared" si="754"/>
        <v>48347</v>
      </c>
      <c r="AY1487" s="6" t="s">
        <v>1243</v>
      </c>
    </row>
    <row r="1488" spans="1:51" hidden="1" outlineLevel="1">
      <c r="A1488" t="s">
        <v>1457</v>
      </c>
      <c r="B1488" t="s">
        <v>572</v>
      </c>
      <c r="C1488" s="1">
        <f t="shared" si="740"/>
        <v>14950</v>
      </c>
      <c r="D1488" s="8">
        <f t="shared" si="741"/>
        <v>2</v>
      </c>
      <c r="E1488" s="8">
        <f t="shared" si="742"/>
        <v>1</v>
      </c>
      <c r="F1488" s="8">
        <f t="shared" si="743"/>
        <v>0</v>
      </c>
      <c r="G1488" s="61">
        <f t="shared" si="744"/>
        <v>5820</v>
      </c>
      <c r="H1488" s="66">
        <f t="shared" si="753"/>
        <v>0.38929765886287626</v>
      </c>
      <c r="I1488" s="2"/>
      <c r="J1488" s="2">
        <f t="shared" si="745"/>
        <v>0.29304347826086957</v>
      </c>
      <c r="K1488" s="2">
        <f t="shared" si="746"/>
        <v>0.68234113712374578</v>
      </c>
      <c r="L1488" s="2">
        <f t="shared" si="747"/>
        <v>0</v>
      </c>
      <c r="M1488" s="2">
        <f t="shared" si="748"/>
        <v>2.4615384615384706E-2</v>
      </c>
      <c r="N1488" s="64">
        <v>4381</v>
      </c>
      <c r="O1488" s="64">
        <v>10201</v>
      </c>
      <c r="P1488" s="64"/>
      <c r="Q1488" s="64">
        <v>114</v>
      </c>
      <c r="R1488" s="64">
        <v>254</v>
      </c>
      <c r="S1488" s="64"/>
      <c r="T1488" s="64"/>
      <c r="U1488" s="64"/>
      <c r="V1488" s="64"/>
      <c r="W1488" s="64"/>
      <c r="X1488" s="64"/>
      <c r="Y1488" s="64"/>
      <c r="Z1488" s="64"/>
      <c r="AA1488" s="64"/>
      <c r="AB1488" s="64"/>
      <c r="AC1488" s="64"/>
      <c r="AD1488" s="64"/>
      <c r="AE1488" s="64"/>
      <c r="AG1488" s="6">
        <f>IF(Q1488&gt;0,RANK(Q1488,(N1488:P1488,Q1488:AE1488)),0)</f>
        <v>4</v>
      </c>
      <c r="AH1488" s="6">
        <f>IF(R1488&gt;0,RANK(R1488,(N1488:P1488,Q1488:AE1488)),0)</f>
        <v>3</v>
      </c>
      <c r="AI1488" s="6">
        <f>IF(T1488&gt;0,RANK(T1488,(N1488:P1488,Q1488:AE1488)),0)</f>
        <v>0</v>
      </c>
      <c r="AJ1488" s="6">
        <f>IF(S1488&gt;0,RANK(S1488,(N1488:P1488,Q1488:AE1488)),0)</f>
        <v>0</v>
      </c>
      <c r="AK1488" s="2">
        <f t="shared" si="749"/>
        <v>7.6254180602006692E-3</v>
      </c>
      <c r="AL1488" s="2">
        <f t="shared" si="750"/>
        <v>1.6989966555183946E-2</v>
      </c>
      <c r="AM1488" s="2">
        <f t="shared" si="751"/>
        <v>0</v>
      </c>
      <c r="AN1488" s="2">
        <f t="shared" si="752"/>
        <v>0</v>
      </c>
      <c r="AP1488" t="s">
        <v>1457</v>
      </c>
      <c r="AQ1488" t="s">
        <v>572</v>
      </c>
      <c r="AR1488">
        <v>6</v>
      </c>
      <c r="AT1488">
        <v>1</v>
      </c>
      <c r="AU1488" s="105">
        <v>48</v>
      </c>
      <c r="AV1488" s="107">
        <v>349</v>
      </c>
      <c r="AW1488" s="111">
        <f t="shared" si="754"/>
        <v>48349</v>
      </c>
      <c r="AY1488" s="6" t="s">
        <v>1243</v>
      </c>
    </row>
    <row r="1489" spans="1:51" hidden="1" outlineLevel="1">
      <c r="A1489" t="s">
        <v>900</v>
      </c>
      <c r="B1489" t="s">
        <v>572</v>
      </c>
      <c r="C1489" s="1">
        <f t="shared" si="740"/>
        <v>5591</v>
      </c>
      <c r="D1489" s="8">
        <f t="shared" si="741"/>
        <v>2</v>
      </c>
      <c r="E1489" s="8">
        <f t="shared" si="742"/>
        <v>1</v>
      </c>
      <c r="F1489" s="8">
        <f t="shared" si="743"/>
        <v>0</v>
      </c>
      <c r="G1489" s="61">
        <f t="shared" si="744"/>
        <v>1532</v>
      </c>
      <c r="H1489" s="66">
        <f t="shared" si="753"/>
        <v>0.27401180468610264</v>
      </c>
      <c r="I1489" s="2"/>
      <c r="J1489" s="2">
        <f t="shared" si="745"/>
        <v>0.34716508674655694</v>
      </c>
      <c r="K1489" s="2">
        <f t="shared" si="746"/>
        <v>0.62117689143265964</v>
      </c>
      <c r="L1489" s="2">
        <f t="shared" si="747"/>
        <v>0</v>
      </c>
      <c r="M1489" s="2">
        <f t="shared" si="748"/>
        <v>3.1658021820783366E-2</v>
      </c>
      <c r="N1489" s="64">
        <v>1941</v>
      </c>
      <c r="O1489" s="64">
        <v>3473</v>
      </c>
      <c r="P1489" s="64"/>
      <c r="Q1489" s="64">
        <v>53</v>
      </c>
      <c r="R1489" s="64">
        <v>124</v>
      </c>
      <c r="S1489" s="64"/>
      <c r="T1489" s="64"/>
      <c r="U1489" s="64"/>
      <c r="V1489" s="64"/>
      <c r="W1489" s="64"/>
      <c r="X1489" s="64"/>
      <c r="Y1489" s="64"/>
      <c r="Z1489" s="64"/>
      <c r="AA1489" s="64"/>
      <c r="AB1489" s="64"/>
      <c r="AC1489" s="64"/>
      <c r="AD1489" s="64"/>
      <c r="AE1489" s="64"/>
      <c r="AG1489" s="6">
        <f>IF(Q1489&gt;0,RANK(Q1489,(N1489:P1489,Q1489:AE1489)),0)</f>
        <v>4</v>
      </c>
      <c r="AH1489" s="6">
        <f>IF(R1489&gt;0,RANK(R1489,(N1489:P1489,Q1489:AE1489)),0)</f>
        <v>3</v>
      </c>
      <c r="AI1489" s="6">
        <f>IF(T1489&gt;0,RANK(T1489,(N1489:P1489,Q1489:AE1489)),0)</f>
        <v>0</v>
      </c>
      <c r="AJ1489" s="6">
        <f>IF(S1489&gt;0,RANK(S1489,(N1489:P1489,Q1489:AE1489)),0)</f>
        <v>0</v>
      </c>
      <c r="AK1489" s="2">
        <f t="shared" si="749"/>
        <v>9.4795206582006797E-3</v>
      </c>
      <c r="AL1489" s="2">
        <f t="shared" si="750"/>
        <v>2.2178501162582721E-2</v>
      </c>
      <c r="AM1489" s="2">
        <f t="shared" si="751"/>
        <v>0</v>
      </c>
      <c r="AN1489" s="2">
        <f t="shared" si="752"/>
        <v>0</v>
      </c>
      <c r="AP1489" t="s">
        <v>900</v>
      </c>
      <c r="AQ1489" t="s">
        <v>572</v>
      </c>
      <c r="AR1489">
        <v>36</v>
      </c>
      <c r="AT1489">
        <v>1</v>
      </c>
      <c r="AU1489" s="105">
        <v>48</v>
      </c>
      <c r="AV1489" s="107">
        <v>351</v>
      </c>
      <c r="AW1489" s="111">
        <f t="shared" si="754"/>
        <v>48351</v>
      </c>
      <c r="AY1489" s="6" t="s">
        <v>1243</v>
      </c>
    </row>
    <row r="1490" spans="1:51" hidden="1" outlineLevel="1">
      <c r="A1490" t="s">
        <v>996</v>
      </c>
      <c r="B1490" t="s">
        <v>572</v>
      </c>
      <c r="C1490" s="1">
        <f t="shared" si="740"/>
        <v>4478</v>
      </c>
      <c r="D1490" s="8">
        <f t="shared" si="741"/>
        <v>2</v>
      </c>
      <c r="E1490" s="8">
        <f t="shared" si="742"/>
        <v>1</v>
      </c>
      <c r="F1490" s="8">
        <f t="shared" si="743"/>
        <v>0</v>
      </c>
      <c r="G1490" s="61">
        <f t="shared" si="744"/>
        <v>1692</v>
      </c>
      <c r="H1490" s="66">
        <f t="shared" si="753"/>
        <v>0.37784725323805268</v>
      </c>
      <c r="I1490" s="2"/>
      <c r="J1490" s="2">
        <f t="shared" si="745"/>
        <v>0.29231799910674411</v>
      </c>
      <c r="K1490" s="2">
        <f t="shared" si="746"/>
        <v>0.67016525234479674</v>
      </c>
      <c r="L1490" s="2">
        <f t="shared" si="747"/>
        <v>0</v>
      </c>
      <c r="M1490" s="2">
        <f t="shared" si="748"/>
        <v>3.75167485484591E-2</v>
      </c>
      <c r="N1490" s="64">
        <v>1309</v>
      </c>
      <c r="O1490" s="64">
        <v>3001</v>
      </c>
      <c r="P1490" s="64"/>
      <c r="Q1490" s="64">
        <v>56</v>
      </c>
      <c r="R1490" s="64">
        <v>112</v>
      </c>
      <c r="S1490" s="64"/>
      <c r="T1490" s="64"/>
      <c r="U1490" s="64"/>
      <c r="V1490" s="64"/>
      <c r="W1490" s="64"/>
      <c r="X1490" s="64"/>
      <c r="Y1490" s="64"/>
      <c r="Z1490" s="64"/>
      <c r="AA1490" s="64"/>
      <c r="AB1490" s="64"/>
      <c r="AC1490" s="64"/>
      <c r="AD1490" s="64"/>
      <c r="AE1490" s="64"/>
      <c r="AG1490" s="6">
        <f>IF(Q1490&gt;0,RANK(Q1490,(N1490:P1490,Q1490:AE1490)),0)</f>
        <v>4</v>
      </c>
      <c r="AH1490" s="6">
        <f>IF(R1490&gt;0,RANK(R1490,(N1490:P1490,Q1490:AE1490)),0)</f>
        <v>3</v>
      </c>
      <c r="AI1490" s="6">
        <f>IF(T1490&gt;0,RANK(T1490,(N1490:P1490,Q1490:AE1490)),0)</f>
        <v>0</v>
      </c>
      <c r="AJ1490" s="6">
        <f>IF(S1490&gt;0,RANK(S1490,(N1490:P1490,Q1490:AE1490)),0)</f>
        <v>0</v>
      </c>
      <c r="AK1490" s="2">
        <f t="shared" si="749"/>
        <v>1.2505582849486378E-2</v>
      </c>
      <c r="AL1490" s="2">
        <f t="shared" si="750"/>
        <v>2.5011165698972757E-2</v>
      </c>
      <c r="AM1490" s="2">
        <f t="shared" si="751"/>
        <v>0</v>
      </c>
      <c r="AN1490" s="2">
        <f t="shared" si="752"/>
        <v>0</v>
      </c>
      <c r="AP1490" t="s">
        <v>996</v>
      </c>
      <c r="AQ1490" t="s">
        <v>572</v>
      </c>
      <c r="AR1490">
        <v>19</v>
      </c>
      <c r="AT1490">
        <v>1</v>
      </c>
      <c r="AU1490" s="105">
        <v>48</v>
      </c>
      <c r="AV1490" s="107">
        <v>353</v>
      </c>
      <c r="AW1490" s="111">
        <f t="shared" si="754"/>
        <v>48353</v>
      </c>
      <c r="AY1490" s="6" t="s">
        <v>1243</v>
      </c>
    </row>
    <row r="1491" spans="1:51" hidden="1" outlineLevel="1">
      <c r="A1491" t="s">
        <v>1345</v>
      </c>
      <c r="B1491" t="s">
        <v>572</v>
      </c>
      <c r="C1491" s="1">
        <f t="shared" si="740"/>
        <v>94226</v>
      </c>
      <c r="D1491" s="8">
        <f t="shared" si="741"/>
        <v>2</v>
      </c>
      <c r="E1491" s="8">
        <f t="shared" si="742"/>
        <v>1</v>
      </c>
      <c r="F1491" s="8">
        <f t="shared" si="743"/>
        <v>0</v>
      </c>
      <c r="G1491" s="61">
        <f t="shared" si="744"/>
        <v>4482</v>
      </c>
      <c r="H1491" s="66">
        <f t="shared" si="753"/>
        <v>4.7566489079447286E-2</v>
      </c>
      <c r="I1491" s="2"/>
      <c r="J1491" s="2">
        <f t="shared" si="745"/>
        <v>0.46193195084159361</v>
      </c>
      <c r="K1491" s="2">
        <f t="shared" si="746"/>
        <v>0.50949843992104094</v>
      </c>
      <c r="L1491" s="2">
        <f t="shared" si="747"/>
        <v>0</v>
      </c>
      <c r="M1491" s="2">
        <f t="shared" si="748"/>
        <v>2.8569609237365512E-2</v>
      </c>
      <c r="N1491" s="64">
        <v>43526</v>
      </c>
      <c r="O1491" s="64">
        <v>48008</v>
      </c>
      <c r="P1491" s="64"/>
      <c r="Q1491" s="64">
        <v>948</v>
      </c>
      <c r="R1491" s="64">
        <v>1744</v>
      </c>
      <c r="S1491" s="64"/>
      <c r="T1491" s="64"/>
      <c r="U1491" s="64"/>
      <c r="V1491" s="64"/>
      <c r="W1491" s="64"/>
      <c r="X1491" s="64"/>
      <c r="Y1491" s="64"/>
      <c r="Z1491" s="64"/>
      <c r="AA1491" s="64"/>
      <c r="AB1491" s="64"/>
      <c r="AC1491" s="64"/>
      <c r="AD1491" s="64"/>
      <c r="AE1491" s="64"/>
      <c r="AG1491" s="6">
        <f>IF(Q1491&gt;0,RANK(Q1491,(N1491:P1491,Q1491:AE1491)),0)</f>
        <v>4</v>
      </c>
      <c r="AH1491" s="6">
        <f>IF(R1491&gt;0,RANK(R1491,(N1491:P1491,Q1491:AE1491)),0)</f>
        <v>3</v>
      </c>
      <c r="AI1491" s="6">
        <f>IF(T1491&gt;0,RANK(T1491,(N1491:P1491,Q1491:AE1491)),0)</f>
        <v>0</v>
      </c>
      <c r="AJ1491" s="6">
        <f>IF(S1491&gt;0,RANK(S1491,(N1491:P1491,Q1491:AE1491)),0)</f>
        <v>0</v>
      </c>
      <c r="AK1491" s="2">
        <f t="shared" si="749"/>
        <v>1.0060917368879077E-2</v>
      </c>
      <c r="AL1491" s="2">
        <f t="shared" si="750"/>
        <v>1.8508691868486405E-2</v>
      </c>
      <c r="AM1491" s="2">
        <f t="shared" si="751"/>
        <v>0</v>
      </c>
      <c r="AN1491" s="2">
        <f t="shared" si="752"/>
        <v>0</v>
      </c>
      <c r="AP1491" t="s">
        <v>1345</v>
      </c>
      <c r="AQ1491" t="s">
        <v>572</v>
      </c>
      <c r="AR1491">
        <v>27</v>
      </c>
      <c r="AT1491">
        <v>1</v>
      </c>
      <c r="AU1491" s="105">
        <v>48</v>
      </c>
      <c r="AV1491" s="107">
        <v>355</v>
      </c>
      <c r="AW1491" s="111">
        <f t="shared" si="754"/>
        <v>48355</v>
      </c>
      <c r="AY1491" s="6" t="s">
        <v>1243</v>
      </c>
    </row>
    <row r="1492" spans="1:51" hidden="1" outlineLevel="1">
      <c r="A1492" t="s">
        <v>1793</v>
      </c>
      <c r="B1492" t="s">
        <v>572</v>
      </c>
      <c r="C1492" s="1">
        <f t="shared" si="740"/>
        <v>2948</v>
      </c>
      <c r="D1492" s="8">
        <f t="shared" si="741"/>
        <v>2</v>
      </c>
      <c r="E1492" s="8">
        <f t="shared" si="742"/>
        <v>1</v>
      </c>
      <c r="F1492" s="8">
        <f t="shared" si="743"/>
        <v>0</v>
      </c>
      <c r="G1492" s="61">
        <f t="shared" si="744"/>
        <v>2440</v>
      </c>
      <c r="H1492" s="66">
        <f t="shared" si="753"/>
        <v>0.82767978290366351</v>
      </c>
      <c r="I1492" s="2"/>
      <c r="J1492" s="2">
        <f t="shared" si="745"/>
        <v>7.8018995929443696E-2</v>
      </c>
      <c r="K1492" s="2">
        <f t="shared" si="746"/>
        <v>0.90569877883310723</v>
      </c>
      <c r="L1492" s="2">
        <f t="shared" si="747"/>
        <v>0</v>
      </c>
      <c r="M1492" s="2">
        <f t="shared" si="748"/>
        <v>1.6282225237449044E-2</v>
      </c>
      <c r="N1492" s="64">
        <v>230</v>
      </c>
      <c r="O1492" s="64">
        <v>2670</v>
      </c>
      <c r="P1492" s="64"/>
      <c r="Q1492" s="64">
        <v>19</v>
      </c>
      <c r="R1492" s="64">
        <v>29</v>
      </c>
      <c r="S1492" s="64"/>
      <c r="T1492" s="64"/>
      <c r="U1492" s="64"/>
      <c r="V1492" s="64"/>
      <c r="W1492" s="64"/>
      <c r="X1492" s="64"/>
      <c r="Y1492" s="64"/>
      <c r="Z1492" s="64"/>
      <c r="AA1492" s="64"/>
      <c r="AB1492" s="64"/>
      <c r="AC1492" s="64"/>
      <c r="AD1492" s="64"/>
      <c r="AE1492" s="64"/>
      <c r="AG1492" s="6">
        <f>IF(Q1492&gt;0,RANK(Q1492,(N1492:P1492,Q1492:AE1492)),0)</f>
        <v>4</v>
      </c>
      <c r="AH1492" s="6">
        <f>IF(R1492&gt;0,RANK(R1492,(N1492:P1492,Q1492:AE1492)),0)</f>
        <v>3</v>
      </c>
      <c r="AI1492" s="6">
        <f>IF(T1492&gt;0,RANK(T1492,(N1492:P1492,Q1492:AE1492)),0)</f>
        <v>0</v>
      </c>
      <c r="AJ1492" s="6">
        <f>IF(S1492&gt;0,RANK(S1492,(N1492:P1492,Q1492:AE1492)),0)</f>
        <v>0</v>
      </c>
      <c r="AK1492" s="2">
        <f t="shared" si="749"/>
        <v>6.4450474898236094E-3</v>
      </c>
      <c r="AL1492" s="2">
        <f t="shared" si="750"/>
        <v>9.8371777476255091E-3</v>
      </c>
      <c r="AM1492" s="2">
        <f t="shared" si="751"/>
        <v>0</v>
      </c>
      <c r="AN1492" s="2">
        <f t="shared" si="752"/>
        <v>0</v>
      </c>
      <c r="AP1492" t="s">
        <v>1793</v>
      </c>
      <c r="AQ1492" t="s">
        <v>572</v>
      </c>
      <c r="AR1492">
        <v>13</v>
      </c>
      <c r="AT1492">
        <v>1</v>
      </c>
      <c r="AU1492" s="105">
        <v>48</v>
      </c>
      <c r="AV1492" s="107">
        <v>357</v>
      </c>
      <c r="AW1492" s="111">
        <f t="shared" si="754"/>
        <v>48357</v>
      </c>
      <c r="AY1492" s="6" t="s">
        <v>1243</v>
      </c>
    </row>
    <row r="1493" spans="1:51" hidden="1" outlineLevel="1">
      <c r="A1493" t="s">
        <v>2316</v>
      </c>
      <c r="B1493" t="s">
        <v>572</v>
      </c>
      <c r="C1493" s="1">
        <f t="shared" si="740"/>
        <v>852</v>
      </c>
      <c r="D1493" s="8">
        <f t="shared" si="741"/>
        <v>2</v>
      </c>
      <c r="E1493" s="8">
        <f t="shared" si="742"/>
        <v>1</v>
      </c>
      <c r="F1493" s="8">
        <f t="shared" si="743"/>
        <v>0</v>
      </c>
      <c r="G1493" s="61">
        <f t="shared" si="744"/>
        <v>668</v>
      </c>
      <c r="H1493" s="66">
        <f t="shared" si="753"/>
        <v>0.784037558685446</v>
      </c>
      <c r="I1493" s="2"/>
      <c r="J1493" s="2">
        <f t="shared" si="745"/>
        <v>9.3896713615023469E-2</v>
      </c>
      <c r="K1493" s="2">
        <f t="shared" si="746"/>
        <v>0.8779342723004695</v>
      </c>
      <c r="L1493" s="2">
        <f t="shared" si="747"/>
        <v>0</v>
      </c>
      <c r="M1493" s="2">
        <f t="shared" si="748"/>
        <v>2.8169014084507005E-2</v>
      </c>
      <c r="N1493" s="64">
        <v>80</v>
      </c>
      <c r="O1493" s="64">
        <v>748</v>
      </c>
      <c r="P1493" s="64"/>
      <c r="Q1493" s="64">
        <v>5</v>
      </c>
      <c r="R1493" s="64">
        <v>19</v>
      </c>
      <c r="S1493" s="64"/>
      <c r="T1493" s="64"/>
      <c r="U1493" s="64"/>
      <c r="V1493" s="64"/>
      <c r="W1493" s="64"/>
      <c r="X1493" s="64"/>
      <c r="Y1493" s="64"/>
      <c r="Z1493" s="64"/>
      <c r="AA1493" s="64"/>
      <c r="AB1493" s="64"/>
      <c r="AC1493" s="64"/>
      <c r="AD1493" s="64"/>
      <c r="AE1493" s="64"/>
      <c r="AG1493" s="6">
        <f>IF(Q1493&gt;0,RANK(Q1493,(N1493:P1493,Q1493:AE1493)),0)</f>
        <v>4</v>
      </c>
      <c r="AH1493" s="6">
        <f>IF(R1493&gt;0,RANK(R1493,(N1493:P1493,Q1493:AE1493)),0)</f>
        <v>3</v>
      </c>
      <c r="AI1493" s="6">
        <f>IF(T1493&gt;0,RANK(T1493,(N1493:P1493,Q1493:AE1493)),0)</f>
        <v>0</v>
      </c>
      <c r="AJ1493" s="6">
        <f>IF(S1493&gt;0,RANK(S1493,(N1493:P1493,Q1493:AE1493)),0)</f>
        <v>0</v>
      </c>
      <c r="AK1493" s="2">
        <f t="shared" si="749"/>
        <v>5.8685446009389668E-3</v>
      </c>
      <c r="AL1493" s="2">
        <f t="shared" si="750"/>
        <v>2.2300469483568074E-2</v>
      </c>
      <c r="AM1493" s="2">
        <f t="shared" si="751"/>
        <v>0</v>
      </c>
      <c r="AN1493" s="2">
        <f t="shared" si="752"/>
        <v>0</v>
      </c>
      <c r="AP1493" t="s">
        <v>2316</v>
      </c>
      <c r="AQ1493" t="s">
        <v>572</v>
      </c>
      <c r="AR1493">
        <v>13</v>
      </c>
      <c r="AT1493">
        <v>1</v>
      </c>
      <c r="AU1493" s="105">
        <v>48</v>
      </c>
      <c r="AV1493" s="107">
        <v>359</v>
      </c>
      <c r="AW1493" s="111">
        <f t="shared" si="754"/>
        <v>48359</v>
      </c>
      <c r="AY1493" s="6" t="s">
        <v>1243</v>
      </c>
    </row>
    <row r="1494" spans="1:51" hidden="1" outlineLevel="1">
      <c r="A1494" t="s">
        <v>796</v>
      </c>
      <c r="B1494" t="s">
        <v>572</v>
      </c>
      <c r="C1494" s="1">
        <f t="shared" si="740"/>
        <v>30132</v>
      </c>
      <c r="D1494" s="8">
        <f t="shared" si="741"/>
        <v>2</v>
      </c>
      <c r="E1494" s="8">
        <f t="shared" si="742"/>
        <v>1</v>
      </c>
      <c r="F1494" s="8">
        <f t="shared" si="743"/>
        <v>0</v>
      </c>
      <c r="G1494" s="61">
        <f t="shared" si="744"/>
        <v>14303</v>
      </c>
      <c r="H1494" s="66">
        <f t="shared" si="753"/>
        <v>0.47467808310102216</v>
      </c>
      <c r="I1494" s="2"/>
      <c r="J1494" s="2">
        <f t="shared" si="745"/>
        <v>0.25112836851188108</v>
      </c>
      <c r="K1494" s="2">
        <f t="shared" si="746"/>
        <v>0.72580645161290325</v>
      </c>
      <c r="L1494" s="2">
        <f t="shared" si="747"/>
        <v>0</v>
      </c>
      <c r="M1494" s="2">
        <f t="shared" si="748"/>
        <v>2.3065179875215724E-2</v>
      </c>
      <c r="N1494" s="64">
        <v>7567</v>
      </c>
      <c r="O1494" s="64">
        <v>21870</v>
      </c>
      <c r="P1494" s="64"/>
      <c r="Q1494" s="64">
        <v>175</v>
      </c>
      <c r="R1494" s="64">
        <v>520</v>
      </c>
      <c r="S1494" s="64"/>
      <c r="T1494" s="64"/>
      <c r="U1494" s="64"/>
      <c r="V1494" s="64"/>
      <c r="W1494" s="64"/>
      <c r="X1494" s="64"/>
      <c r="Y1494" s="64"/>
      <c r="Z1494" s="64"/>
      <c r="AA1494" s="64"/>
      <c r="AB1494" s="64"/>
      <c r="AC1494" s="64"/>
      <c r="AD1494" s="64"/>
      <c r="AE1494" s="64"/>
      <c r="AG1494" s="6">
        <f>IF(Q1494&gt;0,RANK(Q1494,(N1494:P1494,Q1494:AE1494)),0)</f>
        <v>4</v>
      </c>
      <c r="AH1494" s="6">
        <f>IF(R1494&gt;0,RANK(R1494,(N1494:P1494,Q1494:AE1494)),0)</f>
        <v>3</v>
      </c>
      <c r="AI1494" s="6">
        <f>IF(T1494&gt;0,RANK(T1494,(N1494:P1494,Q1494:AE1494)),0)</f>
        <v>0</v>
      </c>
      <c r="AJ1494" s="6">
        <f>IF(S1494&gt;0,RANK(S1494,(N1494:P1494,Q1494:AE1494)),0)</f>
        <v>0</v>
      </c>
      <c r="AK1494" s="2">
        <f t="shared" si="749"/>
        <v>5.8077791052701449E-3</v>
      </c>
      <c r="AL1494" s="2">
        <f t="shared" si="750"/>
        <v>1.7257400769945572E-2</v>
      </c>
      <c r="AM1494" s="2">
        <f t="shared" si="751"/>
        <v>0</v>
      </c>
      <c r="AN1494" s="2">
        <f t="shared" si="752"/>
        <v>0</v>
      </c>
      <c r="AP1494" t="s">
        <v>796</v>
      </c>
      <c r="AQ1494" t="s">
        <v>572</v>
      </c>
      <c r="AR1494">
        <v>36</v>
      </c>
      <c r="AT1494">
        <v>1</v>
      </c>
      <c r="AU1494" s="105">
        <v>48</v>
      </c>
      <c r="AV1494" s="107">
        <v>361</v>
      </c>
      <c r="AW1494" s="111">
        <f t="shared" si="754"/>
        <v>48361</v>
      </c>
      <c r="AY1494" s="6" t="s">
        <v>1243</v>
      </c>
    </row>
    <row r="1495" spans="1:51" hidden="1" outlineLevel="1">
      <c r="A1495" t="s">
        <v>1794</v>
      </c>
      <c r="B1495" t="s">
        <v>572</v>
      </c>
      <c r="C1495" s="1">
        <f t="shared" si="740"/>
        <v>9194</v>
      </c>
      <c r="D1495" s="8">
        <f t="shared" si="741"/>
        <v>2</v>
      </c>
      <c r="E1495" s="8">
        <f t="shared" si="742"/>
        <v>1</v>
      </c>
      <c r="F1495" s="8">
        <f t="shared" si="743"/>
        <v>0</v>
      </c>
      <c r="G1495" s="61">
        <f t="shared" si="744"/>
        <v>4990</v>
      </c>
      <c r="H1495" s="66">
        <f t="shared" si="753"/>
        <v>0.54274526865346961</v>
      </c>
      <c r="I1495" s="2"/>
      <c r="J1495" s="2">
        <f t="shared" si="745"/>
        <v>0.21350881009353925</v>
      </c>
      <c r="K1495" s="2">
        <f t="shared" si="746"/>
        <v>0.7562540787470089</v>
      </c>
      <c r="L1495" s="2">
        <f t="shared" si="747"/>
        <v>0</v>
      </c>
      <c r="M1495" s="2">
        <f t="shared" si="748"/>
        <v>3.0237111159451824E-2</v>
      </c>
      <c r="N1495" s="64">
        <v>1963</v>
      </c>
      <c r="O1495" s="64">
        <v>6953</v>
      </c>
      <c r="P1495" s="64"/>
      <c r="Q1495" s="64">
        <v>77</v>
      </c>
      <c r="R1495" s="64">
        <v>201</v>
      </c>
      <c r="S1495" s="64"/>
      <c r="T1495" s="64"/>
      <c r="U1495" s="64"/>
      <c r="V1495" s="64"/>
      <c r="W1495" s="64"/>
      <c r="X1495" s="64"/>
      <c r="Y1495" s="64"/>
      <c r="Z1495" s="64"/>
      <c r="AA1495" s="64"/>
      <c r="AB1495" s="64"/>
      <c r="AC1495" s="64"/>
      <c r="AD1495" s="64"/>
      <c r="AE1495" s="64"/>
      <c r="AG1495" s="6">
        <f>IF(Q1495&gt;0,RANK(Q1495,(N1495:P1495,Q1495:AE1495)),0)</f>
        <v>4</v>
      </c>
      <c r="AH1495" s="6">
        <f>IF(R1495&gt;0,RANK(R1495,(N1495:P1495,Q1495:AE1495)),0)</f>
        <v>3</v>
      </c>
      <c r="AI1495" s="6">
        <f>IF(T1495&gt;0,RANK(T1495,(N1495:P1495,Q1495:AE1495)),0)</f>
        <v>0</v>
      </c>
      <c r="AJ1495" s="6">
        <f>IF(S1495&gt;0,RANK(S1495,(N1495:P1495,Q1495:AE1495)),0)</f>
        <v>0</v>
      </c>
      <c r="AK1495" s="2">
        <f t="shared" si="749"/>
        <v>8.3750271916467264E-3</v>
      </c>
      <c r="AL1495" s="2">
        <f t="shared" si="750"/>
        <v>2.186208396780509E-2</v>
      </c>
      <c r="AM1495" s="2">
        <f t="shared" si="751"/>
        <v>0</v>
      </c>
      <c r="AN1495" s="2">
        <f t="shared" si="752"/>
        <v>0</v>
      </c>
      <c r="AP1495" t="s">
        <v>1794</v>
      </c>
      <c r="AQ1495" t="s">
        <v>572</v>
      </c>
      <c r="AR1495">
        <v>11</v>
      </c>
      <c r="AT1495">
        <v>1</v>
      </c>
      <c r="AU1495" s="105">
        <v>48</v>
      </c>
      <c r="AV1495" s="107">
        <v>363</v>
      </c>
      <c r="AW1495" s="111">
        <f t="shared" si="754"/>
        <v>48363</v>
      </c>
      <c r="AY1495" s="6" t="s">
        <v>1243</v>
      </c>
    </row>
    <row r="1496" spans="1:51" hidden="1" outlineLevel="1">
      <c r="A1496" t="s">
        <v>1119</v>
      </c>
      <c r="B1496" t="s">
        <v>572</v>
      </c>
      <c r="C1496" s="1">
        <f t="shared" si="740"/>
        <v>10037</v>
      </c>
      <c r="D1496" s="8">
        <f t="shared" si="741"/>
        <v>2</v>
      </c>
      <c r="E1496" s="8">
        <f t="shared" si="742"/>
        <v>1</v>
      </c>
      <c r="F1496" s="8">
        <f t="shared" si="743"/>
        <v>0</v>
      </c>
      <c r="G1496" s="61">
        <f t="shared" si="744"/>
        <v>3790</v>
      </c>
      <c r="H1496" s="66">
        <f t="shared" si="753"/>
        <v>0.37760286938328186</v>
      </c>
      <c r="I1496" s="2"/>
      <c r="J1496" s="2">
        <f t="shared" si="745"/>
        <v>0.30337750323801932</v>
      </c>
      <c r="K1496" s="2">
        <f t="shared" si="746"/>
        <v>0.68098037262130118</v>
      </c>
      <c r="L1496" s="2">
        <f t="shared" si="747"/>
        <v>0</v>
      </c>
      <c r="M1496" s="2">
        <f t="shared" si="748"/>
        <v>1.5642124140679559E-2</v>
      </c>
      <c r="N1496" s="64">
        <v>3045</v>
      </c>
      <c r="O1496" s="64">
        <v>6835</v>
      </c>
      <c r="P1496" s="64"/>
      <c r="Q1496" s="64">
        <v>42</v>
      </c>
      <c r="R1496" s="64">
        <v>115</v>
      </c>
      <c r="S1496" s="64"/>
      <c r="T1496" s="64"/>
      <c r="U1496" s="64"/>
      <c r="V1496" s="64"/>
      <c r="W1496" s="64"/>
      <c r="X1496" s="64"/>
      <c r="Y1496" s="64"/>
      <c r="Z1496" s="64"/>
      <c r="AA1496" s="64"/>
      <c r="AB1496" s="64"/>
      <c r="AC1496" s="64"/>
      <c r="AD1496" s="64"/>
      <c r="AE1496" s="64"/>
      <c r="AG1496" s="6">
        <f>IF(Q1496&gt;0,RANK(Q1496,(N1496:P1496,Q1496:AE1496)),0)</f>
        <v>4</v>
      </c>
      <c r="AH1496" s="6">
        <f>IF(R1496&gt;0,RANK(R1496,(N1496:P1496,Q1496:AE1496)),0)</f>
        <v>3</v>
      </c>
      <c r="AI1496" s="6">
        <f>IF(T1496&gt;0,RANK(T1496,(N1496:P1496,Q1496:AE1496)),0)</f>
        <v>0</v>
      </c>
      <c r="AJ1496" s="6">
        <f>IF(S1496&gt;0,RANK(S1496,(N1496:P1496,Q1496:AE1496)),0)</f>
        <v>0</v>
      </c>
      <c r="AK1496" s="2">
        <f t="shared" si="749"/>
        <v>4.1845172860416457E-3</v>
      </c>
      <c r="AL1496" s="2">
        <f t="shared" si="750"/>
        <v>1.145760685463784E-2</v>
      </c>
      <c r="AM1496" s="2">
        <f t="shared" si="751"/>
        <v>0</v>
      </c>
      <c r="AN1496" s="2">
        <f t="shared" si="752"/>
        <v>0</v>
      </c>
      <c r="AP1496" t="s">
        <v>1119</v>
      </c>
      <c r="AQ1496" t="s">
        <v>572</v>
      </c>
      <c r="AR1496">
        <v>1</v>
      </c>
      <c r="AT1496">
        <v>1</v>
      </c>
      <c r="AU1496" s="105">
        <v>48</v>
      </c>
      <c r="AV1496" s="107">
        <v>365</v>
      </c>
      <c r="AW1496" s="111">
        <f t="shared" si="754"/>
        <v>48365</v>
      </c>
      <c r="AY1496" s="6" t="s">
        <v>1243</v>
      </c>
    </row>
    <row r="1497" spans="1:51" hidden="1" outlineLevel="1">
      <c r="A1497" t="s">
        <v>2187</v>
      </c>
      <c r="B1497" t="s">
        <v>572</v>
      </c>
      <c r="C1497" s="1">
        <f t="shared" si="740"/>
        <v>47495</v>
      </c>
      <c r="D1497" s="8">
        <f t="shared" si="741"/>
        <v>2</v>
      </c>
      <c r="E1497" s="8">
        <f t="shared" si="742"/>
        <v>1</v>
      </c>
      <c r="F1497" s="8">
        <f t="shared" si="743"/>
        <v>0</v>
      </c>
      <c r="G1497" s="61">
        <f t="shared" si="744"/>
        <v>30010</v>
      </c>
      <c r="H1497" s="66">
        <f t="shared" si="753"/>
        <v>0.63185598484050953</v>
      </c>
      <c r="I1497" s="2"/>
      <c r="J1497" s="2">
        <f t="shared" si="745"/>
        <v>0.17090220023160332</v>
      </c>
      <c r="K1497" s="2">
        <f t="shared" si="746"/>
        <v>0.80275818507211283</v>
      </c>
      <c r="L1497" s="2">
        <f t="shared" si="747"/>
        <v>0</v>
      </c>
      <c r="M1497" s="2">
        <f t="shared" si="748"/>
        <v>2.6339614696283875E-2</v>
      </c>
      <c r="N1497" s="64">
        <v>8117</v>
      </c>
      <c r="O1497" s="64">
        <v>38127</v>
      </c>
      <c r="P1497" s="64"/>
      <c r="Q1497" s="64">
        <v>348</v>
      </c>
      <c r="R1497" s="64">
        <v>903</v>
      </c>
      <c r="S1497" s="64"/>
      <c r="T1497" s="64"/>
      <c r="U1497" s="64"/>
      <c r="V1497" s="64"/>
      <c r="W1497" s="64"/>
      <c r="X1497" s="64"/>
      <c r="Y1497" s="64"/>
      <c r="Z1497" s="64"/>
      <c r="AA1497" s="64"/>
      <c r="AB1497" s="64"/>
      <c r="AC1497" s="64"/>
      <c r="AD1497" s="64"/>
      <c r="AE1497" s="64"/>
      <c r="AG1497" s="6">
        <f>IF(Q1497&gt;0,RANK(Q1497,(N1497:P1497,Q1497:AE1497)),0)</f>
        <v>4</v>
      </c>
      <c r="AH1497" s="6">
        <f>IF(R1497&gt;0,RANK(R1497,(N1497:P1497,Q1497:AE1497)),0)</f>
        <v>3</v>
      </c>
      <c r="AI1497" s="6">
        <f>IF(T1497&gt;0,RANK(T1497,(N1497:P1497,Q1497:AE1497)),0)</f>
        <v>0</v>
      </c>
      <c r="AJ1497" s="6">
        <f>IF(S1497&gt;0,RANK(S1497,(N1497:P1497,Q1497:AE1497)),0)</f>
        <v>0</v>
      </c>
      <c r="AK1497" s="2">
        <f t="shared" si="749"/>
        <v>7.3270870617959784E-3</v>
      </c>
      <c r="AL1497" s="2">
        <f t="shared" si="750"/>
        <v>1.9012527634487842E-2</v>
      </c>
      <c r="AM1497" s="2">
        <f t="shared" si="751"/>
        <v>0</v>
      </c>
      <c r="AN1497" s="2">
        <f t="shared" si="752"/>
        <v>0</v>
      </c>
      <c r="AP1497" t="s">
        <v>2187</v>
      </c>
      <c r="AQ1497" t="s">
        <v>572</v>
      </c>
      <c r="AR1497">
        <v>12</v>
      </c>
      <c r="AT1497">
        <v>1</v>
      </c>
      <c r="AU1497" s="105">
        <v>48</v>
      </c>
      <c r="AV1497" s="107">
        <v>367</v>
      </c>
      <c r="AW1497" s="111">
        <f t="shared" si="754"/>
        <v>48367</v>
      </c>
      <c r="AY1497" s="6" t="s">
        <v>1243</v>
      </c>
    </row>
    <row r="1498" spans="1:51" hidden="1" outlineLevel="1">
      <c r="A1498" t="s">
        <v>972</v>
      </c>
      <c r="B1498" t="s">
        <v>572</v>
      </c>
      <c r="C1498" s="1">
        <f t="shared" si="740"/>
        <v>2512</v>
      </c>
      <c r="D1498" s="8">
        <f t="shared" si="741"/>
        <v>2</v>
      </c>
      <c r="E1498" s="8">
        <f t="shared" si="742"/>
        <v>1</v>
      </c>
      <c r="F1498" s="8">
        <f t="shared" si="743"/>
        <v>0</v>
      </c>
      <c r="G1498" s="61">
        <f t="shared" si="744"/>
        <v>1470</v>
      </c>
      <c r="H1498" s="66">
        <f t="shared" si="753"/>
        <v>0.58519108280254772</v>
      </c>
      <c r="I1498" s="2"/>
      <c r="J1498" s="2">
        <f t="shared" si="745"/>
        <v>0.19824840764331211</v>
      </c>
      <c r="K1498" s="2">
        <f t="shared" si="746"/>
        <v>0.78343949044585992</v>
      </c>
      <c r="L1498" s="2">
        <f t="shared" si="747"/>
        <v>0</v>
      </c>
      <c r="M1498" s="2">
        <f t="shared" si="748"/>
        <v>1.8312101910827994E-2</v>
      </c>
      <c r="N1498" s="64">
        <v>498</v>
      </c>
      <c r="O1498" s="64">
        <v>1968</v>
      </c>
      <c r="P1498" s="64"/>
      <c r="Q1498" s="64">
        <v>13</v>
      </c>
      <c r="R1498" s="64">
        <v>33</v>
      </c>
      <c r="S1498" s="64"/>
      <c r="T1498" s="64"/>
      <c r="U1498" s="64"/>
      <c r="V1498" s="64"/>
      <c r="W1498" s="64"/>
      <c r="X1498" s="64"/>
      <c r="Y1498" s="64"/>
      <c r="Z1498" s="64"/>
      <c r="AA1498" s="64"/>
      <c r="AB1498" s="64"/>
      <c r="AC1498" s="64"/>
      <c r="AD1498" s="64"/>
      <c r="AE1498" s="64"/>
      <c r="AG1498" s="6">
        <f>IF(Q1498&gt;0,RANK(Q1498,(N1498:P1498,Q1498:AE1498)),0)</f>
        <v>4</v>
      </c>
      <c r="AH1498" s="6">
        <f>IF(R1498&gt;0,RANK(R1498,(N1498:P1498,Q1498:AE1498)),0)</f>
        <v>3</v>
      </c>
      <c r="AI1498" s="6">
        <f>IF(T1498&gt;0,RANK(T1498,(N1498:P1498,Q1498:AE1498)),0)</f>
        <v>0</v>
      </c>
      <c r="AJ1498" s="6">
        <f>IF(S1498&gt;0,RANK(S1498,(N1498:P1498,Q1498:AE1498)),0)</f>
        <v>0</v>
      </c>
      <c r="AK1498" s="2">
        <f t="shared" si="749"/>
        <v>5.1751592356687895E-3</v>
      </c>
      <c r="AL1498" s="2">
        <f t="shared" si="750"/>
        <v>1.3136942675159236E-2</v>
      </c>
      <c r="AM1498" s="2">
        <f t="shared" si="751"/>
        <v>0</v>
      </c>
      <c r="AN1498" s="2">
        <f t="shared" si="752"/>
        <v>0</v>
      </c>
      <c r="AP1498" t="s">
        <v>972</v>
      </c>
      <c r="AQ1498" t="s">
        <v>572</v>
      </c>
      <c r="AR1498">
        <v>19</v>
      </c>
      <c r="AT1498">
        <v>1</v>
      </c>
      <c r="AU1498" s="105">
        <v>48</v>
      </c>
      <c r="AV1498" s="107">
        <v>369</v>
      </c>
      <c r="AW1498" s="111">
        <f t="shared" si="754"/>
        <v>48369</v>
      </c>
      <c r="AY1498" s="6" t="s">
        <v>1243</v>
      </c>
    </row>
    <row r="1499" spans="1:51" hidden="1" outlineLevel="1">
      <c r="A1499" t="s">
        <v>468</v>
      </c>
      <c r="B1499" t="s">
        <v>572</v>
      </c>
      <c r="C1499" s="1">
        <f t="shared" si="740"/>
        <v>3977</v>
      </c>
      <c r="D1499" s="8">
        <f t="shared" si="741"/>
        <v>2</v>
      </c>
      <c r="E1499" s="8">
        <f t="shared" si="742"/>
        <v>1</v>
      </c>
      <c r="F1499" s="8">
        <f t="shared" si="743"/>
        <v>0</v>
      </c>
      <c r="G1499" s="61">
        <f t="shared" si="744"/>
        <v>1073</v>
      </c>
      <c r="H1499" s="66">
        <f t="shared" si="753"/>
        <v>0.26980135780739251</v>
      </c>
      <c r="I1499" s="2"/>
      <c r="J1499" s="2">
        <f t="shared" si="745"/>
        <v>0.35177269298466179</v>
      </c>
      <c r="K1499" s="2">
        <f t="shared" si="746"/>
        <v>0.6215740507920543</v>
      </c>
      <c r="L1499" s="2">
        <f t="shared" si="747"/>
        <v>0</v>
      </c>
      <c r="M1499" s="2">
        <f t="shared" si="748"/>
        <v>2.665325622328385E-2</v>
      </c>
      <c r="N1499" s="64">
        <v>1399</v>
      </c>
      <c r="O1499" s="64">
        <v>2472</v>
      </c>
      <c r="P1499" s="64"/>
      <c r="Q1499" s="64">
        <v>35</v>
      </c>
      <c r="R1499" s="64">
        <v>71</v>
      </c>
      <c r="S1499" s="64"/>
      <c r="T1499" s="64"/>
      <c r="U1499" s="64"/>
      <c r="V1499" s="64"/>
      <c r="W1499" s="64"/>
      <c r="X1499" s="64"/>
      <c r="Y1499" s="64"/>
      <c r="Z1499" s="64"/>
      <c r="AA1499" s="64"/>
      <c r="AB1499" s="64"/>
      <c r="AC1499" s="64"/>
      <c r="AD1499" s="64"/>
      <c r="AE1499" s="64"/>
      <c r="AG1499" s="6">
        <f>IF(Q1499&gt;0,RANK(Q1499,(N1499:P1499,Q1499:AE1499)),0)</f>
        <v>4</v>
      </c>
      <c r="AH1499" s="6">
        <f>IF(R1499&gt;0,RANK(R1499,(N1499:P1499,Q1499:AE1499)),0)</f>
        <v>3</v>
      </c>
      <c r="AI1499" s="6">
        <f>IF(T1499&gt;0,RANK(T1499,(N1499:P1499,Q1499:AE1499)),0)</f>
        <v>0</v>
      </c>
      <c r="AJ1499" s="6">
        <f>IF(S1499&gt;0,RANK(S1499,(N1499:P1499,Q1499:AE1499)),0)</f>
        <v>0</v>
      </c>
      <c r="AK1499" s="2">
        <f t="shared" si="749"/>
        <v>8.8006034699522253E-3</v>
      </c>
      <c r="AL1499" s="2">
        <f t="shared" si="750"/>
        <v>1.7852652753331658E-2</v>
      </c>
      <c r="AM1499" s="2">
        <f t="shared" si="751"/>
        <v>0</v>
      </c>
      <c r="AN1499" s="2">
        <f t="shared" si="752"/>
        <v>0</v>
      </c>
      <c r="AP1499" t="s">
        <v>468</v>
      </c>
      <c r="AQ1499" t="s">
        <v>572</v>
      </c>
      <c r="AR1499">
        <v>23</v>
      </c>
      <c r="AT1499">
        <v>1</v>
      </c>
      <c r="AU1499" s="105">
        <v>48</v>
      </c>
      <c r="AV1499" s="107">
        <v>371</v>
      </c>
      <c r="AW1499" s="111">
        <f t="shared" si="754"/>
        <v>48371</v>
      </c>
      <c r="AY1499" s="6" t="s">
        <v>1243</v>
      </c>
    </row>
    <row r="1500" spans="1:51" hidden="1" outlineLevel="1">
      <c r="A1500" t="s">
        <v>879</v>
      </c>
      <c r="B1500" t="s">
        <v>572</v>
      </c>
      <c r="C1500" s="1">
        <f t="shared" si="740"/>
        <v>18637</v>
      </c>
      <c r="D1500" s="8">
        <f t="shared" si="741"/>
        <v>2</v>
      </c>
      <c r="E1500" s="8">
        <f t="shared" si="742"/>
        <v>1</v>
      </c>
      <c r="F1500" s="8">
        <f t="shared" si="743"/>
        <v>0</v>
      </c>
      <c r="G1500" s="61">
        <f t="shared" si="744"/>
        <v>8353</v>
      </c>
      <c r="H1500" s="66">
        <f t="shared" si="753"/>
        <v>0.44819445189676449</v>
      </c>
      <c r="I1500" s="2"/>
      <c r="J1500" s="2">
        <f t="shared" si="745"/>
        <v>0.26318613510758171</v>
      </c>
      <c r="K1500" s="2">
        <f t="shared" si="746"/>
        <v>0.71138058700434614</v>
      </c>
      <c r="L1500" s="2">
        <f t="shared" si="747"/>
        <v>0</v>
      </c>
      <c r="M1500" s="2">
        <f t="shared" si="748"/>
        <v>2.5433277888072148E-2</v>
      </c>
      <c r="N1500" s="64">
        <v>4905</v>
      </c>
      <c r="O1500" s="64">
        <v>13258</v>
      </c>
      <c r="P1500" s="64"/>
      <c r="Q1500" s="64">
        <v>158</v>
      </c>
      <c r="R1500" s="64">
        <v>316</v>
      </c>
      <c r="S1500" s="64"/>
      <c r="T1500" s="64"/>
      <c r="U1500" s="64"/>
      <c r="V1500" s="64"/>
      <c r="W1500" s="64"/>
      <c r="X1500" s="64"/>
      <c r="Y1500" s="64"/>
      <c r="Z1500" s="64"/>
      <c r="AA1500" s="64"/>
      <c r="AB1500" s="64"/>
      <c r="AC1500" s="64"/>
      <c r="AD1500" s="64"/>
      <c r="AE1500" s="64"/>
      <c r="AG1500" s="6">
        <f>IF(Q1500&gt;0,RANK(Q1500,(N1500:P1500,Q1500:AE1500)),0)</f>
        <v>4</v>
      </c>
      <c r="AH1500" s="6">
        <f>IF(R1500&gt;0,RANK(R1500,(N1500:P1500,Q1500:AE1500)),0)</f>
        <v>3</v>
      </c>
      <c r="AI1500" s="6">
        <f>IF(T1500&gt;0,RANK(T1500,(N1500:P1500,Q1500:AE1500)),0)</f>
        <v>0</v>
      </c>
      <c r="AJ1500" s="6">
        <f>IF(S1500&gt;0,RANK(S1500,(N1500:P1500,Q1500:AE1500)),0)</f>
        <v>0</v>
      </c>
      <c r="AK1500" s="2">
        <f t="shared" si="749"/>
        <v>8.4777592960240383E-3</v>
      </c>
      <c r="AL1500" s="2">
        <f t="shared" si="750"/>
        <v>1.6955518592048077E-2</v>
      </c>
      <c r="AM1500" s="2">
        <f t="shared" si="751"/>
        <v>0</v>
      </c>
      <c r="AN1500" s="2">
        <f t="shared" si="752"/>
        <v>0</v>
      </c>
      <c r="AP1500" t="s">
        <v>879</v>
      </c>
      <c r="AQ1500" t="s">
        <v>572</v>
      </c>
      <c r="AR1500">
        <v>36</v>
      </c>
      <c r="AT1500">
        <v>1</v>
      </c>
      <c r="AU1500" s="105">
        <v>48</v>
      </c>
      <c r="AV1500" s="107">
        <v>373</v>
      </c>
      <c r="AW1500" s="111">
        <f t="shared" si="754"/>
        <v>48373</v>
      </c>
      <c r="AY1500" s="6" t="s">
        <v>1243</v>
      </c>
    </row>
    <row r="1501" spans="1:51" hidden="1" outlineLevel="1">
      <c r="A1501" t="s">
        <v>2348</v>
      </c>
      <c r="B1501" t="s">
        <v>572</v>
      </c>
      <c r="C1501" s="1">
        <f t="shared" si="740"/>
        <v>26070</v>
      </c>
      <c r="D1501" s="8">
        <f t="shared" si="741"/>
        <v>2</v>
      </c>
      <c r="E1501" s="8">
        <f t="shared" si="742"/>
        <v>1</v>
      </c>
      <c r="F1501" s="8">
        <f t="shared" si="743"/>
        <v>0</v>
      </c>
      <c r="G1501" s="61">
        <f t="shared" si="744"/>
        <v>11833</v>
      </c>
      <c r="H1501" s="66">
        <f t="shared" si="753"/>
        <v>0.45389336401994629</v>
      </c>
      <c r="I1501" s="2"/>
      <c r="J1501" s="2">
        <f t="shared" si="745"/>
        <v>0.25792098197161489</v>
      </c>
      <c r="K1501" s="2">
        <f t="shared" si="746"/>
        <v>0.71181434599156113</v>
      </c>
      <c r="L1501" s="2">
        <f t="shared" si="747"/>
        <v>0</v>
      </c>
      <c r="M1501" s="2">
        <f t="shared" si="748"/>
        <v>3.0264672036824036E-2</v>
      </c>
      <c r="N1501" s="64">
        <v>6724</v>
      </c>
      <c r="O1501" s="64">
        <v>18557</v>
      </c>
      <c r="P1501" s="64"/>
      <c r="Q1501" s="64">
        <v>238</v>
      </c>
      <c r="R1501" s="64">
        <v>551</v>
      </c>
      <c r="S1501" s="64"/>
      <c r="T1501" s="64"/>
      <c r="U1501" s="64"/>
      <c r="V1501" s="64"/>
      <c r="W1501" s="64"/>
      <c r="X1501" s="64"/>
      <c r="Y1501" s="64"/>
      <c r="Z1501" s="64"/>
      <c r="AA1501" s="64"/>
      <c r="AB1501" s="64"/>
      <c r="AC1501" s="64"/>
      <c r="AD1501" s="64"/>
      <c r="AE1501" s="64"/>
      <c r="AG1501" s="6">
        <f>IF(Q1501&gt;0,RANK(Q1501,(N1501:P1501,Q1501:AE1501)),0)</f>
        <v>4</v>
      </c>
      <c r="AH1501" s="6">
        <f>IF(R1501&gt;0,RANK(R1501,(N1501:P1501,Q1501:AE1501)),0)</f>
        <v>3</v>
      </c>
      <c r="AI1501" s="6">
        <f>IF(T1501&gt;0,RANK(T1501,(N1501:P1501,Q1501:AE1501)),0)</f>
        <v>0</v>
      </c>
      <c r="AJ1501" s="6">
        <f>IF(S1501&gt;0,RANK(S1501,(N1501:P1501,Q1501:AE1501)),0)</f>
        <v>0</v>
      </c>
      <c r="AK1501" s="2">
        <f t="shared" si="749"/>
        <v>9.1292673571154587E-3</v>
      </c>
      <c r="AL1501" s="2">
        <f t="shared" si="750"/>
        <v>2.1135404679708477E-2</v>
      </c>
      <c r="AM1501" s="2">
        <f t="shared" si="751"/>
        <v>0</v>
      </c>
      <c r="AN1501" s="2">
        <f t="shared" si="752"/>
        <v>0</v>
      </c>
      <c r="AP1501" t="s">
        <v>2348</v>
      </c>
      <c r="AQ1501" t="s">
        <v>572</v>
      </c>
      <c r="AR1501">
        <v>13</v>
      </c>
      <c r="AT1501">
        <v>1</v>
      </c>
      <c r="AU1501" s="105">
        <v>48</v>
      </c>
      <c r="AV1501" s="107">
        <v>375</v>
      </c>
      <c r="AW1501" s="111">
        <f t="shared" si="754"/>
        <v>48375</v>
      </c>
      <c r="AY1501" s="6" t="s">
        <v>1243</v>
      </c>
    </row>
    <row r="1502" spans="1:51" hidden="1" outlineLevel="1">
      <c r="A1502" t="s">
        <v>552</v>
      </c>
      <c r="B1502" t="s">
        <v>572</v>
      </c>
      <c r="C1502" s="1">
        <f t="shared" si="740"/>
        <v>1339</v>
      </c>
      <c r="D1502" s="8">
        <f t="shared" si="741"/>
        <v>1</v>
      </c>
      <c r="E1502" s="8">
        <f t="shared" si="742"/>
        <v>2</v>
      </c>
      <c r="F1502" s="8">
        <f t="shared" si="743"/>
        <v>0</v>
      </c>
      <c r="G1502" s="61">
        <f t="shared" si="744"/>
        <v>317</v>
      </c>
      <c r="H1502" s="66">
        <f t="shared" si="753"/>
        <v>0.23674383868558627</v>
      </c>
      <c r="I1502" s="2"/>
      <c r="J1502" s="2">
        <f t="shared" si="745"/>
        <v>0.59372666168782673</v>
      </c>
      <c r="K1502" s="2">
        <f t="shared" si="746"/>
        <v>0.35698282300224049</v>
      </c>
      <c r="L1502" s="2">
        <f t="shared" si="747"/>
        <v>0</v>
      </c>
      <c r="M1502" s="2">
        <f t="shared" si="748"/>
        <v>4.9290515309932781E-2</v>
      </c>
      <c r="N1502" s="64">
        <v>795</v>
      </c>
      <c r="O1502" s="64">
        <v>478</v>
      </c>
      <c r="P1502" s="64"/>
      <c r="Q1502" s="64">
        <v>28</v>
      </c>
      <c r="R1502" s="64">
        <v>38</v>
      </c>
      <c r="S1502" s="64"/>
      <c r="T1502" s="64"/>
      <c r="U1502" s="64"/>
      <c r="V1502" s="64"/>
      <c r="W1502" s="64"/>
      <c r="X1502" s="64"/>
      <c r="Y1502" s="64"/>
      <c r="Z1502" s="64"/>
      <c r="AA1502" s="64"/>
      <c r="AB1502" s="64"/>
      <c r="AC1502" s="64"/>
      <c r="AD1502" s="64"/>
      <c r="AE1502" s="64"/>
      <c r="AG1502" s="6">
        <f>IF(Q1502&gt;0,RANK(Q1502,(N1502:P1502,Q1502:AE1502)),0)</f>
        <v>4</v>
      </c>
      <c r="AH1502" s="6">
        <f>IF(R1502&gt;0,RANK(R1502,(N1502:P1502,Q1502:AE1502)),0)</f>
        <v>3</v>
      </c>
      <c r="AI1502" s="6">
        <f>IF(T1502&gt;0,RANK(T1502,(N1502:P1502,Q1502:AE1502)),0)</f>
        <v>0</v>
      </c>
      <c r="AJ1502" s="6">
        <f>IF(S1502&gt;0,RANK(S1502,(N1502:P1502,Q1502:AE1502)),0)</f>
        <v>0</v>
      </c>
      <c r="AK1502" s="2">
        <f t="shared" si="749"/>
        <v>2.0911127707244213E-2</v>
      </c>
      <c r="AL1502" s="2">
        <f t="shared" si="750"/>
        <v>2.8379387602688575E-2</v>
      </c>
      <c r="AM1502" s="2">
        <f t="shared" si="751"/>
        <v>0</v>
      </c>
      <c r="AN1502" s="2">
        <f t="shared" si="752"/>
        <v>0</v>
      </c>
      <c r="AP1502" t="s">
        <v>552</v>
      </c>
      <c r="AQ1502" t="s">
        <v>572</v>
      </c>
      <c r="AR1502">
        <v>23</v>
      </c>
      <c r="AT1502">
        <v>1</v>
      </c>
      <c r="AU1502" s="105">
        <v>48</v>
      </c>
      <c r="AV1502" s="107">
        <v>377</v>
      </c>
      <c r="AW1502" s="111">
        <f t="shared" si="754"/>
        <v>48377</v>
      </c>
      <c r="AY1502" s="6" t="s">
        <v>1243</v>
      </c>
    </row>
    <row r="1503" spans="1:51" hidden="1" outlineLevel="1">
      <c r="A1503" t="s">
        <v>260</v>
      </c>
      <c r="B1503" t="s">
        <v>572</v>
      </c>
      <c r="C1503" s="1">
        <f t="shared" si="740"/>
        <v>4026</v>
      </c>
      <c r="D1503" s="8">
        <f t="shared" si="741"/>
        <v>2</v>
      </c>
      <c r="E1503" s="8">
        <f t="shared" si="742"/>
        <v>1</v>
      </c>
      <c r="F1503" s="8">
        <f t="shared" si="743"/>
        <v>0</v>
      </c>
      <c r="G1503" s="61">
        <f t="shared" si="744"/>
        <v>2225</v>
      </c>
      <c r="H1503" s="66">
        <f t="shared" si="753"/>
        <v>0.55265772478887232</v>
      </c>
      <c r="I1503" s="2"/>
      <c r="J1503" s="2">
        <f t="shared" si="745"/>
        <v>0.20988574267262791</v>
      </c>
      <c r="K1503" s="2">
        <f t="shared" si="746"/>
        <v>0.76254346746150026</v>
      </c>
      <c r="L1503" s="2">
        <f t="shared" si="747"/>
        <v>0</v>
      </c>
      <c r="M1503" s="2">
        <f t="shared" si="748"/>
        <v>2.7570789865871803E-2</v>
      </c>
      <c r="N1503" s="64">
        <v>845</v>
      </c>
      <c r="O1503" s="64">
        <v>3070</v>
      </c>
      <c r="P1503" s="64"/>
      <c r="Q1503" s="64">
        <v>35</v>
      </c>
      <c r="R1503" s="64">
        <v>76</v>
      </c>
      <c r="S1503" s="64"/>
      <c r="T1503" s="64"/>
      <c r="U1503" s="64"/>
      <c r="V1503" s="64"/>
      <c r="W1503" s="64"/>
      <c r="X1503" s="64"/>
      <c r="Y1503" s="64"/>
      <c r="Z1503" s="64"/>
      <c r="AA1503" s="64"/>
      <c r="AB1503" s="64"/>
      <c r="AC1503" s="64"/>
      <c r="AD1503" s="64"/>
      <c r="AE1503" s="64"/>
      <c r="AG1503" s="6">
        <f>IF(Q1503&gt;0,RANK(Q1503,(N1503:P1503,Q1503:AE1503)),0)</f>
        <v>4</v>
      </c>
      <c r="AH1503" s="6">
        <f>IF(R1503&gt;0,RANK(R1503,(N1503:P1503,Q1503:AE1503)),0)</f>
        <v>3</v>
      </c>
      <c r="AI1503" s="6">
        <f>IF(T1503&gt;0,RANK(T1503,(N1503:P1503,Q1503:AE1503)),0)</f>
        <v>0</v>
      </c>
      <c r="AJ1503" s="6">
        <f>IF(S1503&gt;0,RANK(S1503,(N1503:P1503,Q1503:AE1503)),0)</f>
        <v>0</v>
      </c>
      <c r="AK1503" s="2">
        <f t="shared" si="749"/>
        <v>8.6934923000496767E-3</v>
      </c>
      <c r="AL1503" s="2">
        <f t="shared" si="750"/>
        <v>1.8877297565822158E-2</v>
      </c>
      <c r="AM1503" s="2">
        <f t="shared" si="751"/>
        <v>0</v>
      </c>
      <c r="AN1503" s="2">
        <f t="shared" si="752"/>
        <v>0</v>
      </c>
      <c r="AP1503" t="s">
        <v>260</v>
      </c>
      <c r="AQ1503" t="s">
        <v>572</v>
      </c>
      <c r="AR1503">
        <v>4</v>
      </c>
      <c r="AT1503">
        <v>1</v>
      </c>
      <c r="AU1503" s="105">
        <v>48</v>
      </c>
      <c r="AV1503" s="107">
        <v>379</v>
      </c>
      <c r="AW1503" s="111">
        <f t="shared" si="754"/>
        <v>48379</v>
      </c>
      <c r="AY1503" s="6" t="s">
        <v>1243</v>
      </c>
    </row>
    <row r="1504" spans="1:51" hidden="1" outlineLevel="1">
      <c r="A1504" t="s">
        <v>1063</v>
      </c>
      <c r="B1504" t="s">
        <v>572</v>
      </c>
      <c r="C1504" s="1">
        <f t="shared" si="740"/>
        <v>49378</v>
      </c>
      <c r="D1504" s="8">
        <f t="shared" si="741"/>
        <v>2</v>
      </c>
      <c r="E1504" s="8">
        <f t="shared" si="742"/>
        <v>1</v>
      </c>
      <c r="F1504" s="8">
        <f t="shared" si="743"/>
        <v>0</v>
      </c>
      <c r="G1504" s="61">
        <f t="shared" si="744"/>
        <v>33559</v>
      </c>
      <c r="H1504" s="66">
        <f t="shared" si="753"/>
        <v>0.679634655109563</v>
      </c>
      <c r="I1504" s="2"/>
      <c r="J1504" s="2">
        <f t="shared" si="745"/>
        <v>0.14694803353720282</v>
      </c>
      <c r="K1504" s="2">
        <f t="shared" si="746"/>
        <v>0.82658268864676576</v>
      </c>
      <c r="L1504" s="2">
        <f t="shared" si="747"/>
        <v>0</v>
      </c>
      <c r="M1504" s="2">
        <f t="shared" si="748"/>
        <v>2.6469277816031367E-2</v>
      </c>
      <c r="N1504" s="64">
        <v>7256</v>
      </c>
      <c r="O1504" s="64">
        <v>40815</v>
      </c>
      <c r="P1504" s="64"/>
      <c r="Q1504" s="64">
        <v>339</v>
      </c>
      <c r="R1504" s="64">
        <v>968</v>
      </c>
      <c r="S1504" s="64"/>
      <c r="T1504" s="64"/>
      <c r="U1504" s="64"/>
      <c r="V1504" s="64"/>
      <c r="W1504" s="64"/>
      <c r="X1504" s="64"/>
      <c r="Y1504" s="64"/>
      <c r="Z1504" s="64"/>
      <c r="AA1504" s="64"/>
      <c r="AB1504" s="64"/>
      <c r="AC1504" s="64"/>
      <c r="AD1504" s="64"/>
      <c r="AE1504" s="64"/>
      <c r="AG1504" s="6">
        <f>IF(Q1504&gt;0,RANK(Q1504,(N1504:P1504,Q1504:AE1504)),0)</f>
        <v>4</v>
      </c>
      <c r="AH1504" s="6">
        <f>IF(R1504&gt;0,RANK(R1504,(N1504:P1504,Q1504:AE1504)),0)</f>
        <v>3</v>
      </c>
      <c r="AI1504" s="6">
        <f>IF(T1504&gt;0,RANK(T1504,(N1504:P1504,Q1504:AE1504)),0)</f>
        <v>0</v>
      </c>
      <c r="AJ1504" s="6">
        <f>IF(S1504&gt;0,RANK(S1504,(N1504:P1504,Q1504:AE1504)),0)</f>
        <v>0</v>
      </c>
      <c r="AK1504" s="2">
        <f t="shared" si="749"/>
        <v>6.8654056462392156E-3</v>
      </c>
      <c r="AL1504" s="2">
        <f t="shared" si="750"/>
        <v>1.9603872169792216E-2</v>
      </c>
      <c r="AM1504" s="2">
        <f t="shared" si="751"/>
        <v>0</v>
      </c>
      <c r="AN1504" s="2">
        <f t="shared" si="752"/>
        <v>0</v>
      </c>
      <c r="AP1504" t="s">
        <v>1063</v>
      </c>
      <c r="AQ1504" t="s">
        <v>572</v>
      </c>
      <c r="AR1504">
        <v>13</v>
      </c>
      <c r="AT1504">
        <v>1</v>
      </c>
      <c r="AU1504" s="105">
        <v>48</v>
      </c>
      <c r="AV1504" s="107">
        <v>381</v>
      </c>
      <c r="AW1504" s="111">
        <f t="shared" si="754"/>
        <v>48381</v>
      </c>
      <c r="AY1504" s="6" t="s">
        <v>1243</v>
      </c>
    </row>
    <row r="1505" spans="1:51" hidden="1" outlineLevel="1">
      <c r="A1505" t="s">
        <v>1880</v>
      </c>
      <c r="B1505" t="s">
        <v>572</v>
      </c>
      <c r="C1505" s="1">
        <f t="shared" si="740"/>
        <v>805</v>
      </c>
      <c r="D1505" s="8">
        <f t="shared" si="741"/>
        <v>2</v>
      </c>
      <c r="E1505" s="8">
        <f t="shared" si="742"/>
        <v>1</v>
      </c>
      <c r="F1505" s="8">
        <f t="shared" si="743"/>
        <v>0</v>
      </c>
      <c r="G1505" s="61">
        <f t="shared" si="744"/>
        <v>547</v>
      </c>
      <c r="H1505" s="66">
        <f t="shared" si="753"/>
        <v>0.67950310559006211</v>
      </c>
      <c r="I1505" s="2"/>
      <c r="J1505" s="2">
        <f t="shared" si="745"/>
        <v>0.14782608695652175</v>
      </c>
      <c r="K1505" s="2">
        <f t="shared" si="746"/>
        <v>0.82732919254658388</v>
      </c>
      <c r="L1505" s="2">
        <f t="shared" si="747"/>
        <v>0</v>
      </c>
      <c r="M1505" s="2">
        <f t="shared" si="748"/>
        <v>2.4844720496894346E-2</v>
      </c>
      <c r="N1505" s="64">
        <v>119</v>
      </c>
      <c r="O1505" s="64">
        <v>666</v>
      </c>
      <c r="P1505" s="64"/>
      <c r="Q1505" s="64">
        <v>9</v>
      </c>
      <c r="R1505" s="64">
        <v>11</v>
      </c>
      <c r="S1505" s="64"/>
      <c r="T1505" s="64"/>
      <c r="U1505" s="64"/>
      <c r="V1505" s="64"/>
      <c r="W1505" s="64"/>
      <c r="X1505" s="64"/>
      <c r="Y1505" s="64"/>
      <c r="Z1505" s="64"/>
      <c r="AA1505" s="64"/>
      <c r="AB1505" s="64"/>
      <c r="AC1505" s="64"/>
      <c r="AD1505" s="64"/>
      <c r="AE1505" s="64"/>
      <c r="AG1505" s="6">
        <f>IF(Q1505&gt;0,RANK(Q1505,(N1505:P1505,Q1505:AE1505)),0)</f>
        <v>4</v>
      </c>
      <c r="AH1505" s="6">
        <f>IF(R1505&gt;0,RANK(R1505,(N1505:P1505,Q1505:AE1505)),0)</f>
        <v>3</v>
      </c>
      <c r="AI1505" s="6">
        <f>IF(T1505&gt;0,RANK(T1505,(N1505:P1505,Q1505:AE1505)),0)</f>
        <v>0</v>
      </c>
      <c r="AJ1505" s="6">
        <f>IF(S1505&gt;0,RANK(S1505,(N1505:P1505,Q1505:AE1505)),0)</f>
        <v>0</v>
      </c>
      <c r="AK1505" s="2">
        <f t="shared" si="749"/>
        <v>1.1180124223602485E-2</v>
      </c>
      <c r="AL1505" s="2">
        <f t="shared" si="750"/>
        <v>1.3664596273291925E-2</v>
      </c>
      <c r="AM1505" s="2">
        <f t="shared" si="751"/>
        <v>0</v>
      </c>
      <c r="AN1505" s="2">
        <f t="shared" si="752"/>
        <v>0</v>
      </c>
      <c r="AP1505" t="s">
        <v>1880</v>
      </c>
      <c r="AQ1505" t="s">
        <v>572</v>
      </c>
      <c r="AR1505">
        <v>23</v>
      </c>
      <c r="AT1505">
        <v>1</v>
      </c>
      <c r="AU1505" s="105">
        <v>48</v>
      </c>
      <c r="AV1505" s="107">
        <v>383</v>
      </c>
      <c r="AW1505" s="111">
        <f t="shared" si="754"/>
        <v>48383</v>
      </c>
      <c r="AY1505" s="6" t="s">
        <v>1243</v>
      </c>
    </row>
    <row r="1506" spans="1:51" hidden="1" outlineLevel="1">
      <c r="A1506" t="s">
        <v>1881</v>
      </c>
      <c r="B1506" t="s">
        <v>572</v>
      </c>
      <c r="C1506" s="1">
        <f t="shared" ref="C1506:C1568" si="755">SUM(N1506:AE1506)</f>
        <v>1484</v>
      </c>
      <c r="D1506" s="8">
        <f t="shared" ref="D1506:D1568" si="756">IF(N1506&gt;0, RANK(N1506,(N1506:AE1506)),0)</f>
        <v>2</v>
      </c>
      <c r="E1506" s="8">
        <f t="shared" ref="E1506:E1568" si="757">IF(O1506&gt;0,RANK(O1506,(N1506:AE1506)),0)</f>
        <v>1</v>
      </c>
      <c r="F1506" s="8">
        <f t="shared" ref="F1506:F1568" si="758">IF(P1506&gt;0,RANK(P1506,(N1506:AE1506)),0)</f>
        <v>0</v>
      </c>
      <c r="G1506" s="61">
        <f t="shared" ref="G1506:G1568" si="759">IF(C1506&gt;0,MAX(N1506:S1506)-LARGE(N1506:S1506,2),0)</f>
        <v>881</v>
      </c>
      <c r="H1506" s="66">
        <f t="shared" si="753"/>
        <v>0.59366576819407013</v>
      </c>
      <c r="I1506" s="2"/>
      <c r="J1506" s="2">
        <f t="shared" ref="J1506:J1568" si="760">IF($C1506=0,"-",N1506/$C1506)</f>
        <v>0.18733153638814015</v>
      </c>
      <c r="K1506" s="2">
        <f t="shared" ref="K1506:K1568" si="761">IF($C1506=0,"-",O1506/$C1506)</f>
        <v>0.78099730458221028</v>
      </c>
      <c r="L1506" s="2">
        <f t="shared" ref="L1506:L1568" si="762">IF($C1506=0,"-",P1506/$C1506)</f>
        <v>0</v>
      </c>
      <c r="M1506" s="2">
        <f t="shared" ref="M1506:M1568" si="763">IF(C1506=0,"-",(1-J1506-K1506-L1506))</f>
        <v>3.1671159029649565E-2</v>
      </c>
      <c r="N1506" s="64">
        <v>278</v>
      </c>
      <c r="O1506" s="64">
        <v>1159</v>
      </c>
      <c r="P1506" s="64"/>
      <c r="Q1506" s="64">
        <v>17</v>
      </c>
      <c r="R1506" s="64">
        <v>30</v>
      </c>
      <c r="S1506" s="64"/>
      <c r="T1506" s="64"/>
      <c r="U1506" s="64"/>
      <c r="V1506" s="64"/>
      <c r="W1506" s="64"/>
      <c r="X1506" s="64"/>
      <c r="Y1506" s="64"/>
      <c r="Z1506" s="64"/>
      <c r="AA1506" s="64"/>
      <c r="AB1506" s="64"/>
      <c r="AC1506" s="64"/>
      <c r="AD1506" s="64"/>
      <c r="AE1506" s="64"/>
      <c r="AG1506" s="6">
        <f>IF(Q1506&gt;0,RANK(Q1506,(N1506:P1506,Q1506:AE1506)),0)</f>
        <v>4</v>
      </c>
      <c r="AH1506" s="6">
        <f>IF(R1506&gt;0,RANK(R1506,(N1506:P1506,Q1506:AE1506)),0)</f>
        <v>3</v>
      </c>
      <c r="AI1506" s="6">
        <f>IF(T1506&gt;0,RANK(T1506,(N1506:P1506,Q1506:AE1506)),0)</f>
        <v>0</v>
      </c>
      <c r="AJ1506" s="6">
        <f>IF(S1506&gt;0,RANK(S1506,(N1506:P1506,Q1506:AE1506)),0)</f>
        <v>0</v>
      </c>
      <c r="AK1506" s="2">
        <f t="shared" ref="AK1506:AK1568" si="764">IF($C1506=0,"-",Q1506/$C1506)</f>
        <v>1.1455525606469003E-2</v>
      </c>
      <c r="AL1506" s="2">
        <f t="shared" ref="AL1506:AL1568" si="765">IF($C1506=0,"-",R1506/$C1506)</f>
        <v>2.0215633423180591E-2</v>
      </c>
      <c r="AM1506" s="2">
        <f t="shared" ref="AM1506:AM1568" si="766">IF($C1506=0,"-",T1506/$C1506)</f>
        <v>0</v>
      </c>
      <c r="AN1506" s="2">
        <f t="shared" ref="AN1506:AN1568" si="767">IF($C1506=0,"-",S1506/$C1506)</f>
        <v>0</v>
      </c>
      <c r="AP1506" t="s">
        <v>1881</v>
      </c>
      <c r="AQ1506" t="s">
        <v>572</v>
      </c>
      <c r="AR1506">
        <v>21</v>
      </c>
      <c r="AT1506">
        <v>1</v>
      </c>
      <c r="AU1506" s="105">
        <v>48</v>
      </c>
      <c r="AV1506" s="107">
        <v>385</v>
      </c>
      <c r="AW1506" s="111">
        <f t="shared" si="754"/>
        <v>48385</v>
      </c>
      <c r="AY1506" s="6" t="s">
        <v>1243</v>
      </c>
    </row>
    <row r="1507" spans="1:51" hidden="1" outlineLevel="1">
      <c r="A1507" t="s">
        <v>2447</v>
      </c>
      <c r="B1507" t="s">
        <v>572</v>
      </c>
      <c r="C1507" s="1">
        <f t="shared" si="755"/>
        <v>4874</v>
      </c>
      <c r="D1507" s="8">
        <f t="shared" si="756"/>
        <v>2</v>
      </c>
      <c r="E1507" s="8">
        <f t="shared" si="757"/>
        <v>1</v>
      </c>
      <c r="F1507" s="8">
        <f t="shared" si="758"/>
        <v>0</v>
      </c>
      <c r="G1507" s="61">
        <f t="shared" si="759"/>
        <v>1384</v>
      </c>
      <c r="H1507" s="66">
        <f t="shared" si="753"/>
        <v>0.28395568321707015</v>
      </c>
      <c r="I1507" s="2"/>
      <c r="J1507" s="2">
        <f t="shared" si="760"/>
        <v>0.34571194091095608</v>
      </c>
      <c r="K1507" s="2">
        <f t="shared" si="761"/>
        <v>0.62966762412802624</v>
      </c>
      <c r="L1507" s="2">
        <f t="shared" si="762"/>
        <v>0</v>
      </c>
      <c r="M1507" s="2">
        <f t="shared" si="763"/>
        <v>2.4620434961017623E-2</v>
      </c>
      <c r="N1507" s="64">
        <v>1685</v>
      </c>
      <c r="O1507" s="64">
        <v>3069</v>
      </c>
      <c r="P1507" s="64"/>
      <c r="Q1507" s="64">
        <v>38</v>
      </c>
      <c r="R1507" s="64">
        <v>82</v>
      </c>
      <c r="S1507" s="64"/>
      <c r="T1507" s="64"/>
      <c r="U1507" s="64"/>
      <c r="V1507" s="64"/>
      <c r="W1507" s="64"/>
      <c r="X1507" s="64"/>
      <c r="Y1507" s="64"/>
      <c r="Z1507" s="64"/>
      <c r="AA1507" s="64"/>
      <c r="AB1507" s="64"/>
      <c r="AC1507" s="64"/>
      <c r="AD1507" s="64"/>
      <c r="AE1507" s="64"/>
      <c r="AG1507" s="6">
        <f>IF(Q1507&gt;0,RANK(Q1507,(N1507:P1507,Q1507:AE1507)),0)</f>
        <v>4</v>
      </c>
      <c r="AH1507" s="6">
        <f>IF(R1507&gt;0,RANK(R1507,(N1507:P1507,Q1507:AE1507)),0)</f>
        <v>3</v>
      </c>
      <c r="AI1507" s="6">
        <f>IF(T1507&gt;0,RANK(T1507,(N1507:P1507,Q1507:AE1507)),0)</f>
        <v>0</v>
      </c>
      <c r="AJ1507" s="6">
        <f>IF(S1507&gt;0,RANK(S1507,(N1507:P1507,Q1507:AE1507)),0)</f>
        <v>0</v>
      </c>
      <c r="AK1507" s="2">
        <f t="shared" si="764"/>
        <v>7.7964710709889206E-3</v>
      </c>
      <c r="AL1507" s="2">
        <f t="shared" si="765"/>
        <v>1.6823963890028725E-2</v>
      </c>
      <c r="AM1507" s="2">
        <f t="shared" si="766"/>
        <v>0</v>
      </c>
      <c r="AN1507" s="2">
        <f t="shared" si="767"/>
        <v>0</v>
      </c>
      <c r="AP1507" t="s">
        <v>2447</v>
      </c>
      <c r="AQ1507" t="s">
        <v>572</v>
      </c>
      <c r="AR1507">
        <v>4</v>
      </c>
      <c r="AT1507">
        <v>1</v>
      </c>
      <c r="AU1507" s="105">
        <v>48</v>
      </c>
      <c r="AV1507" s="107">
        <v>387</v>
      </c>
      <c r="AW1507" s="111">
        <f t="shared" si="754"/>
        <v>48387</v>
      </c>
      <c r="AY1507" s="6" t="s">
        <v>1243</v>
      </c>
    </row>
    <row r="1508" spans="1:51" hidden="1" outlineLevel="1">
      <c r="A1508" t="s">
        <v>1844</v>
      </c>
      <c r="B1508" t="s">
        <v>572</v>
      </c>
      <c r="C1508" s="1">
        <f t="shared" si="755"/>
        <v>2657</v>
      </c>
      <c r="D1508" s="8">
        <f t="shared" si="756"/>
        <v>1</v>
      </c>
      <c r="E1508" s="8">
        <f t="shared" si="757"/>
        <v>2</v>
      </c>
      <c r="F1508" s="8">
        <f t="shared" si="758"/>
        <v>0</v>
      </c>
      <c r="G1508" s="61">
        <f t="shared" si="759"/>
        <v>298</v>
      </c>
      <c r="H1508" s="66">
        <f t="shared" si="753"/>
        <v>0.11215656755739556</v>
      </c>
      <c r="I1508" s="2"/>
      <c r="J1508" s="2">
        <f t="shared" si="760"/>
        <v>0.54158825743319539</v>
      </c>
      <c r="K1508" s="2">
        <f t="shared" si="761"/>
        <v>0.42943168987579977</v>
      </c>
      <c r="L1508" s="2">
        <f t="shared" si="762"/>
        <v>0</v>
      </c>
      <c r="M1508" s="2">
        <f t="shared" si="763"/>
        <v>2.8980052691004843E-2</v>
      </c>
      <c r="N1508" s="64">
        <v>1439</v>
      </c>
      <c r="O1508" s="64">
        <v>1141</v>
      </c>
      <c r="P1508" s="64"/>
      <c r="Q1508" s="64">
        <v>29</v>
      </c>
      <c r="R1508" s="64">
        <v>48</v>
      </c>
      <c r="S1508" s="64"/>
      <c r="T1508" s="64"/>
      <c r="U1508" s="64"/>
      <c r="V1508" s="64"/>
      <c r="W1508" s="64"/>
      <c r="X1508" s="64"/>
      <c r="Y1508" s="64"/>
      <c r="Z1508" s="64"/>
      <c r="AA1508" s="64"/>
      <c r="AB1508" s="64"/>
      <c r="AC1508" s="64"/>
      <c r="AD1508" s="64"/>
      <c r="AE1508" s="64"/>
      <c r="AG1508" s="6">
        <f>IF(Q1508&gt;0,RANK(Q1508,(N1508:P1508,Q1508:AE1508)),0)</f>
        <v>4</v>
      </c>
      <c r="AH1508" s="6">
        <f>IF(R1508&gt;0,RANK(R1508,(N1508:P1508,Q1508:AE1508)),0)</f>
        <v>3</v>
      </c>
      <c r="AI1508" s="6">
        <f>IF(T1508&gt;0,RANK(T1508,(N1508:P1508,Q1508:AE1508)),0)</f>
        <v>0</v>
      </c>
      <c r="AJ1508" s="6">
        <f>IF(S1508&gt;0,RANK(S1508,(N1508:P1508,Q1508:AE1508)),0)</f>
        <v>0</v>
      </c>
      <c r="AK1508" s="2">
        <f t="shared" si="764"/>
        <v>1.0914565299209636E-2</v>
      </c>
      <c r="AL1508" s="2">
        <f t="shared" si="765"/>
        <v>1.8065487391795258E-2</v>
      </c>
      <c r="AM1508" s="2">
        <f t="shared" si="766"/>
        <v>0</v>
      </c>
      <c r="AN1508" s="2">
        <f t="shared" si="767"/>
        <v>0</v>
      </c>
      <c r="AP1508" t="s">
        <v>1844</v>
      </c>
      <c r="AQ1508" t="s">
        <v>572</v>
      </c>
      <c r="AR1508">
        <v>23</v>
      </c>
      <c r="AT1508">
        <v>1</v>
      </c>
      <c r="AU1508" s="105">
        <v>48</v>
      </c>
      <c r="AV1508" s="107">
        <v>389</v>
      </c>
      <c r="AW1508" s="111">
        <f t="shared" si="754"/>
        <v>48389</v>
      </c>
      <c r="AY1508" s="6" t="s">
        <v>1243</v>
      </c>
    </row>
    <row r="1509" spans="1:51" hidden="1" outlineLevel="1">
      <c r="A1509" t="s">
        <v>2129</v>
      </c>
      <c r="B1509" t="s">
        <v>572</v>
      </c>
      <c r="C1509" s="1">
        <f t="shared" si="755"/>
        <v>2629</v>
      </c>
      <c r="D1509" s="8">
        <f t="shared" si="756"/>
        <v>2</v>
      </c>
      <c r="E1509" s="8">
        <f t="shared" si="757"/>
        <v>1</v>
      </c>
      <c r="F1509" s="8">
        <f t="shared" si="758"/>
        <v>0</v>
      </c>
      <c r="G1509" s="61">
        <f t="shared" si="759"/>
        <v>539</v>
      </c>
      <c r="H1509" s="66">
        <f t="shared" si="753"/>
        <v>0.20502092050209206</v>
      </c>
      <c r="I1509" s="2"/>
      <c r="J1509" s="2">
        <f t="shared" si="760"/>
        <v>0.38607835678965385</v>
      </c>
      <c r="K1509" s="2">
        <f t="shared" si="761"/>
        <v>0.59109927729174594</v>
      </c>
      <c r="L1509" s="2">
        <f t="shared" si="762"/>
        <v>0</v>
      </c>
      <c r="M1509" s="2">
        <f t="shared" si="763"/>
        <v>2.2822365918600207E-2</v>
      </c>
      <c r="N1509" s="64">
        <v>1015</v>
      </c>
      <c r="O1509" s="64">
        <v>1554</v>
      </c>
      <c r="P1509" s="64"/>
      <c r="Q1509" s="64">
        <v>26</v>
      </c>
      <c r="R1509" s="64">
        <v>34</v>
      </c>
      <c r="S1509" s="64"/>
      <c r="T1509" s="64"/>
      <c r="U1509" s="64"/>
      <c r="V1509" s="64"/>
      <c r="W1509" s="64"/>
      <c r="X1509" s="64"/>
      <c r="Y1509" s="64"/>
      <c r="Z1509" s="64"/>
      <c r="AA1509" s="64"/>
      <c r="AB1509" s="64"/>
      <c r="AC1509" s="64"/>
      <c r="AD1509" s="64"/>
      <c r="AE1509" s="64"/>
      <c r="AG1509" s="6">
        <f>IF(Q1509&gt;0,RANK(Q1509,(N1509:P1509,Q1509:AE1509)),0)</f>
        <v>4</v>
      </c>
      <c r="AH1509" s="6">
        <f>IF(R1509&gt;0,RANK(R1509,(N1509:P1509,Q1509:AE1509)),0)</f>
        <v>3</v>
      </c>
      <c r="AI1509" s="6">
        <f>IF(T1509&gt;0,RANK(T1509,(N1509:P1509,Q1509:AE1509)),0)</f>
        <v>0</v>
      </c>
      <c r="AJ1509" s="6">
        <f>IF(S1509&gt;0,RANK(S1509,(N1509:P1509,Q1509:AE1509)),0)</f>
        <v>0</v>
      </c>
      <c r="AK1509" s="2">
        <f t="shared" si="764"/>
        <v>9.8896918980600993E-3</v>
      </c>
      <c r="AL1509" s="2">
        <f t="shared" si="765"/>
        <v>1.2932674020540129E-2</v>
      </c>
      <c r="AM1509" s="2">
        <f t="shared" si="766"/>
        <v>0</v>
      </c>
      <c r="AN1509" s="2">
        <f t="shared" si="767"/>
        <v>0</v>
      </c>
      <c r="AP1509" t="s">
        <v>2129</v>
      </c>
      <c r="AQ1509" t="s">
        <v>572</v>
      </c>
      <c r="AR1509">
        <v>27</v>
      </c>
      <c r="AT1509">
        <v>1</v>
      </c>
      <c r="AU1509" s="105">
        <v>48</v>
      </c>
      <c r="AV1509" s="107">
        <v>391</v>
      </c>
      <c r="AW1509" s="111">
        <f t="shared" si="754"/>
        <v>48391</v>
      </c>
      <c r="AY1509" s="6" t="s">
        <v>1243</v>
      </c>
    </row>
    <row r="1510" spans="1:51" hidden="1" outlineLevel="1">
      <c r="A1510" t="s">
        <v>1982</v>
      </c>
      <c r="B1510" t="s">
        <v>572</v>
      </c>
      <c r="C1510" s="1">
        <f t="shared" si="755"/>
        <v>496</v>
      </c>
      <c r="D1510" s="8">
        <f t="shared" si="756"/>
        <v>2</v>
      </c>
      <c r="E1510" s="8">
        <f t="shared" si="757"/>
        <v>1</v>
      </c>
      <c r="F1510" s="8">
        <f t="shared" si="758"/>
        <v>0</v>
      </c>
      <c r="G1510" s="61">
        <f t="shared" si="759"/>
        <v>420</v>
      </c>
      <c r="H1510" s="66">
        <f t="shared" si="753"/>
        <v>0.84677419354838712</v>
      </c>
      <c r="I1510" s="2"/>
      <c r="J1510" s="2">
        <f t="shared" si="760"/>
        <v>6.4516129032258063E-2</v>
      </c>
      <c r="K1510" s="2">
        <f t="shared" si="761"/>
        <v>0.91129032258064513</v>
      </c>
      <c r="L1510" s="2">
        <f t="shared" si="762"/>
        <v>0</v>
      </c>
      <c r="M1510" s="2">
        <f t="shared" si="763"/>
        <v>2.4193548387096864E-2</v>
      </c>
      <c r="N1510" s="64">
        <v>32</v>
      </c>
      <c r="O1510" s="64">
        <v>452</v>
      </c>
      <c r="P1510" s="64"/>
      <c r="Q1510" s="64">
        <v>2</v>
      </c>
      <c r="R1510" s="64">
        <v>10</v>
      </c>
      <c r="S1510" s="64"/>
      <c r="T1510" s="64"/>
      <c r="U1510" s="64"/>
      <c r="V1510" s="64"/>
      <c r="W1510" s="64"/>
      <c r="X1510" s="64"/>
      <c r="Y1510" s="64"/>
      <c r="Z1510" s="64"/>
      <c r="AA1510" s="64"/>
      <c r="AB1510" s="64"/>
      <c r="AC1510" s="64"/>
      <c r="AD1510" s="64"/>
      <c r="AE1510" s="64"/>
      <c r="AG1510" s="6">
        <f>IF(Q1510&gt;0,RANK(Q1510,(N1510:P1510,Q1510:AE1510)),0)</f>
        <v>4</v>
      </c>
      <c r="AH1510" s="6">
        <f>IF(R1510&gt;0,RANK(R1510,(N1510:P1510,Q1510:AE1510)),0)</f>
        <v>3</v>
      </c>
      <c r="AI1510" s="6">
        <f>IF(T1510&gt;0,RANK(T1510,(N1510:P1510,Q1510:AE1510)),0)</f>
        <v>0</v>
      </c>
      <c r="AJ1510" s="6">
        <f>IF(S1510&gt;0,RANK(S1510,(N1510:P1510,Q1510:AE1510)),0)</f>
        <v>0</v>
      </c>
      <c r="AK1510" s="2">
        <f t="shared" si="764"/>
        <v>4.0322580645161289E-3</v>
      </c>
      <c r="AL1510" s="2">
        <f t="shared" si="765"/>
        <v>2.0161290322580645E-2</v>
      </c>
      <c r="AM1510" s="2">
        <f t="shared" si="766"/>
        <v>0</v>
      </c>
      <c r="AN1510" s="2">
        <f t="shared" si="767"/>
        <v>0</v>
      </c>
      <c r="AP1510" t="s">
        <v>1982</v>
      </c>
      <c r="AQ1510" t="s">
        <v>572</v>
      </c>
      <c r="AR1510">
        <v>13</v>
      </c>
      <c r="AT1510">
        <v>1</v>
      </c>
      <c r="AU1510" s="105">
        <v>48</v>
      </c>
      <c r="AV1510" s="107">
        <v>393</v>
      </c>
      <c r="AW1510" s="111">
        <f t="shared" si="754"/>
        <v>48393</v>
      </c>
      <c r="AY1510" s="6" t="s">
        <v>1243</v>
      </c>
    </row>
    <row r="1511" spans="1:51" hidden="1" outlineLevel="1">
      <c r="A1511" t="s">
        <v>405</v>
      </c>
      <c r="B1511" t="s">
        <v>572</v>
      </c>
      <c r="C1511" s="1">
        <f t="shared" si="755"/>
        <v>7124</v>
      </c>
      <c r="D1511" s="8">
        <f t="shared" si="756"/>
        <v>2</v>
      </c>
      <c r="E1511" s="8">
        <f t="shared" si="757"/>
        <v>1</v>
      </c>
      <c r="F1511" s="8">
        <f t="shared" si="758"/>
        <v>0</v>
      </c>
      <c r="G1511" s="61">
        <f t="shared" si="759"/>
        <v>1187</v>
      </c>
      <c r="H1511" s="66">
        <f t="shared" si="753"/>
        <v>0.16661987647389107</v>
      </c>
      <c r="I1511" s="2"/>
      <c r="J1511" s="2">
        <f t="shared" si="760"/>
        <v>0.405670971364402</v>
      </c>
      <c r="K1511" s="2">
        <f t="shared" si="761"/>
        <v>0.57229084783829309</v>
      </c>
      <c r="L1511" s="2">
        <f t="shared" si="762"/>
        <v>0</v>
      </c>
      <c r="M1511" s="2">
        <f t="shared" si="763"/>
        <v>2.2038180797304907E-2</v>
      </c>
      <c r="N1511" s="64">
        <v>2890</v>
      </c>
      <c r="O1511" s="64">
        <v>4077</v>
      </c>
      <c r="P1511" s="64"/>
      <c r="Q1511" s="64">
        <v>46</v>
      </c>
      <c r="R1511" s="64">
        <v>111</v>
      </c>
      <c r="S1511" s="64"/>
      <c r="T1511" s="64"/>
      <c r="U1511" s="64"/>
      <c r="V1511" s="64"/>
      <c r="W1511" s="64"/>
      <c r="X1511" s="64"/>
      <c r="Y1511" s="64"/>
      <c r="Z1511" s="64"/>
      <c r="AA1511" s="64"/>
      <c r="AB1511" s="64"/>
      <c r="AC1511" s="64"/>
      <c r="AD1511" s="64"/>
      <c r="AE1511" s="64"/>
      <c r="AG1511" s="6">
        <f>IF(Q1511&gt;0,RANK(Q1511,(N1511:P1511,Q1511:AE1511)),0)</f>
        <v>4</v>
      </c>
      <c r="AH1511" s="6">
        <f>IF(R1511&gt;0,RANK(R1511,(N1511:P1511,Q1511:AE1511)),0)</f>
        <v>3</v>
      </c>
      <c r="AI1511" s="6">
        <f>IF(T1511&gt;0,RANK(T1511,(N1511:P1511,Q1511:AE1511)),0)</f>
        <v>0</v>
      </c>
      <c r="AJ1511" s="6">
        <f>IF(S1511&gt;0,RANK(S1511,(N1511:P1511,Q1511:AE1511)),0)</f>
        <v>0</v>
      </c>
      <c r="AK1511" s="2">
        <f t="shared" si="764"/>
        <v>6.4570466030320047E-3</v>
      </c>
      <c r="AL1511" s="2">
        <f t="shared" si="765"/>
        <v>1.5581134194272881E-2</v>
      </c>
      <c r="AM1511" s="2">
        <f t="shared" si="766"/>
        <v>0</v>
      </c>
      <c r="AN1511" s="2">
        <f t="shared" si="767"/>
        <v>0</v>
      </c>
      <c r="AP1511" t="s">
        <v>405</v>
      </c>
      <c r="AQ1511" t="s">
        <v>572</v>
      </c>
      <c r="AR1511">
        <v>17</v>
      </c>
      <c r="AT1511">
        <v>1</v>
      </c>
      <c r="AU1511" s="105">
        <v>48</v>
      </c>
      <c r="AV1511" s="107">
        <v>395</v>
      </c>
      <c r="AW1511" s="111">
        <f t="shared" si="754"/>
        <v>48395</v>
      </c>
      <c r="AY1511" s="6" t="s">
        <v>1243</v>
      </c>
    </row>
    <row r="1512" spans="1:51" hidden="1" outlineLevel="1">
      <c r="A1512" t="s">
        <v>2270</v>
      </c>
      <c r="B1512" t="s">
        <v>572</v>
      </c>
      <c r="C1512" s="1">
        <f t="shared" si="755"/>
        <v>35188</v>
      </c>
      <c r="D1512" s="8">
        <f t="shared" si="756"/>
        <v>2</v>
      </c>
      <c r="E1512" s="8">
        <f t="shared" si="757"/>
        <v>1</v>
      </c>
      <c r="F1512" s="8">
        <f t="shared" si="758"/>
        <v>0</v>
      </c>
      <c r="G1512" s="61">
        <f t="shared" si="759"/>
        <v>18173</v>
      </c>
      <c r="H1512" s="66">
        <f t="shared" si="753"/>
        <v>0.51645447311583492</v>
      </c>
      <c r="I1512" s="2"/>
      <c r="J1512" s="2">
        <f t="shared" si="760"/>
        <v>0.22752074570876435</v>
      </c>
      <c r="K1512" s="2">
        <f t="shared" si="761"/>
        <v>0.74397521882459927</v>
      </c>
      <c r="L1512" s="2">
        <f t="shared" si="762"/>
        <v>0</v>
      </c>
      <c r="M1512" s="2">
        <f t="shared" si="763"/>
        <v>2.8504035466636379E-2</v>
      </c>
      <c r="N1512" s="64">
        <v>8006</v>
      </c>
      <c r="O1512" s="64">
        <v>26179</v>
      </c>
      <c r="P1512" s="64"/>
      <c r="Q1512" s="64">
        <v>261</v>
      </c>
      <c r="R1512" s="64">
        <v>742</v>
      </c>
      <c r="S1512" s="64"/>
      <c r="T1512" s="64"/>
      <c r="U1512" s="64"/>
      <c r="V1512" s="64"/>
      <c r="W1512" s="64"/>
      <c r="X1512" s="64"/>
      <c r="Y1512" s="64"/>
      <c r="Z1512" s="64"/>
      <c r="AA1512" s="64"/>
      <c r="AB1512" s="64"/>
      <c r="AC1512" s="64"/>
      <c r="AD1512" s="64"/>
      <c r="AE1512" s="64"/>
      <c r="AG1512" s="6">
        <f>IF(Q1512&gt;0,RANK(Q1512,(N1512:P1512,Q1512:AE1512)),0)</f>
        <v>4</v>
      </c>
      <c r="AH1512" s="6">
        <f>IF(R1512&gt;0,RANK(R1512,(N1512:P1512,Q1512:AE1512)),0)</f>
        <v>3</v>
      </c>
      <c r="AI1512" s="6">
        <f>IF(T1512&gt;0,RANK(T1512,(N1512:P1512,Q1512:AE1512)),0)</f>
        <v>0</v>
      </c>
      <c r="AJ1512" s="6">
        <f>IF(S1512&gt;0,RANK(S1512,(N1512:P1512,Q1512:AE1512)),0)</f>
        <v>0</v>
      </c>
      <c r="AK1512" s="2">
        <f t="shared" si="764"/>
        <v>7.4173013527338866E-3</v>
      </c>
      <c r="AL1512" s="2">
        <f t="shared" si="765"/>
        <v>2.1086734113902467E-2</v>
      </c>
      <c r="AM1512" s="2">
        <f t="shared" si="766"/>
        <v>0</v>
      </c>
      <c r="AN1512" s="2">
        <f t="shared" si="767"/>
        <v>0</v>
      </c>
      <c r="AP1512" t="s">
        <v>2270</v>
      </c>
      <c r="AQ1512" t="s">
        <v>572</v>
      </c>
      <c r="AR1512">
        <v>4</v>
      </c>
      <c r="AT1512">
        <v>1</v>
      </c>
      <c r="AU1512" s="105">
        <v>48</v>
      </c>
      <c r="AV1512" s="107">
        <v>397</v>
      </c>
      <c r="AW1512" s="111">
        <f t="shared" si="754"/>
        <v>48397</v>
      </c>
      <c r="AY1512" s="6" t="s">
        <v>1243</v>
      </c>
    </row>
    <row r="1513" spans="1:51" hidden="1" outlineLevel="1">
      <c r="A1513" t="s">
        <v>400</v>
      </c>
      <c r="B1513" t="s">
        <v>572</v>
      </c>
      <c r="C1513" s="1">
        <f t="shared" si="755"/>
        <v>3597</v>
      </c>
      <c r="D1513" s="8">
        <f t="shared" si="756"/>
        <v>2</v>
      </c>
      <c r="E1513" s="8">
        <f t="shared" si="757"/>
        <v>1</v>
      </c>
      <c r="F1513" s="8">
        <f t="shared" si="758"/>
        <v>0</v>
      </c>
      <c r="G1513" s="61">
        <f t="shared" si="759"/>
        <v>2358</v>
      </c>
      <c r="H1513" s="66">
        <f t="shared" si="753"/>
        <v>0.65554628857381148</v>
      </c>
      <c r="I1513" s="2"/>
      <c r="J1513" s="2">
        <f t="shared" si="760"/>
        <v>0.16041145398943565</v>
      </c>
      <c r="K1513" s="2">
        <f t="shared" si="761"/>
        <v>0.81595774256324716</v>
      </c>
      <c r="L1513" s="2">
        <f t="shared" si="762"/>
        <v>0</v>
      </c>
      <c r="M1513" s="2">
        <f t="shared" si="763"/>
        <v>2.3630803447317161E-2</v>
      </c>
      <c r="N1513" s="64">
        <v>577</v>
      </c>
      <c r="O1513" s="64">
        <v>2935</v>
      </c>
      <c r="P1513" s="64"/>
      <c r="Q1513" s="64">
        <v>24</v>
      </c>
      <c r="R1513" s="64">
        <v>61</v>
      </c>
      <c r="S1513" s="64"/>
      <c r="T1513" s="64"/>
      <c r="U1513" s="64"/>
      <c r="V1513" s="64"/>
      <c r="W1513" s="64"/>
      <c r="X1513" s="64"/>
      <c r="Y1513" s="64"/>
      <c r="Z1513" s="64"/>
      <c r="AA1513" s="64"/>
      <c r="AB1513" s="64"/>
      <c r="AC1513" s="64"/>
      <c r="AD1513" s="64"/>
      <c r="AE1513" s="64"/>
      <c r="AG1513" s="6">
        <f>IF(Q1513&gt;0,RANK(Q1513,(N1513:P1513,Q1513:AE1513)),0)</f>
        <v>4</v>
      </c>
      <c r="AH1513" s="6">
        <f>IF(R1513&gt;0,RANK(R1513,(N1513:P1513,Q1513:AE1513)),0)</f>
        <v>3</v>
      </c>
      <c r="AI1513" s="6">
        <f>IF(T1513&gt;0,RANK(T1513,(N1513:P1513,Q1513:AE1513)),0)</f>
        <v>0</v>
      </c>
      <c r="AJ1513" s="6">
        <f>IF(S1513&gt;0,RANK(S1513,(N1513:P1513,Q1513:AE1513)),0)</f>
        <v>0</v>
      </c>
      <c r="AK1513" s="2">
        <f t="shared" si="764"/>
        <v>6.672226855713094E-3</v>
      </c>
      <c r="AL1513" s="2">
        <f t="shared" si="765"/>
        <v>1.6958576591604116E-2</v>
      </c>
      <c r="AM1513" s="2">
        <f t="shared" si="766"/>
        <v>0</v>
      </c>
      <c r="AN1513" s="2">
        <f t="shared" si="767"/>
        <v>0</v>
      </c>
      <c r="AP1513" t="s">
        <v>400</v>
      </c>
      <c r="AQ1513" t="s">
        <v>572</v>
      </c>
      <c r="AR1513">
        <v>11</v>
      </c>
      <c r="AT1513">
        <v>1</v>
      </c>
      <c r="AU1513" s="105">
        <v>48</v>
      </c>
      <c r="AV1513" s="107">
        <v>399</v>
      </c>
      <c r="AW1513" s="111">
        <f t="shared" si="754"/>
        <v>48399</v>
      </c>
      <c r="AY1513" s="6" t="s">
        <v>1243</v>
      </c>
    </row>
    <row r="1514" spans="1:51" hidden="1" outlineLevel="1">
      <c r="A1514" t="s">
        <v>666</v>
      </c>
      <c r="B1514" t="s">
        <v>572</v>
      </c>
      <c r="C1514" s="1">
        <f t="shared" si="755"/>
        <v>18304</v>
      </c>
      <c r="D1514" s="8">
        <f t="shared" si="756"/>
        <v>2</v>
      </c>
      <c r="E1514" s="8">
        <f t="shared" si="757"/>
        <v>1</v>
      </c>
      <c r="F1514" s="8">
        <f t="shared" si="758"/>
        <v>0</v>
      </c>
      <c r="G1514" s="61">
        <f t="shared" si="759"/>
        <v>5022</v>
      </c>
      <c r="H1514" s="66">
        <f t="shared" ref="H1514:H1577" si="768">IF(C1514&gt;0,G1514/C1514,0)</f>
        <v>0.27436625874125875</v>
      </c>
      <c r="I1514" s="2"/>
      <c r="J1514" s="2">
        <f t="shared" si="760"/>
        <v>0.35653409090909088</v>
      </c>
      <c r="K1514" s="2">
        <f t="shared" si="761"/>
        <v>0.63090034965034969</v>
      </c>
      <c r="L1514" s="2">
        <f t="shared" si="762"/>
        <v>0</v>
      </c>
      <c r="M1514" s="2">
        <f t="shared" si="763"/>
        <v>1.2565559440559482E-2</v>
      </c>
      <c r="N1514" s="64">
        <v>6526</v>
      </c>
      <c r="O1514" s="64">
        <v>11548</v>
      </c>
      <c r="P1514" s="64"/>
      <c r="Q1514" s="64">
        <v>74</v>
      </c>
      <c r="R1514" s="64">
        <v>156</v>
      </c>
      <c r="S1514" s="64"/>
      <c r="T1514" s="64"/>
      <c r="U1514" s="64"/>
      <c r="V1514" s="64"/>
      <c r="W1514" s="64"/>
      <c r="X1514" s="64"/>
      <c r="Y1514" s="64"/>
      <c r="Z1514" s="64"/>
      <c r="AA1514" s="64"/>
      <c r="AB1514" s="64"/>
      <c r="AC1514" s="64"/>
      <c r="AD1514" s="64"/>
      <c r="AE1514" s="64"/>
      <c r="AG1514" s="6">
        <f>IF(Q1514&gt;0,RANK(Q1514,(N1514:P1514,Q1514:AE1514)),0)</f>
        <v>4</v>
      </c>
      <c r="AH1514" s="6">
        <f>IF(R1514&gt;0,RANK(R1514,(N1514:P1514,Q1514:AE1514)),0)</f>
        <v>3</v>
      </c>
      <c r="AI1514" s="6">
        <f>IF(T1514&gt;0,RANK(T1514,(N1514:P1514,Q1514:AE1514)),0)</f>
        <v>0</v>
      </c>
      <c r="AJ1514" s="6">
        <f>IF(S1514&gt;0,RANK(S1514,(N1514:P1514,Q1514:AE1514)),0)</f>
        <v>0</v>
      </c>
      <c r="AK1514" s="2">
        <f t="shared" si="764"/>
        <v>4.042832167832168E-3</v>
      </c>
      <c r="AL1514" s="2">
        <f t="shared" si="765"/>
        <v>8.5227272727272721E-3</v>
      </c>
      <c r="AM1514" s="2">
        <f t="shared" si="766"/>
        <v>0</v>
      </c>
      <c r="AN1514" s="2">
        <f t="shared" si="767"/>
        <v>0</v>
      </c>
      <c r="AP1514" t="s">
        <v>666</v>
      </c>
      <c r="AQ1514" t="s">
        <v>572</v>
      </c>
      <c r="AR1514">
        <v>1</v>
      </c>
      <c r="AT1514">
        <v>1</v>
      </c>
      <c r="AU1514" s="105">
        <v>48</v>
      </c>
      <c r="AV1514" s="107">
        <v>401</v>
      </c>
      <c r="AW1514" s="111">
        <f t="shared" si="754"/>
        <v>48401</v>
      </c>
      <c r="AY1514" s="6" t="s">
        <v>1243</v>
      </c>
    </row>
    <row r="1515" spans="1:51" hidden="1" outlineLevel="1">
      <c r="A1515" t="s">
        <v>558</v>
      </c>
      <c r="B1515" t="s">
        <v>572</v>
      </c>
      <c r="C1515" s="1">
        <f t="shared" si="755"/>
        <v>4441</v>
      </c>
      <c r="D1515" s="8">
        <f t="shared" si="756"/>
        <v>2</v>
      </c>
      <c r="E1515" s="8">
        <f t="shared" si="757"/>
        <v>1</v>
      </c>
      <c r="F1515" s="8">
        <f t="shared" si="758"/>
        <v>0</v>
      </c>
      <c r="G1515" s="61">
        <f t="shared" si="759"/>
        <v>2490</v>
      </c>
      <c r="H1515" s="66">
        <f t="shared" si="768"/>
        <v>0.56068453051114608</v>
      </c>
      <c r="I1515" s="2"/>
      <c r="J1515" s="2">
        <f t="shared" si="760"/>
        <v>0.20648502589506867</v>
      </c>
      <c r="K1515" s="2">
        <f t="shared" si="761"/>
        <v>0.76716955640621487</v>
      </c>
      <c r="L1515" s="2">
        <f t="shared" si="762"/>
        <v>0</v>
      </c>
      <c r="M1515" s="2">
        <f t="shared" si="763"/>
        <v>2.6345417698716456E-2</v>
      </c>
      <c r="N1515" s="64">
        <v>917</v>
      </c>
      <c r="O1515" s="64">
        <v>3407</v>
      </c>
      <c r="P1515" s="64"/>
      <c r="Q1515" s="64">
        <v>46</v>
      </c>
      <c r="R1515" s="64">
        <v>71</v>
      </c>
      <c r="S1515" s="64"/>
      <c r="T1515" s="64"/>
      <c r="U1515" s="64"/>
      <c r="V1515" s="64"/>
      <c r="W1515" s="64"/>
      <c r="X1515" s="64"/>
      <c r="Y1515" s="64"/>
      <c r="Z1515" s="64"/>
      <c r="AA1515" s="64"/>
      <c r="AB1515" s="64"/>
      <c r="AC1515" s="64"/>
      <c r="AD1515" s="64"/>
      <c r="AE1515" s="64"/>
      <c r="AG1515" s="6">
        <f>IF(Q1515&gt;0,RANK(Q1515,(N1515:P1515,Q1515:AE1515)),0)</f>
        <v>4</v>
      </c>
      <c r="AH1515" s="6">
        <f>IF(R1515&gt;0,RANK(R1515,(N1515:P1515,Q1515:AE1515)),0)</f>
        <v>3</v>
      </c>
      <c r="AI1515" s="6">
        <f>IF(T1515&gt;0,RANK(T1515,(N1515:P1515,Q1515:AE1515)),0)</f>
        <v>0</v>
      </c>
      <c r="AJ1515" s="6">
        <f>IF(S1515&gt;0,RANK(S1515,(N1515:P1515,Q1515:AE1515)),0)</f>
        <v>0</v>
      </c>
      <c r="AK1515" s="2">
        <f t="shared" si="764"/>
        <v>1.035802747129025E-2</v>
      </c>
      <c r="AL1515" s="2">
        <f t="shared" si="765"/>
        <v>1.5987390227426256E-2</v>
      </c>
      <c r="AM1515" s="2">
        <f t="shared" si="766"/>
        <v>0</v>
      </c>
      <c r="AN1515" s="2">
        <f t="shared" si="767"/>
        <v>0</v>
      </c>
      <c r="AP1515" t="s">
        <v>558</v>
      </c>
      <c r="AQ1515" t="s">
        <v>572</v>
      </c>
      <c r="AR1515">
        <v>1</v>
      </c>
      <c r="AT1515">
        <v>1</v>
      </c>
      <c r="AU1515" s="105">
        <v>48</v>
      </c>
      <c r="AV1515" s="107">
        <v>403</v>
      </c>
      <c r="AW1515" s="111">
        <f t="shared" si="754"/>
        <v>48403</v>
      </c>
      <c r="AY1515" s="6" t="s">
        <v>1243</v>
      </c>
    </row>
    <row r="1516" spans="1:51" hidden="1" outlineLevel="1">
      <c r="A1516" t="s">
        <v>2041</v>
      </c>
      <c r="B1516" t="s">
        <v>572</v>
      </c>
      <c r="C1516" s="1">
        <f t="shared" si="755"/>
        <v>3548</v>
      </c>
      <c r="D1516" s="8">
        <f t="shared" si="756"/>
        <v>2</v>
      </c>
      <c r="E1516" s="8">
        <f t="shared" si="757"/>
        <v>1</v>
      </c>
      <c r="F1516" s="8">
        <f t="shared" si="758"/>
        <v>0</v>
      </c>
      <c r="G1516" s="61">
        <f t="shared" si="759"/>
        <v>940</v>
      </c>
      <c r="H1516" s="66">
        <f t="shared" si="768"/>
        <v>0.26493799323562572</v>
      </c>
      <c r="I1516" s="2"/>
      <c r="J1516" s="2">
        <f t="shared" si="760"/>
        <v>0.35400225479143177</v>
      </c>
      <c r="K1516" s="2">
        <f t="shared" si="761"/>
        <v>0.61894024802705749</v>
      </c>
      <c r="L1516" s="2">
        <f t="shared" si="762"/>
        <v>0</v>
      </c>
      <c r="M1516" s="2">
        <f t="shared" si="763"/>
        <v>2.7057497181510737E-2</v>
      </c>
      <c r="N1516" s="64">
        <v>1256</v>
      </c>
      <c r="O1516" s="64">
        <v>2196</v>
      </c>
      <c r="P1516" s="64"/>
      <c r="Q1516" s="64">
        <v>33</v>
      </c>
      <c r="R1516" s="64">
        <v>63</v>
      </c>
      <c r="S1516" s="64"/>
      <c r="T1516" s="64"/>
      <c r="U1516" s="64"/>
      <c r="V1516" s="64"/>
      <c r="W1516" s="64"/>
      <c r="X1516" s="64"/>
      <c r="Y1516" s="64"/>
      <c r="Z1516" s="64"/>
      <c r="AA1516" s="64"/>
      <c r="AB1516" s="64"/>
      <c r="AC1516" s="64"/>
      <c r="AD1516" s="64"/>
      <c r="AE1516" s="64"/>
      <c r="AG1516" s="6">
        <f>IF(Q1516&gt;0,RANK(Q1516,(N1516:P1516,Q1516:AE1516)),0)</f>
        <v>4</v>
      </c>
      <c r="AH1516" s="6">
        <f>IF(R1516&gt;0,RANK(R1516,(N1516:P1516,Q1516:AE1516)),0)</f>
        <v>3</v>
      </c>
      <c r="AI1516" s="6">
        <f>IF(T1516&gt;0,RANK(T1516,(N1516:P1516,Q1516:AE1516)),0)</f>
        <v>0</v>
      </c>
      <c r="AJ1516" s="6">
        <f>IF(S1516&gt;0,RANK(S1516,(N1516:P1516,Q1516:AE1516)),0)</f>
        <v>0</v>
      </c>
      <c r="AK1516" s="2">
        <f t="shared" si="764"/>
        <v>9.3010146561443071E-3</v>
      </c>
      <c r="AL1516" s="2">
        <f t="shared" si="765"/>
        <v>1.7756482525366404E-2</v>
      </c>
      <c r="AM1516" s="2">
        <f t="shared" si="766"/>
        <v>0</v>
      </c>
      <c r="AN1516" s="2">
        <f t="shared" si="767"/>
        <v>0</v>
      </c>
      <c r="AP1516" t="s">
        <v>2041</v>
      </c>
      <c r="AQ1516" t="s">
        <v>572</v>
      </c>
      <c r="AR1516">
        <v>1</v>
      </c>
      <c r="AT1516">
        <v>1</v>
      </c>
      <c r="AU1516" s="105">
        <v>48</v>
      </c>
      <c r="AV1516" s="107">
        <v>405</v>
      </c>
      <c r="AW1516" s="111">
        <f t="shared" si="754"/>
        <v>48405</v>
      </c>
      <c r="AY1516" s="6" t="s">
        <v>1243</v>
      </c>
    </row>
    <row r="1517" spans="1:51" hidden="1" outlineLevel="1">
      <c r="A1517" t="s">
        <v>254</v>
      </c>
      <c r="B1517" t="s">
        <v>572</v>
      </c>
      <c r="C1517" s="1">
        <f t="shared" si="755"/>
        <v>9378</v>
      </c>
      <c r="D1517" s="8">
        <f t="shared" si="756"/>
        <v>2</v>
      </c>
      <c r="E1517" s="8">
        <f t="shared" si="757"/>
        <v>1</v>
      </c>
      <c r="F1517" s="8">
        <f t="shared" si="758"/>
        <v>0</v>
      </c>
      <c r="G1517" s="61">
        <f t="shared" si="759"/>
        <v>3948</v>
      </c>
      <c r="H1517" s="66">
        <f t="shared" si="768"/>
        <v>0.42098528470889318</v>
      </c>
      <c r="I1517" s="2"/>
      <c r="J1517" s="2">
        <f t="shared" si="760"/>
        <v>0.27692471742375774</v>
      </c>
      <c r="K1517" s="2">
        <f t="shared" si="761"/>
        <v>0.69791000213265086</v>
      </c>
      <c r="L1517" s="2">
        <f t="shared" si="762"/>
        <v>0</v>
      </c>
      <c r="M1517" s="2">
        <f t="shared" si="763"/>
        <v>2.5165280443591453E-2</v>
      </c>
      <c r="N1517" s="64">
        <v>2597</v>
      </c>
      <c r="O1517" s="64">
        <v>6545</v>
      </c>
      <c r="P1517" s="64"/>
      <c r="Q1517" s="64">
        <v>84</v>
      </c>
      <c r="R1517" s="64">
        <v>152</v>
      </c>
      <c r="S1517" s="64"/>
      <c r="T1517" s="64"/>
      <c r="U1517" s="64"/>
      <c r="V1517" s="64"/>
      <c r="W1517" s="64"/>
      <c r="X1517" s="64"/>
      <c r="Y1517" s="64"/>
      <c r="Z1517" s="64"/>
      <c r="AA1517" s="64"/>
      <c r="AB1517" s="64"/>
      <c r="AC1517" s="64"/>
      <c r="AD1517" s="64"/>
      <c r="AE1517" s="64"/>
      <c r="AG1517" s="6">
        <f>IF(Q1517&gt;0,RANK(Q1517,(N1517:P1517,Q1517:AE1517)),0)</f>
        <v>4</v>
      </c>
      <c r="AH1517" s="6">
        <f>IF(R1517&gt;0,RANK(R1517,(N1517:P1517,Q1517:AE1517)),0)</f>
        <v>3</v>
      </c>
      <c r="AI1517" s="6">
        <f>IF(T1517&gt;0,RANK(T1517,(N1517:P1517,Q1517:AE1517)),0)</f>
        <v>0</v>
      </c>
      <c r="AJ1517" s="6">
        <f>IF(S1517&gt;0,RANK(S1517,(N1517:P1517,Q1517:AE1517)),0)</f>
        <v>0</v>
      </c>
      <c r="AK1517" s="2">
        <f t="shared" si="764"/>
        <v>8.9571337172104932E-3</v>
      </c>
      <c r="AL1517" s="2">
        <f t="shared" si="765"/>
        <v>1.6208146726380893E-2</v>
      </c>
      <c r="AM1517" s="2">
        <f t="shared" si="766"/>
        <v>0</v>
      </c>
      <c r="AN1517" s="2">
        <f t="shared" si="767"/>
        <v>0</v>
      </c>
      <c r="AP1517" t="s">
        <v>254</v>
      </c>
      <c r="AQ1517" t="s">
        <v>572</v>
      </c>
      <c r="AR1517">
        <v>8</v>
      </c>
      <c r="AT1517">
        <v>1</v>
      </c>
      <c r="AU1517" s="105">
        <v>48</v>
      </c>
      <c r="AV1517" s="107">
        <v>407</v>
      </c>
      <c r="AW1517" s="111">
        <f t="shared" si="754"/>
        <v>48407</v>
      </c>
      <c r="AY1517" s="6" t="s">
        <v>1243</v>
      </c>
    </row>
    <row r="1518" spans="1:51" hidden="1" outlineLevel="1">
      <c r="A1518" t="s">
        <v>2380</v>
      </c>
      <c r="B1518" t="s">
        <v>572</v>
      </c>
      <c r="C1518" s="1">
        <f t="shared" si="755"/>
        <v>19643</v>
      </c>
      <c r="D1518" s="8">
        <f t="shared" si="756"/>
        <v>2</v>
      </c>
      <c r="E1518" s="8">
        <f t="shared" si="757"/>
        <v>1</v>
      </c>
      <c r="F1518" s="8">
        <f t="shared" si="758"/>
        <v>0</v>
      </c>
      <c r="G1518" s="61">
        <f t="shared" si="759"/>
        <v>3976</v>
      </c>
      <c r="H1518" s="66">
        <f t="shared" si="768"/>
        <v>0.20241307335946648</v>
      </c>
      <c r="I1518" s="2"/>
      <c r="J1518" s="2">
        <f t="shared" si="760"/>
        <v>0.38568446774932547</v>
      </c>
      <c r="K1518" s="2">
        <f t="shared" si="761"/>
        <v>0.58809754110879198</v>
      </c>
      <c r="L1518" s="2">
        <f t="shared" si="762"/>
        <v>0</v>
      </c>
      <c r="M1518" s="2">
        <f t="shared" si="763"/>
        <v>2.6217991141882613E-2</v>
      </c>
      <c r="N1518" s="64">
        <v>7576</v>
      </c>
      <c r="O1518" s="64">
        <v>11552</v>
      </c>
      <c r="P1518" s="64"/>
      <c r="Q1518" s="64">
        <v>160</v>
      </c>
      <c r="R1518" s="64">
        <v>355</v>
      </c>
      <c r="S1518" s="64"/>
      <c r="T1518" s="64"/>
      <c r="U1518" s="64"/>
      <c r="V1518" s="64"/>
      <c r="W1518" s="64"/>
      <c r="X1518" s="64"/>
      <c r="Y1518" s="64"/>
      <c r="Z1518" s="64"/>
      <c r="AA1518" s="64"/>
      <c r="AB1518" s="64"/>
      <c r="AC1518" s="64"/>
      <c r="AD1518" s="64"/>
      <c r="AE1518" s="64"/>
      <c r="AG1518" s="6">
        <f>IF(Q1518&gt;0,RANK(Q1518,(N1518:P1518,Q1518:AE1518)),0)</f>
        <v>4</v>
      </c>
      <c r="AH1518" s="6">
        <f>IF(R1518&gt;0,RANK(R1518,(N1518:P1518,Q1518:AE1518)),0)</f>
        <v>3</v>
      </c>
      <c r="AI1518" s="6">
        <f>IF(T1518&gt;0,RANK(T1518,(N1518:P1518,Q1518:AE1518)),0)</f>
        <v>0</v>
      </c>
      <c r="AJ1518" s="6">
        <f>IF(S1518&gt;0,RANK(S1518,(N1518:P1518,Q1518:AE1518)),0)</f>
        <v>0</v>
      </c>
      <c r="AK1518" s="2">
        <f t="shared" si="764"/>
        <v>8.1453953062159551E-3</v>
      </c>
      <c r="AL1518" s="2">
        <f t="shared" si="765"/>
        <v>1.8072595835666651E-2</v>
      </c>
      <c r="AM1518" s="2">
        <f t="shared" si="766"/>
        <v>0</v>
      </c>
      <c r="AN1518" s="2">
        <f t="shared" si="767"/>
        <v>0</v>
      </c>
      <c r="AP1518" t="s">
        <v>2380</v>
      </c>
      <c r="AQ1518" t="s">
        <v>572</v>
      </c>
      <c r="AT1518">
        <v>1</v>
      </c>
      <c r="AU1518" s="105">
        <v>48</v>
      </c>
      <c r="AV1518" s="107">
        <v>409</v>
      </c>
      <c r="AW1518" s="111">
        <f t="shared" si="754"/>
        <v>48409</v>
      </c>
      <c r="AY1518" s="6" t="s">
        <v>1243</v>
      </c>
    </row>
    <row r="1519" spans="1:51" hidden="1" outlineLevel="1">
      <c r="A1519" t="s">
        <v>1041</v>
      </c>
      <c r="B1519" t="s">
        <v>572</v>
      </c>
      <c r="C1519" s="1">
        <f t="shared" si="755"/>
        <v>2200</v>
      </c>
      <c r="D1519" s="8">
        <f t="shared" si="756"/>
        <v>2</v>
      </c>
      <c r="E1519" s="8">
        <f t="shared" si="757"/>
        <v>1</v>
      </c>
      <c r="F1519" s="8">
        <f t="shared" si="758"/>
        <v>0</v>
      </c>
      <c r="G1519" s="61">
        <f t="shared" si="759"/>
        <v>1507</v>
      </c>
      <c r="H1519" s="66">
        <f t="shared" si="768"/>
        <v>0.68500000000000005</v>
      </c>
      <c r="I1519" s="2"/>
      <c r="J1519" s="2">
        <f t="shared" si="760"/>
        <v>0.14818181818181819</v>
      </c>
      <c r="K1519" s="2">
        <f t="shared" si="761"/>
        <v>0.83318181818181813</v>
      </c>
      <c r="L1519" s="2">
        <f t="shared" si="762"/>
        <v>0</v>
      </c>
      <c r="M1519" s="2">
        <f t="shared" si="763"/>
        <v>1.8636363636363673E-2</v>
      </c>
      <c r="N1519" s="64">
        <v>326</v>
      </c>
      <c r="O1519" s="64">
        <v>1833</v>
      </c>
      <c r="P1519" s="64"/>
      <c r="Q1519" s="64">
        <v>9</v>
      </c>
      <c r="R1519" s="64">
        <v>32</v>
      </c>
      <c r="S1519" s="64"/>
      <c r="T1519" s="64"/>
      <c r="U1519" s="64"/>
      <c r="V1519" s="64"/>
      <c r="W1519" s="64"/>
      <c r="X1519" s="64"/>
      <c r="Y1519" s="64"/>
      <c r="Z1519" s="64"/>
      <c r="AA1519" s="64"/>
      <c r="AB1519" s="64"/>
      <c r="AC1519" s="64"/>
      <c r="AD1519" s="64"/>
      <c r="AE1519" s="64"/>
      <c r="AG1519" s="6">
        <f>IF(Q1519&gt;0,RANK(Q1519,(N1519:P1519,Q1519:AE1519)),0)</f>
        <v>4</v>
      </c>
      <c r="AH1519" s="6">
        <f>IF(R1519&gt;0,RANK(R1519,(N1519:P1519,Q1519:AE1519)),0)</f>
        <v>3</v>
      </c>
      <c r="AI1519" s="6">
        <f>IF(T1519&gt;0,RANK(T1519,(N1519:P1519,Q1519:AE1519)),0)</f>
        <v>0</v>
      </c>
      <c r="AJ1519" s="6">
        <f>IF(S1519&gt;0,RANK(S1519,(N1519:P1519,Q1519:AE1519)),0)</f>
        <v>0</v>
      </c>
      <c r="AK1519" s="2">
        <f t="shared" si="764"/>
        <v>4.0909090909090912E-3</v>
      </c>
      <c r="AL1519" s="2">
        <f t="shared" si="765"/>
        <v>1.4545454545454545E-2</v>
      </c>
      <c r="AM1519" s="2">
        <f t="shared" si="766"/>
        <v>0</v>
      </c>
      <c r="AN1519" s="2">
        <f t="shared" si="767"/>
        <v>0</v>
      </c>
      <c r="AP1519" t="s">
        <v>1041</v>
      </c>
      <c r="AQ1519" t="s">
        <v>572</v>
      </c>
      <c r="AR1519">
        <v>11</v>
      </c>
      <c r="AT1519">
        <v>1</v>
      </c>
      <c r="AU1519" s="105">
        <v>48</v>
      </c>
      <c r="AV1519" s="107">
        <v>411</v>
      </c>
      <c r="AW1519" s="111">
        <f t="shared" si="754"/>
        <v>48411</v>
      </c>
      <c r="AY1519" s="6" t="s">
        <v>1243</v>
      </c>
    </row>
    <row r="1520" spans="1:51" hidden="1" outlineLevel="1">
      <c r="A1520" t="s">
        <v>1989</v>
      </c>
      <c r="B1520" t="s">
        <v>572</v>
      </c>
      <c r="C1520" s="1">
        <f t="shared" si="755"/>
        <v>988</v>
      </c>
      <c r="D1520" s="8">
        <f t="shared" si="756"/>
        <v>2</v>
      </c>
      <c r="E1520" s="8">
        <f t="shared" si="757"/>
        <v>1</v>
      </c>
      <c r="F1520" s="8">
        <f t="shared" si="758"/>
        <v>0</v>
      </c>
      <c r="G1520" s="61">
        <f t="shared" si="759"/>
        <v>531</v>
      </c>
      <c r="H1520" s="66">
        <f t="shared" si="768"/>
        <v>0.53744939271255066</v>
      </c>
      <c r="I1520" s="2"/>
      <c r="J1520" s="2">
        <f t="shared" si="760"/>
        <v>0.21963562753036436</v>
      </c>
      <c r="K1520" s="2">
        <f t="shared" si="761"/>
        <v>0.75708502024291502</v>
      </c>
      <c r="L1520" s="2">
        <f t="shared" si="762"/>
        <v>0</v>
      </c>
      <c r="M1520" s="2">
        <f t="shared" si="763"/>
        <v>2.3279352226720618E-2</v>
      </c>
      <c r="N1520" s="64">
        <v>217</v>
      </c>
      <c r="O1520" s="64">
        <v>748</v>
      </c>
      <c r="P1520" s="64"/>
      <c r="Q1520" s="64">
        <v>7</v>
      </c>
      <c r="R1520" s="64">
        <v>16</v>
      </c>
      <c r="S1520" s="64"/>
      <c r="T1520" s="64"/>
      <c r="U1520" s="64"/>
      <c r="V1520" s="64"/>
      <c r="W1520" s="64"/>
      <c r="X1520" s="64"/>
      <c r="Y1520" s="64"/>
      <c r="Z1520" s="64"/>
      <c r="AA1520" s="64"/>
      <c r="AB1520" s="64"/>
      <c r="AC1520" s="64"/>
      <c r="AD1520" s="64"/>
      <c r="AE1520" s="64"/>
      <c r="AG1520" s="6">
        <f>IF(Q1520&gt;0,RANK(Q1520,(N1520:P1520,Q1520:AE1520)),0)</f>
        <v>4</v>
      </c>
      <c r="AH1520" s="6">
        <f>IF(R1520&gt;0,RANK(R1520,(N1520:P1520,Q1520:AE1520)),0)</f>
        <v>3</v>
      </c>
      <c r="AI1520" s="6">
        <f>IF(T1520&gt;0,RANK(T1520,(N1520:P1520,Q1520:AE1520)),0)</f>
        <v>0</v>
      </c>
      <c r="AJ1520" s="6">
        <f>IF(S1520&gt;0,RANK(S1520,(N1520:P1520,Q1520:AE1520)),0)</f>
        <v>0</v>
      </c>
      <c r="AK1520" s="2">
        <f t="shared" si="764"/>
        <v>7.0850202429149798E-3</v>
      </c>
      <c r="AL1520" s="2">
        <f t="shared" si="765"/>
        <v>1.6194331983805668E-2</v>
      </c>
      <c r="AM1520" s="2">
        <f t="shared" si="766"/>
        <v>0</v>
      </c>
      <c r="AN1520" s="2">
        <f t="shared" si="767"/>
        <v>0</v>
      </c>
      <c r="AP1520" t="s">
        <v>1989</v>
      </c>
      <c r="AQ1520" t="s">
        <v>572</v>
      </c>
      <c r="AR1520">
        <v>23</v>
      </c>
      <c r="AT1520">
        <v>1</v>
      </c>
      <c r="AU1520" s="105">
        <v>48</v>
      </c>
      <c r="AV1520" s="107">
        <v>413</v>
      </c>
      <c r="AW1520" s="111">
        <f t="shared" si="754"/>
        <v>48413</v>
      </c>
      <c r="AY1520" s="6" t="s">
        <v>1243</v>
      </c>
    </row>
    <row r="1521" spans="1:51" hidden="1" outlineLevel="1">
      <c r="A1521" t="s">
        <v>1742</v>
      </c>
      <c r="B1521" t="s">
        <v>572</v>
      </c>
      <c r="C1521" s="1">
        <f t="shared" si="755"/>
        <v>4875</v>
      </c>
      <c r="D1521" s="8">
        <f t="shared" si="756"/>
        <v>2</v>
      </c>
      <c r="E1521" s="8">
        <f t="shared" si="757"/>
        <v>1</v>
      </c>
      <c r="F1521" s="8">
        <f t="shared" si="758"/>
        <v>0</v>
      </c>
      <c r="G1521" s="61">
        <f t="shared" si="759"/>
        <v>3030</v>
      </c>
      <c r="H1521" s="66">
        <f t="shared" si="768"/>
        <v>0.62153846153846148</v>
      </c>
      <c r="I1521" s="2"/>
      <c r="J1521" s="2">
        <f t="shared" si="760"/>
        <v>0.17456410256410257</v>
      </c>
      <c r="K1521" s="2">
        <f t="shared" si="761"/>
        <v>0.79610256410256408</v>
      </c>
      <c r="L1521" s="2">
        <f t="shared" si="762"/>
        <v>0</v>
      </c>
      <c r="M1521" s="2">
        <f t="shared" si="763"/>
        <v>2.9333333333333322E-2</v>
      </c>
      <c r="N1521" s="64">
        <v>851</v>
      </c>
      <c r="O1521" s="64">
        <v>3881</v>
      </c>
      <c r="P1521" s="64"/>
      <c r="Q1521" s="64">
        <v>49</v>
      </c>
      <c r="R1521" s="64">
        <v>94</v>
      </c>
      <c r="S1521" s="64"/>
      <c r="T1521" s="64"/>
      <c r="U1521" s="64"/>
      <c r="V1521" s="64"/>
      <c r="W1521" s="64"/>
      <c r="X1521" s="64"/>
      <c r="Y1521" s="64"/>
      <c r="Z1521" s="64"/>
      <c r="AA1521" s="64"/>
      <c r="AB1521" s="64"/>
      <c r="AC1521" s="64"/>
      <c r="AD1521" s="64"/>
      <c r="AE1521" s="64"/>
      <c r="AG1521" s="6">
        <f>IF(Q1521&gt;0,RANK(Q1521,(N1521:P1521,Q1521:AE1521)),0)</f>
        <v>4</v>
      </c>
      <c r="AH1521" s="6">
        <f>IF(R1521&gt;0,RANK(R1521,(N1521:P1521,Q1521:AE1521)),0)</f>
        <v>3</v>
      </c>
      <c r="AI1521" s="6">
        <f>IF(T1521&gt;0,RANK(T1521,(N1521:P1521,Q1521:AE1521)),0)</f>
        <v>0</v>
      </c>
      <c r="AJ1521" s="6">
        <f>IF(S1521&gt;0,RANK(S1521,(N1521:P1521,Q1521:AE1521)),0)</f>
        <v>0</v>
      </c>
      <c r="AK1521" s="2">
        <f t="shared" si="764"/>
        <v>1.0051282051282051E-2</v>
      </c>
      <c r="AL1521" s="2">
        <f t="shared" si="765"/>
        <v>1.9282051282051283E-2</v>
      </c>
      <c r="AM1521" s="2">
        <f t="shared" si="766"/>
        <v>0</v>
      </c>
      <c r="AN1521" s="2">
        <f t="shared" si="767"/>
        <v>0</v>
      </c>
      <c r="AP1521" t="s">
        <v>1742</v>
      </c>
      <c r="AQ1521" t="s">
        <v>572</v>
      </c>
      <c r="AR1521">
        <v>19</v>
      </c>
      <c r="AT1521">
        <v>1</v>
      </c>
      <c r="AU1521" s="105">
        <v>48</v>
      </c>
      <c r="AV1521" s="107">
        <v>415</v>
      </c>
      <c r="AW1521" s="111">
        <f t="shared" si="754"/>
        <v>48415</v>
      </c>
      <c r="AY1521" s="6" t="s">
        <v>1243</v>
      </c>
    </row>
    <row r="1522" spans="1:51" hidden="1" outlineLevel="1">
      <c r="A1522" t="s">
        <v>1733</v>
      </c>
      <c r="B1522" t="s">
        <v>572</v>
      </c>
      <c r="C1522" s="1">
        <f t="shared" si="755"/>
        <v>1337</v>
      </c>
      <c r="D1522" s="8">
        <f t="shared" si="756"/>
        <v>2</v>
      </c>
      <c r="E1522" s="8">
        <f t="shared" si="757"/>
        <v>1</v>
      </c>
      <c r="F1522" s="8">
        <f t="shared" si="758"/>
        <v>0</v>
      </c>
      <c r="G1522" s="61">
        <f t="shared" si="759"/>
        <v>1010</v>
      </c>
      <c r="H1522" s="66">
        <f t="shared" si="768"/>
        <v>0.75542258788332084</v>
      </c>
      <c r="I1522" s="2"/>
      <c r="J1522" s="2">
        <f t="shared" si="760"/>
        <v>0.11368735976065819</v>
      </c>
      <c r="K1522" s="2">
        <f t="shared" si="761"/>
        <v>0.86910994764397909</v>
      </c>
      <c r="L1522" s="2">
        <f t="shared" si="762"/>
        <v>0</v>
      </c>
      <c r="M1522" s="2">
        <f t="shared" si="763"/>
        <v>1.7202692595362667E-2</v>
      </c>
      <c r="N1522" s="64">
        <v>152</v>
      </c>
      <c r="O1522" s="64">
        <v>1162</v>
      </c>
      <c r="P1522" s="64"/>
      <c r="Q1522" s="64">
        <v>8</v>
      </c>
      <c r="R1522" s="64">
        <v>15</v>
      </c>
      <c r="S1522" s="64"/>
      <c r="T1522" s="64"/>
      <c r="U1522" s="64"/>
      <c r="V1522" s="64"/>
      <c r="W1522" s="64"/>
      <c r="X1522" s="64"/>
      <c r="Y1522" s="64"/>
      <c r="Z1522" s="64"/>
      <c r="AA1522" s="64"/>
      <c r="AB1522" s="64"/>
      <c r="AC1522" s="64"/>
      <c r="AD1522" s="64"/>
      <c r="AE1522" s="64"/>
      <c r="AG1522" s="6">
        <f>IF(Q1522&gt;0,RANK(Q1522,(N1522:P1522,Q1522:AE1522)),0)</f>
        <v>4</v>
      </c>
      <c r="AH1522" s="6">
        <f>IF(R1522&gt;0,RANK(R1522,(N1522:P1522,Q1522:AE1522)),0)</f>
        <v>3</v>
      </c>
      <c r="AI1522" s="6">
        <f>IF(T1522&gt;0,RANK(T1522,(N1522:P1522,Q1522:AE1522)),0)</f>
        <v>0</v>
      </c>
      <c r="AJ1522" s="6">
        <f>IF(S1522&gt;0,RANK(S1522,(N1522:P1522,Q1522:AE1522)),0)</f>
        <v>0</v>
      </c>
      <c r="AK1522" s="2">
        <f t="shared" si="764"/>
        <v>5.9835452505609572E-3</v>
      </c>
      <c r="AL1522" s="2">
        <f t="shared" si="765"/>
        <v>1.1219147344801795E-2</v>
      </c>
      <c r="AM1522" s="2">
        <f t="shared" si="766"/>
        <v>0</v>
      </c>
      <c r="AN1522" s="2">
        <f t="shared" si="767"/>
        <v>0</v>
      </c>
      <c r="AP1522" t="s">
        <v>1733</v>
      </c>
      <c r="AQ1522" t="s">
        <v>572</v>
      </c>
      <c r="AR1522">
        <v>19</v>
      </c>
      <c r="AT1522">
        <v>1</v>
      </c>
      <c r="AU1522" s="105">
        <v>48</v>
      </c>
      <c r="AV1522" s="107">
        <v>417</v>
      </c>
      <c r="AW1522" s="111">
        <f t="shared" si="754"/>
        <v>48417</v>
      </c>
      <c r="AY1522" s="6" t="s">
        <v>1243</v>
      </c>
    </row>
    <row r="1523" spans="1:51" hidden="1" outlineLevel="1">
      <c r="A1523" t="s">
        <v>2153</v>
      </c>
      <c r="B1523" t="s">
        <v>572</v>
      </c>
      <c r="C1523" s="1">
        <f t="shared" si="755"/>
        <v>8921</v>
      </c>
      <c r="D1523" s="8">
        <f t="shared" si="756"/>
        <v>2</v>
      </c>
      <c r="E1523" s="8">
        <f t="shared" si="757"/>
        <v>1</v>
      </c>
      <c r="F1523" s="8">
        <f t="shared" si="758"/>
        <v>0</v>
      </c>
      <c r="G1523" s="61">
        <f t="shared" si="759"/>
        <v>3294</v>
      </c>
      <c r="H1523" s="66">
        <f t="shared" si="768"/>
        <v>0.36924111646676383</v>
      </c>
      <c r="I1523" s="2"/>
      <c r="J1523" s="2">
        <f t="shared" si="760"/>
        <v>0.30635578970967381</v>
      </c>
      <c r="K1523" s="2">
        <f t="shared" si="761"/>
        <v>0.67559690617643764</v>
      </c>
      <c r="L1523" s="2">
        <f t="shared" si="762"/>
        <v>0</v>
      </c>
      <c r="M1523" s="2">
        <f t="shared" si="763"/>
        <v>1.8047304113888551E-2</v>
      </c>
      <c r="N1523" s="64">
        <v>2733</v>
      </c>
      <c r="O1523" s="64">
        <v>6027</v>
      </c>
      <c r="P1523" s="64"/>
      <c r="Q1523" s="64">
        <v>51</v>
      </c>
      <c r="R1523" s="64">
        <v>110</v>
      </c>
      <c r="S1523" s="64"/>
      <c r="T1523" s="64"/>
      <c r="U1523" s="64"/>
      <c r="V1523" s="64"/>
      <c r="W1523" s="64"/>
      <c r="X1523" s="64"/>
      <c r="Y1523" s="64"/>
      <c r="Z1523" s="64"/>
      <c r="AA1523" s="64"/>
      <c r="AB1523" s="64"/>
      <c r="AC1523" s="64"/>
      <c r="AD1523" s="64"/>
      <c r="AE1523" s="64"/>
      <c r="AG1523" s="6">
        <f>IF(Q1523&gt;0,RANK(Q1523,(N1523:P1523,Q1523:AE1523)),0)</f>
        <v>4</v>
      </c>
      <c r="AH1523" s="6">
        <f>IF(R1523&gt;0,RANK(R1523,(N1523:P1523,Q1523:AE1523)),0)</f>
        <v>3</v>
      </c>
      <c r="AI1523" s="6">
        <f>IF(T1523&gt;0,RANK(T1523,(N1523:P1523,Q1523:AE1523)),0)</f>
        <v>0</v>
      </c>
      <c r="AJ1523" s="6">
        <f>IF(S1523&gt;0,RANK(S1523,(N1523:P1523,Q1523:AE1523)),0)</f>
        <v>0</v>
      </c>
      <c r="AK1523" s="2">
        <f t="shared" si="764"/>
        <v>5.7168478870081828E-3</v>
      </c>
      <c r="AL1523" s="2">
        <f t="shared" si="765"/>
        <v>1.2330456226880395E-2</v>
      </c>
      <c r="AM1523" s="2">
        <f t="shared" si="766"/>
        <v>0</v>
      </c>
      <c r="AN1523" s="2">
        <f t="shared" si="767"/>
        <v>0</v>
      </c>
      <c r="AP1523" t="s">
        <v>2153</v>
      </c>
      <c r="AQ1523" t="s">
        <v>572</v>
      </c>
      <c r="AR1523">
        <v>1</v>
      </c>
      <c r="AT1523">
        <v>1</v>
      </c>
      <c r="AU1523" s="105">
        <v>48</v>
      </c>
      <c r="AV1523" s="107">
        <v>419</v>
      </c>
      <c r="AW1523" s="111">
        <f t="shared" si="754"/>
        <v>48419</v>
      </c>
      <c r="AY1523" s="6" t="s">
        <v>1243</v>
      </c>
    </row>
    <row r="1524" spans="1:51" hidden="1" outlineLevel="1">
      <c r="A1524" t="s">
        <v>1294</v>
      </c>
      <c r="B1524" t="s">
        <v>572</v>
      </c>
      <c r="C1524" s="1">
        <f t="shared" si="755"/>
        <v>996</v>
      </c>
      <c r="D1524" s="8">
        <f t="shared" si="756"/>
        <v>2</v>
      </c>
      <c r="E1524" s="8">
        <f t="shared" si="757"/>
        <v>1</v>
      </c>
      <c r="F1524" s="8">
        <f t="shared" si="758"/>
        <v>0</v>
      </c>
      <c r="G1524" s="61">
        <f t="shared" si="759"/>
        <v>738</v>
      </c>
      <c r="H1524" s="66">
        <f t="shared" si="768"/>
        <v>0.74096385542168675</v>
      </c>
      <c r="I1524" s="2"/>
      <c r="J1524" s="2">
        <f t="shared" si="760"/>
        <v>0.11746987951807229</v>
      </c>
      <c r="K1524" s="2">
        <f t="shared" si="761"/>
        <v>0.85843373493975905</v>
      </c>
      <c r="L1524" s="2">
        <f t="shared" si="762"/>
        <v>0</v>
      </c>
      <c r="M1524" s="2">
        <f t="shared" si="763"/>
        <v>2.4096385542168641E-2</v>
      </c>
      <c r="N1524" s="64">
        <v>117</v>
      </c>
      <c r="O1524" s="64">
        <v>855</v>
      </c>
      <c r="P1524" s="64"/>
      <c r="Q1524" s="64">
        <v>8</v>
      </c>
      <c r="R1524" s="64">
        <v>16</v>
      </c>
      <c r="S1524" s="64"/>
      <c r="T1524" s="64"/>
      <c r="U1524" s="64"/>
      <c r="V1524" s="64"/>
      <c r="W1524" s="64"/>
      <c r="X1524" s="64"/>
      <c r="Y1524" s="64"/>
      <c r="Z1524" s="64"/>
      <c r="AA1524" s="64"/>
      <c r="AB1524" s="64"/>
      <c r="AC1524" s="64"/>
      <c r="AD1524" s="64"/>
      <c r="AE1524" s="64"/>
      <c r="AG1524" s="6">
        <f>IF(Q1524&gt;0,RANK(Q1524,(N1524:P1524,Q1524:AE1524)),0)</f>
        <v>4</v>
      </c>
      <c r="AH1524" s="6">
        <f>IF(R1524&gt;0,RANK(R1524,(N1524:P1524,Q1524:AE1524)),0)</f>
        <v>3</v>
      </c>
      <c r="AI1524" s="6">
        <f>IF(T1524&gt;0,RANK(T1524,(N1524:P1524,Q1524:AE1524)),0)</f>
        <v>0</v>
      </c>
      <c r="AJ1524" s="6">
        <f>IF(S1524&gt;0,RANK(S1524,(N1524:P1524,Q1524:AE1524)),0)</f>
        <v>0</v>
      </c>
      <c r="AK1524" s="2">
        <f t="shared" si="764"/>
        <v>8.0321285140562242E-3</v>
      </c>
      <c r="AL1524" s="2">
        <f t="shared" si="765"/>
        <v>1.6064257028112448E-2</v>
      </c>
      <c r="AM1524" s="2">
        <f t="shared" si="766"/>
        <v>0</v>
      </c>
      <c r="AN1524" s="2">
        <f t="shared" si="767"/>
        <v>0</v>
      </c>
      <c r="AP1524" t="s">
        <v>1294</v>
      </c>
      <c r="AQ1524" t="s">
        <v>572</v>
      </c>
      <c r="AR1524">
        <v>13</v>
      </c>
      <c r="AT1524">
        <v>1</v>
      </c>
      <c r="AU1524" s="105">
        <v>48</v>
      </c>
      <c r="AV1524" s="107">
        <v>421</v>
      </c>
      <c r="AW1524" s="111">
        <f t="shared" si="754"/>
        <v>48421</v>
      </c>
      <c r="AY1524" s="6" t="s">
        <v>1243</v>
      </c>
    </row>
    <row r="1525" spans="1:51" hidden="1" outlineLevel="1">
      <c r="A1525" t="s">
        <v>1741</v>
      </c>
      <c r="B1525" t="s">
        <v>572</v>
      </c>
      <c r="C1525" s="1">
        <f t="shared" si="755"/>
        <v>78582</v>
      </c>
      <c r="D1525" s="8">
        <f t="shared" si="756"/>
        <v>2</v>
      </c>
      <c r="E1525" s="8">
        <f t="shared" si="757"/>
        <v>1</v>
      </c>
      <c r="F1525" s="8">
        <f t="shared" si="758"/>
        <v>0</v>
      </c>
      <c r="G1525" s="61">
        <f t="shared" si="759"/>
        <v>33167</v>
      </c>
      <c r="H1525" s="66">
        <f t="shared" si="768"/>
        <v>0.42206866712478686</v>
      </c>
      <c r="I1525" s="2"/>
      <c r="J1525" s="2">
        <f t="shared" si="760"/>
        <v>0.28043317808149448</v>
      </c>
      <c r="K1525" s="2">
        <f t="shared" si="761"/>
        <v>0.70250184520628134</v>
      </c>
      <c r="L1525" s="2">
        <f t="shared" si="762"/>
        <v>0</v>
      </c>
      <c r="M1525" s="2">
        <f t="shared" si="763"/>
        <v>1.7064976712224178E-2</v>
      </c>
      <c r="N1525" s="64">
        <v>22037</v>
      </c>
      <c r="O1525" s="64">
        <v>55204</v>
      </c>
      <c r="P1525" s="64"/>
      <c r="Q1525" s="64">
        <v>361</v>
      </c>
      <c r="R1525" s="64">
        <v>980</v>
      </c>
      <c r="S1525" s="64"/>
      <c r="T1525" s="64"/>
      <c r="U1525" s="64"/>
      <c r="V1525" s="64"/>
      <c r="W1525" s="64"/>
      <c r="X1525" s="64"/>
      <c r="Y1525" s="64"/>
      <c r="Z1525" s="64"/>
      <c r="AA1525" s="64"/>
      <c r="AB1525" s="64"/>
      <c r="AC1525" s="64"/>
      <c r="AD1525" s="64"/>
      <c r="AE1525" s="64"/>
      <c r="AG1525" s="6">
        <f>IF(Q1525&gt;0,RANK(Q1525,(N1525:P1525,Q1525:AE1525)),0)</f>
        <v>4</v>
      </c>
      <c r="AH1525" s="6">
        <f>IF(R1525&gt;0,RANK(R1525,(N1525:P1525,Q1525:AE1525)),0)</f>
        <v>3</v>
      </c>
      <c r="AI1525" s="6">
        <f>IF(T1525&gt;0,RANK(T1525,(N1525:P1525,Q1525:AE1525)),0)</f>
        <v>0</v>
      </c>
      <c r="AJ1525" s="6">
        <f>IF(S1525&gt;0,RANK(S1525,(N1525:P1525,Q1525:AE1525)),0)</f>
        <v>0</v>
      </c>
      <c r="AK1525" s="2">
        <f t="shared" si="764"/>
        <v>4.5939273625003182E-3</v>
      </c>
      <c r="AL1525" s="2">
        <f t="shared" si="765"/>
        <v>1.2471049349723855E-2</v>
      </c>
      <c r="AM1525" s="2">
        <f t="shared" si="766"/>
        <v>0</v>
      </c>
      <c r="AN1525" s="2">
        <f t="shared" si="767"/>
        <v>0</v>
      </c>
      <c r="AP1525" t="s">
        <v>1741</v>
      </c>
      <c r="AQ1525" t="s">
        <v>572</v>
      </c>
      <c r="AR1525">
        <v>1</v>
      </c>
      <c r="AT1525">
        <v>1</v>
      </c>
      <c r="AU1525" s="105">
        <v>48</v>
      </c>
      <c r="AV1525" s="107">
        <v>423</v>
      </c>
      <c r="AW1525" s="111">
        <f t="shared" si="754"/>
        <v>48423</v>
      </c>
      <c r="AY1525" s="6" t="s">
        <v>1243</v>
      </c>
    </row>
    <row r="1526" spans="1:51" hidden="1" outlineLevel="1">
      <c r="A1526" t="s">
        <v>1734</v>
      </c>
      <c r="B1526" t="s">
        <v>572</v>
      </c>
      <c r="C1526" s="1">
        <f t="shared" si="755"/>
        <v>3447</v>
      </c>
      <c r="D1526" s="8">
        <f t="shared" si="756"/>
        <v>2</v>
      </c>
      <c r="E1526" s="8">
        <f t="shared" si="757"/>
        <v>1</v>
      </c>
      <c r="F1526" s="8">
        <f t="shared" si="758"/>
        <v>0</v>
      </c>
      <c r="G1526" s="61">
        <f t="shared" si="759"/>
        <v>2041</v>
      </c>
      <c r="H1526" s="66">
        <f t="shared" si="768"/>
        <v>0.59210908035973309</v>
      </c>
      <c r="I1526" s="2"/>
      <c r="J1526" s="2">
        <f t="shared" si="760"/>
        <v>0.18914998549463302</v>
      </c>
      <c r="K1526" s="2">
        <f t="shared" si="761"/>
        <v>0.78125906585436611</v>
      </c>
      <c r="L1526" s="2">
        <f t="shared" si="762"/>
        <v>0</v>
      </c>
      <c r="M1526" s="2">
        <f t="shared" si="763"/>
        <v>2.959094865100087E-2</v>
      </c>
      <c r="N1526" s="64">
        <v>652</v>
      </c>
      <c r="O1526" s="64">
        <v>2693</v>
      </c>
      <c r="P1526" s="64"/>
      <c r="Q1526" s="64">
        <v>28</v>
      </c>
      <c r="R1526" s="64">
        <v>74</v>
      </c>
      <c r="S1526" s="64"/>
      <c r="T1526" s="64"/>
      <c r="U1526" s="64"/>
      <c r="V1526" s="64"/>
      <c r="W1526" s="64"/>
      <c r="X1526" s="64"/>
      <c r="Y1526" s="64"/>
      <c r="Z1526" s="64"/>
      <c r="AA1526" s="64"/>
      <c r="AB1526" s="64"/>
      <c r="AC1526" s="64"/>
      <c r="AD1526" s="64"/>
      <c r="AE1526" s="64"/>
      <c r="AG1526" s="6">
        <f>IF(Q1526&gt;0,RANK(Q1526,(N1526:P1526,Q1526:AE1526)),0)</f>
        <v>4</v>
      </c>
      <c r="AH1526" s="6">
        <f>IF(R1526&gt;0,RANK(R1526,(N1526:P1526,Q1526:AE1526)),0)</f>
        <v>3</v>
      </c>
      <c r="AI1526" s="6">
        <f>IF(T1526&gt;0,RANK(T1526,(N1526:P1526,Q1526:AE1526)),0)</f>
        <v>0</v>
      </c>
      <c r="AJ1526" s="6">
        <f>IF(S1526&gt;0,RANK(S1526,(N1526:P1526,Q1526:AE1526)),0)</f>
        <v>0</v>
      </c>
      <c r="AK1526" s="2">
        <f t="shared" si="764"/>
        <v>8.1230055120394551E-3</v>
      </c>
      <c r="AL1526" s="2">
        <f t="shared" si="765"/>
        <v>2.1467943138961415E-2</v>
      </c>
      <c r="AM1526" s="2">
        <f t="shared" si="766"/>
        <v>0</v>
      </c>
      <c r="AN1526" s="2">
        <f t="shared" si="767"/>
        <v>0</v>
      </c>
      <c r="AP1526" t="s">
        <v>1734</v>
      </c>
      <c r="AQ1526" t="s">
        <v>572</v>
      </c>
      <c r="AR1526">
        <v>25</v>
      </c>
      <c r="AT1526">
        <v>1</v>
      </c>
      <c r="AU1526" s="105">
        <v>48</v>
      </c>
      <c r="AV1526" s="107">
        <v>425</v>
      </c>
      <c r="AW1526" s="111">
        <f t="shared" si="754"/>
        <v>48425</v>
      </c>
      <c r="AY1526" s="6" t="s">
        <v>1243</v>
      </c>
    </row>
    <row r="1527" spans="1:51" hidden="1" outlineLevel="1">
      <c r="A1527" t="s">
        <v>1323</v>
      </c>
      <c r="B1527" t="s">
        <v>572</v>
      </c>
      <c r="C1527" s="1">
        <f t="shared" si="755"/>
        <v>11179</v>
      </c>
      <c r="D1527" s="8">
        <f t="shared" si="756"/>
        <v>1</v>
      </c>
      <c r="E1527" s="8">
        <f t="shared" si="757"/>
        <v>2</v>
      </c>
      <c r="F1527" s="8">
        <f t="shared" si="758"/>
        <v>0</v>
      </c>
      <c r="G1527" s="61">
        <f t="shared" si="759"/>
        <v>7189</v>
      </c>
      <c r="H1527" s="66">
        <f t="shared" si="768"/>
        <v>0.64308077645585471</v>
      </c>
      <c r="I1527" s="2"/>
      <c r="J1527" s="2">
        <f t="shared" si="760"/>
        <v>0.81178996332408981</v>
      </c>
      <c r="K1527" s="2">
        <f t="shared" si="761"/>
        <v>0.16870918686823508</v>
      </c>
      <c r="L1527" s="2">
        <f t="shared" si="762"/>
        <v>0</v>
      </c>
      <c r="M1527" s="2">
        <f t="shared" si="763"/>
        <v>1.9500849807675108E-2</v>
      </c>
      <c r="N1527" s="64">
        <v>9075</v>
      </c>
      <c r="O1527" s="64">
        <v>1886</v>
      </c>
      <c r="P1527" s="64"/>
      <c r="Q1527" s="64">
        <v>107</v>
      </c>
      <c r="R1527" s="64">
        <v>111</v>
      </c>
      <c r="S1527" s="64"/>
      <c r="T1527" s="64"/>
      <c r="U1527" s="64"/>
      <c r="V1527" s="64"/>
      <c r="W1527" s="64"/>
      <c r="X1527" s="64"/>
      <c r="Y1527" s="64"/>
      <c r="Z1527" s="64"/>
      <c r="AA1527" s="64"/>
      <c r="AB1527" s="64"/>
      <c r="AC1527" s="64"/>
      <c r="AD1527" s="64"/>
      <c r="AE1527" s="64"/>
      <c r="AG1527" s="6">
        <f>IF(Q1527&gt;0,RANK(Q1527,(N1527:P1527,Q1527:AE1527)),0)</f>
        <v>4</v>
      </c>
      <c r="AH1527" s="6">
        <f>IF(R1527&gt;0,RANK(R1527,(N1527:P1527,Q1527:AE1527)),0)</f>
        <v>3</v>
      </c>
      <c r="AI1527" s="6">
        <f>IF(T1527&gt;0,RANK(T1527,(N1527:P1527,Q1527:AE1527)),0)</f>
        <v>0</v>
      </c>
      <c r="AJ1527" s="6">
        <f>IF(S1527&gt;0,RANK(S1527,(N1527:P1527,Q1527:AE1527)),0)</f>
        <v>0</v>
      </c>
      <c r="AK1527" s="2">
        <f t="shared" si="764"/>
        <v>9.5715180248680566E-3</v>
      </c>
      <c r="AL1527" s="2">
        <f t="shared" si="765"/>
        <v>9.9293317828070497E-3</v>
      </c>
      <c r="AM1527" s="2">
        <f t="shared" si="766"/>
        <v>0</v>
      </c>
      <c r="AN1527" s="2">
        <f t="shared" si="767"/>
        <v>0</v>
      </c>
      <c r="AP1527" t="s">
        <v>1323</v>
      </c>
      <c r="AQ1527" t="s">
        <v>572</v>
      </c>
      <c r="AR1527">
        <v>28</v>
      </c>
      <c r="AT1527">
        <v>1</v>
      </c>
      <c r="AU1527" s="105">
        <v>48</v>
      </c>
      <c r="AV1527" s="107">
        <v>427</v>
      </c>
      <c r="AW1527" s="111">
        <f t="shared" si="754"/>
        <v>48427</v>
      </c>
      <c r="AY1527" s="6" t="s">
        <v>1243</v>
      </c>
    </row>
    <row r="1528" spans="1:51" hidden="1" outlineLevel="1">
      <c r="A1528" t="s">
        <v>830</v>
      </c>
      <c r="B1528" t="s">
        <v>572</v>
      </c>
      <c r="C1528" s="1">
        <f t="shared" si="755"/>
        <v>3276</v>
      </c>
      <c r="D1528" s="8">
        <f t="shared" si="756"/>
        <v>2</v>
      </c>
      <c r="E1528" s="8">
        <f t="shared" si="757"/>
        <v>1</v>
      </c>
      <c r="F1528" s="8">
        <f t="shared" si="758"/>
        <v>0</v>
      </c>
      <c r="G1528" s="61">
        <f t="shared" si="759"/>
        <v>2035</v>
      </c>
      <c r="H1528" s="66">
        <f t="shared" si="768"/>
        <v>0.6211843711843712</v>
      </c>
      <c r="I1528" s="2"/>
      <c r="J1528" s="2">
        <f t="shared" si="760"/>
        <v>0.17216117216117216</v>
      </c>
      <c r="K1528" s="2">
        <f t="shared" si="761"/>
        <v>0.7933455433455433</v>
      </c>
      <c r="L1528" s="2">
        <f t="shared" si="762"/>
        <v>0</v>
      </c>
      <c r="M1528" s="2">
        <f t="shared" si="763"/>
        <v>3.4493284493284482E-2</v>
      </c>
      <c r="N1528" s="64">
        <v>564</v>
      </c>
      <c r="O1528" s="64">
        <v>2599</v>
      </c>
      <c r="P1528" s="64"/>
      <c r="Q1528" s="64">
        <v>31</v>
      </c>
      <c r="R1528" s="64">
        <v>82</v>
      </c>
      <c r="S1528" s="64"/>
      <c r="T1528" s="64"/>
      <c r="U1528" s="64"/>
      <c r="V1528" s="64"/>
      <c r="W1528" s="64"/>
      <c r="X1528" s="64"/>
      <c r="Y1528" s="64"/>
      <c r="Z1528" s="64"/>
      <c r="AA1528" s="64"/>
      <c r="AB1528" s="64"/>
      <c r="AC1528" s="64"/>
      <c r="AD1528" s="64"/>
      <c r="AE1528" s="64"/>
      <c r="AG1528" s="6">
        <f>IF(Q1528&gt;0,RANK(Q1528,(N1528:P1528,Q1528:AE1528)),0)</f>
        <v>4</v>
      </c>
      <c r="AH1528" s="6">
        <f>IF(R1528&gt;0,RANK(R1528,(N1528:P1528,Q1528:AE1528)),0)</f>
        <v>3</v>
      </c>
      <c r="AI1528" s="6">
        <f>IF(T1528&gt;0,RANK(T1528,(N1528:P1528,Q1528:AE1528)),0)</f>
        <v>0</v>
      </c>
      <c r="AJ1528" s="6">
        <f>IF(S1528&gt;0,RANK(S1528,(N1528:P1528,Q1528:AE1528)),0)</f>
        <v>0</v>
      </c>
      <c r="AK1528" s="2">
        <f t="shared" si="764"/>
        <v>9.4627594627594621E-3</v>
      </c>
      <c r="AL1528" s="2">
        <f t="shared" si="765"/>
        <v>2.5030525030525032E-2</v>
      </c>
      <c r="AM1528" s="2">
        <f t="shared" si="766"/>
        <v>0</v>
      </c>
      <c r="AN1528" s="2">
        <f t="shared" si="767"/>
        <v>0</v>
      </c>
      <c r="AP1528" t="s">
        <v>830</v>
      </c>
      <c r="AQ1528" t="s">
        <v>572</v>
      </c>
      <c r="AT1528">
        <v>1</v>
      </c>
      <c r="AU1528" s="105">
        <v>48</v>
      </c>
      <c r="AV1528" s="107">
        <v>429</v>
      </c>
      <c r="AW1528" s="111">
        <f t="shared" si="754"/>
        <v>48429</v>
      </c>
      <c r="AY1528" s="6" t="s">
        <v>1243</v>
      </c>
    </row>
    <row r="1529" spans="1:51" hidden="1" outlineLevel="1">
      <c r="A1529" t="s">
        <v>1431</v>
      </c>
      <c r="B1529" t="s">
        <v>572</v>
      </c>
      <c r="C1529" s="1">
        <f t="shared" si="755"/>
        <v>482</v>
      </c>
      <c r="D1529" s="8">
        <f t="shared" si="756"/>
        <v>2</v>
      </c>
      <c r="E1529" s="8">
        <f t="shared" si="757"/>
        <v>1</v>
      </c>
      <c r="F1529" s="8">
        <f t="shared" si="758"/>
        <v>0</v>
      </c>
      <c r="G1529" s="61">
        <f t="shared" si="759"/>
        <v>375</v>
      </c>
      <c r="H1529" s="66">
        <f t="shared" si="768"/>
        <v>0.77800829875518673</v>
      </c>
      <c r="I1529" s="2"/>
      <c r="J1529" s="2">
        <f t="shared" si="760"/>
        <v>0.1037344398340249</v>
      </c>
      <c r="K1529" s="2">
        <f t="shared" si="761"/>
        <v>0.88174273858921159</v>
      </c>
      <c r="L1529" s="2">
        <f t="shared" si="762"/>
        <v>0</v>
      </c>
      <c r="M1529" s="2">
        <f t="shared" si="763"/>
        <v>1.4522821576763545E-2</v>
      </c>
      <c r="N1529" s="64">
        <v>50</v>
      </c>
      <c r="O1529" s="64">
        <v>425</v>
      </c>
      <c r="P1529" s="64"/>
      <c r="Q1529" s="64">
        <v>2</v>
      </c>
      <c r="R1529" s="64">
        <v>5</v>
      </c>
      <c r="S1529" s="64"/>
      <c r="T1529" s="64"/>
      <c r="U1529" s="64"/>
      <c r="V1529" s="64"/>
      <c r="W1529" s="64"/>
      <c r="X1529" s="64"/>
      <c r="Y1529" s="64"/>
      <c r="Z1529" s="64"/>
      <c r="AA1529" s="64"/>
      <c r="AB1529" s="64"/>
      <c r="AC1529" s="64"/>
      <c r="AD1529" s="64"/>
      <c r="AE1529" s="64"/>
      <c r="AG1529" s="6">
        <f>IF(Q1529&gt;0,RANK(Q1529,(N1529:P1529,Q1529:AE1529)),0)</f>
        <v>4</v>
      </c>
      <c r="AH1529" s="6">
        <f>IF(R1529&gt;0,RANK(R1529,(N1529:P1529,Q1529:AE1529)),0)</f>
        <v>3</v>
      </c>
      <c r="AI1529" s="6">
        <f>IF(T1529&gt;0,RANK(T1529,(N1529:P1529,Q1529:AE1529)),0)</f>
        <v>0</v>
      </c>
      <c r="AJ1529" s="6">
        <f>IF(S1529&gt;0,RANK(S1529,(N1529:P1529,Q1529:AE1529)),0)</f>
        <v>0</v>
      </c>
      <c r="AK1529" s="2">
        <f t="shared" si="764"/>
        <v>4.1493775933609959E-3</v>
      </c>
      <c r="AL1529" s="2">
        <f t="shared" si="765"/>
        <v>1.0373443983402489E-2</v>
      </c>
      <c r="AM1529" s="2">
        <f t="shared" si="766"/>
        <v>0</v>
      </c>
      <c r="AN1529" s="2">
        <f t="shared" si="767"/>
        <v>0</v>
      </c>
      <c r="AP1529" t="s">
        <v>1431</v>
      </c>
      <c r="AQ1529" t="s">
        <v>572</v>
      </c>
      <c r="AR1529">
        <v>11</v>
      </c>
      <c r="AT1529">
        <v>1</v>
      </c>
      <c r="AU1529" s="105">
        <v>48</v>
      </c>
      <c r="AV1529" s="107">
        <v>431</v>
      </c>
      <c r="AW1529" s="111">
        <f t="shared" si="754"/>
        <v>48431</v>
      </c>
      <c r="AY1529" s="6" t="s">
        <v>1243</v>
      </c>
    </row>
    <row r="1530" spans="1:51" hidden="1" outlineLevel="1">
      <c r="A1530" t="s">
        <v>2352</v>
      </c>
      <c r="B1530" t="s">
        <v>572</v>
      </c>
      <c r="C1530" s="1">
        <f t="shared" si="755"/>
        <v>643</v>
      </c>
      <c r="D1530" s="8">
        <f t="shared" si="756"/>
        <v>2</v>
      </c>
      <c r="E1530" s="8">
        <f t="shared" si="757"/>
        <v>1</v>
      </c>
      <c r="F1530" s="8">
        <f t="shared" si="758"/>
        <v>0</v>
      </c>
      <c r="G1530" s="61">
        <f t="shared" si="759"/>
        <v>196</v>
      </c>
      <c r="H1530" s="66">
        <f t="shared" si="768"/>
        <v>0.30482115085536549</v>
      </c>
      <c r="I1530" s="2"/>
      <c r="J1530" s="2">
        <f t="shared" si="760"/>
        <v>0.33125972006220838</v>
      </c>
      <c r="K1530" s="2">
        <f t="shared" si="761"/>
        <v>0.63608087091757393</v>
      </c>
      <c r="L1530" s="2">
        <f t="shared" si="762"/>
        <v>0</v>
      </c>
      <c r="M1530" s="2">
        <f t="shared" si="763"/>
        <v>3.2659409020217689E-2</v>
      </c>
      <c r="N1530" s="64">
        <v>213</v>
      </c>
      <c r="O1530" s="64">
        <v>409</v>
      </c>
      <c r="P1530" s="64"/>
      <c r="Q1530" s="64">
        <v>6</v>
      </c>
      <c r="R1530" s="64">
        <v>15</v>
      </c>
      <c r="S1530" s="64"/>
      <c r="T1530" s="64"/>
      <c r="U1530" s="64"/>
      <c r="V1530" s="64"/>
      <c r="W1530" s="64"/>
      <c r="X1530" s="64"/>
      <c r="Y1530" s="64"/>
      <c r="Z1530" s="64"/>
      <c r="AA1530" s="64"/>
      <c r="AB1530" s="64"/>
      <c r="AC1530" s="64"/>
      <c r="AD1530" s="64"/>
      <c r="AE1530" s="64"/>
      <c r="AG1530" s="6">
        <f>IF(Q1530&gt;0,RANK(Q1530,(N1530:P1530,Q1530:AE1530)),0)</f>
        <v>4</v>
      </c>
      <c r="AH1530" s="6">
        <f>IF(R1530&gt;0,RANK(R1530,(N1530:P1530,Q1530:AE1530)),0)</f>
        <v>3</v>
      </c>
      <c r="AI1530" s="6">
        <f>IF(T1530&gt;0,RANK(T1530,(N1530:P1530,Q1530:AE1530)),0)</f>
        <v>0</v>
      </c>
      <c r="AJ1530" s="6">
        <f>IF(S1530&gt;0,RANK(S1530,(N1530:P1530,Q1530:AE1530)),0)</f>
        <v>0</v>
      </c>
      <c r="AK1530" s="2">
        <f t="shared" si="764"/>
        <v>9.3312597200622092E-3</v>
      </c>
      <c r="AL1530" s="2">
        <f t="shared" si="765"/>
        <v>2.3328149300155521E-2</v>
      </c>
      <c r="AM1530" s="2">
        <f t="shared" si="766"/>
        <v>0</v>
      </c>
      <c r="AN1530" s="2">
        <f t="shared" si="767"/>
        <v>0</v>
      </c>
      <c r="AP1530" t="s">
        <v>2352</v>
      </c>
      <c r="AQ1530" t="s">
        <v>572</v>
      </c>
      <c r="AR1530">
        <v>19</v>
      </c>
      <c r="AT1530">
        <v>1</v>
      </c>
      <c r="AU1530" s="105">
        <v>48</v>
      </c>
      <c r="AV1530" s="107">
        <v>433</v>
      </c>
      <c r="AW1530" s="111">
        <f t="shared" si="754"/>
        <v>48433</v>
      </c>
      <c r="AY1530" s="6" t="s">
        <v>1243</v>
      </c>
    </row>
    <row r="1531" spans="1:51" hidden="1" outlineLevel="1">
      <c r="A1531" t="s">
        <v>131</v>
      </c>
      <c r="B1531" t="s">
        <v>572</v>
      </c>
      <c r="C1531" s="1">
        <f t="shared" si="755"/>
        <v>1426</v>
      </c>
      <c r="D1531" s="8">
        <f t="shared" si="756"/>
        <v>2</v>
      </c>
      <c r="E1531" s="8">
        <f t="shared" si="757"/>
        <v>1</v>
      </c>
      <c r="F1531" s="8">
        <f t="shared" si="758"/>
        <v>0</v>
      </c>
      <c r="G1531" s="61">
        <f t="shared" si="759"/>
        <v>752</v>
      </c>
      <c r="H1531" s="66">
        <f t="shared" si="768"/>
        <v>0.52734922861150069</v>
      </c>
      <c r="I1531" s="2"/>
      <c r="J1531" s="2">
        <f t="shared" si="760"/>
        <v>0.23071528751753156</v>
      </c>
      <c r="K1531" s="2">
        <f t="shared" si="761"/>
        <v>0.75806451612903225</v>
      </c>
      <c r="L1531" s="2">
        <f t="shared" si="762"/>
        <v>0</v>
      </c>
      <c r="M1531" s="2">
        <f t="shared" si="763"/>
        <v>1.1220196353436185E-2</v>
      </c>
      <c r="N1531" s="64">
        <v>329</v>
      </c>
      <c r="O1531" s="64">
        <v>1081</v>
      </c>
      <c r="P1531" s="64"/>
      <c r="Q1531" s="64">
        <v>6</v>
      </c>
      <c r="R1531" s="64">
        <v>10</v>
      </c>
      <c r="S1531" s="64"/>
      <c r="T1531" s="64"/>
      <c r="U1531" s="64"/>
      <c r="V1531" s="64"/>
      <c r="W1531" s="64"/>
      <c r="X1531" s="64"/>
      <c r="Y1531" s="64"/>
      <c r="Z1531" s="64"/>
      <c r="AA1531" s="64"/>
      <c r="AB1531" s="64"/>
      <c r="AC1531" s="64"/>
      <c r="AD1531" s="64"/>
      <c r="AE1531" s="64"/>
      <c r="AG1531" s="6">
        <f>IF(Q1531&gt;0,RANK(Q1531,(N1531:P1531,Q1531:AE1531)),0)</f>
        <v>4</v>
      </c>
      <c r="AH1531" s="6">
        <f>IF(R1531&gt;0,RANK(R1531,(N1531:P1531,Q1531:AE1531)),0)</f>
        <v>3</v>
      </c>
      <c r="AI1531" s="6">
        <f>IF(T1531&gt;0,RANK(T1531,(N1531:P1531,Q1531:AE1531)),0)</f>
        <v>0</v>
      </c>
      <c r="AJ1531" s="6">
        <f>IF(S1531&gt;0,RANK(S1531,(N1531:P1531,Q1531:AE1531)),0)</f>
        <v>0</v>
      </c>
      <c r="AK1531" s="2">
        <f t="shared" si="764"/>
        <v>4.2075736325385693E-3</v>
      </c>
      <c r="AL1531" s="2">
        <f t="shared" si="765"/>
        <v>7.0126227208976155E-3</v>
      </c>
      <c r="AM1531" s="2">
        <f t="shared" si="766"/>
        <v>0</v>
      </c>
      <c r="AN1531" s="2">
        <f t="shared" si="767"/>
        <v>0</v>
      </c>
      <c r="AP1531" t="s">
        <v>131</v>
      </c>
      <c r="AQ1531" t="s">
        <v>572</v>
      </c>
      <c r="AR1531">
        <v>23</v>
      </c>
      <c r="AT1531">
        <v>1</v>
      </c>
      <c r="AU1531" s="105">
        <v>48</v>
      </c>
      <c r="AV1531" s="107">
        <v>435</v>
      </c>
      <c r="AW1531" s="111">
        <f t="shared" si="754"/>
        <v>48435</v>
      </c>
      <c r="AY1531" s="6" t="s">
        <v>1243</v>
      </c>
    </row>
    <row r="1532" spans="1:51" hidden="1" outlineLevel="1">
      <c r="A1532" t="s">
        <v>913</v>
      </c>
      <c r="B1532" t="s">
        <v>572</v>
      </c>
      <c r="C1532" s="1">
        <f t="shared" si="755"/>
        <v>2223</v>
      </c>
      <c r="D1532" s="8">
        <f t="shared" si="756"/>
        <v>2</v>
      </c>
      <c r="E1532" s="8">
        <f t="shared" si="757"/>
        <v>1</v>
      </c>
      <c r="F1532" s="8">
        <f t="shared" si="758"/>
        <v>0</v>
      </c>
      <c r="G1532" s="61">
        <f t="shared" si="759"/>
        <v>914</v>
      </c>
      <c r="H1532" s="66">
        <f t="shared" si="768"/>
        <v>0.41115609536662168</v>
      </c>
      <c r="I1532" s="2"/>
      <c r="J1532" s="2">
        <f t="shared" si="760"/>
        <v>0.28115159694107061</v>
      </c>
      <c r="K1532" s="2">
        <f t="shared" si="761"/>
        <v>0.69230769230769229</v>
      </c>
      <c r="L1532" s="2">
        <f t="shared" si="762"/>
        <v>0</v>
      </c>
      <c r="M1532" s="2">
        <f t="shared" si="763"/>
        <v>2.6540710751237095E-2</v>
      </c>
      <c r="N1532" s="64">
        <v>625</v>
      </c>
      <c r="O1532" s="64">
        <v>1539</v>
      </c>
      <c r="P1532" s="64"/>
      <c r="Q1532" s="64">
        <v>20</v>
      </c>
      <c r="R1532" s="64">
        <v>39</v>
      </c>
      <c r="S1532" s="64"/>
      <c r="T1532" s="64"/>
      <c r="U1532" s="64"/>
      <c r="V1532" s="64"/>
      <c r="W1532" s="64"/>
      <c r="X1532" s="64"/>
      <c r="Y1532" s="64"/>
      <c r="Z1532" s="64"/>
      <c r="AA1532" s="64"/>
      <c r="AB1532" s="64"/>
      <c r="AC1532" s="64"/>
      <c r="AD1532" s="64"/>
      <c r="AE1532" s="64"/>
      <c r="AG1532" s="6">
        <f>IF(Q1532&gt;0,RANK(Q1532,(N1532:P1532,Q1532:AE1532)),0)</f>
        <v>4</v>
      </c>
      <c r="AH1532" s="6">
        <f>IF(R1532&gt;0,RANK(R1532,(N1532:P1532,Q1532:AE1532)),0)</f>
        <v>3</v>
      </c>
      <c r="AI1532" s="6">
        <f>IF(T1532&gt;0,RANK(T1532,(N1532:P1532,Q1532:AE1532)),0)</f>
        <v>0</v>
      </c>
      <c r="AJ1532" s="6">
        <f>IF(S1532&gt;0,RANK(S1532,(N1532:P1532,Q1532:AE1532)),0)</f>
        <v>0</v>
      </c>
      <c r="AK1532" s="2">
        <f t="shared" si="764"/>
        <v>8.9968511021142599E-3</v>
      </c>
      <c r="AL1532" s="2">
        <f t="shared" si="765"/>
        <v>1.7543859649122806E-2</v>
      </c>
      <c r="AM1532" s="2">
        <f t="shared" si="766"/>
        <v>0</v>
      </c>
      <c r="AN1532" s="2">
        <f t="shared" si="767"/>
        <v>0</v>
      </c>
      <c r="AP1532" t="s">
        <v>913</v>
      </c>
      <c r="AQ1532" t="s">
        <v>572</v>
      </c>
      <c r="AR1532">
        <v>13</v>
      </c>
      <c r="AT1532">
        <v>1</v>
      </c>
      <c r="AU1532" s="105">
        <v>48</v>
      </c>
      <c r="AV1532" s="107">
        <v>437</v>
      </c>
      <c r="AW1532" s="111">
        <f t="shared" si="754"/>
        <v>48437</v>
      </c>
      <c r="AY1532" s="6" t="s">
        <v>1243</v>
      </c>
    </row>
    <row r="1533" spans="1:51" hidden="1" outlineLevel="1">
      <c r="A1533" t="s">
        <v>890</v>
      </c>
      <c r="B1533" t="s">
        <v>572</v>
      </c>
      <c r="C1533" s="1">
        <f t="shared" si="755"/>
        <v>603610</v>
      </c>
      <c r="D1533" s="8">
        <f t="shared" si="756"/>
        <v>2</v>
      </c>
      <c r="E1533" s="8">
        <f t="shared" si="757"/>
        <v>1</v>
      </c>
      <c r="F1533" s="8">
        <f t="shared" si="758"/>
        <v>0</v>
      </c>
      <c r="G1533" s="61">
        <f t="shared" si="759"/>
        <v>98472</v>
      </c>
      <c r="H1533" s="66">
        <f t="shared" si="768"/>
        <v>0.16313845032388463</v>
      </c>
      <c r="I1533" s="2"/>
      <c r="J1533" s="2">
        <f t="shared" si="760"/>
        <v>0.40409204618876426</v>
      </c>
      <c r="K1533" s="2">
        <f t="shared" si="761"/>
        <v>0.5672304965126489</v>
      </c>
      <c r="L1533" s="2">
        <f t="shared" si="762"/>
        <v>0</v>
      </c>
      <c r="M1533" s="2">
        <f t="shared" si="763"/>
        <v>2.8677457298586839E-2</v>
      </c>
      <c r="N1533" s="64">
        <v>243914</v>
      </c>
      <c r="O1533" s="64">
        <v>342386</v>
      </c>
      <c r="P1533" s="64"/>
      <c r="Q1533" s="64">
        <v>4718</v>
      </c>
      <c r="R1533" s="64">
        <v>12592</v>
      </c>
      <c r="S1533" s="64"/>
      <c r="T1533" s="64"/>
      <c r="U1533" s="64"/>
      <c r="V1533" s="64"/>
      <c r="W1533" s="64"/>
      <c r="X1533" s="64"/>
      <c r="Y1533" s="64"/>
      <c r="Z1533" s="64"/>
      <c r="AA1533" s="64"/>
      <c r="AB1533" s="64"/>
      <c r="AC1533" s="64"/>
      <c r="AD1533" s="64"/>
      <c r="AE1533" s="64"/>
      <c r="AG1533" s="6">
        <f>IF(Q1533&gt;0,RANK(Q1533,(N1533:P1533,Q1533:AE1533)),0)</f>
        <v>4</v>
      </c>
      <c r="AH1533" s="6">
        <f>IF(R1533&gt;0,RANK(R1533,(N1533:P1533,Q1533:AE1533)),0)</f>
        <v>3</v>
      </c>
      <c r="AI1533" s="6">
        <f>IF(T1533&gt;0,RANK(T1533,(N1533:P1533,Q1533:AE1533)),0)</f>
        <v>0</v>
      </c>
      <c r="AJ1533" s="6">
        <f>IF(S1533&gt;0,RANK(S1533,(N1533:P1533,Q1533:AE1533)),0)</f>
        <v>0</v>
      </c>
      <c r="AK1533" s="2">
        <f t="shared" si="764"/>
        <v>7.8163052301983074E-3</v>
      </c>
      <c r="AL1533" s="2">
        <f t="shared" si="765"/>
        <v>2.0861152068388528E-2</v>
      </c>
      <c r="AM1533" s="2">
        <f t="shared" si="766"/>
        <v>0</v>
      </c>
      <c r="AN1533" s="2">
        <f t="shared" si="767"/>
        <v>0</v>
      </c>
      <c r="AP1533" t="s">
        <v>890</v>
      </c>
      <c r="AQ1533" t="s">
        <v>572</v>
      </c>
      <c r="AT1533">
        <v>1</v>
      </c>
      <c r="AU1533" s="105">
        <v>48</v>
      </c>
      <c r="AV1533" s="107">
        <v>439</v>
      </c>
      <c r="AW1533" s="111">
        <f t="shared" si="754"/>
        <v>48439</v>
      </c>
      <c r="AY1533" s="6" t="s">
        <v>1243</v>
      </c>
    </row>
    <row r="1534" spans="1:51" hidden="1" outlineLevel="1">
      <c r="A1534" t="s">
        <v>945</v>
      </c>
      <c r="B1534" t="s">
        <v>572</v>
      </c>
      <c r="C1534" s="1">
        <f t="shared" si="755"/>
        <v>42787</v>
      </c>
      <c r="D1534" s="8">
        <f t="shared" si="756"/>
        <v>2</v>
      </c>
      <c r="E1534" s="8">
        <f t="shared" si="757"/>
        <v>1</v>
      </c>
      <c r="F1534" s="8">
        <f t="shared" si="758"/>
        <v>0</v>
      </c>
      <c r="G1534" s="61">
        <f t="shared" si="759"/>
        <v>22776</v>
      </c>
      <c r="H1534" s="66">
        <f t="shared" si="768"/>
        <v>0.53231121602355858</v>
      </c>
      <c r="I1534" s="2"/>
      <c r="J1534" s="2">
        <f t="shared" si="760"/>
        <v>0.21950592469675367</v>
      </c>
      <c r="K1534" s="2">
        <f t="shared" si="761"/>
        <v>0.75181714072031225</v>
      </c>
      <c r="L1534" s="2">
        <f t="shared" si="762"/>
        <v>0</v>
      </c>
      <c r="M1534" s="2">
        <f t="shared" si="763"/>
        <v>2.8676934582934077E-2</v>
      </c>
      <c r="N1534" s="64">
        <v>9392</v>
      </c>
      <c r="O1534" s="64">
        <v>32168</v>
      </c>
      <c r="P1534" s="64"/>
      <c r="Q1534" s="64">
        <v>283</v>
      </c>
      <c r="R1534" s="64">
        <v>944</v>
      </c>
      <c r="S1534" s="64"/>
      <c r="T1534" s="64"/>
      <c r="U1534" s="64"/>
      <c r="V1534" s="64"/>
      <c r="W1534" s="64"/>
      <c r="X1534" s="64"/>
      <c r="Y1534" s="64"/>
      <c r="Z1534" s="64"/>
      <c r="AA1534" s="64"/>
      <c r="AB1534" s="64"/>
      <c r="AC1534" s="64"/>
      <c r="AD1534" s="64"/>
      <c r="AE1534" s="64"/>
      <c r="AG1534" s="6">
        <f>IF(Q1534&gt;0,RANK(Q1534,(N1534:P1534,Q1534:AE1534)),0)</f>
        <v>4</v>
      </c>
      <c r="AH1534" s="6">
        <f>IF(R1534&gt;0,RANK(R1534,(N1534:P1534,Q1534:AE1534)),0)</f>
        <v>3</v>
      </c>
      <c r="AI1534" s="6">
        <f>IF(T1534&gt;0,RANK(T1534,(N1534:P1534,Q1534:AE1534)),0)</f>
        <v>0</v>
      </c>
      <c r="AJ1534" s="6">
        <f>IF(S1534&gt;0,RANK(S1534,(N1534:P1534,Q1534:AE1534)),0)</f>
        <v>0</v>
      </c>
      <c r="AK1534" s="2">
        <f t="shared" si="764"/>
        <v>6.6141585060882982E-3</v>
      </c>
      <c r="AL1534" s="2">
        <f t="shared" si="765"/>
        <v>2.2062776076845772E-2</v>
      </c>
      <c r="AM1534" s="2">
        <f t="shared" si="766"/>
        <v>0</v>
      </c>
      <c r="AN1534" s="2">
        <f t="shared" si="767"/>
        <v>0</v>
      </c>
      <c r="AP1534" t="s">
        <v>945</v>
      </c>
      <c r="AQ1534" t="s">
        <v>572</v>
      </c>
      <c r="AR1534">
        <v>19</v>
      </c>
      <c r="AT1534">
        <v>1</v>
      </c>
      <c r="AU1534" s="105">
        <v>48</v>
      </c>
      <c r="AV1534" s="107">
        <v>441</v>
      </c>
      <c r="AW1534" s="111">
        <f t="shared" si="754"/>
        <v>48441</v>
      </c>
      <c r="AY1534" s="6" t="s">
        <v>1243</v>
      </c>
    </row>
    <row r="1535" spans="1:51" hidden="1" outlineLevel="1">
      <c r="A1535" t="s">
        <v>615</v>
      </c>
      <c r="B1535" t="s">
        <v>572</v>
      </c>
      <c r="C1535" s="1">
        <f t="shared" si="755"/>
        <v>507</v>
      </c>
      <c r="D1535" s="8">
        <f t="shared" si="756"/>
        <v>2</v>
      </c>
      <c r="E1535" s="8">
        <f t="shared" si="757"/>
        <v>1</v>
      </c>
      <c r="F1535" s="8">
        <f t="shared" si="758"/>
        <v>0</v>
      </c>
      <c r="G1535" s="61">
        <f t="shared" si="759"/>
        <v>134</v>
      </c>
      <c r="H1535" s="66">
        <f t="shared" si="768"/>
        <v>0.26429980276134124</v>
      </c>
      <c r="I1535" s="2"/>
      <c r="J1535" s="2">
        <f t="shared" si="760"/>
        <v>0.34516765285996054</v>
      </c>
      <c r="K1535" s="2">
        <f t="shared" si="761"/>
        <v>0.60946745562130178</v>
      </c>
      <c r="L1535" s="2">
        <f t="shared" si="762"/>
        <v>0</v>
      </c>
      <c r="M1535" s="2">
        <f t="shared" si="763"/>
        <v>4.5364891518737682E-2</v>
      </c>
      <c r="N1535" s="64">
        <v>175</v>
      </c>
      <c r="O1535" s="64">
        <v>309</v>
      </c>
      <c r="P1535" s="64"/>
      <c r="Q1535" s="64">
        <v>4</v>
      </c>
      <c r="R1535" s="64">
        <v>19</v>
      </c>
      <c r="S1535" s="64"/>
      <c r="T1535" s="64"/>
      <c r="U1535" s="64"/>
      <c r="V1535" s="64"/>
      <c r="W1535" s="64"/>
      <c r="X1535" s="64"/>
      <c r="Y1535" s="64"/>
      <c r="Z1535" s="64"/>
      <c r="AA1535" s="64"/>
      <c r="AB1535" s="64"/>
      <c r="AC1535" s="64"/>
      <c r="AD1535" s="64"/>
      <c r="AE1535" s="64"/>
      <c r="AG1535" s="6">
        <f>IF(Q1535&gt;0,RANK(Q1535,(N1535:P1535,Q1535:AE1535)),0)</f>
        <v>4</v>
      </c>
      <c r="AH1535" s="6">
        <f>IF(R1535&gt;0,RANK(R1535,(N1535:P1535,Q1535:AE1535)),0)</f>
        <v>3</v>
      </c>
      <c r="AI1535" s="6">
        <f>IF(T1535&gt;0,RANK(T1535,(N1535:P1535,Q1535:AE1535)),0)</f>
        <v>0</v>
      </c>
      <c r="AJ1535" s="6">
        <f>IF(S1535&gt;0,RANK(S1535,(N1535:P1535,Q1535:AE1535)),0)</f>
        <v>0</v>
      </c>
      <c r="AK1535" s="2">
        <f t="shared" si="764"/>
        <v>7.889546351084813E-3</v>
      </c>
      <c r="AL1535" s="2">
        <f t="shared" si="765"/>
        <v>3.7475345167652857E-2</v>
      </c>
      <c r="AM1535" s="2">
        <f t="shared" si="766"/>
        <v>0</v>
      </c>
      <c r="AN1535" s="2">
        <f t="shared" si="767"/>
        <v>0</v>
      </c>
      <c r="AP1535" t="s">
        <v>615</v>
      </c>
      <c r="AQ1535" t="s">
        <v>572</v>
      </c>
      <c r="AR1535">
        <v>23</v>
      </c>
      <c r="AT1535">
        <v>1</v>
      </c>
      <c r="AU1535" s="105">
        <v>48</v>
      </c>
      <c r="AV1535" s="107">
        <v>443</v>
      </c>
      <c r="AW1535" s="111">
        <f t="shared" si="754"/>
        <v>48443</v>
      </c>
      <c r="AY1535" s="6" t="s">
        <v>1243</v>
      </c>
    </row>
    <row r="1536" spans="1:51" hidden="1" outlineLevel="1">
      <c r="A1536" t="s">
        <v>738</v>
      </c>
      <c r="B1536" t="s">
        <v>572</v>
      </c>
      <c r="C1536" s="1">
        <f t="shared" si="755"/>
        <v>3539</v>
      </c>
      <c r="D1536" s="8">
        <f t="shared" si="756"/>
        <v>2</v>
      </c>
      <c r="E1536" s="8">
        <f t="shared" si="757"/>
        <v>1</v>
      </c>
      <c r="F1536" s="8">
        <f t="shared" si="758"/>
        <v>0</v>
      </c>
      <c r="G1536" s="61">
        <f t="shared" si="759"/>
        <v>1615</v>
      </c>
      <c r="H1536" s="66">
        <f t="shared" si="768"/>
        <v>0.45634359988697371</v>
      </c>
      <c r="I1536" s="2"/>
      <c r="J1536" s="2">
        <f t="shared" si="760"/>
        <v>0.25854761231986439</v>
      </c>
      <c r="K1536" s="2">
        <f t="shared" si="761"/>
        <v>0.71489121220683804</v>
      </c>
      <c r="L1536" s="2">
        <f t="shared" si="762"/>
        <v>0</v>
      </c>
      <c r="M1536" s="2">
        <f t="shared" si="763"/>
        <v>2.6561175473297505E-2</v>
      </c>
      <c r="N1536" s="64">
        <v>915</v>
      </c>
      <c r="O1536" s="64">
        <v>2530</v>
      </c>
      <c r="P1536" s="64"/>
      <c r="Q1536" s="64">
        <v>28</v>
      </c>
      <c r="R1536" s="64">
        <v>66</v>
      </c>
      <c r="S1536" s="64"/>
      <c r="T1536" s="64"/>
      <c r="U1536" s="64"/>
      <c r="V1536" s="64"/>
      <c r="W1536" s="64"/>
      <c r="X1536" s="64"/>
      <c r="Y1536" s="64"/>
      <c r="Z1536" s="64"/>
      <c r="AA1536" s="64"/>
      <c r="AB1536" s="64"/>
      <c r="AC1536" s="64"/>
      <c r="AD1536" s="64"/>
      <c r="AE1536" s="64"/>
      <c r="AG1536" s="6">
        <f>IF(Q1536&gt;0,RANK(Q1536,(N1536:P1536,Q1536:AE1536)),0)</f>
        <v>4</v>
      </c>
      <c r="AH1536" s="6">
        <f>IF(R1536&gt;0,RANK(R1536,(N1536:P1536,Q1536:AE1536)),0)</f>
        <v>3</v>
      </c>
      <c r="AI1536" s="6">
        <f>IF(T1536&gt;0,RANK(T1536,(N1536:P1536,Q1536:AE1536)),0)</f>
        <v>0</v>
      </c>
      <c r="AJ1536" s="6">
        <f>IF(S1536&gt;0,RANK(S1536,(N1536:P1536,Q1536:AE1536)),0)</f>
        <v>0</v>
      </c>
      <c r="AK1536" s="2">
        <f t="shared" si="764"/>
        <v>7.9118395026843737E-3</v>
      </c>
      <c r="AL1536" s="2">
        <f t="shared" si="765"/>
        <v>1.8649335970613169E-2</v>
      </c>
      <c r="AM1536" s="2">
        <f t="shared" si="766"/>
        <v>0</v>
      </c>
      <c r="AN1536" s="2">
        <f t="shared" si="767"/>
        <v>0</v>
      </c>
      <c r="AP1536" t="s">
        <v>738</v>
      </c>
      <c r="AQ1536" t="s">
        <v>572</v>
      </c>
      <c r="AR1536">
        <v>19</v>
      </c>
      <c r="AT1536">
        <v>1</v>
      </c>
      <c r="AU1536" s="105">
        <v>48</v>
      </c>
      <c r="AV1536" s="107">
        <v>445</v>
      </c>
      <c r="AW1536" s="111">
        <f t="shared" si="754"/>
        <v>48445</v>
      </c>
      <c r="AY1536" s="6" t="s">
        <v>1243</v>
      </c>
    </row>
    <row r="1537" spans="1:51" hidden="1" outlineLevel="1">
      <c r="A1537" t="s">
        <v>2306</v>
      </c>
      <c r="B1537" t="s">
        <v>572</v>
      </c>
      <c r="C1537" s="1">
        <f t="shared" si="755"/>
        <v>756</v>
      </c>
      <c r="D1537" s="8">
        <f t="shared" si="756"/>
        <v>2</v>
      </c>
      <c r="E1537" s="8">
        <f t="shared" si="757"/>
        <v>1</v>
      </c>
      <c r="F1537" s="8">
        <f t="shared" si="758"/>
        <v>0</v>
      </c>
      <c r="G1537" s="61">
        <f t="shared" si="759"/>
        <v>473</v>
      </c>
      <c r="H1537" s="66">
        <f t="shared" si="768"/>
        <v>0.6256613756613757</v>
      </c>
      <c r="I1537" s="2"/>
      <c r="J1537" s="2">
        <f t="shared" si="760"/>
        <v>0.17195767195767195</v>
      </c>
      <c r="K1537" s="2">
        <f t="shared" si="761"/>
        <v>0.79761904761904767</v>
      </c>
      <c r="L1537" s="2">
        <f t="shared" si="762"/>
        <v>0</v>
      </c>
      <c r="M1537" s="2">
        <f t="shared" si="763"/>
        <v>3.0423280423280352E-2</v>
      </c>
      <c r="N1537" s="64">
        <v>130</v>
      </c>
      <c r="O1537" s="64">
        <v>603</v>
      </c>
      <c r="P1537" s="64"/>
      <c r="Q1537" s="64">
        <v>6</v>
      </c>
      <c r="R1537" s="64">
        <v>17</v>
      </c>
      <c r="S1537" s="64"/>
      <c r="T1537" s="64"/>
      <c r="U1537" s="64"/>
      <c r="V1537" s="64"/>
      <c r="W1537" s="64"/>
      <c r="X1537" s="64"/>
      <c r="Y1537" s="64"/>
      <c r="Z1537" s="64"/>
      <c r="AA1537" s="64"/>
      <c r="AB1537" s="64"/>
      <c r="AC1537" s="64"/>
      <c r="AD1537" s="64"/>
      <c r="AE1537" s="64"/>
      <c r="AG1537" s="6">
        <f>IF(Q1537&gt;0,RANK(Q1537,(N1537:P1537,Q1537:AE1537)),0)</f>
        <v>4</v>
      </c>
      <c r="AH1537" s="6">
        <f>IF(R1537&gt;0,RANK(R1537,(N1537:P1537,Q1537:AE1537)),0)</f>
        <v>3</v>
      </c>
      <c r="AI1537" s="6">
        <f>IF(T1537&gt;0,RANK(T1537,(N1537:P1537,Q1537:AE1537)),0)</f>
        <v>0</v>
      </c>
      <c r="AJ1537" s="6">
        <f>IF(S1537&gt;0,RANK(S1537,(N1537:P1537,Q1537:AE1537)),0)</f>
        <v>0</v>
      </c>
      <c r="AK1537" s="2">
        <f t="shared" si="764"/>
        <v>7.9365079365079361E-3</v>
      </c>
      <c r="AL1537" s="2">
        <f t="shared" si="765"/>
        <v>2.2486772486772486E-2</v>
      </c>
      <c r="AM1537" s="2">
        <f t="shared" si="766"/>
        <v>0</v>
      </c>
      <c r="AN1537" s="2">
        <f t="shared" si="767"/>
        <v>0</v>
      </c>
      <c r="AP1537" t="s">
        <v>2306</v>
      </c>
      <c r="AQ1537" t="s">
        <v>572</v>
      </c>
      <c r="AR1537">
        <v>19</v>
      </c>
      <c r="AT1537">
        <v>1</v>
      </c>
      <c r="AU1537" s="105">
        <v>48</v>
      </c>
      <c r="AV1537" s="107">
        <v>447</v>
      </c>
      <c r="AW1537" s="111">
        <f t="shared" si="754"/>
        <v>48447</v>
      </c>
      <c r="AY1537" s="6" t="s">
        <v>1243</v>
      </c>
    </row>
    <row r="1538" spans="1:51" hidden="1" outlineLevel="1">
      <c r="A1538" t="s">
        <v>1802</v>
      </c>
      <c r="B1538" t="s">
        <v>572</v>
      </c>
      <c r="C1538" s="1">
        <f t="shared" si="755"/>
        <v>8668</v>
      </c>
      <c r="D1538" s="8">
        <f t="shared" si="756"/>
        <v>2</v>
      </c>
      <c r="E1538" s="8">
        <f t="shared" si="757"/>
        <v>1</v>
      </c>
      <c r="F1538" s="8">
        <f t="shared" si="758"/>
        <v>0</v>
      </c>
      <c r="G1538" s="61">
        <f t="shared" si="759"/>
        <v>2310</v>
      </c>
      <c r="H1538" s="66">
        <f t="shared" si="768"/>
        <v>0.26649746192893403</v>
      </c>
      <c r="I1538" s="2"/>
      <c r="J1538" s="2">
        <f t="shared" si="760"/>
        <v>0.35659898477157359</v>
      </c>
      <c r="K1538" s="2">
        <f t="shared" si="761"/>
        <v>0.62309644670050757</v>
      </c>
      <c r="L1538" s="2">
        <f t="shared" si="762"/>
        <v>0</v>
      </c>
      <c r="M1538" s="2">
        <f t="shared" si="763"/>
        <v>2.0304568527918843E-2</v>
      </c>
      <c r="N1538" s="64">
        <v>3091</v>
      </c>
      <c r="O1538" s="64">
        <v>5401</v>
      </c>
      <c r="P1538" s="64"/>
      <c r="Q1538" s="64">
        <v>55</v>
      </c>
      <c r="R1538" s="64">
        <v>121</v>
      </c>
      <c r="S1538" s="64"/>
      <c r="T1538" s="64"/>
      <c r="U1538" s="64"/>
      <c r="V1538" s="64"/>
      <c r="W1538" s="64"/>
      <c r="X1538" s="64"/>
      <c r="Y1538" s="64"/>
      <c r="Z1538" s="64"/>
      <c r="AA1538" s="64"/>
      <c r="AB1538" s="64"/>
      <c r="AC1538" s="64"/>
      <c r="AD1538" s="64"/>
      <c r="AE1538" s="64"/>
      <c r="AG1538" s="6">
        <f>IF(Q1538&gt;0,RANK(Q1538,(N1538:P1538,Q1538:AE1538)),0)</f>
        <v>4</v>
      </c>
      <c r="AH1538" s="6">
        <f>IF(R1538&gt;0,RANK(R1538,(N1538:P1538,Q1538:AE1538)),0)</f>
        <v>3</v>
      </c>
      <c r="AI1538" s="6">
        <f>IF(T1538&gt;0,RANK(T1538,(N1538:P1538,Q1538:AE1538)),0)</f>
        <v>0</v>
      </c>
      <c r="AJ1538" s="6">
        <f>IF(S1538&gt;0,RANK(S1538,(N1538:P1538,Q1538:AE1538)),0)</f>
        <v>0</v>
      </c>
      <c r="AK1538" s="2">
        <f t="shared" si="764"/>
        <v>6.3451776649746192E-3</v>
      </c>
      <c r="AL1538" s="2">
        <f t="shared" si="765"/>
        <v>1.3959390862944163E-2</v>
      </c>
      <c r="AM1538" s="2">
        <f t="shared" si="766"/>
        <v>0</v>
      </c>
      <c r="AN1538" s="2">
        <f t="shared" si="767"/>
        <v>0</v>
      </c>
      <c r="AP1538" t="s">
        <v>1802</v>
      </c>
      <c r="AQ1538" t="s">
        <v>572</v>
      </c>
      <c r="AR1538">
        <v>4</v>
      </c>
      <c r="AT1538">
        <v>1</v>
      </c>
      <c r="AU1538" s="105">
        <v>48</v>
      </c>
      <c r="AV1538" s="107">
        <v>449</v>
      </c>
      <c r="AW1538" s="111">
        <f t="shared" si="754"/>
        <v>48449</v>
      </c>
      <c r="AY1538" s="6" t="s">
        <v>1243</v>
      </c>
    </row>
    <row r="1539" spans="1:51" hidden="1" outlineLevel="1">
      <c r="A1539" t="s">
        <v>65</v>
      </c>
      <c r="B1539" t="s">
        <v>572</v>
      </c>
      <c r="C1539" s="1">
        <f t="shared" si="755"/>
        <v>36200</v>
      </c>
      <c r="D1539" s="8">
        <f t="shared" si="756"/>
        <v>2</v>
      </c>
      <c r="E1539" s="8">
        <f t="shared" si="757"/>
        <v>1</v>
      </c>
      <c r="F1539" s="8">
        <f t="shared" si="758"/>
        <v>0</v>
      </c>
      <c r="G1539" s="61">
        <f t="shared" si="759"/>
        <v>16881</v>
      </c>
      <c r="H1539" s="66">
        <f t="shared" si="768"/>
        <v>0.46632596685082872</v>
      </c>
      <c r="I1539" s="2"/>
      <c r="J1539" s="2">
        <f t="shared" si="760"/>
        <v>0.24969613259668508</v>
      </c>
      <c r="K1539" s="2">
        <f t="shared" si="761"/>
        <v>0.71602209944751383</v>
      </c>
      <c r="L1539" s="2">
        <f t="shared" si="762"/>
        <v>0</v>
      </c>
      <c r="M1539" s="2">
        <f t="shared" si="763"/>
        <v>3.4281767955801068E-2</v>
      </c>
      <c r="N1539" s="64">
        <v>9039</v>
      </c>
      <c r="O1539" s="64">
        <v>25920</v>
      </c>
      <c r="P1539" s="64"/>
      <c r="Q1539" s="64">
        <v>298</v>
      </c>
      <c r="R1539" s="64">
        <v>943</v>
      </c>
      <c r="S1539" s="64"/>
      <c r="T1539" s="64"/>
      <c r="U1539" s="64"/>
      <c r="V1539" s="64"/>
      <c r="W1539" s="64"/>
      <c r="X1539" s="64"/>
      <c r="Y1539" s="64"/>
      <c r="Z1539" s="64"/>
      <c r="AA1539" s="64"/>
      <c r="AB1539" s="64"/>
      <c r="AC1539" s="64"/>
      <c r="AD1539" s="64"/>
      <c r="AE1539" s="64"/>
      <c r="AG1539" s="6">
        <f>IF(Q1539&gt;0,RANK(Q1539,(N1539:P1539,Q1539:AE1539)),0)</f>
        <v>4</v>
      </c>
      <c r="AH1539" s="6">
        <f>IF(R1539&gt;0,RANK(R1539,(N1539:P1539,Q1539:AE1539)),0)</f>
        <v>3</v>
      </c>
      <c r="AI1539" s="6">
        <f>IF(T1539&gt;0,RANK(T1539,(N1539:P1539,Q1539:AE1539)),0)</f>
        <v>0</v>
      </c>
      <c r="AJ1539" s="6">
        <f>IF(S1539&gt;0,RANK(S1539,(N1539:P1539,Q1539:AE1539)),0)</f>
        <v>0</v>
      </c>
      <c r="AK1539" s="2">
        <f t="shared" si="764"/>
        <v>8.232044198895028E-3</v>
      </c>
      <c r="AL1539" s="2">
        <f t="shared" si="765"/>
        <v>2.6049723756906076E-2</v>
      </c>
      <c r="AM1539" s="2">
        <f t="shared" si="766"/>
        <v>0</v>
      </c>
      <c r="AN1539" s="2">
        <f t="shared" si="767"/>
        <v>0</v>
      </c>
      <c r="AP1539" t="s">
        <v>65</v>
      </c>
      <c r="AQ1539" t="s">
        <v>572</v>
      </c>
      <c r="AR1539">
        <v>11</v>
      </c>
      <c r="AT1539">
        <v>1</v>
      </c>
      <c r="AU1539" s="105">
        <v>48</v>
      </c>
      <c r="AV1539" s="107">
        <v>451</v>
      </c>
      <c r="AW1539" s="111">
        <f t="shared" si="754"/>
        <v>48451</v>
      </c>
      <c r="AY1539" s="6" t="s">
        <v>1243</v>
      </c>
    </row>
    <row r="1540" spans="1:51" hidden="1" outlineLevel="1">
      <c r="A1540" t="s">
        <v>135</v>
      </c>
      <c r="B1540" t="s">
        <v>572</v>
      </c>
      <c r="C1540" s="1">
        <f t="shared" si="755"/>
        <v>381517</v>
      </c>
      <c r="D1540" s="8">
        <f t="shared" si="756"/>
        <v>1</v>
      </c>
      <c r="E1540" s="8">
        <f t="shared" si="757"/>
        <v>2</v>
      </c>
      <c r="F1540" s="8">
        <f t="shared" si="758"/>
        <v>0</v>
      </c>
      <c r="G1540" s="61">
        <f t="shared" si="759"/>
        <v>91225</v>
      </c>
      <c r="H1540" s="66">
        <f t="shared" si="768"/>
        <v>0.2391112322648794</v>
      </c>
      <c r="I1540" s="2"/>
      <c r="J1540" s="2">
        <f t="shared" si="760"/>
        <v>0.59029872849702636</v>
      </c>
      <c r="K1540" s="2">
        <f t="shared" si="761"/>
        <v>0.35118749623214696</v>
      </c>
      <c r="L1540" s="2">
        <f t="shared" si="762"/>
        <v>0</v>
      </c>
      <c r="M1540" s="2">
        <f t="shared" si="763"/>
        <v>5.8513775270826685E-2</v>
      </c>
      <c r="N1540" s="64">
        <v>225209</v>
      </c>
      <c r="O1540" s="64">
        <v>133984</v>
      </c>
      <c r="P1540" s="64"/>
      <c r="Q1540" s="64">
        <v>5919</v>
      </c>
      <c r="R1540" s="64">
        <v>16405</v>
      </c>
      <c r="S1540" s="64"/>
      <c r="T1540" s="64"/>
      <c r="U1540" s="64"/>
      <c r="V1540" s="64"/>
      <c r="W1540" s="64"/>
      <c r="X1540" s="64"/>
      <c r="Y1540" s="64"/>
      <c r="Z1540" s="64"/>
      <c r="AA1540" s="64"/>
      <c r="AB1540" s="64"/>
      <c r="AC1540" s="64"/>
      <c r="AD1540" s="64"/>
      <c r="AE1540" s="64"/>
      <c r="AG1540" s="6">
        <f>IF(Q1540&gt;0,RANK(Q1540,(N1540:P1540,Q1540:AE1540)),0)</f>
        <v>4</v>
      </c>
      <c r="AH1540" s="6">
        <f>IF(R1540&gt;0,RANK(R1540,(N1540:P1540,Q1540:AE1540)),0)</f>
        <v>3</v>
      </c>
      <c r="AI1540" s="6">
        <f>IF(T1540&gt;0,RANK(T1540,(N1540:P1540,Q1540:AE1540)),0)</f>
        <v>0</v>
      </c>
      <c r="AJ1540" s="6">
        <f>IF(S1540&gt;0,RANK(S1540,(N1540:P1540,Q1540:AE1540)),0)</f>
        <v>0</v>
      </c>
      <c r="AK1540" s="2">
        <f t="shared" si="764"/>
        <v>1.5514380748433228E-2</v>
      </c>
      <c r="AL1540" s="2">
        <f t="shared" si="765"/>
        <v>4.29993945223935E-2</v>
      </c>
      <c r="AM1540" s="2">
        <f t="shared" si="766"/>
        <v>0</v>
      </c>
      <c r="AN1540" s="2">
        <f t="shared" si="767"/>
        <v>0</v>
      </c>
      <c r="AP1540" t="s">
        <v>135</v>
      </c>
      <c r="AQ1540" t="s">
        <v>572</v>
      </c>
      <c r="AT1540">
        <v>1</v>
      </c>
      <c r="AU1540" s="105">
        <v>48</v>
      </c>
      <c r="AV1540" s="107">
        <v>453</v>
      </c>
      <c r="AW1540" s="111">
        <f t="shared" si="754"/>
        <v>48453</v>
      </c>
      <c r="AY1540" s="6" t="s">
        <v>1243</v>
      </c>
    </row>
    <row r="1541" spans="1:51" hidden="1" outlineLevel="1">
      <c r="A1541" t="s">
        <v>858</v>
      </c>
      <c r="B1541" t="s">
        <v>572</v>
      </c>
      <c r="C1541" s="1">
        <f t="shared" si="755"/>
        <v>5984</v>
      </c>
      <c r="D1541" s="8">
        <f t="shared" si="756"/>
        <v>2</v>
      </c>
      <c r="E1541" s="8">
        <f t="shared" si="757"/>
        <v>1</v>
      </c>
      <c r="F1541" s="8">
        <f t="shared" si="758"/>
        <v>0</v>
      </c>
      <c r="G1541" s="61">
        <f t="shared" si="759"/>
        <v>2311</v>
      </c>
      <c r="H1541" s="66">
        <f t="shared" si="768"/>
        <v>0.3861965240641711</v>
      </c>
      <c r="I1541" s="2"/>
      <c r="J1541" s="2">
        <f t="shared" si="760"/>
        <v>0.29177807486631013</v>
      </c>
      <c r="K1541" s="2">
        <f t="shared" si="761"/>
        <v>0.67797459893048129</v>
      </c>
      <c r="L1541" s="2">
        <f t="shared" si="762"/>
        <v>0</v>
      </c>
      <c r="M1541" s="2">
        <f t="shared" si="763"/>
        <v>3.024732620320858E-2</v>
      </c>
      <c r="N1541" s="64">
        <v>1746</v>
      </c>
      <c r="O1541" s="64">
        <v>4057</v>
      </c>
      <c r="P1541" s="64"/>
      <c r="Q1541" s="64">
        <v>62</v>
      </c>
      <c r="R1541" s="64">
        <v>119</v>
      </c>
      <c r="S1541" s="64"/>
      <c r="T1541" s="64"/>
      <c r="U1541" s="64"/>
      <c r="V1541" s="64"/>
      <c r="W1541" s="64"/>
      <c r="X1541" s="64"/>
      <c r="Y1541" s="64"/>
      <c r="Z1541" s="64"/>
      <c r="AA1541" s="64"/>
      <c r="AB1541" s="64"/>
      <c r="AC1541" s="64"/>
      <c r="AD1541" s="64"/>
      <c r="AE1541" s="64"/>
      <c r="AG1541" s="6">
        <f>IF(Q1541&gt;0,RANK(Q1541,(N1541:P1541,Q1541:AE1541)),0)</f>
        <v>4</v>
      </c>
      <c r="AH1541" s="6">
        <f>IF(R1541&gt;0,RANK(R1541,(N1541:P1541,Q1541:AE1541)),0)</f>
        <v>3</v>
      </c>
      <c r="AI1541" s="6">
        <f>IF(T1541&gt;0,RANK(T1541,(N1541:P1541,Q1541:AE1541)),0)</f>
        <v>0</v>
      </c>
      <c r="AJ1541" s="6">
        <f>IF(S1541&gt;0,RANK(S1541,(N1541:P1541,Q1541:AE1541)),0)</f>
        <v>0</v>
      </c>
      <c r="AK1541" s="2">
        <f t="shared" si="764"/>
        <v>1.036096256684492E-2</v>
      </c>
      <c r="AL1541" s="2">
        <f t="shared" si="765"/>
        <v>1.9886363636363636E-2</v>
      </c>
      <c r="AM1541" s="2">
        <f t="shared" si="766"/>
        <v>0</v>
      </c>
      <c r="AN1541" s="2">
        <f t="shared" si="767"/>
        <v>0</v>
      </c>
      <c r="AP1541" t="s">
        <v>858</v>
      </c>
      <c r="AQ1541" t="s">
        <v>572</v>
      </c>
      <c r="AR1541">
        <v>8</v>
      </c>
      <c r="AT1541">
        <v>1</v>
      </c>
      <c r="AU1541" s="105">
        <v>48</v>
      </c>
      <c r="AV1541" s="107">
        <v>455</v>
      </c>
      <c r="AW1541" s="111">
        <f t="shared" si="754"/>
        <v>48455</v>
      </c>
      <c r="AY1541" s="6" t="s">
        <v>1243</v>
      </c>
    </row>
    <row r="1542" spans="1:51" hidden="1" outlineLevel="1">
      <c r="A1542" t="s">
        <v>2331</v>
      </c>
      <c r="B1542" t="s">
        <v>572</v>
      </c>
      <c r="C1542" s="1">
        <f t="shared" si="755"/>
        <v>7447</v>
      </c>
      <c r="D1542" s="8">
        <f t="shared" si="756"/>
        <v>2</v>
      </c>
      <c r="E1542" s="8">
        <f t="shared" si="757"/>
        <v>1</v>
      </c>
      <c r="F1542" s="8">
        <f t="shared" si="758"/>
        <v>0</v>
      </c>
      <c r="G1542" s="61">
        <f t="shared" si="759"/>
        <v>3639</v>
      </c>
      <c r="H1542" s="66">
        <f t="shared" si="768"/>
        <v>0.48865314891902778</v>
      </c>
      <c r="I1542" s="2"/>
      <c r="J1542" s="2">
        <f t="shared" si="760"/>
        <v>0.24493084463542367</v>
      </c>
      <c r="K1542" s="2">
        <f t="shared" si="761"/>
        <v>0.73358399355445147</v>
      </c>
      <c r="L1542" s="2">
        <f t="shared" si="762"/>
        <v>0</v>
      </c>
      <c r="M1542" s="2">
        <f t="shared" si="763"/>
        <v>2.1485161810124831E-2</v>
      </c>
      <c r="N1542" s="64">
        <v>1824</v>
      </c>
      <c r="O1542" s="64">
        <v>5463</v>
      </c>
      <c r="P1542" s="64"/>
      <c r="Q1542" s="64">
        <v>41</v>
      </c>
      <c r="R1542" s="64">
        <v>119</v>
      </c>
      <c r="S1542" s="64"/>
      <c r="T1542" s="64"/>
      <c r="U1542" s="64"/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G1542" s="6">
        <f>IF(Q1542&gt;0,RANK(Q1542,(N1542:P1542,Q1542:AE1542)),0)</f>
        <v>4</v>
      </c>
      <c r="AH1542" s="6">
        <f>IF(R1542&gt;0,RANK(R1542,(N1542:P1542,Q1542:AE1542)),0)</f>
        <v>3</v>
      </c>
      <c r="AI1542" s="6">
        <f>IF(T1542&gt;0,RANK(T1542,(N1542:P1542,Q1542:AE1542)),0)</f>
        <v>0</v>
      </c>
      <c r="AJ1542" s="6">
        <f>IF(S1542&gt;0,RANK(S1542,(N1542:P1542,Q1542:AE1542)),0)</f>
        <v>0</v>
      </c>
      <c r="AK1542" s="2">
        <f t="shared" si="764"/>
        <v>5.5055727138445011E-3</v>
      </c>
      <c r="AL1542" s="2">
        <f t="shared" si="765"/>
        <v>1.5979589096280382E-2</v>
      </c>
      <c r="AM1542" s="2">
        <f t="shared" si="766"/>
        <v>0</v>
      </c>
      <c r="AN1542" s="2">
        <f t="shared" si="767"/>
        <v>0</v>
      </c>
      <c r="AP1542" t="s">
        <v>2331</v>
      </c>
      <c r="AQ1542" t="s">
        <v>572</v>
      </c>
      <c r="AR1542">
        <v>36</v>
      </c>
      <c r="AT1542">
        <v>1</v>
      </c>
      <c r="AU1542" s="105">
        <v>48</v>
      </c>
      <c r="AV1542" s="107">
        <v>457</v>
      </c>
      <c r="AW1542" s="111">
        <f t="shared" si="754"/>
        <v>48457</v>
      </c>
      <c r="AY1542" s="6" t="s">
        <v>1243</v>
      </c>
    </row>
    <row r="1543" spans="1:51" hidden="1" outlineLevel="1">
      <c r="A1543" t="s">
        <v>1865</v>
      </c>
      <c r="B1543" t="s">
        <v>572</v>
      </c>
      <c r="C1543" s="1">
        <f t="shared" si="755"/>
        <v>14979</v>
      </c>
      <c r="D1543" s="8">
        <f t="shared" si="756"/>
        <v>2</v>
      </c>
      <c r="E1543" s="8">
        <f t="shared" si="757"/>
        <v>1</v>
      </c>
      <c r="F1543" s="8">
        <f t="shared" si="758"/>
        <v>0</v>
      </c>
      <c r="G1543" s="61">
        <f t="shared" si="759"/>
        <v>7570</v>
      </c>
      <c r="H1543" s="66">
        <f t="shared" si="768"/>
        <v>0.50537419053341348</v>
      </c>
      <c r="I1543" s="2"/>
      <c r="J1543" s="2">
        <f t="shared" si="760"/>
        <v>0.23639762333934175</v>
      </c>
      <c r="K1543" s="2">
        <f t="shared" si="761"/>
        <v>0.74177181387275515</v>
      </c>
      <c r="L1543" s="2">
        <f t="shared" si="762"/>
        <v>0</v>
      </c>
      <c r="M1543" s="2">
        <f t="shared" si="763"/>
        <v>2.1830562787903074E-2</v>
      </c>
      <c r="N1543" s="64">
        <v>3541</v>
      </c>
      <c r="O1543" s="64">
        <v>11111</v>
      </c>
      <c r="P1543" s="64"/>
      <c r="Q1543" s="64">
        <v>70</v>
      </c>
      <c r="R1543" s="64">
        <v>257</v>
      </c>
      <c r="S1543" s="64"/>
      <c r="T1543" s="64"/>
      <c r="U1543" s="64"/>
      <c r="V1543" s="64"/>
      <c r="W1543" s="64"/>
      <c r="X1543" s="64"/>
      <c r="Y1543" s="64"/>
      <c r="Z1543" s="64"/>
      <c r="AA1543" s="64"/>
      <c r="AB1543" s="64"/>
      <c r="AC1543" s="64"/>
      <c r="AD1543" s="64"/>
      <c r="AE1543" s="64"/>
      <c r="AG1543" s="6">
        <f>IF(Q1543&gt;0,RANK(Q1543,(N1543:P1543,Q1543:AE1543)),0)</f>
        <v>4</v>
      </c>
      <c r="AH1543" s="6">
        <f>IF(R1543&gt;0,RANK(R1543,(N1543:P1543,Q1543:AE1543)),0)</f>
        <v>3</v>
      </c>
      <c r="AI1543" s="6">
        <f>IF(T1543&gt;0,RANK(T1543,(N1543:P1543,Q1543:AE1543)),0)</f>
        <v>0</v>
      </c>
      <c r="AJ1543" s="6">
        <f>IF(S1543&gt;0,RANK(S1543,(N1543:P1543,Q1543:AE1543)),0)</f>
        <v>0</v>
      </c>
      <c r="AK1543" s="2">
        <f t="shared" si="764"/>
        <v>4.6732091594899527E-3</v>
      </c>
      <c r="AL1543" s="2">
        <f t="shared" si="765"/>
        <v>1.7157353628413113E-2</v>
      </c>
      <c r="AM1543" s="2">
        <f t="shared" si="766"/>
        <v>0</v>
      </c>
      <c r="AN1543" s="2">
        <f t="shared" si="767"/>
        <v>0</v>
      </c>
      <c r="AP1543" t="s">
        <v>1865</v>
      </c>
      <c r="AQ1543" t="s">
        <v>572</v>
      </c>
      <c r="AT1543">
        <v>1</v>
      </c>
      <c r="AU1543" s="105">
        <v>48</v>
      </c>
      <c r="AV1543" s="107">
        <v>459</v>
      </c>
      <c r="AW1543" s="111">
        <f t="shared" si="754"/>
        <v>48459</v>
      </c>
      <c r="AY1543" s="6" t="s">
        <v>1243</v>
      </c>
    </row>
    <row r="1544" spans="1:51" hidden="1" outlineLevel="1">
      <c r="A1544" t="s">
        <v>2534</v>
      </c>
      <c r="B1544" t="s">
        <v>572</v>
      </c>
      <c r="C1544" s="1">
        <f t="shared" si="755"/>
        <v>1164</v>
      </c>
      <c r="D1544" s="8">
        <f t="shared" si="756"/>
        <v>2</v>
      </c>
      <c r="E1544" s="8">
        <f t="shared" si="757"/>
        <v>1</v>
      </c>
      <c r="F1544" s="8">
        <f t="shared" si="758"/>
        <v>0</v>
      </c>
      <c r="G1544" s="61">
        <f t="shared" si="759"/>
        <v>565</v>
      </c>
      <c r="H1544" s="66">
        <f t="shared" si="768"/>
        <v>0.48539518900343642</v>
      </c>
      <c r="I1544" s="2"/>
      <c r="J1544" s="2">
        <f t="shared" si="760"/>
        <v>0.24054982817869416</v>
      </c>
      <c r="K1544" s="2">
        <f t="shared" si="761"/>
        <v>0.72594501718213056</v>
      </c>
      <c r="L1544" s="2">
        <f t="shared" si="762"/>
        <v>0</v>
      </c>
      <c r="M1544" s="2">
        <f t="shared" si="763"/>
        <v>3.350515463917525E-2</v>
      </c>
      <c r="N1544" s="64">
        <v>280</v>
      </c>
      <c r="O1544" s="64">
        <v>845</v>
      </c>
      <c r="P1544" s="64"/>
      <c r="Q1544" s="64">
        <v>17</v>
      </c>
      <c r="R1544" s="64">
        <v>22</v>
      </c>
      <c r="S1544" s="64"/>
      <c r="T1544" s="64"/>
      <c r="U1544" s="64"/>
      <c r="V1544" s="64"/>
      <c r="W1544" s="64"/>
      <c r="X1544" s="64"/>
      <c r="Y1544" s="64"/>
      <c r="Z1544" s="64"/>
      <c r="AA1544" s="64"/>
      <c r="AB1544" s="64"/>
      <c r="AC1544" s="64"/>
      <c r="AD1544" s="64"/>
      <c r="AE1544" s="64"/>
      <c r="AG1544" s="6">
        <f>IF(Q1544&gt;0,RANK(Q1544,(N1544:P1544,Q1544:AE1544)),0)</f>
        <v>4</v>
      </c>
      <c r="AH1544" s="6">
        <f>IF(R1544&gt;0,RANK(R1544,(N1544:P1544,Q1544:AE1544)),0)</f>
        <v>3</v>
      </c>
      <c r="AI1544" s="6">
        <f>IF(T1544&gt;0,RANK(T1544,(N1544:P1544,Q1544:AE1544)),0)</f>
        <v>0</v>
      </c>
      <c r="AJ1544" s="6">
        <f>IF(S1544&gt;0,RANK(S1544,(N1544:P1544,Q1544:AE1544)),0)</f>
        <v>0</v>
      </c>
      <c r="AK1544" s="2">
        <f t="shared" si="764"/>
        <v>1.4604810996563574E-2</v>
      </c>
      <c r="AL1544" s="2">
        <f t="shared" si="765"/>
        <v>1.8900343642611683E-2</v>
      </c>
      <c r="AM1544" s="2">
        <f t="shared" si="766"/>
        <v>0</v>
      </c>
      <c r="AN1544" s="2">
        <f t="shared" si="767"/>
        <v>0</v>
      </c>
      <c r="AP1544" t="s">
        <v>2534</v>
      </c>
      <c r="AQ1544" t="s">
        <v>572</v>
      </c>
      <c r="AR1544">
        <v>23</v>
      </c>
      <c r="AT1544">
        <v>1</v>
      </c>
      <c r="AU1544" s="105">
        <v>48</v>
      </c>
      <c r="AV1544" s="107">
        <v>461</v>
      </c>
      <c r="AW1544" s="111">
        <f t="shared" si="754"/>
        <v>48461</v>
      </c>
      <c r="AY1544" s="6" t="s">
        <v>1243</v>
      </c>
    </row>
    <row r="1545" spans="1:51" hidden="1" outlineLevel="1">
      <c r="A1545" t="s">
        <v>2458</v>
      </c>
      <c r="B1545" t="s">
        <v>572</v>
      </c>
      <c r="C1545" s="1">
        <f t="shared" si="755"/>
        <v>8197</v>
      </c>
      <c r="D1545" s="8">
        <f t="shared" si="756"/>
        <v>2</v>
      </c>
      <c r="E1545" s="8">
        <f t="shared" si="757"/>
        <v>1</v>
      </c>
      <c r="F1545" s="8">
        <f t="shared" si="758"/>
        <v>0</v>
      </c>
      <c r="G1545" s="61">
        <f t="shared" si="759"/>
        <v>727</v>
      </c>
      <c r="H1545" s="66">
        <f t="shared" si="768"/>
        <v>8.8690984506526779E-2</v>
      </c>
      <c r="I1545" s="2"/>
      <c r="J1545" s="2">
        <f t="shared" si="760"/>
        <v>0.44186897645480055</v>
      </c>
      <c r="K1545" s="2">
        <f t="shared" si="761"/>
        <v>0.53055996096132729</v>
      </c>
      <c r="L1545" s="2">
        <f t="shared" si="762"/>
        <v>0</v>
      </c>
      <c r="M1545" s="2">
        <f t="shared" si="763"/>
        <v>2.7571062583872208E-2</v>
      </c>
      <c r="N1545" s="64">
        <v>3622</v>
      </c>
      <c r="O1545" s="64">
        <v>4349</v>
      </c>
      <c r="P1545" s="64"/>
      <c r="Q1545" s="64">
        <v>73</v>
      </c>
      <c r="R1545" s="64">
        <v>153</v>
      </c>
      <c r="S1545" s="64"/>
      <c r="T1545" s="64"/>
      <c r="U1545" s="64"/>
      <c r="V1545" s="64"/>
      <c r="W1545" s="64"/>
      <c r="X1545" s="64"/>
      <c r="Y1545" s="64"/>
      <c r="Z1545" s="64"/>
      <c r="AA1545" s="64"/>
      <c r="AB1545" s="64"/>
      <c r="AC1545" s="64"/>
      <c r="AD1545" s="64"/>
      <c r="AE1545" s="64"/>
      <c r="AG1545" s="6">
        <f>IF(Q1545&gt;0,RANK(Q1545,(N1545:P1545,Q1545:AE1545)),0)</f>
        <v>4</v>
      </c>
      <c r="AH1545" s="6">
        <f>IF(R1545&gt;0,RANK(R1545,(N1545:P1545,Q1545:AE1545)),0)</f>
        <v>3</v>
      </c>
      <c r="AI1545" s="6">
        <f>IF(T1545&gt;0,RANK(T1545,(N1545:P1545,Q1545:AE1545)),0)</f>
        <v>0</v>
      </c>
      <c r="AJ1545" s="6">
        <f>IF(S1545&gt;0,RANK(S1545,(N1545:P1545,Q1545:AE1545)),0)</f>
        <v>0</v>
      </c>
      <c r="AK1545" s="2">
        <f t="shared" si="764"/>
        <v>8.9056972062949852E-3</v>
      </c>
      <c r="AL1545" s="2">
        <f t="shared" si="765"/>
        <v>1.8665365377577164E-2</v>
      </c>
      <c r="AM1545" s="2">
        <f t="shared" si="766"/>
        <v>0</v>
      </c>
      <c r="AN1545" s="2">
        <f t="shared" si="767"/>
        <v>0</v>
      </c>
      <c r="AP1545" t="s">
        <v>2458</v>
      </c>
      <c r="AQ1545" t="s">
        <v>572</v>
      </c>
      <c r="AR1545">
        <v>23</v>
      </c>
      <c r="AT1545">
        <v>1</v>
      </c>
      <c r="AU1545" s="105">
        <v>48</v>
      </c>
      <c r="AV1545" s="107">
        <v>463</v>
      </c>
      <c r="AW1545" s="111">
        <f t="shared" si="754"/>
        <v>48463</v>
      </c>
      <c r="AY1545" s="6" t="s">
        <v>1243</v>
      </c>
    </row>
    <row r="1546" spans="1:51" hidden="1" outlineLevel="1">
      <c r="A1546" t="s">
        <v>2464</v>
      </c>
      <c r="B1546" t="s">
        <v>572</v>
      </c>
      <c r="C1546" s="1">
        <f t="shared" si="755"/>
        <v>11728</v>
      </c>
      <c r="D1546" s="8">
        <f t="shared" si="756"/>
        <v>1</v>
      </c>
      <c r="E1546" s="8">
        <f t="shared" si="757"/>
        <v>2</v>
      </c>
      <c r="F1546" s="8">
        <f t="shared" si="758"/>
        <v>0</v>
      </c>
      <c r="G1546" s="61">
        <f t="shared" si="759"/>
        <v>164</v>
      </c>
      <c r="H1546" s="66">
        <f t="shared" si="768"/>
        <v>1.398362892223738E-2</v>
      </c>
      <c r="I1546" s="2"/>
      <c r="J1546" s="2">
        <f t="shared" si="760"/>
        <v>0.48874488403819916</v>
      </c>
      <c r="K1546" s="2">
        <f t="shared" si="761"/>
        <v>0.47476125511596179</v>
      </c>
      <c r="L1546" s="2">
        <f t="shared" si="762"/>
        <v>0</v>
      </c>
      <c r="M1546" s="2">
        <f t="shared" si="763"/>
        <v>3.6493860845839055E-2</v>
      </c>
      <c r="N1546" s="64">
        <v>5732</v>
      </c>
      <c r="O1546" s="64">
        <v>5568</v>
      </c>
      <c r="P1546" s="64"/>
      <c r="Q1546" s="64">
        <v>146</v>
      </c>
      <c r="R1546" s="64">
        <v>282</v>
      </c>
      <c r="S1546" s="64"/>
      <c r="T1546" s="64"/>
      <c r="U1546" s="64"/>
      <c r="V1546" s="64"/>
      <c r="W1546" s="64"/>
      <c r="X1546" s="64"/>
      <c r="Y1546" s="64"/>
      <c r="Z1546" s="64"/>
      <c r="AA1546" s="64"/>
      <c r="AB1546" s="64"/>
      <c r="AC1546" s="64"/>
      <c r="AD1546" s="64"/>
      <c r="AE1546" s="64"/>
      <c r="AG1546" s="6">
        <f>IF(Q1546&gt;0,RANK(Q1546,(N1546:P1546,Q1546:AE1546)),0)</f>
        <v>4</v>
      </c>
      <c r="AH1546" s="6">
        <f>IF(R1546&gt;0,RANK(R1546,(N1546:P1546,Q1546:AE1546)),0)</f>
        <v>3</v>
      </c>
      <c r="AI1546" s="6">
        <f>IF(T1546&gt;0,RANK(T1546,(N1546:P1546,Q1546:AE1546)),0)</f>
        <v>0</v>
      </c>
      <c r="AJ1546" s="6">
        <f>IF(S1546&gt;0,RANK(S1546,(N1546:P1546,Q1546:AE1546)),0)</f>
        <v>0</v>
      </c>
      <c r="AK1546" s="2">
        <f t="shared" si="764"/>
        <v>1.2448840381991814E-2</v>
      </c>
      <c r="AL1546" s="2">
        <f t="shared" si="765"/>
        <v>2.4045020463847204E-2</v>
      </c>
      <c r="AM1546" s="2">
        <f t="shared" si="766"/>
        <v>0</v>
      </c>
      <c r="AN1546" s="2">
        <f t="shared" si="767"/>
        <v>0</v>
      </c>
      <c r="AP1546" t="s">
        <v>2464</v>
      </c>
      <c r="AQ1546" t="s">
        <v>572</v>
      </c>
      <c r="AR1546">
        <v>23</v>
      </c>
      <c r="AT1546">
        <v>1</v>
      </c>
      <c r="AU1546" s="105">
        <v>48</v>
      </c>
      <c r="AV1546" s="107">
        <v>465</v>
      </c>
      <c r="AW1546" s="111">
        <f t="shared" si="754"/>
        <v>48465</v>
      </c>
      <c r="AY1546" s="6" t="s">
        <v>1243</v>
      </c>
    </row>
    <row r="1547" spans="1:51" hidden="1" outlineLevel="1">
      <c r="A1547" t="s">
        <v>202</v>
      </c>
      <c r="B1547" t="s">
        <v>572</v>
      </c>
      <c r="C1547" s="1">
        <f t="shared" si="755"/>
        <v>18818</v>
      </c>
      <c r="D1547" s="8">
        <f t="shared" si="756"/>
        <v>2</v>
      </c>
      <c r="E1547" s="8">
        <f t="shared" si="757"/>
        <v>1</v>
      </c>
      <c r="F1547" s="8">
        <f t="shared" si="758"/>
        <v>0</v>
      </c>
      <c r="G1547" s="61">
        <f t="shared" si="759"/>
        <v>11165</v>
      </c>
      <c r="H1547" s="66">
        <f t="shared" si="768"/>
        <v>0.59331491125518121</v>
      </c>
      <c r="I1547" s="2"/>
      <c r="J1547" s="2">
        <f t="shared" si="760"/>
        <v>0.19114677436496971</v>
      </c>
      <c r="K1547" s="2">
        <f t="shared" si="761"/>
        <v>0.78446168562015095</v>
      </c>
      <c r="L1547" s="2">
        <f t="shared" si="762"/>
        <v>0</v>
      </c>
      <c r="M1547" s="2">
        <f t="shared" si="763"/>
        <v>2.4391540014879309E-2</v>
      </c>
      <c r="N1547" s="64">
        <v>3597</v>
      </c>
      <c r="O1547" s="64">
        <v>14762</v>
      </c>
      <c r="P1547" s="64"/>
      <c r="Q1547" s="64">
        <v>135</v>
      </c>
      <c r="R1547" s="64">
        <v>324</v>
      </c>
      <c r="S1547" s="64"/>
      <c r="T1547" s="64"/>
      <c r="U1547" s="64"/>
      <c r="V1547" s="64"/>
      <c r="W1547" s="64"/>
      <c r="X1547" s="64"/>
      <c r="Y1547" s="64"/>
      <c r="Z1547" s="64"/>
      <c r="AA1547" s="64"/>
      <c r="AB1547" s="64"/>
      <c r="AC1547" s="64"/>
      <c r="AD1547" s="64"/>
      <c r="AE1547" s="64"/>
      <c r="AG1547" s="6">
        <f>IF(Q1547&gt;0,RANK(Q1547,(N1547:P1547,Q1547:AE1547)),0)</f>
        <v>4</v>
      </c>
      <c r="AH1547" s="6">
        <f>IF(R1547&gt;0,RANK(R1547,(N1547:P1547,Q1547:AE1547)),0)</f>
        <v>3</v>
      </c>
      <c r="AI1547" s="6">
        <f>IF(T1547&gt;0,RANK(T1547,(N1547:P1547,Q1547:AE1547)),0)</f>
        <v>0</v>
      </c>
      <c r="AJ1547" s="6">
        <f>IF(S1547&gt;0,RANK(S1547,(N1547:P1547,Q1547:AE1547)),0)</f>
        <v>0</v>
      </c>
      <c r="AK1547" s="2">
        <f t="shared" si="764"/>
        <v>7.1739823573174618E-3</v>
      </c>
      <c r="AL1547" s="2">
        <f t="shared" si="765"/>
        <v>1.7217557657561909E-2</v>
      </c>
      <c r="AM1547" s="2">
        <f t="shared" si="766"/>
        <v>0</v>
      </c>
      <c r="AN1547" s="2">
        <f t="shared" si="767"/>
        <v>0</v>
      </c>
      <c r="AP1547" t="s">
        <v>202</v>
      </c>
      <c r="AQ1547" t="s">
        <v>572</v>
      </c>
      <c r="AR1547">
        <v>5</v>
      </c>
      <c r="AT1547">
        <v>1</v>
      </c>
      <c r="AU1547" s="105">
        <v>48</v>
      </c>
      <c r="AV1547" s="107">
        <v>467</v>
      </c>
      <c r="AW1547" s="111">
        <f t="shared" ref="AW1547:AW1610" si="769">1000*AU1547+AV1547</f>
        <v>48467</v>
      </c>
      <c r="AY1547" s="6" t="s">
        <v>1243</v>
      </c>
    </row>
    <row r="1548" spans="1:51" hidden="1" outlineLevel="1">
      <c r="A1548" t="s">
        <v>1197</v>
      </c>
      <c r="B1548" t="s">
        <v>572</v>
      </c>
      <c r="C1548" s="1">
        <f t="shared" si="755"/>
        <v>28013</v>
      </c>
      <c r="D1548" s="8">
        <f t="shared" si="756"/>
        <v>2</v>
      </c>
      <c r="E1548" s="8">
        <f t="shared" si="757"/>
        <v>1</v>
      </c>
      <c r="F1548" s="8">
        <f t="shared" si="758"/>
        <v>0</v>
      </c>
      <c r="G1548" s="61">
        <f t="shared" si="759"/>
        <v>10201</v>
      </c>
      <c r="H1548" s="66">
        <f t="shared" si="768"/>
        <v>0.36415235783386285</v>
      </c>
      <c r="I1548" s="2"/>
      <c r="J1548" s="2">
        <f t="shared" si="760"/>
        <v>0.30435869060793203</v>
      </c>
      <c r="K1548" s="2">
        <f t="shared" si="761"/>
        <v>0.66851104844179488</v>
      </c>
      <c r="L1548" s="2">
        <f t="shared" si="762"/>
        <v>0</v>
      </c>
      <c r="M1548" s="2">
        <f t="shared" si="763"/>
        <v>2.7130260950273044E-2</v>
      </c>
      <c r="N1548" s="64">
        <v>8526</v>
      </c>
      <c r="O1548" s="64">
        <v>18727</v>
      </c>
      <c r="P1548" s="64"/>
      <c r="Q1548" s="64">
        <v>199</v>
      </c>
      <c r="R1548" s="64">
        <v>561</v>
      </c>
      <c r="S1548" s="64"/>
      <c r="T1548" s="64"/>
      <c r="U1548" s="64"/>
      <c r="V1548" s="64"/>
      <c r="W1548" s="64"/>
      <c r="X1548" s="64"/>
      <c r="Y1548" s="64"/>
      <c r="Z1548" s="64"/>
      <c r="AA1548" s="64"/>
      <c r="AB1548" s="64"/>
      <c r="AC1548" s="64"/>
      <c r="AD1548" s="64"/>
      <c r="AE1548" s="64"/>
      <c r="AG1548" s="6">
        <f>IF(Q1548&gt;0,RANK(Q1548,(N1548:P1548,Q1548:AE1548)),0)</f>
        <v>4</v>
      </c>
      <c r="AH1548" s="6">
        <f>IF(R1548&gt;0,RANK(R1548,(N1548:P1548,Q1548:AE1548)),0)</f>
        <v>3</v>
      </c>
      <c r="AI1548" s="6">
        <f>IF(T1548&gt;0,RANK(T1548,(N1548:P1548,Q1548:AE1548)),0)</f>
        <v>0</v>
      </c>
      <c r="AJ1548" s="6">
        <f>IF(S1548&gt;0,RANK(S1548,(N1548:P1548,Q1548:AE1548)),0)</f>
        <v>0</v>
      </c>
      <c r="AK1548" s="2">
        <f t="shared" si="764"/>
        <v>7.1038446435583479E-3</v>
      </c>
      <c r="AL1548" s="2">
        <f t="shared" si="765"/>
        <v>2.0026416306714739E-2</v>
      </c>
      <c r="AM1548" s="2">
        <f t="shared" si="766"/>
        <v>0</v>
      </c>
      <c r="AN1548" s="2">
        <f t="shared" si="767"/>
        <v>0</v>
      </c>
      <c r="AP1548" t="s">
        <v>1197</v>
      </c>
      <c r="AQ1548" t="s">
        <v>572</v>
      </c>
      <c r="AR1548">
        <v>27</v>
      </c>
      <c r="AT1548">
        <v>1</v>
      </c>
      <c r="AU1548" s="105">
        <v>48</v>
      </c>
      <c r="AV1548" s="107">
        <v>469</v>
      </c>
      <c r="AW1548" s="111">
        <f t="shared" si="769"/>
        <v>48469</v>
      </c>
      <c r="AY1548" s="6" t="s">
        <v>1243</v>
      </c>
    </row>
    <row r="1549" spans="1:51" hidden="1" outlineLevel="1">
      <c r="A1549" t="s">
        <v>1874</v>
      </c>
      <c r="B1549" t="s">
        <v>572</v>
      </c>
      <c r="C1549" s="1">
        <f t="shared" si="755"/>
        <v>18464</v>
      </c>
      <c r="D1549" s="8">
        <f t="shared" si="756"/>
        <v>2</v>
      </c>
      <c r="E1549" s="8">
        <f t="shared" si="757"/>
        <v>1</v>
      </c>
      <c r="F1549" s="8">
        <f t="shared" si="758"/>
        <v>0</v>
      </c>
      <c r="G1549" s="61">
        <f t="shared" si="759"/>
        <v>5467</v>
      </c>
      <c r="H1549" s="66">
        <f t="shared" si="768"/>
        <v>0.29608968804159447</v>
      </c>
      <c r="I1549" s="2"/>
      <c r="J1549" s="2">
        <f t="shared" si="760"/>
        <v>0.33503032928942805</v>
      </c>
      <c r="K1549" s="2">
        <f t="shared" si="761"/>
        <v>0.63112001733102252</v>
      </c>
      <c r="L1549" s="2">
        <f t="shared" si="762"/>
        <v>0</v>
      </c>
      <c r="M1549" s="2">
        <f t="shared" si="763"/>
        <v>3.3849653379549371E-2</v>
      </c>
      <c r="N1549" s="64">
        <v>6186</v>
      </c>
      <c r="O1549" s="64">
        <v>11653</v>
      </c>
      <c r="P1549" s="64"/>
      <c r="Q1549" s="64">
        <v>171</v>
      </c>
      <c r="R1549" s="64">
        <v>454</v>
      </c>
      <c r="S1549" s="64"/>
      <c r="T1549" s="64"/>
      <c r="U1549" s="64"/>
      <c r="V1549" s="64"/>
      <c r="W1549" s="64"/>
      <c r="X1549" s="64"/>
      <c r="Y1549" s="64"/>
      <c r="Z1549" s="64"/>
      <c r="AA1549" s="64"/>
      <c r="AB1549" s="64"/>
      <c r="AC1549" s="64"/>
      <c r="AD1549" s="64"/>
      <c r="AE1549" s="64"/>
      <c r="AG1549" s="6">
        <f>IF(Q1549&gt;0,RANK(Q1549,(N1549:P1549,Q1549:AE1549)),0)</f>
        <v>4</v>
      </c>
      <c r="AH1549" s="6">
        <f>IF(R1549&gt;0,RANK(R1549,(N1549:P1549,Q1549:AE1549)),0)</f>
        <v>3</v>
      </c>
      <c r="AI1549" s="6">
        <f>IF(T1549&gt;0,RANK(T1549,(N1549:P1549,Q1549:AE1549)),0)</f>
        <v>0</v>
      </c>
      <c r="AJ1549" s="6">
        <f>IF(S1549&gt;0,RANK(S1549,(N1549:P1549,Q1549:AE1549)),0)</f>
        <v>0</v>
      </c>
      <c r="AK1549" s="2">
        <f t="shared" si="764"/>
        <v>9.261265164644714E-3</v>
      </c>
      <c r="AL1549" s="2">
        <f t="shared" si="765"/>
        <v>2.458838821490468E-2</v>
      </c>
      <c r="AM1549" s="2">
        <f t="shared" si="766"/>
        <v>0</v>
      </c>
      <c r="AN1549" s="2">
        <f t="shared" si="767"/>
        <v>0</v>
      </c>
      <c r="AP1549" t="s">
        <v>1874</v>
      </c>
      <c r="AQ1549" t="s">
        <v>572</v>
      </c>
      <c r="AR1549">
        <v>8</v>
      </c>
      <c r="AT1549">
        <v>1</v>
      </c>
      <c r="AU1549" s="105">
        <v>48</v>
      </c>
      <c r="AV1549" s="107">
        <v>471</v>
      </c>
      <c r="AW1549" s="111">
        <f t="shared" si="769"/>
        <v>48471</v>
      </c>
      <c r="AY1549" s="6" t="s">
        <v>1243</v>
      </c>
    </row>
    <row r="1550" spans="1:51" hidden="1" outlineLevel="1">
      <c r="A1550" t="s">
        <v>587</v>
      </c>
      <c r="B1550" t="s">
        <v>572</v>
      </c>
      <c r="C1550" s="1">
        <f t="shared" si="755"/>
        <v>15857</v>
      </c>
      <c r="D1550" s="8">
        <f t="shared" si="756"/>
        <v>2</v>
      </c>
      <c r="E1550" s="8">
        <f t="shared" si="757"/>
        <v>1</v>
      </c>
      <c r="F1550" s="8">
        <f t="shared" si="758"/>
        <v>0</v>
      </c>
      <c r="G1550" s="61">
        <f t="shared" si="759"/>
        <v>2830</v>
      </c>
      <c r="H1550" s="66">
        <f t="shared" si="768"/>
        <v>0.17847007630699377</v>
      </c>
      <c r="I1550" s="2"/>
      <c r="J1550" s="2">
        <f t="shared" si="760"/>
        <v>0.40297660339282337</v>
      </c>
      <c r="K1550" s="2">
        <f t="shared" si="761"/>
        <v>0.58144667969981711</v>
      </c>
      <c r="L1550" s="2">
        <f t="shared" si="762"/>
        <v>0</v>
      </c>
      <c r="M1550" s="2">
        <f t="shared" si="763"/>
        <v>1.5576716907359511E-2</v>
      </c>
      <c r="N1550" s="64">
        <v>6390</v>
      </c>
      <c r="O1550" s="64">
        <v>9220</v>
      </c>
      <c r="P1550" s="64"/>
      <c r="Q1550" s="64">
        <v>77</v>
      </c>
      <c r="R1550" s="64">
        <v>170</v>
      </c>
      <c r="S1550" s="64"/>
      <c r="T1550" s="64"/>
      <c r="U1550" s="64"/>
      <c r="V1550" s="64"/>
      <c r="W1550" s="64"/>
      <c r="X1550" s="64"/>
      <c r="Y1550" s="64"/>
      <c r="Z1550" s="64"/>
      <c r="AA1550" s="64"/>
      <c r="AB1550" s="64"/>
      <c r="AC1550" s="64"/>
      <c r="AD1550" s="64"/>
      <c r="AE1550" s="64"/>
      <c r="AG1550" s="6">
        <f>IF(Q1550&gt;0,RANK(Q1550,(N1550:P1550,Q1550:AE1550)),0)</f>
        <v>4</v>
      </c>
      <c r="AH1550" s="6">
        <f>IF(R1550&gt;0,RANK(R1550,(N1550:P1550,Q1550:AE1550)),0)</f>
        <v>3</v>
      </c>
      <c r="AI1550" s="6">
        <f>IF(T1550&gt;0,RANK(T1550,(N1550:P1550,Q1550:AE1550)),0)</f>
        <v>0</v>
      </c>
      <c r="AJ1550" s="6">
        <f>IF(S1550&gt;0,RANK(S1550,(N1550:P1550,Q1550:AE1550)),0)</f>
        <v>0</v>
      </c>
      <c r="AK1550" s="2">
        <f t="shared" si="764"/>
        <v>4.8558996026991236E-3</v>
      </c>
      <c r="AL1550" s="2">
        <f t="shared" si="765"/>
        <v>1.0720817304660402E-2</v>
      </c>
      <c r="AM1550" s="2">
        <f t="shared" si="766"/>
        <v>0</v>
      </c>
      <c r="AN1550" s="2">
        <f t="shared" si="767"/>
        <v>0</v>
      </c>
      <c r="AP1550" t="s">
        <v>587</v>
      </c>
      <c r="AQ1550" t="s">
        <v>572</v>
      </c>
      <c r="AR1550">
        <v>10</v>
      </c>
      <c r="AT1550">
        <v>1</v>
      </c>
      <c r="AU1550" s="105">
        <v>48</v>
      </c>
      <c r="AV1550" s="107">
        <v>473</v>
      </c>
      <c r="AW1550" s="111">
        <f t="shared" si="769"/>
        <v>48473</v>
      </c>
      <c r="AY1550" s="6" t="s">
        <v>1243</v>
      </c>
    </row>
    <row r="1551" spans="1:51" hidden="1" outlineLevel="1">
      <c r="A1551" t="s">
        <v>1721</v>
      </c>
      <c r="B1551" t="s">
        <v>572</v>
      </c>
      <c r="C1551" s="1">
        <f t="shared" si="755"/>
        <v>3164</v>
      </c>
      <c r="D1551" s="8">
        <f t="shared" si="756"/>
        <v>2</v>
      </c>
      <c r="E1551" s="8">
        <f t="shared" si="757"/>
        <v>1</v>
      </c>
      <c r="F1551" s="8">
        <f t="shared" si="758"/>
        <v>0</v>
      </c>
      <c r="G1551" s="61">
        <f t="shared" si="759"/>
        <v>1459</v>
      </c>
      <c r="H1551" s="66">
        <f t="shared" si="768"/>
        <v>0.4611251580278129</v>
      </c>
      <c r="I1551" s="2"/>
      <c r="J1551" s="2">
        <f t="shared" si="760"/>
        <v>0.25410872313527183</v>
      </c>
      <c r="K1551" s="2">
        <f t="shared" si="761"/>
        <v>0.71523388116308473</v>
      </c>
      <c r="L1551" s="2">
        <f t="shared" si="762"/>
        <v>0</v>
      </c>
      <c r="M1551" s="2">
        <f t="shared" si="763"/>
        <v>3.0657395701643386E-2</v>
      </c>
      <c r="N1551" s="64">
        <v>804</v>
      </c>
      <c r="O1551" s="64">
        <v>2263</v>
      </c>
      <c r="P1551" s="64"/>
      <c r="Q1551" s="64">
        <v>39</v>
      </c>
      <c r="R1551" s="64">
        <v>58</v>
      </c>
      <c r="S1551" s="64"/>
      <c r="T1551" s="64"/>
      <c r="U1551" s="64"/>
      <c r="V1551" s="64"/>
      <c r="W1551" s="64"/>
      <c r="X1551" s="64"/>
      <c r="Y1551" s="64"/>
      <c r="Z1551" s="64"/>
      <c r="AA1551" s="64"/>
      <c r="AB1551" s="64"/>
      <c r="AC1551" s="64"/>
      <c r="AD1551" s="64"/>
      <c r="AE1551" s="64"/>
      <c r="AG1551" s="6">
        <f>IF(Q1551&gt;0,RANK(Q1551,(N1551:P1551,Q1551:AE1551)),0)</f>
        <v>4</v>
      </c>
      <c r="AH1551" s="6">
        <f>IF(R1551&gt;0,RANK(R1551,(N1551:P1551,Q1551:AE1551)),0)</f>
        <v>3</v>
      </c>
      <c r="AI1551" s="6">
        <f>IF(T1551&gt;0,RANK(T1551,(N1551:P1551,Q1551:AE1551)),0)</f>
        <v>0</v>
      </c>
      <c r="AJ1551" s="6">
        <f>IF(S1551&gt;0,RANK(S1551,(N1551:P1551,Q1551:AE1551)),0)</f>
        <v>0</v>
      </c>
      <c r="AK1551" s="2">
        <f t="shared" si="764"/>
        <v>1.2326169405815424E-2</v>
      </c>
      <c r="AL1551" s="2">
        <f t="shared" si="765"/>
        <v>1.8331226295828066E-2</v>
      </c>
      <c r="AM1551" s="2">
        <f t="shared" si="766"/>
        <v>0</v>
      </c>
      <c r="AN1551" s="2">
        <f t="shared" si="767"/>
        <v>0</v>
      </c>
      <c r="AP1551" t="s">
        <v>1721</v>
      </c>
      <c r="AQ1551" t="s">
        <v>572</v>
      </c>
      <c r="AR1551">
        <v>23</v>
      </c>
      <c r="AT1551">
        <v>1</v>
      </c>
      <c r="AU1551" s="105">
        <v>48</v>
      </c>
      <c r="AV1551" s="107">
        <v>475</v>
      </c>
      <c r="AW1551" s="111">
        <f t="shared" si="769"/>
        <v>48475</v>
      </c>
      <c r="AY1551" s="6" t="s">
        <v>1243</v>
      </c>
    </row>
    <row r="1552" spans="1:51" hidden="1" outlineLevel="1">
      <c r="A1552" t="s">
        <v>342</v>
      </c>
      <c r="B1552" t="s">
        <v>572</v>
      </c>
      <c r="C1552" s="1">
        <f t="shared" si="755"/>
        <v>14201</v>
      </c>
      <c r="D1552" s="8">
        <f t="shared" si="756"/>
        <v>2</v>
      </c>
      <c r="E1552" s="8">
        <f t="shared" si="757"/>
        <v>1</v>
      </c>
      <c r="F1552" s="8">
        <f t="shared" si="758"/>
        <v>0</v>
      </c>
      <c r="G1552" s="61">
        <f t="shared" si="759"/>
        <v>7103</v>
      </c>
      <c r="H1552" s="66">
        <f t="shared" si="768"/>
        <v>0.50017604394056758</v>
      </c>
      <c r="I1552" s="2"/>
      <c r="J1552" s="2">
        <f t="shared" si="760"/>
        <v>0.24012393493415957</v>
      </c>
      <c r="K1552" s="2">
        <f t="shared" si="761"/>
        <v>0.74029997887472709</v>
      </c>
      <c r="L1552" s="2">
        <f t="shared" si="762"/>
        <v>0</v>
      </c>
      <c r="M1552" s="2">
        <f t="shared" si="763"/>
        <v>1.9576086191113395E-2</v>
      </c>
      <c r="N1552" s="64">
        <v>3410</v>
      </c>
      <c r="O1552" s="64">
        <v>10513</v>
      </c>
      <c r="P1552" s="64"/>
      <c r="Q1552" s="64">
        <v>63</v>
      </c>
      <c r="R1552" s="64">
        <v>215</v>
      </c>
      <c r="S1552" s="64"/>
      <c r="T1552" s="64"/>
      <c r="U1552" s="64"/>
      <c r="V1552" s="64"/>
      <c r="W1552" s="64"/>
      <c r="X1552" s="64"/>
      <c r="Y1552" s="64"/>
      <c r="Z1552" s="64"/>
      <c r="AA1552" s="64"/>
      <c r="AB1552" s="64"/>
      <c r="AC1552" s="64"/>
      <c r="AD1552" s="64"/>
      <c r="AE1552" s="64"/>
      <c r="AG1552" s="6">
        <f>IF(Q1552&gt;0,RANK(Q1552,(N1552:P1552,Q1552:AE1552)),0)</f>
        <v>4</v>
      </c>
      <c r="AH1552" s="6">
        <f>IF(R1552&gt;0,RANK(R1552,(N1552:P1552,Q1552:AE1552)),0)</f>
        <v>3</v>
      </c>
      <c r="AI1552" s="6">
        <f>IF(T1552&gt;0,RANK(T1552,(N1552:P1552,Q1552:AE1552)),0)</f>
        <v>0</v>
      </c>
      <c r="AJ1552" s="6">
        <f>IF(S1552&gt;0,RANK(S1552,(N1552:P1552,Q1552:AE1552)),0)</f>
        <v>0</v>
      </c>
      <c r="AK1552" s="2">
        <f t="shared" si="764"/>
        <v>4.4363073023026547E-3</v>
      </c>
      <c r="AL1552" s="2">
        <f t="shared" si="765"/>
        <v>1.5139778888810648E-2</v>
      </c>
      <c r="AM1552" s="2">
        <f t="shared" si="766"/>
        <v>0</v>
      </c>
      <c r="AN1552" s="2">
        <f t="shared" si="767"/>
        <v>0</v>
      </c>
      <c r="AP1552" t="s">
        <v>342</v>
      </c>
      <c r="AQ1552" t="s">
        <v>572</v>
      </c>
      <c r="AR1552">
        <v>10</v>
      </c>
      <c r="AT1552">
        <v>1</v>
      </c>
      <c r="AU1552" s="105">
        <v>48</v>
      </c>
      <c r="AV1552" s="107">
        <v>477</v>
      </c>
      <c r="AW1552" s="111">
        <f t="shared" si="769"/>
        <v>48477</v>
      </c>
      <c r="AY1552" s="6" t="s">
        <v>1243</v>
      </c>
    </row>
    <row r="1553" spans="1:51" hidden="1" outlineLevel="1">
      <c r="A1553" t="s">
        <v>1285</v>
      </c>
      <c r="B1553" t="s">
        <v>572</v>
      </c>
      <c r="C1553" s="1">
        <f t="shared" si="755"/>
        <v>47531</v>
      </c>
      <c r="D1553" s="8">
        <f t="shared" si="756"/>
        <v>1</v>
      </c>
      <c r="E1553" s="8">
        <f t="shared" si="757"/>
        <v>2</v>
      </c>
      <c r="F1553" s="8">
        <f t="shared" si="758"/>
        <v>0</v>
      </c>
      <c r="G1553" s="61">
        <f t="shared" si="759"/>
        <v>15485</v>
      </c>
      <c r="H1553" s="66">
        <f t="shared" si="768"/>
        <v>0.32578738086722348</v>
      </c>
      <c r="I1553" s="2"/>
      <c r="J1553" s="2">
        <f t="shared" si="760"/>
        <v>0.64029791083713783</v>
      </c>
      <c r="K1553" s="2">
        <f t="shared" si="761"/>
        <v>0.31451052996991435</v>
      </c>
      <c r="L1553" s="2">
        <f t="shared" si="762"/>
        <v>0</v>
      </c>
      <c r="M1553" s="2">
        <f t="shared" si="763"/>
        <v>4.5191559192947817E-2</v>
      </c>
      <c r="N1553" s="64">
        <v>30434</v>
      </c>
      <c r="O1553" s="64">
        <v>14949</v>
      </c>
      <c r="P1553" s="64"/>
      <c r="Q1553" s="64">
        <v>876</v>
      </c>
      <c r="R1553" s="64">
        <v>1272</v>
      </c>
      <c r="S1553" s="64"/>
      <c r="T1553" s="64"/>
      <c r="U1553" s="64"/>
      <c r="V1553" s="64"/>
      <c r="W1553" s="64"/>
      <c r="X1553" s="64"/>
      <c r="Y1553" s="64"/>
      <c r="Z1553" s="64"/>
      <c r="AA1553" s="64"/>
      <c r="AB1553" s="64"/>
      <c r="AC1553" s="64"/>
      <c r="AD1553" s="64"/>
      <c r="AE1553" s="64"/>
      <c r="AG1553" s="6">
        <f>IF(Q1553&gt;0,RANK(Q1553,(N1553:P1553,Q1553:AE1553)),0)</f>
        <v>4</v>
      </c>
      <c r="AH1553" s="6">
        <f>IF(R1553&gt;0,RANK(R1553,(N1553:P1553,Q1553:AE1553)),0)</f>
        <v>3</v>
      </c>
      <c r="AI1553" s="6">
        <f>IF(T1553&gt;0,RANK(T1553,(N1553:P1553,Q1553:AE1553)),0)</f>
        <v>0</v>
      </c>
      <c r="AJ1553" s="6">
        <f>IF(S1553&gt;0,RANK(S1553,(N1553:P1553,Q1553:AE1553)),0)</f>
        <v>0</v>
      </c>
      <c r="AK1553" s="2">
        <f t="shared" si="764"/>
        <v>1.8430077212766405E-2</v>
      </c>
      <c r="AL1553" s="2">
        <f t="shared" si="765"/>
        <v>2.6761481980181356E-2</v>
      </c>
      <c r="AM1553" s="2">
        <f t="shared" si="766"/>
        <v>0</v>
      </c>
      <c r="AN1553" s="2">
        <f t="shared" si="767"/>
        <v>0</v>
      </c>
      <c r="AP1553" t="s">
        <v>1285</v>
      </c>
      <c r="AQ1553" t="s">
        <v>572</v>
      </c>
      <c r="AR1553">
        <v>28</v>
      </c>
      <c r="AT1553">
        <v>1</v>
      </c>
      <c r="AU1553" s="105">
        <v>48</v>
      </c>
      <c r="AV1553" s="107">
        <v>479</v>
      </c>
      <c r="AW1553" s="111">
        <f t="shared" si="769"/>
        <v>48479</v>
      </c>
      <c r="AY1553" s="6" t="s">
        <v>1243</v>
      </c>
    </row>
    <row r="1554" spans="1:51" hidden="1" outlineLevel="1">
      <c r="A1554" t="s">
        <v>2507</v>
      </c>
      <c r="B1554" t="s">
        <v>572</v>
      </c>
      <c r="C1554" s="1">
        <f t="shared" si="755"/>
        <v>13831</v>
      </c>
      <c r="D1554" s="8">
        <f t="shared" si="756"/>
        <v>2</v>
      </c>
      <c r="E1554" s="8">
        <f t="shared" si="757"/>
        <v>1</v>
      </c>
      <c r="F1554" s="8">
        <f t="shared" si="758"/>
        <v>0</v>
      </c>
      <c r="G1554" s="61">
        <f t="shared" si="759"/>
        <v>5103</v>
      </c>
      <c r="H1554" s="66">
        <f t="shared" si="768"/>
        <v>0.36895379943604945</v>
      </c>
      <c r="I1554" s="2"/>
      <c r="J1554" s="2">
        <f t="shared" si="760"/>
        <v>0.30691923938977661</v>
      </c>
      <c r="K1554" s="2">
        <f t="shared" si="761"/>
        <v>0.67587303882582606</v>
      </c>
      <c r="L1554" s="2">
        <f t="shared" si="762"/>
        <v>0</v>
      </c>
      <c r="M1554" s="2">
        <f t="shared" si="763"/>
        <v>1.7207721784397334E-2</v>
      </c>
      <c r="N1554" s="64">
        <v>4245</v>
      </c>
      <c r="O1554" s="64">
        <v>9348</v>
      </c>
      <c r="P1554" s="64"/>
      <c r="Q1554" s="64">
        <v>79</v>
      </c>
      <c r="R1554" s="64">
        <v>159</v>
      </c>
      <c r="S1554" s="64"/>
      <c r="T1554" s="64"/>
      <c r="U1554" s="64"/>
      <c r="V1554" s="64"/>
      <c r="W1554" s="64"/>
      <c r="X1554" s="64"/>
      <c r="Y1554" s="64"/>
      <c r="Z1554" s="64"/>
      <c r="AA1554" s="64"/>
      <c r="AB1554" s="64"/>
      <c r="AC1554" s="64"/>
      <c r="AD1554" s="64"/>
      <c r="AE1554" s="64"/>
      <c r="AG1554" s="6">
        <f>IF(Q1554&gt;0,RANK(Q1554,(N1554:P1554,Q1554:AE1554)),0)</f>
        <v>4</v>
      </c>
      <c r="AH1554" s="6">
        <f>IF(R1554&gt;0,RANK(R1554,(N1554:P1554,Q1554:AE1554)),0)</f>
        <v>3</v>
      </c>
      <c r="AI1554" s="6">
        <f>IF(T1554&gt;0,RANK(T1554,(N1554:P1554,Q1554:AE1554)),0)</f>
        <v>0</v>
      </c>
      <c r="AJ1554" s="6">
        <f>IF(S1554&gt;0,RANK(S1554,(N1554:P1554,Q1554:AE1554)),0)</f>
        <v>0</v>
      </c>
      <c r="AK1554" s="2">
        <f t="shared" si="764"/>
        <v>5.7118068107873616E-3</v>
      </c>
      <c r="AL1554" s="2">
        <f t="shared" si="765"/>
        <v>1.1495914973610006E-2</v>
      </c>
      <c r="AM1554" s="2">
        <f t="shared" si="766"/>
        <v>0</v>
      </c>
      <c r="AN1554" s="2">
        <f t="shared" si="767"/>
        <v>0</v>
      </c>
      <c r="AP1554" t="s">
        <v>2507</v>
      </c>
      <c r="AQ1554" t="s">
        <v>572</v>
      </c>
      <c r="AR1554">
        <v>27</v>
      </c>
      <c r="AT1554">
        <v>1</v>
      </c>
      <c r="AU1554" s="105">
        <v>48</v>
      </c>
      <c r="AV1554" s="107">
        <v>481</v>
      </c>
      <c r="AW1554" s="111">
        <f t="shared" si="769"/>
        <v>48481</v>
      </c>
      <c r="AY1554" s="6" t="s">
        <v>1243</v>
      </c>
    </row>
    <row r="1555" spans="1:51" hidden="1" outlineLevel="1">
      <c r="A1555" t="s">
        <v>706</v>
      </c>
      <c r="B1555" t="s">
        <v>572</v>
      </c>
      <c r="C1555" s="1">
        <f t="shared" si="755"/>
        <v>2041</v>
      </c>
      <c r="D1555" s="8">
        <f t="shared" si="756"/>
        <v>2</v>
      </c>
      <c r="E1555" s="8">
        <f t="shared" si="757"/>
        <v>1</v>
      </c>
      <c r="F1555" s="8">
        <f t="shared" si="758"/>
        <v>0</v>
      </c>
      <c r="G1555" s="61">
        <f t="shared" si="759"/>
        <v>1478</v>
      </c>
      <c r="H1555" s="66">
        <f t="shared" si="768"/>
        <v>0.72415482606565407</v>
      </c>
      <c r="I1555" s="2"/>
      <c r="J1555" s="2">
        <f t="shared" si="760"/>
        <v>0.13032827045565898</v>
      </c>
      <c r="K1555" s="2">
        <f t="shared" si="761"/>
        <v>0.85448309652131305</v>
      </c>
      <c r="L1555" s="2">
        <f t="shared" si="762"/>
        <v>0</v>
      </c>
      <c r="M1555" s="2">
        <f t="shared" si="763"/>
        <v>1.5188633023027975E-2</v>
      </c>
      <c r="N1555" s="64">
        <v>266</v>
      </c>
      <c r="O1555" s="64">
        <v>1744</v>
      </c>
      <c r="P1555" s="64"/>
      <c r="Q1555" s="64">
        <v>14</v>
      </c>
      <c r="R1555" s="64">
        <v>17</v>
      </c>
      <c r="S1555" s="64"/>
      <c r="T1555" s="64"/>
      <c r="U1555" s="64"/>
      <c r="V1555" s="64"/>
      <c r="W1555" s="64"/>
      <c r="X1555" s="64"/>
      <c r="Y1555" s="64"/>
      <c r="Z1555" s="64"/>
      <c r="AA1555" s="64"/>
      <c r="AB1555" s="64"/>
      <c r="AC1555" s="64"/>
      <c r="AD1555" s="64"/>
      <c r="AE1555" s="64"/>
      <c r="AG1555" s="6">
        <f>IF(Q1555&gt;0,RANK(Q1555,(N1555:P1555,Q1555:AE1555)),0)</f>
        <v>4</v>
      </c>
      <c r="AH1555" s="6">
        <f>IF(R1555&gt;0,RANK(R1555,(N1555:P1555,Q1555:AE1555)),0)</f>
        <v>3</v>
      </c>
      <c r="AI1555" s="6">
        <f>IF(T1555&gt;0,RANK(T1555,(N1555:P1555,Q1555:AE1555)),0)</f>
        <v>0</v>
      </c>
      <c r="AJ1555" s="6">
        <f>IF(S1555&gt;0,RANK(S1555,(N1555:P1555,Q1555:AE1555)),0)</f>
        <v>0</v>
      </c>
      <c r="AK1555" s="2">
        <f t="shared" si="764"/>
        <v>6.8593826555609994E-3</v>
      </c>
      <c r="AL1555" s="2">
        <f t="shared" si="765"/>
        <v>8.3292503674669283E-3</v>
      </c>
      <c r="AM1555" s="2">
        <f t="shared" si="766"/>
        <v>0</v>
      </c>
      <c r="AN1555" s="2">
        <f t="shared" si="767"/>
        <v>0</v>
      </c>
      <c r="AP1555" t="s">
        <v>706</v>
      </c>
      <c r="AQ1555" t="s">
        <v>572</v>
      </c>
      <c r="AR1555">
        <v>13</v>
      </c>
      <c r="AT1555">
        <v>1</v>
      </c>
      <c r="AU1555" s="105">
        <v>48</v>
      </c>
      <c r="AV1555" s="107">
        <v>483</v>
      </c>
      <c r="AW1555" s="111">
        <f t="shared" si="769"/>
        <v>48483</v>
      </c>
      <c r="AY1555" s="6" t="s">
        <v>1243</v>
      </c>
    </row>
    <row r="1556" spans="1:51" hidden="1" outlineLevel="1">
      <c r="A1556" t="s">
        <v>731</v>
      </c>
      <c r="B1556" t="s">
        <v>572</v>
      </c>
      <c r="C1556" s="1">
        <f t="shared" si="755"/>
        <v>39739</v>
      </c>
      <c r="D1556" s="8">
        <f t="shared" si="756"/>
        <v>2</v>
      </c>
      <c r="E1556" s="8">
        <f t="shared" si="757"/>
        <v>1</v>
      </c>
      <c r="F1556" s="8">
        <f t="shared" si="758"/>
        <v>0</v>
      </c>
      <c r="G1556" s="61">
        <f t="shared" si="759"/>
        <v>17360</v>
      </c>
      <c r="H1556" s="66">
        <f t="shared" si="768"/>
        <v>0.43685044918090543</v>
      </c>
      <c r="I1556" s="2"/>
      <c r="J1556" s="2">
        <f t="shared" si="760"/>
        <v>0.26588489896575151</v>
      </c>
      <c r="K1556" s="2">
        <f t="shared" si="761"/>
        <v>0.70273534814665695</v>
      </c>
      <c r="L1556" s="2">
        <f t="shared" si="762"/>
        <v>0</v>
      </c>
      <c r="M1556" s="2">
        <f t="shared" si="763"/>
        <v>3.1379752887591539E-2</v>
      </c>
      <c r="N1556" s="64">
        <v>10566</v>
      </c>
      <c r="O1556" s="64">
        <v>27926</v>
      </c>
      <c r="P1556" s="64"/>
      <c r="Q1556" s="64">
        <v>400</v>
      </c>
      <c r="R1556" s="64">
        <v>847</v>
      </c>
      <c r="S1556" s="64"/>
      <c r="T1556" s="64"/>
      <c r="U1556" s="64"/>
      <c r="V1556" s="64"/>
      <c r="W1556" s="64"/>
      <c r="X1556" s="64"/>
      <c r="Y1556" s="64"/>
      <c r="Z1556" s="64"/>
      <c r="AA1556" s="64"/>
      <c r="AB1556" s="64"/>
      <c r="AC1556" s="64"/>
      <c r="AD1556" s="64"/>
      <c r="AE1556" s="64"/>
      <c r="AG1556" s="6">
        <f>IF(Q1556&gt;0,RANK(Q1556,(N1556:P1556,Q1556:AE1556)),0)</f>
        <v>4</v>
      </c>
      <c r="AH1556" s="6">
        <f>IF(R1556&gt;0,RANK(R1556,(N1556:P1556,Q1556:AE1556)),0)</f>
        <v>3</v>
      </c>
      <c r="AI1556" s="6">
        <f>IF(T1556&gt;0,RANK(T1556,(N1556:P1556,Q1556:AE1556)),0)</f>
        <v>0</v>
      </c>
      <c r="AJ1556" s="6">
        <f>IF(S1556&gt;0,RANK(S1556,(N1556:P1556,Q1556:AE1556)),0)</f>
        <v>0</v>
      </c>
      <c r="AK1556" s="2">
        <f t="shared" si="764"/>
        <v>1.0065678552555425E-2</v>
      </c>
      <c r="AL1556" s="2">
        <f t="shared" si="765"/>
        <v>2.1314074335036112E-2</v>
      </c>
      <c r="AM1556" s="2">
        <f t="shared" si="766"/>
        <v>0</v>
      </c>
      <c r="AN1556" s="2">
        <f t="shared" si="767"/>
        <v>0</v>
      </c>
      <c r="AP1556" t="s">
        <v>731</v>
      </c>
      <c r="AQ1556" t="s">
        <v>572</v>
      </c>
      <c r="AR1556">
        <v>13</v>
      </c>
      <c r="AT1556">
        <v>1</v>
      </c>
      <c r="AU1556" s="105">
        <v>48</v>
      </c>
      <c r="AV1556" s="107">
        <v>485</v>
      </c>
      <c r="AW1556" s="111">
        <f t="shared" si="769"/>
        <v>48485</v>
      </c>
      <c r="AY1556" s="6" t="s">
        <v>1243</v>
      </c>
    </row>
    <row r="1557" spans="1:51" hidden="1" outlineLevel="1">
      <c r="A1557" t="s">
        <v>2156</v>
      </c>
      <c r="B1557" t="s">
        <v>572</v>
      </c>
      <c r="C1557" s="1">
        <f t="shared" si="755"/>
        <v>3862</v>
      </c>
      <c r="D1557" s="8">
        <f t="shared" si="756"/>
        <v>2</v>
      </c>
      <c r="E1557" s="8">
        <f t="shared" si="757"/>
        <v>1</v>
      </c>
      <c r="F1557" s="8">
        <f t="shared" si="758"/>
        <v>0</v>
      </c>
      <c r="G1557" s="61">
        <f t="shared" si="759"/>
        <v>1661</v>
      </c>
      <c r="H1557" s="66">
        <f t="shared" si="768"/>
        <v>0.43008803728638012</v>
      </c>
      <c r="I1557" s="2"/>
      <c r="J1557" s="2">
        <f t="shared" si="760"/>
        <v>0.27110305541170376</v>
      </c>
      <c r="K1557" s="2">
        <f t="shared" si="761"/>
        <v>0.70119109269808388</v>
      </c>
      <c r="L1557" s="2">
        <f t="shared" si="762"/>
        <v>0</v>
      </c>
      <c r="M1557" s="2">
        <f t="shared" si="763"/>
        <v>2.7705851890212352E-2</v>
      </c>
      <c r="N1557" s="64">
        <v>1047</v>
      </c>
      <c r="O1557" s="64">
        <v>2708</v>
      </c>
      <c r="P1557" s="64"/>
      <c r="Q1557" s="64">
        <v>40</v>
      </c>
      <c r="R1557" s="64">
        <v>67</v>
      </c>
      <c r="S1557" s="64"/>
      <c r="T1557" s="64"/>
      <c r="U1557" s="64"/>
      <c r="V1557" s="64"/>
      <c r="W1557" s="64"/>
      <c r="X1557" s="64"/>
      <c r="Y1557" s="64"/>
      <c r="Z1557" s="64"/>
      <c r="AA1557" s="64"/>
      <c r="AB1557" s="64"/>
      <c r="AC1557" s="64"/>
      <c r="AD1557" s="64"/>
      <c r="AE1557" s="64"/>
      <c r="AG1557" s="6">
        <f>IF(Q1557&gt;0,RANK(Q1557,(N1557:P1557,Q1557:AE1557)),0)</f>
        <v>4</v>
      </c>
      <c r="AH1557" s="6">
        <f>IF(R1557&gt;0,RANK(R1557,(N1557:P1557,Q1557:AE1557)),0)</f>
        <v>3</v>
      </c>
      <c r="AI1557" s="6">
        <f>IF(T1557&gt;0,RANK(T1557,(N1557:P1557,Q1557:AE1557)),0)</f>
        <v>0</v>
      </c>
      <c r="AJ1557" s="6">
        <f>IF(S1557&gt;0,RANK(S1557,(N1557:P1557,Q1557:AE1557)),0)</f>
        <v>0</v>
      </c>
      <c r="AK1557" s="2">
        <f t="shared" si="764"/>
        <v>1.0357327809425169E-2</v>
      </c>
      <c r="AL1557" s="2">
        <f t="shared" si="765"/>
        <v>1.7348524080787155E-2</v>
      </c>
      <c r="AM1557" s="2">
        <f t="shared" si="766"/>
        <v>0</v>
      </c>
      <c r="AN1557" s="2">
        <f t="shared" si="767"/>
        <v>0</v>
      </c>
      <c r="AP1557" t="s">
        <v>2156</v>
      </c>
      <c r="AQ1557" t="s">
        <v>572</v>
      </c>
      <c r="AR1557">
        <v>13</v>
      </c>
      <c r="AT1557">
        <v>1</v>
      </c>
      <c r="AU1557" s="105">
        <v>48</v>
      </c>
      <c r="AV1557" s="107">
        <v>487</v>
      </c>
      <c r="AW1557" s="111">
        <f t="shared" si="769"/>
        <v>48487</v>
      </c>
      <c r="AY1557" s="6" t="s">
        <v>1243</v>
      </c>
    </row>
    <row r="1558" spans="1:51" hidden="1" outlineLevel="1">
      <c r="A1558" t="s">
        <v>203</v>
      </c>
      <c r="B1558" t="s">
        <v>572</v>
      </c>
      <c r="C1558" s="1">
        <f t="shared" si="755"/>
        <v>4683</v>
      </c>
      <c r="D1558" s="8">
        <f t="shared" si="756"/>
        <v>1</v>
      </c>
      <c r="E1558" s="8">
        <f t="shared" si="757"/>
        <v>2</v>
      </c>
      <c r="F1558" s="8">
        <f t="shared" si="758"/>
        <v>0</v>
      </c>
      <c r="G1558" s="61">
        <f t="shared" si="759"/>
        <v>936</v>
      </c>
      <c r="H1558" s="66">
        <f t="shared" si="768"/>
        <v>0.19987187700192185</v>
      </c>
      <c r="I1558" s="2"/>
      <c r="J1558" s="2">
        <f t="shared" si="760"/>
        <v>0.58018364296391201</v>
      </c>
      <c r="K1558" s="2">
        <f t="shared" si="761"/>
        <v>0.38031176596199018</v>
      </c>
      <c r="L1558" s="2">
        <f t="shared" si="762"/>
        <v>0</v>
      </c>
      <c r="M1558" s="2">
        <f t="shared" si="763"/>
        <v>3.9504591074097817E-2</v>
      </c>
      <c r="N1558" s="64">
        <v>2717</v>
      </c>
      <c r="O1558" s="64">
        <v>1781</v>
      </c>
      <c r="P1558" s="64"/>
      <c r="Q1558" s="64">
        <v>80</v>
      </c>
      <c r="R1558" s="64">
        <v>105</v>
      </c>
      <c r="S1558" s="64"/>
      <c r="T1558" s="64"/>
      <c r="U1558" s="64"/>
      <c r="V1558" s="64"/>
      <c r="W1558" s="64"/>
      <c r="X1558" s="64"/>
      <c r="Y1558" s="64"/>
      <c r="Z1558" s="64"/>
      <c r="AA1558" s="64"/>
      <c r="AB1558" s="64"/>
      <c r="AC1558" s="64"/>
      <c r="AD1558" s="64"/>
      <c r="AE1558" s="64"/>
      <c r="AG1558" s="6">
        <f>IF(Q1558&gt;0,RANK(Q1558,(N1558:P1558,Q1558:AE1558)),0)</f>
        <v>4</v>
      </c>
      <c r="AH1558" s="6">
        <f>IF(R1558&gt;0,RANK(R1558,(N1558:P1558,Q1558:AE1558)),0)</f>
        <v>3</v>
      </c>
      <c r="AI1558" s="6">
        <f>IF(T1558&gt;0,RANK(T1558,(N1558:P1558,Q1558:AE1558)),0)</f>
        <v>0</v>
      </c>
      <c r="AJ1558" s="6">
        <f>IF(S1558&gt;0,RANK(S1558,(N1558:P1558,Q1558:AE1558)),0)</f>
        <v>0</v>
      </c>
      <c r="AK1558" s="2">
        <f t="shared" si="764"/>
        <v>1.7083066410420671E-2</v>
      </c>
      <c r="AL1558" s="2">
        <f t="shared" si="765"/>
        <v>2.2421524663677129E-2</v>
      </c>
      <c r="AM1558" s="2">
        <f t="shared" si="766"/>
        <v>0</v>
      </c>
      <c r="AN1558" s="2">
        <f t="shared" si="767"/>
        <v>0</v>
      </c>
      <c r="AP1558" t="s">
        <v>203</v>
      </c>
      <c r="AQ1558" t="s">
        <v>572</v>
      </c>
      <c r="AR1558">
        <v>34</v>
      </c>
      <c r="AT1558">
        <v>1</v>
      </c>
      <c r="AU1558" s="105">
        <v>48</v>
      </c>
      <c r="AV1558" s="107">
        <v>489</v>
      </c>
      <c r="AW1558" s="111">
        <f t="shared" si="769"/>
        <v>48489</v>
      </c>
      <c r="AY1558" s="6" t="s">
        <v>1243</v>
      </c>
    </row>
    <row r="1559" spans="1:51" hidden="1" outlineLevel="1">
      <c r="A1559" t="s">
        <v>1166</v>
      </c>
      <c r="B1559" t="s">
        <v>572</v>
      </c>
      <c r="C1559" s="1">
        <f t="shared" si="755"/>
        <v>160632</v>
      </c>
      <c r="D1559" s="8">
        <f t="shared" si="756"/>
        <v>2</v>
      </c>
      <c r="E1559" s="8">
        <f t="shared" si="757"/>
        <v>1</v>
      </c>
      <c r="F1559" s="8">
        <f t="shared" si="758"/>
        <v>0</v>
      </c>
      <c r="G1559" s="61">
        <f t="shared" si="759"/>
        <v>31755</v>
      </c>
      <c r="H1559" s="66">
        <f t="shared" si="768"/>
        <v>0.19768788286269237</v>
      </c>
      <c r="I1559" s="2"/>
      <c r="J1559" s="2">
        <f t="shared" si="760"/>
        <v>0.37526146720454207</v>
      </c>
      <c r="K1559" s="2">
        <f t="shared" si="761"/>
        <v>0.57294935006723446</v>
      </c>
      <c r="L1559" s="2">
        <f t="shared" si="762"/>
        <v>0</v>
      </c>
      <c r="M1559" s="2">
        <f t="shared" si="763"/>
        <v>5.1789182728223526E-2</v>
      </c>
      <c r="N1559" s="64">
        <v>60279</v>
      </c>
      <c r="O1559" s="64">
        <v>92034</v>
      </c>
      <c r="P1559" s="64"/>
      <c r="Q1559" s="64">
        <v>1746</v>
      </c>
      <c r="R1559" s="64">
        <v>6573</v>
      </c>
      <c r="S1559" s="64"/>
      <c r="T1559" s="64"/>
      <c r="U1559" s="64"/>
      <c r="V1559" s="64"/>
      <c r="W1559" s="64"/>
      <c r="X1559" s="64"/>
      <c r="Y1559" s="64"/>
      <c r="Z1559" s="64"/>
      <c r="AA1559" s="64"/>
      <c r="AB1559" s="64"/>
      <c r="AC1559" s="64"/>
      <c r="AD1559" s="64"/>
      <c r="AE1559" s="64"/>
      <c r="AG1559" s="6">
        <f>IF(Q1559&gt;0,RANK(Q1559,(N1559:P1559,Q1559:AE1559)),0)</f>
        <v>4</v>
      </c>
      <c r="AH1559" s="6">
        <f>IF(R1559&gt;0,RANK(R1559,(N1559:P1559,Q1559:AE1559)),0)</f>
        <v>3</v>
      </c>
      <c r="AI1559" s="6">
        <f>IF(T1559&gt;0,RANK(T1559,(N1559:P1559,Q1559:AE1559)),0)</f>
        <v>0</v>
      </c>
      <c r="AJ1559" s="6">
        <f>IF(S1559&gt;0,RANK(S1559,(N1559:P1559,Q1559:AE1559)),0)</f>
        <v>0</v>
      </c>
      <c r="AK1559" s="2">
        <f t="shared" si="764"/>
        <v>1.0869565217391304E-2</v>
      </c>
      <c r="AL1559" s="2">
        <f t="shared" si="765"/>
        <v>4.0919617510832215E-2</v>
      </c>
      <c r="AM1559" s="2">
        <f t="shared" si="766"/>
        <v>0</v>
      </c>
      <c r="AN1559" s="2">
        <f t="shared" si="767"/>
        <v>0</v>
      </c>
      <c r="AP1559" t="s">
        <v>1166</v>
      </c>
      <c r="AQ1559" t="s">
        <v>572</v>
      </c>
      <c r="AR1559">
        <v>31</v>
      </c>
      <c r="AT1559">
        <v>1</v>
      </c>
      <c r="AU1559" s="105">
        <v>48</v>
      </c>
      <c r="AV1559" s="107">
        <v>491</v>
      </c>
      <c r="AW1559" s="111">
        <f t="shared" si="769"/>
        <v>48491</v>
      </c>
      <c r="AY1559" s="6" t="s">
        <v>1243</v>
      </c>
    </row>
    <row r="1560" spans="1:51" hidden="1" outlineLevel="1">
      <c r="A1560" t="s">
        <v>732</v>
      </c>
      <c r="B1560" t="s">
        <v>572</v>
      </c>
      <c r="C1560" s="1">
        <f t="shared" si="755"/>
        <v>16776</v>
      </c>
      <c r="D1560" s="8">
        <f t="shared" si="756"/>
        <v>2</v>
      </c>
      <c r="E1560" s="8">
        <f t="shared" si="757"/>
        <v>1</v>
      </c>
      <c r="F1560" s="8">
        <f t="shared" si="758"/>
        <v>0</v>
      </c>
      <c r="G1560" s="61">
        <f t="shared" si="759"/>
        <v>6632</v>
      </c>
      <c r="H1560" s="66">
        <f t="shared" si="768"/>
        <v>0.39532665712923226</v>
      </c>
      <c r="I1560" s="2"/>
      <c r="J1560" s="2">
        <f t="shared" si="760"/>
        <v>0.28636146876490226</v>
      </c>
      <c r="K1560" s="2">
        <f t="shared" si="761"/>
        <v>0.68168812589413452</v>
      </c>
      <c r="L1560" s="2">
        <f t="shared" si="762"/>
        <v>0</v>
      </c>
      <c r="M1560" s="2">
        <f t="shared" si="763"/>
        <v>3.1950405340963162E-2</v>
      </c>
      <c r="N1560" s="64">
        <v>4804</v>
      </c>
      <c r="O1560" s="64">
        <v>11436</v>
      </c>
      <c r="P1560" s="64"/>
      <c r="Q1560" s="64">
        <v>147</v>
      </c>
      <c r="R1560" s="64">
        <v>389</v>
      </c>
      <c r="S1560" s="64"/>
      <c r="T1560" s="64"/>
      <c r="U1560" s="64"/>
      <c r="V1560" s="64"/>
      <c r="W1560" s="64"/>
      <c r="X1560" s="64"/>
      <c r="Y1560" s="64"/>
      <c r="Z1560" s="64"/>
      <c r="AA1560" s="64"/>
      <c r="AB1560" s="64"/>
      <c r="AC1560" s="64"/>
      <c r="AD1560" s="64"/>
      <c r="AE1560" s="64"/>
      <c r="AG1560" s="6">
        <f>IF(Q1560&gt;0,RANK(Q1560,(N1560:P1560,Q1560:AE1560)),0)</f>
        <v>4</v>
      </c>
      <c r="AH1560" s="6">
        <f>IF(R1560&gt;0,RANK(R1560,(N1560:P1560,Q1560:AE1560)),0)</f>
        <v>3</v>
      </c>
      <c r="AI1560" s="6">
        <f>IF(T1560&gt;0,RANK(T1560,(N1560:P1560,Q1560:AE1560)),0)</f>
        <v>0</v>
      </c>
      <c r="AJ1560" s="6">
        <f>IF(S1560&gt;0,RANK(S1560,(N1560:P1560,Q1560:AE1560)),0)</f>
        <v>0</v>
      </c>
      <c r="AK1560" s="2">
        <f t="shared" si="764"/>
        <v>8.762517882689556E-3</v>
      </c>
      <c r="AL1560" s="2">
        <f t="shared" si="765"/>
        <v>2.3187887458273725E-2</v>
      </c>
      <c r="AM1560" s="2">
        <f t="shared" si="766"/>
        <v>0</v>
      </c>
      <c r="AN1560" s="2">
        <f t="shared" si="767"/>
        <v>0</v>
      </c>
      <c r="AP1560" t="s">
        <v>732</v>
      </c>
      <c r="AQ1560" t="s">
        <v>572</v>
      </c>
      <c r="AT1560">
        <v>1</v>
      </c>
      <c r="AU1560" s="105">
        <v>48</v>
      </c>
      <c r="AV1560" s="107">
        <v>493</v>
      </c>
      <c r="AW1560" s="111">
        <f t="shared" si="769"/>
        <v>48493</v>
      </c>
      <c r="AY1560" s="6" t="s">
        <v>1243</v>
      </c>
    </row>
    <row r="1561" spans="1:51" hidden="1" outlineLevel="1">
      <c r="A1561" t="s">
        <v>1324</v>
      </c>
      <c r="B1561" t="s">
        <v>572</v>
      </c>
      <c r="C1561" s="1">
        <f t="shared" si="755"/>
        <v>1695</v>
      </c>
      <c r="D1561" s="8">
        <f t="shared" si="756"/>
        <v>2</v>
      </c>
      <c r="E1561" s="8">
        <f t="shared" si="757"/>
        <v>1</v>
      </c>
      <c r="F1561" s="8">
        <f t="shared" si="758"/>
        <v>0</v>
      </c>
      <c r="G1561" s="61">
        <f t="shared" si="759"/>
        <v>887</v>
      </c>
      <c r="H1561" s="66">
        <f t="shared" si="768"/>
        <v>0.52330383480825959</v>
      </c>
      <c r="I1561" s="2"/>
      <c r="J1561" s="2">
        <f t="shared" si="760"/>
        <v>0.22595870206489677</v>
      </c>
      <c r="K1561" s="2">
        <f t="shared" si="761"/>
        <v>0.74926253687315636</v>
      </c>
      <c r="L1561" s="2">
        <f t="shared" si="762"/>
        <v>0</v>
      </c>
      <c r="M1561" s="2">
        <f t="shared" si="763"/>
        <v>2.4778761061946875E-2</v>
      </c>
      <c r="N1561" s="64">
        <v>383</v>
      </c>
      <c r="O1561" s="64">
        <v>1270</v>
      </c>
      <c r="P1561" s="64"/>
      <c r="Q1561" s="64">
        <v>13</v>
      </c>
      <c r="R1561" s="64">
        <v>29</v>
      </c>
      <c r="S1561" s="64"/>
      <c r="T1561" s="64"/>
      <c r="U1561" s="64"/>
      <c r="V1561" s="64"/>
      <c r="W1561" s="64"/>
      <c r="X1561" s="64"/>
      <c r="Y1561" s="64"/>
      <c r="Z1561" s="64"/>
      <c r="AA1561" s="64"/>
      <c r="AB1561" s="64"/>
      <c r="AC1561" s="64"/>
      <c r="AD1561" s="64"/>
      <c r="AE1561" s="64"/>
      <c r="AG1561" s="6">
        <f>IF(Q1561&gt;0,RANK(Q1561,(N1561:P1561,Q1561:AE1561)),0)</f>
        <v>4</v>
      </c>
      <c r="AH1561" s="6">
        <f>IF(R1561&gt;0,RANK(R1561,(N1561:P1561,Q1561:AE1561)),0)</f>
        <v>3</v>
      </c>
      <c r="AI1561" s="6">
        <f>IF(T1561&gt;0,RANK(T1561,(N1561:P1561,Q1561:AE1561)),0)</f>
        <v>0</v>
      </c>
      <c r="AJ1561" s="6">
        <f>IF(S1561&gt;0,RANK(S1561,(N1561:P1561,Q1561:AE1561)),0)</f>
        <v>0</v>
      </c>
      <c r="AK1561" s="2">
        <f t="shared" si="764"/>
        <v>7.6696165191740412E-3</v>
      </c>
      <c r="AL1561" s="2">
        <f t="shared" si="765"/>
        <v>1.7109144542772861E-2</v>
      </c>
      <c r="AM1561" s="2">
        <f t="shared" si="766"/>
        <v>0</v>
      </c>
      <c r="AN1561" s="2">
        <f t="shared" si="767"/>
        <v>0</v>
      </c>
      <c r="AP1561" t="s">
        <v>1324</v>
      </c>
      <c r="AQ1561" t="s">
        <v>572</v>
      </c>
      <c r="AR1561">
        <v>23</v>
      </c>
      <c r="AT1561">
        <v>1</v>
      </c>
      <c r="AU1561" s="105">
        <v>48</v>
      </c>
      <c r="AV1561" s="107">
        <v>495</v>
      </c>
      <c r="AW1561" s="111">
        <f t="shared" si="769"/>
        <v>48495</v>
      </c>
      <c r="AY1561" s="6" t="s">
        <v>1243</v>
      </c>
    </row>
    <row r="1562" spans="1:51" hidden="1" outlineLevel="1">
      <c r="A1562" t="s">
        <v>1897</v>
      </c>
      <c r="B1562" t="s">
        <v>572</v>
      </c>
      <c r="C1562" s="1">
        <f t="shared" si="755"/>
        <v>20574</v>
      </c>
      <c r="D1562" s="8">
        <f t="shared" si="756"/>
        <v>2</v>
      </c>
      <c r="E1562" s="8">
        <f t="shared" si="757"/>
        <v>1</v>
      </c>
      <c r="F1562" s="8">
        <f t="shared" si="758"/>
        <v>0</v>
      </c>
      <c r="G1562" s="61">
        <f t="shared" si="759"/>
        <v>13001</v>
      </c>
      <c r="H1562" s="66">
        <f t="shared" si="768"/>
        <v>0.63191406629726843</v>
      </c>
      <c r="I1562" s="2"/>
      <c r="J1562" s="2">
        <f t="shared" si="760"/>
        <v>0.16885389326334208</v>
      </c>
      <c r="K1562" s="2">
        <f t="shared" si="761"/>
        <v>0.80076795956061053</v>
      </c>
      <c r="L1562" s="2">
        <f t="shared" si="762"/>
        <v>0</v>
      </c>
      <c r="M1562" s="2">
        <f t="shared" si="763"/>
        <v>3.0378147176047365E-2</v>
      </c>
      <c r="N1562" s="64">
        <v>3474</v>
      </c>
      <c r="O1562" s="64">
        <v>16475</v>
      </c>
      <c r="P1562" s="64"/>
      <c r="Q1562" s="64">
        <v>183</v>
      </c>
      <c r="R1562" s="64">
        <v>442</v>
      </c>
      <c r="S1562" s="64"/>
      <c r="T1562" s="64"/>
      <c r="U1562" s="64"/>
      <c r="V1562" s="64"/>
      <c r="W1562" s="64"/>
      <c r="X1562" s="64"/>
      <c r="Y1562" s="64"/>
      <c r="Z1562" s="64"/>
      <c r="AA1562" s="64"/>
      <c r="AB1562" s="64"/>
      <c r="AC1562" s="64"/>
      <c r="AD1562" s="64"/>
      <c r="AE1562" s="64"/>
      <c r="AG1562" s="6">
        <f>IF(Q1562&gt;0,RANK(Q1562,(N1562:P1562,Q1562:AE1562)),0)</f>
        <v>4</v>
      </c>
      <c r="AH1562" s="6">
        <f>IF(R1562&gt;0,RANK(R1562,(N1562:P1562,Q1562:AE1562)),0)</f>
        <v>3</v>
      </c>
      <c r="AI1562" s="6">
        <f>IF(T1562&gt;0,RANK(T1562,(N1562:P1562,Q1562:AE1562)),0)</f>
        <v>0</v>
      </c>
      <c r="AJ1562" s="6">
        <f>IF(S1562&gt;0,RANK(S1562,(N1562:P1562,Q1562:AE1562)),0)</f>
        <v>0</v>
      </c>
      <c r="AK1562" s="2">
        <f t="shared" si="764"/>
        <v>8.8947214931466897E-3</v>
      </c>
      <c r="AL1562" s="2">
        <f t="shared" si="765"/>
        <v>2.1483425682900747E-2</v>
      </c>
      <c r="AM1562" s="2">
        <f t="shared" si="766"/>
        <v>0</v>
      </c>
      <c r="AN1562" s="2">
        <f t="shared" si="767"/>
        <v>0</v>
      </c>
      <c r="AP1562" t="s">
        <v>1897</v>
      </c>
      <c r="AQ1562" t="s">
        <v>572</v>
      </c>
      <c r="AT1562">
        <v>1</v>
      </c>
      <c r="AU1562" s="105">
        <v>48</v>
      </c>
      <c r="AV1562" s="107">
        <v>497</v>
      </c>
      <c r="AW1562" s="111">
        <f t="shared" si="769"/>
        <v>48497</v>
      </c>
      <c r="AY1562" s="6" t="s">
        <v>1243</v>
      </c>
    </row>
    <row r="1563" spans="1:51" hidden="1" outlineLevel="1">
      <c r="A1563" t="s">
        <v>393</v>
      </c>
      <c r="B1563" t="s">
        <v>572</v>
      </c>
      <c r="C1563" s="1">
        <f t="shared" si="755"/>
        <v>17378</v>
      </c>
      <c r="D1563" s="8">
        <f t="shared" si="756"/>
        <v>2</v>
      </c>
      <c r="E1563" s="8">
        <f t="shared" si="757"/>
        <v>1</v>
      </c>
      <c r="F1563" s="8">
        <f t="shared" si="758"/>
        <v>0</v>
      </c>
      <c r="G1563" s="61">
        <f t="shared" si="759"/>
        <v>10073</v>
      </c>
      <c r="H1563" s="66">
        <f t="shared" si="768"/>
        <v>0.57964092530786049</v>
      </c>
      <c r="I1563" s="2"/>
      <c r="J1563" s="2">
        <f t="shared" si="760"/>
        <v>0.20157670618022788</v>
      </c>
      <c r="K1563" s="2">
        <f t="shared" si="761"/>
        <v>0.78121763148808843</v>
      </c>
      <c r="L1563" s="2">
        <f t="shared" si="762"/>
        <v>0</v>
      </c>
      <c r="M1563" s="2">
        <f t="shared" si="763"/>
        <v>1.7205662331683746E-2</v>
      </c>
      <c r="N1563" s="64">
        <v>3503</v>
      </c>
      <c r="O1563" s="64">
        <v>13576</v>
      </c>
      <c r="P1563" s="64"/>
      <c r="Q1563" s="64">
        <v>72</v>
      </c>
      <c r="R1563" s="64">
        <v>227</v>
      </c>
      <c r="S1563" s="64"/>
      <c r="T1563" s="64"/>
      <c r="U1563" s="64"/>
      <c r="V1563" s="64"/>
      <c r="W1563" s="64"/>
      <c r="X1563" s="64"/>
      <c r="Y1563" s="64"/>
      <c r="Z1563" s="64"/>
      <c r="AA1563" s="64"/>
      <c r="AB1563" s="64"/>
      <c r="AC1563" s="64"/>
      <c r="AD1563" s="64"/>
      <c r="AE1563" s="64"/>
      <c r="AG1563" s="6">
        <f>IF(Q1563&gt;0,RANK(Q1563,(N1563:P1563,Q1563:AE1563)),0)</f>
        <v>4</v>
      </c>
      <c r="AH1563" s="6">
        <f>IF(R1563&gt;0,RANK(R1563,(N1563:P1563,Q1563:AE1563)),0)</f>
        <v>3</v>
      </c>
      <c r="AI1563" s="6">
        <f>IF(T1563&gt;0,RANK(T1563,(N1563:P1563,Q1563:AE1563)),0)</f>
        <v>0</v>
      </c>
      <c r="AJ1563" s="6">
        <f>IF(S1563&gt;0,RANK(S1563,(N1563:P1563,Q1563:AE1563)),0)</f>
        <v>0</v>
      </c>
      <c r="AK1563" s="2">
        <f t="shared" si="764"/>
        <v>4.143169524686385E-3</v>
      </c>
      <c r="AL1563" s="2">
        <f t="shared" si="765"/>
        <v>1.3062492806997353E-2</v>
      </c>
      <c r="AM1563" s="2">
        <f t="shared" si="766"/>
        <v>0</v>
      </c>
      <c r="AN1563" s="2">
        <f t="shared" si="767"/>
        <v>0</v>
      </c>
      <c r="AP1563" t="s">
        <v>393</v>
      </c>
      <c r="AQ1563" t="s">
        <v>572</v>
      </c>
      <c r="AT1563">
        <v>1</v>
      </c>
      <c r="AU1563" s="105">
        <v>48</v>
      </c>
      <c r="AV1563" s="107">
        <v>499</v>
      </c>
      <c r="AW1563" s="111">
        <f t="shared" si="769"/>
        <v>48499</v>
      </c>
      <c r="AY1563" s="6" t="s">
        <v>1243</v>
      </c>
    </row>
    <row r="1564" spans="1:51" hidden="1" outlineLevel="1">
      <c r="A1564" t="s">
        <v>438</v>
      </c>
      <c r="B1564" t="s">
        <v>572</v>
      </c>
      <c r="C1564" s="1">
        <f t="shared" si="755"/>
        <v>2071</v>
      </c>
      <c r="D1564" s="8">
        <f t="shared" si="756"/>
        <v>2</v>
      </c>
      <c r="E1564" s="8">
        <f t="shared" si="757"/>
        <v>1</v>
      </c>
      <c r="F1564" s="8">
        <f t="shared" si="758"/>
        <v>0</v>
      </c>
      <c r="G1564" s="61">
        <f t="shared" si="759"/>
        <v>1277</v>
      </c>
      <c r="H1564" s="66">
        <f t="shared" si="768"/>
        <v>0.61661033317238045</v>
      </c>
      <c r="I1564" s="2"/>
      <c r="J1564" s="2">
        <f t="shared" si="760"/>
        <v>0.18155480444229841</v>
      </c>
      <c r="K1564" s="2">
        <f t="shared" si="761"/>
        <v>0.79816513761467889</v>
      </c>
      <c r="L1564" s="2">
        <f t="shared" si="762"/>
        <v>0</v>
      </c>
      <c r="M1564" s="2">
        <f t="shared" si="763"/>
        <v>2.0280057943022678E-2</v>
      </c>
      <c r="N1564" s="64">
        <v>376</v>
      </c>
      <c r="O1564" s="64">
        <v>1653</v>
      </c>
      <c r="P1564" s="64"/>
      <c r="Q1564" s="64">
        <v>12</v>
      </c>
      <c r="R1564" s="64">
        <v>30</v>
      </c>
      <c r="S1564" s="64"/>
      <c r="T1564" s="64"/>
      <c r="U1564" s="64"/>
      <c r="V1564" s="64"/>
      <c r="W1564" s="64"/>
      <c r="X1564" s="64"/>
      <c r="Y1564" s="64"/>
      <c r="Z1564" s="64"/>
      <c r="AA1564" s="64"/>
      <c r="AB1564" s="64"/>
      <c r="AC1564" s="64"/>
      <c r="AD1564" s="64"/>
      <c r="AE1564" s="64"/>
      <c r="AG1564" s="6">
        <f>IF(Q1564&gt;0,RANK(Q1564,(N1564:P1564,Q1564:AE1564)),0)</f>
        <v>4</v>
      </c>
      <c r="AH1564" s="6">
        <f>IF(R1564&gt;0,RANK(R1564,(N1564:P1564,Q1564:AE1564)),0)</f>
        <v>3</v>
      </c>
      <c r="AI1564" s="6">
        <f>IF(T1564&gt;0,RANK(T1564,(N1564:P1564,Q1564:AE1564)),0)</f>
        <v>0</v>
      </c>
      <c r="AJ1564" s="6">
        <f>IF(S1564&gt;0,RANK(S1564,(N1564:P1564,Q1564:AE1564)),0)</f>
        <v>0</v>
      </c>
      <c r="AK1564" s="2">
        <f t="shared" si="764"/>
        <v>5.7943022694350553E-3</v>
      </c>
      <c r="AL1564" s="2">
        <f t="shared" si="765"/>
        <v>1.4485755673587638E-2</v>
      </c>
      <c r="AM1564" s="2">
        <f t="shared" si="766"/>
        <v>0</v>
      </c>
      <c r="AN1564" s="2">
        <f t="shared" si="767"/>
        <v>0</v>
      </c>
      <c r="AP1564" t="s">
        <v>438</v>
      </c>
      <c r="AQ1564" t="s">
        <v>572</v>
      </c>
      <c r="AR1564">
        <v>19</v>
      </c>
      <c r="AT1564">
        <v>1</v>
      </c>
      <c r="AU1564" s="105">
        <v>48</v>
      </c>
      <c r="AV1564" s="107">
        <v>501</v>
      </c>
      <c r="AW1564" s="111">
        <f t="shared" si="769"/>
        <v>48501</v>
      </c>
      <c r="AY1564" s="6" t="s">
        <v>1243</v>
      </c>
    </row>
    <row r="1565" spans="1:51" hidden="1" outlineLevel="1">
      <c r="A1565" t="s">
        <v>1307</v>
      </c>
      <c r="B1565" t="s">
        <v>572</v>
      </c>
      <c r="C1565" s="1">
        <f t="shared" si="755"/>
        <v>7200</v>
      </c>
      <c r="D1565" s="8">
        <f t="shared" si="756"/>
        <v>2</v>
      </c>
      <c r="E1565" s="8">
        <f t="shared" si="757"/>
        <v>1</v>
      </c>
      <c r="F1565" s="8">
        <f t="shared" si="758"/>
        <v>0</v>
      </c>
      <c r="G1565" s="61">
        <f t="shared" si="759"/>
        <v>4774</v>
      </c>
      <c r="H1565" s="66">
        <f t="shared" si="768"/>
        <v>0.66305555555555551</v>
      </c>
      <c r="I1565" s="2"/>
      <c r="J1565" s="2">
        <f t="shared" si="760"/>
        <v>0.15638888888888888</v>
      </c>
      <c r="K1565" s="2">
        <f t="shared" si="761"/>
        <v>0.81944444444444442</v>
      </c>
      <c r="L1565" s="2">
        <f t="shared" si="762"/>
        <v>0</v>
      </c>
      <c r="M1565" s="2">
        <f t="shared" si="763"/>
        <v>2.416666666666667E-2</v>
      </c>
      <c r="N1565" s="64">
        <v>1126</v>
      </c>
      <c r="O1565" s="64">
        <v>5900</v>
      </c>
      <c r="P1565" s="64"/>
      <c r="Q1565" s="64">
        <v>63</v>
      </c>
      <c r="R1565" s="64">
        <v>111</v>
      </c>
      <c r="S1565" s="64"/>
      <c r="T1565" s="64"/>
      <c r="U1565" s="64"/>
      <c r="V1565" s="64"/>
      <c r="W1565" s="64"/>
      <c r="X1565" s="64"/>
      <c r="Y1565" s="64"/>
      <c r="Z1565" s="64"/>
      <c r="AA1565" s="64"/>
      <c r="AB1565" s="64"/>
      <c r="AC1565" s="64"/>
      <c r="AD1565" s="64"/>
      <c r="AE1565" s="64"/>
      <c r="AG1565" s="6">
        <f>IF(Q1565&gt;0,RANK(Q1565,(N1565:P1565,Q1565:AE1565)),0)</f>
        <v>4</v>
      </c>
      <c r="AH1565" s="6">
        <f>IF(R1565&gt;0,RANK(R1565,(N1565:P1565,Q1565:AE1565)),0)</f>
        <v>3</v>
      </c>
      <c r="AI1565" s="6">
        <f>IF(T1565&gt;0,RANK(T1565,(N1565:P1565,Q1565:AE1565)),0)</f>
        <v>0</v>
      </c>
      <c r="AJ1565" s="6">
        <f>IF(S1565&gt;0,RANK(S1565,(N1565:P1565,Q1565:AE1565)),0)</f>
        <v>0</v>
      </c>
      <c r="AK1565" s="2">
        <f t="shared" si="764"/>
        <v>8.7500000000000008E-3</v>
      </c>
      <c r="AL1565" s="2">
        <f t="shared" si="765"/>
        <v>1.5416666666666667E-2</v>
      </c>
      <c r="AM1565" s="2">
        <f t="shared" si="766"/>
        <v>0</v>
      </c>
      <c r="AN1565" s="2">
        <f t="shared" si="767"/>
        <v>0</v>
      </c>
      <c r="AP1565" t="s">
        <v>1307</v>
      </c>
      <c r="AQ1565" t="s">
        <v>572</v>
      </c>
      <c r="AR1565">
        <v>19</v>
      </c>
      <c r="AT1565">
        <v>1</v>
      </c>
      <c r="AU1565" s="105">
        <v>48</v>
      </c>
      <c r="AV1565" s="107">
        <v>503</v>
      </c>
      <c r="AW1565" s="111">
        <f t="shared" si="769"/>
        <v>48503</v>
      </c>
      <c r="AY1565" s="6" t="s">
        <v>1243</v>
      </c>
    </row>
    <row r="1566" spans="1:51" hidden="1" outlineLevel="1">
      <c r="A1566" t="s">
        <v>2432</v>
      </c>
      <c r="B1566" t="s">
        <v>572</v>
      </c>
      <c r="C1566" s="1">
        <f t="shared" si="755"/>
        <v>3218</v>
      </c>
      <c r="D1566" s="8">
        <f t="shared" si="756"/>
        <v>1</v>
      </c>
      <c r="E1566" s="8">
        <f t="shared" si="757"/>
        <v>2</v>
      </c>
      <c r="F1566" s="8">
        <f t="shared" si="758"/>
        <v>0</v>
      </c>
      <c r="G1566" s="61">
        <f t="shared" si="759"/>
        <v>882</v>
      </c>
      <c r="H1566" s="66">
        <f t="shared" si="768"/>
        <v>0.27408328154132999</v>
      </c>
      <c r="I1566" s="2"/>
      <c r="J1566" s="2">
        <f t="shared" si="760"/>
        <v>0.61808576755748912</v>
      </c>
      <c r="K1566" s="2">
        <f t="shared" si="761"/>
        <v>0.34400248601615913</v>
      </c>
      <c r="L1566" s="2">
        <f t="shared" si="762"/>
        <v>0</v>
      </c>
      <c r="M1566" s="2">
        <f t="shared" si="763"/>
        <v>3.7911746426351756E-2</v>
      </c>
      <c r="N1566" s="64">
        <v>1989</v>
      </c>
      <c r="O1566" s="64">
        <v>1107</v>
      </c>
      <c r="P1566" s="64"/>
      <c r="Q1566" s="64">
        <v>53</v>
      </c>
      <c r="R1566" s="64">
        <v>69</v>
      </c>
      <c r="S1566" s="64"/>
      <c r="T1566" s="64"/>
      <c r="U1566" s="64"/>
      <c r="V1566" s="64"/>
      <c r="W1566" s="64"/>
      <c r="X1566" s="64"/>
      <c r="Y1566" s="64"/>
      <c r="Z1566" s="64"/>
      <c r="AA1566" s="64"/>
      <c r="AB1566" s="64"/>
      <c r="AC1566" s="64"/>
      <c r="AD1566" s="64"/>
      <c r="AE1566" s="64"/>
      <c r="AG1566" s="6">
        <f>IF(Q1566&gt;0,RANK(Q1566,(N1566:P1566,Q1566:AE1566)),0)</f>
        <v>4</v>
      </c>
      <c r="AH1566" s="6">
        <f>IF(R1566&gt;0,RANK(R1566,(N1566:P1566,Q1566:AE1566)),0)</f>
        <v>3</v>
      </c>
      <c r="AI1566" s="6">
        <f>IF(T1566&gt;0,RANK(T1566,(N1566:P1566,Q1566:AE1566)),0)</f>
        <v>0</v>
      </c>
      <c r="AJ1566" s="6">
        <f>IF(S1566&gt;0,RANK(S1566,(N1566:P1566,Q1566:AE1566)),0)</f>
        <v>0</v>
      </c>
      <c r="AK1566" s="2">
        <f t="shared" si="764"/>
        <v>1.6469857054070853E-2</v>
      </c>
      <c r="AL1566" s="2">
        <f t="shared" si="765"/>
        <v>2.144188937228092E-2</v>
      </c>
      <c r="AM1566" s="2">
        <f t="shared" si="766"/>
        <v>0</v>
      </c>
      <c r="AN1566" s="2">
        <f t="shared" si="767"/>
        <v>0</v>
      </c>
      <c r="AP1566" t="s">
        <v>2432</v>
      </c>
      <c r="AQ1566" t="s">
        <v>572</v>
      </c>
      <c r="AR1566">
        <v>28</v>
      </c>
      <c r="AT1566">
        <v>1</v>
      </c>
      <c r="AU1566" s="105">
        <v>48</v>
      </c>
      <c r="AV1566" s="107">
        <v>505</v>
      </c>
      <c r="AW1566" s="111">
        <f t="shared" si="769"/>
        <v>48505</v>
      </c>
      <c r="AY1566" s="6" t="s">
        <v>1243</v>
      </c>
    </row>
    <row r="1567" spans="1:51" hidden="1" outlineLevel="1">
      <c r="A1567" t="s">
        <v>1723</v>
      </c>
      <c r="B1567" t="s">
        <v>572</v>
      </c>
      <c r="C1567" s="1">
        <f t="shared" si="755"/>
        <v>3371</v>
      </c>
      <c r="D1567" s="8">
        <f t="shared" si="756"/>
        <v>1</v>
      </c>
      <c r="E1567" s="8">
        <f t="shared" si="757"/>
        <v>2</v>
      </c>
      <c r="F1567" s="8">
        <f t="shared" si="758"/>
        <v>0</v>
      </c>
      <c r="G1567" s="61">
        <f t="shared" si="759"/>
        <v>1953</v>
      </c>
      <c r="H1567" s="66">
        <f t="shared" si="768"/>
        <v>0.57935330762385051</v>
      </c>
      <c r="I1567" s="2"/>
      <c r="J1567" s="2">
        <f t="shared" si="760"/>
        <v>0.774844259863542</v>
      </c>
      <c r="K1567" s="2">
        <f t="shared" si="761"/>
        <v>0.19549095223969148</v>
      </c>
      <c r="L1567" s="2">
        <f t="shared" si="762"/>
        <v>0</v>
      </c>
      <c r="M1567" s="2">
        <f t="shared" si="763"/>
        <v>2.966478789676652E-2</v>
      </c>
      <c r="N1567" s="64">
        <v>2612</v>
      </c>
      <c r="O1567" s="64">
        <v>659</v>
      </c>
      <c r="P1567" s="64"/>
      <c r="Q1567" s="64">
        <v>34</v>
      </c>
      <c r="R1567" s="64">
        <v>66</v>
      </c>
      <c r="S1567" s="64"/>
      <c r="T1567" s="64"/>
      <c r="U1567" s="64"/>
      <c r="V1567" s="64"/>
      <c r="W1567" s="64"/>
      <c r="X1567" s="64"/>
      <c r="Y1567" s="64"/>
      <c r="Z1567" s="64"/>
      <c r="AA1567" s="64"/>
      <c r="AB1567" s="64"/>
      <c r="AC1567" s="64"/>
      <c r="AD1567" s="64"/>
      <c r="AE1567" s="64"/>
      <c r="AG1567" s="6">
        <f>IF(Q1567&gt;0,RANK(Q1567,(N1567:P1567,Q1567:AE1567)),0)</f>
        <v>4</v>
      </c>
      <c r="AH1567" s="6">
        <f>IF(R1567&gt;0,RANK(R1567,(N1567:P1567,Q1567:AE1567)),0)</f>
        <v>3</v>
      </c>
      <c r="AI1567" s="6">
        <f>IF(T1567&gt;0,RANK(T1567,(N1567:P1567,Q1567:AE1567)),0)</f>
        <v>0</v>
      </c>
      <c r="AJ1567" s="6">
        <f>IF(S1567&gt;0,RANK(S1567,(N1567:P1567,Q1567:AE1567)),0)</f>
        <v>0</v>
      </c>
      <c r="AK1567" s="2">
        <f t="shared" si="764"/>
        <v>1.0086027884900622E-2</v>
      </c>
      <c r="AL1567" s="2">
        <f t="shared" si="765"/>
        <v>1.9578760011865915E-2</v>
      </c>
      <c r="AM1567" s="2">
        <f t="shared" si="766"/>
        <v>0</v>
      </c>
      <c r="AN1567" s="2">
        <f t="shared" si="767"/>
        <v>0</v>
      </c>
      <c r="AP1567" t="s">
        <v>1723</v>
      </c>
      <c r="AQ1567" t="s">
        <v>572</v>
      </c>
      <c r="AR1567">
        <v>23</v>
      </c>
      <c r="AT1567">
        <v>1</v>
      </c>
      <c r="AU1567" s="105">
        <v>48</v>
      </c>
      <c r="AV1567" s="107">
        <v>507</v>
      </c>
      <c r="AW1567" s="111">
        <f t="shared" si="769"/>
        <v>48507</v>
      </c>
      <c r="AY1567" s="6" t="s">
        <v>1243</v>
      </c>
    </row>
    <row r="1568" spans="1:51" collapsed="1">
      <c r="A1568" t="s">
        <v>1348</v>
      </c>
      <c r="B1568" t="s">
        <v>179</v>
      </c>
      <c r="C1568" s="1">
        <f t="shared" si="755"/>
        <v>7864822</v>
      </c>
      <c r="D1568" s="8">
        <f t="shared" si="756"/>
        <v>2</v>
      </c>
      <c r="E1568" s="8">
        <f t="shared" si="757"/>
        <v>1</v>
      </c>
      <c r="F1568" s="8">
        <f t="shared" si="758"/>
        <v>0</v>
      </c>
      <c r="G1568" s="61">
        <f t="shared" si="759"/>
        <v>1245210</v>
      </c>
      <c r="H1568" s="66">
        <f t="shared" si="768"/>
        <v>0.15832653300990157</v>
      </c>
      <c r="I1568" s="2"/>
      <c r="J1568" s="2">
        <f t="shared" si="760"/>
        <v>0.40623004563866799</v>
      </c>
      <c r="K1568" s="2">
        <f t="shared" si="761"/>
        <v>0.56455657864856956</v>
      </c>
      <c r="L1568" s="2">
        <f t="shared" si="762"/>
        <v>0</v>
      </c>
      <c r="M1568" s="2">
        <f t="shared" si="763"/>
        <v>2.9213375712762391E-2</v>
      </c>
      <c r="N1568" s="64">
        <f>SUM(N1314:N1567)</f>
        <v>3194927</v>
      </c>
      <c r="O1568" s="64">
        <f>SUM(O1314:O1567)</f>
        <v>4440137</v>
      </c>
      <c r="P1568" s="64"/>
      <c r="Q1568" s="64">
        <f>SUM(Q1314:Q1567)</f>
        <v>67404</v>
      </c>
      <c r="R1568" s="64">
        <f>SUM(R1314:R1567)</f>
        <v>162354</v>
      </c>
      <c r="S1568" s="64"/>
      <c r="T1568" s="64"/>
      <c r="U1568" s="64"/>
      <c r="V1568" s="64"/>
      <c r="W1568" s="64"/>
      <c r="X1568" s="64"/>
      <c r="Y1568" s="64"/>
      <c r="Z1568" s="64"/>
      <c r="AA1568" s="64"/>
      <c r="AB1568" s="64"/>
      <c r="AC1568" s="64"/>
      <c r="AD1568" s="64"/>
      <c r="AE1568" s="64"/>
      <c r="AG1568" s="6">
        <f>IF(Q1568&gt;0,RANK(Q1568,(N1568:P1568,Q1568:AE1568)),0)</f>
        <v>4</v>
      </c>
      <c r="AH1568" s="6">
        <f>IF(R1568&gt;0,RANK(R1568,(N1568:P1568,Q1568:AE1568)),0)</f>
        <v>3</v>
      </c>
      <c r="AI1568" s="6">
        <f>IF(T1568&gt;0,RANK(T1568,(N1568:P1568,Q1568:AE1568)),0)</f>
        <v>0</v>
      </c>
      <c r="AJ1568" s="6">
        <f>IF(S1568&gt;0,RANK(S1568,(N1568:P1568,Q1568:AE1568)),0)</f>
        <v>0</v>
      </c>
      <c r="AK1568" s="2">
        <f t="shared" si="764"/>
        <v>8.5703147509250694E-3</v>
      </c>
      <c r="AL1568" s="2">
        <f t="shared" si="765"/>
        <v>2.0643060961837406E-2</v>
      </c>
      <c r="AM1568" s="2">
        <f t="shared" si="766"/>
        <v>0</v>
      </c>
      <c r="AN1568" s="2">
        <f t="shared" si="767"/>
        <v>0</v>
      </c>
      <c r="AP1568" t="s">
        <v>1348</v>
      </c>
      <c r="AQ1568" t="s">
        <v>179</v>
      </c>
      <c r="AT1568">
        <v>1</v>
      </c>
      <c r="AU1568" s="105">
        <v>48</v>
      </c>
      <c r="AV1568" s="107"/>
      <c r="AW1568" s="105">
        <v>48</v>
      </c>
      <c r="AY1568" s="6" t="s">
        <v>71</v>
      </c>
    </row>
    <row r="1569" spans="1:51">
      <c r="C1569" s="1"/>
      <c r="D1569" s="8"/>
      <c r="E1569" s="8"/>
      <c r="F1569" s="8"/>
      <c r="G1569" s="61"/>
      <c r="H1569" s="66"/>
      <c r="I1569" s="2"/>
      <c r="N1569" s="64"/>
      <c r="O1569" s="64"/>
      <c r="P1569" s="64"/>
      <c r="Q1569" s="64"/>
      <c r="R1569" s="64"/>
      <c r="S1569" s="64"/>
      <c r="T1569" s="64"/>
      <c r="U1569" s="64"/>
      <c r="V1569" s="64"/>
      <c r="W1569" s="64"/>
      <c r="X1569" s="64"/>
      <c r="Y1569" s="64"/>
      <c r="Z1569" s="64"/>
      <c r="AA1569" s="64"/>
      <c r="AB1569" s="64"/>
      <c r="AC1569" s="64"/>
      <c r="AD1569" s="64"/>
      <c r="AE1569" s="64"/>
      <c r="AG1569" s="6"/>
      <c r="AH1569" s="6"/>
      <c r="AI1569" s="6"/>
      <c r="AJ1569" s="6"/>
      <c r="AU1569" s="105"/>
      <c r="AV1569" s="107"/>
      <c r="AW1569" s="111"/>
    </row>
    <row r="1570" spans="1:51" hidden="1" outlineLevel="1">
      <c r="A1570" t="s">
        <v>95</v>
      </c>
      <c r="B1570" t="s">
        <v>882</v>
      </c>
      <c r="C1570" s="1">
        <f t="shared" ref="C1570:C1599" si="770">SUM(N1570:AE1570)</f>
        <v>2510</v>
      </c>
      <c r="D1570" s="8">
        <f t="shared" ref="D1570:D1599" si="771">IF(N1570&gt;0, RANK(N1570,(N1570:AE1570)),0)</f>
        <v>2</v>
      </c>
      <c r="E1570" s="8">
        <f t="shared" ref="E1570:E1599" si="772">IF(O1570&gt;0,RANK(O1570,(N1570:AE1570)),0)</f>
        <v>1</v>
      </c>
      <c r="F1570" s="8">
        <f t="shared" ref="F1570:F1599" si="773">IF(P1570&gt;0,RANK(P1570,(N1570:AE1570)),0)</f>
        <v>5</v>
      </c>
      <c r="G1570" s="61">
        <f t="shared" ref="G1570:G1599" si="774">IF(C1570&gt;0,MAX(N1570:S1570)-LARGE(N1570:S1570,2),0)</f>
        <v>1516</v>
      </c>
      <c r="H1570" s="66">
        <f t="shared" si="768"/>
        <v>0.60398406374501989</v>
      </c>
      <c r="I1570" s="2"/>
      <c r="J1570" s="2">
        <f t="shared" ref="J1570:J1599" si="775">IF($C1570=0,"-",N1570/$C1570)</f>
        <v>0.17410358565737052</v>
      </c>
      <c r="K1570" s="2">
        <f t="shared" ref="K1570:K1599" si="776">IF($C1570=0,"-",O1570/$C1570)</f>
        <v>0.77808764940239039</v>
      </c>
      <c r="L1570" s="2">
        <f t="shared" ref="L1570:L1599" si="777">IF($C1570=0,"-",P1570/$C1570)</f>
        <v>5.5776892430278889E-3</v>
      </c>
      <c r="M1570" s="2">
        <f t="shared" ref="M1570:M1599" si="778">IF(C1570=0,"-",(1-J1570-K1570-L1570))</f>
        <v>4.2231075697211226E-2</v>
      </c>
      <c r="N1570" s="64">
        <v>437</v>
      </c>
      <c r="O1570" s="64">
        <v>1953</v>
      </c>
      <c r="P1570" s="64">
        <v>14</v>
      </c>
      <c r="Q1570" s="64"/>
      <c r="R1570" s="64"/>
      <c r="S1570" s="64">
        <v>81</v>
      </c>
      <c r="T1570" s="64"/>
      <c r="U1570" s="64"/>
      <c r="V1570" s="64"/>
      <c r="W1570" s="64"/>
      <c r="X1570" s="64"/>
      <c r="Y1570" s="64">
        <v>25</v>
      </c>
      <c r="Z1570" s="64"/>
      <c r="AA1570" s="64"/>
      <c r="AB1570" s="64"/>
      <c r="AC1570" s="64"/>
      <c r="AD1570" s="64"/>
      <c r="AE1570" s="64"/>
      <c r="AG1570" s="6">
        <f>IF(Q1570&gt;0,RANK(Q1570,(N1570:P1570,Q1570:AE1570)),0)</f>
        <v>0</v>
      </c>
      <c r="AH1570" s="6">
        <f>IF(R1570&gt;0,RANK(R1570,(N1570:P1570,Q1570:AE1570)),0)</f>
        <v>0</v>
      </c>
      <c r="AI1570" s="6">
        <f>IF(T1570&gt;0,RANK(T1570,(N1570:P1570,Q1570:AE1570)),0)</f>
        <v>0</v>
      </c>
      <c r="AJ1570" s="6">
        <f>IF(S1570&gt;0,RANK(S1570,(N1570:P1570,Q1570:AE1570)),0)</f>
        <v>3</v>
      </c>
      <c r="AK1570" s="2">
        <f t="shared" ref="AK1570:AK1599" si="779">IF($C1570=0,"-",Q1570/$C1570)</f>
        <v>0</v>
      </c>
      <c r="AL1570" s="2">
        <f t="shared" ref="AL1570:AL1599" si="780">IF($C1570=0,"-",R1570/$C1570)</f>
        <v>0</v>
      </c>
      <c r="AM1570" s="2">
        <f t="shared" ref="AM1570:AM1599" si="781">IF($C1570=0,"-",T1570/$C1570)</f>
        <v>0</v>
      </c>
      <c r="AN1570" s="2">
        <f t="shared" ref="AN1570:AN1599" si="782">IF($C1570=0,"-",S1570/$C1570)</f>
        <v>3.2270916334661358E-2</v>
      </c>
      <c r="AP1570" t="s">
        <v>95</v>
      </c>
      <c r="AQ1570" t="s">
        <v>882</v>
      </c>
      <c r="AR1570">
        <v>3</v>
      </c>
      <c r="AT1570">
        <v>1</v>
      </c>
      <c r="AU1570" s="105">
        <v>49</v>
      </c>
      <c r="AV1570" s="107">
        <v>1</v>
      </c>
      <c r="AW1570" s="111">
        <f t="shared" si="769"/>
        <v>49001</v>
      </c>
      <c r="AY1570" s="6" t="s">
        <v>1243</v>
      </c>
    </row>
    <row r="1571" spans="1:51" hidden="1" outlineLevel="1">
      <c r="A1571" t="s">
        <v>1220</v>
      </c>
      <c r="B1571" t="s">
        <v>882</v>
      </c>
      <c r="C1571" s="1">
        <f t="shared" si="770"/>
        <v>19190</v>
      </c>
      <c r="D1571" s="8">
        <f t="shared" si="771"/>
        <v>2</v>
      </c>
      <c r="E1571" s="8">
        <f t="shared" si="772"/>
        <v>1</v>
      </c>
      <c r="F1571" s="8">
        <f t="shared" si="773"/>
        <v>5</v>
      </c>
      <c r="G1571" s="61">
        <f t="shared" si="774"/>
        <v>11592</v>
      </c>
      <c r="H1571" s="66">
        <f t="shared" si="768"/>
        <v>0.60406461698801461</v>
      </c>
      <c r="I1571" s="2"/>
      <c r="J1571" s="2">
        <f t="shared" si="775"/>
        <v>0.1760812923397603</v>
      </c>
      <c r="K1571" s="2">
        <f t="shared" si="776"/>
        <v>0.78014590932777483</v>
      </c>
      <c r="L1571" s="2">
        <f t="shared" si="777"/>
        <v>4.4815007816571134E-3</v>
      </c>
      <c r="M1571" s="2">
        <f t="shared" si="778"/>
        <v>3.9291297550807722E-2</v>
      </c>
      <c r="N1571" s="64">
        <v>3379</v>
      </c>
      <c r="O1571" s="64">
        <v>14971</v>
      </c>
      <c r="P1571" s="64">
        <v>86</v>
      </c>
      <c r="Q1571" s="64"/>
      <c r="R1571" s="64"/>
      <c r="S1571" s="64">
        <v>629</v>
      </c>
      <c r="T1571" s="64"/>
      <c r="U1571" s="64"/>
      <c r="V1571" s="64"/>
      <c r="W1571" s="64"/>
      <c r="X1571" s="64"/>
      <c r="Y1571" s="64">
        <v>125</v>
      </c>
      <c r="Z1571" s="64"/>
      <c r="AA1571" s="64"/>
      <c r="AB1571" s="64"/>
      <c r="AC1571" s="64"/>
      <c r="AD1571" s="64"/>
      <c r="AE1571" s="64"/>
      <c r="AG1571" s="6">
        <f>IF(Q1571&gt;0,RANK(Q1571,(N1571:P1571,Q1571:AE1571)),0)</f>
        <v>0</v>
      </c>
      <c r="AH1571" s="6">
        <f>IF(R1571&gt;0,RANK(R1571,(N1571:P1571,Q1571:AE1571)),0)</f>
        <v>0</v>
      </c>
      <c r="AI1571" s="6">
        <f>IF(T1571&gt;0,RANK(T1571,(N1571:P1571,Q1571:AE1571)),0)</f>
        <v>0</v>
      </c>
      <c r="AJ1571" s="6">
        <f>IF(S1571&gt;0,RANK(S1571,(N1571:P1571,Q1571:AE1571)),0)</f>
        <v>3</v>
      </c>
      <c r="AK1571" s="2">
        <f t="shared" si="779"/>
        <v>0</v>
      </c>
      <c r="AL1571" s="2">
        <f t="shared" si="780"/>
        <v>0</v>
      </c>
      <c r="AM1571" s="2">
        <f t="shared" si="781"/>
        <v>0</v>
      </c>
      <c r="AN1571" s="2">
        <f t="shared" si="782"/>
        <v>3.2777488275143304E-2</v>
      </c>
      <c r="AP1571" t="s">
        <v>1220</v>
      </c>
      <c r="AQ1571" t="s">
        <v>882</v>
      </c>
      <c r="AR1571">
        <v>1</v>
      </c>
      <c r="AT1571">
        <v>1</v>
      </c>
      <c r="AU1571" s="105">
        <v>49</v>
      </c>
      <c r="AV1571" s="107">
        <v>3</v>
      </c>
      <c r="AW1571" s="111">
        <f t="shared" si="769"/>
        <v>49003</v>
      </c>
      <c r="AY1571" s="6" t="s">
        <v>1243</v>
      </c>
    </row>
    <row r="1572" spans="1:51" hidden="1" outlineLevel="1">
      <c r="A1572" t="s">
        <v>1978</v>
      </c>
      <c r="B1572" t="s">
        <v>882</v>
      </c>
      <c r="C1572" s="1">
        <f t="shared" si="770"/>
        <v>41814</v>
      </c>
      <c r="D1572" s="8">
        <f t="shared" si="771"/>
        <v>2</v>
      </c>
      <c r="E1572" s="8">
        <f t="shared" si="772"/>
        <v>1</v>
      </c>
      <c r="F1572" s="8">
        <f t="shared" si="773"/>
        <v>5</v>
      </c>
      <c r="G1572" s="61">
        <f t="shared" si="774"/>
        <v>22901</v>
      </c>
      <c r="H1572" s="66">
        <f t="shared" si="768"/>
        <v>0.54768737743339546</v>
      </c>
      <c r="I1572" s="2"/>
      <c r="J1572" s="2">
        <f t="shared" si="775"/>
        <v>0.20198976419381068</v>
      </c>
      <c r="K1572" s="2">
        <f t="shared" si="776"/>
        <v>0.74967714162720622</v>
      </c>
      <c r="L1572" s="2">
        <f t="shared" si="777"/>
        <v>4.2569474338738219E-3</v>
      </c>
      <c r="M1572" s="2">
        <f t="shared" si="778"/>
        <v>4.4076146745109304E-2</v>
      </c>
      <c r="N1572" s="64">
        <v>8446</v>
      </c>
      <c r="O1572" s="64">
        <v>31347</v>
      </c>
      <c r="P1572" s="64">
        <v>178</v>
      </c>
      <c r="Q1572" s="64"/>
      <c r="R1572" s="64"/>
      <c r="S1572" s="64">
        <v>1492</v>
      </c>
      <c r="T1572" s="64"/>
      <c r="U1572" s="64"/>
      <c r="V1572" s="64"/>
      <c r="W1572" s="64"/>
      <c r="X1572" s="64"/>
      <c r="Y1572" s="64">
        <v>351</v>
      </c>
      <c r="Z1572" s="64"/>
      <c r="AA1572" s="64"/>
      <c r="AB1572" s="64"/>
      <c r="AC1572" s="64"/>
      <c r="AD1572" s="64"/>
      <c r="AE1572" s="64"/>
      <c r="AG1572" s="6">
        <f>IF(Q1572&gt;0,RANK(Q1572,(N1572:P1572,Q1572:AE1572)),0)</f>
        <v>0</v>
      </c>
      <c r="AH1572" s="6">
        <f>IF(R1572&gt;0,RANK(R1572,(N1572:P1572,Q1572:AE1572)),0)</f>
        <v>0</v>
      </c>
      <c r="AI1572" s="6">
        <f>IF(T1572&gt;0,RANK(T1572,(N1572:P1572,Q1572:AE1572)),0)</f>
        <v>0</v>
      </c>
      <c r="AJ1572" s="6">
        <f>IF(S1572&gt;0,RANK(S1572,(N1572:P1572,Q1572:AE1572)),0)</f>
        <v>3</v>
      </c>
      <c r="AK1572" s="2">
        <f t="shared" si="779"/>
        <v>0</v>
      </c>
      <c r="AL1572" s="2">
        <f t="shared" si="780"/>
        <v>0</v>
      </c>
      <c r="AM1572" s="2">
        <f t="shared" si="781"/>
        <v>0</v>
      </c>
      <c r="AN1572" s="2">
        <f t="shared" si="782"/>
        <v>3.5681829052470464E-2</v>
      </c>
      <c r="AP1572" t="s">
        <v>1978</v>
      </c>
      <c r="AQ1572" t="s">
        <v>882</v>
      </c>
      <c r="AR1572">
        <v>1</v>
      </c>
      <c r="AT1572">
        <v>1</v>
      </c>
      <c r="AU1572" s="105">
        <v>49</v>
      </c>
      <c r="AV1572" s="107">
        <v>5</v>
      </c>
      <c r="AW1572" s="111">
        <f t="shared" si="769"/>
        <v>49005</v>
      </c>
      <c r="AY1572" s="6" t="s">
        <v>1243</v>
      </c>
    </row>
    <row r="1573" spans="1:51" hidden="1" outlineLevel="1">
      <c r="A1573" t="s">
        <v>717</v>
      </c>
      <c r="B1573" t="s">
        <v>882</v>
      </c>
      <c r="C1573" s="1">
        <f t="shared" si="770"/>
        <v>7504</v>
      </c>
      <c r="D1573" s="8">
        <f t="shared" si="771"/>
        <v>2</v>
      </c>
      <c r="E1573" s="8">
        <f t="shared" si="772"/>
        <v>1</v>
      </c>
      <c r="F1573" s="8">
        <f t="shared" si="773"/>
        <v>4</v>
      </c>
      <c r="G1573" s="61">
        <f t="shared" si="774"/>
        <v>1655</v>
      </c>
      <c r="H1573" s="66">
        <f t="shared" si="768"/>
        <v>0.22054904051172708</v>
      </c>
      <c r="I1573" s="2"/>
      <c r="J1573" s="2">
        <f t="shared" si="775"/>
        <v>0.36966950959488271</v>
      </c>
      <c r="K1573" s="2">
        <f t="shared" si="776"/>
        <v>0.59021855010660984</v>
      </c>
      <c r="L1573" s="2">
        <f t="shared" si="777"/>
        <v>9.9946695095948831E-3</v>
      </c>
      <c r="M1573" s="2">
        <f t="shared" si="778"/>
        <v>3.0117270788912513E-2</v>
      </c>
      <c r="N1573" s="64">
        <v>2774</v>
      </c>
      <c r="O1573" s="64">
        <v>4429</v>
      </c>
      <c r="P1573" s="64">
        <v>75</v>
      </c>
      <c r="Q1573" s="64"/>
      <c r="R1573" s="64"/>
      <c r="S1573" s="64">
        <v>178</v>
      </c>
      <c r="T1573" s="64"/>
      <c r="U1573" s="64"/>
      <c r="V1573" s="64"/>
      <c r="W1573" s="64"/>
      <c r="X1573" s="64"/>
      <c r="Y1573" s="64">
        <v>48</v>
      </c>
      <c r="Z1573" s="64"/>
      <c r="AA1573" s="64"/>
      <c r="AB1573" s="64"/>
      <c r="AC1573" s="64"/>
      <c r="AD1573" s="64"/>
      <c r="AE1573" s="64"/>
      <c r="AG1573" s="6">
        <f>IF(Q1573&gt;0,RANK(Q1573,(N1573:P1573,Q1573:AE1573)),0)</f>
        <v>0</v>
      </c>
      <c r="AH1573" s="6">
        <f>IF(R1573&gt;0,RANK(R1573,(N1573:P1573,Q1573:AE1573)),0)</f>
        <v>0</v>
      </c>
      <c r="AI1573" s="6">
        <f>IF(T1573&gt;0,RANK(T1573,(N1573:P1573,Q1573:AE1573)),0)</f>
        <v>0</v>
      </c>
      <c r="AJ1573" s="6">
        <f>IF(S1573&gt;0,RANK(S1573,(N1573:P1573,Q1573:AE1573)),0)</f>
        <v>3</v>
      </c>
      <c r="AK1573" s="2">
        <f t="shared" si="779"/>
        <v>0</v>
      </c>
      <c r="AL1573" s="2">
        <f t="shared" si="780"/>
        <v>0</v>
      </c>
      <c r="AM1573" s="2">
        <f t="shared" si="781"/>
        <v>0</v>
      </c>
      <c r="AN1573" s="2">
        <f t="shared" si="782"/>
        <v>2.3720682302771856E-2</v>
      </c>
      <c r="AP1573" t="s">
        <v>717</v>
      </c>
      <c r="AQ1573" t="s">
        <v>882</v>
      </c>
      <c r="AR1573">
        <v>2</v>
      </c>
      <c r="AT1573">
        <v>1</v>
      </c>
      <c r="AU1573" s="105">
        <v>49</v>
      </c>
      <c r="AV1573" s="107">
        <v>7</v>
      </c>
      <c r="AW1573" s="111">
        <f t="shared" si="769"/>
        <v>49007</v>
      </c>
      <c r="AY1573" s="6" t="s">
        <v>1243</v>
      </c>
    </row>
    <row r="1574" spans="1:51" hidden="1" outlineLevel="1">
      <c r="A1574" t="s">
        <v>680</v>
      </c>
      <c r="B1574" t="s">
        <v>882</v>
      </c>
      <c r="C1574" s="1">
        <f t="shared" si="770"/>
        <v>502</v>
      </c>
      <c r="D1574" s="8">
        <f t="shared" si="771"/>
        <v>2</v>
      </c>
      <c r="E1574" s="8">
        <f t="shared" si="772"/>
        <v>1</v>
      </c>
      <c r="F1574" s="8">
        <f t="shared" si="773"/>
        <v>5</v>
      </c>
      <c r="G1574" s="61">
        <f t="shared" si="774"/>
        <v>220</v>
      </c>
      <c r="H1574" s="66">
        <f t="shared" si="768"/>
        <v>0.43824701195219123</v>
      </c>
      <c r="I1574" s="2"/>
      <c r="J1574" s="2">
        <f t="shared" si="775"/>
        <v>0.26294820717131473</v>
      </c>
      <c r="K1574" s="2">
        <f t="shared" si="776"/>
        <v>0.70119521912350602</v>
      </c>
      <c r="L1574" s="2">
        <f t="shared" si="777"/>
        <v>1.9920318725099601E-3</v>
      </c>
      <c r="M1574" s="2">
        <f t="shared" si="778"/>
        <v>3.3864541832669293E-2</v>
      </c>
      <c r="N1574" s="64">
        <v>132</v>
      </c>
      <c r="O1574" s="64">
        <v>352</v>
      </c>
      <c r="P1574" s="64">
        <v>1</v>
      </c>
      <c r="Q1574" s="64"/>
      <c r="R1574" s="64"/>
      <c r="S1574" s="64">
        <v>13</v>
      </c>
      <c r="T1574" s="64"/>
      <c r="U1574" s="64"/>
      <c r="V1574" s="64"/>
      <c r="W1574" s="64"/>
      <c r="X1574" s="64"/>
      <c r="Y1574" s="64">
        <v>4</v>
      </c>
      <c r="Z1574" s="64"/>
      <c r="AA1574" s="64"/>
      <c r="AB1574" s="64"/>
      <c r="AC1574" s="64"/>
      <c r="AD1574" s="64"/>
      <c r="AE1574" s="64"/>
      <c r="AG1574" s="6">
        <f>IF(Q1574&gt;0,RANK(Q1574,(N1574:P1574,Q1574:AE1574)),0)</f>
        <v>0</v>
      </c>
      <c r="AH1574" s="6">
        <f>IF(R1574&gt;0,RANK(R1574,(N1574:P1574,Q1574:AE1574)),0)</f>
        <v>0</v>
      </c>
      <c r="AI1574" s="6">
        <f>IF(T1574&gt;0,RANK(T1574,(N1574:P1574,Q1574:AE1574)),0)</f>
        <v>0</v>
      </c>
      <c r="AJ1574" s="6">
        <f>IF(S1574&gt;0,RANK(S1574,(N1574:P1574,Q1574:AE1574)),0)</f>
        <v>3</v>
      </c>
      <c r="AK1574" s="2">
        <f t="shared" si="779"/>
        <v>0</v>
      </c>
      <c r="AL1574" s="2">
        <f t="shared" si="780"/>
        <v>0</v>
      </c>
      <c r="AM1574" s="2">
        <f t="shared" si="781"/>
        <v>0</v>
      </c>
      <c r="AN1574" s="2">
        <f t="shared" si="782"/>
        <v>2.5896414342629483E-2</v>
      </c>
      <c r="AP1574" t="s">
        <v>680</v>
      </c>
      <c r="AQ1574" t="s">
        <v>882</v>
      </c>
      <c r="AR1574">
        <v>2</v>
      </c>
      <c r="AT1574">
        <v>1</v>
      </c>
      <c r="AU1574" s="105">
        <v>49</v>
      </c>
      <c r="AV1574" s="107">
        <v>9</v>
      </c>
      <c r="AW1574" s="111">
        <f t="shared" si="769"/>
        <v>49009</v>
      </c>
      <c r="AY1574" s="6" t="s">
        <v>1243</v>
      </c>
    </row>
    <row r="1575" spans="1:51" hidden="1" outlineLevel="1">
      <c r="A1575" t="s">
        <v>242</v>
      </c>
      <c r="B1575" t="s">
        <v>882</v>
      </c>
      <c r="C1575" s="1">
        <f t="shared" si="770"/>
        <v>120008</v>
      </c>
      <c r="D1575" s="8">
        <f t="shared" si="771"/>
        <v>2</v>
      </c>
      <c r="E1575" s="8">
        <f t="shared" si="772"/>
        <v>1</v>
      </c>
      <c r="F1575" s="8">
        <f t="shared" si="773"/>
        <v>5</v>
      </c>
      <c r="G1575" s="61">
        <f t="shared" si="774"/>
        <v>57367</v>
      </c>
      <c r="H1575" s="66">
        <f t="shared" si="768"/>
        <v>0.47802646490233985</v>
      </c>
      <c r="I1575" s="2"/>
      <c r="J1575" s="2">
        <f t="shared" si="775"/>
        <v>0.24062562495833612</v>
      </c>
      <c r="K1575" s="2">
        <f t="shared" si="776"/>
        <v>0.71865208986067597</v>
      </c>
      <c r="L1575" s="2">
        <f t="shared" si="777"/>
        <v>4.7996800213319108E-3</v>
      </c>
      <c r="M1575" s="2">
        <f t="shared" si="778"/>
        <v>3.5922605159656062E-2</v>
      </c>
      <c r="N1575" s="64">
        <v>28877</v>
      </c>
      <c r="O1575" s="64">
        <v>86244</v>
      </c>
      <c r="P1575" s="64">
        <v>576</v>
      </c>
      <c r="Q1575" s="64"/>
      <c r="R1575" s="64"/>
      <c r="S1575" s="64">
        <v>3471</v>
      </c>
      <c r="T1575" s="64"/>
      <c r="U1575" s="64"/>
      <c r="V1575" s="64"/>
      <c r="W1575" s="64"/>
      <c r="X1575" s="64"/>
      <c r="Y1575" s="64">
        <v>840</v>
      </c>
      <c r="Z1575" s="64"/>
      <c r="AA1575" s="64"/>
      <c r="AB1575" s="64"/>
      <c r="AC1575" s="64"/>
      <c r="AD1575" s="64"/>
      <c r="AE1575" s="64"/>
      <c r="AG1575" s="6">
        <f>IF(Q1575&gt;0,RANK(Q1575,(N1575:P1575,Q1575:AE1575)),0)</f>
        <v>0</v>
      </c>
      <c r="AH1575" s="6">
        <f>IF(R1575&gt;0,RANK(R1575,(N1575:P1575,Q1575:AE1575)),0)</f>
        <v>0</v>
      </c>
      <c r="AI1575" s="6">
        <f>IF(T1575&gt;0,RANK(T1575,(N1575:P1575,Q1575:AE1575)),0)</f>
        <v>0</v>
      </c>
      <c r="AJ1575" s="6">
        <f>IF(S1575&gt;0,RANK(S1575,(N1575:P1575,Q1575:AE1575)),0)</f>
        <v>3</v>
      </c>
      <c r="AK1575" s="2">
        <f t="shared" si="779"/>
        <v>0</v>
      </c>
      <c r="AL1575" s="2">
        <f t="shared" si="780"/>
        <v>0</v>
      </c>
      <c r="AM1575" s="2">
        <f t="shared" si="781"/>
        <v>0</v>
      </c>
      <c r="AN1575" s="2">
        <f t="shared" si="782"/>
        <v>2.8923071795213653E-2</v>
      </c>
      <c r="AP1575" t="s">
        <v>242</v>
      </c>
      <c r="AQ1575" t="s">
        <v>882</v>
      </c>
      <c r="AR1575">
        <v>1</v>
      </c>
      <c r="AT1575">
        <v>1</v>
      </c>
      <c r="AU1575" s="105">
        <v>49</v>
      </c>
      <c r="AV1575" s="107">
        <v>11</v>
      </c>
      <c r="AW1575" s="111">
        <f t="shared" si="769"/>
        <v>49011</v>
      </c>
      <c r="AY1575" s="6" t="s">
        <v>1243</v>
      </c>
    </row>
    <row r="1576" spans="1:51" hidden="1" outlineLevel="1">
      <c r="A1576" t="s">
        <v>2128</v>
      </c>
      <c r="B1576" t="s">
        <v>882</v>
      </c>
      <c r="C1576" s="1">
        <f t="shared" si="770"/>
        <v>6319</v>
      </c>
      <c r="D1576" s="8">
        <f t="shared" si="771"/>
        <v>2</v>
      </c>
      <c r="E1576" s="8">
        <f t="shared" si="772"/>
        <v>1</v>
      </c>
      <c r="F1576" s="8">
        <f t="shared" si="773"/>
        <v>4</v>
      </c>
      <c r="G1576" s="61">
        <f t="shared" si="774"/>
        <v>4292</v>
      </c>
      <c r="H1576" s="66">
        <f t="shared" si="768"/>
        <v>0.67922139579047314</v>
      </c>
      <c r="I1576" s="2"/>
      <c r="J1576" s="2">
        <f t="shared" si="775"/>
        <v>0.13150815002373795</v>
      </c>
      <c r="K1576" s="2">
        <f t="shared" si="776"/>
        <v>0.81072954581421108</v>
      </c>
      <c r="L1576" s="2">
        <f t="shared" si="777"/>
        <v>6.9631270770691561E-3</v>
      </c>
      <c r="M1576" s="2">
        <f t="shared" si="778"/>
        <v>5.0799177084981814E-2</v>
      </c>
      <c r="N1576" s="64">
        <v>831</v>
      </c>
      <c r="O1576" s="64">
        <v>5123</v>
      </c>
      <c r="P1576" s="64">
        <v>44</v>
      </c>
      <c r="Q1576" s="64"/>
      <c r="R1576" s="64"/>
      <c r="S1576" s="64">
        <v>285</v>
      </c>
      <c r="T1576" s="64"/>
      <c r="U1576" s="64"/>
      <c r="V1576" s="64"/>
      <c r="W1576" s="64"/>
      <c r="X1576" s="64"/>
      <c r="Y1576" s="64">
        <v>36</v>
      </c>
      <c r="Z1576" s="64"/>
      <c r="AA1576" s="64"/>
      <c r="AB1576" s="64"/>
      <c r="AC1576" s="64"/>
      <c r="AD1576" s="64"/>
      <c r="AE1576" s="64"/>
      <c r="AG1576" s="6">
        <f>IF(Q1576&gt;0,RANK(Q1576,(N1576:P1576,Q1576:AE1576)),0)</f>
        <v>0</v>
      </c>
      <c r="AH1576" s="6">
        <f>IF(R1576&gt;0,RANK(R1576,(N1576:P1576,Q1576:AE1576)),0)</f>
        <v>0</v>
      </c>
      <c r="AI1576" s="6">
        <f>IF(T1576&gt;0,RANK(T1576,(N1576:P1576,Q1576:AE1576)),0)</f>
        <v>0</v>
      </c>
      <c r="AJ1576" s="6">
        <f>IF(S1576&gt;0,RANK(S1576,(N1576:P1576,Q1576:AE1576)),0)</f>
        <v>3</v>
      </c>
      <c r="AK1576" s="2">
        <f t="shared" si="779"/>
        <v>0</v>
      </c>
      <c r="AL1576" s="2">
        <f t="shared" si="780"/>
        <v>0</v>
      </c>
      <c r="AM1576" s="2">
        <f t="shared" si="781"/>
        <v>0</v>
      </c>
      <c r="AN1576" s="2">
        <f t="shared" si="782"/>
        <v>4.5102073112834311E-2</v>
      </c>
      <c r="AP1576" t="s">
        <v>2128</v>
      </c>
      <c r="AQ1576" t="s">
        <v>882</v>
      </c>
      <c r="AR1576">
        <v>2</v>
      </c>
      <c r="AT1576">
        <v>1</v>
      </c>
      <c r="AU1576" s="105">
        <v>49</v>
      </c>
      <c r="AV1576" s="107">
        <v>13</v>
      </c>
      <c r="AW1576" s="111">
        <f t="shared" si="769"/>
        <v>49013</v>
      </c>
      <c r="AY1576" s="6" t="s">
        <v>1243</v>
      </c>
    </row>
    <row r="1577" spans="1:51" hidden="1" outlineLevel="1">
      <c r="A1577" t="s">
        <v>103</v>
      </c>
      <c r="B1577" t="s">
        <v>882</v>
      </c>
      <c r="C1577" s="1">
        <f t="shared" si="770"/>
        <v>4421</v>
      </c>
      <c r="D1577" s="8">
        <f t="shared" si="771"/>
        <v>2</v>
      </c>
      <c r="E1577" s="8">
        <f t="shared" si="772"/>
        <v>1</v>
      </c>
      <c r="F1577" s="8">
        <f t="shared" si="773"/>
        <v>5</v>
      </c>
      <c r="G1577" s="61">
        <f t="shared" si="774"/>
        <v>2495</v>
      </c>
      <c r="H1577" s="66">
        <f t="shared" si="768"/>
        <v>0.56435195657091153</v>
      </c>
      <c r="I1577" s="2"/>
      <c r="J1577" s="2">
        <f t="shared" si="775"/>
        <v>0.19995476136620674</v>
      </c>
      <c r="K1577" s="2">
        <f t="shared" si="776"/>
        <v>0.76430671793711835</v>
      </c>
      <c r="L1577" s="2">
        <f t="shared" si="777"/>
        <v>4.9762497172585385E-3</v>
      </c>
      <c r="M1577" s="2">
        <f t="shared" si="778"/>
        <v>3.0762270979416396E-2</v>
      </c>
      <c r="N1577" s="64">
        <v>884</v>
      </c>
      <c r="O1577" s="64">
        <v>3379</v>
      </c>
      <c r="P1577" s="64">
        <v>22</v>
      </c>
      <c r="Q1577" s="64"/>
      <c r="R1577" s="64"/>
      <c r="S1577" s="64">
        <v>113</v>
      </c>
      <c r="T1577" s="64"/>
      <c r="U1577" s="64"/>
      <c r="V1577" s="64"/>
      <c r="W1577" s="64"/>
      <c r="X1577" s="64"/>
      <c r="Y1577" s="64">
        <v>23</v>
      </c>
      <c r="Z1577" s="64"/>
      <c r="AA1577" s="64"/>
      <c r="AB1577" s="64"/>
      <c r="AC1577" s="64"/>
      <c r="AD1577" s="64"/>
      <c r="AE1577" s="64"/>
      <c r="AG1577" s="6">
        <f>IF(Q1577&gt;0,RANK(Q1577,(N1577:P1577,Q1577:AE1577)),0)</f>
        <v>0</v>
      </c>
      <c r="AH1577" s="6">
        <f>IF(R1577&gt;0,RANK(R1577,(N1577:P1577,Q1577:AE1577)),0)</f>
        <v>0</v>
      </c>
      <c r="AI1577" s="6">
        <f>IF(T1577&gt;0,RANK(T1577,(N1577:P1577,Q1577:AE1577)),0)</f>
        <v>0</v>
      </c>
      <c r="AJ1577" s="6">
        <f>IF(S1577&gt;0,RANK(S1577,(N1577:P1577,Q1577:AE1577)),0)</f>
        <v>3</v>
      </c>
      <c r="AK1577" s="2">
        <f t="shared" si="779"/>
        <v>0</v>
      </c>
      <c r="AL1577" s="2">
        <f t="shared" si="780"/>
        <v>0</v>
      </c>
      <c r="AM1577" s="2">
        <f t="shared" si="781"/>
        <v>0</v>
      </c>
      <c r="AN1577" s="2">
        <f t="shared" si="782"/>
        <v>2.5559828093191586E-2</v>
      </c>
      <c r="AP1577" t="s">
        <v>103</v>
      </c>
      <c r="AQ1577" t="s">
        <v>882</v>
      </c>
      <c r="AR1577">
        <v>2</v>
      </c>
      <c r="AT1577">
        <v>1</v>
      </c>
      <c r="AU1577" s="105">
        <v>49</v>
      </c>
      <c r="AV1577" s="107">
        <v>15</v>
      </c>
      <c r="AW1577" s="111">
        <f t="shared" si="769"/>
        <v>49015</v>
      </c>
      <c r="AY1577" s="6" t="s">
        <v>1243</v>
      </c>
    </row>
    <row r="1578" spans="1:51" hidden="1" outlineLevel="1">
      <c r="A1578" t="s">
        <v>973</v>
      </c>
      <c r="B1578" t="s">
        <v>882</v>
      </c>
      <c r="C1578" s="1">
        <f t="shared" si="770"/>
        <v>2143</v>
      </c>
      <c r="D1578" s="8">
        <f t="shared" si="771"/>
        <v>2</v>
      </c>
      <c r="E1578" s="8">
        <f t="shared" si="772"/>
        <v>1</v>
      </c>
      <c r="F1578" s="8">
        <f t="shared" si="773"/>
        <v>4</v>
      </c>
      <c r="G1578" s="61">
        <f t="shared" si="774"/>
        <v>1306</v>
      </c>
      <c r="H1578" s="66">
        <f t="shared" ref="H1578:H1641" si="783">IF(C1578&gt;0,G1578/C1578,0)</f>
        <v>0.60942603826411568</v>
      </c>
      <c r="I1578" s="2"/>
      <c r="J1578" s="2">
        <f t="shared" si="775"/>
        <v>0.17078861409239385</v>
      </c>
      <c r="K1578" s="2">
        <f t="shared" si="776"/>
        <v>0.78021465235650955</v>
      </c>
      <c r="L1578" s="2">
        <f t="shared" si="777"/>
        <v>8.8660755949603355E-3</v>
      </c>
      <c r="M1578" s="2">
        <f t="shared" si="778"/>
        <v>4.013065795613624E-2</v>
      </c>
      <c r="N1578" s="64">
        <v>366</v>
      </c>
      <c r="O1578" s="64">
        <v>1672</v>
      </c>
      <c r="P1578" s="64">
        <v>19</v>
      </c>
      <c r="Q1578" s="64"/>
      <c r="R1578" s="64"/>
      <c r="S1578" s="64">
        <v>71</v>
      </c>
      <c r="T1578" s="64"/>
      <c r="U1578" s="64"/>
      <c r="V1578" s="64"/>
      <c r="W1578" s="64"/>
      <c r="X1578" s="64"/>
      <c r="Y1578" s="64">
        <v>15</v>
      </c>
      <c r="Z1578" s="64"/>
      <c r="AA1578" s="64"/>
      <c r="AB1578" s="64"/>
      <c r="AC1578" s="64"/>
      <c r="AD1578" s="64"/>
      <c r="AE1578" s="64"/>
      <c r="AG1578" s="6">
        <f>IF(Q1578&gt;0,RANK(Q1578,(N1578:P1578,Q1578:AE1578)),0)</f>
        <v>0</v>
      </c>
      <c r="AH1578" s="6">
        <f>IF(R1578&gt;0,RANK(R1578,(N1578:P1578,Q1578:AE1578)),0)</f>
        <v>0</v>
      </c>
      <c r="AI1578" s="6">
        <f>IF(T1578&gt;0,RANK(T1578,(N1578:P1578,Q1578:AE1578)),0)</f>
        <v>0</v>
      </c>
      <c r="AJ1578" s="6">
        <f>IF(S1578&gt;0,RANK(S1578,(N1578:P1578,Q1578:AE1578)),0)</f>
        <v>3</v>
      </c>
      <c r="AK1578" s="2">
        <f t="shared" si="779"/>
        <v>0</v>
      </c>
      <c r="AL1578" s="2">
        <f t="shared" si="780"/>
        <v>0</v>
      </c>
      <c r="AM1578" s="2">
        <f t="shared" si="781"/>
        <v>0</v>
      </c>
      <c r="AN1578" s="2">
        <f t="shared" si="782"/>
        <v>3.3131124591693886E-2</v>
      </c>
      <c r="AP1578" t="s">
        <v>973</v>
      </c>
      <c r="AQ1578" t="s">
        <v>882</v>
      </c>
      <c r="AR1578">
        <v>2</v>
      </c>
      <c r="AT1578">
        <v>1</v>
      </c>
      <c r="AU1578" s="105">
        <v>49</v>
      </c>
      <c r="AV1578" s="107">
        <v>17</v>
      </c>
      <c r="AW1578" s="111">
        <f t="shared" si="769"/>
        <v>49017</v>
      </c>
      <c r="AY1578" s="6" t="s">
        <v>1243</v>
      </c>
    </row>
    <row r="1579" spans="1:51" hidden="1" outlineLevel="1">
      <c r="A1579" t="s">
        <v>1663</v>
      </c>
      <c r="B1579" t="s">
        <v>882</v>
      </c>
      <c r="C1579" s="1">
        <f t="shared" si="770"/>
        <v>3877</v>
      </c>
      <c r="D1579" s="8">
        <f t="shared" si="771"/>
        <v>2</v>
      </c>
      <c r="E1579" s="8">
        <f t="shared" si="772"/>
        <v>1</v>
      </c>
      <c r="F1579" s="8">
        <f t="shared" si="773"/>
        <v>3</v>
      </c>
      <c r="G1579" s="61">
        <f t="shared" si="774"/>
        <v>221</v>
      </c>
      <c r="H1579" s="66">
        <f t="shared" si="783"/>
        <v>5.7002837245292752E-2</v>
      </c>
      <c r="I1579" s="2"/>
      <c r="J1579" s="2">
        <f t="shared" si="775"/>
        <v>0.44286819705958214</v>
      </c>
      <c r="K1579" s="2">
        <f t="shared" si="776"/>
        <v>0.49987103430487489</v>
      </c>
      <c r="L1579" s="2">
        <f t="shared" si="777"/>
        <v>2.3471756512767603E-2</v>
      </c>
      <c r="M1579" s="2">
        <f t="shared" si="778"/>
        <v>3.3789012122775366E-2</v>
      </c>
      <c r="N1579" s="64">
        <v>1717</v>
      </c>
      <c r="O1579" s="64">
        <v>1938</v>
      </c>
      <c r="P1579" s="64">
        <v>91</v>
      </c>
      <c r="Q1579" s="64"/>
      <c r="R1579" s="64"/>
      <c r="S1579" s="64">
        <v>68</v>
      </c>
      <c r="T1579" s="64"/>
      <c r="U1579" s="64"/>
      <c r="V1579" s="64"/>
      <c r="W1579" s="64"/>
      <c r="X1579" s="64"/>
      <c r="Y1579" s="64">
        <v>63</v>
      </c>
      <c r="Z1579" s="64"/>
      <c r="AA1579" s="64"/>
      <c r="AB1579" s="64"/>
      <c r="AC1579" s="64"/>
      <c r="AD1579" s="64"/>
      <c r="AE1579" s="64"/>
      <c r="AG1579" s="6">
        <f>IF(Q1579&gt;0,RANK(Q1579,(N1579:P1579,Q1579:AE1579)),0)</f>
        <v>0</v>
      </c>
      <c r="AH1579" s="6">
        <f>IF(R1579&gt;0,RANK(R1579,(N1579:P1579,Q1579:AE1579)),0)</f>
        <v>0</v>
      </c>
      <c r="AI1579" s="6">
        <f>IF(T1579&gt;0,RANK(T1579,(N1579:P1579,Q1579:AE1579)),0)</f>
        <v>0</v>
      </c>
      <c r="AJ1579" s="6">
        <f>IF(S1579&gt;0,RANK(S1579,(N1579:P1579,Q1579:AE1579)),0)</f>
        <v>4</v>
      </c>
      <c r="AK1579" s="2">
        <f t="shared" si="779"/>
        <v>0</v>
      </c>
      <c r="AL1579" s="2">
        <f t="shared" si="780"/>
        <v>0</v>
      </c>
      <c r="AM1579" s="2">
        <f t="shared" si="781"/>
        <v>0</v>
      </c>
      <c r="AN1579" s="2">
        <f t="shared" si="782"/>
        <v>1.7539334537013153E-2</v>
      </c>
      <c r="AP1579" t="s">
        <v>1663</v>
      </c>
      <c r="AQ1579" t="s">
        <v>882</v>
      </c>
      <c r="AR1579">
        <v>2</v>
      </c>
      <c r="AT1579">
        <v>1</v>
      </c>
      <c r="AU1579" s="105">
        <v>49</v>
      </c>
      <c r="AV1579" s="107">
        <v>19</v>
      </c>
      <c r="AW1579" s="111">
        <f t="shared" si="769"/>
        <v>49019</v>
      </c>
      <c r="AY1579" s="6" t="s">
        <v>1243</v>
      </c>
    </row>
    <row r="1580" spans="1:51" hidden="1" outlineLevel="1">
      <c r="A1580" t="s">
        <v>1811</v>
      </c>
      <c r="B1580" t="s">
        <v>882</v>
      </c>
      <c r="C1580" s="1">
        <f t="shared" si="770"/>
        <v>16518</v>
      </c>
      <c r="D1580" s="8">
        <f t="shared" si="771"/>
        <v>2</v>
      </c>
      <c r="E1580" s="8">
        <f t="shared" si="772"/>
        <v>1</v>
      </c>
      <c r="F1580" s="8">
        <f t="shared" si="773"/>
        <v>4</v>
      </c>
      <c r="G1580" s="61">
        <f t="shared" si="774"/>
        <v>9578</v>
      </c>
      <c r="H1580" s="66">
        <f t="shared" si="783"/>
        <v>0.57985228235863906</v>
      </c>
      <c r="I1580" s="2"/>
      <c r="J1580" s="2">
        <f t="shared" si="775"/>
        <v>0.1707833878193486</v>
      </c>
      <c r="K1580" s="2">
        <f t="shared" si="776"/>
        <v>0.7506356701779876</v>
      </c>
      <c r="L1580" s="2">
        <f t="shared" si="777"/>
        <v>1.059450296646083E-2</v>
      </c>
      <c r="M1580" s="2">
        <f t="shared" si="778"/>
        <v>6.7986439036203022E-2</v>
      </c>
      <c r="N1580" s="64">
        <v>2821</v>
      </c>
      <c r="O1580" s="64">
        <v>12399</v>
      </c>
      <c r="P1580" s="64">
        <v>175</v>
      </c>
      <c r="Q1580" s="64"/>
      <c r="R1580" s="64"/>
      <c r="S1580" s="64">
        <v>970</v>
      </c>
      <c r="T1580" s="64"/>
      <c r="U1580" s="64"/>
      <c r="V1580" s="64"/>
      <c r="W1580" s="64"/>
      <c r="X1580" s="64"/>
      <c r="Y1580" s="64">
        <v>153</v>
      </c>
      <c r="Z1580" s="64"/>
      <c r="AA1580" s="64"/>
      <c r="AB1580" s="64"/>
      <c r="AC1580" s="64"/>
      <c r="AD1580" s="64"/>
      <c r="AE1580" s="64"/>
      <c r="AG1580" s="6">
        <f>IF(Q1580&gt;0,RANK(Q1580,(N1580:P1580,Q1580:AE1580)),0)</f>
        <v>0</v>
      </c>
      <c r="AH1580" s="6">
        <f>IF(R1580&gt;0,RANK(R1580,(N1580:P1580,Q1580:AE1580)),0)</f>
        <v>0</v>
      </c>
      <c r="AI1580" s="6">
        <f>IF(T1580&gt;0,RANK(T1580,(N1580:P1580,Q1580:AE1580)),0)</f>
        <v>0</v>
      </c>
      <c r="AJ1580" s="6">
        <f>IF(S1580&gt;0,RANK(S1580,(N1580:P1580,Q1580:AE1580)),0)</f>
        <v>3</v>
      </c>
      <c r="AK1580" s="2">
        <f t="shared" si="779"/>
        <v>0</v>
      </c>
      <c r="AL1580" s="2">
        <f t="shared" si="780"/>
        <v>0</v>
      </c>
      <c r="AM1580" s="2">
        <f t="shared" si="781"/>
        <v>0</v>
      </c>
      <c r="AN1580" s="2">
        <f t="shared" si="782"/>
        <v>5.8723816442668601E-2</v>
      </c>
      <c r="AP1580" t="s">
        <v>1811</v>
      </c>
      <c r="AQ1580" t="s">
        <v>882</v>
      </c>
      <c r="AR1580">
        <v>2</v>
      </c>
      <c r="AT1580">
        <v>1</v>
      </c>
      <c r="AU1580" s="105">
        <v>49</v>
      </c>
      <c r="AV1580" s="107">
        <v>21</v>
      </c>
      <c r="AW1580" s="111">
        <f t="shared" si="769"/>
        <v>49021</v>
      </c>
      <c r="AY1580" s="6" t="s">
        <v>1243</v>
      </c>
    </row>
    <row r="1581" spans="1:51" hidden="1" outlineLevel="1">
      <c r="A1581" t="s">
        <v>2454</v>
      </c>
      <c r="B1581" t="s">
        <v>882</v>
      </c>
      <c r="C1581" s="1">
        <f t="shared" si="770"/>
        <v>3946</v>
      </c>
      <c r="D1581" s="8">
        <f t="shared" si="771"/>
        <v>2</v>
      </c>
      <c r="E1581" s="8">
        <f t="shared" si="772"/>
        <v>1</v>
      </c>
      <c r="F1581" s="8">
        <f t="shared" si="773"/>
        <v>5</v>
      </c>
      <c r="G1581" s="61">
        <f t="shared" si="774"/>
        <v>2145</v>
      </c>
      <c r="H1581" s="66">
        <f t="shared" si="783"/>
        <v>0.54358844399391792</v>
      </c>
      <c r="I1581" s="2"/>
      <c r="J1581" s="2">
        <f t="shared" si="775"/>
        <v>0.19766852508869742</v>
      </c>
      <c r="K1581" s="2">
        <f t="shared" si="776"/>
        <v>0.74125696908261529</v>
      </c>
      <c r="L1581" s="2">
        <f t="shared" si="777"/>
        <v>8.109477952356817E-3</v>
      </c>
      <c r="M1581" s="2">
        <f t="shared" si="778"/>
        <v>5.2965027876330527E-2</v>
      </c>
      <c r="N1581" s="64">
        <v>780</v>
      </c>
      <c r="O1581" s="64">
        <v>2925</v>
      </c>
      <c r="P1581" s="64">
        <v>32</v>
      </c>
      <c r="Q1581" s="64"/>
      <c r="R1581" s="64"/>
      <c r="S1581" s="64">
        <v>176</v>
      </c>
      <c r="T1581" s="64"/>
      <c r="U1581" s="64"/>
      <c r="V1581" s="64"/>
      <c r="W1581" s="64"/>
      <c r="X1581" s="64"/>
      <c r="Y1581" s="64">
        <v>33</v>
      </c>
      <c r="Z1581" s="64"/>
      <c r="AA1581" s="64"/>
      <c r="AB1581" s="64"/>
      <c r="AC1581" s="64"/>
      <c r="AD1581" s="64"/>
      <c r="AE1581" s="64"/>
      <c r="AG1581" s="6">
        <f>IF(Q1581&gt;0,RANK(Q1581,(N1581:P1581,Q1581:AE1581)),0)</f>
        <v>0</v>
      </c>
      <c r="AH1581" s="6">
        <f>IF(R1581&gt;0,RANK(R1581,(N1581:P1581,Q1581:AE1581)),0)</f>
        <v>0</v>
      </c>
      <c r="AI1581" s="6">
        <f>IF(T1581&gt;0,RANK(T1581,(N1581:P1581,Q1581:AE1581)),0)</f>
        <v>0</v>
      </c>
      <c r="AJ1581" s="6">
        <f>IF(S1581&gt;0,RANK(S1581,(N1581:P1581,Q1581:AE1581)),0)</f>
        <v>3</v>
      </c>
      <c r="AK1581" s="2">
        <f t="shared" si="779"/>
        <v>0</v>
      </c>
      <c r="AL1581" s="2">
        <f t="shared" si="780"/>
        <v>0</v>
      </c>
      <c r="AM1581" s="2">
        <f t="shared" si="781"/>
        <v>0</v>
      </c>
      <c r="AN1581" s="2">
        <f t="shared" si="782"/>
        <v>4.4602128737962494E-2</v>
      </c>
      <c r="AP1581" t="s">
        <v>2454</v>
      </c>
      <c r="AQ1581" t="s">
        <v>882</v>
      </c>
      <c r="AR1581">
        <v>0</v>
      </c>
      <c r="AT1581">
        <v>1</v>
      </c>
      <c r="AU1581" s="105">
        <v>49</v>
      </c>
      <c r="AV1581" s="107">
        <v>23</v>
      </c>
      <c r="AW1581" s="111">
        <f t="shared" si="769"/>
        <v>49023</v>
      </c>
      <c r="AY1581" s="6" t="s">
        <v>1243</v>
      </c>
    </row>
    <row r="1582" spans="1:51" hidden="1" outlineLevel="1">
      <c r="A1582" t="s">
        <v>278</v>
      </c>
      <c r="B1582" t="s">
        <v>882</v>
      </c>
      <c r="C1582" s="1">
        <f t="shared" si="770"/>
        <v>3308</v>
      </c>
      <c r="D1582" s="8">
        <f t="shared" si="771"/>
        <v>2</v>
      </c>
      <c r="E1582" s="8">
        <f t="shared" si="772"/>
        <v>1</v>
      </c>
      <c r="F1582" s="8">
        <f t="shared" si="773"/>
        <v>5</v>
      </c>
      <c r="G1582" s="61">
        <f t="shared" si="774"/>
        <v>1381</v>
      </c>
      <c r="H1582" s="66">
        <f t="shared" si="783"/>
        <v>0.41747279322853686</v>
      </c>
      <c r="I1582" s="2"/>
      <c r="J1582" s="2">
        <f t="shared" si="775"/>
        <v>0.25785973397823458</v>
      </c>
      <c r="K1582" s="2">
        <f t="shared" si="776"/>
        <v>0.6753325272067715</v>
      </c>
      <c r="L1582" s="2">
        <f t="shared" si="777"/>
        <v>1.2394195888754534E-2</v>
      </c>
      <c r="M1582" s="2">
        <f t="shared" si="778"/>
        <v>5.4413542926239379E-2</v>
      </c>
      <c r="N1582" s="64">
        <v>853</v>
      </c>
      <c r="O1582" s="64">
        <v>2234</v>
      </c>
      <c r="P1582" s="64">
        <v>41</v>
      </c>
      <c r="Q1582" s="64"/>
      <c r="R1582" s="64"/>
      <c r="S1582" s="64">
        <v>138</v>
      </c>
      <c r="T1582" s="64"/>
      <c r="U1582" s="64"/>
      <c r="V1582" s="64"/>
      <c r="W1582" s="64"/>
      <c r="X1582" s="64"/>
      <c r="Y1582" s="64">
        <v>42</v>
      </c>
      <c r="Z1582" s="64"/>
      <c r="AA1582" s="64"/>
      <c r="AB1582" s="64"/>
      <c r="AC1582" s="64"/>
      <c r="AD1582" s="64"/>
      <c r="AE1582" s="64"/>
      <c r="AG1582" s="6">
        <f>IF(Q1582&gt;0,RANK(Q1582,(N1582:P1582,Q1582:AE1582)),0)</f>
        <v>0</v>
      </c>
      <c r="AH1582" s="6">
        <f>IF(R1582&gt;0,RANK(R1582,(N1582:P1582,Q1582:AE1582)),0)</f>
        <v>0</v>
      </c>
      <c r="AI1582" s="6">
        <f>IF(T1582&gt;0,RANK(T1582,(N1582:P1582,Q1582:AE1582)),0)</f>
        <v>0</v>
      </c>
      <c r="AJ1582" s="6">
        <f>IF(S1582&gt;0,RANK(S1582,(N1582:P1582,Q1582:AE1582)),0)</f>
        <v>3</v>
      </c>
      <c r="AK1582" s="2">
        <f t="shared" si="779"/>
        <v>0</v>
      </c>
      <c r="AL1582" s="2">
        <f t="shared" si="780"/>
        <v>0</v>
      </c>
      <c r="AM1582" s="2">
        <f t="shared" si="781"/>
        <v>0</v>
      </c>
      <c r="AN1582" s="2">
        <f t="shared" si="782"/>
        <v>4.1717049576783558E-2</v>
      </c>
      <c r="AP1582" t="s">
        <v>278</v>
      </c>
      <c r="AQ1582" t="s">
        <v>882</v>
      </c>
      <c r="AR1582">
        <v>2</v>
      </c>
      <c r="AT1582">
        <v>1</v>
      </c>
      <c r="AU1582" s="105">
        <v>49</v>
      </c>
      <c r="AV1582" s="107">
        <v>25</v>
      </c>
      <c r="AW1582" s="111">
        <f t="shared" si="769"/>
        <v>49025</v>
      </c>
      <c r="AY1582" s="6" t="s">
        <v>1243</v>
      </c>
    </row>
    <row r="1583" spans="1:51" hidden="1" outlineLevel="1">
      <c r="A1583" t="s">
        <v>718</v>
      </c>
      <c r="B1583" t="s">
        <v>882</v>
      </c>
      <c r="C1583" s="1">
        <f t="shared" si="770"/>
        <v>5018</v>
      </c>
      <c r="D1583" s="8">
        <f t="shared" si="771"/>
        <v>2</v>
      </c>
      <c r="E1583" s="8">
        <f t="shared" si="772"/>
        <v>1</v>
      </c>
      <c r="F1583" s="8">
        <f t="shared" si="773"/>
        <v>5</v>
      </c>
      <c r="G1583" s="61">
        <f t="shared" si="774"/>
        <v>2914</v>
      </c>
      <c r="H1583" s="66">
        <f t="shared" si="783"/>
        <v>0.58070944599442009</v>
      </c>
      <c r="I1583" s="2"/>
      <c r="J1583" s="2">
        <f t="shared" si="775"/>
        <v>0.17078517337584695</v>
      </c>
      <c r="K1583" s="2">
        <f t="shared" si="776"/>
        <v>0.75149461937026707</v>
      </c>
      <c r="L1583" s="2">
        <f t="shared" si="777"/>
        <v>5.3806297329613388E-3</v>
      </c>
      <c r="M1583" s="2">
        <f t="shared" si="778"/>
        <v>7.2339577520924611E-2</v>
      </c>
      <c r="N1583" s="64">
        <v>857</v>
      </c>
      <c r="O1583" s="64">
        <v>3771</v>
      </c>
      <c r="P1583" s="64">
        <v>27</v>
      </c>
      <c r="Q1583" s="64"/>
      <c r="R1583" s="64"/>
      <c r="S1583" s="64">
        <v>332</v>
      </c>
      <c r="T1583" s="64"/>
      <c r="U1583" s="64"/>
      <c r="V1583" s="64"/>
      <c r="W1583" s="64"/>
      <c r="X1583" s="64"/>
      <c r="Y1583" s="64">
        <v>31</v>
      </c>
      <c r="Z1583" s="64"/>
      <c r="AA1583" s="64"/>
      <c r="AB1583" s="64"/>
      <c r="AC1583" s="64"/>
      <c r="AD1583" s="64"/>
      <c r="AE1583" s="64"/>
      <c r="AG1583" s="6">
        <f>IF(Q1583&gt;0,RANK(Q1583,(N1583:P1583,Q1583:AE1583)),0)</f>
        <v>0</v>
      </c>
      <c r="AH1583" s="6">
        <f>IF(R1583&gt;0,RANK(R1583,(N1583:P1583,Q1583:AE1583)),0)</f>
        <v>0</v>
      </c>
      <c r="AI1583" s="6">
        <f>IF(T1583&gt;0,RANK(T1583,(N1583:P1583,Q1583:AE1583)),0)</f>
        <v>0</v>
      </c>
      <c r="AJ1583" s="6">
        <f>IF(S1583&gt;0,RANK(S1583,(N1583:P1583,Q1583:AE1583)),0)</f>
        <v>3</v>
      </c>
      <c r="AK1583" s="2">
        <f t="shared" si="779"/>
        <v>0</v>
      </c>
      <c r="AL1583" s="2">
        <f t="shared" si="780"/>
        <v>0</v>
      </c>
      <c r="AM1583" s="2">
        <f t="shared" si="781"/>
        <v>0</v>
      </c>
      <c r="AN1583" s="2">
        <f t="shared" si="782"/>
        <v>6.6161817457154243E-2</v>
      </c>
      <c r="AP1583" t="s">
        <v>718</v>
      </c>
      <c r="AQ1583" t="s">
        <v>882</v>
      </c>
      <c r="AR1583">
        <v>3</v>
      </c>
      <c r="AT1583">
        <v>1</v>
      </c>
      <c r="AU1583" s="105">
        <v>49</v>
      </c>
      <c r="AV1583" s="107">
        <v>27</v>
      </c>
      <c r="AW1583" s="111">
        <f t="shared" si="769"/>
        <v>49027</v>
      </c>
      <c r="AY1583" s="6" t="s">
        <v>1243</v>
      </c>
    </row>
    <row r="1584" spans="1:51" hidden="1" outlineLevel="1">
      <c r="A1584" t="s">
        <v>864</v>
      </c>
      <c r="B1584" t="s">
        <v>882</v>
      </c>
      <c r="C1584" s="1">
        <f t="shared" si="770"/>
        <v>4547</v>
      </c>
      <c r="D1584" s="8">
        <f t="shared" si="771"/>
        <v>2</v>
      </c>
      <c r="E1584" s="8">
        <f t="shared" si="772"/>
        <v>1</v>
      </c>
      <c r="F1584" s="8">
        <f t="shared" si="773"/>
        <v>5</v>
      </c>
      <c r="G1584" s="61">
        <f t="shared" si="774"/>
        <v>2625</v>
      </c>
      <c r="H1584" s="66">
        <f t="shared" si="783"/>
        <v>0.57730371673630965</v>
      </c>
      <c r="I1584" s="2"/>
      <c r="J1584" s="2">
        <f t="shared" si="775"/>
        <v>0.19045524521662635</v>
      </c>
      <c r="K1584" s="2">
        <f t="shared" si="776"/>
        <v>0.76775896195293603</v>
      </c>
      <c r="L1584" s="2">
        <f t="shared" si="777"/>
        <v>2.8590279305036287E-3</v>
      </c>
      <c r="M1584" s="2">
        <f t="shared" si="778"/>
        <v>3.892676489993397E-2</v>
      </c>
      <c r="N1584" s="64">
        <v>866</v>
      </c>
      <c r="O1584" s="64">
        <v>3491</v>
      </c>
      <c r="P1584" s="64">
        <v>13</v>
      </c>
      <c r="Q1584" s="64"/>
      <c r="R1584" s="64"/>
      <c r="S1584" s="64">
        <v>155</v>
      </c>
      <c r="T1584" s="64"/>
      <c r="U1584" s="64"/>
      <c r="V1584" s="64"/>
      <c r="W1584" s="64"/>
      <c r="X1584" s="64"/>
      <c r="Y1584" s="64">
        <v>22</v>
      </c>
      <c r="Z1584" s="64"/>
      <c r="AA1584" s="64"/>
      <c r="AB1584" s="64"/>
      <c r="AC1584" s="64"/>
      <c r="AD1584" s="64"/>
      <c r="AE1584" s="64"/>
      <c r="AG1584" s="6">
        <f>IF(Q1584&gt;0,RANK(Q1584,(N1584:P1584,Q1584:AE1584)),0)</f>
        <v>0</v>
      </c>
      <c r="AH1584" s="6">
        <f>IF(R1584&gt;0,RANK(R1584,(N1584:P1584,Q1584:AE1584)),0)</f>
        <v>0</v>
      </c>
      <c r="AI1584" s="6">
        <f>IF(T1584&gt;0,RANK(T1584,(N1584:P1584,Q1584:AE1584)),0)</f>
        <v>0</v>
      </c>
      <c r="AJ1584" s="6">
        <f>IF(S1584&gt;0,RANK(S1584,(N1584:P1584,Q1584:AE1584)),0)</f>
        <v>3</v>
      </c>
      <c r="AK1584" s="2">
        <f t="shared" si="779"/>
        <v>0</v>
      </c>
      <c r="AL1584" s="2">
        <f t="shared" si="780"/>
        <v>0</v>
      </c>
      <c r="AM1584" s="2">
        <f t="shared" si="781"/>
        <v>0</v>
      </c>
      <c r="AN1584" s="2">
        <f t="shared" si="782"/>
        <v>3.4088409940620186E-2</v>
      </c>
      <c r="AP1584" t="s">
        <v>864</v>
      </c>
      <c r="AQ1584" t="s">
        <v>882</v>
      </c>
      <c r="AR1584">
        <v>1</v>
      </c>
      <c r="AT1584">
        <v>1</v>
      </c>
      <c r="AU1584" s="105">
        <v>49</v>
      </c>
      <c r="AV1584" s="107">
        <v>29</v>
      </c>
      <c r="AW1584" s="111">
        <f t="shared" si="769"/>
        <v>49029</v>
      </c>
      <c r="AY1584" s="6" t="s">
        <v>1243</v>
      </c>
    </row>
    <row r="1585" spans="1:51" hidden="1" outlineLevel="1">
      <c r="A1585" t="s">
        <v>1191</v>
      </c>
      <c r="B1585" t="s">
        <v>882</v>
      </c>
      <c r="C1585" s="1">
        <f t="shared" si="770"/>
        <v>764</v>
      </c>
      <c r="D1585" s="8">
        <f t="shared" si="771"/>
        <v>2</v>
      </c>
      <c r="E1585" s="8">
        <f t="shared" si="772"/>
        <v>1</v>
      </c>
      <c r="F1585" s="8">
        <f t="shared" si="773"/>
        <v>4</v>
      </c>
      <c r="G1585" s="61">
        <f t="shared" si="774"/>
        <v>541</v>
      </c>
      <c r="H1585" s="66">
        <f t="shared" si="783"/>
        <v>0.70811518324607325</v>
      </c>
      <c r="I1585" s="2"/>
      <c r="J1585" s="2">
        <f t="shared" si="775"/>
        <v>0.1243455497382199</v>
      </c>
      <c r="K1585" s="2">
        <f t="shared" si="776"/>
        <v>0.83246073298429324</v>
      </c>
      <c r="L1585" s="2">
        <f t="shared" si="777"/>
        <v>6.5445026178010471E-3</v>
      </c>
      <c r="M1585" s="2">
        <f t="shared" si="778"/>
        <v>3.664921465968584E-2</v>
      </c>
      <c r="N1585" s="64">
        <v>95</v>
      </c>
      <c r="O1585" s="64">
        <v>636</v>
      </c>
      <c r="P1585" s="64">
        <v>5</v>
      </c>
      <c r="Q1585" s="64"/>
      <c r="R1585" s="64"/>
      <c r="S1585" s="64">
        <v>23</v>
      </c>
      <c r="T1585" s="64"/>
      <c r="U1585" s="64"/>
      <c r="V1585" s="64"/>
      <c r="W1585" s="64"/>
      <c r="X1585" s="64"/>
      <c r="Y1585" s="64">
        <v>5</v>
      </c>
      <c r="Z1585" s="64"/>
      <c r="AA1585" s="64"/>
      <c r="AB1585" s="64"/>
      <c r="AC1585" s="64"/>
      <c r="AD1585" s="64"/>
      <c r="AE1585" s="64"/>
      <c r="AG1585" s="6">
        <f>IF(Q1585&gt;0,RANK(Q1585,(N1585:P1585,Q1585:AE1585)),0)</f>
        <v>0</v>
      </c>
      <c r="AH1585" s="6">
        <f>IF(R1585&gt;0,RANK(R1585,(N1585:P1585,Q1585:AE1585)),0)</f>
        <v>0</v>
      </c>
      <c r="AI1585" s="6">
        <f>IF(T1585&gt;0,RANK(T1585,(N1585:P1585,Q1585:AE1585)),0)</f>
        <v>0</v>
      </c>
      <c r="AJ1585" s="6">
        <f>IF(S1585&gt;0,RANK(S1585,(N1585:P1585,Q1585:AE1585)),0)</f>
        <v>3</v>
      </c>
      <c r="AK1585" s="2">
        <f t="shared" si="779"/>
        <v>0</v>
      </c>
      <c r="AL1585" s="2">
        <f t="shared" si="780"/>
        <v>0</v>
      </c>
      <c r="AM1585" s="2">
        <f t="shared" si="781"/>
        <v>0</v>
      </c>
      <c r="AN1585" s="2">
        <f t="shared" si="782"/>
        <v>3.0104712041884817E-2</v>
      </c>
      <c r="AP1585" t="s">
        <v>1191</v>
      </c>
      <c r="AQ1585" t="s">
        <v>882</v>
      </c>
      <c r="AR1585">
        <v>2</v>
      </c>
      <c r="AT1585">
        <v>1</v>
      </c>
      <c r="AU1585" s="105">
        <v>49</v>
      </c>
      <c r="AV1585" s="107">
        <v>31</v>
      </c>
      <c r="AW1585" s="111">
        <f t="shared" si="769"/>
        <v>49031</v>
      </c>
      <c r="AY1585" s="6" t="s">
        <v>1243</v>
      </c>
    </row>
    <row r="1586" spans="1:51" hidden="1" outlineLevel="1">
      <c r="A1586" t="s">
        <v>411</v>
      </c>
      <c r="B1586" t="s">
        <v>882</v>
      </c>
      <c r="C1586" s="1">
        <f t="shared" si="770"/>
        <v>996</v>
      </c>
      <c r="D1586" s="8">
        <f t="shared" si="771"/>
        <v>2</v>
      </c>
      <c r="E1586" s="8">
        <f t="shared" si="772"/>
        <v>1</v>
      </c>
      <c r="F1586" s="8">
        <f t="shared" si="773"/>
        <v>4</v>
      </c>
      <c r="G1586" s="61">
        <f t="shared" si="774"/>
        <v>673</v>
      </c>
      <c r="H1586" s="66">
        <f t="shared" si="783"/>
        <v>0.67570281124497988</v>
      </c>
      <c r="I1586" s="2"/>
      <c r="J1586" s="2">
        <f t="shared" si="775"/>
        <v>0.14859437751004015</v>
      </c>
      <c r="K1586" s="2">
        <f t="shared" si="776"/>
        <v>0.82429718875502012</v>
      </c>
      <c r="L1586" s="2">
        <f t="shared" si="777"/>
        <v>6.024096385542169E-3</v>
      </c>
      <c r="M1586" s="2">
        <f t="shared" si="778"/>
        <v>2.1084337349397596E-2</v>
      </c>
      <c r="N1586" s="64">
        <v>148</v>
      </c>
      <c r="O1586" s="64">
        <v>821</v>
      </c>
      <c r="P1586" s="64">
        <v>6</v>
      </c>
      <c r="Q1586" s="64"/>
      <c r="R1586" s="64"/>
      <c r="S1586" s="64">
        <v>17</v>
      </c>
      <c r="T1586" s="64"/>
      <c r="U1586" s="64"/>
      <c r="V1586" s="64"/>
      <c r="W1586" s="64"/>
      <c r="X1586" s="64"/>
      <c r="Y1586" s="64">
        <v>4</v>
      </c>
      <c r="Z1586" s="64"/>
      <c r="AA1586" s="64"/>
      <c r="AB1586" s="64"/>
      <c r="AC1586" s="64"/>
      <c r="AD1586" s="64"/>
      <c r="AE1586" s="64"/>
      <c r="AG1586" s="6">
        <f>IF(Q1586&gt;0,RANK(Q1586,(N1586:P1586,Q1586:AE1586)),0)</f>
        <v>0</v>
      </c>
      <c r="AH1586" s="6">
        <f>IF(R1586&gt;0,RANK(R1586,(N1586:P1586,Q1586:AE1586)),0)</f>
        <v>0</v>
      </c>
      <c r="AI1586" s="6">
        <f>IF(T1586&gt;0,RANK(T1586,(N1586:P1586,Q1586:AE1586)),0)</f>
        <v>0</v>
      </c>
      <c r="AJ1586" s="6">
        <f>IF(S1586&gt;0,RANK(S1586,(N1586:P1586,Q1586:AE1586)),0)</f>
        <v>3</v>
      </c>
      <c r="AK1586" s="2">
        <f t="shared" si="779"/>
        <v>0</v>
      </c>
      <c r="AL1586" s="2">
        <f t="shared" si="780"/>
        <v>0</v>
      </c>
      <c r="AM1586" s="2">
        <f t="shared" si="781"/>
        <v>0</v>
      </c>
      <c r="AN1586" s="2">
        <f t="shared" si="782"/>
        <v>1.7068273092369479E-2</v>
      </c>
      <c r="AP1586" t="s">
        <v>411</v>
      </c>
      <c r="AQ1586" t="s">
        <v>882</v>
      </c>
      <c r="AR1586">
        <v>1</v>
      </c>
      <c r="AT1586">
        <v>1</v>
      </c>
      <c r="AU1586" s="105">
        <v>49</v>
      </c>
      <c r="AV1586" s="107">
        <v>33</v>
      </c>
      <c r="AW1586" s="111">
        <f t="shared" si="769"/>
        <v>49033</v>
      </c>
      <c r="AY1586" s="6" t="s">
        <v>1243</v>
      </c>
    </row>
    <row r="1587" spans="1:51" hidden="1" outlineLevel="1">
      <c r="A1587" t="s">
        <v>274</v>
      </c>
      <c r="B1587" t="s">
        <v>882</v>
      </c>
      <c r="C1587" s="1">
        <f t="shared" si="770"/>
        <v>378749</v>
      </c>
      <c r="D1587" s="8">
        <f t="shared" si="771"/>
        <v>2</v>
      </c>
      <c r="E1587" s="8">
        <f t="shared" si="772"/>
        <v>1</v>
      </c>
      <c r="F1587" s="8">
        <f t="shared" si="773"/>
        <v>5</v>
      </c>
      <c r="G1587" s="61">
        <f t="shared" si="774"/>
        <v>36920</v>
      </c>
      <c r="H1587" s="66">
        <f t="shared" si="783"/>
        <v>9.7478805224568255E-2</v>
      </c>
      <c r="I1587" s="2"/>
      <c r="J1587" s="2">
        <f t="shared" si="775"/>
        <v>0.43011070656292161</v>
      </c>
      <c r="K1587" s="2">
        <f t="shared" si="776"/>
        <v>0.52758951178748992</v>
      </c>
      <c r="L1587" s="2">
        <f t="shared" si="777"/>
        <v>7.8944102822713722E-3</v>
      </c>
      <c r="M1587" s="2">
        <f t="shared" si="778"/>
        <v>3.4405371367317104E-2</v>
      </c>
      <c r="N1587" s="64">
        <v>162904</v>
      </c>
      <c r="O1587" s="64">
        <v>199824</v>
      </c>
      <c r="P1587" s="64">
        <v>2990</v>
      </c>
      <c r="Q1587" s="64"/>
      <c r="R1587" s="64"/>
      <c r="S1587" s="64">
        <v>9094</v>
      </c>
      <c r="T1587" s="64"/>
      <c r="U1587" s="64"/>
      <c r="V1587" s="64"/>
      <c r="W1587" s="64"/>
      <c r="X1587" s="64"/>
      <c r="Y1587" s="64">
        <v>3937</v>
      </c>
      <c r="Z1587" s="64"/>
      <c r="AA1587" s="64"/>
      <c r="AB1587" s="64"/>
      <c r="AC1587" s="64"/>
      <c r="AD1587" s="64"/>
      <c r="AE1587" s="64"/>
      <c r="AG1587" s="6">
        <f>IF(Q1587&gt;0,RANK(Q1587,(N1587:P1587,Q1587:AE1587)),0)</f>
        <v>0</v>
      </c>
      <c r="AH1587" s="6">
        <f>IF(R1587&gt;0,RANK(R1587,(N1587:P1587,Q1587:AE1587)),0)</f>
        <v>0</v>
      </c>
      <c r="AI1587" s="6">
        <f>IF(T1587&gt;0,RANK(T1587,(N1587:P1587,Q1587:AE1587)),0)</f>
        <v>0</v>
      </c>
      <c r="AJ1587" s="6">
        <f>IF(S1587&gt;0,RANK(S1587,(N1587:P1587,Q1587:AE1587)),0)</f>
        <v>3</v>
      </c>
      <c r="AK1587" s="2">
        <f t="shared" si="779"/>
        <v>0</v>
      </c>
      <c r="AL1587" s="2">
        <f t="shared" si="780"/>
        <v>0</v>
      </c>
      <c r="AM1587" s="2">
        <f t="shared" si="781"/>
        <v>0</v>
      </c>
      <c r="AN1587" s="2">
        <f t="shared" si="782"/>
        <v>2.4010624450493599E-2</v>
      </c>
      <c r="AP1587" t="s">
        <v>274</v>
      </c>
      <c r="AQ1587" t="s">
        <v>882</v>
      </c>
      <c r="AR1587">
        <v>0</v>
      </c>
      <c r="AT1587">
        <v>1</v>
      </c>
      <c r="AU1587" s="105">
        <v>49</v>
      </c>
      <c r="AV1587" s="107">
        <v>35</v>
      </c>
      <c r="AW1587" s="111">
        <f t="shared" si="769"/>
        <v>49035</v>
      </c>
      <c r="AY1587" s="6" t="s">
        <v>1243</v>
      </c>
    </row>
    <row r="1588" spans="1:51" hidden="1" outlineLevel="1">
      <c r="A1588" t="s">
        <v>1490</v>
      </c>
      <c r="B1588" t="s">
        <v>882</v>
      </c>
      <c r="C1588" s="1">
        <f t="shared" si="770"/>
        <v>5188</v>
      </c>
      <c r="D1588" s="8">
        <f t="shared" si="771"/>
        <v>2</v>
      </c>
      <c r="E1588" s="8">
        <f t="shared" si="772"/>
        <v>1</v>
      </c>
      <c r="F1588" s="8">
        <f t="shared" si="773"/>
        <v>4</v>
      </c>
      <c r="G1588" s="61">
        <f t="shared" si="774"/>
        <v>1325</v>
      </c>
      <c r="H1588" s="66">
        <f t="shared" si="783"/>
        <v>0.2553970701619121</v>
      </c>
      <c r="I1588" s="2"/>
      <c r="J1588" s="2">
        <f t="shared" si="775"/>
        <v>0.34791827293754818</v>
      </c>
      <c r="K1588" s="2">
        <f t="shared" si="776"/>
        <v>0.60331534309946033</v>
      </c>
      <c r="L1588" s="2">
        <f t="shared" si="777"/>
        <v>1.5034695451040863E-2</v>
      </c>
      <c r="M1588" s="2">
        <f t="shared" si="778"/>
        <v>3.3731688511950624E-2</v>
      </c>
      <c r="N1588" s="64">
        <v>1805</v>
      </c>
      <c r="O1588" s="64">
        <v>3130</v>
      </c>
      <c r="P1588" s="64">
        <v>78</v>
      </c>
      <c r="Q1588" s="64"/>
      <c r="R1588" s="64"/>
      <c r="S1588" s="64">
        <v>128</v>
      </c>
      <c r="T1588" s="64"/>
      <c r="U1588" s="64"/>
      <c r="V1588" s="64"/>
      <c r="W1588" s="64"/>
      <c r="X1588" s="64"/>
      <c r="Y1588" s="64">
        <v>47</v>
      </c>
      <c r="Z1588" s="64"/>
      <c r="AA1588" s="64"/>
      <c r="AB1588" s="64"/>
      <c r="AC1588" s="64"/>
      <c r="AD1588" s="64"/>
      <c r="AE1588" s="64"/>
      <c r="AG1588" s="6">
        <f>IF(Q1588&gt;0,RANK(Q1588,(N1588:P1588,Q1588:AE1588)),0)</f>
        <v>0</v>
      </c>
      <c r="AH1588" s="6">
        <f>IF(R1588&gt;0,RANK(R1588,(N1588:P1588,Q1588:AE1588)),0)</f>
        <v>0</v>
      </c>
      <c r="AI1588" s="6">
        <f>IF(T1588&gt;0,RANK(T1588,(N1588:P1588,Q1588:AE1588)),0)</f>
        <v>0</v>
      </c>
      <c r="AJ1588" s="6">
        <f>IF(S1588&gt;0,RANK(S1588,(N1588:P1588,Q1588:AE1588)),0)</f>
        <v>3</v>
      </c>
      <c r="AK1588" s="2">
        <f t="shared" si="779"/>
        <v>0</v>
      </c>
      <c r="AL1588" s="2">
        <f t="shared" si="780"/>
        <v>0</v>
      </c>
      <c r="AM1588" s="2">
        <f t="shared" si="781"/>
        <v>0</v>
      </c>
      <c r="AN1588" s="2">
        <f t="shared" si="782"/>
        <v>2.4672320740169621E-2</v>
      </c>
      <c r="AP1588" t="s">
        <v>1490</v>
      </c>
      <c r="AQ1588" t="s">
        <v>882</v>
      </c>
      <c r="AR1588">
        <v>2</v>
      </c>
      <c r="AT1588">
        <v>1</v>
      </c>
      <c r="AU1588" s="105">
        <v>49</v>
      </c>
      <c r="AV1588" s="107">
        <v>37</v>
      </c>
      <c r="AW1588" s="111">
        <f t="shared" si="769"/>
        <v>49037</v>
      </c>
      <c r="AY1588" s="6" t="s">
        <v>1243</v>
      </c>
    </row>
    <row r="1589" spans="1:51" hidden="1" outlineLevel="1">
      <c r="A1589" t="s">
        <v>275</v>
      </c>
      <c r="B1589" t="s">
        <v>882</v>
      </c>
      <c r="C1589" s="1">
        <f t="shared" si="770"/>
        <v>9435</v>
      </c>
      <c r="D1589" s="8">
        <f t="shared" si="771"/>
        <v>2</v>
      </c>
      <c r="E1589" s="8">
        <f t="shared" si="772"/>
        <v>1</v>
      </c>
      <c r="F1589" s="8">
        <f t="shared" si="773"/>
        <v>5</v>
      </c>
      <c r="G1589" s="61">
        <f t="shared" si="774"/>
        <v>5623</v>
      </c>
      <c r="H1589" s="66">
        <f t="shared" si="783"/>
        <v>0.59597244303126651</v>
      </c>
      <c r="I1589" s="2"/>
      <c r="J1589" s="2">
        <f t="shared" si="775"/>
        <v>0.17488076311605724</v>
      </c>
      <c r="K1589" s="2">
        <f t="shared" si="776"/>
        <v>0.77085320614732378</v>
      </c>
      <c r="L1589" s="2">
        <f t="shared" si="777"/>
        <v>4.663487016428193E-3</v>
      </c>
      <c r="M1589" s="2">
        <f t="shared" si="778"/>
        <v>4.960254372019076E-2</v>
      </c>
      <c r="N1589" s="64">
        <v>1650</v>
      </c>
      <c r="O1589" s="64">
        <v>7273</v>
      </c>
      <c r="P1589" s="64">
        <v>44</v>
      </c>
      <c r="Q1589" s="64"/>
      <c r="R1589" s="64"/>
      <c r="S1589" s="64">
        <v>414</v>
      </c>
      <c r="T1589" s="64"/>
      <c r="U1589" s="64"/>
      <c r="V1589" s="64"/>
      <c r="W1589" s="64"/>
      <c r="X1589" s="64"/>
      <c r="Y1589" s="64">
        <v>54</v>
      </c>
      <c r="Z1589" s="64"/>
      <c r="AA1589" s="64"/>
      <c r="AB1589" s="64"/>
      <c r="AC1589" s="64"/>
      <c r="AD1589" s="64"/>
      <c r="AE1589" s="64"/>
      <c r="AG1589" s="6">
        <f>IF(Q1589&gt;0,RANK(Q1589,(N1589:P1589,Q1589:AE1589)),0)</f>
        <v>0</v>
      </c>
      <c r="AH1589" s="6">
        <f>IF(R1589&gt;0,RANK(R1589,(N1589:P1589,Q1589:AE1589)),0)</f>
        <v>0</v>
      </c>
      <c r="AI1589" s="6">
        <f>IF(T1589&gt;0,RANK(T1589,(N1589:P1589,Q1589:AE1589)),0)</f>
        <v>0</v>
      </c>
      <c r="AJ1589" s="6">
        <f>IF(S1589&gt;0,RANK(S1589,(N1589:P1589,Q1589:AE1589)),0)</f>
        <v>3</v>
      </c>
      <c r="AK1589" s="2">
        <f t="shared" si="779"/>
        <v>0</v>
      </c>
      <c r="AL1589" s="2">
        <f t="shared" si="780"/>
        <v>0</v>
      </c>
      <c r="AM1589" s="2">
        <f t="shared" si="781"/>
        <v>0</v>
      </c>
      <c r="AN1589" s="2">
        <f t="shared" si="782"/>
        <v>4.3879173290937996E-2</v>
      </c>
      <c r="AP1589" t="s">
        <v>275</v>
      </c>
      <c r="AQ1589" t="s">
        <v>882</v>
      </c>
      <c r="AR1589">
        <v>3</v>
      </c>
      <c r="AT1589">
        <v>1</v>
      </c>
      <c r="AU1589" s="105">
        <v>49</v>
      </c>
      <c r="AV1589" s="107">
        <v>39</v>
      </c>
      <c r="AW1589" s="111">
        <f t="shared" si="769"/>
        <v>49039</v>
      </c>
      <c r="AY1589" s="6" t="s">
        <v>1243</v>
      </c>
    </row>
    <row r="1590" spans="1:51" hidden="1" outlineLevel="1">
      <c r="A1590" t="s">
        <v>716</v>
      </c>
      <c r="B1590" t="s">
        <v>882</v>
      </c>
      <c r="C1590" s="1">
        <f t="shared" si="770"/>
        <v>8003</v>
      </c>
      <c r="D1590" s="8">
        <f t="shared" si="771"/>
        <v>2</v>
      </c>
      <c r="E1590" s="8">
        <f t="shared" si="772"/>
        <v>1</v>
      </c>
      <c r="F1590" s="8">
        <f t="shared" si="773"/>
        <v>4</v>
      </c>
      <c r="G1590" s="61">
        <f t="shared" si="774"/>
        <v>5173</v>
      </c>
      <c r="H1590" s="66">
        <f t="shared" si="783"/>
        <v>0.64638260652255408</v>
      </c>
      <c r="I1590" s="2"/>
      <c r="J1590" s="2">
        <f t="shared" si="775"/>
        <v>0.15081844308384357</v>
      </c>
      <c r="K1590" s="2">
        <f t="shared" si="776"/>
        <v>0.79720104960639759</v>
      </c>
      <c r="L1590" s="2">
        <f t="shared" si="777"/>
        <v>7.4971885542921401E-3</v>
      </c>
      <c r="M1590" s="2">
        <f t="shared" si="778"/>
        <v>4.4483318755466753E-2</v>
      </c>
      <c r="N1590" s="64">
        <v>1207</v>
      </c>
      <c r="O1590" s="64">
        <v>6380</v>
      </c>
      <c r="P1590" s="64">
        <v>60</v>
      </c>
      <c r="Q1590" s="64"/>
      <c r="R1590" s="64"/>
      <c r="S1590" s="64">
        <v>311</v>
      </c>
      <c r="T1590" s="64"/>
      <c r="U1590" s="64"/>
      <c r="V1590" s="64"/>
      <c r="W1590" s="64"/>
      <c r="X1590" s="64"/>
      <c r="Y1590" s="64">
        <v>45</v>
      </c>
      <c r="Z1590" s="64"/>
      <c r="AA1590" s="64"/>
      <c r="AB1590" s="64"/>
      <c r="AC1590" s="64"/>
      <c r="AD1590" s="64"/>
      <c r="AE1590" s="64"/>
      <c r="AG1590" s="6">
        <f>IF(Q1590&gt;0,RANK(Q1590,(N1590:P1590,Q1590:AE1590)),0)</f>
        <v>0</v>
      </c>
      <c r="AH1590" s="6">
        <f>IF(R1590&gt;0,RANK(R1590,(N1590:P1590,Q1590:AE1590)),0)</f>
        <v>0</v>
      </c>
      <c r="AI1590" s="6">
        <f>IF(T1590&gt;0,RANK(T1590,(N1590:P1590,Q1590:AE1590)),0)</f>
        <v>0</v>
      </c>
      <c r="AJ1590" s="6">
        <f>IF(S1590&gt;0,RANK(S1590,(N1590:P1590,Q1590:AE1590)),0)</f>
        <v>3</v>
      </c>
      <c r="AK1590" s="2">
        <f t="shared" si="779"/>
        <v>0</v>
      </c>
      <c r="AL1590" s="2">
        <f t="shared" si="780"/>
        <v>0</v>
      </c>
      <c r="AM1590" s="2">
        <f t="shared" si="781"/>
        <v>0</v>
      </c>
      <c r="AN1590" s="2">
        <f t="shared" si="782"/>
        <v>3.8860427339747594E-2</v>
      </c>
      <c r="AP1590" t="s">
        <v>716</v>
      </c>
      <c r="AQ1590" t="s">
        <v>882</v>
      </c>
      <c r="AR1590">
        <v>3</v>
      </c>
      <c r="AT1590">
        <v>1</v>
      </c>
      <c r="AU1590" s="105">
        <v>49</v>
      </c>
      <c r="AV1590" s="107">
        <v>41</v>
      </c>
      <c r="AW1590" s="111">
        <f t="shared" si="769"/>
        <v>49041</v>
      </c>
      <c r="AY1590" s="6" t="s">
        <v>1243</v>
      </c>
    </row>
    <row r="1591" spans="1:51" hidden="1" outlineLevel="1">
      <c r="A1591" t="s">
        <v>1250</v>
      </c>
      <c r="B1591" t="s">
        <v>882</v>
      </c>
      <c r="C1591" s="1">
        <f t="shared" si="770"/>
        <v>17196</v>
      </c>
      <c r="D1591" s="8">
        <f t="shared" si="771"/>
        <v>1</v>
      </c>
      <c r="E1591" s="8">
        <f t="shared" si="772"/>
        <v>2</v>
      </c>
      <c r="F1591" s="8">
        <f t="shared" si="773"/>
        <v>4</v>
      </c>
      <c r="G1591" s="61">
        <f t="shared" si="774"/>
        <v>544</v>
      </c>
      <c r="H1591" s="66">
        <f t="shared" si="783"/>
        <v>3.1635264014887185E-2</v>
      </c>
      <c r="I1591" s="2"/>
      <c r="J1591" s="2">
        <f t="shared" si="775"/>
        <v>0.49569667364503373</v>
      </c>
      <c r="K1591" s="2">
        <f t="shared" si="776"/>
        <v>0.46406140963014653</v>
      </c>
      <c r="L1591" s="2">
        <f t="shared" si="777"/>
        <v>1.1107234240521052E-2</v>
      </c>
      <c r="M1591" s="2">
        <f t="shared" si="778"/>
        <v>2.9134682484298752E-2</v>
      </c>
      <c r="N1591" s="64">
        <v>8524</v>
      </c>
      <c r="O1591" s="64">
        <v>7980</v>
      </c>
      <c r="P1591" s="64">
        <v>191</v>
      </c>
      <c r="Q1591" s="64"/>
      <c r="R1591" s="64"/>
      <c r="S1591" s="64">
        <v>356</v>
      </c>
      <c r="T1591" s="64"/>
      <c r="U1591" s="64"/>
      <c r="V1591" s="64"/>
      <c r="W1591" s="64"/>
      <c r="X1591" s="64"/>
      <c r="Y1591" s="64">
        <v>145</v>
      </c>
      <c r="Z1591" s="64"/>
      <c r="AA1591" s="64"/>
      <c r="AB1591" s="64"/>
      <c r="AC1591" s="64"/>
      <c r="AD1591" s="64"/>
      <c r="AE1591" s="64"/>
      <c r="AG1591" s="6">
        <f>IF(Q1591&gt;0,RANK(Q1591,(N1591:P1591,Q1591:AE1591)),0)</f>
        <v>0</v>
      </c>
      <c r="AH1591" s="6">
        <f>IF(R1591&gt;0,RANK(R1591,(N1591:P1591,Q1591:AE1591)),0)</f>
        <v>0</v>
      </c>
      <c r="AI1591" s="6">
        <f>IF(T1591&gt;0,RANK(T1591,(N1591:P1591,Q1591:AE1591)),0)</f>
        <v>0</v>
      </c>
      <c r="AJ1591" s="6">
        <f>IF(S1591&gt;0,RANK(S1591,(N1591:P1591,Q1591:AE1591)),0)</f>
        <v>3</v>
      </c>
      <c r="AK1591" s="2">
        <f t="shared" si="779"/>
        <v>0</v>
      </c>
      <c r="AL1591" s="2">
        <f t="shared" si="780"/>
        <v>0</v>
      </c>
      <c r="AM1591" s="2">
        <f t="shared" si="781"/>
        <v>0</v>
      </c>
      <c r="AN1591" s="2">
        <f t="shared" si="782"/>
        <v>2.0702488950918817E-2</v>
      </c>
      <c r="AP1591" t="s">
        <v>1250</v>
      </c>
      <c r="AQ1591" t="s">
        <v>882</v>
      </c>
      <c r="AR1591">
        <v>1</v>
      </c>
      <c r="AT1591">
        <v>1</v>
      </c>
      <c r="AU1591" s="105">
        <v>49</v>
      </c>
      <c r="AV1591" s="107">
        <v>43</v>
      </c>
      <c r="AW1591" s="111">
        <f t="shared" si="769"/>
        <v>49043</v>
      </c>
      <c r="AY1591" s="6" t="s">
        <v>1243</v>
      </c>
    </row>
    <row r="1592" spans="1:51" hidden="1" outlineLevel="1">
      <c r="A1592" t="s">
        <v>2391</v>
      </c>
      <c r="B1592" t="s">
        <v>882</v>
      </c>
      <c r="C1592" s="1">
        <f t="shared" si="770"/>
        <v>19056</v>
      </c>
      <c r="D1592" s="8">
        <f t="shared" si="771"/>
        <v>2</v>
      </c>
      <c r="E1592" s="8">
        <f t="shared" si="772"/>
        <v>1</v>
      </c>
      <c r="F1592" s="8">
        <f t="shared" si="773"/>
        <v>5</v>
      </c>
      <c r="G1592" s="61">
        <f t="shared" si="774"/>
        <v>7118</v>
      </c>
      <c r="H1592" s="66">
        <f t="shared" si="783"/>
        <v>0.37353064651553314</v>
      </c>
      <c r="I1592" s="2"/>
      <c r="J1592" s="2">
        <f t="shared" si="775"/>
        <v>0.28731108312342568</v>
      </c>
      <c r="K1592" s="2">
        <f t="shared" si="776"/>
        <v>0.66084172963895882</v>
      </c>
      <c r="L1592" s="2">
        <f t="shared" si="777"/>
        <v>3.7258606213266161E-3</v>
      </c>
      <c r="M1592" s="2">
        <f t="shared" si="778"/>
        <v>4.8121326616288887E-2</v>
      </c>
      <c r="N1592" s="64">
        <v>5475</v>
      </c>
      <c r="O1592" s="64">
        <v>12593</v>
      </c>
      <c r="P1592" s="64">
        <v>71</v>
      </c>
      <c r="Q1592" s="64"/>
      <c r="R1592" s="64"/>
      <c r="S1592" s="64">
        <v>766</v>
      </c>
      <c r="T1592" s="64"/>
      <c r="U1592" s="64"/>
      <c r="V1592" s="64"/>
      <c r="W1592" s="64"/>
      <c r="X1592" s="64"/>
      <c r="Y1592" s="64">
        <v>151</v>
      </c>
      <c r="Z1592" s="64"/>
      <c r="AA1592" s="64"/>
      <c r="AB1592" s="64"/>
      <c r="AC1592" s="64"/>
      <c r="AD1592" s="64"/>
      <c r="AE1592" s="64"/>
      <c r="AG1592" s="6">
        <f>IF(Q1592&gt;0,RANK(Q1592,(N1592:P1592,Q1592:AE1592)),0)</f>
        <v>0</v>
      </c>
      <c r="AH1592" s="6">
        <f>IF(R1592&gt;0,RANK(R1592,(N1592:P1592,Q1592:AE1592)),0)</f>
        <v>0</v>
      </c>
      <c r="AI1592" s="6">
        <f>IF(T1592&gt;0,RANK(T1592,(N1592:P1592,Q1592:AE1592)),0)</f>
        <v>0</v>
      </c>
      <c r="AJ1592" s="6">
        <f>IF(S1592&gt;0,RANK(S1592,(N1592:P1592,Q1592:AE1592)),0)</f>
        <v>3</v>
      </c>
      <c r="AK1592" s="2">
        <f t="shared" si="779"/>
        <v>0</v>
      </c>
      <c r="AL1592" s="2">
        <f t="shared" si="780"/>
        <v>0</v>
      </c>
      <c r="AM1592" s="2">
        <f t="shared" si="781"/>
        <v>0</v>
      </c>
      <c r="AN1592" s="2">
        <f t="shared" si="782"/>
        <v>4.019731318219983E-2</v>
      </c>
      <c r="AP1592" t="s">
        <v>2391</v>
      </c>
      <c r="AQ1592" t="s">
        <v>882</v>
      </c>
      <c r="AR1592">
        <v>1</v>
      </c>
      <c r="AT1592">
        <v>1</v>
      </c>
      <c r="AU1592" s="105">
        <v>49</v>
      </c>
      <c r="AV1592" s="107">
        <v>45</v>
      </c>
      <c r="AW1592" s="111">
        <f t="shared" si="769"/>
        <v>49045</v>
      </c>
      <c r="AY1592" s="6" t="s">
        <v>1243</v>
      </c>
    </row>
    <row r="1593" spans="1:51" hidden="1" outlineLevel="1">
      <c r="A1593" t="s">
        <v>250</v>
      </c>
      <c r="B1593" t="s">
        <v>882</v>
      </c>
      <c r="C1593" s="1">
        <f t="shared" si="770"/>
        <v>11454</v>
      </c>
      <c r="D1593" s="8">
        <f t="shared" si="771"/>
        <v>2</v>
      </c>
      <c r="E1593" s="8">
        <f t="shared" si="772"/>
        <v>1</v>
      </c>
      <c r="F1593" s="8">
        <f t="shared" si="773"/>
        <v>5</v>
      </c>
      <c r="G1593" s="61">
        <f t="shared" si="774"/>
        <v>8453</v>
      </c>
      <c r="H1593" s="66">
        <f t="shared" si="783"/>
        <v>0.7379954601012747</v>
      </c>
      <c r="I1593" s="2"/>
      <c r="J1593" s="2">
        <f t="shared" si="775"/>
        <v>0.10956870962109307</v>
      </c>
      <c r="K1593" s="2">
        <f t="shared" si="776"/>
        <v>0.8475641697223677</v>
      </c>
      <c r="L1593" s="2">
        <f t="shared" si="777"/>
        <v>4.1906757464641176E-3</v>
      </c>
      <c r="M1593" s="2">
        <f t="shared" si="778"/>
        <v>3.8676444910075075E-2</v>
      </c>
      <c r="N1593" s="64">
        <v>1255</v>
      </c>
      <c r="O1593" s="64">
        <v>9708</v>
      </c>
      <c r="P1593" s="64">
        <v>48</v>
      </c>
      <c r="Q1593" s="64"/>
      <c r="R1593" s="64"/>
      <c r="S1593" s="64">
        <v>371</v>
      </c>
      <c r="T1593" s="64"/>
      <c r="U1593" s="64"/>
      <c r="V1593" s="64"/>
      <c r="W1593" s="64"/>
      <c r="X1593" s="64"/>
      <c r="Y1593" s="64">
        <v>72</v>
      </c>
      <c r="Z1593" s="64"/>
      <c r="AA1593" s="64"/>
      <c r="AB1593" s="64"/>
      <c r="AC1593" s="64"/>
      <c r="AD1593" s="64"/>
      <c r="AE1593" s="64"/>
      <c r="AG1593" s="6">
        <f>IF(Q1593&gt;0,RANK(Q1593,(N1593:P1593,Q1593:AE1593)),0)</f>
        <v>0</v>
      </c>
      <c r="AH1593" s="6">
        <f>IF(R1593&gt;0,RANK(R1593,(N1593:P1593,Q1593:AE1593)),0)</f>
        <v>0</v>
      </c>
      <c r="AI1593" s="6">
        <f>IF(T1593&gt;0,RANK(T1593,(N1593:P1593,Q1593:AE1593)),0)</f>
        <v>0</v>
      </c>
      <c r="AJ1593" s="6">
        <f>IF(S1593&gt;0,RANK(S1593,(N1593:P1593,Q1593:AE1593)),0)</f>
        <v>3</v>
      </c>
      <c r="AK1593" s="2">
        <f t="shared" si="779"/>
        <v>0</v>
      </c>
      <c r="AL1593" s="2">
        <f t="shared" si="780"/>
        <v>0</v>
      </c>
      <c r="AM1593" s="2">
        <f t="shared" si="781"/>
        <v>0</v>
      </c>
      <c r="AN1593" s="2">
        <f t="shared" si="782"/>
        <v>3.2390431290378906E-2</v>
      </c>
      <c r="AP1593" t="s">
        <v>250</v>
      </c>
      <c r="AQ1593" t="s">
        <v>882</v>
      </c>
      <c r="AR1593">
        <v>2</v>
      </c>
      <c r="AT1593">
        <v>1</v>
      </c>
      <c r="AU1593" s="105">
        <v>49</v>
      </c>
      <c r="AV1593" s="107">
        <v>47</v>
      </c>
      <c r="AW1593" s="111">
        <f t="shared" si="769"/>
        <v>49047</v>
      </c>
      <c r="AY1593" s="6" t="s">
        <v>1243</v>
      </c>
    </row>
    <row r="1594" spans="1:51" hidden="1" outlineLevel="1">
      <c r="A1594" t="s">
        <v>1362</v>
      </c>
      <c r="B1594" t="s">
        <v>882</v>
      </c>
      <c r="C1594" s="1">
        <f t="shared" si="770"/>
        <v>175414</v>
      </c>
      <c r="D1594" s="8">
        <f t="shared" si="771"/>
        <v>2</v>
      </c>
      <c r="E1594" s="8">
        <f t="shared" si="772"/>
        <v>1</v>
      </c>
      <c r="F1594" s="8">
        <f t="shared" si="773"/>
        <v>4</v>
      </c>
      <c r="G1594" s="61">
        <f t="shared" si="774"/>
        <v>111106</v>
      </c>
      <c r="H1594" s="66">
        <f t="shared" si="783"/>
        <v>0.63339300169883817</v>
      </c>
      <c r="I1594" s="2"/>
      <c r="J1594" s="2">
        <f t="shared" si="775"/>
        <v>0.15667506584423135</v>
      </c>
      <c r="K1594" s="2">
        <f t="shared" si="776"/>
        <v>0.79006806754306957</v>
      </c>
      <c r="L1594" s="2">
        <f t="shared" si="777"/>
        <v>6.0884536011948879E-3</v>
      </c>
      <c r="M1594" s="2">
        <f t="shared" si="778"/>
        <v>4.7168413011504241E-2</v>
      </c>
      <c r="N1594" s="64">
        <v>27483</v>
      </c>
      <c r="O1594" s="64">
        <v>138589</v>
      </c>
      <c r="P1594" s="64">
        <v>1068</v>
      </c>
      <c r="Q1594" s="64"/>
      <c r="R1594" s="64"/>
      <c r="S1594" s="64">
        <v>7228</v>
      </c>
      <c r="T1594" s="64"/>
      <c r="U1594" s="64"/>
      <c r="V1594" s="64"/>
      <c r="W1594" s="64"/>
      <c r="X1594" s="64"/>
      <c r="Y1594" s="64">
        <v>1045</v>
      </c>
      <c r="Z1594" s="64">
        <v>1</v>
      </c>
      <c r="AA1594" s="64"/>
      <c r="AB1594" s="64"/>
      <c r="AC1594" s="64"/>
      <c r="AD1594" s="64"/>
      <c r="AE1594" s="64"/>
      <c r="AG1594" s="6">
        <f>IF(Q1594&gt;0,RANK(Q1594,(N1594:P1594,Q1594:AE1594)),0)</f>
        <v>0</v>
      </c>
      <c r="AH1594" s="6">
        <f>IF(R1594&gt;0,RANK(R1594,(N1594:P1594,Q1594:AE1594)),0)</f>
        <v>0</v>
      </c>
      <c r="AI1594" s="6">
        <f>IF(T1594&gt;0,RANK(T1594,(N1594:P1594,Q1594:AE1594)),0)</f>
        <v>0</v>
      </c>
      <c r="AJ1594" s="6">
        <f>IF(S1594&gt;0,RANK(S1594,(N1594:P1594,Q1594:AE1594)),0)</f>
        <v>3</v>
      </c>
      <c r="AK1594" s="2">
        <f t="shared" si="779"/>
        <v>0</v>
      </c>
      <c r="AL1594" s="2">
        <f t="shared" si="780"/>
        <v>0</v>
      </c>
      <c r="AM1594" s="2">
        <f t="shared" si="781"/>
        <v>0</v>
      </c>
      <c r="AN1594" s="2">
        <f t="shared" si="782"/>
        <v>4.1205376993854535E-2</v>
      </c>
      <c r="AP1594" t="s">
        <v>1362</v>
      </c>
      <c r="AQ1594" t="s">
        <v>882</v>
      </c>
      <c r="AR1594">
        <v>0</v>
      </c>
      <c r="AT1594">
        <v>1</v>
      </c>
      <c r="AU1594" s="105">
        <v>49</v>
      </c>
      <c r="AV1594" s="107">
        <v>49</v>
      </c>
      <c r="AW1594" s="111">
        <f t="shared" si="769"/>
        <v>49049</v>
      </c>
      <c r="AY1594" s="6" t="s">
        <v>1243</v>
      </c>
    </row>
    <row r="1595" spans="1:51" hidden="1" outlineLevel="1">
      <c r="A1595" t="s">
        <v>1194</v>
      </c>
      <c r="B1595" t="s">
        <v>882</v>
      </c>
      <c r="C1595" s="1">
        <f t="shared" si="770"/>
        <v>9505</v>
      </c>
      <c r="D1595" s="8">
        <f t="shared" si="771"/>
        <v>2</v>
      </c>
      <c r="E1595" s="8">
        <f t="shared" si="772"/>
        <v>1</v>
      </c>
      <c r="F1595" s="8">
        <f t="shared" si="773"/>
        <v>4</v>
      </c>
      <c r="G1595" s="61">
        <f t="shared" si="774"/>
        <v>3697</v>
      </c>
      <c r="H1595" s="66">
        <f t="shared" si="783"/>
        <v>0.38895318253550765</v>
      </c>
      <c r="I1595" s="2"/>
      <c r="J1595" s="2">
        <f t="shared" si="775"/>
        <v>0.28774329300368229</v>
      </c>
      <c r="K1595" s="2">
        <f t="shared" si="776"/>
        <v>0.67669647553918988</v>
      </c>
      <c r="L1595" s="2">
        <f t="shared" si="777"/>
        <v>7.3645449763282481E-3</v>
      </c>
      <c r="M1595" s="2">
        <f t="shared" si="778"/>
        <v>2.8195686480799585E-2</v>
      </c>
      <c r="N1595" s="64">
        <v>2735</v>
      </c>
      <c r="O1595" s="64">
        <v>6432</v>
      </c>
      <c r="P1595" s="64">
        <v>70</v>
      </c>
      <c r="Q1595" s="64"/>
      <c r="R1595" s="64"/>
      <c r="S1595" s="64">
        <v>218</v>
      </c>
      <c r="T1595" s="64"/>
      <c r="U1595" s="64"/>
      <c r="V1595" s="64"/>
      <c r="W1595" s="64"/>
      <c r="X1595" s="64"/>
      <c r="Y1595" s="64">
        <v>50</v>
      </c>
      <c r="Z1595" s="64"/>
      <c r="AA1595" s="64"/>
      <c r="AB1595" s="64"/>
      <c r="AC1595" s="64"/>
      <c r="AD1595" s="64"/>
      <c r="AE1595" s="64"/>
      <c r="AG1595" s="6">
        <f>IF(Q1595&gt;0,RANK(Q1595,(N1595:P1595,Q1595:AE1595)),0)</f>
        <v>0</v>
      </c>
      <c r="AH1595" s="6">
        <f>IF(R1595&gt;0,RANK(R1595,(N1595:P1595,Q1595:AE1595)),0)</f>
        <v>0</v>
      </c>
      <c r="AI1595" s="6">
        <f>IF(T1595&gt;0,RANK(T1595,(N1595:P1595,Q1595:AE1595)),0)</f>
        <v>0</v>
      </c>
      <c r="AJ1595" s="6">
        <f>IF(S1595&gt;0,RANK(S1595,(N1595:P1595,Q1595:AE1595)),0)</f>
        <v>3</v>
      </c>
      <c r="AK1595" s="2">
        <f t="shared" si="779"/>
        <v>0</v>
      </c>
      <c r="AL1595" s="2">
        <f t="shared" si="780"/>
        <v>0</v>
      </c>
      <c r="AM1595" s="2">
        <f t="shared" si="781"/>
        <v>0</v>
      </c>
      <c r="AN1595" s="2">
        <f t="shared" si="782"/>
        <v>2.2935297211993687E-2</v>
      </c>
      <c r="AP1595" t="s">
        <v>1194</v>
      </c>
      <c r="AQ1595" t="s">
        <v>882</v>
      </c>
      <c r="AR1595">
        <v>2</v>
      </c>
      <c r="AT1595">
        <v>1</v>
      </c>
      <c r="AU1595" s="105">
        <v>49</v>
      </c>
      <c r="AV1595" s="107">
        <v>51</v>
      </c>
      <c r="AW1595" s="111">
        <f t="shared" si="769"/>
        <v>49051</v>
      </c>
      <c r="AY1595" s="6" t="s">
        <v>1243</v>
      </c>
    </row>
    <row r="1596" spans="1:51" hidden="1" outlineLevel="1">
      <c r="A1596" t="s">
        <v>342</v>
      </c>
      <c r="B1596" t="s">
        <v>882</v>
      </c>
      <c r="C1596" s="1">
        <f t="shared" si="770"/>
        <v>53074</v>
      </c>
      <c r="D1596" s="8">
        <f t="shared" si="771"/>
        <v>2</v>
      </c>
      <c r="E1596" s="8">
        <f t="shared" si="772"/>
        <v>1</v>
      </c>
      <c r="F1596" s="8">
        <f t="shared" si="773"/>
        <v>5</v>
      </c>
      <c r="G1596" s="61">
        <f t="shared" si="774"/>
        <v>28013</v>
      </c>
      <c r="H1596" s="66">
        <f t="shared" si="783"/>
        <v>0.52781022722990545</v>
      </c>
      <c r="I1596" s="2"/>
      <c r="J1596" s="2">
        <f t="shared" si="775"/>
        <v>0.20443154840411501</v>
      </c>
      <c r="K1596" s="2">
        <f t="shared" si="776"/>
        <v>0.73224177563402038</v>
      </c>
      <c r="L1596" s="2">
        <f t="shared" si="777"/>
        <v>5.5959603572370651E-3</v>
      </c>
      <c r="M1596" s="2">
        <f t="shared" si="778"/>
        <v>5.7730715604627524E-2</v>
      </c>
      <c r="N1596" s="64">
        <v>10850</v>
      </c>
      <c r="O1596" s="64">
        <v>38863</v>
      </c>
      <c r="P1596" s="64">
        <v>297</v>
      </c>
      <c r="Q1596" s="64"/>
      <c r="R1596" s="64"/>
      <c r="S1596" s="64">
        <v>2658</v>
      </c>
      <c r="T1596" s="64"/>
      <c r="U1596" s="64"/>
      <c r="V1596" s="64"/>
      <c r="W1596" s="64"/>
      <c r="X1596" s="64"/>
      <c r="Y1596" s="64">
        <v>406</v>
      </c>
      <c r="Z1596" s="64"/>
      <c r="AA1596" s="64"/>
      <c r="AB1596" s="64"/>
      <c r="AC1596" s="64"/>
      <c r="AD1596" s="64"/>
      <c r="AE1596" s="64"/>
      <c r="AG1596" s="6">
        <f>IF(Q1596&gt;0,RANK(Q1596,(N1596:P1596,Q1596:AE1596)),0)</f>
        <v>0</v>
      </c>
      <c r="AH1596" s="6">
        <f>IF(R1596&gt;0,RANK(R1596,(N1596:P1596,Q1596:AE1596)),0)</f>
        <v>0</v>
      </c>
      <c r="AI1596" s="6">
        <f>IF(T1596&gt;0,RANK(T1596,(N1596:P1596,Q1596:AE1596)),0)</f>
        <v>0</v>
      </c>
      <c r="AJ1596" s="6">
        <f>IF(S1596&gt;0,RANK(S1596,(N1596:P1596,Q1596:AE1596)),0)</f>
        <v>3</v>
      </c>
      <c r="AK1596" s="2">
        <f t="shared" si="779"/>
        <v>0</v>
      </c>
      <c r="AL1596" s="2">
        <f t="shared" si="780"/>
        <v>0</v>
      </c>
      <c r="AM1596" s="2">
        <f t="shared" si="781"/>
        <v>0</v>
      </c>
      <c r="AN1596" s="2">
        <f t="shared" si="782"/>
        <v>5.0081018954667066E-2</v>
      </c>
      <c r="AP1596" t="s">
        <v>342</v>
      </c>
      <c r="AQ1596" t="s">
        <v>882</v>
      </c>
      <c r="AR1596">
        <v>2</v>
      </c>
      <c r="AT1596">
        <v>1</v>
      </c>
      <c r="AU1596" s="105">
        <v>49</v>
      </c>
      <c r="AV1596" s="107">
        <v>53</v>
      </c>
      <c r="AW1596" s="111">
        <f t="shared" si="769"/>
        <v>49053</v>
      </c>
      <c r="AY1596" s="6" t="s">
        <v>1243</v>
      </c>
    </row>
    <row r="1597" spans="1:51" hidden="1" outlineLevel="1">
      <c r="A1597" t="s">
        <v>288</v>
      </c>
      <c r="B1597" t="s">
        <v>882</v>
      </c>
      <c r="C1597" s="1">
        <f t="shared" si="770"/>
        <v>1314</v>
      </c>
      <c r="D1597" s="8">
        <f t="shared" si="771"/>
        <v>2</v>
      </c>
      <c r="E1597" s="8">
        <f t="shared" si="772"/>
        <v>1</v>
      </c>
      <c r="F1597" s="8">
        <f t="shared" si="773"/>
        <v>4</v>
      </c>
      <c r="G1597" s="61">
        <f t="shared" si="774"/>
        <v>750</v>
      </c>
      <c r="H1597" s="66">
        <f t="shared" si="783"/>
        <v>0.57077625570776258</v>
      </c>
      <c r="I1597" s="2"/>
      <c r="J1597" s="2">
        <f t="shared" si="775"/>
        <v>0.19710806697108066</v>
      </c>
      <c r="K1597" s="2">
        <f t="shared" si="776"/>
        <v>0.76788432267884321</v>
      </c>
      <c r="L1597" s="2">
        <f t="shared" si="777"/>
        <v>1.3698630136986301E-2</v>
      </c>
      <c r="M1597" s="2">
        <f t="shared" si="778"/>
        <v>2.1308980213089856E-2</v>
      </c>
      <c r="N1597" s="64">
        <v>259</v>
      </c>
      <c r="O1597" s="64">
        <v>1009</v>
      </c>
      <c r="P1597" s="64">
        <v>18</v>
      </c>
      <c r="Q1597" s="64"/>
      <c r="R1597" s="64"/>
      <c r="S1597" s="64">
        <v>21</v>
      </c>
      <c r="T1597" s="64"/>
      <c r="U1597" s="64"/>
      <c r="V1597" s="64"/>
      <c r="W1597" s="64"/>
      <c r="X1597" s="64"/>
      <c r="Y1597" s="64">
        <v>7</v>
      </c>
      <c r="Z1597" s="64"/>
      <c r="AA1597" s="64"/>
      <c r="AB1597" s="64"/>
      <c r="AC1597" s="64"/>
      <c r="AD1597" s="64"/>
      <c r="AE1597" s="64"/>
      <c r="AG1597" s="6">
        <f>IF(Q1597&gt;0,RANK(Q1597,(N1597:P1597,Q1597:AE1597)),0)</f>
        <v>0</v>
      </c>
      <c r="AH1597" s="6">
        <f>IF(R1597&gt;0,RANK(R1597,(N1597:P1597,Q1597:AE1597)),0)</f>
        <v>0</v>
      </c>
      <c r="AI1597" s="6">
        <f>IF(T1597&gt;0,RANK(T1597,(N1597:P1597,Q1597:AE1597)),0)</f>
        <v>0</v>
      </c>
      <c r="AJ1597" s="6">
        <f>IF(S1597&gt;0,RANK(S1597,(N1597:P1597,Q1597:AE1597)),0)</f>
        <v>3</v>
      </c>
      <c r="AK1597" s="2">
        <f t="shared" si="779"/>
        <v>0</v>
      </c>
      <c r="AL1597" s="2">
        <f t="shared" si="780"/>
        <v>0</v>
      </c>
      <c r="AM1597" s="2">
        <f t="shared" si="781"/>
        <v>0</v>
      </c>
      <c r="AN1597" s="2">
        <f t="shared" si="782"/>
        <v>1.5981735159817351E-2</v>
      </c>
      <c r="AP1597" t="s">
        <v>288</v>
      </c>
      <c r="AQ1597" t="s">
        <v>882</v>
      </c>
      <c r="AR1597">
        <v>2</v>
      </c>
      <c r="AT1597">
        <v>1</v>
      </c>
      <c r="AU1597" s="105">
        <v>49</v>
      </c>
      <c r="AV1597" s="107">
        <v>55</v>
      </c>
      <c r="AW1597" s="111">
        <f t="shared" si="769"/>
        <v>49055</v>
      </c>
      <c r="AY1597" s="6" t="s">
        <v>1243</v>
      </c>
    </row>
    <row r="1598" spans="1:51" hidden="1" outlineLevel="1">
      <c r="A1598" t="s">
        <v>478</v>
      </c>
      <c r="B1598" t="s">
        <v>882</v>
      </c>
      <c r="C1598" s="1">
        <f t="shared" si="770"/>
        <v>75128</v>
      </c>
      <c r="D1598" s="8">
        <f t="shared" si="771"/>
        <v>2</v>
      </c>
      <c r="E1598" s="8">
        <f t="shared" si="772"/>
        <v>1</v>
      </c>
      <c r="F1598" s="8">
        <f t="shared" si="773"/>
        <v>4</v>
      </c>
      <c r="G1598" s="61">
        <f t="shared" si="774"/>
        <v>24679</v>
      </c>
      <c r="H1598" s="66">
        <f t="shared" si="783"/>
        <v>0.32849270578213186</v>
      </c>
      <c r="I1598" s="2"/>
      <c r="J1598" s="2">
        <f t="shared" si="775"/>
        <v>0.31230699606005752</v>
      </c>
      <c r="K1598" s="2">
        <f t="shared" si="776"/>
        <v>0.64079970184218937</v>
      </c>
      <c r="L1598" s="2">
        <f t="shared" si="777"/>
        <v>1.1074432967735066E-2</v>
      </c>
      <c r="M1598" s="2">
        <f t="shared" si="778"/>
        <v>3.5818869130018041E-2</v>
      </c>
      <c r="N1598" s="64">
        <v>23463</v>
      </c>
      <c r="O1598" s="64">
        <v>48142</v>
      </c>
      <c r="P1598" s="64">
        <v>832</v>
      </c>
      <c r="Q1598" s="64"/>
      <c r="R1598" s="64"/>
      <c r="S1598" s="64">
        <v>2128</v>
      </c>
      <c r="T1598" s="64"/>
      <c r="U1598" s="64"/>
      <c r="V1598" s="64"/>
      <c r="W1598" s="64"/>
      <c r="X1598" s="64"/>
      <c r="Y1598" s="64">
        <v>563</v>
      </c>
      <c r="Z1598" s="64"/>
      <c r="AA1598" s="64"/>
      <c r="AB1598" s="64"/>
      <c r="AC1598" s="64"/>
      <c r="AD1598" s="64"/>
      <c r="AE1598" s="64"/>
      <c r="AG1598" s="6">
        <f>IF(Q1598&gt;0,RANK(Q1598,(N1598:P1598,Q1598:AE1598)),0)</f>
        <v>0</v>
      </c>
      <c r="AH1598" s="6">
        <f>IF(R1598&gt;0,RANK(R1598,(N1598:P1598,Q1598:AE1598)),0)</f>
        <v>0</v>
      </c>
      <c r="AI1598" s="6">
        <f>IF(T1598&gt;0,RANK(T1598,(N1598:P1598,Q1598:AE1598)),0)</f>
        <v>0</v>
      </c>
      <c r="AJ1598" s="6">
        <f>IF(S1598&gt;0,RANK(S1598,(N1598:P1598,Q1598:AE1598)),0)</f>
        <v>3</v>
      </c>
      <c r="AK1598" s="2">
        <f t="shared" si="779"/>
        <v>0</v>
      </c>
      <c r="AL1598" s="2">
        <f t="shared" si="780"/>
        <v>0</v>
      </c>
      <c r="AM1598" s="2">
        <f t="shared" si="781"/>
        <v>0</v>
      </c>
      <c r="AN1598" s="2">
        <f t="shared" si="782"/>
        <v>2.8324992013630073E-2</v>
      </c>
      <c r="AP1598" t="s">
        <v>478</v>
      </c>
      <c r="AQ1598" t="s">
        <v>882</v>
      </c>
      <c r="AR1598">
        <v>1</v>
      </c>
      <c r="AT1598">
        <v>1</v>
      </c>
      <c r="AU1598" s="105">
        <v>49</v>
      </c>
      <c r="AV1598" s="107">
        <v>57</v>
      </c>
      <c r="AW1598" s="111">
        <f t="shared" si="769"/>
        <v>49057</v>
      </c>
      <c r="AY1598" s="6" t="s">
        <v>1243</v>
      </c>
    </row>
    <row r="1599" spans="1:51" collapsed="1">
      <c r="A1599" t="s">
        <v>1362</v>
      </c>
      <c r="B1599" t="s">
        <v>179</v>
      </c>
      <c r="C1599" s="1">
        <f t="shared" si="770"/>
        <v>1006901</v>
      </c>
      <c r="D1599" s="8">
        <f t="shared" si="771"/>
        <v>2</v>
      </c>
      <c r="E1599" s="8">
        <f t="shared" si="772"/>
        <v>1</v>
      </c>
      <c r="F1599" s="8">
        <f t="shared" si="773"/>
        <v>5</v>
      </c>
      <c r="G1599" s="61">
        <f t="shared" si="774"/>
        <v>355735</v>
      </c>
      <c r="H1599" s="66">
        <f t="shared" si="783"/>
        <v>0.35329689810616932</v>
      </c>
      <c r="I1599" s="2"/>
      <c r="J1599" s="2">
        <f t="shared" si="775"/>
        <v>0.29980405223552264</v>
      </c>
      <c r="K1599" s="2">
        <f t="shared" si="776"/>
        <v>0.65310095034169202</v>
      </c>
      <c r="L1599" s="2">
        <f t="shared" si="777"/>
        <v>7.1228452449645001E-3</v>
      </c>
      <c r="M1599" s="2">
        <f t="shared" si="778"/>
        <v>3.9972152177820831E-2</v>
      </c>
      <c r="N1599" s="64">
        <f t="shared" ref="N1599:S1599" si="784">SUM(N1570:N1598)</f>
        <v>301873</v>
      </c>
      <c r="O1599" s="64">
        <f t="shared" si="784"/>
        <v>657608</v>
      </c>
      <c r="P1599" s="64">
        <f t="shared" si="784"/>
        <v>7172</v>
      </c>
      <c r="Q1599" s="64"/>
      <c r="R1599" s="64"/>
      <c r="S1599" s="64">
        <f t="shared" si="784"/>
        <v>31905</v>
      </c>
      <c r="T1599" s="64"/>
      <c r="U1599" s="64"/>
      <c r="V1599" s="64"/>
      <c r="W1599" s="64"/>
      <c r="X1599" s="64"/>
      <c r="Y1599" s="64">
        <f>SUM(Y1570:Y1598)</f>
        <v>8342</v>
      </c>
      <c r="Z1599" s="64">
        <f>SUM(Z1570:Z1598)</f>
        <v>1</v>
      </c>
      <c r="AA1599" s="64"/>
      <c r="AB1599" s="64"/>
      <c r="AC1599" s="64"/>
      <c r="AD1599" s="64"/>
      <c r="AE1599" s="64"/>
      <c r="AG1599" s="6">
        <f>IF(Q1599&gt;0,RANK(Q1599,(N1599:P1599,Q1599:AE1599)),0)</f>
        <v>0</v>
      </c>
      <c r="AH1599" s="6">
        <f>IF(R1599&gt;0,RANK(R1599,(N1599:P1599,Q1599:AE1599)),0)</f>
        <v>0</v>
      </c>
      <c r="AI1599" s="6">
        <f>IF(T1599&gt;0,RANK(T1599,(N1599:P1599,Q1599:AE1599)),0)</f>
        <v>0</v>
      </c>
      <c r="AJ1599" s="6">
        <f>IF(S1599&gt;0,RANK(S1599,(N1599:P1599,Q1599:AE1599)),0)</f>
        <v>3</v>
      </c>
      <c r="AK1599" s="2">
        <f t="shared" si="779"/>
        <v>0</v>
      </c>
      <c r="AL1599" s="2">
        <f t="shared" si="780"/>
        <v>0</v>
      </c>
      <c r="AM1599" s="2">
        <f t="shared" si="781"/>
        <v>0</v>
      </c>
      <c r="AN1599" s="2">
        <f t="shared" si="782"/>
        <v>3.1686332618599045E-2</v>
      </c>
      <c r="AP1599" t="s">
        <v>1362</v>
      </c>
      <c r="AQ1599" t="s">
        <v>179</v>
      </c>
      <c r="AT1599">
        <v>1</v>
      </c>
      <c r="AU1599" s="105">
        <v>49</v>
      </c>
      <c r="AV1599" s="107"/>
      <c r="AW1599" s="105">
        <v>49</v>
      </c>
      <c r="AY1599" s="6" t="s">
        <v>71</v>
      </c>
    </row>
    <row r="1600" spans="1:51">
      <c r="C1600" s="1"/>
      <c r="D1600" s="8"/>
      <c r="E1600" s="8"/>
      <c r="F1600" s="8"/>
      <c r="G1600" s="61"/>
      <c r="H1600" s="66"/>
      <c r="I1600" s="2"/>
      <c r="N1600" s="64"/>
      <c r="O1600" s="64"/>
      <c r="P1600" s="64"/>
      <c r="Q1600" s="64"/>
      <c r="R1600" s="64"/>
      <c r="S1600" s="64"/>
      <c r="T1600" s="64"/>
      <c r="U1600" s="64"/>
      <c r="V1600" s="64"/>
      <c r="W1600" s="64"/>
      <c r="X1600" s="64"/>
      <c r="Y1600" s="64"/>
      <c r="Z1600" s="64"/>
      <c r="AA1600" s="64"/>
      <c r="AB1600" s="64"/>
      <c r="AC1600" s="64"/>
      <c r="AD1600" s="64"/>
      <c r="AE1600" s="64"/>
      <c r="AG1600" s="6"/>
      <c r="AH1600" s="6"/>
      <c r="AI1600" s="6"/>
      <c r="AJ1600" s="6"/>
      <c r="AU1600" s="105"/>
      <c r="AV1600" s="107"/>
      <c r="AW1600" s="111"/>
    </row>
    <row r="1601" spans="1:51" hidden="1" outlineLevel="1">
      <c r="A1601" t="s">
        <v>2</v>
      </c>
      <c r="B1601" t="s">
        <v>2255</v>
      </c>
      <c r="C1601" s="1">
        <f t="shared" ref="C1601:C1615" si="785">SUM(N1601:AE1601)</f>
        <v>17741</v>
      </c>
      <c r="D1601" s="8">
        <f t="shared" ref="D1601:D1615" si="786">IF(N1601&gt;0, RANK(N1601,(N1601:AE1601)),0)</f>
        <v>0</v>
      </c>
      <c r="E1601" s="8">
        <f t="shared" ref="E1601:E1615" si="787">IF(O1601&gt;0,RANK(O1601,(N1601:AE1601)),0)</f>
        <v>2</v>
      </c>
      <c r="F1601" s="8">
        <f t="shared" ref="F1601:F1615" si="788">IF(P1601&gt;0,RANK(P1601,(N1601:AE1601)),0)</f>
        <v>1</v>
      </c>
      <c r="G1601" s="61">
        <f t="shared" ref="G1601:G1615" si="789">IF(C1601&gt;0,MAX(N1601:S1601)-LARGE(N1601:S1601,2),0)</f>
        <v>8521</v>
      </c>
      <c r="H1601" s="66">
        <f t="shared" si="783"/>
        <v>0.48029987035680061</v>
      </c>
      <c r="I1601" s="2"/>
      <c r="J1601" s="2">
        <f t="shared" ref="J1601:J1615" si="790">IF($C1601=0,"-",N1601/$C1601)</f>
        <v>0</v>
      </c>
      <c r="K1601" s="2">
        <f t="shared" ref="K1601:K1615" si="791">IF($C1601=0,"-",O1601/$C1601)</f>
        <v>0.24372921481314469</v>
      </c>
      <c r="L1601" s="2">
        <f t="shared" ref="L1601:L1615" si="792">IF($C1601=0,"-",P1601/$C1601)</f>
        <v>0.72402908516994535</v>
      </c>
      <c r="M1601" s="2">
        <f t="shared" ref="M1601:M1615" si="793">IF(C1601=0,"-",(1-J1601-K1601-L1601))</f>
        <v>3.2241700016909958E-2</v>
      </c>
      <c r="N1601" s="64">
        <f>SUMIF(Town!$AP$1123:$AP$1368,$AW1601,Town!N$1123:N$1368)</f>
        <v>0</v>
      </c>
      <c r="O1601" s="64">
        <f>SUMIF(Town!$AP$1123:$AP$1368,$AW1601,Town!O$1123:O$1368)</f>
        <v>4324</v>
      </c>
      <c r="P1601" s="64">
        <f>SUMIF(Town!$AP$1123:$AP$1368,$AW1601,Town!P$1123:P$1368)</f>
        <v>12845</v>
      </c>
      <c r="Q1601" s="64">
        <f>SUMIF(Town!$AP$1123:$AP$1368,$AW1601,Town!Q$1123:Q$1368)</f>
        <v>0</v>
      </c>
      <c r="R1601" s="64"/>
      <c r="S1601" s="64"/>
      <c r="T1601" s="64"/>
      <c r="U1601" s="64"/>
      <c r="V1601" s="64"/>
      <c r="W1601" s="64"/>
      <c r="X1601" s="64">
        <f>SUMIF(Town!$AP$1123:$AP$1368,$AW1601,Town!X$1123:X$1368)</f>
        <v>6</v>
      </c>
      <c r="Y1601" s="64">
        <f>SUMIF(Town!$AP$1123:$AP$1368,$AW1601,Town!Y$1123:Y$1368)</f>
        <v>135</v>
      </c>
      <c r="Z1601" s="64">
        <f>SUMIF(Town!$AP$1123:$AP$1368,$AW1601,Town!Z$1123:Z$1368)</f>
        <v>57</v>
      </c>
      <c r="AA1601" s="64">
        <f>SUMIF(Town!$AP$1123:$AP$1368,$AW1601,Town!AA$1123:AA$1368)</f>
        <v>273</v>
      </c>
      <c r="AB1601" s="64">
        <f>SUMIF(Town!$AP$1123:$AP$1368,$AW1601,Town!AB$1123:AB$1368)</f>
        <v>101</v>
      </c>
      <c r="AC1601" s="64"/>
      <c r="AD1601" s="64"/>
      <c r="AE1601" s="64">
        <f>SUMIF(Town!$AP$1123:$AP$1368,$AW1601,Town!AE$1123:AE$1368)</f>
        <v>0</v>
      </c>
      <c r="AG1601" s="6">
        <f>IF(Q1601&gt;0,RANK(Q1601,(N1601:P1601,Q1601:AE1601)),0)</f>
        <v>0</v>
      </c>
      <c r="AH1601" s="6">
        <f>IF(R1601&gt;0,RANK(R1601,(N1601:P1601,Q1601:AE1601)),0)</f>
        <v>0</v>
      </c>
      <c r="AI1601" s="6">
        <f>IF(T1601&gt;0,RANK(T1601,(N1601:P1601,Q1601:AE1601)),0)</f>
        <v>0</v>
      </c>
      <c r="AJ1601" s="6">
        <f>IF(S1601&gt;0,RANK(S1601,(N1601:P1601,Q1601:AE1601)),0)</f>
        <v>0</v>
      </c>
      <c r="AK1601" s="2">
        <f t="shared" ref="AK1601:AK1615" si="794">IF($C1601=0,"-",Q1601/$C1601)</f>
        <v>0</v>
      </c>
      <c r="AL1601" s="2">
        <f t="shared" ref="AL1601:AL1615" si="795">IF($C1601=0,"-",R1601/$C1601)</f>
        <v>0</v>
      </c>
      <c r="AM1601" s="2">
        <f t="shared" ref="AM1601:AM1615" si="796">IF($C1601=0,"-",T1601/$C1601)</f>
        <v>0</v>
      </c>
      <c r="AN1601" s="2">
        <f t="shared" ref="AN1601:AN1615" si="797">IF($C1601=0,"-",S1601/$C1601)</f>
        <v>0</v>
      </c>
      <c r="AP1601" t="s">
        <v>2</v>
      </c>
      <c r="AQ1601" t="s">
        <v>2255</v>
      </c>
      <c r="AR1601">
        <v>1</v>
      </c>
      <c r="AT1601">
        <v>1</v>
      </c>
      <c r="AU1601" s="105">
        <v>50</v>
      </c>
      <c r="AV1601" s="107">
        <v>1</v>
      </c>
      <c r="AW1601" s="111">
        <f t="shared" si="769"/>
        <v>50001</v>
      </c>
      <c r="AY1601" s="6" t="s">
        <v>1243</v>
      </c>
    </row>
    <row r="1602" spans="1:51" hidden="1" outlineLevel="1">
      <c r="A1602" t="s">
        <v>3</v>
      </c>
      <c r="B1602" t="s">
        <v>2255</v>
      </c>
      <c r="C1602" s="1">
        <f t="shared" si="785"/>
        <v>17130</v>
      </c>
      <c r="D1602" s="8">
        <f t="shared" si="786"/>
        <v>0</v>
      </c>
      <c r="E1602" s="8">
        <f t="shared" si="787"/>
        <v>2</v>
      </c>
      <c r="F1602" s="8">
        <f t="shared" si="788"/>
        <v>1</v>
      </c>
      <c r="G1602" s="61">
        <f t="shared" si="789"/>
        <v>7088</v>
      </c>
      <c r="H1602" s="66">
        <f t="shared" si="783"/>
        <v>0.41377699941622886</v>
      </c>
      <c r="I1602" s="2"/>
      <c r="J1602" s="2">
        <f t="shared" si="790"/>
        <v>0</v>
      </c>
      <c r="K1602" s="2">
        <f t="shared" si="791"/>
        <v>0.25901926444833623</v>
      </c>
      <c r="L1602" s="2">
        <f t="shared" si="792"/>
        <v>0.67279626386456504</v>
      </c>
      <c r="M1602" s="2">
        <f t="shared" si="793"/>
        <v>6.8184471687098736E-2</v>
      </c>
      <c r="N1602" s="64">
        <f>SUMIF(Town!$AP$1123:$AP$1368,$AW1602,Town!N$1123:N$1368)</f>
        <v>0</v>
      </c>
      <c r="O1602" s="64">
        <f>SUMIF(Town!$AP$1123:$AP$1368,$AW1602,Town!O$1123:O$1368)</f>
        <v>4437</v>
      </c>
      <c r="P1602" s="64">
        <f>SUMIF(Town!$AP$1123:$AP$1368,$AW1602,Town!P$1123:P$1368)</f>
        <v>11525</v>
      </c>
      <c r="Q1602" s="64">
        <f>SUMIF(Town!$AP$1123:$AP$1368,$AW1602,Town!Q$1123:Q$1368)</f>
        <v>0</v>
      </c>
      <c r="R1602" s="64"/>
      <c r="S1602" s="64"/>
      <c r="T1602" s="64"/>
      <c r="U1602" s="64"/>
      <c r="V1602" s="64"/>
      <c r="W1602" s="64"/>
      <c r="X1602" s="64">
        <f>SUMIF(Town!$AP$1123:$AP$1368,$AW1602,Town!X$1123:X$1368)</f>
        <v>24</v>
      </c>
      <c r="Y1602" s="64">
        <f>SUMIF(Town!$AP$1123:$AP$1368,$AW1602,Town!Y$1123:Y$1368)</f>
        <v>211</v>
      </c>
      <c r="Z1602" s="64">
        <f>SUMIF(Town!$AP$1123:$AP$1368,$AW1602,Town!Z$1123:Z$1368)</f>
        <v>74</v>
      </c>
      <c r="AA1602" s="64">
        <f>SUMIF(Town!$AP$1123:$AP$1368,$AW1602,Town!AA$1123:AA$1368)</f>
        <v>626</v>
      </c>
      <c r="AB1602" s="64">
        <f>SUMIF(Town!$AP$1123:$AP$1368,$AW1602,Town!AB$1123:AB$1368)</f>
        <v>233</v>
      </c>
      <c r="AC1602" s="64"/>
      <c r="AD1602" s="64"/>
      <c r="AE1602" s="64">
        <f>SUMIF(Town!$AP$1123:$AP$1368,$AW1602,Town!AE$1123:AE$1368)</f>
        <v>0</v>
      </c>
      <c r="AG1602" s="6">
        <f>IF(Q1602&gt;0,RANK(Q1602,(N1602:P1602,Q1602:AE1602)),0)</f>
        <v>0</v>
      </c>
      <c r="AH1602" s="6">
        <f>IF(R1602&gt;0,RANK(R1602,(N1602:P1602,Q1602:AE1602)),0)</f>
        <v>0</v>
      </c>
      <c r="AI1602" s="6">
        <f>IF(T1602&gt;0,RANK(T1602,(N1602:P1602,Q1602:AE1602)),0)</f>
        <v>0</v>
      </c>
      <c r="AJ1602" s="6">
        <f>IF(S1602&gt;0,RANK(S1602,(N1602:P1602,Q1602:AE1602)),0)</f>
        <v>0</v>
      </c>
      <c r="AK1602" s="2">
        <f t="shared" si="794"/>
        <v>0</v>
      </c>
      <c r="AL1602" s="2">
        <f t="shared" si="795"/>
        <v>0</v>
      </c>
      <c r="AM1602" s="2">
        <f t="shared" si="796"/>
        <v>0</v>
      </c>
      <c r="AN1602" s="2">
        <f t="shared" si="797"/>
        <v>0</v>
      </c>
      <c r="AP1602" t="s">
        <v>3</v>
      </c>
      <c r="AQ1602" t="s">
        <v>2255</v>
      </c>
      <c r="AR1602">
        <v>1</v>
      </c>
      <c r="AT1602">
        <v>1</v>
      </c>
      <c r="AU1602" s="105">
        <v>50</v>
      </c>
      <c r="AV1602" s="107">
        <v>3</v>
      </c>
      <c r="AW1602" s="111">
        <f t="shared" si="769"/>
        <v>50003</v>
      </c>
      <c r="AY1602" s="6" t="s">
        <v>1243</v>
      </c>
    </row>
    <row r="1603" spans="1:51" hidden="1" outlineLevel="1">
      <c r="A1603" t="s">
        <v>737</v>
      </c>
      <c r="B1603" t="s">
        <v>2255</v>
      </c>
      <c r="C1603" s="1">
        <f t="shared" si="785"/>
        <v>13466</v>
      </c>
      <c r="D1603" s="8">
        <f t="shared" si="786"/>
        <v>0</v>
      </c>
      <c r="E1603" s="8">
        <f t="shared" si="787"/>
        <v>2</v>
      </c>
      <c r="F1603" s="8">
        <f t="shared" si="788"/>
        <v>1</v>
      </c>
      <c r="G1603" s="61">
        <f t="shared" si="789"/>
        <v>4605</v>
      </c>
      <c r="H1603" s="66">
        <f t="shared" si="783"/>
        <v>0.34197237487004306</v>
      </c>
      <c r="I1603" s="2"/>
      <c r="J1603" s="2">
        <f t="shared" si="790"/>
        <v>0</v>
      </c>
      <c r="K1603" s="2">
        <f t="shared" si="791"/>
        <v>0.30877766226050796</v>
      </c>
      <c r="L1603" s="2">
        <f t="shared" si="792"/>
        <v>0.65075003713055102</v>
      </c>
      <c r="M1603" s="2">
        <f t="shared" si="793"/>
        <v>4.0472300608941025E-2</v>
      </c>
      <c r="N1603" s="64">
        <f>SUMIF(Town!$AP$1123:$AP$1368,$AW1603,Town!N$1123:N$1368)</f>
        <v>0</v>
      </c>
      <c r="O1603" s="64">
        <f>SUMIF(Town!$AP$1123:$AP$1368,$AW1603,Town!O$1123:O$1368)</f>
        <v>4158</v>
      </c>
      <c r="P1603" s="64">
        <f>SUMIF(Town!$AP$1123:$AP$1368,$AW1603,Town!P$1123:P$1368)</f>
        <v>8763</v>
      </c>
      <c r="Q1603" s="64">
        <f>SUMIF(Town!$AP$1123:$AP$1368,$AW1603,Town!Q$1123:Q$1368)</f>
        <v>0</v>
      </c>
      <c r="R1603" s="64"/>
      <c r="S1603" s="64"/>
      <c r="T1603" s="64"/>
      <c r="U1603" s="64"/>
      <c r="V1603" s="64"/>
      <c r="W1603" s="64"/>
      <c r="X1603" s="64">
        <f>SUMIF(Town!$AP$1123:$AP$1368,$AW1603,Town!X$1123:X$1368)</f>
        <v>6</v>
      </c>
      <c r="Y1603" s="64">
        <f>SUMIF(Town!$AP$1123:$AP$1368,$AW1603,Town!Y$1123:Y$1368)</f>
        <v>103</v>
      </c>
      <c r="Z1603" s="64">
        <f>SUMIF(Town!$AP$1123:$AP$1368,$AW1603,Town!Z$1123:Z$1368)</f>
        <v>39</v>
      </c>
      <c r="AA1603" s="64">
        <f>SUMIF(Town!$AP$1123:$AP$1368,$AW1603,Town!AA$1123:AA$1368)</f>
        <v>255</v>
      </c>
      <c r="AB1603" s="64">
        <f>SUMIF(Town!$AP$1123:$AP$1368,$AW1603,Town!AB$1123:AB$1368)</f>
        <v>142</v>
      </c>
      <c r="AC1603" s="64"/>
      <c r="AD1603" s="64"/>
      <c r="AE1603" s="64">
        <f>SUMIF(Town!$AP$1123:$AP$1368,$AW1603,Town!AE$1123:AE$1368)</f>
        <v>0</v>
      </c>
      <c r="AG1603" s="6">
        <f>IF(Q1603&gt;0,RANK(Q1603,(N1603:P1603,Q1603:AE1603)),0)</f>
        <v>0</v>
      </c>
      <c r="AH1603" s="6">
        <f>IF(R1603&gt;0,RANK(R1603,(N1603:P1603,Q1603:AE1603)),0)</f>
        <v>0</v>
      </c>
      <c r="AI1603" s="6">
        <f>IF(T1603&gt;0,RANK(T1603,(N1603:P1603,Q1603:AE1603)),0)</f>
        <v>0</v>
      </c>
      <c r="AJ1603" s="6">
        <f>IF(S1603&gt;0,RANK(S1603,(N1603:P1603,Q1603:AE1603)),0)</f>
        <v>0</v>
      </c>
      <c r="AK1603" s="2">
        <f t="shared" si="794"/>
        <v>0</v>
      </c>
      <c r="AL1603" s="2">
        <f t="shared" si="795"/>
        <v>0</v>
      </c>
      <c r="AM1603" s="2">
        <f t="shared" si="796"/>
        <v>0</v>
      </c>
      <c r="AN1603" s="2">
        <f t="shared" si="797"/>
        <v>0</v>
      </c>
      <c r="AP1603" t="s">
        <v>737</v>
      </c>
      <c r="AQ1603" t="s">
        <v>2255</v>
      </c>
      <c r="AR1603">
        <v>1</v>
      </c>
      <c r="AT1603">
        <v>1</v>
      </c>
      <c r="AU1603" s="105">
        <v>50</v>
      </c>
      <c r="AV1603" s="107">
        <v>5</v>
      </c>
      <c r="AW1603" s="111">
        <f t="shared" si="769"/>
        <v>50005</v>
      </c>
      <c r="AY1603" s="6" t="s">
        <v>1243</v>
      </c>
    </row>
    <row r="1604" spans="1:51" hidden="1" outlineLevel="1">
      <c r="A1604" t="s">
        <v>1497</v>
      </c>
      <c r="B1604" t="s">
        <v>2255</v>
      </c>
      <c r="C1604" s="1">
        <f t="shared" si="785"/>
        <v>75475</v>
      </c>
      <c r="D1604" s="8">
        <f t="shared" si="786"/>
        <v>0</v>
      </c>
      <c r="E1604" s="8">
        <f t="shared" si="787"/>
        <v>2</v>
      </c>
      <c r="F1604" s="8">
        <f t="shared" si="788"/>
        <v>1</v>
      </c>
      <c r="G1604" s="61">
        <f t="shared" si="789"/>
        <v>38246</v>
      </c>
      <c r="H1604" s="66">
        <f t="shared" si="783"/>
        <v>0.5067373302418019</v>
      </c>
      <c r="I1604" s="2"/>
      <c r="J1604" s="2">
        <f t="shared" si="790"/>
        <v>0</v>
      </c>
      <c r="K1604" s="2">
        <f t="shared" si="791"/>
        <v>0.23012918184829415</v>
      </c>
      <c r="L1604" s="2">
        <f t="shared" si="792"/>
        <v>0.73686651209009602</v>
      </c>
      <c r="M1604" s="2">
        <f t="shared" si="793"/>
        <v>3.3004306061609867E-2</v>
      </c>
      <c r="N1604" s="64">
        <f>SUMIF(Town!$AP$1123:$AP$1368,$AW1604,Town!N$1123:N$1368)</f>
        <v>0</v>
      </c>
      <c r="O1604" s="64">
        <f>SUMIF(Town!$AP$1123:$AP$1368,$AW1604,Town!O$1123:O$1368)</f>
        <v>17369</v>
      </c>
      <c r="P1604" s="64">
        <f>SUMIF(Town!$AP$1123:$AP$1368,$AW1604,Town!P$1123:P$1368)</f>
        <v>55615</v>
      </c>
      <c r="Q1604" s="64">
        <f>SUMIF(Town!$AP$1123:$AP$1368,$AW1604,Town!Q$1123:Q$1368)</f>
        <v>0</v>
      </c>
      <c r="R1604" s="64"/>
      <c r="S1604" s="64"/>
      <c r="T1604" s="64"/>
      <c r="U1604" s="64"/>
      <c r="V1604" s="64"/>
      <c r="W1604" s="64"/>
      <c r="X1604" s="64">
        <f>SUMIF(Town!$AP$1123:$AP$1368,$AW1604,Town!X$1123:X$1368)</f>
        <v>114</v>
      </c>
      <c r="Y1604" s="64">
        <f>SUMIF(Town!$AP$1123:$AP$1368,$AW1604,Town!Y$1123:Y$1368)</f>
        <v>545</v>
      </c>
      <c r="Z1604" s="64">
        <f>SUMIF(Town!$AP$1123:$AP$1368,$AW1604,Town!Z$1123:Z$1368)</f>
        <v>155</v>
      </c>
      <c r="AA1604" s="64">
        <f>SUMIF(Town!$AP$1123:$AP$1368,$AW1604,Town!AA$1123:AA$1368)</f>
        <v>1263</v>
      </c>
      <c r="AB1604" s="64">
        <f>SUMIF(Town!$AP$1123:$AP$1368,$AW1604,Town!AB$1123:AB$1368)</f>
        <v>414</v>
      </c>
      <c r="AC1604" s="64"/>
      <c r="AD1604" s="64"/>
      <c r="AE1604" s="64">
        <f>SUMIF(Town!$AP$1123:$AP$1368,$AW1604,Town!AE$1123:AE$1368)</f>
        <v>0</v>
      </c>
      <c r="AG1604" s="6">
        <f>IF(Q1604&gt;0,RANK(Q1604,(N1604:P1604,Q1604:AE1604)),0)</f>
        <v>0</v>
      </c>
      <c r="AH1604" s="6">
        <f>IF(R1604&gt;0,RANK(R1604,(N1604:P1604,Q1604:AE1604)),0)</f>
        <v>0</v>
      </c>
      <c r="AI1604" s="6">
        <f>IF(T1604&gt;0,RANK(T1604,(N1604:P1604,Q1604:AE1604)),0)</f>
        <v>0</v>
      </c>
      <c r="AJ1604" s="6">
        <f>IF(S1604&gt;0,RANK(S1604,(N1604:P1604,Q1604:AE1604)),0)</f>
        <v>0</v>
      </c>
      <c r="AK1604" s="2">
        <f t="shared" si="794"/>
        <v>0</v>
      </c>
      <c r="AL1604" s="2">
        <f t="shared" si="795"/>
        <v>0</v>
      </c>
      <c r="AM1604" s="2">
        <f t="shared" si="796"/>
        <v>0</v>
      </c>
      <c r="AN1604" s="2">
        <f t="shared" si="797"/>
        <v>0</v>
      </c>
      <c r="AP1604" t="s">
        <v>1497</v>
      </c>
      <c r="AQ1604" t="s">
        <v>2255</v>
      </c>
      <c r="AR1604">
        <v>1</v>
      </c>
      <c r="AT1604">
        <v>1</v>
      </c>
      <c r="AU1604" s="105">
        <v>50</v>
      </c>
      <c r="AV1604" s="107">
        <v>7</v>
      </c>
      <c r="AW1604" s="111">
        <f t="shared" si="769"/>
        <v>50007</v>
      </c>
      <c r="AY1604" s="6" t="s">
        <v>1243</v>
      </c>
    </row>
    <row r="1605" spans="1:51" hidden="1" outlineLevel="1">
      <c r="A1605" t="s">
        <v>528</v>
      </c>
      <c r="B1605" t="s">
        <v>2255</v>
      </c>
      <c r="C1605" s="1">
        <f t="shared" si="785"/>
        <v>2736</v>
      </c>
      <c r="D1605" s="8">
        <f t="shared" si="786"/>
        <v>0</v>
      </c>
      <c r="E1605" s="8">
        <f t="shared" si="787"/>
        <v>2</v>
      </c>
      <c r="F1605" s="8">
        <f t="shared" si="788"/>
        <v>1</v>
      </c>
      <c r="G1605" s="61">
        <f t="shared" si="789"/>
        <v>898</v>
      </c>
      <c r="H1605" s="66">
        <f t="shared" si="783"/>
        <v>0.32821637426900585</v>
      </c>
      <c r="I1605" s="2"/>
      <c r="J1605" s="2">
        <f t="shared" si="790"/>
        <v>0</v>
      </c>
      <c r="K1605" s="2">
        <f t="shared" si="791"/>
        <v>0.30994152046783624</v>
      </c>
      <c r="L1605" s="2">
        <f t="shared" si="792"/>
        <v>0.63815789473684215</v>
      </c>
      <c r="M1605" s="2">
        <f t="shared" si="793"/>
        <v>5.1900584795321669E-2</v>
      </c>
      <c r="N1605" s="64">
        <f>SUMIF(Town!$AP$1123:$AP$1368,$AW1605,Town!N$1123:N$1368)</f>
        <v>0</v>
      </c>
      <c r="O1605" s="64">
        <f>SUMIF(Town!$AP$1123:$AP$1368,$AW1605,Town!O$1123:O$1368)</f>
        <v>848</v>
      </c>
      <c r="P1605" s="64">
        <f>SUMIF(Town!$AP$1123:$AP$1368,$AW1605,Town!P$1123:P$1368)</f>
        <v>1746</v>
      </c>
      <c r="Q1605" s="64">
        <f>SUMIF(Town!$AP$1123:$AP$1368,$AW1605,Town!Q$1123:Q$1368)</f>
        <v>0</v>
      </c>
      <c r="R1605" s="64"/>
      <c r="S1605" s="64"/>
      <c r="T1605" s="64"/>
      <c r="U1605" s="64"/>
      <c r="V1605" s="64"/>
      <c r="W1605" s="64"/>
      <c r="X1605" s="64">
        <f>SUMIF(Town!$AP$1123:$AP$1368,$AW1605,Town!X$1123:X$1368)</f>
        <v>0</v>
      </c>
      <c r="Y1605" s="64">
        <f>SUMIF(Town!$AP$1123:$AP$1368,$AW1605,Town!Y$1123:Y$1368)</f>
        <v>32</v>
      </c>
      <c r="Z1605" s="64">
        <f>SUMIF(Town!$AP$1123:$AP$1368,$AW1605,Town!Z$1123:Z$1368)</f>
        <v>15</v>
      </c>
      <c r="AA1605" s="64">
        <f>SUMIF(Town!$AP$1123:$AP$1368,$AW1605,Town!AA$1123:AA$1368)</f>
        <v>75</v>
      </c>
      <c r="AB1605" s="64">
        <f>SUMIF(Town!$AP$1123:$AP$1368,$AW1605,Town!AB$1123:AB$1368)</f>
        <v>20</v>
      </c>
      <c r="AC1605" s="64"/>
      <c r="AD1605" s="64"/>
      <c r="AE1605" s="64">
        <f>SUMIF(Town!$AP$1123:$AP$1368,$AW1605,Town!AE$1123:AE$1368)</f>
        <v>0</v>
      </c>
      <c r="AG1605" s="6">
        <f>IF(Q1605&gt;0,RANK(Q1605,(N1605:P1605,Q1605:AE1605)),0)</f>
        <v>0</v>
      </c>
      <c r="AH1605" s="6">
        <f>IF(R1605&gt;0,RANK(R1605,(N1605:P1605,Q1605:AE1605)),0)</f>
        <v>0</v>
      </c>
      <c r="AI1605" s="6">
        <f>IF(T1605&gt;0,RANK(T1605,(N1605:P1605,Q1605:AE1605)),0)</f>
        <v>0</v>
      </c>
      <c r="AJ1605" s="6">
        <f>IF(S1605&gt;0,RANK(S1605,(N1605:P1605,Q1605:AE1605)),0)</f>
        <v>0</v>
      </c>
      <c r="AK1605" s="2">
        <f t="shared" si="794"/>
        <v>0</v>
      </c>
      <c r="AL1605" s="2">
        <f t="shared" si="795"/>
        <v>0</v>
      </c>
      <c r="AM1605" s="2">
        <f t="shared" si="796"/>
        <v>0</v>
      </c>
      <c r="AN1605" s="2">
        <f t="shared" si="797"/>
        <v>0</v>
      </c>
      <c r="AP1605" t="s">
        <v>528</v>
      </c>
      <c r="AQ1605" t="s">
        <v>2255</v>
      </c>
      <c r="AR1605">
        <v>1</v>
      </c>
      <c r="AT1605">
        <v>1</v>
      </c>
      <c r="AU1605" s="105">
        <v>50</v>
      </c>
      <c r="AV1605" s="107">
        <v>9</v>
      </c>
      <c r="AW1605" s="111">
        <f t="shared" si="769"/>
        <v>50009</v>
      </c>
      <c r="AY1605" s="6" t="s">
        <v>1243</v>
      </c>
    </row>
    <row r="1606" spans="1:51" hidden="1" outlineLevel="1">
      <c r="A1606" t="s">
        <v>501</v>
      </c>
      <c r="B1606" t="s">
        <v>2255</v>
      </c>
      <c r="C1606" s="1">
        <f t="shared" si="785"/>
        <v>19730</v>
      </c>
      <c r="D1606" s="8">
        <f t="shared" si="786"/>
        <v>0</v>
      </c>
      <c r="E1606" s="8">
        <f t="shared" si="787"/>
        <v>2</v>
      </c>
      <c r="F1606" s="8">
        <f t="shared" si="788"/>
        <v>1</v>
      </c>
      <c r="G1606" s="61">
        <f t="shared" si="789"/>
        <v>8271</v>
      </c>
      <c r="H1606" s="66">
        <f t="shared" si="783"/>
        <v>0.41920932589964521</v>
      </c>
      <c r="I1606" s="2"/>
      <c r="J1606" s="2">
        <f t="shared" si="790"/>
        <v>0</v>
      </c>
      <c r="K1606" s="2">
        <f t="shared" si="791"/>
        <v>0.27045108971109982</v>
      </c>
      <c r="L1606" s="2">
        <f t="shared" si="792"/>
        <v>0.68966041561074509</v>
      </c>
      <c r="M1606" s="2">
        <f t="shared" si="793"/>
        <v>3.9888494678155029E-2</v>
      </c>
      <c r="N1606" s="64">
        <f>SUMIF(Town!$AP$1123:$AP$1368,$AW1606,Town!N$1123:N$1368)</f>
        <v>0</v>
      </c>
      <c r="O1606" s="64">
        <f>SUMIF(Town!$AP$1123:$AP$1368,$AW1606,Town!O$1123:O$1368)</f>
        <v>5336</v>
      </c>
      <c r="P1606" s="64">
        <f>SUMIF(Town!$AP$1123:$AP$1368,$AW1606,Town!P$1123:P$1368)</f>
        <v>13607</v>
      </c>
      <c r="Q1606" s="64">
        <f>SUMIF(Town!$AP$1123:$AP$1368,$AW1606,Town!Q$1123:Q$1368)</f>
        <v>0</v>
      </c>
      <c r="R1606" s="64"/>
      <c r="S1606" s="64"/>
      <c r="T1606" s="64"/>
      <c r="U1606" s="64"/>
      <c r="V1606" s="64"/>
      <c r="W1606" s="64"/>
      <c r="X1606" s="64">
        <f>SUMIF(Town!$AP$1123:$AP$1368,$AW1606,Town!X$1123:X$1368)</f>
        <v>13</v>
      </c>
      <c r="Y1606" s="64">
        <f>SUMIF(Town!$AP$1123:$AP$1368,$AW1606,Town!Y$1123:Y$1368)</f>
        <v>336</v>
      </c>
      <c r="Z1606" s="64">
        <f>SUMIF(Town!$AP$1123:$AP$1368,$AW1606,Town!Z$1123:Z$1368)</f>
        <v>37</v>
      </c>
      <c r="AA1606" s="64">
        <f>SUMIF(Town!$AP$1123:$AP$1368,$AW1606,Town!AA$1123:AA$1368)</f>
        <v>286</v>
      </c>
      <c r="AB1606" s="64">
        <f>SUMIF(Town!$AP$1123:$AP$1368,$AW1606,Town!AB$1123:AB$1368)</f>
        <v>115</v>
      </c>
      <c r="AC1606" s="64"/>
      <c r="AD1606" s="64"/>
      <c r="AE1606" s="64">
        <f>SUMIF(Town!$AP$1123:$AP$1368,$AW1606,Town!AE$1123:AE$1368)</f>
        <v>0</v>
      </c>
      <c r="AG1606" s="6">
        <f>IF(Q1606&gt;0,RANK(Q1606,(N1606:P1606,Q1606:AE1606)),0)</f>
        <v>0</v>
      </c>
      <c r="AH1606" s="6">
        <f>IF(R1606&gt;0,RANK(R1606,(N1606:P1606,Q1606:AE1606)),0)</f>
        <v>0</v>
      </c>
      <c r="AI1606" s="6">
        <f>IF(T1606&gt;0,RANK(T1606,(N1606:P1606,Q1606:AE1606)),0)</f>
        <v>0</v>
      </c>
      <c r="AJ1606" s="6">
        <f>IF(S1606&gt;0,RANK(S1606,(N1606:P1606,Q1606:AE1606)),0)</f>
        <v>0</v>
      </c>
      <c r="AK1606" s="2">
        <f t="shared" si="794"/>
        <v>0</v>
      </c>
      <c r="AL1606" s="2">
        <f t="shared" si="795"/>
        <v>0</v>
      </c>
      <c r="AM1606" s="2">
        <f t="shared" si="796"/>
        <v>0</v>
      </c>
      <c r="AN1606" s="2">
        <f t="shared" si="797"/>
        <v>0</v>
      </c>
      <c r="AP1606" t="s">
        <v>501</v>
      </c>
      <c r="AQ1606" t="s">
        <v>2255</v>
      </c>
      <c r="AR1606">
        <v>1</v>
      </c>
      <c r="AT1606">
        <v>1</v>
      </c>
      <c r="AU1606" s="105">
        <v>50</v>
      </c>
      <c r="AV1606" s="107">
        <v>11</v>
      </c>
      <c r="AW1606" s="111">
        <f t="shared" si="769"/>
        <v>50011</v>
      </c>
      <c r="AY1606" s="6" t="s">
        <v>1243</v>
      </c>
    </row>
    <row r="1607" spans="1:51" hidden="1" outlineLevel="1">
      <c r="A1607" t="s">
        <v>1210</v>
      </c>
      <c r="B1607" t="s">
        <v>2255</v>
      </c>
      <c r="C1607" s="1">
        <f t="shared" si="785"/>
        <v>4032</v>
      </c>
      <c r="D1607" s="8">
        <f t="shared" si="786"/>
        <v>0</v>
      </c>
      <c r="E1607" s="8">
        <f t="shared" si="787"/>
        <v>2</v>
      </c>
      <c r="F1607" s="8">
        <f t="shared" si="788"/>
        <v>1</v>
      </c>
      <c r="G1607" s="61">
        <f t="shared" si="789"/>
        <v>1650</v>
      </c>
      <c r="H1607" s="66">
        <f t="shared" si="783"/>
        <v>0.40922619047619047</v>
      </c>
      <c r="I1607" s="2"/>
      <c r="J1607" s="2">
        <f t="shared" si="790"/>
        <v>0</v>
      </c>
      <c r="K1607" s="2">
        <f t="shared" si="791"/>
        <v>0.27752976190476192</v>
      </c>
      <c r="L1607" s="2">
        <f t="shared" si="792"/>
        <v>0.68675595238095233</v>
      </c>
      <c r="M1607" s="2">
        <f t="shared" si="793"/>
        <v>3.5714285714285809E-2</v>
      </c>
      <c r="N1607" s="64">
        <f>SUMIF(Town!$AP$1123:$AP$1368,$AW1607,Town!N$1123:N$1368)</f>
        <v>0</v>
      </c>
      <c r="O1607" s="64">
        <f>SUMIF(Town!$AP$1123:$AP$1368,$AW1607,Town!O$1123:O$1368)</f>
        <v>1119</v>
      </c>
      <c r="P1607" s="64">
        <f>SUMIF(Town!$AP$1123:$AP$1368,$AW1607,Town!P$1123:P$1368)</f>
        <v>2769</v>
      </c>
      <c r="Q1607" s="64">
        <f>SUMIF(Town!$AP$1123:$AP$1368,$AW1607,Town!Q$1123:Q$1368)</f>
        <v>0</v>
      </c>
      <c r="R1607" s="64"/>
      <c r="S1607" s="64"/>
      <c r="T1607" s="64"/>
      <c r="U1607" s="64"/>
      <c r="V1607" s="64"/>
      <c r="W1607" s="64"/>
      <c r="X1607" s="64">
        <f>SUMIF(Town!$AP$1123:$AP$1368,$AW1607,Town!X$1123:X$1368)</f>
        <v>2</v>
      </c>
      <c r="Y1607" s="64">
        <f>SUMIF(Town!$AP$1123:$AP$1368,$AW1607,Town!Y$1123:Y$1368)</f>
        <v>40</v>
      </c>
      <c r="Z1607" s="64">
        <f>SUMIF(Town!$AP$1123:$AP$1368,$AW1607,Town!Z$1123:Z$1368)</f>
        <v>10</v>
      </c>
      <c r="AA1607" s="64">
        <f>SUMIF(Town!$AP$1123:$AP$1368,$AW1607,Town!AA$1123:AA$1368)</f>
        <v>67</v>
      </c>
      <c r="AB1607" s="64">
        <f>SUMIF(Town!$AP$1123:$AP$1368,$AW1607,Town!AB$1123:AB$1368)</f>
        <v>25</v>
      </c>
      <c r="AC1607" s="64"/>
      <c r="AD1607" s="64"/>
      <c r="AE1607" s="64">
        <f>SUMIF(Town!$AP$1123:$AP$1368,$AW1607,Town!AE$1123:AE$1368)</f>
        <v>0</v>
      </c>
      <c r="AG1607" s="6">
        <f>IF(Q1607&gt;0,RANK(Q1607,(N1607:P1607,Q1607:AE1607)),0)</f>
        <v>0</v>
      </c>
      <c r="AH1607" s="6">
        <f>IF(R1607&gt;0,RANK(R1607,(N1607:P1607,Q1607:AE1607)),0)</f>
        <v>0</v>
      </c>
      <c r="AI1607" s="6">
        <f>IF(T1607&gt;0,RANK(T1607,(N1607:P1607,Q1607:AE1607)),0)</f>
        <v>0</v>
      </c>
      <c r="AJ1607" s="6">
        <f>IF(S1607&gt;0,RANK(S1607,(N1607:P1607,Q1607:AE1607)),0)</f>
        <v>0</v>
      </c>
      <c r="AK1607" s="2">
        <f t="shared" si="794"/>
        <v>0</v>
      </c>
      <c r="AL1607" s="2">
        <f t="shared" si="795"/>
        <v>0</v>
      </c>
      <c r="AM1607" s="2">
        <f t="shared" si="796"/>
        <v>0</v>
      </c>
      <c r="AN1607" s="2">
        <f t="shared" si="797"/>
        <v>0</v>
      </c>
      <c r="AP1607" t="s">
        <v>1210</v>
      </c>
      <c r="AQ1607" t="s">
        <v>2255</v>
      </c>
      <c r="AR1607">
        <v>1</v>
      </c>
      <c r="AT1607">
        <v>1</v>
      </c>
      <c r="AU1607" s="105">
        <v>50</v>
      </c>
      <c r="AV1607" s="107">
        <v>13</v>
      </c>
      <c r="AW1607" s="111">
        <f t="shared" si="769"/>
        <v>50013</v>
      </c>
      <c r="AY1607" s="6" t="s">
        <v>1243</v>
      </c>
    </row>
    <row r="1608" spans="1:51" hidden="1" outlineLevel="1">
      <c r="A1608" t="s">
        <v>1797</v>
      </c>
      <c r="B1608" t="s">
        <v>2255</v>
      </c>
      <c r="C1608" s="1">
        <f t="shared" si="785"/>
        <v>11811</v>
      </c>
      <c r="D1608" s="8">
        <f t="shared" si="786"/>
        <v>0</v>
      </c>
      <c r="E1608" s="8">
        <f t="shared" si="787"/>
        <v>2</v>
      </c>
      <c r="F1608" s="8">
        <f t="shared" si="788"/>
        <v>1</v>
      </c>
      <c r="G1608" s="61">
        <f t="shared" si="789"/>
        <v>6029</v>
      </c>
      <c r="H1608" s="66">
        <f t="shared" si="783"/>
        <v>0.51045635424604185</v>
      </c>
      <c r="I1608" s="2"/>
      <c r="J1608" s="2">
        <f t="shared" si="790"/>
        <v>0</v>
      </c>
      <c r="K1608" s="2">
        <f t="shared" si="791"/>
        <v>0.22622978579290492</v>
      </c>
      <c r="L1608" s="2">
        <f t="shared" si="792"/>
        <v>0.73668614003894672</v>
      </c>
      <c r="M1608" s="2">
        <f t="shared" si="793"/>
        <v>3.7084074168148295E-2</v>
      </c>
      <c r="N1608" s="64">
        <f>SUMIF(Town!$AP$1123:$AP$1368,$AW1608,Town!N$1123:N$1368)</f>
        <v>0</v>
      </c>
      <c r="O1608" s="64">
        <f>SUMIF(Town!$AP$1123:$AP$1368,$AW1608,Town!O$1123:O$1368)</f>
        <v>2672</v>
      </c>
      <c r="P1608" s="64">
        <f>SUMIF(Town!$AP$1123:$AP$1368,$AW1608,Town!P$1123:P$1368)</f>
        <v>8701</v>
      </c>
      <c r="Q1608" s="64">
        <f>SUMIF(Town!$AP$1123:$AP$1368,$AW1608,Town!Q$1123:Q$1368)</f>
        <v>0</v>
      </c>
      <c r="R1608" s="64"/>
      <c r="S1608" s="64"/>
      <c r="T1608" s="64"/>
      <c r="U1608" s="64"/>
      <c r="V1608" s="64"/>
      <c r="W1608" s="64"/>
      <c r="X1608" s="64">
        <f>SUMIF(Town!$AP$1123:$AP$1368,$AW1608,Town!X$1123:X$1368)</f>
        <v>8</v>
      </c>
      <c r="Y1608" s="64">
        <f>SUMIF(Town!$AP$1123:$AP$1368,$AW1608,Town!Y$1123:Y$1368)</f>
        <v>96</v>
      </c>
      <c r="Z1608" s="64">
        <f>SUMIF(Town!$AP$1123:$AP$1368,$AW1608,Town!Z$1123:Z$1368)</f>
        <v>19</v>
      </c>
      <c r="AA1608" s="64">
        <f>SUMIF(Town!$AP$1123:$AP$1368,$AW1608,Town!AA$1123:AA$1368)</f>
        <v>247</v>
      </c>
      <c r="AB1608" s="64">
        <f>SUMIF(Town!$AP$1123:$AP$1368,$AW1608,Town!AB$1123:AB$1368)</f>
        <v>68</v>
      </c>
      <c r="AC1608" s="64"/>
      <c r="AD1608" s="64"/>
      <c r="AE1608" s="64">
        <f>SUMIF(Town!$AP$1123:$AP$1368,$AW1608,Town!AE$1123:AE$1368)</f>
        <v>0</v>
      </c>
      <c r="AG1608" s="6">
        <f>IF(Q1608&gt;0,RANK(Q1608,(N1608:P1608,Q1608:AE1608)),0)</f>
        <v>0</v>
      </c>
      <c r="AH1608" s="6">
        <f>IF(R1608&gt;0,RANK(R1608,(N1608:P1608,Q1608:AE1608)),0)</f>
        <v>0</v>
      </c>
      <c r="AI1608" s="6">
        <f>IF(T1608&gt;0,RANK(T1608,(N1608:P1608,Q1608:AE1608)),0)</f>
        <v>0</v>
      </c>
      <c r="AJ1608" s="6">
        <f>IF(S1608&gt;0,RANK(S1608,(N1608:P1608,Q1608:AE1608)),0)</f>
        <v>0</v>
      </c>
      <c r="AK1608" s="2">
        <f t="shared" si="794"/>
        <v>0</v>
      </c>
      <c r="AL1608" s="2">
        <f t="shared" si="795"/>
        <v>0</v>
      </c>
      <c r="AM1608" s="2">
        <f t="shared" si="796"/>
        <v>0</v>
      </c>
      <c r="AN1608" s="2">
        <f t="shared" si="797"/>
        <v>0</v>
      </c>
      <c r="AP1608" t="s">
        <v>1797</v>
      </c>
      <c r="AQ1608" t="s">
        <v>2255</v>
      </c>
      <c r="AR1608">
        <v>1</v>
      </c>
      <c r="AT1608">
        <v>1</v>
      </c>
      <c r="AU1608" s="105">
        <v>50</v>
      </c>
      <c r="AV1608" s="107">
        <v>15</v>
      </c>
      <c r="AW1608" s="111">
        <f t="shared" si="769"/>
        <v>50015</v>
      </c>
      <c r="AY1608" s="6" t="s">
        <v>1243</v>
      </c>
    </row>
    <row r="1609" spans="1:51" hidden="1" outlineLevel="1">
      <c r="A1609" t="s">
        <v>796</v>
      </c>
      <c r="B1609" t="s">
        <v>2255</v>
      </c>
      <c r="C1609" s="1">
        <f t="shared" si="785"/>
        <v>13853</v>
      </c>
      <c r="D1609" s="8">
        <f t="shared" si="786"/>
        <v>0</v>
      </c>
      <c r="E1609" s="8">
        <f t="shared" si="787"/>
        <v>2</v>
      </c>
      <c r="F1609" s="8">
        <f t="shared" si="788"/>
        <v>1</v>
      </c>
      <c r="G1609" s="61">
        <f t="shared" si="789"/>
        <v>6217</v>
      </c>
      <c r="H1609" s="66">
        <f t="shared" si="783"/>
        <v>0.44878365696960948</v>
      </c>
      <c r="I1609" s="2"/>
      <c r="J1609" s="2">
        <f t="shared" si="790"/>
        <v>0</v>
      </c>
      <c r="K1609" s="2">
        <f t="shared" si="791"/>
        <v>0.25503501046704685</v>
      </c>
      <c r="L1609" s="2">
        <f t="shared" si="792"/>
        <v>0.70381866743665633</v>
      </c>
      <c r="M1609" s="2">
        <f t="shared" si="793"/>
        <v>4.1146322096296761E-2</v>
      </c>
      <c r="N1609" s="64">
        <f>SUMIF(Town!$AP$1123:$AP$1368,$AW1609,Town!N$1123:N$1368)</f>
        <v>0</v>
      </c>
      <c r="O1609" s="64">
        <f>SUMIF(Town!$AP$1123:$AP$1368,$AW1609,Town!O$1123:O$1368)</f>
        <v>3533</v>
      </c>
      <c r="P1609" s="64">
        <f>SUMIF(Town!$AP$1123:$AP$1368,$AW1609,Town!P$1123:P$1368)</f>
        <v>9750</v>
      </c>
      <c r="Q1609" s="64">
        <f>SUMIF(Town!$AP$1123:$AP$1368,$AW1609,Town!Q$1123:Q$1368)</f>
        <v>0</v>
      </c>
      <c r="R1609" s="64"/>
      <c r="S1609" s="64"/>
      <c r="T1609" s="64"/>
      <c r="U1609" s="64"/>
      <c r="V1609" s="64"/>
      <c r="W1609" s="64"/>
      <c r="X1609" s="64">
        <f>SUMIF(Town!$AP$1123:$AP$1368,$AW1609,Town!X$1123:X$1368)</f>
        <v>5</v>
      </c>
      <c r="Y1609" s="64">
        <f>SUMIF(Town!$AP$1123:$AP$1368,$AW1609,Town!Y$1123:Y$1368)</f>
        <v>97</v>
      </c>
      <c r="Z1609" s="64">
        <f>SUMIF(Town!$AP$1123:$AP$1368,$AW1609,Town!Z$1123:Z$1368)</f>
        <v>107</v>
      </c>
      <c r="AA1609" s="64">
        <f>SUMIF(Town!$AP$1123:$AP$1368,$AW1609,Town!AA$1123:AA$1368)</f>
        <v>245</v>
      </c>
      <c r="AB1609" s="64">
        <f>SUMIF(Town!$AP$1123:$AP$1368,$AW1609,Town!AB$1123:AB$1368)</f>
        <v>116</v>
      </c>
      <c r="AC1609" s="64"/>
      <c r="AD1609" s="64"/>
      <c r="AE1609" s="64">
        <f>SUMIF(Town!$AP$1123:$AP$1368,$AW1609,Town!AE$1123:AE$1368)</f>
        <v>0</v>
      </c>
      <c r="AG1609" s="6">
        <f>IF(Q1609&gt;0,RANK(Q1609,(N1609:P1609,Q1609:AE1609)),0)</f>
        <v>0</v>
      </c>
      <c r="AH1609" s="6">
        <f>IF(R1609&gt;0,RANK(R1609,(N1609:P1609,Q1609:AE1609)),0)</f>
        <v>0</v>
      </c>
      <c r="AI1609" s="6">
        <f>IF(T1609&gt;0,RANK(T1609,(N1609:P1609,Q1609:AE1609)),0)</f>
        <v>0</v>
      </c>
      <c r="AJ1609" s="6">
        <f>IF(S1609&gt;0,RANK(S1609,(N1609:P1609,Q1609:AE1609)),0)</f>
        <v>0</v>
      </c>
      <c r="AK1609" s="2">
        <f t="shared" si="794"/>
        <v>0</v>
      </c>
      <c r="AL1609" s="2">
        <f t="shared" si="795"/>
        <v>0</v>
      </c>
      <c r="AM1609" s="2">
        <f t="shared" si="796"/>
        <v>0</v>
      </c>
      <c r="AN1609" s="2">
        <f t="shared" si="797"/>
        <v>0</v>
      </c>
      <c r="AP1609" t="s">
        <v>796</v>
      </c>
      <c r="AQ1609" t="s">
        <v>2255</v>
      </c>
      <c r="AR1609">
        <v>1</v>
      </c>
      <c r="AT1609">
        <v>1</v>
      </c>
      <c r="AU1609" s="105">
        <v>50</v>
      </c>
      <c r="AV1609" s="107">
        <v>17</v>
      </c>
      <c r="AW1609" s="111">
        <f t="shared" si="769"/>
        <v>50017</v>
      </c>
      <c r="AY1609" s="6" t="s">
        <v>1243</v>
      </c>
    </row>
    <row r="1610" spans="1:51" hidden="1" outlineLevel="1">
      <c r="A1610" t="s">
        <v>325</v>
      </c>
      <c r="B1610" t="s">
        <v>2255</v>
      </c>
      <c r="C1610" s="1">
        <f t="shared" si="785"/>
        <v>11553</v>
      </c>
      <c r="D1610" s="8">
        <f t="shared" si="786"/>
        <v>0</v>
      </c>
      <c r="E1610" s="8">
        <f t="shared" si="787"/>
        <v>2</v>
      </c>
      <c r="F1610" s="8">
        <f t="shared" si="788"/>
        <v>1</v>
      </c>
      <c r="G1610" s="61">
        <f t="shared" si="789"/>
        <v>4927</v>
      </c>
      <c r="H1610" s="66">
        <f t="shared" si="783"/>
        <v>0.42646931532935167</v>
      </c>
      <c r="I1610" s="2"/>
      <c r="J1610" s="2">
        <f t="shared" si="790"/>
        <v>0</v>
      </c>
      <c r="K1610" s="2">
        <f t="shared" si="791"/>
        <v>0.26884791828962173</v>
      </c>
      <c r="L1610" s="2">
        <f t="shared" si="792"/>
        <v>0.69531723361897346</v>
      </c>
      <c r="M1610" s="2">
        <f t="shared" si="793"/>
        <v>3.5834848091404803E-2</v>
      </c>
      <c r="N1610" s="64">
        <f>SUMIF(Town!$AP$1123:$AP$1368,$AW1610,Town!N$1123:N$1368)</f>
        <v>0</v>
      </c>
      <c r="O1610" s="64">
        <f>SUMIF(Town!$AP$1123:$AP$1368,$AW1610,Town!O$1123:O$1368)</f>
        <v>3106</v>
      </c>
      <c r="P1610" s="64">
        <f>SUMIF(Town!$AP$1123:$AP$1368,$AW1610,Town!P$1123:P$1368)</f>
        <v>8033</v>
      </c>
      <c r="Q1610" s="64">
        <f>SUMIF(Town!$AP$1123:$AP$1368,$AW1610,Town!Q$1123:Q$1368)</f>
        <v>0</v>
      </c>
      <c r="R1610" s="64"/>
      <c r="S1610" s="64"/>
      <c r="T1610" s="64"/>
      <c r="U1610" s="64"/>
      <c r="V1610" s="64"/>
      <c r="W1610" s="64"/>
      <c r="X1610" s="64">
        <f>SUMIF(Town!$AP$1123:$AP$1368,$AW1610,Town!X$1123:X$1368)</f>
        <v>9</v>
      </c>
      <c r="Y1610" s="64">
        <f>SUMIF(Town!$AP$1123:$AP$1368,$AW1610,Town!Y$1123:Y$1368)</f>
        <v>78</v>
      </c>
      <c r="Z1610" s="64">
        <f>SUMIF(Town!$AP$1123:$AP$1368,$AW1610,Town!Z$1123:Z$1368)</f>
        <v>30</v>
      </c>
      <c r="AA1610" s="64">
        <f>SUMIF(Town!$AP$1123:$AP$1368,$AW1610,Town!AA$1123:AA$1368)</f>
        <v>189</v>
      </c>
      <c r="AB1610" s="64">
        <f>SUMIF(Town!$AP$1123:$AP$1368,$AW1610,Town!AB$1123:AB$1368)</f>
        <v>108</v>
      </c>
      <c r="AC1610" s="64"/>
      <c r="AD1610" s="64"/>
      <c r="AE1610" s="64">
        <f>SUMIF(Town!$AP$1123:$AP$1368,$AW1610,Town!AE$1123:AE$1368)</f>
        <v>0</v>
      </c>
      <c r="AG1610" s="6">
        <f>IF(Q1610&gt;0,RANK(Q1610,(N1610:P1610,Q1610:AE1610)),0)</f>
        <v>0</v>
      </c>
      <c r="AH1610" s="6">
        <f>IF(R1610&gt;0,RANK(R1610,(N1610:P1610,Q1610:AE1610)),0)</f>
        <v>0</v>
      </c>
      <c r="AI1610" s="6">
        <f>IF(T1610&gt;0,RANK(T1610,(N1610:P1610,Q1610:AE1610)),0)</f>
        <v>0</v>
      </c>
      <c r="AJ1610" s="6">
        <f>IF(S1610&gt;0,RANK(S1610,(N1610:P1610,Q1610:AE1610)),0)</f>
        <v>0</v>
      </c>
      <c r="AK1610" s="2">
        <f t="shared" si="794"/>
        <v>0</v>
      </c>
      <c r="AL1610" s="2">
        <f t="shared" si="795"/>
        <v>0</v>
      </c>
      <c r="AM1610" s="2">
        <f t="shared" si="796"/>
        <v>0</v>
      </c>
      <c r="AN1610" s="2">
        <f t="shared" si="797"/>
        <v>0</v>
      </c>
      <c r="AP1610" t="s">
        <v>325</v>
      </c>
      <c r="AQ1610" t="s">
        <v>2255</v>
      </c>
      <c r="AR1610">
        <v>1</v>
      </c>
      <c r="AT1610">
        <v>1</v>
      </c>
      <c r="AU1610" s="105">
        <v>50</v>
      </c>
      <c r="AV1610" s="107">
        <v>19</v>
      </c>
      <c r="AW1610" s="111">
        <f t="shared" si="769"/>
        <v>50019</v>
      </c>
      <c r="AY1610" s="6" t="s">
        <v>1243</v>
      </c>
    </row>
    <row r="1611" spans="1:51" hidden="1" outlineLevel="1">
      <c r="A1611" t="s">
        <v>689</v>
      </c>
      <c r="B1611" t="s">
        <v>2255</v>
      </c>
      <c r="C1611" s="1">
        <f t="shared" si="785"/>
        <v>28077</v>
      </c>
      <c r="D1611" s="8">
        <f t="shared" si="786"/>
        <v>0</v>
      </c>
      <c r="E1611" s="8">
        <f t="shared" si="787"/>
        <v>2</v>
      </c>
      <c r="F1611" s="8">
        <f t="shared" si="788"/>
        <v>1</v>
      </c>
      <c r="G1611" s="61">
        <f t="shared" si="789"/>
        <v>9709</v>
      </c>
      <c r="H1611" s="66">
        <f t="shared" si="783"/>
        <v>0.34579905260533533</v>
      </c>
      <c r="I1611" s="2"/>
      <c r="J1611" s="2">
        <f t="shared" si="790"/>
        <v>0</v>
      </c>
      <c r="K1611" s="2">
        <f t="shared" si="791"/>
        <v>0.30548135484560318</v>
      </c>
      <c r="L1611" s="2">
        <f t="shared" si="792"/>
        <v>0.65128040745093851</v>
      </c>
      <c r="M1611" s="2">
        <f t="shared" si="793"/>
        <v>4.3238237703458249E-2</v>
      </c>
      <c r="N1611" s="64">
        <f>SUMIF(Town!$AP$1123:$AP$1368,$AW1611,Town!N$1123:N$1368)</f>
        <v>0</v>
      </c>
      <c r="O1611" s="64">
        <f>SUMIF(Town!$AP$1123:$AP$1368,$AW1611,Town!O$1123:O$1368)</f>
        <v>8577</v>
      </c>
      <c r="P1611" s="64">
        <f>SUMIF(Town!$AP$1123:$AP$1368,$AW1611,Town!P$1123:P$1368)</f>
        <v>18286</v>
      </c>
      <c r="Q1611" s="64">
        <f>SUMIF(Town!$AP$1123:$AP$1368,$AW1611,Town!Q$1123:Q$1368)</f>
        <v>0</v>
      </c>
      <c r="R1611" s="64"/>
      <c r="S1611" s="64"/>
      <c r="T1611" s="64"/>
      <c r="U1611" s="64"/>
      <c r="V1611" s="64"/>
      <c r="W1611" s="64"/>
      <c r="X1611" s="64">
        <f>SUMIF(Town!$AP$1123:$AP$1368,$AW1611,Town!X$1123:X$1368)</f>
        <v>21</v>
      </c>
      <c r="Y1611" s="64">
        <f>SUMIF(Town!$AP$1123:$AP$1368,$AW1611,Town!Y$1123:Y$1368)</f>
        <v>222</v>
      </c>
      <c r="Z1611" s="64">
        <f>SUMIF(Town!$AP$1123:$AP$1368,$AW1611,Town!Z$1123:Z$1368)</f>
        <v>92</v>
      </c>
      <c r="AA1611" s="64">
        <f>SUMIF(Town!$AP$1123:$AP$1368,$AW1611,Town!AA$1123:AA$1368)</f>
        <v>643</v>
      </c>
      <c r="AB1611" s="64">
        <f>SUMIF(Town!$AP$1123:$AP$1368,$AW1611,Town!AB$1123:AB$1368)</f>
        <v>236</v>
      </c>
      <c r="AC1611" s="64"/>
      <c r="AD1611" s="64"/>
      <c r="AE1611" s="64">
        <f>SUMIF(Town!$AP$1123:$AP$1368,$AW1611,Town!AE$1123:AE$1368)</f>
        <v>0</v>
      </c>
      <c r="AG1611" s="6">
        <f>IF(Q1611&gt;0,RANK(Q1611,(N1611:P1611,Q1611:AE1611)),0)</f>
        <v>0</v>
      </c>
      <c r="AH1611" s="6">
        <f>IF(R1611&gt;0,RANK(R1611,(N1611:P1611,Q1611:AE1611)),0)</f>
        <v>0</v>
      </c>
      <c r="AI1611" s="6">
        <f>IF(T1611&gt;0,RANK(T1611,(N1611:P1611,Q1611:AE1611)),0)</f>
        <v>0</v>
      </c>
      <c r="AJ1611" s="6">
        <f>IF(S1611&gt;0,RANK(S1611,(N1611:P1611,Q1611:AE1611)),0)</f>
        <v>0</v>
      </c>
      <c r="AK1611" s="2">
        <f t="shared" si="794"/>
        <v>0</v>
      </c>
      <c r="AL1611" s="2">
        <f t="shared" si="795"/>
        <v>0</v>
      </c>
      <c r="AM1611" s="2">
        <f t="shared" si="796"/>
        <v>0</v>
      </c>
      <c r="AN1611" s="2">
        <f t="shared" si="797"/>
        <v>0</v>
      </c>
      <c r="AP1611" t="s">
        <v>689</v>
      </c>
      <c r="AQ1611" t="s">
        <v>2255</v>
      </c>
      <c r="AR1611">
        <v>1</v>
      </c>
      <c r="AT1611">
        <v>1</v>
      </c>
      <c r="AU1611" s="105">
        <v>50</v>
      </c>
      <c r="AV1611" s="107">
        <v>21</v>
      </c>
      <c r="AW1611" s="111">
        <f t="shared" ref="AW1611:AW1674" si="798">1000*AU1611+AV1611</f>
        <v>50021</v>
      </c>
      <c r="AY1611" s="6" t="s">
        <v>1243</v>
      </c>
    </row>
    <row r="1612" spans="1:51" hidden="1" outlineLevel="1">
      <c r="A1612" t="s">
        <v>342</v>
      </c>
      <c r="B1612" t="s">
        <v>2255</v>
      </c>
      <c r="C1612" s="1">
        <f t="shared" si="785"/>
        <v>28967</v>
      </c>
      <c r="D1612" s="8">
        <f t="shared" si="786"/>
        <v>0</v>
      </c>
      <c r="E1612" s="8">
        <f t="shared" si="787"/>
        <v>2</v>
      </c>
      <c r="F1612" s="8">
        <f t="shared" si="788"/>
        <v>1</v>
      </c>
      <c r="G1612" s="61">
        <f t="shared" si="789"/>
        <v>15054</v>
      </c>
      <c r="H1612" s="66">
        <f t="shared" si="783"/>
        <v>0.51969482514585563</v>
      </c>
      <c r="I1612" s="2"/>
      <c r="J1612" s="2">
        <f t="shared" si="790"/>
        <v>0</v>
      </c>
      <c r="K1612" s="2">
        <f t="shared" si="791"/>
        <v>0.22259812890530603</v>
      </c>
      <c r="L1612" s="2">
        <f t="shared" si="792"/>
        <v>0.74229295405116169</v>
      </c>
      <c r="M1612" s="2">
        <f t="shared" si="793"/>
        <v>3.5108917043532251E-2</v>
      </c>
      <c r="N1612" s="64">
        <f>SUMIF(Town!$AP$1123:$AP$1368,$AW1612,Town!N$1123:N$1368)</f>
        <v>0</v>
      </c>
      <c r="O1612" s="64">
        <f>SUMIF(Town!$AP$1123:$AP$1368,$AW1612,Town!O$1123:O$1368)</f>
        <v>6448</v>
      </c>
      <c r="P1612" s="64">
        <f>SUMIF(Town!$AP$1123:$AP$1368,$AW1612,Town!P$1123:P$1368)</f>
        <v>21502</v>
      </c>
      <c r="Q1612" s="64">
        <f>SUMIF(Town!$AP$1123:$AP$1368,$AW1612,Town!Q$1123:Q$1368)</f>
        <v>0</v>
      </c>
      <c r="R1612" s="64"/>
      <c r="S1612" s="64"/>
      <c r="T1612" s="64"/>
      <c r="U1612" s="64"/>
      <c r="V1612" s="64"/>
      <c r="W1612" s="64"/>
      <c r="X1612" s="64">
        <f>SUMIF(Town!$AP$1123:$AP$1368,$AW1612,Town!X$1123:X$1368)</f>
        <v>24</v>
      </c>
      <c r="Y1612" s="64">
        <f>SUMIF(Town!$AP$1123:$AP$1368,$AW1612,Town!Y$1123:Y$1368)</f>
        <v>186</v>
      </c>
      <c r="Z1612" s="64">
        <f>SUMIF(Town!$AP$1123:$AP$1368,$AW1612,Town!Z$1123:Z$1368)</f>
        <v>103</v>
      </c>
      <c r="AA1612" s="64">
        <f>SUMIF(Town!$AP$1123:$AP$1368,$AW1612,Town!AA$1123:AA$1368)</f>
        <v>461</v>
      </c>
      <c r="AB1612" s="64">
        <f>SUMIF(Town!$AP$1123:$AP$1368,$AW1612,Town!AB$1123:AB$1368)</f>
        <v>243</v>
      </c>
      <c r="AC1612" s="64"/>
      <c r="AD1612" s="64"/>
      <c r="AE1612" s="64">
        <f>SUMIF(Town!$AP$1123:$AP$1368,$AW1612,Town!AE$1123:AE$1368)</f>
        <v>0</v>
      </c>
      <c r="AG1612" s="6">
        <f>IF(Q1612&gt;0,RANK(Q1612,(N1612:P1612,Q1612:AE1612)),0)</f>
        <v>0</v>
      </c>
      <c r="AH1612" s="6">
        <f>IF(R1612&gt;0,RANK(R1612,(N1612:P1612,Q1612:AE1612)),0)</f>
        <v>0</v>
      </c>
      <c r="AI1612" s="6">
        <f>IF(T1612&gt;0,RANK(T1612,(N1612:P1612,Q1612:AE1612)),0)</f>
        <v>0</v>
      </c>
      <c r="AJ1612" s="6">
        <f>IF(S1612&gt;0,RANK(S1612,(N1612:P1612,Q1612:AE1612)),0)</f>
        <v>0</v>
      </c>
      <c r="AK1612" s="2">
        <f t="shared" si="794"/>
        <v>0</v>
      </c>
      <c r="AL1612" s="2">
        <f t="shared" si="795"/>
        <v>0</v>
      </c>
      <c r="AM1612" s="2">
        <f t="shared" si="796"/>
        <v>0</v>
      </c>
      <c r="AN1612" s="2">
        <f t="shared" si="797"/>
        <v>0</v>
      </c>
      <c r="AP1612" t="s">
        <v>342</v>
      </c>
      <c r="AQ1612" t="s">
        <v>2255</v>
      </c>
      <c r="AR1612">
        <v>1</v>
      </c>
      <c r="AT1612">
        <v>1</v>
      </c>
      <c r="AU1612" s="105">
        <v>50</v>
      </c>
      <c r="AV1612" s="107">
        <v>23</v>
      </c>
      <c r="AW1612" s="111">
        <f t="shared" si="798"/>
        <v>50023</v>
      </c>
      <c r="AY1612" s="6" t="s">
        <v>1243</v>
      </c>
    </row>
    <row r="1613" spans="1:51" hidden="1" outlineLevel="1">
      <c r="A1613" t="s">
        <v>1474</v>
      </c>
      <c r="B1613" t="s">
        <v>2255</v>
      </c>
      <c r="C1613" s="1">
        <f t="shared" si="785"/>
        <v>21487</v>
      </c>
      <c r="D1613" s="8">
        <f t="shared" si="786"/>
        <v>0</v>
      </c>
      <c r="E1613" s="8">
        <f t="shared" si="787"/>
        <v>2</v>
      </c>
      <c r="F1613" s="8">
        <f t="shared" si="788"/>
        <v>1</v>
      </c>
      <c r="G1613" s="61">
        <f t="shared" si="789"/>
        <v>11907</v>
      </c>
      <c r="H1613" s="66">
        <f t="shared" si="783"/>
        <v>0.55414902033787872</v>
      </c>
      <c r="I1613" s="2"/>
      <c r="J1613" s="2">
        <f t="shared" si="790"/>
        <v>0</v>
      </c>
      <c r="K1613" s="2">
        <f t="shared" si="791"/>
        <v>0.19281425978498626</v>
      </c>
      <c r="L1613" s="2">
        <f t="shared" si="792"/>
        <v>0.74696328012286495</v>
      </c>
      <c r="M1613" s="2">
        <f t="shared" si="793"/>
        <v>6.0222460092148822E-2</v>
      </c>
      <c r="N1613" s="64">
        <f>SUMIF(Town!$AP$1123:$AP$1368,$AW1613,Town!N$1123:N$1368)</f>
        <v>0</v>
      </c>
      <c r="O1613" s="64">
        <f>SUMIF(Town!$AP$1123:$AP$1368,$AW1613,Town!O$1123:O$1368)</f>
        <v>4143</v>
      </c>
      <c r="P1613" s="64">
        <f>SUMIF(Town!$AP$1123:$AP$1368,$AW1613,Town!P$1123:P$1368)</f>
        <v>16050</v>
      </c>
      <c r="Q1613" s="64">
        <f>SUMIF(Town!$AP$1123:$AP$1368,$AW1613,Town!Q$1123:Q$1368)</f>
        <v>0</v>
      </c>
      <c r="R1613" s="64"/>
      <c r="S1613" s="64"/>
      <c r="T1613" s="64"/>
      <c r="U1613" s="64"/>
      <c r="V1613" s="64"/>
      <c r="W1613" s="64"/>
      <c r="X1613" s="64">
        <f>SUMIF(Town!$AP$1123:$AP$1368,$AW1613,Town!X$1123:X$1368)</f>
        <v>9</v>
      </c>
      <c r="Y1613" s="64">
        <f>SUMIF(Town!$AP$1123:$AP$1368,$AW1613,Town!Y$1123:Y$1368)</f>
        <v>176</v>
      </c>
      <c r="Z1613" s="64">
        <f>SUMIF(Town!$AP$1123:$AP$1368,$AW1613,Town!Z$1123:Z$1368)</f>
        <v>52</v>
      </c>
      <c r="AA1613" s="64">
        <f>SUMIF(Town!$AP$1123:$AP$1368,$AW1613,Town!AA$1123:AA$1368)</f>
        <v>559</v>
      </c>
      <c r="AB1613" s="64">
        <f>SUMIF(Town!$AP$1123:$AP$1368,$AW1613,Town!AB$1123:AB$1368)</f>
        <v>498</v>
      </c>
      <c r="AC1613" s="64"/>
      <c r="AD1613" s="64"/>
      <c r="AE1613" s="64">
        <f>SUMIF(Town!$AP$1123:$AP$1368,$AW1613,Town!AE$1123:AE$1368)</f>
        <v>0</v>
      </c>
      <c r="AG1613" s="6">
        <f>IF(Q1613&gt;0,RANK(Q1613,(N1613:P1613,Q1613:AE1613)),0)</f>
        <v>0</v>
      </c>
      <c r="AH1613" s="6">
        <f>IF(R1613&gt;0,RANK(R1613,(N1613:P1613,Q1613:AE1613)),0)</f>
        <v>0</v>
      </c>
      <c r="AI1613" s="6">
        <f>IF(T1613&gt;0,RANK(T1613,(N1613:P1613,Q1613:AE1613)),0)</f>
        <v>0</v>
      </c>
      <c r="AJ1613" s="6">
        <f>IF(S1613&gt;0,RANK(S1613,(N1613:P1613,Q1613:AE1613)),0)</f>
        <v>0</v>
      </c>
      <c r="AK1613" s="2">
        <f t="shared" si="794"/>
        <v>0</v>
      </c>
      <c r="AL1613" s="2">
        <f t="shared" si="795"/>
        <v>0</v>
      </c>
      <c r="AM1613" s="2">
        <f t="shared" si="796"/>
        <v>0</v>
      </c>
      <c r="AN1613" s="2">
        <f t="shared" si="797"/>
        <v>0</v>
      </c>
      <c r="AP1613" t="s">
        <v>1474</v>
      </c>
      <c r="AQ1613" t="s">
        <v>2255</v>
      </c>
      <c r="AR1613">
        <v>1</v>
      </c>
      <c r="AT1613">
        <v>1</v>
      </c>
      <c r="AU1613" s="105">
        <v>50</v>
      </c>
      <c r="AV1613" s="107">
        <v>25</v>
      </c>
      <c r="AW1613" s="111">
        <f t="shared" si="798"/>
        <v>50025</v>
      </c>
      <c r="AY1613" s="6" t="s">
        <v>1243</v>
      </c>
    </row>
    <row r="1614" spans="1:51" hidden="1" outlineLevel="1">
      <c r="A1614" t="s">
        <v>2103</v>
      </c>
      <c r="B1614" t="s">
        <v>2255</v>
      </c>
      <c r="C1614" s="1">
        <f t="shared" si="785"/>
        <v>28209</v>
      </c>
      <c r="D1614" s="8">
        <f t="shared" si="786"/>
        <v>0</v>
      </c>
      <c r="E1614" s="8">
        <f t="shared" si="787"/>
        <v>2</v>
      </c>
      <c r="F1614" s="8">
        <f t="shared" si="788"/>
        <v>1</v>
      </c>
      <c r="G1614" s="61">
        <f t="shared" si="789"/>
        <v>12733</v>
      </c>
      <c r="H1614" s="66">
        <f t="shared" si="783"/>
        <v>0.4513807650040767</v>
      </c>
      <c r="I1614" s="2"/>
      <c r="J1614" s="2">
        <f t="shared" si="790"/>
        <v>0</v>
      </c>
      <c r="K1614" s="2">
        <f t="shared" si="791"/>
        <v>0.25268531319791554</v>
      </c>
      <c r="L1614" s="2">
        <f t="shared" si="792"/>
        <v>0.7040660782019923</v>
      </c>
      <c r="M1614" s="2">
        <f t="shared" si="793"/>
        <v>4.3248608600092164E-2</v>
      </c>
      <c r="N1614" s="64">
        <f>SUMIF(Town!$AP$1123:$AP$1368,$AW1614,Town!N$1123:N$1368)</f>
        <v>0</v>
      </c>
      <c r="O1614" s="64">
        <f>SUMIF(Town!$AP$1123:$AP$1368,$AW1614,Town!O$1123:O$1368)</f>
        <v>7128</v>
      </c>
      <c r="P1614" s="64">
        <f>SUMIF(Town!$AP$1123:$AP$1368,$AW1614,Town!P$1123:P$1368)</f>
        <v>19861</v>
      </c>
      <c r="Q1614" s="64">
        <f>SUMIF(Town!$AP$1123:$AP$1368,$AW1614,Town!Q$1123:Q$1368)</f>
        <v>0</v>
      </c>
      <c r="R1614" s="64"/>
      <c r="S1614" s="64"/>
      <c r="T1614" s="64"/>
      <c r="U1614" s="64"/>
      <c r="V1614" s="64"/>
      <c r="W1614" s="64"/>
      <c r="X1614" s="64">
        <f>SUMIF(Town!$AP$1123:$AP$1368,$AW1614,Town!X$1123:X$1368)</f>
        <v>11</v>
      </c>
      <c r="Y1614" s="64">
        <f>SUMIF(Town!$AP$1123:$AP$1368,$AW1614,Town!Y$1123:Y$1368)</f>
        <v>195</v>
      </c>
      <c r="Z1614" s="64">
        <f>SUMIF(Town!$AP$1123:$AP$1368,$AW1614,Town!Z$1123:Z$1368)</f>
        <v>87</v>
      </c>
      <c r="AA1614" s="64">
        <f>SUMIF(Town!$AP$1123:$AP$1368,$AW1614,Town!AA$1123:AA$1368)</f>
        <v>735</v>
      </c>
      <c r="AB1614" s="64">
        <f>SUMIF(Town!$AP$1123:$AP$1368,$AW1614,Town!AB$1123:AB$1368)</f>
        <v>192</v>
      </c>
      <c r="AC1614" s="64"/>
      <c r="AD1614" s="64"/>
      <c r="AE1614" s="64">
        <f>SUMIF(Town!$AP$1123:$AP$1368,$AW1614,Town!AE$1123:AE$1368)</f>
        <v>0</v>
      </c>
      <c r="AG1614" s="6">
        <f>IF(Q1614&gt;0,RANK(Q1614,(N1614:P1614,Q1614:AE1614)),0)</f>
        <v>0</v>
      </c>
      <c r="AH1614" s="6">
        <f>IF(R1614&gt;0,RANK(R1614,(N1614:P1614,Q1614:AE1614)),0)</f>
        <v>0</v>
      </c>
      <c r="AI1614" s="6">
        <f>IF(T1614&gt;0,RANK(T1614,(N1614:P1614,Q1614:AE1614)),0)</f>
        <v>0</v>
      </c>
      <c r="AJ1614" s="6">
        <f>IF(S1614&gt;0,RANK(S1614,(N1614:P1614,Q1614:AE1614)),0)</f>
        <v>0</v>
      </c>
      <c r="AK1614" s="2">
        <f t="shared" si="794"/>
        <v>0</v>
      </c>
      <c r="AL1614" s="2">
        <f t="shared" si="795"/>
        <v>0</v>
      </c>
      <c r="AM1614" s="2">
        <f t="shared" si="796"/>
        <v>0</v>
      </c>
      <c r="AN1614" s="2">
        <f t="shared" si="797"/>
        <v>0</v>
      </c>
      <c r="AP1614" t="s">
        <v>2103</v>
      </c>
      <c r="AQ1614" t="s">
        <v>2255</v>
      </c>
      <c r="AR1614">
        <v>1</v>
      </c>
      <c r="AT1614">
        <v>1</v>
      </c>
      <c r="AU1614" s="105">
        <v>50</v>
      </c>
      <c r="AV1614" s="107">
        <v>27</v>
      </c>
      <c r="AW1614" s="111">
        <f t="shared" si="798"/>
        <v>50027</v>
      </c>
      <c r="AY1614" s="6" t="s">
        <v>1243</v>
      </c>
    </row>
    <row r="1615" spans="1:51" collapsed="1">
      <c r="A1615" t="s">
        <v>609</v>
      </c>
      <c r="B1615" t="s">
        <v>179</v>
      </c>
      <c r="C1615" s="1">
        <f t="shared" si="785"/>
        <v>294267</v>
      </c>
      <c r="D1615" s="8">
        <f t="shared" si="786"/>
        <v>0</v>
      </c>
      <c r="E1615" s="8">
        <f t="shared" si="787"/>
        <v>2</v>
      </c>
      <c r="F1615" s="8">
        <f t="shared" si="788"/>
        <v>1</v>
      </c>
      <c r="G1615" s="61">
        <f t="shared" si="789"/>
        <v>135855</v>
      </c>
      <c r="H1615" s="66">
        <f t="shared" si="783"/>
        <v>0.46167256267267481</v>
      </c>
      <c r="I1615" s="2"/>
      <c r="J1615" s="2">
        <f t="shared" si="790"/>
        <v>0</v>
      </c>
      <c r="K1615" s="2">
        <f t="shared" si="791"/>
        <v>0.24874688633112105</v>
      </c>
      <c r="L1615" s="2">
        <f t="shared" si="792"/>
        <v>0.71041944900379583</v>
      </c>
      <c r="M1615" s="2">
        <f t="shared" si="793"/>
        <v>4.0833664665083091E-2</v>
      </c>
      <c r="N1615" s="64">
        <f>SUM(N1601:N1614)</f>
        <v>0</v>
      </c>
      <c r="O1615" s="64">
        <f>SUM(O1601:O1614)</f>
        <v>73198</v>
      </c>
      <c r="P1615" s="64">
        <f>SUM(P1601:P1614)</f>
        <v>209053</v>
      </c>
      <c r="Q1615" s="64">
        <f>SUM(Q1601:Q1614)</f>
        <v>0</v>
      </c>
      <c r="R1615" s="64"/>
      <c r="S1615" s="64"/>
      <c r="T1615" s="64"/>
      <c r="U1615" s="64"/>
      <c r="V1615" s="64"/>
      <c r="W1615" s="64"/>
      <c r="X1615" s="64">
        <f t="shared" ref="X1615:AB1615" si="799">SUM(X1601:X1614)</f>
        <v>252</v>
      </c>
      <c r="Y1615" s="64">
        <f t="shared" si="799"/>
        <v>2452</v>
      </c>
      <c r="Z1615" s="64">
        <f t="shared" si="799"/>
        <v>877</v>
      </c>
      <c r="AA1615" s="64">
        <f t="shared" si="799"/>
        <v>5924</v>
      </c>
      <c r="AB1615" s="64">
        <f t="shared" si="799"/>
        <v>2511</v>
      </c>
      <c r="AC1615" s="64"/>
      <c r="AD1615" s="64"/>
      <c r="AE1615" s="64">
        <f>SUM(AE1601:AE1614)</f>
        <v>0</v>
      </c>
      <c r="AG1615" s="6">
        <f>IF(Q1615&gt;0,RANK(Q1615,(N1615:P1615,Q1615:AE1615)),0)</f>
        <v>0</v>
      </c>
      <c r="AH1615" s="6">
        <f>IF(R1615&gt;0,RANK(R1615,(N1615:P1615,Q1615:AE1615)),0)</f>
        <v>0</v>
      </c>
      <c r="AI1615" s="6">
        <f>IF(T1615&gt;0,RANK(T1615,(N1615:P1615,Q1615:AE1615)),0)</f>
        <v>0</v>
      </c>
      <c r="AJ1615" s="6">
        <f>IF(S1615&gt;0,RANK(S1615,(N1615:P1615,Q1615:AE1615)),0)</f>
        <v>0</v>
      </c>
      <c r="AK1615" s="2">
        <f t="shared" si="794"/>
        <v>0</v>
      </c>
      <c r="AL1615" s="2">
        <f t="shared" si="795"/>
        <v>0</v>
      </c>
      <c r="AM1615" s="2">
        <f t="shared" si="796"/>
        <v>0</v>
      </c>
      <c r="AN1615" s="2">
        <f t="shared" si="797"/>
        <v>0</v>
      </c>
      <c r="AP1615" t="s">
        <v>609</v>
      </c>
      <c r="AQ1615" t="s">
        <v>179</v>
      </c>
      <c r="AT1615">
        <v>1</v>
      </c>
      <c r="AU1615" s="105">
        <v>50</v>
      </c>
      <c r="AV1615" s="107"/>
      <c r="AW1615" s="105">
        <v>50</v>
      </c>
      <c r="AY1615" s="6" t="s">
        <v>71</v>
      </c>
    </row>
    <row r="1616" spans="1:51">
      <c r="C1616" s="1"/>
      <c r="D1616" s="8"/>
      <c r="E1616" s="8"/>
      <c r="F1616" s="8"/>
      <c r="G1616" s="61"/>
      <c r="H1616" s="66"/>
      <c r="I1616" s="2"/>
      <c r="N1616" s="64"/>
      <c r="O1616" s="64"/>
      <c r="P1616" s="64"/>
      <c r="Q1616" s="64"/>
      <c r="R1616" s="64"/>
      <c r="S1616" s="64"/>
      <c r="T1616" s="64"/>
      <c r="U1616" s="64"/>
      <c r="V1616" s="64"/>
      <c r="W1616" s="64"/>
      <c r="X1616" s="64"/>
      <c r="Y1616" s="64"/>
      <c r="Z1616" s="64"/>
      <c r="AA1616" s="64"/>
      <c r="AB1616" s="64"/>
      <c r="AC1616" s="64"/>
      <c r="AD1616" s="64"/>
      <c r="AE1616" s="64"/>
      <c r="AG1616" s="6"/>
      <c r="AH1616" s="6"/>
      <c r="AI1616" s="6"/>
      <c r="AJ1616" s="6"/>
      <c r="AU1616" s="105"/>
      <c r="AV1616" s="107"/>
      <c r="AW1616" s="111"/>
    </row>
    <row r="1617" spans="1:51" hidden="1" outlineLevel="1">
      <c r="A1617" t="s">
        <v>380</v>
      </c>
      <c r="B1617" t="s">
        <v>207</v>
      </c>
      <c r="C1617" s="1">
        <f t="shared" ref="C1617:C1648" si="800">SUM(N1617:AE1617)</f>
        <v>15574</v>
      </c>
      <c r="D1617" s="8">
        <f t="shared" ref="D1617:D1648" si="801">IF(N1617&gt;0, RANK(N1617,(N1617:AE1617)),0)</f>
        <v>2</v>
      </c>
      <c r="E1617" s="8">
        <f t="shared" ref="E1617:E1648" si="802">IF(O1617&gt;0,RANK(O1617,(N1617:AE1617)),0)</f>
        <v>1</v>
      </c>
      <c r="F1617" s="8">
        <f t="shared" ref="F1617:F1648" si="803">IF(P1617&gt;0,RANK(P1617,(N1617:AE1617)),0)</f>
        <v>0</v>
      </c>
      <c r="G1617" s="61">
        <f t="shared" ref="G1617:G1648" si="804">IF(C1617&gt;0,MAX(N1617:S1617)-LARGE(N1617:S1617,2),0)</f>
        <v>520</v>
      </c>
      <c r="H1617" s="66">
        <f t="shared" si="783"/>
        <v>3.3388981636060099E-2</v>
      </c>
      <c r="I1617" s="2"/>
      <c r="J1617" s="2">
        <f t="shared" ref="J1617:J1648" si="805">IF($C1617=0,"-",N1617/$C1617)</f>
        <v>0.48292025170155389</v>
      </c>
      <c r="K1617" s="2">
        <f t="shared" ref="K1617:K1648" si="806">IF($C1617=0,"-",O1617/$C1617)</f>
        <v>0.51630923333761403</v>
      </c>
      <c r="L1617" s="2">
        <f t="shared" ref="L1617:L1648" si="807">IF($C1617=0,"-",P1617/$C1617)</f>
        <v>0</v>
      </c>
      <c r="M1617" s="2">
        <f t="shared" ref="M1617:M1648" si="808">IF(C1617=0,"-",(1-J1617-K1617-L1617))</f>
        <v>7.70514960832136E-4</v>
      </c>
      <c r="N1617" s="64">
        <v>7521</v>
      </c>
      <c r="O1617" s="64">
        <v>8041</v>
      </c>
      <c r="P1617" s="64"/>
      <c r="Q1617" s="64"/>
      <c r="R1617" s="64"/>
      <c r="S1617" s="64"/>
      <c r="T1617" s="64"/>
      <c r="U1617" s="64"/>
      <c r="V1617" s="64"/>
      <c r="W1617" s="64"/>
      <c r="X1617" s="64">
        <v>12</v>
      </c>
      <c r="Y1617" s="64"/>
      <c r="Z1617" s="64"/>
      <c r="AA1617" s="64"/>
      <c r="AB1617" s="64"/>
      <c r="AC1617" s="64"/>
      <c r="AD1617" s="64"/>
      <c r="AE1617" s="64"/>
      <c r="AG1617" s="6">
        <f>IF(Q1617&gt;0,RANK(Q1617,(N1617:P1617,Q1617:AE1617)),0)</f>
        <v>0</v>
      </c>
      <c r="AH1617" s="6">
        <f>IF(R1617&gt;0,RANK(R1617,(N1617:P1617,Q1617:AE1617)),0)</f>
        <v>0</v>
      </c>
      <c r="AI1617" s="6">
        <f>IF(T1617&gt;0,RANK(T1617,(N1617:P1617,Q1617:AE1617)),0)</f>
        <v>0</v>
      </c>
      <c r="AJ1617" s="6">
        <f>IF(S1617&gt;0,RANK(S1617,(N1617:P1617,Q1617:AE1617)),0)</f>
        <v>0</v>
      </c>
      <c r="AK1617" s="2">
        <f t="shared" ref="AK1617:AK1648" si="809">IF($C1617=0,"-",Q1617/$C1617)</f>
        <v>0</v>
      </c>
      <c r="AL1617" s="2">
        <f t="shared" ref="AL1617:AL1648" si="810">IF($C1617=0,"-",R1617/$C1617)</f>
        <v>0</v>
      </c>
      <c r="AM1617" s="2">
        <f t="shared" ref="AM1617:AM1648" si="811">IF($C1617=0,"-",T1617/$C1617)</f>
        <v>0</v>
      </c>
      <c r="AN1617" s="2">
        <f t="shared" ref="AN1617:AN1648" si="812">IF($C1617=0,"-",S1617/$C1617)</f>
        <v>0</v>
      </c>
      <c r="AP1617" t="s">
        <v>380</v>
      </c>
      <c r="AQ1617" t="s">
        <v>207</v>
      </c>
      <c r="AR1617">
        <v>2</v>
      </c>
      <c r="AT1617">
        <v>1</v>
      </c>
      <c r="AU1617" s="105">
        <v>51</v>
      </c>
      <c r="AV1617" s="107">
        <v>1</v>
      </c>
      <c r="AW1617" s="111">
        <f t="shared" si="798"/>
        <v>51001</v>
      </c>
      <c r="AY1617" s="6" t="s">
        <v>1243</v>
      </c>
    </row>
    <row r="1618" spans="1:51" hidden="1" outlineLevel="1">
      <c r="A1618" t="s">
        <v>158</v>
      </c>
      <c r="B1618" t="s">
        <v>207</v>
      </c>
      <c r="C1618" s="1">
        <f t="shared" si="800"/>
        <v>53369</v>
      </c>
      <c r="D1618" s="8">
        <f t="shared" si="801"/>
        <v>1</v>
      </c>
      <c r="E1618" s="8">
        <f t="shared" si="802"/>
        <v>2</v>
      </c>
      <c r="F1618" s="8">
        <f t="shared" si="803"/>
        <v>0</v>
      </c>
      <c r="G1618" s="61">
        <f t="shared" si="804"/>
        <v>8631</v>
      </c>
      <c r="H1618" s="66">
        <f t="shared" si="783"/>
        <v>0.16172309767842755</v>
      </c>
      <c r="I1618" s="2"/>
      <c r="J1618" s="2">
        <f t="shared" si="805"/>
        <v>0.58035563716764416</v>
      </c>
      <c r="K1618" s="2">
        <f t="shared" si="806"/>
        <v>0.41863253948921658</v>
      </c>
      <c r="L1618" s="2">
        <f t="shared" si="807"/>
        <v>0</v>
      </c>
      <c r="M1618" s="2">
        <f t="shared" si="808"/>
        <v>1.011823343139262E-3</v>
      </c>
      <c r="N1618" s="64">
        <v>30973</v>
      </c>
      <c r="O1618" s="64">
        <v>22342</v>
      </c>
      <c r="P1618" s="64"/>
      <c r="Q1618" s="64"/>
      <c r="R1618" s="64"/>
      <c r="S1618" s="64"/>
      <c r="T1618" s="64"/>
      <c r="U1618" s="64"/>
      <c r="V1618" s="64"/>
      <c r="W1618" s="64"/>
      <c r="X1618" s="64">
        <v>54</v>
      </c>
      <c r="Y1618" s="64"/>
      <c r="Z1618" s="64"/>
      <c r="AA1618" s="64"/>
      <c r="AB1618" s="64"/>
      <c r="AC1618" s="64"/>
      <c r="AD1618" s="64"/>
      <c r="AE1618" s="64"/>
      <c r="AG1618" s="6">
        <f>IF(Q1618&gt;0,RANK(Q1618,(N1618:P1618,Q1618:AE1618)),0)</f>
        <v>0</v>
      </c>
      <c r="AH1618" s="6">
        <f>IF(R1618&gt;0,RANK(R1618,(N1618:P1618,Q1618:AE1618)),0)</f>
        <v>0</v>
      </c>
      <c r="AI1618" s="6">
        <f>IF(T1618&gt;0,RANK(T1618,(N1618:P1618,Q1618:AE1618)),0)</f>
        <v>0</v>
      </c>
      <c r="AJ1618" s="6">
        <f>IF(S1618&gt;0,RANK(S1618,(N1618:P1618,Q1618:AE1618)),0)</f>
        <v>0</v>
      </c>
      <c r="AK1618" s="2">
        <f t="shared" si="809"/>
        <v>0</v>
      </c>
      <c r="AL1618" s="2">
        <f t="shared" si="810"/>
        <v>0</v>
      </c>
      <c r="AM1618" s="2">
        <f t="shared" si="811"/>
        <v>0</v>
      </c>
      <c r="AN1618" s="2">
        <f t="shared" si="812"/>
        <v>0</v>
      </c>
      <c r="AP1618" t="s">
        <v>158</v>
      </c>
      <c r="AQ1618" t="s">
        <v>207</v>
      </c>
      <c r="AR1618">
        <v>5</v>
      </c>
      <c r="AT1618">
        <v>1</v>
      </c>
      <c r="AU1618" s="105">
        <v>51</v>
      </c>
      <c r="AV1618" s="107">
        <v>3</v>
      </c>
      <c r="AW1618" s="111">
        <f t="shared" si="798"/>
        <v>51003</v>
      </c>
      <c r="AY1618" s="6" t="s">
        <v>1243</v>
      </c>
    </row>
    <row r="1619" spans="1:51" hidden="1" outlineLevel="1">
      <c r="A1619" t="s">
        <v>2162</v>
      </c>
      <c r="B1619" t="s">
        <v>207</v>
      </c>
      <c r="C1619" s="1">
        <f t="shared" si="800"/>
        <v>7309</v>
      </c>
      <c r="D1619" s="8">
        <f t="shared" si="801"/>
        <v>2</v>
      </c>
      <c r="E1619" s="8">
        <f t="shared" si="802"/>
        <v>1</v>
      </c>
      <c r="F1619" s="8">
        <f t="shared" si="803"/>
        <v>0</v>
      </c>
      <c r="G1619" s="61">
        <f t="shared" si="804"/>
        <v>291</v>
      </c>
      <c r="H1619" s="66">
        <f t="shared" si="783"/>
        <v>3.9813928033930773E-2</v>
      </c>
      <c r="I1619" s="2"/>
      <c r="J1619" s="2">
        <f t="shared" si="805"/>
        <v>0.47981940073881518</v>
      </c>
      <c r="K1619" s="2">
        <f t="shared" si="806"/>
        <v>0.51963332877274593</v>
      </c>
      <c r="L1619" s="2">
        <f t="shared" si="807"/>
        <v>0</v>
      </c>
      <c r="M1619" s="2">
        <f t="shared" si="808"/>
        <v>5.4727048843883352E-4</v>
      </c>
      <c r="N1619" s="64">
        <v>3507</v>
      </c>
      <c r="O1619" s="64">
        <v>3798</v>
      </c>
      <c r="P1619" s="64"/>
      <c r="Q1619" s="64"/>
      <c r="R1619" s="64"/>
      <c r="S1619" s="64"/>
      <c r="T1619" s="64"/>
      <c r="U1619" s="64"/>
      <c r="V1619" s="64"/>
      <c r="W1619" s="64"/>
      <c r="X1619" s="64">
        <v>4</v>
      </c>
      <c r="Y1619" s="64"/>
      <c r="Z1619" s="64"/>
      <c r="AA1619" s="64"/>
      <c r="AB1619" s="64"/>
      <c r="AC1619" s="64"/>
      <c r="AD1619" s="64"/>
      <c r="AE1619" s="64"/>
      <c r="AG1619" s="6">
        <f>IF(Q1619&gt;0,RANK(Q1619,(N1619:P1619,Q1619:AE1619)),0)</f>
        <v>0</v>
      </c>
      <c r="AH1619" s="6">
        <f>IF(R1619&gt;0,RANK(R1619,(N1619:P1619,Q1619:AE1619)),0)</f>
        <v>0</v>
      </c>
      <c r="AI1619" s="6">
        <f>IF(T1619&gt;0,RANK(T1619,(N1619:P1619,Q1619:AE1619)),0)</f>
        <v>0</v>
      </c>
      <c r="AJ1619" s="6">
        <f>IF(S1619&gt;0,RANK(S1619,(N1619:P1619,Q1619:AE1619)),0)</f>
        <v>0</v>
      </c>
      <c r="AK1619" s="2">
        <f t="shared" si="809"/>
        <v>0</v>
      </c>
      <c r="AL1619" s="2">
        <f t="shared" si="810"/>
        <v>0</v>
      </c>
      <c r="AM1619" s="2">
        <f t="shared" si="811"/>
        <v>0</v>
      </c>
      <c r="AN1619" s="2">
        <f t="shared" si="812"/>
        <v>0</v>
      </c>
      <c r="AP1619" t="s">
        <v>2162</v>
      </c>
      <c r="AQ1619" t="s">
        <v>207</v>
      </c>
      <c r="AR1619">
        <v>9</v>
      </c>
      <c r="AT1619">
        <v>1</v>
      </c>
      <c r="AU1619" s="105">
        <v>51</v>
      </c>
      <c r="AV1619" s="107">
        <v>5</v>
      </c>
      <c r="AW1619" s="111">
        <f t="shared" si="798"/>
        <v>51005</v>
      </c>
      <c r="AY1619" s="6" t="s">
        <v>1243</v>
      </c>
    </row>
    <row r="1620" spans="1:51" hidden="1" outlineLevel="1">
      <c r="A1620" t="s">
        <v>984</v>
      </c>
      <c r="B1620" t="s">
        <v>207</v>
      </c>
      <c r="C1620" s="1">
        <f t="shared" si="800"/>
        <v>6762</v>
      </c>
      <c r="D1620" s="8">
        <f t="shared" si="801"/>
        <v>2</v>
      </c>
      <c r="E1620" s="8">
        <f t="shared" si="802"/>
        <v>1</v>
      </c>
      <c r="F1620" s="8">
        <f t="shared" si="803"/>
        <v>0</v>
      </c>
      <c r="G1620" s="61">
        <f t="shared" si="804"/>
        <v>1795</v>
      </c>
      <c r="H1620" s="66">
        <f t="shared" si="783"/>
        <v>0.26545400769003252</v>
      </c>
      <c r="I1620" s="2"/>
      <c r="J1620" s="2">
        <f t="shared" si="805"/>
        <v>0.36690328305235137</v>
      </c>
      <c r="K1620" s="2">
        <f t="shared" si="806"/>
        <v>0.63235729074238389</v>
      </c>
      <c r="L1620" s="2">
        <f t="shared" si="807"/>
        <v>0</v>
      </c>
      <c r="M1620" s="2">
        <f t="shared" si="808"/>
        <v>7.3942620526479264E-4</v>
      </c>
      <c r="N1620" s="64">
        <v>2481</v>
      </c>
      <c r="O1620" s="64">
        <v>4276</v>
      </c>
      <c r="P1620" s="64"/>
      <c r="Q1620" s="64"/>
      <c r="R1620" s="64"/>
      <c r="S1620" s="64"/>
      <c r="T1620" s="64"/>
      <c r="U1620" s="64"/>
      <c r="V1620" s="64"/>
      <c r="W1620" s="64"/>
      <c r="X1620" s="64">
        <v>5</v>
      </c>
      <c r="Y1620" s="64"/>
      <c r="Z1620" s="64"/>
      <c r="AA1620" s="64"/>
      <c r="AB1620" s="64"/>
      <c r="AC1620" s="64"/>
      <c r="AD1620" s="64"/>
      <c r="AE1620" s="64"/>
      <c r="AG1620" s="6">
        <f>IF(Q1620&gt;0,RANK(Q1620,(N1620:P1620,Q1620:AE1620)),0)</f>
        <v>0</v>
      </c>
      <c r="AH1620" s="6">
        <f>IF(R1620&gt;0,RANK(R1620,(N1620:P1620,Q1620:AE1620)),0)</f>
        <v>0</v>
      </c>
      <c r="AI1620" s="6">
        <f>IF(T1620&gt;0,RANK(T1620,(N1620:P1620,Q1620:AE1620)),0)</f>
        <v>0</v>
      </c>
      <c r="AJ1620" s="6">
        <f>IF(S1620&gt;0,RANK(S1620,(N1620:P1620,Q1620:AE1620)),0)</f>
        <v>0</v>
      </c>
      <c r="AK1620" s="2">
        <f t="shared" si="809"/>
        <v>0</v>
      </c>
      <c r="AL1620" s="2">
        <f t="shared" si="810"/>
        <v>0</v>
      </c>
      <c r="AM1620" s="2">
        <f t="shared" si="811"/>
        <v>0</v>
      </c>
      <c r="AN1620" s="2">
        <f t="shared" si="812"/>
        <v>0</v>
      </c>
      <c r="AP1620" t="s">
        <v>984</v>
      </c>
      <c r="AQ1620" t="s">
        <v>207</v>
      </c>
      <c r="AR1620">
        <v>4</v>
      </c>
      <c r="AT1620">
        <v>1</v>
      </c>
      <c r="AU1620" s="105">
        <v>51</v>
      </c>
      <c r="AV1620" s="107">
        <v>7</v>
      </c>
      <c r="AW1620" s="111">
        <f t="shared" si="798"/>
        <v>51007</v>
      </c>
      <c r="AY1620" s="6" t="s">
        <v>1243</v>
      </c>
    </row>
    <row r="1621" spans="1:51" hidden="1" outlineLevel="1">
      <c r="A1621" t="s">
        <v>2482</v>
      </c>
      <c r="B1621" t="s">
        <v>207</v>
      </c>
      <c r="C1621" s="1">
        <f t="shared" si="800"/>
        <v>14998</v>
      </c>
      <c r="D1621" s="8">
        <f t="shared" si="801"/>
        <v>2</v>
      </c>
      <c r="E1621" s="8">
        <f t="shared" si="802"/>
        <v>1</v>
      </c>
      <c r="F1621" s="8">
        <f t="shared" si="803"/>
        <v>0</v>
      </c>
      <c r="G1621" s="61">
        <f t="shared" si="804"/>
        <v>2832</v>
      </c>
      <c r="H1621" s="66">
        <f t="shared" si="783"/>
        <v>0.18882517669022536</v>
      </c>
      <c r="I1621" s="2"/>
      <c r="J1621" s="2">
        <f t="shared" si="805"/>
        <v>0.40492065608747835</v>
      </c>
      <c r="K1621" s="2">
        <f t="shared" si="806"/>
        <v>0.59374583277770365</v>
      </c>
      <c r="L1621" s="2">
        <f t="shared" si="807"/>
        <v>0</v>
      </c>
      <c r="M1621" s="2">
        <f t="shared" si="808"/>
        <v>1.3335111348180551E-3</v>
      </c>
      <c r="N1621" s="64">
        <v>6073</v>
      </c>
      <c r="O1621" s="64">
        <v>8905</v>
      </c>
      <c r="P1621" s="64"/>
      <c r="Q1621" s="64"/>
      <c r="R1621" s="64"/>
      <c r="S1621" s="64"/>
      <c r="T1621" s="64"/>
      <c r="U1621" s="64"/>
      <c r="V1621" s="64"/>
      <c r="W1621" s="64"/>
      <c r="X1621" s="64">
        <v>20</v>
      </c>
      <c r="Y1621" s="64"/>
      <c r="Z1621" s="64"/>
      <c r="AA1621" s="64"/>
      <c r="AB1621" s="64"/>
      <c r="AC1621" s="64"/>
      <c r="AD1621" s="64"/>
      <c r="AE1621" s="64"/>
      <c r="AG1621" s="6">
        <f>IF(Q1621&gt;0,RANK(Q1621,(N1621:P1621,Q1621:AE1621)),0)</f>
        <v>0</v>
      </c>
      <c r="AH1621" s="6">
        <f>IF(R1621&gt;0,RANK(R1621,(N1621:P1621,Q1621:AE1621)),0)</f>
        <v>0</v>
      </c>
      <c r="AI1621" s="6">
        <f>IF(T1621&gt;0,RANK(T1621,(N1621:P1621,Q1621:AE1621)),0)</f>
        <v>0</v>
      </c>
      <c r="AJ1621" s="6">
        <f>IF(S1621&gt;0,RANK(S1621,(N1621:P1621,Q1621:AE1621)),0)</f>
        <v>0</v>
      </c>
      <c r="AK1621" s="2">
        <f t="shared" si="809"/>
        <v>0</v>
      </c>
      <c r="AL1621" s="2">
        <f t="shared" si="810"/>
        <v>0</v>
      </c>
      <c r="AM1621" s="2">
        <f t="shared" si="811"/>
        <v>0</v>
      </c>
      <c r="AN1621" s="2">
        <f t="shared" si="812"/>
        <v>0</v>
      </c>
      <c r="AP1621" t="s">
        <v>2482</v>
      </c>
      <c r="AQ1621" t="s">
        <v>207</v>
      </c>
      <c r="AR1621">
        <v>6</v>
      </c>
      <c r="AT1621">
        <v>1</v>
      </c>
      <c r="AU1621" s="105">
        <v>51</v>
      </c>
      <c r="AV1621" s="107">
        <v>9</v>
      </c>
      <c r="AW1621" s="111">
        <f t="shared" si="798"/>
        <v>51009</v>
      </c>
      <c r="AY1621" s="6" t="s">
        <v>1243</v>
      </c>
    </row>
    <row r="1622" spans="1:51" hidden="1" outlineLevel="1">
      <c r="A1622" t="s">
        <v>2181</v>
      </c>
      <c r="B1622" t="s">
        <v>207</v>
      </c>
      <c r="C1622" s="1">
        <f t="shared" si="800"/>
        <v>7823</v>
      </c>
      <c r="D1622" s="8">
        <f t="shared" si="801"/>
        <v>2</v>
      </c>
      <c r="E1622" s="8">
        <f t="shared" si="802"/>
        <v>1</v>
      </c>
      <c r="F1622" s="8">
        <f t="shared" si="803"/>
        <v>0</v>
      </c>
      <c r="G1622" s="61">
        <f t="shared" si="804"/>
        <v>2676</v>
      </c>
      <c r="H1622" s="66">
        <f t="shared" si="783"/>
        <v>0.34206826025821296</v>
      </c>
      <c r="I1622" s="2"/>
      <c r="J1622" s="2">
        <f t="shared" si="805"/>
        <v>0.3282628147769398</v>
      </c>
      <c r="K1622" s="2">
        <f t="shared" si="806"/>
        <v>0.67033107503515277</v>
      </c>
      <c r="L1622" s="2">
        <f t="shared" si="807"/>
        <v>0</v>
      </c>
      <c r="M1622" s="2">
        <f t="shared" si="808"/>
        <v>1.4061101879074833E-3</v>
      </c>
      <c r="N1622" s="64">
        <v>2568</v>
      </c>
      <c r="O1622" s="64">
        <v>5244</v>
      </c>
      <c r="P1622" s="64"/>
      <c r="Q1622" s="64"/>
      <c r="R1622" s="64"/>
      <c r="S1622" s="64"/>
      <c r="T1622" s="64"/>
      <c r="U1622" s="64"/>
      <c r="V1622" s="64"/>
      <c r="W1622" s="64"/>
      <c r="X1622" s="64">
        <v>11</v>
      </c>
      <c r="Y1622" s="64"/>
      <c r="Z1622" s="64"/>
      <c r="AA1622" s="64"/>
      <c r="AB1622" s="64"/>
      <c r="AC1622" s="64"/>
      <c r="AD1622" s="64"/>
      <c r="AE1622" s="64"/>
      <c r="AG1622" s="6">
        <f>IF(Q1622&gt;0,RANK(Q1622,(N1622:P1622,Q1622:AE1622)),0)</f>
        <v>0</v>
      </c>
      <c r="AH1622" s="6">
        <f>IF(R1622&gt;0,RANK(R1622,(N1622:P1622,Q1622:AE1622)),0)</f>
        <v>0</v>
      </c>
      <c r="AI1622" s="6">
        <f>IF(T1622&gt;0,RANK(T1622,(N1622:P1622,Q1622:AE1622)),0)</f>
        <v>0</v>
      </c>
      <c r="AJ1622" s="6">
        <f>IF(S1622&gt;0,RANK(S1622,(N1622:P1622,Q1622:AE1622)),0)</f>
        <v>0</v>
      </c>
      <c r="AK1622" s="2">
        <f t="shared" si="809"/>
        <v>0</v>
      </c>
      <c r="AL1622" s="2">
        <f t="shared" si="810"/>
        <v>0</v>
      </c>
      <c r="AM1622" s="2">
        <f t="shared" si="811"/>
        <v>0</v>
      </c>
      <c r="AN1622" s="2">
        <f t="shared" si="812"/>
        <v>0</v>
      </c>
      <c r="AP1622" t="s">
        <v>2181</v>
      </c>
      <c r="AQ1622" t="s">
        <v>207</v>
      </c>
      <c r="AR1622">
        <v>5</v>
      </c>
      <c r="AT1622">
        <v>1</v>
      </c>
      <c r="AU1622" s="105">
        <v>51</v>
      </c>
      <c r="AV1622" s="107">
        <v>11</v>
      </c>
      <c r="AW1622" s="111">
        <f t="shared" si="798"/>
        <v>51011</v>
      </c>
      <c r="AY1622" s="6" t="s">
        <v>1243</v>
      </c>
    </row>
    <row r="1623" spans="1:51" hidden="1" outlineLevel="1">
      <c r="A1623" t="s">
        <v>2182</v>
      </c>
      <c r="B1623" t="s">
        <v>207</v>
      </c>
      <c r="C1623" s="1">
        <f t="shared" si="800"/>
        <v>115775</v>
      </c>
      <c r="D1623" s="8">
        <f t="shared" si="801"/>
        <v>1</v>
      </c>
      <c r="E1623" s="8">
        <f t="shared" si="802"/>
        <v>2</v>
      </c>
      <c r="F1623" s="8">
        <f t="shared" si="803"/>
        <v>0</v>
      </c>
      <c r="G1623" s="61">
        <f t="shared" si="804"/>
        <v>49882</v>
      </c>
      <c r="H1623" s="66">
        <f t="shared" si="783"/>
        <v>0.43085294752753184</v>
      </c>
      <c r="I1623" s="2"/>
      <c r="J1623" s="2">
        <f t="shared" si="805"/>
        <v>0.71422155042107538</v>
      </c>
      <c r="K1623" s="2">
        <f t="shared" si="806"/>
        <v>0.28336860289354349</v>
      </c>
      <c r="L1623" s="2">
        <f t="shared" si="807"/>
        <v>0</v>
      </c>
      <c r="M1623" s="2">
        <f t="shared" si="808"/>
        <v>2.409846685381134E-3</v>
      </c>
      <c r="N1623" s="64">
        <v>82689</v>
      </c>
      <c r="O1623" s="64">
        <v>32807</v>
      </c>
      <c r="P1623" s="64"/>
      <c r="Q1623" s="64"/>
      <c r="R1623" s="64"/>
      <c r="S1623" s="64"/>
      <c r="T1623" s="64"/>
      <c r="U1623" s="64"/>
      <c r="V1623" s="64"/>
      <c r="W1623" s="64"/>
      <c r="X1623" s="64">
        <v>279</v>
      </c>
      <c r="Y1623" s="64"/>
      <c r="Z1623" s="64"/>
      <c r="AA1623" s="64"/>
      <c r="AB1623" s="64"/>
      <c r="AC1623" s="64"/>
      <c r="AD1623" s="64"/>
      <c r="AE1623" s="64"/>
      <c r="AG1623" s="6">
        <f>IF(Q1623&gt;0,RANK(Q1623,(N1623:P1623,Q1623:AE1623)),0)</f>
        <v>0</v>
      </c>
      <c r="AH1623" s="6">
        <f>IF(R1623&gt;0,RANK(R1623,(N1623:P1623,Q1623:AE1623)),0)</f>
        <v>0</v>
      </c>
      <c r="AI1623" s="6">
        <f>IF(T1623&gt;0,RANK(T1623,(N1623:P1623,Q1623:AE1623)),0)</f>
        <v>0</v>
      </c>
      <c r="AJ1623" s="6">
        <f>IF(S1623&gt;0,RANK(S1623,(N1623:P1623,Q1623:AE1623)),0)</f>
        <v>0</v>
      </c>
      <c r="AK1623" s="2">
        <f t="shared" si="809"/>
        <v>0</v>
      </c>
      <c r="AL1623" s="2">
        <f t="shared" si="810"/>
        <v>0</v>
      </c>
      <c r="AM1623" s="2">
        <f t="shared" si="811"/>
        <v>0</v>
      </c>
      <c r="AN1623" s="2">
        <f t="shared" si="812"/>
        <v>0</v>
      </c>
      <c r="AP1623" t="s">
        <v>2182</v>
      </c>
      <c r="AQ1623" t="s">
        <v>207</v>
      </c>
      <c r="AR1623">
        <v>8</v>
      </c>
      <c r="AT1623">
        <v>1</v>
      </c>
      <c r="AU1623" s="105">
        <v>51</v>
      </c>
      <c r="AV1623" s="107">
        <v>13</v>
      </c>
      <c r="AW1623" s="111">
        <f t="shared" si="798"/>
        <v>51013</v>
      </c>
      <c r="AY1623" s="6" t="s">
        <v>1243</v>
      </c>
    </row>
    <row r="1624" spans="1:51" hidden="1" outlineLevel="1">
      <c r="A1624" t="s">
        <v>2108</v>
      </c>
      <c r="B1624" t="s">
        <v>207</v>
      </c>
      <c r="C1624" s="1">
        <f t="shared" si="800"/>
        <v>34068</v>
      </c>
      <c r="D1624" s="8">
        <f t="shared" si="801"/>
        <v>2</v>
      </c>
      <c r="E1624" s="8">
        <f t="shared" si="802"/>
        <v>1</v>
      </c>
      <c r="F1624" s="8">
        <f t="shared" si="803"/>
        <v>0</v>
      </c>
      <c r="G1624" s="61">
        <f t="shared" si="804"/>
        <v>14274</v>
      </c>
      <c r="H1624" s="66">
        <f t="shared" si="783"/>
        <v>0.41898555829517437</v>
      </c>
      <c r="I1624" s="2"/>
      <c r="J1624" s="2">
        <f t="shared" si="805"/>
        <v>0.28997886579781612</v>
      </c>
      <c r="K1624" s="2">
        <f t="shared" si="806"/>
        <v>0.70896442409299054</v>
      </c>
      <c r="L1624" s="2">
        <f t="shared" si="807"/>
        <v>0</v>
      </c>
      <c r="M1624" s="2">
        <f t="shared" si="808"/>
        <v>1.0567101091932818E-3</v>
      </c>
      <c r="N1624" s="64">
        <v>9879</v>
      </c>
      <c r="O1624" s="64">
        <v>24153</v>
      </c>
      <c r="P1624" s="64"/>
      <c r="Q1624" s="64"/>
      <c r="R1624" s="64"/>
      <c r="S1624" s="64"/>
      <c r="T1624" s="64"/>
      <c r="U1624" s="64"/>
      <c r="V1624" s="64"/>
      <c r="W1624" s="64"/>
      <c r="X1624" s="64">
        <v>36</v>
      </c>
      <c r="Y1624" s="64"/>
      <c r="Z1624" s="64"/>
      <c r="AA1624" s="64"/>
      <c r="AB1624" s="64"/>
      <c r="AC1624" s="64"/>
      <c r="AD1624" s="64"/>
      <c r="AE1624" s="64"/>
      <c r="AG1624" s="6">
        <f>IF(Q1624&gt;0,RANK(Q1624,(N1624:P1624,Q1624:AE1624)),0)</f>
        <v>0</v>
      </c>
      <c r="AH1624" s="6">
        <f>IF(R1624&gt;0,RANK(R1624,(N1624:P1624,Q1624:AE1624)),0)</f>
        <v>0</v>
      </c>
      <c r="AI1624" s="6">
        <f>IF(T1624&gt;0,RANK(T1624,(N1624:P1624,Q1624:AE1624)),0)</f>
        <v>0</v>
      </c>
      <c r="AJ1624" s="6">
        <f>IF(S1624&gt;0,RANK(S1624,(N1624:P1624,Q1624:AE1624)),0)</f>
        <v>0</v>
      </c>
      <c r="AK1624" s="2">
        <f t="shared" si="809"/>
        <v>0</v>
      </c>
      <c r="AL1624" s="2">
        <f t="shared" si="810"/>
        <v>0</v>
      </c>
      <c r="AM1624" s="2">
        <f t="shared" si="811"/>
        <v>0</v>
      </c>
      <c r="AN1624" s="2">
        <f t="shared" si="812"/>
        <v>0</v>
      </c>
      <c r="AP1624" t="s">
        <v>2108</v>
      </c>
      <c r="AQ1624" t="s">
        <v>207</v>
      </c>
      <c r="AR1624">
        <v>6</v>
      </c>
      <c r="AT1624">
        <v>1</v>
      </c>
      <c r="AU1624" s="105">
        <v>51</v>
      </c>
      <c r="AV1624" s="107">
        <v>15</v>
      </c>
      <c r="AW1624" s="111">
        <f t="shared" si="798"/>
        <v>51015</v>
      </c>
      <c r="AY1624" s="6" t="s">
        <v>1243</v>
      </c>
    </row>
    <row r="1625" spans="1:51" hidden="1" outlineLevel="1">
      <c r="A1625" t="s">
        <v>61</v>
      </c>
      <c r="B1625" t="s">
        <v>207</v>
      </c>
      <c r="C1625" s="1">
        <f t="shared" si="800"/>
        <v>2272</v>
      </c>
      <c r="D1625" s="8">
        <f t="shared" si="801"/>
        <v>2</v>
      </c>
      <c r="E1625" s="8">
        <f t="shared" si="802"/>
        <v>1</v>
      </c>
      <c r="F1625" s="8">
        <f t="shared" si="803"/>
        <v>0</v>
      </c>
      <c r="G1625" s="61">
        <f t="shared" si="804"/>
        <v>484</v>
      </c>
      <c r="H1625" s="66">
        <f t="shared" si="783"/>
        <v>0.2130281690140845</v>
      </c>
      <c r="I1625" s="2"/>
      <c r="J1625" s="2">
        <f t="shared" si="805"/>
        <v>0.39172535211267606</v>
      </c>
      <c r="K1625" s="2">
        <f t="shared" si="806"/>
        <v>0.60475352112676062</v>
      </c>
      <c r="L1625" s="2">
        <f t="shared" si="807"/>
        <v>0</v>
      </c>
      <c r="M1625" s="2">
        <f t="shared" si="808"/>
        <v>3.5211267605633756E-3</v>
      </c>
      <c r="N1625" s="64">
        <v>890</v>
      </c>
      <c r="O1625" s="64">
        <v>1374</v>
      </c>
      <c r="P1625" s="64"/>
      <c r="Q1625" s="64"/>
      <c r="R1625" s="64"/>
      <c r="S1625" s="64"/>
      <c r="T1625" s="64"/>
      <c r="U1625" s="64"/>
      <c r="V1625" s="64"/>
      <c r="W1625" s="64"/>
      <c r="X1625" s="64">
        <v>8</v>
      </c>
      <c r="Y1625" s="64"/>
      <c r="Z1625" s="64"/>
      <c r="AA1625" s="64"/>
      <c r="AB1625" s="64"/>
      <c r="AC1625" s="64"/>
      <c r="AD1625" s="64"/>
      <c r="AE1625" s="64"/>
      <c r="AG1625" s="6">
        <f>IF(Q1625&gt;0,RANK(Q1625,(N1625:P1625,Q1625:AE1625)),0)</f>
        <v>0</v>
      </c>
      <c r="AH1625" s="6">
        <f>IF(R1625&gt;0,RANK(R1625,(N1625:P1625,Q1625:AE1625)),0)</f>
        <v>0</v>
      </c>
      <c r="AI1625" s="6">
        <f>IF(T1625&gt;0,RANK(T1625,(N1625:P1625,Q1625:AE1625)),0)</f>
        <v>0</v>
      </c>
      <c r="AJ1625" s="6">
        <f>IF(S1625&gt;0,RANK(S1625,(N1625:P1625,Q1625:AE1625)),0)</f>
        <v>0</v>
      </c>
      <c r="AK1625" s="2">
        <f t="shared" si="809"/>
        <v>0</v>
      </c>
      <c r="AL1625" s="2">
        <f t="shared" si="810"/>
        <v>0</v>
      </c>
      <c r="AM1625" s="2">
        <f t="shared" si="811"/>
        <v>0</v>
      </c>
      <c r="AN1625" s="2">
        <f t="shared" si="812"/>
        <v>0</v>
      </c>
      <c r="AP1625" t="s">
        <v>61</v>
      </c>
      <c r="AQ1625" t="s">
        <v>207</v>
      </c>
      <c r="AR1625">
        <v>6</v>
      </c>
      <c r="AT1625">
        <v>1</v>
      </c>
      <c r="AU1625" s="105">
        <v>51</v>
      </c>
      <c r="AV1625" s="107">
        <v>17</v>
      </c>
      <c r="AW1625" s="111">
        <f t="shared" si="798"/>
        <v>51017</v>
      </c>
      <c r="AY1625" s="6" t="s">
        <v>1243</v>
      </c>
    </row>
    <row r="1626" spans="1:51" hidden="1" outlineLevel="1">
      <c r="A1626" t="s">
        <v>328</v>
      </c>
      <c r="B1626" t="s">
        <v>207</v>
      </c>
      <c r="C1626" s="1">
        <f t="shared" si="800"/>
        <v>36866</v>
      </c>
      <c r="D1626" s="8">
        <f t="shared" si="801"/>
        <v>2</v>
      </c>
      <c r="E1626" s="8">
        <f t="shared" si="802"/>
        <v>1</v>
      </c>
      <c r="F1626" s="8">
        <f t="shared" si="803"/>
        <v>0</v>
      </c>
      <c r="G1626" s="61">
        <f t="shared" si="804"/>
        <v>15491</v>
      </c>
      <c r="H1626" s="66">
        <f t="shared" si="783"/>
        <v>0.42019747192535128</v>
      </c>
      <c r="I1626" s="2"/>
      <c r="J1626" s="2">
        <f t="shared" si="805"/>
        <v>0.28939944664460476</v>
      </c>
      <c r="K1626" s="2">
        <f t="shared" si="806"/>
        <v>0.7095969185699561</v>
      </c>
      <c r="L1626" s="2">
        <f t="shared" si="807"/>
        <v>0</v>
      </c>
      <c r="M1626" s="2">
        <f t="shared" si="808"/>
        <v>1.0036347854390781E-3</v>
      </c>
      <c r="N1626" s="64">
        <v>10669</v>
      </c>
      <c r="O1626" s="64">
        <v>26160</v>
      </c>
      <c r="P1626" s="64"/>
      <c r="Q1626" s="64"/>
      <c r="R1626" s="64"/>
      <c r="S1626" s="64"/>
      <c r="T1626" s="64"/>
      <c r="U1626" s="64"/>
      <c r="V1626" s="64"/>
      <c r="W1626" s="64"/>
      <c r="X1626" s="64">
        <v>37</v>
      </c>
      <c r="Y1626" s="64"/>
      <c r="Z1626" s="64"/>
      <c r="AA1626" s="64"/>
      <c r="AB1626" s="64"/>
      <c r="AC1626" s="64"/>
      <c r="AD1626" s="64"/>
      <c r="AE1626" s="64"/>
      <c r="AG1626" s="6">
        <f>IF(Q1626&gt;0,RANK(Q1626,(N1626:P1626,Q1626:AE1626)),0)</f>
        <v>0</v>
      </c>
      <c r="AH1626" s="6">
        <f>IF(R1626&gt;0,RANK(R1626,(N1626:P1626,Q1626:AE1626)),0)</f>
        <v>0</v>
      </c>
      <c r="AI1626" s="6">
        <f>IF(T1626&gt;0,RANK(T1626,(N1626:P1626,Q1626:AE1626)),0)</f>
        <v>0</v>
      </c>
      <c r="AJ1626" s="6">
        <f>IF(S1626&gt;0,RANK(S1626,(N1626:P1626,Q1626:AE1626)),0)</f>
        <v>0</v>
      </c>
      <c r="AK1626" s="2">
        <f t="shared" si="809"/>
        <v>0</v>
      </c>
      <c r="AL1626" s="2">
        <f t="shared" si="810"/>
        <v>0</v>
      </c>
      <c r="AM1626" s="2">
        <f t="shared" si="811"/>
        <v>0</v>
      </c>
      <c r="AN1626" s="2">
        <f t="shared" si="812"/>
        <v>0</v>
      </c>
      <c r="AP1626" t="s">
        <v>328</v>
      </c>
      <c r="AQ1626" t="s">
        <v>207</v>
      </c>
      <c r="AT1626">
        <v>1</v>
      </c>
      <c r="AU1626" s="105">
        <v>51</v>
      </c>
      <c r="AV1626" s="107">
        <v>19</v>
      </c>
      <c r="AW1626" s="111">
        <f t="shared" si="798"/>
        <v>51019</v>
      </c>
      <c r="AY1626" s="6" t="s">
        <v>1243</v>
      </c>
    </row>
    <row r="1627" spans="1:51" hidden="1" outlineLevel="1">
      <c r="A1627" t="s">
        <v>2272</v>
      </c>
      <c r="B1627" t="s">
        <v>207</v>
      </c>
      <c r="C1627" s="1">
        <f t="shared" si="800"/>
        <v>2982</v>
      </c>
      <c r="D1627" s="8">
        <f t="shared" si="801"/>
        <v>2</v>
      </c>
      <c r="E1627" s="8">
        <f t="shared" si="802"/>
        <v>1</v>
      </c>
      <c r="F1627" s="8">
        <f t="shared" si="803"/>
        <v>0</v>
      </c>
      <c r="G1627" s="61">
        <f t="shared" si="804"/>
        <v>1282</v>
      </c>
      <c r="H1627" s="66">
        <f t="shared" si="783"/>
        <v>0.42991281019450034</v>
      </c>
      <c r="I1627" s="2"/>
      <c r="J1627" s="2">
        <f t="shared" si="805"/>
        <v>0.28504359490274983</v>
      </c>
      <c r="K1627" s="2">
        <f t="shared" si="806"/>
        <v>0.71495640509725011</v>
      </c>
      <c r="L1627" s="2">
        <f t="shared" si="807"/>
        <v>0</v>
      </c>
      <c r="M1627" s="2">
        <f t="shared" si="808"/>
        <v>0</v>
      </c>
      <c r="N1627" s="64">
        <v>850</v>
      </c>
      <c r="O1627" s="64">
        <v>2132</v>
      </c>
      <c r="P1627" s="64"/>
      <c r="Q1627" s="64"/>
      <c r="R1627" s="64"/>
      <c r="S1627" s="64"/>
      <c r="T1627" s="64"/>
      <c r="U1627" s="64"/>
      <c r="V1627" s="64"/>
      <c r="W1627" s="64"/>
      <c r="X1627" s="64">
        <v>0</v>
      </c>
      <c r="Y1627" s="64"/>
      <c r="Z1627" s="64"/>
      <c r="AA1627" s="64"/>
      <c r="AB1627" s="64"/>
      <c r="AC1627" s="64"/>
      <c r="AD1627" s="64"/>
      <c r="AE1627" s="64"/>
      <c r="AG1627" s="6">
        <f>IF(Q1627&gt;0,RANK(Q1627,(N1627:P1627,Q1627:AE1627)),0)</f>
        <v>0</v>
      </c>
      <c r="AH1627" s="6">
        <f>IF(R1627&gt;0,RANK(R1627,(N1627:P1627,Q1627:AE1627)),0)</f>
        <v>0</v>
      </c>
      <c r="AI1627" s="6">
        <f>IF(T1627&gt;0,RANK(T1627,(N1627:P1627,Q1627:AE1627)),0)</f>
        <v>0</v>
      </c>
      <c r="AJ1627" s="6">
        <f>IF(S1627&gt;0,RANK(S1627,(N1627:P1627,Q1627:AE1627)),0)</f>
        <v>0</v>
      </c>
      <c r="AK1627" s="2">
        <f t="shared" si="809"/>
        <v>0</v>
      </c>
      <c r="AL1627" s="2">
        <f t="shared" si="810"/>
        <v>0</v>
      </c>
      <c r="AM1627" s="2">
        <f t="shared" si="811"/>
        <v>0</v>
      </c>
      <c r="AN1627" s="2">
        <f t="shared" si="812"/>
        <v>0</v>
      </c>
      <c r="AP1627" t="s">
        <v>2272</v>
      </c>
      <c r="AQ1627" t="s">
        <v>207</v>
      </c>
      <c r="AR1627">
        <v>9</v>
      </c>
      <c r="AT1627">
        <v>1</v>
      </c>
      <c r="AU1627" s="105">
        <v>51</v>
      </c>
      <c r="AV1627" s="107">
        <v>21</v>
      </c>
      <c r="AW1627" s="111">
        <f t="shared" si="798"/>
        <v>51021</v>
      </c>
      <c r="AY1627" s="6" t="s">
        <v>1243</v>
      </c>
    </row>
    <row r="1628" spans="1:51" hidden="1" outlineLevel="1">
      <c r="A1628" t="s">
        <v>2273</v>
      </c>
      <c r="B1628" t="s">
        <v>207</v>
      </c>
      <c r="C1628" s="1">
        <f t="shared" si="800"/>
        <v>18182</v>
      </c>
      <c r="D1628" s="8">
        <f t="shared" si="801"/>
        <v>2</v>
      </c>
      <c r="E1628" s="8">
        <f t="shared" si="802"/>
        <v>1</v>
      </c>
      <c r="F1628" s="8">
        <f t="shared" si="803"/>
        <v>0</v>
      </c>
      <c r="G1628" s="61">
        <f t="shared" si="804"/>
        <v>6355</v>
      </c>
      <c r="H1628" s="66">
        <f t="shared" si="783"/>
        <v>0.34952150478495214</v>
      </c>
      <c r="I1628" s="2"/>
      <c r="J1628" s="2">
        <f t="shared" si="805"/>
        <v>0.32438675613243867</v>
      </c>
      <c r="K1628" s="2">
        <f t="shared" si="806"/>
        <v>0.67390826091739087</v>
      </c>
      <c r="L1628" s="2">
        <f t="shared" si="807"/>
        <v>0</v>
      </c>
      <c r="M1628" s="2">
        <f t="shared" si="808"/>
        <v>1.7049829501704084E-3</v>
      </c>
      <c r="N1628" s="64">
        <v>5898</v>
      </c>
      <c r="O1628" s="64">
        <v>12253</v>
      </c>
      <c r="P1628" s="64"/>
      <c r="Q1628" s="64"/>
      <c r="R1628" s="64"/>
      <c r="S1628" s="64"/>
      <c r="T1628" s="64"/>
      <c r="U1628" s="64"/>
      <c r="V1628" s="64"/>
      <c r="W1628" s="64"/>
      <c r="X1628" s="64">
        <v>31</v>
      </c>
      <c r="Y1628" s="64"/>
      <c r="Z1628" s="64"/>
      <c r="AA1628" s="64"/>
      <c r="AB1628" s="64"/>
      <c r="AC1628" s="64"/>
      <c r="AD1628" s="64"/>
      <c r="AE1628" s="64"/>
      <c r="AG1628" s="6">
        <f>IF(Q1628&gt;0,RANK(Q1628,(N1628:P1628,Q1628:AE1628)),0)</f>
        <v>0</v>
      </c>
      <c r="AH1628" s="6">
        <f>IF(R1628&gt;0,RANK(R1628,(N1628:P1628,Q1628:AE1628)),0)</f>
        <v>0</v>
      </c>
      <c r="AI1628" s="6">
        <f>IF(T1628&gt;0,RANK(T1628,(N1628:P1628,Q1628:AE1628)),0)</f>
        <v>0</v>
      </c>
      <c r="AJ1628" s="6">
        <f>IF(S1628&gt;0,RANK(S1628,(N1628:P1628,Q1628:AE1628)),0)</f>
        <v>0</v>
      </c>
      <c r="AK1628" s="2">
        <f t="shared" si="809"/>
        <v>0</v>
      </c>
      <c r="AL1628" s="2">
        <f t="shared" si="810"/>
        <v>0</v>
      </c>
      <c r="AM1628" s="2">
        <f t="shared" si="811"/>
        <v>0</v>
      </c>
      <c r="AN1628" s="2">
        <f t="shared" si="812"/>
        <v>0</v>
      </c>
      <c r="AP1628" t="s">
        <v>2273</v>
      </c>
      <c r="AQ1628" t="s">
        <v>207</v>
      </c>
      <c r="AR1628">
        <v>6</v>
      </c>
      <c r="AT1628">
        <v>1</v>
      </c>
      <c r="AU1628" s="105">
        <v>51</v>
      </c>
      <c r="AV1628" s="107">
        <v>23</v>
      </c>
      <c r="AW1628" s="111">
        <f t="shared" si="798"/>
        <v>51023</v>
      </c>
      <c r="AY1628" s="6" t="s">
        <v>1243</v>
      </c>
    </row>
    <row r="1629" spans="1:51" hidden="1" outlineLevel="1">
      <c r="A1629" t="s">
        <v>1941</v>
      </c>
      <c r="B1629" t="s">
        <v>207</v>
      </c>
      <c r="C1629" s="1">
        <f t="shared" si="800"/>
        <v>7809</v>
      </c>
      <c r="D1629" s="8">
        <f t="shared" si="801"/>
        <v>1</v>
      </c>
      <c r="E1629" s="8">
        <f t="shared" si="802"/>
        <v>2</v>
      </c>
      <c r="F1629" s="8">
        <f t="shared" si="803"/>
        <v>0</v>
      </c>
      <c r="G1629" s="61">
        <f t="shared" si="804"/>
        <v>1665</v>
      </c>
      <c r="H1629" s="66">
        <f t="shared" si="783"/>
        <v>0.21321552055320783</v>
      </c>
      <c r="I1629" s="2"/>
      <c r="J1629" s="2">
        <f t="shared" si="805"/>
        <v>0.60647970290690234</v>
      </c>
      <c r="K1629" s="2">
        <f t="shared" si="806"/>
        <v>0.39326418235369448</v>
      </c>
      <c r="L1629" s="2">
        <f t="shared" si="807"/>
        <v>0</v>
      </c>
      <c r="M1629" s="2">
        <f t="shared" si="808"/>
        <v>2.561147394031793E-4</v>
      </c>
      <c r="N1629" s="64">
        <v>4736</v>
      </c>
      <c r="O1629" s="64">
        <v>3071</v>
      </c>
      <c r="P1629" s="64"/>
      <c r="Q1629" s="64"/>
      <c r="R1629" s="64"/>
      <c r="S1629" s="64"/>
      <c r="T1629" s="64"/>
      <c r="U1629" s="64"/>
      <c r="V1629" s="64"/>
      <c r="W1629" s="64"/>
      <c r="X1629" s="64">
        <v>2</v>
      </c>
      <c r="Y1629" s="64"/>
      <c r="Z1629" s="64"/>
      <c r="AA1629" s="64"/>
      <c r="AB1629" s="64"/>
      <c r="AC1629" s="64"/>
      <c r="AD1629" s="64"/>
      <c r="AE1629" s="64"/>
      <c r="AG1629" s="6">
        <f>IF(Q1629&gt;0,RANK(Q1629,(N1629:P1629,Q1629:AE1629)),0)</f>
        <v>0</v>
      </c>
      <c r="AH1629" s="6">
        <f>IF(R1629&gt;0,RANK(R1629,(N1629:P1629,Q1629:AE1629)),0)</f>
        <v>0</v>
      </c>
      <c r="AI1629" s="6">
        <f>IF(T1629&gt;0,RANK(T1629,(N1629:P1629,Q1629:AE1629)),0)</f>
        <v>0</v>
      </c>
      <c r="AJ1629" s="6">
        <f>IF(S1629&gt;0,RANK(S1629,(N1629:P1629,Q1629:AE1629)),0)</f>
        <v>0</v>
      </c>
      <c r="AK1629" s="2">
        <f t="shared" si="809"/>
        <v>0</v>
      </c>
      <c r="AL1629" s="2">
        <f t="shared" si="810"/>
        <v>0</v>
      </c>
      <c r="AM1629" s="2">
        <f t="shared" si="811"/>
        <v>0</v>
      </c>
      <c r="AN1629" s="2">
        <f t="shared" si="812"/>
        <v>0</v>
      </c>
      <c r="AP1629" t="s">
        <v>1941</v>
      </c>
      <c r="AQ1629" t="s">
        <v>207</v>
      </c>
      <c r="AR1629">
        <v>5</v>
      </c>
      <c r="AT1629">
        <v>1</v>
      </c>
      <c r="AU1629" s="105">
        <v>51</v>
      </c>
      <c r="AV1629" s="107">
        <v>25</v>
      </c>
      <c r="AW1629" s="111">
        <f t="shared" si="798"/>
        <v>51025</v>
      </c>
      <c r="AY1629" s="6" t="s">
        <v>1243</v>
      </c>
    </row>
    <row r="1630" spans="1:51" hidden="1" outlineLevel="1">
      <c r="A1630" t="s">
        <v>2264</v>
      </c>
      <c r="B1630" t="s">
        <v>207</v>
      </c>
      <c r="C1630" s="1">
        <f t="shared" si="800"/>
        <v>9542</v>
      </c>
      <c r="D1630" s="8">
        <f t="shared" si="801"/>
        <v>2</v>
      </c>
      <c r="E1630" s="8">
        <f t="shared" si="802"/>
        <v>1</v>
      </c>
      <c r="F1630" s="8">
        <f t="shared" si="803"/>
        <v>0</v>
      </c>
      <c r="G1630" s="61">
        <f t="shared" si="804"/>
        <v>2724</v>
      </c>
      <c r="H1630" s="66">
        <f t="shared" si="783"/>
        <v>0.28547474324041083</v>
      </c>
      <c r="I1630" s="2"/>
      <c r="J1630" s="2">
        <f t="shared" si="805"/>
        <v>0.3571578285474743</v>
      </c>
      <c r="K1630" s="2">
        <f t="shared" si="806"/>
        <v>0.64263257178788513</v>
      </c>
      <c r="L1630" s="2">
        <f t="shared" si="807"/>
        <v>0</v>
      </c>
      <c r="M1630" s="2">
        <f t="shared" si="808"/>
        <v>2.0959966464051405E-4</v>
      </c>
      <c r="N1630" s="64">
        <v>3408</v>
      </c>
      <c r="O1630" s="64">
        <v>6132</v>
      </c>
      <c r="P1630" s="64"/>
      <c r="Q1630" s="64"/>
      <c r="R1630" s="64"/>
      <c r="S1630" s="64"/>
      <c r="T1630" s="64"/>
      <c r="U1630" s="64"/>
      <c r="V1630" s="64"/>
      <c r="W1630" s="64"/>
      <c r="X1630" s="64">
        <v>2</v>
      </c>
      <c r="Y1630" s="64"/>
      <c r="Z1630" s="64"/>
      <c r="AA1630" s="64"/>
      <c r="AB1630" s="64"/>
      <c r="AC1630" s="64"/>
      <c r="AD1630" s="64"/>
      <c r="AE1630" s="64"/>
      <c r="AG1630" s="6">
        <f>IF(Q1630&gt;0,RANK(Q1630,(N1630:P1630,Q1630:AE1630)),0)</f>
        <v>0</v>
      </c>
      <c r="AH1630" s="6">
        <f>IF(R1630&gt;0,RANK(R1630,(N1630:P1630,Q1630:AE1630)),0)</f>
        <v>0</v>
      </c>
      <c r="AI1630" s="6">
        <f>IF(T1630&gt;0,RANK(T1630,(N1630:P1630,Q1630:AE1630)),0)</f>
        <v>0</v>
      </c>
      <c r="AJ1630" s="6">
        <f>IF(S1630&gt;0,RANK(S1630,(N1630:P1630,Q1630:AE1630)),0)</f>
        <v>0</v>
      </c>
      <c r="AK1630" s="2">
        <f t="shared" si="809"/>
        <v>0</v>
      </c>
      <c r="AL1630" s="2">
        <f t="shared" si="810"/>
        <v>0</v>
      </c>
      <c r="AM1630" s="2">
        <f t="shared" si="811"/>
        <v>0</v>
      </c>
      <c r="AN1630" s="2">
        <f t="shared" si="812"/>
        <v>0</v>
      </c>
      <c r="AP1630" t="s">
        <v>2264</v>
      </c>
      <c r="AQ1630" t="s">
        <v>207</v>
      </c>
      <c r="AR1630">
        <v>9</v>
      </c>
      <c r="AT1630">
        <v>1</v>
      </c>
      <c r="AU1630" s="105">
        <v>51</v>
      </c>
      <c r="AV1630" s="107">
        <v>27</v>
      </c>
      <c r="AW1630" s="111">
        <f t="shared" si="798"/>
        <v>51027</v>
      </c>
      <c r="AY1630" s="6" t="s">
        <v>1243</v>
      </c>
    </row>
    <row r="1631" spans="1:51" hidden="1" outlineLevel="1">
      <c r="A1631" t="s">
        <v>1694</v>
      </c>
      <c r="B1631" t="s">
        <v>207</v>
      </c>
      <c r="C1631" s="1">
        <f t="shared" si="800"/>
        <v>7267</v>
      </c>
      <c r="D1631" s="8">
        <f t="shared" si="801"/>
        <v>1</v>
      </c>
      <c r="E1631" s="8">
        <f t="shared" si="802"/>
        <v>2</v>
      </c>
      <c r="F1631" s="8">
        <f t="shared" si="803"/>
        <v>0</v>
      </c>
      <c r="G1631" s="61">
        <f t="shared" si="804"/>
        <v>44</v>
      </c>
      <c r="H1631" s="66">
        <f t="shared" si="783"/>
        <v>6.0547681299022984E-3</v>
      </c>
      <c r="I1631" s="2"/>
      <c r="J1631" s="2">
        <f t="shared" si="805"/>
        <v>0.5028209715150681</v>
      </c>
      <c r="K1631" s="2">
        <f t="shared" si="806"/>
        <v>0.49676620338516581</v>
      </c>
      <c r="L1631" s="2">
        <f t="shared" si="807"/>
        <v>0</v>
      </c>
      <c r="M1631" s="2">
        <f t="shared" si="808"/>
        <v>4.1282509976608983E-4</v>
      </c>
      <c r="N1631" s="64">
        <v>3654</v>
      </c>
      <c r="O1631" s="64">
        <v>3610</v>
      </c>
      <c r="P1631" s="64"/>
      <c r="Q1631" s="64"/>
      <c r="R1631" s="64"/>
      <c r="S1631" s="64"/>
      <c r="T1631" s="64"/>
      <c r="U1631" s="64"/>
      <c r="V1631" s="64"/>
      <c r="W1631" s="64"/>
      <c r="X1631" s="64">
        <v>3</v>
      </c>
      <c r="Y1631" s="64"/>
      <c r="Z1631" s="64"/>
      <c r="AA1631" s="64"/>
      <c r="AB1631" s="64"/>
      <c r="AC1631" s="64"/>
      <c r="AD1631" s="64"/>
      <c r="AE1631" s="64"/>
      <c r="AG1631" s="6">
        <f>IF(Q1631&gt;0,RANK(Q1631,(N1631:P1631,Q1631:AE1631)),0)</f>
        <v>0</v>
      </c>
      <c r="AH1631" s="6">
        <f>IF(R1631&gt;0,RANK(R1631,(N1631:P1631,Q1631:AE1631)),0)</f>
        <v>0</v>
      </c>
      <c r="AI1631" s="6">
        <f>IF(T1631&gt;0,RANK(T1631,(N1631:P1631,Q1631:AE1631)),0)</f>
        <v>0</v>
      </c>
      <c r="AJ1631" s="6">
        <f>IF(S1631&gt;0,RANK(S1631,(N1631:P1631,Q1631:AE1631)),0)</f>
        <v>0</v>
      </c>
      <c r="AK1631" s="2">
        <f t="shared" si="809"/>
        <v>0</v>
      </c>
      <c r="AL1631" s="2">
        <f t="shared" si="810"/>
        <v>0</v>
      </c>
      <c r="AM1631" s="2">
        <f t="shared" si="811"/>
        <v>0</v>
      </c>
      <c r="AN1631" s="2">
        <f t="shared" si="812"/>
        <v>0</v>
      </c>
      <c r="AP1631" t="s">
        <v>1694</v>
      </c>
      <c r="AQ1631" t="s">
        <v>207</v>
      </c>
      <c r="AR1631">
        <v>5</v>
      </c>
      <c r="AT1631">
        <v>1</v>
      </c>
      <c r="AU1631" s="105">
        <v>51</v>
      </c>
      <c r="AV1631" s="107">
        <v>29</v>
      </c>
      <c r="AW1631" s="111">
        <f t="shared" si="798"/>
        <v>51029</v>
      </c>
      <c r="AY1631" s="6" t="s">
        <v>1243</v>
      </c>
    </row>
    <row r="1632" spans="1:51" hidden="1" outlineLevel="1">
      <c r="A1632" t="s">
        <v>566</v>
      </c>
      <c r="B1632" t="s">
        <v>207</v>
      </c>
      <c r="C1632" s="1">
        <f t="shared" si="800"/>
        <v>25833</v>
      </c>
      <c r="D1632" s="8">
        <f t="shared" si="801"/>
        <v>2</v>
      </c>
      <c r="E1632" s="8">
        <f t="shared" si="802"/>
        <v>1</v>
      </c>
      <c r="F1632" s="8">
        <f t="shared" si="803"/>
        <v>0</v>
      </c>
      <c r="G1632" s="61">
        <f t="shared" si="804"/>
        <v>10004</v>
      </c>
      <c r="H1632" s="66">
        <f t="shared" si="783"/>
        <v>0.38725660976270659</v>
      </c>
      <c r="I1632" s="2"/>
      <c r="J1632" s="2">
        <f t="shared" si="805"/>
        <v>0.3058103975535168</v>
      </c>
      <c r="K1632" s="2">
        <f t="shared" si="806"/>
        <v>0.69306700731622339</v>
      </c>
      <c r="L1632" s="2">
        <f t="shared" si="807"/>
        <v>0</v>
      </c>
      <c r="M1632" s="2">
        <f t="shared" si="808"/>
        <v>1.122595130259807E-3</v>
      </c>
      <c r="N1632" s="64">
        <v>7900</v>
      </c>
      <c r="O1632" s="64">
        <v>17904</v>
      </c>
      <c r="P1632" s="64"/>
      <c r="Q1632" s="64"/>
      <c r="R1632" s="64"/>
      <c r="S1632" s="64"/>
      <c r="T1632" s="64"/>
      <c r="U1632" s="64"/>
      <c r="V1632" s="64"/>
      <c r="W1632" s="64"/>
      <c r="X1632" s="64">
        <v>29</v>
      </c>
      <c r="Y1632" s="64"/>
      <c r="Z1632" s="64"/>
      <c r="AA1632" s="64"/>
      <c r="AB1632" s="64"/>
      <c r="AC1632" s="64"/>
      <c r="AD1632" s="64"/>
      <c r="AE1632" s="64"/>
      <c r="AG1632" s="6">
        <f>IF(Q1632&gt;0,RANK(Q1632,(N1632:P1632,Q1632:AE1632)),0)</f>
        <v>0</v>
      </c>
      <c r="AH1632" s="6">
        <f>IF(R1632&gt;0,RANK(R1632,(N1632:P1632,Q1632:AE1632)),0)</f>
        <v>0</v>
      </c>
      <c r="AI1632" s="6">
        <f>IF(T1632&gt;0,RANK(T1632,(N1632:P1632,Q1632:AE1632)),0)</f>
        <v>0</v>
      </c>
      <c r="AJ1632" s="6">
        <f>IF(S1632&gt;0,RANK(S1632,(N1632:P1632,Q1632:AE1632)),0)</f>
        <v>0</v>
      </c>
      <c r="AK1632" s="2">
        <f t="shared" si="809"/>
        <v>0</v>
      </c>
      <c r="AL1632" s="2">
        <f t="shared" si="810"/>
        <v>0</v>
      </c>
      <c r="AM1632" s="2">
        <f t="shared" si="811"/>
        <v>0</v>
      </c>
      <c r="AN1632" s="2">
        <f t="shared" si="812"/>
        <v>0</v>
      </c>
      <c r="AP1632" t="s">
        <v>566</v>
      </c>
      <c r="AQ1632" t="s">
        <v>207</v>
      </c>
      <c r="AR1632">
        <v>5</v>
      </c>
      <c r="AT1632">
        <v>1</v>
      </c>
      <c r="AU1632" s="105">
        <v>51</v>
      </c>
      <c r="AV1632" s="107">
        <v>31</v>
      </c>
      <c r="AW1632" s="111">
        <f t="shared" si="798"/>
        <v>51031</v>
      </c>
      <c r="AY1632" s="6" t="s">
        <v>1243</v>
      </c>
    </row>
    <row r="1633" spans="1:51" hidden="1" outlineLevel="1">
      <c r="A1633" t="s">
        <v>184</v>
      </c>
      <c r="B1633" t="s">
        <v>207</v>
      </c>
      <c r="C1633" s="1">
        <f t="shared" si="800"/>
        <v>13445</v>
      </c>
      <c r="D1633" s="8">
        <f t="shared" si="801"/>
        <v>1</v>
      </c>
      <c r="E1633" s="8">
        <f t="shared" si="802"/>
        <v>2</v>
      </c>
      <c r="F1633" s="8">
        <f t="shared" si="803"/>
        <v>0</v>
      </c>
      <c r="G1633" s="61">
        <f t="shared" si="804"/>
        <v>1272</v>
      </c>
      <c r="H1633" s="66">
        <f t="shared" si="783"/>
        <v>9.4607660840461141E-2</v>
      </c>
      <c r="I1633" s="2"/>
      <c r="J1633" s="2">
        <f t="shared" si="805"/>
        <v>0.54510970621048715</v>
      </c>
      <c r="K1633" s="2">
        <f t="shared" si="806"/>
        <v>0.45050204537002603</v>
      </c>
      <c r="L1633" s="2">
        <f t="shared" si="807"/>
        <v>0</v>
      </c>
      <c r="M1633" s="2">
        <f t="shared" si="808"/>
        <v>4.3882484194868177E-3</v>
      </c>
      <c r="N1633" s="64">
        <v>7329</v>
      </c>
      <c r="O1633" s="64">
        <v>6057</v>
      </c>
      <c r="P1633" s="64"/>
      <c r="Q1633" s="64"/>
      <c r="R1633" s="64"/>
      <c r="S1633" s="64"/>
      <c r="T1633" s="64"/>
      <c r="U1633" s="64"/>
      <c r="V1633" s="64"/>
      <c r="W1633" s="64"/>
      <c r="X1633" s="64">
        <v>59</v>
      </c>
      <c r="Y1633" s="64"/>
      <c r="Z1633" s="64"/>
      <c r="AA1633" s="64"/>
      <c r="AB1633" s="64"/>
      <c r="AC1633" s="64"/>
      <c r="AD1633" s="64"/>
      <c r="AE1633" s="64"/>
      <c r="AG1633" s="6">
        <f>IF(Q1633&gt;0,RANK(Q1633,(N1633:P1633,Q1633:AE1633)),0)</f>
        <v>0</v>
      </c>
      <c r="AH1633" s="6">
        <f>IF(R1633&gt;0,RANK(R1633,(N1633:P1633,Q1633:AE1633)),0)</f>
        <v>0</v>
      </c>
      <c r="AI1633" s="6">
        <f>IF(T1633&gt;0,RANK(T1633,(N1633:P1633,Q1633:AE1633)),0)</f>
        <v>0</v>
      </c>
      <c r="AJ1633" s="6">
        <f>IF(S1633&gt;0,RANK(S1633,(N1633:P1633,Q1633:AE1633)),0)</f>
        <v>0</v>
      </c>
      <c r="AK1633" s="2">
        <f t="shared" si="809"/>
        <v>0</v>
      </c>
      <c r="AL1633" s="2">
        <f t="shared" si="810"/>
        <v>0</v>
      </c>
      <c r="AM1633" s="2">
        <f t="shared" si="811"/>
        <v>0</v>
      </c>
      <c r="AN1633" s="2">
        <f t="shared" si="812"/>
        <v>0</v>
      </c>
      <c r="AP1633" t="s">
        <v>184</v>
      </c>
      <c r="AQ1633" t="s">
        <v>207</v>
      </c>
      <c r="AR1633">
        <v>1</v>
      </c>
      <c r="AT1633">
        <v>1</v>
      </c>
      <c r="AU1633" s="105">
        <v>51</v>
      </c>
      <c r="AV1633" s="107">
        <v>33</v>
      </c>
      <c r="AW1633" s="111">
        <f t="shared" si="798"/>
        <v>51033</v>
      </c>
      <c r="AY1633" s="6" t="s">
        <v>1243</v>
      </c>
    </row>
    <row r="1634" spans="1:51" hidden="1" outlineLevel="1">
      <c r="A1634" t="s">
        <v>1606</v>
      </c>
      <c r="B1634" t="s">
        <v>207</v>
      </c>
      <c r="C1634" s="1">
        <f t="shared" si="800"/>
        <v>12689</v>
      </c>
      <c r="D1634" s="8">
        <f t="shared" si="801"/>
        <v>2</v>
      </c>
      <c r="E1634" s="8">
        <f t="shared" si="802"/>
        <v>1</v>
      </c>
      <c r="F1634" s="8">
        <f t="shared" si="803"/>
        <v>0</v>
      </c>
      <c r="G1634" s="61">
        <f t="shared" si="804"/>
        <v>4521</v>
      </c>
      <c r="H1634" s="66">
        <f t="shared" si="783"/>
        <v>0.35629285207660177</v>
      </c>
      <c r="I1634" s="2"/>
      <c r="J1634" s="2">
        <f t="shared" si="805"/>
        <v>0.32114429821104895</v>
      </c>
      <c r="K1634" s="2">
        <f t="shared" si="806"/>
        <v>0.67743715028765072</v>
      </c>
      <c r="L1634" s="2">
        <f t="shared" si="807"/>
        <v>0</v>
      </c>
      <c r="M1634" s="2">
        <f t="shared" si="808"/>
        <v>1.4185515013003247E-3</v>
      </c>
      <c r="N1634" s="64">
        <v>4075</v>
      </c>
      <c r="O1634" s="64">
        <v>8596</v>
      </c>
      <c r="P1634" s="64"/>
      <c r="Q1634" s="64"/>
      <c r="R1634" s="64"/>
      <c r="S1634" s="64"/>
      <c r="T1634" s="64"/>
      <c r="U1634" s="64"/>
      <c r="V1634" s="64"/>
      <c r="W1634" s="64"/>
      <c r="X1634" s="64">
        <v>18</v>
      </c>
      <c r="Y1634" s="64"/>
      <c r="Z1634" s="64"/>
      <c r="AA1634" s="64"/>
      <c r="AB1634" s="64"/>
      <c r="AC1634" s="64"/>
      <c r="AD1634" s="64"/>
      <c r="AE1634" s="64"/>
      <c r="AG1634" s="6">
        <f>IF(Q1634&gt;0,RANK(Q1634,(N1634:P1634,Q1634:AE1634)),0)</f>
        <v>0</v>
      </c>
      <c r="AH1634" s="6">
        <f>IF(R1634&gt;0,RANK(R1634,(N1634:P1634,Q1634:AE1634)),0)</f>
        <v>0</v>
      </c>
      <c r="AI1634" s="6">
        <f>IF(T1634&gt;0,RANK(T1634,(N1634:P1634,Q1634:AE1634)),0)</f>
        <v>0</v>
      </c>
      <c r="AJ1634" s="6">
        <f>IF(S1634&gt;0,RANK(S1634,(N1634:P1634,Q1634:AE1634)),0)</f>
        <v>0</v>
      </c>
      <c r="AK1634" s="2">
        <f t="shared" si="809"/>
        <v>0</v>
      </c>
      <c r="AL1634" s="2">
        <f t="shared" si="810"/>
        <v>0</v>
      </c>
      <c r="AM1634" s="2">
        <f t="shared" si="811"/>
        <v>0</v>
      </c>
      <c r="AN1634" s="2">
        <f t="shared" si="812"/>
        <v>0</v>
      </c>
      <c r="AP1634" t="s">
        <v>1606</v>
      </c>
      <c r="AQ1634" t="s">
        <v>207</v>
      </c>
      <c r="AR1634">
        <v>9</v>
      </c>
      <c r="AT1634">
        <v>1</v>
      </c>
      <c r="AU1634" s="105">
        <v>51</v>
      </c>
      <c r="AV1634" s="107">
        <v>35</v>
      </c>
      <c r="AW1634" s="111">
        <f t="shared" si="798"/>
        <v>51035</v>
      </c>
      <c r="AY1634" s="6" t="s">
        <v>1243</v>
      </c>
    </row>
    <row r="1635" spans="1:51" hidden="1" outlineLevel="1">
      <c r="A1635" t="s">
        <v>769</v>
      </c>
      <c r="B1635" t="s">
        <v>207</v>
      </c>
      <c r="C1635" s="1">
        <f t="shared" si="800"/>
        <v>4126</v>
      </c>
      <c r="D1635" s="8">
        <f t="shared" si="801"/>
        <v>1</v>
      </c>
      <c r="E1635" s="8">
        <f t="shared" si="802"/>
        <v>2</v>
      </c>
      <c r="F1635" s="8">
        <f t="shared" si="803"/>
        <v>0</v>
      </c>
      <c r="G1635" s="61">
        <f t="shared" si="804"/>
        <v>1293</v>
      </c>
      <c r="H1635" s="66">
        <f t="shared" si="783"/>
        <v>0.31337857489093551</v>
      </c>
      <c r="I1635" s="2"/>
      <c r="J1635" s="2">
        <f t="shared" si="805"/>
        <v>0.65584100824042657</v>
      </c>
      <c r="K1635" s="2">
        <f t="shared" si="806"/>
        <v>0.34246243334949106</v>
      </c>
      <c r="L1635" s="2">
        <f t="shared" si="807"/>
        <v>0</v>
      </c>
      <c r="M1635" s="2">
        <f t="shared" si="808"/>
        <v>1.6965584100823716E-3</v>
      </c>
      <c r="N1635" s="64">
        <v>2706</v>
      </c>
      <c r="O1635" s="64">
        <v>1413</v>
      </c>
      <c r="P1635" s="64"/>
      <c r="Q1635" s="64"/>
      <c r="R1635" s="64"/>
      <c r="S1635" s="64"/>
      <c r="T1635" s="64"/>
      <c r="U1635" s="64"/>
      <c r="V1635" s="64"/>
      <c r="W1635" s="64"/>
      <c r="X1635" s="64">
        <v>7</v>
      </c>
      <c r="Y1635" s="64"/>
      <c r="Z1635" s="64"/>
      <c r="AA1635" s="64"/>
      <c r="AB1635" s="64"/>
      <c r="AC1635" s="64"/>
      <c r="AD1635" s="64"/>
      <c r="AE1635" s="64"/>
      <c r="AG1635" s="6">
        <f>IF(Q1635&gt;0,RANK(Q1635,(N1635:P1635,Q1635:AE1635)),0)</f>
        <v>0</v>
      </c>
      <c r="AH1635" s="6">
        <f>IF(R1635&gt;0,RANK(R1635,(N1635:P1635,Q1635:AE1635)),0)</f>
        <v>0</v>
      </c>
      <c r="AI1635" s="6">
        <f>IF(T1635&gt;0,RANK(T1635,(N1635:P1635,Q1635:AE1635)),0)</f>
        <v>0</v>
      </c>
      <c r="AJ1635" s="6">
        <f>IF(S1635&gt;0,RANK(S1635,(N1635:P1635,Q1635:AE1635)),0)</f>
        <v>0</v>
      </c>
      <c r="AK1635" s="2">
        <f t="shared" si="809"/>
        <v>0</v>
      </c>
      <c r="AL1635" s="2">
        <f t="shared" si="810"/>
        <v>0</v>
      </c>
      <c r="AM1635" s="2">
        <f t="shared" si="811"/>
        <v>0</v>
      </c>
      <c r="AN1635" s="2">
        <f t="shared" si="812"/>
        <v>0</v>
      </c>
      <c r="AP1635" t="s">
        <v>769</v>
      </c>
      <c r="AQ1635" t="s">
        <v>207</v>
      </c>
      <c r="AR1635">
        <v>3</v>
      </c>
      <c r="AT1635">
        <v>1</v>
      </c>
      <c r="AU1635" s="105">
        <v>51</v>
      </c>
      <c r="AV1635" s="107">
        <v>36</v>
      </c>
      <c r="AW1635" s="111">
        <f t="shared" si="798"/>
        <v>51036</v>
      </c>
      <c r="AY1635" s="6" t="s">
        <v>1243</v>
      </c>
    </row>
    <row r="1636" spans="1:51" hidden="1" outlineLevel="1">
      <c r="A1636" t="s">
        <v>1124</v>
      </c>
      <c r="B1636" t="s">
        <v>207</v>
      </c>
      <c r="C1636" s="1">
        <f t="shared" si="800"/>
        <v>5880</v>
      </c>
      <c r="D1636" s="8">
        <f t="shared" si="801"/>
        <v>2</v>
      </c>
      <c r="E1636" s="8">
        <f t="shared" si="802"/>
        <v>1</v>
      </c>
      <c r="F1636" s="8">
        <f t="shared" si="803"/>
        <v>0</v>
      </c>
      <c r="G1636" s="61">
        <f t="shared" si="804"/>
        <v>848</v>
      </c>
      <c r="H1636" s="66">
        <f t="shared" si="783"/>
        <v>0.14421768707482993</v>
      </c>
      <c r="I1636" s="2"/>
      <c r="J1636" s="2">
        <f t="shared" si="805"/>
        <v>0.42789115646258502</v>
      </c>
      <c r="K1636" s="2">
        <f t="shared" si="806"/>
        <v>0.57210884353741498</v>
      </c>
      <c r="L1636" s="2">
        <f t="shared" si="807"/>
        <v>0</v>
      </c>
      <c r="M1636" s="2">
        <f t="shared" si="808"/>
        <v>0</v>
      </c>
      <c r="N1636" s="64">
        <v>2516</v>
      </c>
      <c r="O1636" s="64">
        <v>3364</v>
      </c>
      <c r="P1636" s="64"/>
      <c r="Q1636" s="64"/>
      <c r="R1636" s="64"/>
      <c r="S1636" s="64"/>
      <c r="T1636" s="64"/>
      <c r="U1636" s="64"/>
      <c r="V1636" s="64"/>
      <c r="W1636" s="64"/>
      <c r="X1636" s="64">
        <v>0</v>
      </c>
      <c r="Y1636" s="64"/>
      <c r="Z1636" s="64"/>
      <c r="AA1636" s="64"/>
      <c r="AB1636" s="64"/>
      <c r="AC1636" s="64"/>
      <c r="AD1636" s="64"/>
      <c r="AE1636" s="64"/>
      <c r="AG1636" s="6">
        <f>IF(Q1636&gt;0,RANK(Q1636,(N1636:P1636,Q1636:AE1636)),0)</f>
        <v>0</v>
      </c>
      <c r="AH1636" s="6">
        <f>IF(R1636&gt;0,RANK(R1636,(N1636:P1636,Q1636:AE1636)),0)</f>
        <v>0</v>
      </c>
      <c r="AI1636" s="6">
        <f>IF(T1636&gt;0,RANK(T1636,(N1636:P1636,Q1636:AE1636)),0)</f>
        <v>0</v>
      </c>
      <c r="AJ1636" s="6">
        <f>IF(S1636&gt;0,RANK(S1636,(N1636:P1636,Q1636:AE1636)),0)</f>
        <v>0</v>
      </c>
      <c r="AK1636" s="2">
        <f t="shared" si="809"/>
        <v>0</v>
      </c>
      <c r="AL1636" s="2">
        <f t="shared" si="810"/>
        <v>0</v>
      </c>
      <c r="AM1636" s="2">
        <f t="shared" si="811"/>
        <v>0</v>
      </c>
      <c r="AN1636" s="2">
        <f t="shared" si="812"/>
        <v>0</v>
      </c>
      <c r="AP1636" t="s">
        <v>1124</v>
      </c>
      <c r="AQ1636" t="s">
        <v>207</v>
      </c>
      <c r="AR1636">
        <v>5</v>
      </c>
      <c r="AT1636">
        <v>1</v>
      </c>
      <c r="AU1636" s="105">
        <v>51</v>
      </c>
      <c r="AV1636" s="107">
        <v>37</v>
      </c>
      <c r="AW1636" s="111">
        <f t="shared" si="798"/>
        <v>51037</v>
      </c>
      <c r="AY1636" s="6" t="s">
        <v>1243</v>
      </c>
    </row>
    <row r="1637" spans="1:51" hidden="1" outlineLevel="1">
      <c r="A1637" t="s">
        <v>841</v>
      </c>
      <c r="B1637" t="s">
        <v>207</v>
      </c>
      <c r="C1637" s="1">
        <f t="shared" si="800"/>
        <v>169744</v>
      </c>
      <c r="D1637" s="8">
        <f t="shared" si="801"/>
        <v>2</v>
      </c>
      <c r="E1637" s="8">
        <f t="shared" si="802"/>
        <v>1</v>
      </c>
      <c r="F1637" s="8">
        <f t="shared" si="803"/>
        <v>0</v>
      </c>
      <c r="G1637" s="61">
        <f t="shared" si="804"/>
        <v>6903</v>
      </c>
      <c r="H1637" s="66">
        <f t="shared" si="783"/>
        <v>4.0667122254689415E-2</v>
      </c>
      <c r="I1637" s="2"/>
      <c r="J1637" s="2">
        <f t="shared" si="805"/>
        <v>0.47859718163823167</v>
      </c>
      <c r="K1637" s="2">
        <f t="shared" si="806"/>
        <v>0.51926430389292111</v>
      </c>
      <c r="L1637" s="2">
        <f t="shared" si="807"/>
        <v>0</v>
      </c>
      <c r="M1637" s="2">
        <f t="shared" si="808"/>
        <v>2.1385144688471636E-3</v>
      </c>
      <c r="N1637" s="64">
        <v>81239</v>
      </c>
      <c r="O1637" s="64">
        <v>88142</v>
      </c>
      <c r="P1637" s="64"/>
      <c r="Q1637" s="64"/>
      <c r="R1637" s="64"/>
      <c r="S1637" s="64"/>
      <c r="T1637" s="64"/>
      <c r="U1637" s="64"/>
      <c r="V1637" s="64"/>
      <c r="W1637" s="64"/>
      <c r="X1637" s="64">
        <v>363</v>
      </c>
      <c r="Y1637" s="64"/>
      <c r="Z1637" s="64"/>
      <c r="AA1637" s="64"/>
      <c r="AB1637" s="64"/>
      <c r="AC1637" s="64"/>
      <c r="AD1637" s="64"/>
      <c r="AE1637" s="64"/>
      <c r="AG1637" s="6">
        <f>IF(Q1637&gt;0,RANK(Q1637,(N1637:P1637,Q1637:AE1637)),0)</f>
        <v>0</v>
      </c>
      <c r="AH1637" s="6">
        <f>IF(R1637&gt;0,RANK(R1637,(N1637:P1637,Q1637:AE1637)),0)</f>
        <v>0</v>
      </c>
      <c r="AI1637" s="6">
        <f>IF(T1637&gt;0,RANK(T1637,(N1637:P1637,Q1637:AE1637)),0)</f>
        <v>0</v>
      </c>
      <c r="AJ1637" s="6">
        <f>IF(S1637&gt;0,RANK(S1637,(N1637:P1637,Q1637:AE1637)),0)</f>
        <v>0</v>
      </c>
      <c r="AK1637" s="2">
        <f t="shared" si="809"/>
        <v>0</v>
      </c>
      <c r="AL1637" s="2">
        <f t="shared" si="810"/>
        <v>0</v>
      </c>
      <c r="AM1637" s="2">
        <f t="shared" si="811"/>
        <v>0</v>
      </c>
      <c r="AN1637" s="2">
        <f t="shared" si="812"/>
        <v>0</v>
      </c>
      <c r="AP1637" t="s">
        <v>841</v>
      </c>
      <c r="AQ1637" t="s">
        <v>207</v>
      </c>
      <c r="AT1637">
        <v>1</v>
      </c>
      <c r="AU1637" s="105">
        <v>51</v>
      </c>
      <c r="AV1637" s="107">
        <v>41</v>
      </c>
      <c r="AW1637" s="111">
        <f t="shared" si="798"/>
        <v>51041</v>
      </c>
      <c r="AY1637" s="6" t="s">
        <v>1243</v>
      </c>
    </row>
    <row r="1638" spans="1:51" hidden="1" outlineLevel="1">
      <c r="A1638" t="s">
        <v>975</v>
      </c>
      <c r="B1638" t="s">
        <v>207</v>
      </c>
      <c r="C1638" s="1">
        <f t="shared" si="800"/>
        <v>7659</v>
      </c>
      <c r="D1638" s="8">
        <f t="shared" si="801"/>
        <v>2</v>
      </c>
      <c r="E1638" s="8">
        <f t="shared" si="802"/>
        <v>1</v>
      </c>
      <c r="F1638" s="8">
        <f t="shared" si="803"/>
        <v>0</v>
      </c>
      <c r="G1638" s="61">
        <f t="shared" si="804"/>
        <v>805</v>
      </c>
      <c r="H1638" s="66">
        <f t="shared" si="783"/>
        <v>0.10510510510510511</v>
      </c>
      <c r="I1638" s="2"/>
      <c r="J1638" s="2">
        <f t="shared" si="805"/>
        <v>0.44640292466379422</v>
      </c>
      <c r="K1638" s="2">
        <f t="shared" si="806"/>
        <v>0.55150802976889934</v>
      </c>
      <c r="L1638" s="2">
        <f t="shared" si="807"/>
        <v>0</v>
      </c>
      <c r="M1638" s="2">
        <f t="shared" si="808"/>
        <v>2.0890455673064912E-3</v>
      </c>
      <c r="N1638" s="64">
        <v>3419</v>
      </c>
      <c r="O1638" s="64">
        <v>4224</v>
      </c>
      <c r="P1638" s="64"/>
      <c r="Q1638" s="64"/>
      <c r="R1638" s="64"/>
      <c r="S1638" s="64"/>
      <c r="T1638" s="64"/>
      <c r="U1638" s="64"/>
      <c r="V1638" s="64"/>
      <c r="W1638" s="64"/>
      <c r="X1638" s="64">
        <v>16</v>
      </c>
      <c r="Y1638" s="64"/>
      <c r="Z1638" s="64"/>
      <c r="AA1638" s="64"/>
      <c r="AB1638" s="64"/>
      <c r="AC1638" s="64"/>
      <c r="AD1638" s="64"/>
      <c r="AE1638" s="64"/>
      <c r="AG1638" s="6">
        <f>IF(Q1638&gt;0,RANK(Q1638,(N1638:P1638,Q1638:AE1638)),0)</f>
        <v>0</v>
      </c>
      <c r="AH1638" s="6">
        <f>IF(R1638&gt;0,RANK(R1638,(N1638:P1638,Q1638:AE1638)),0)</f>
        <v>0</v>
      </c>
      <c r="AI1638" s="6">
        <f>IF(T1638&gt;0,RANK(T1638,(N1638:P1638,Q1638:AE1638)),0)</f>
        <v>0</v>
      </c>
      <c r="AJ1638" s="6">
        <f>IF(S1638&gt;0,RANK(S1638,(N1638:P1638,Q1638:AE1638)),0)</f>
        <v>0</v>
      </c>
      <c r="AK1638" s="2">
        <f t="shared" si="809"/>
        <v>0</v>
      </c>
      <c r="AL1638" s="2">
        <f t="shared" si="810"/>
        <v>0</v>
      </c>
      <c r="AM1638" s="2">
        <f t="shared" si="811"/>
        <v>0</v>
      </c>
      <c r="AN1638" s="2">
        <f t="shared" si="812"/>
        <v>0</v>
      </c>
      <c r="AP1638" t="s">
        <v>975</v>
      </c>
      <c r="AQ1638" t="s">
        <v>207</v>
      </c>
      <c r="AR1638">
        <v>10</v>
      </c>
      <c r="AT1638">
        <v>1</v>
      </c>
      <c r="AU1638" s="105">
        <v>51</v>
      </c>
      <c r="AV1638" s="107">
        <v>43</v>
      </c>
      <c r="AW1638" s="111">
        <f t="shared" si="798"/>
        <v>51043</v>
      </c>
      <c r="AY1638" s="6" t="s">
        <v>1243</v>
      </c>
    </row>
    <row r="1639" spans="1:51" hidden="1" outlineLevel="1">
      <c r="A1639" t="s">
        <v>770</v>
      </c>
      <c r="B1639" t="s">
        <v>207</v>
      </c>
      <c r="C1639" s="1">
        <f t="shared" si="800"/>
        <v>2641</v>
      </c>
      <c r="D1639" s="8">
        <f t="shared" si="801"/>
        <v>2</v>
      </c>
      <c r="E1639" s="8">
        <f t="shared" si="802"/>
        <v>1</v>
      </c>
      <c r="F1639" s="8">
        <f t="shared" si="803"/>
        <v>0</v>
      </c>
      <c r="G1639" s="61">
        <f t="shared" si="804"/>
        <v>872</v>
      </c>
      <c r="H1639" s="66">
        <f t="shared" si="783"/>
        <v>0.33017796289284362</v>
      </c>
      <c r="I1639" s="2"/>
      <c r="J1639" s="2">
        <f t="shared" si="805"/>
        <v>0.33434305187429003</v>
      </c>
      <c r="K1639" s="2">
        <f t="shared" si="806"/>
        <v>0.66452101476713366</v>
      </c>
      <c r="L1639" s="2">
        <f t="shared" si="807"/>
        <v>0</v>
      </c>
      <c r="M1639" s="2">
        <f t="shared" si="808"/>
        <v>1.1359333585763132E-3</v>
      </c>
      <c r="N1639" s="64">
        <v>883</v>
      </c>
      <c r="O1639" s="64">
        <v>1755</v>
      </c>
      <c r="P1639" s="64"/>
      <c r="Q1639" s="64"/>
      <c r="R1639" s="64"/>
      <c r="S1639" s="64"/>
      <c r="T1639" s="64"/>
      <c r="U1639" s="64"/>
      <c r="V1639" s="64"/>
      <c r="W1639" s="64"/>
      <c r="X1639" s="64">
        <v>3</v>
      </c>
      <c r="Y1639" s="64"/>
      <c r="Z1639" s="64"/>
      <c r="AA1639" s="64"/>
      <c r="AB1639" s="64"/>
      <c r="AC1639" s="64"/>
      <c r="AD1639" s="64"/>
      <c r="AE1639" s="64"/>
      <c r="AG1639" s="6">
        <f>IF(Q1639&gt;0,RANK(Q1639,(N1639:P1639,Q1639:AE1639)),0)</f>
        <v>0</v>
      </c>
      <c r="AH1639" s="6">
        <f>IF(R1639&gt;0,RANK(R1639,(N1639:P1639,Q1639:AE1639)),0)</f>
        <v>0</v>
      </c>
      <c r="AI1639" s="6">
        <f>IF(T1639&gt;0,RANK(T1639,(N1639:P1639,Q1639:AE1639)),0)</f>
        <v>0</v>
      </c>
      <c r="AJ1639" s="6">
        <f>IF(S1639&gt;0,RANK(S1639,(N1639:P1639,Q1639:AE1639)),0)</f>
        <v>0</v>
      </c>
      <c r="AK1639" s="2">
        <f t="shared" si="809"/>
        <v>0</v>
      </c>
      <c r="AL1639" s="2">
        <f t="shared" si="810"/>
        <v>0</v>
      </c>
      <c r="AM1639" s="2">
        <f t="shared" si="811"/>
        <v>0</v>
      </c>
      <c r="AN1639" s="2">
        <f t="shared" si="812"/>
        <v>0</v>
      </c>
      <c r="AP1639" t="s">
        <v>770</v>
      </c>
      <c r="AQ1639" t="s">
        <v>207</v>
      </c>
      <c r="AR1639">
        <v>9</v>
      </c>
      <c r="AT1639">
        <v>1</v>
      </c>
      <c r="AU1639" s="105">
        <v>51</v>
      </c>
      <c r="AV1639" s="107">
        <v>45</v>
      </c>
      <c r="AW1639" s="111">
        <f t="shared" si="798"/>
        <v>51045</v>
      </c>
      <c r="AY1639" s="6" t="s">
        <v>1243</v>
      </c>
    </row>
    <row r="1640" spans="1:51" hidden="1" outlineLevel="1">
      <c r="A1640" t="s">
        <v>918</v>
      </c>
      <c r="B1640" t="s">
        <v>207</v>
      </c>
      <c r="C1640" s="1">
        <f t="shared" si="800"/>
        <v>20221</v>
      </c>
      <c r="D1640" s="8">
        <f t="shared" si="801"/>
        <v>2</v>
      </c>
      <c r="E1640" s="8">
        <f t="shared" si="802"/>
        <v>1</v>
      </c>
      <c r="F1640" s="8">
        <f t="shared" si="803"/>
        <v>0</v>
      </c>
      <c r="G1640" s="61">
        <f t="shared" si="804"/>
        <v>3286</v>
      </c>
      <c r="H1640" s="66">
        <f t="shared" si="783"/>
        <v>0.16250432718461005</v>
      </c>
      <c r="I1640" s="2"/>
      <c r="J1640" s="2">
        <f t="shared" si="805"/>
        <v>0.41822857425448789</v>
      </c>
      <c r="K1640" s="2">
        <f t="shared" si="806"/>
        <v>0.58073290143909795</v>
      </c>
      <c r="L1640" s="2">
        <f t="shared" si="807"/>
        <v>0</v>
      </c>
      <c r="M1640" s="2">
        <f t="shared" si="808"/>
        <v>1.0385243064141569E-3</v>
      </c>
      <c r="N1640" s="64">
        <v>8457</v>
      </c>
      <c r="O1640" s="64">
        <v>11743</v>
      </c>
      <c r="P1640" s="64"/>
      <c r="Q1640" s="64"/>
      <c r="R1640" s="64"/>
      <c r="S1640" s="64"/>
      <c r="T1640" s="64"/>
      <c r="U1640" s="64"/>
      <c r="V1640" s="64"/>
      <c r="W1640" s="64"/>
      <c r="X1640" s="64">
        <v>21</v>
      </c>
      <c r="Y1640" s="64"/>
      <c r="Z1640" s="64"/>
      <c r="AA1640" s="64"/>
      <c r="AB1640" s="64"/>
      <c r="AC1640" s="64"/>
      <c r="AD1640" s="64"/>
      <c r="AE1640" s="64"/>
      <c r="AG1640" s="6">
        <f>IF(Q1640&gt;0,RANK(Q1640,(N1640:P1640,Q1640:AE1640)),0)</f>
        <v>0</v>
      </c>
      <c r="AH1640" s="6">
        <f>IF(R1640&gt;0,RANK(R1640,(N1640:P1640,Q1640:AE1640)),0)</f>
        <v>0</v>
      </c>
      <c r="AI1640" s="6">
        <f>IF(T1640&gt;0,RANK(T1640,(N1640:P1640,Q1640:AE1640)),0)</f>
        <v>0</v>
      </c>
      <c r="AJ1640" s="6">
        <f>IF(S1640&gt;0,RANK(S1640,(N1640:P1640,Q1640:AE1640)),0)</f>
        <v>0</v>
      </c>
      <c r="AK1640" s="2">
        <f t="shared" si="809"/>
        <v>0</v>
      </c>
      <c r="AL1640" s="2">
        <f t="shared" si="810"/>
        <v>0</v>
      </c>
      <c r="AM1640" s="2">
        <f t="shared" si="811"/>
        <v>0</v>
      </c>
      <c r="AN1640" s="2">
        <f t="shared" si="812"/>
        <v>0</v>
      </c>
      <c r="AP1640" t="s">
        <v>918</v>
      </c>
      <c r="AQ1640" t="s">
        <v>207</v>
      </c>
      <c r="AR1640">
        <v>7</v>
      </c>
      <c r="AT1640">
        <v>1</v>
      </c>
      <c r="AU1640" s="105">
        <v>51</v>
      </c>
      <c r="AV1640" s="107">
        <v>47</v>
      </c>
      <c r="AW1640" s="111">
        <f t="shared" si="798"/>
        <v>51047</v>
      </c>
      <c r="AY1640" s="6" t="s">
        <v>1243</v>
      </c>
    </row>
    <row r="1641" spans="1:51" hidden="1" outlineLevel="1">
      <c r="A1641" t="s">
        <v>1076</v>
      </c>
      <c r="B1641" t="s">
        <v>207</v>
      </c>
      <c r="C1641" s="1">
        <f t="shared" si="800"/>
        <v>4964</v>
      </c>
      <c r="D1641" s="8">
        <f t="shared" si="801"/>
        <v>2</v>
      </c>
      <c r="E1641" s="8">
        <f t="shared" si="802"/>
        <v>1</v>
      </c>
      <c r="F1641" s="8">
        <f t="shared" si="803"/>
        <v>0</v>
      </c>
      <c r="G1641" s="61">
        <f t="shared" si="804"/>
        <v>133</v>
      </c>
      <c r="H1641" s="66">
        <f t="shared" si="783"/>
        <v>2.6792908944399677E-2</v>
      </c>
      <c r="I1641" s="2"/>
      <c r="J1641" s="2">
        <f t="shared" si="805"/>
        <v>0.48569701853344077</v>
      </c>
      <c r="K1641" s="2">
        <f t="shared" si="806"/>
        <v>0.5124899274778405</v>
      </c>
      <c r="L1641" s="2">
        <f t="shared" si="807"/>
        <v>0</v>
      </c>
      <c r="M1641" s="2">
        <f t="shared" si="808"/>
        <v>1.8130539887186714E-3</v>
      </c>
      <c r="N1641" s="64">
        <v>2411</v>
      </c>
      <c r="O1641" s="64">
        <v>2544</v>
      </c>
      <c r="P1641" s="64"/>
      <c r="Q1641" s="64"/>
      <c r="R1641" s="64"/>
      <c r="S1641" s="64"/>
      <c r="T1641" s="64"/>
      <c r="U1641" s="64"/>
      <c r="V1641" s="64"/>
      <c r="W1641" s="64"/>
      <c r="X1641" s="64">
        <v>9</v>
      </c>
      <c r="Y1641" s="64"/>
      <c r="Z1641" s="64"/>
      <c r="AA1641" s="64"/>
      <c r="AB1641" s="64"/>
      <c r="AC1641" s="64"/>
      <c r="AD1641" s="64"/>
      <c r="AE1641" s="64"/>
      <c r="AG1641" s="6">
        <f>IF(Q1641&gt;0,RANK(Q1641,(N1641:P1641,Q1641:AE1641)),0)</f>
        <v>0</v>
      </c>
      <c r="AH1641" s="6">
        <f>IF(R1641&gt;0,RANK(R1641,(N1641:P1641,Q1641:AE1641)),0)</f>
        <v>0</v>
      </c>
      <c r="AI1641" s="6">
        <f>IF(T1641&gt;0,RANK(T1641,(N1641:P1641,Q1641:AE1641)),0)</f>
        <v>0</v>
      </c>
      <c r="AJ1641" s="6">
        <f>IF(S1641&gt;0,RANK(S1641,(N1641:P1641,Q1641:AE1641)),0)</f>
        <v>0</v>
      </c>
      <c r="AK1641" s="2">
        <f t="shared" si="809"/>
        <v>0</v>
      </c>
      <c r="AL1641" s="2">
        <f t="shared" si="810"/>
        <v>0</v>
      </c>
      <c r="AM1641" s="2">
        <f t="shared" si="811"/>
        <v>0</v>
      </c>
      <c r="AN1641" s="2">
        <f t="shared" si="812"/>
        <v>0</v>
      </c>
      <c r="AP1641" t="s">
        <v>1076</v>
      </c>
      <c r="AQ1641" t="s">
        <v>207</v>
      </c>
      <c r="AR1641">
        <v>5</v>
      </c>
      <c r="AT1641">
        <v>1</v>
      </c>
      <c r="AU1641" s="105">
        <v>51</v>
      </c>
      <c r="AV1641" s="107">
        <v>49</v>
      </c>
      <c r="AW1641" s="111">
        <f t="shared" si="798"/>
        <v>51049</v>
      </c>
      <c r="AY1641" s="6" t="s">
        <v>1243</v>
      </c>
    </row>
    <row r="1642" spans="1:51" hidden="1" outlineLevel="1">
      <c r="A1642" t="s">
        <v>1648</v>
      </c>
      <c r="B1642" t="s">
        <v>207</v>
      </c>
      <c r="C1642" s="1">
        <f t="shared" si="800"/>
        <v>6833</v>
      </c>
      <c r="D1642" s="8">
        <f t="shared" si="801"/>
        <v>2</v>
      </c>
      <c r="E1642" s="8">
        <f t="shared" si="802"/>
        <v>1</v>
      </c>
      <c r="F1642" s="8">
        <f t="shared" si="803"/>
        <v>0</v>
      </c>
      <c r="G1642" s="61">
        <f t="shared" si="804"/>
        <v>1296</v>
      </c>
      <c r="H1642" s="66">
        <f t="shared" ref="H1642:H1705" si="813">IF(C1642&gt;0,G1642/C1642,0)</f>
        <v>0.18966778867261819</v>
      </c>
      <c r="I1642" s="2"/>
      <c r="J1642" s="2">
        <f t="shared" si="805"/>
        <v>0.40509293136250552</v>
      </c>
      <c r="K1642" s="2">
        <f t="shared" si="806"/>
        <v>0.5947607200351237</v>
      </c>
      <c r="L1642" s="2">
        <f t="shared" si="807"/>
        <v>0</v>
      </c>
      <c r="M1642" s="2">
        <f t="shared" si="808"/>
        <v>1.4634860237072722E-4</v>
      </c>
      <c r="N1642" s="64">
        <v>2768</v>
      </c>
      <c r="O1642" s="64">
        <v>4064</v>
      </c>
      <c r="P1642" s="64"/>
      <c r="Q1642" s="64"/>
      <c r="R1642" s="64"/>
      <c r="S1642" s="64"/>
      <c r="T1642" s="64"/>
      <c r="U1642" s="64"/>
      <c r="V1642" s="64"/>
      <c r="W1642" s="64"/>
      <c r="X1642" s="64">
        <v>1</v>
      </c>
      <c r="Y1642" s="64"/>
      <c r="Z1642" s="64"/>
      <c r="AA1642" s="64"/>
      <c r="AB1642" s="64"/>
      <c r="AC1642" s="64"/>
      <c r="AD1642" s="64"/>
      <c r="AE1642" s="64"/>
      <c r="AG1642" s="6">
        <f>IF(Q1642&gt;0,RANK(Q1642,(N1642:P1642,Q1642:AE1642)),0)</f>
        <v>0</v>
      </c>
      <c r="AH1642" s="6">
        <f>IF(R1642&gt;0,RANK(R1642,(N1642:P1642,Q1642:AE1642)),0)</f>
        <v>0</v>
      </c>
      <c r="AI1642" s="6">
        <f>IF(T1642&gt;0,RANK(T1642,(N1642:P1642,Q1642:AE1642)),0)</f>
        <v>0</v>
      </c>
      <c r="AJ1642" s="6">
        <f>IF(S1642&gt;0,RANK(S1642,(N1642:P1642,Q1642:AE1642)),0)</f>
        <v>0</v>
      </c>
      <c r="AK1642" s="2">
        <f t="shared" si="809"/>
        <v>0</v>
      </c>
      <c r="AL1642" s="2">
        <f t="shared" si="810"/>
        <v>0</v>
      </c>
      <c r="AM1642" s="2">
        <f t="shared" si="811"/>
        <v>0</v>
      </c>
      <c r="AN1642" s="2">
        <f t="shared" si="812"/>
        <v>0</v>
      </c>
      <c r="AP1642" t="s">
        <v>1648</v>
      </c>
      <c r="AQ1642" t="s">
        <v>207</v>
      </c>
      <c r="AR1642">
        <v>9</v>
      </c>
      <c r="AT1642">
        <v>1</v>
      </c>
      <c r="AU1642" s="105">
        <v>51</v>
      </c>
      <c r="AV1642" s="107">
        <v>51</v>
      </c>
      <c r="AW1642" s="111">
        <f t="shared" si="798"/>
        <v>51051</v>
      </c>
      <c r="AY1642" s="6" t="s">
        <v>1243</v>
      </c>
    </row>
    <row r="1643" spans="1:51" hidden="1" outlineLevel="1">
      <c r="A1643" t="s">
        <v>683</v>
      </c>
      <c r="B1643" t="s">
        <v>207</v>
      </c>
      <c r="C1643" s="1">
        <f t="shared" si="800"/>
        <v>13381</v>
      </c>
      <c r="D1643" s="8">
        <f t="shared" si="801"/>
        <v>2</v>
      </c>
      <c r="E1643" s="8">
        <f t="shared" si="802"/>
        <v>1</v>
      </c>
      <c r="F1643" s="8">
        <f t="shared" si="803"/>
        <v>0</v>
      </c>
      <c r="G1643" s="61">
        <f t="shared" si="804"/>
        <v>391</v>
      </c>
      <c r="H1643" s="66">
        <f t="shared" si="813"/>
        <v>2.9220536581720351E-2</v>
      </c>
      <c r="I1643" s="2"/>
      <c r="J1643" s="2">
        <f t="shared" si="805"/>
        <v>0.48494133472834616</v>
      </c>
      <c r="K1643" s="2">
        <f t="shared" si="806"/>
        <v>0.51416187131006652</v>
      </c>
      <c r="L1643" s="2">
        <f t="shared" si="807"/>
        <v>0</v>
      </c>
      <c r="M1643" s="2">
        <f t="shared" si="808"/>
        <v>8.967939615872611E-4</v>
      </c>
      <c r="N1643" s="64">
        <v>6489</v>
      </c>
      <c r="O1643" s="64">
        <v>6880</v>
      </c>
      <c r="P1643" s="64"/>
      <c r="Q1643" s="64"/>
      <c r="R1643" s="64"/>
      <c r="S1643" s="64"/>
      <c r="T1643" s="64"/>
      <c r="U1643" s="64"/>
      <c r="V1643" s="64"/>
      <c r="W1643" s="64"/>
      <c r="X1643" s="64">
        <v>12</v>
      </c>
      <c r="Y1643" s="64"/>
      <c r="Z1643" s="64"/>
      <c r="AA1643" s="64"/>
      <c r="AB1643" s="64"/>
      <c r="AC1643" s="64"/>
      <c r="AD1643" s="64"/>
      <c r="AE1643" s="64"/>
      <c r="AG1643" s="6">
        <f>IF(Q1643&gt;0,RANK(Q1643,(N1643:P1643,Q1643:AE1643)),0)</f>
        <v>0</v>
      </c>
      <c r="AH1643" s="6">
        <f>IF(R1643&gt;0,RANK(R1643,(N1643:P1643,Q1643:AE1643)),0)</f>
        <v>0</v>
      </c>
      <c r="AI1643" s="6">
        <f>IF(T1643&gt;0,RANK(T1643,(N1643:P1643,Q1643:AE1643)),0)</f>
        <v>0</v>
      </c>
      <c r="AJ1643" s="6">
        <f>IF(S1643&gt;0,RANK(S1643,(N1643:P1643,Q1643:AE1643)),0)</f>
        <v>0</v>
      </c>
      <c r="AK1643" s="2">
        <f t="shared" si="809"/>
        <v>0</v>
      </c>
      <c r="AL1643" s="2">
        <f t="shared" si="810"/>
        <v>0</v>
      </c>
      <c r="AM1643" s="2">
        <f t="shared" si="811"/>
        <v>0</v>
      </c>
      <c r="AN1643" s="2">
        <f t="shared" si="812"/>
        <v>0</v>
      </c>
      <c r="AP1643" t="s">
        <v>683</v>
      </c>
      <c r="AQ1643" t="s">
        <v>207</v>
      </c>
      <c r="AR1643">
        <v>4</v>
      </c>
      <c r="AT1643">
        <v>1</v>
      </c>
      <c r="AU1643" s="105">
        <v>51</v>
      </c>
      <c r="AV1643" s="107">
        <v>53</v>
      </c>
      <c r="AW1643" s="111">
        <f t="shared" si="798"/>
        <v>51053</v>
      </c>
      <c r="AY1643" s="6" t="s">
        <v>1243</v>
      </c>
    </row>
    <row r="1644" spans="1:51" hidden="1" outlineLevel="1">
      <c r="A1644" t="s">
        <v>528</v>
      </c>
      <c r="B1644" t="s">
        <v>207</v>
      </c>
      <c r="C1644" s="1">
        <f t="shared" si="800"/>
        <v>5529</v>
      </c>
      <c r="D1644" s="8">
        <f t="shared" si="801"/>
        <v>1</v>
      </c>
      <c r="E1644" s="8">
        <f t="shared" si="802"/>
        <v>2</v>
      </c>
      <c r="F1644" s="8">
        <f t="shared" si="803"/>
        <v>0</v>
      </c>
      <c r="G1644" s="61">
        <f t="shared" si="804"/>
        <v>402</v>
      </c>
      <c r="H1644" s="66">
        <f t="shared" si="813"/>
        <v>7.2707542051003798E-2</v>
      </c>
      <c r="I1644" s="2"/>
      <c r="J1644" s="2">
        <f t="shared" si="805"/>
        <v>0.53608247422680411</v>
      </c>
      <c r="K1644" s="2">
        <f t="shared" si="806"/>
        <v>0.46337493217580034</v>
      </c>
      <c r="L1644" s="2">
        <f t="shared" si="807"/>
        <v>0</v>
      </c>
      <c r="M1644" s="2">
        <f t="shared" si="808"/>
        <v>5.4259359739555757E-4</v>
      </c>
      <c r="N1644" s="64">
        <v>2964</v>
      </c>
      <c r="O1644" s="64">
        <v>2562</v>
      </c>
      <c r="P1644" s="64"/>
      <c r="Q1644" s="64"/>
      <c r="R1644" s="64"/>
      <c r="S1644" s="64"/>
      <c r="T1644" s="64"/>
      <c r="U1644" s="64"/>
      <c r="V1644" s="64"/>
      <c r="W1644" s="64"/>
      <c r="X1644" s="64">
        <v>3</v>
      </c>
      <c r="Y1644" s="64"/>
      <c r="Z1644" s="64"/>
      <c r="AA1644" s="64"/>
      <c r="AB1644" s="64"/>
      <c r="AC1644" s="64"/>
      <c r="AD1644" s="64"/>
      <c r="AE1644" s="64"/>
      <c r="AG1644" s="6">
        <f>IF(Q1644&gt;0,RANK(Q1644,(N1644:P1644,Q1644:AE1644)),0)</f>
        <v>0</v>
      </c>
      <c r="AH1644" s="6">
        <f>IF(R1644&gt;0,RANK(R1644,(N1644:P1644,Q1644:AE1644)),0)</f>
        <v>0</v>
      </c>
      <c r="AI1644" s="6">
        <f>IF(T1644&gt;0,RANK(T1644,(N1644:P1644,Q1644:AE1644)),0)</f>
        <v>0</v>
      </c>
      <c r="AJ1644" s="6">
        <f>IF(S1644&gt;0,RANK(S1644,(N1644:P1644,Q1644:AE1644)),0)</f>
        <v>0</v>
      </c>
      <c r="AK1644" s="2">
        <f t="shared" si="809"/>
        <v>0</v>
      </c>
      <c r="AL1644" s="2">
        <f t="shared" si="810"/>
        <v>0</v>
      </c>
      <c r="AM1644" s="2">
        <f t="shared" si="811"/>
        <v>0</v>
      </c>
      <c r="AN1644" s="2">
        <f t="shared" si="812"/>
        <v>0</v>
      </c>
      <c r="AP1644" t="s">
        <v>528</v>
      </c>
      <c r="AQ1644" t="s">
        <v>207</v>
      </c>
      <c r="AR1644">
        <v>1</v>
      </c>
      <c r="AT1644">
        <v>1</v>
      </c>
      <c r="AU1644" s="105">
        <v>51</v>
      </c>
      <c r="AV1644" s="107">
        <v>57</v>
      </c>
      <c r="AW1644" s="111">
        <f t="shared" si="798"/>
        <v>51057</v>
      </c>
      <c r="AY1644" s="6" t="s">
        <v>1243</v>
      </c>
    </row>
    <row r="1645" spans="1:51" hidden="1" outlineLevel="1">
      <c r="A1645" t="s">
        <v>1709</v>
      </c>
      <c r="B1645" t="s">
        <v>207</v>
      </c>
      <c r="C1645" s="1">
        <f t="shared" si="800"/>
        <v>522307</v>
      </c>
      <c r="D1645" s="8">
        <f t="shared" si="801"/>
        <v>1</v>
      </c>
      <c r="E1645" s="8">
        <f t="shared" si="802"/>
        <v>2</v>
      </c>
      <c r="F1645" s="8">
        <f t="shared" si="803"/>
        <v>0</v>
      </c>
      <c r="G1645" s="61">
        <f t="shared" si="804"/>
        <v>118334</v>
      </c>
      <c r="H1645" s="66">
        <f t="shared" si="813"/>
        <v>0.22656024139059977</v>
      </c>
      <c r="I1645" s="2"/>
      <c r="J1645" s="2">
        <f t="shared" si="805"/>
        <v>0.61218402204067723</v>
      </c>
      <c r="K1645" s="2">
        <f t="shared" si="806"/>
        <v>0.38562378065007746</v>
      </c>
      <c r="L1645" s="2">
        <f t="shared" si="807"/>
        <v>0</v>
      </c>
      <c r="M1645" s="2">
        <f t="shared" si="808"/>
        <v>2.1921973092453029E-3</v>
      </c>
      <c r="N1645" s="64">
        <v>319748</v>
      </c>
      <c r="O1645" s="64">
        <v>201414</v>
      </c>
      <c r="P1645" s="64"/>
      <c r="Q1645" s="64"/>
      <c r="R1645" s="64"/>
      <c r="S1645" s="64"/>
      <c r="T1645" s="64"/>
      <c r="U1645" s="64"/>
      <c r="V1645" s="64"/>
      <c r="W1645" s="64"/>
      <c r="X1645" s="64">
        <v>1145</v>
      </c>
      <c r="Y1645" s="64"/>
      <c r="Z1645" s="64"/>
      <c r="AA1645" s="64"/>
      <c r="AB1645" s="64"/>
      <c r="AC1645" s="64"/>
      <c r="AD1645" s="64"/>
      <c r="AE1645" s="64"/>
      <c r="AG1645" s="6">
        <f>IF(Q1645&gt;0,RANK(Q1645,(N1645:P1645,Q1645:AE1645)),0)</f>
        <v>0</v>
      </c>
      <c r="AH1645" s="6">
        <f>IF(R1645&gt;0,RANK(R1645,(N1645:P1645,Q1645:AE1645)),0)</f>
        <v>0</v>
      </c>
      <c r="AI1645" s="6">
        <f>IF(T1645&gt;0,RANK(T1645,(N1645:P1645,Q1645:AE1645)),0)</f>
        <v>0</v>
      </c>
      <c r="AJ1645" s="6">
        <f>IF(S1645&gt;0,RANK(S1645,(N1645:P1645,Q1645:AE1645)),0)</f>
        <v>0</v>
      </c>
      <c r="AK1645" s="2">
        <f t="shared" si="809"/>
        <v>0</v>
      </c>
      <c r="AL1645" s="2">
        <f t="shared" si="810"/>
        <v>0</v>
      </c>
      <c r="AM1645" s="2">
        <f t="shared" si="811"/>
        <v>0</v>
      </c>
      <c r="AN1645" s="2">
        <f t="shared" si="812"/>
        <v>0</v>
      </c>
      <c r="AP1645" t="s">
        <v>1709</v>
      </c>
      <c r="AQ1645" t="s">
        <v>207</v>
      </c>
      <c r="AT1645">
        <v>1</v>
      </c>
      <c r="AU1645" s="105">
        <v>51</v>
      </c>
      <c r="AV1645" s="107">
        <v>59</v>
      </c>
      <c r="AW1645" s="111">
        <f t="shared" si="798"/>
        <v>51059</v>
      </c>
      <c r="AY1645" s="6" t="s">
        <v>1243</v>
      </c>
    </row>
    <row r="1646" spans="1:51" hidden="1" outlineLevel="1">
      <c r="A1646" t="s">
        <v>2312</v>
      </c>
      <c r="B1646" t="s">
        <v>207</v>
      </c>
      <c r="C1646" s="1">
        <f t="shared" si="800"/>
        <v>35164</v>
      </c>
      <c r="D1646" s="8">
        <f t="shared" si="801"/>
        <v>2</v>
      </c>
      <c r="E1646" s="8">
        <f t="shared" si="802"/>
        <v>1</v>
      </c>
      <c r="F1646" s="8">
        <f t="shared" si="803"/>
        <v>0</v>
      </c>
      <c r="G1646" s="61">
        <f t="shared" si="804"/>
        <v>6394</v>
      </c>
      <c r="H1646" s="66">
        <f t="shared" si="813"/>
        <v>0.18183369355022183</v>
      </c>
      <c r="I1646" s="2"/>
      <c r="J1646" s="2">
        <f t="shared" si="805"/>
        <v>0.40811625526106243</v>
      </c>
      <c r="K1646" s="2">
        <f t="shared" si="806"/>
        <v>0.58994994881128426</v>
      </c>
      <c r="L1646" s="2">
        <f t="shared" si="807"/>
        <v>0</v>
      </c>
      <c r="M1646" s="2">
        <f t="shared" si="808"/>
        <v>1.9337959276533034E-3</v>
      </c>
      <c r="N1646" s="64">
        <v>14351</v>
      </c>
      <c r="O1646" s="64">
        <v>20745</v>
      </c>
      <c r="P1646" s="64"/>
      <c r="Q1646" s="64"/>
      <c r="R1646" s="64"/>
      <c r="S1646" s="64"/>
      <c r="T1646" s="64"/>
      <c r="U1646" s="64"/>
      <c r="V1646" s="64"/>
      <c r="W1646" s="64"/>
      <c r="X1646" s="64">
        <v>68</v>
      </c>
      <c r="Y1646" s="64"/>
      <c r="Z1646" s="64"/>
      <c r="AA1646" s="64"/>
      <c r="AB1646" s="64"/>
      <c r="AC1646" s="64"/>
      <c r="AD1646" s="64"/>
      <c r="AE1646" s="64"/>
      <c r="AG1646" s="6">
        <f>IF(Q1646&gt;0,RANK(Q1646,(N1646:P1646,Q1646:AE1646)),0)</f>
        <v>0</v>
      </c>
      <c r="AH1646" s="6">
        <f>IF(R1646&gt;0,RANK(R1646,(N1646:P1646,Q1646:AE1646)),0)</f>
        <v>0</v>
      </c>
      <c r="AI1646" s="6">
        <f>IF(T1646&gt;0,RANK(T1646,(N1646:P1646,Q1646:AE1646)),0)</f>
        <v>0</v>
      </c>
      <c r="AJ1646" s="6">
        <f>IF(S1646&gt;0,RANK(S1646,(N1646:P1646,Q1646:AE1646)),0)</f>
        <v>0</v>
      </c>
      <c r="AK1646" s="2">
        <f t="shared" si="809"/>
        <v>0</v>
      </c>
      <c r="AL1646" s="2">
        <f t="shared" si="810"/>
        <v>0</v>
      </c>
      <c r="AM1646" s="2">
        <f t="shared" si="811"/>
        <v>0</v>
      </c>
      <c r="AN1646" s="2">
        <f t="shared" si="812"/>
        <v>0</v>
      </c>
      <c r="AP1646" t="s">
        <v>2312</v>
      </c>
      <c r="AQ1646" t="s">
        <v>207</v>
      </c>
      <c r="AT1646">
        <v>1</v>
      </c>
      <c r="AU1646" s="105">
        <v>51</v>
      </c>
      <c r="AV1646" s="107">
        <v>61</v>
      </c>
      <c r="AW1646" s="111">
        <f t="shared" si="798"/>
        <v>51061</v>
      </c>
      <c r="AY1646" s="6" t="s">
        <v>1243</v>
      </c>
    </row>
    <row r="1647" spans="1:51" hidden="1" outlineLevel="1">
      <c r="A1647" t="s">
        <v>599</v>
      </c>
      <c r="B1647" t="s">
        <v>207</v>
      </c>
      <c r="C1647" s="1">
        <f t="shared" si="800"/>
        <v>7531</v>
      </c>
      <c r="D1647" s="8">
        <f t="shared" si="801"/>
        <v>2</v>
      </c>
      <c r="E1647" s="8">
        <f t="shared" si="802"/>
        <v>1</v>
      </c>
      <c r="F1647" s="8">
        <f t="shared" si="803"/>
        <v>0</v>
      </c>
      <c r="G1647" s="61">
        <f t="shared" si="804"/>
        <v>1583</v>
      </c>
      <c r="H1647" s="66">
        <f t="shared" si="813"/>
        <v>0.21019784889124951</v>
      </c>
      <c r="I1647" s="2"/>
      <c r="J1647" s="2">
        <f t="shared" si="805"/>
        <v>0.3941043686097464</v>
      </c>
      <c r="K1647" s="2">
        <f t="shared" si="806"/>
        <v>0.60430221750099589</v>
      </c>
      <c r="L1647" s="2">
        <f t="shared" si="807"/>
        <v>0</v>
      </c>
      <c r="M1647" s="2">
        <f t="shared" si="808"/>
        <v>1.593413889257711E-3</v>
      </c>
      <c r="N1647" s="64">
        <v>2968</v>
      </c>
      <c r="O1647" s="64">
        <v>4551</v>
      </c>
      <c r="P1647" s="64"/>
      <c r="Q1647" s="64"/>
      <c r="R1647" s="64"/>
      <c r="S1647" s="64"/>
      <c r="T1647" s="64"/>
      <c r="U1647" s="64"/>
      <c r="V1647" s="64"/>
      <c r="W1647" s="64"/>
      <c r="X1647" s="64">
        <v>12</v>
      </c>
      <c r="Y1647" s="64"/>
      <c r="Z1647" s="64"/>
      <c r="AA1647" s="64"/>
      <c r="AB1647" s="64"/>
      <c r="AC1647" s="64"/>
      <c r="AD1647" s="64"/>
      <c r="AE1647" s="64"/>
      <c r="AG1647" s="6">
        <f>IF(Q1647&gt;0,RANK(Q1647,(N1647:P1647,Q1647:AE1647)),0)</f>
        <v>0</v>
      </c>
      <c r="AH1647" s="6">
        <f>IF(R1647&gt;0,RANK(R1647,(N1647:P1647,Q1647:AE1647)),0)</f>
        <v>0</v>
      </c>
      <c r="AI1647" s="6">
        <f>IF(T1647&gt;0,RANK(T1647,(N1647:P1647,Q1647:AE1647)),0)</f>
        <v>0</v>
      </c>
      <c r="AJ1647" s="6">
        <f>IF(S1647&gt;0,RANK(S1647,(N1647:P1647,Q1647:AE1647)),0)</f>
        <v>0</v>
      </c>
      <c r="AK1647" s="2">
        <f t="shared" si="809"/>
        <v>0</v>
      </c>
      <c r="AL1647" s="2">
        <f t="shared" si="810"/>
        <v>0</v>
      </c>
      <c r="AM1647" s="2">
        <f t="shared" si="811"/>
        <v>0</v>
      </c>
      <c r="AN1647" s="2">
        <f t="shared" si="812"/>
        <v>0</v>
      </c>
      <c r="AP1647" t="s">
        <v>599</v>
      </c>
      <c r="AQ1647" t="s">
        <v>207</v>
      </c>
      <c r="AR1647">
        <v>9</v>
      </c>
      <c r="AT1647">
        <v>1</v>
      </c>
      <c r="AU1647" s="105">
        <v>51</v>
      </c>
      <c r="AV1647" s="107">
        <v>63</v>
      </c>
      <c r="AW1647" s="111">
        <f t="shared" si="798"/>
        <v>51063</v>
      </c>
      <c r="AY1647" s="6" t="s">
        <v>1243</v>
      </c>
    </row>
    <row r="1648" spans="1:51" hidden="1" outlineLevel="1">
      <c r="A1648" t="s">
        <v>1148</v>
      </c>
      <c r="B1648" t="s">
        <v>207</v>
      </c>
      <c r="C1648" s="1">
        <f t="shared" si="800"/>
        <v>12582</v>
      </c>
      <c r="D1648" s="8">
        <f t="shared" si="801"/>
        <v>2</v>
      </c>
      <c r="E1648" s="8">
        <f t="shared" si="802"/>
        <v>1</v>
      </c>
      <c r="F1648" s="8">
        <f t="shared" si="803"/>
        <v>0</v>
      </c>
      <c r="G1648" s="61">
        <f t="shared" si="804"/>
        <v>673</v>
      </c>
      <c r="H1648" s="66">
        <f t="shared" si="813"/>
        <v>5.3489111429025592E-2</v>
      </c>
      <c r="I1648" s="2"/>
      <c r="J1648" s="2">
        <f t="shared" si="805"/>
        <v>0.47250039739310123</v>
      </c>
      <c r="K1648" s="2">
        <f t="shared" si="806"/>
        <v>0.52598950882212681</v>
      </c>
      <c r="L1648" s="2">
        <f t="shared" si="807"/>
        <v>0</v>
      </c>
      <c r="M1648" s="2">
        <f t="shared" si="808"/>
        <v>1.5100937847719598E-3</v>
      </c>
      <c r="N1648" s="64">
        <v>5945</v>
      </c>
      <c r="O1648" s="64">
        <v>6618</v>
      </c>
      <c r="P1648" s="64"/>
      <c r="Q1648" s="64"/>
      <c r="R1648" s="64"/>
      <c r="S1648" s="64"/>
      <c r="T1648" s="64"/>
      <c r="U1648" s="64"/>
      <c r="V1648" s="64"/>
      <c r="W1648" s="64"/>
      <c r="X1648" s="64">
        <v>19</v>
      </c>
      <c r="Y1648" s="64"/>
      <c r="Z1648" s="64"/>
      <c r="AA1648" s="64"/>
      <c r="AB1648" s="64"/>
      <c r="AC1648" s="64"/>
      <c r="AD1648" s="64"/>
      <c r="AE1648" s="64"/>
      <c r="AG1648" s="6">
        <f>IF(Q1648&gt;0,RANK(Q1648,(N1648:P1648,Q1648:AE1648)),0)</f>
        <v>0</v>
      </c>
      <c r="AH1648" s="6">
        <f>IF(R1648&gt;0,RANK(R1648,(N1648:P1648,Q1648:AE1648)),0)</f>
        <v>0</v>
      </c>
      <c r="AI1648" s="6">
        <f>IF(T1648&gt;0,RANK(T1648,(N1648:P1648,Q1648:AE1648)),0)</f>
        <v>0</v>
      </c>
      <c r="AJ1648" s="6">
        <f>IF(S1648&gt;0,RANK(S1648,(N1648:P1648,Q1648:AE1648)),0)</f>
        <v>0</v>
      </c>
      <c r="AK1648" s="2">
        <f t="shared" si="809"/>
        <v>0</v>
      </c>
      <c r="AL1648" s="2">
        <f t="shared" si="810"/>
        <v>0</v>
      </c>
      <c r="AM1648" s="2">
        <f t="shared" si="811"/>
        <v>0</v>
      </c>
      <c r="AN1648" s="2">
        <f t="shared" si="812"/>
        <v>0</v>
      </c>
      <c r="AP1648" t="s">
        <v>1148</v>
      </c>
      <c r="AQ1648" t="s">
        <v>207</v>
      </c>
      <c r="AR1648">
        <v>5</v>
      </c>
      <c r="AT1648">
        <v>1</v>
      </c>
      <c r="AU1648" s="105">
        <v>51</v>
      </c>
      <c r="AV1648" s="107">
        <v>65</v>
      </c>
      <c r="AW1648" s="111">
        <f t="shared" si="798"/>
        <v>51065</v>
      </c>
      <c r="AY1648" s="6" t="s">
        <v>1243</v>
      </c>
    </row>
    <row r="1649" spans="1:51" hidden="1" outlineLevel="1">
      <c r="A1649" t="s">
        <v>501</v>
      </c>
      <c r="B1649" t="s">
        <v>207</v>
      </c>
      <c r="C1649" s="1">
        <f t="shared" ref="C1649:C1680" si="814">SUM(N1649:AE1649)</f>
        <v>26388</v>
      </c>
      <c r="D1649" s="8">
        <f t="shared" ref="D1649:D1680" si="815">IF(N1649&gt;0, RANK(N1649,(N1649:AE1649)),0)</f>
        <v>2</v>
      </c>
      <c r="E1649" s="8">
        <f t="shared" ref="E1649:E1680" si="816">IF(O1649&gt;0,RANK(O1649,(N1649:AE1649)),0)</f>
        <v>1</v>
      </c>
      <c r="F1649" s="8">
        <f t="shared" ref="F1649:F1680" si="817">IF(P1649&gt;0,RANK(P1649,(N1649:AE1649)),0)</f>
        <v>0</v>
      </c>
      <c r="G1649" s="61">
        <f t="shared" ref="G1649:G1680" si="818">IF(C1649&gt;0,MAX(N1649:S1649)-LARGE(N1649:S1649,2),0)</f>
        <v>6608</v>
      </c>
      <c r="H1649" s="66">
        <f t="shared" si="813"/>
        <v>0.25041685614673337</v>
      </c>
      <c r="I1649" s="2"/>
      <c r="J1649" s="2">
        <f t="shared" ref="J1649:J1680" si="819">IF($C1649=0,"-",N1649/$C1649)</f>
        <v>0.37403365165984537</v>
      </c>
      <c r="K1649" s="2">
        <f t="shared" ref="K1649:K1680" si="820">IF($C1649=0,"-",O1649/$C1649)</f>
        <v>0.62445050780657874</v>
      </c>
      <c r="L1649" s="2">
        <f t="shared" ref="L1649:L1680" si="821">IF($C1649=0,"-",P1649/$C1649)</f>
        <v>0</v>
      </c>
      <c r="M1649" s="2">
        <f t="shared" ref="M1649:M1680" si="822">IF(C1649=0,"-",(1-J1649-K1649-L1649))</f>
        <v>1.5158405335758962E-3</v>
      </c>
      <c r="N1649" s="64">
        <v>9870</v>
      </c>
      <c r="O1649" s="64">
        <v>16478</v>
      </c>
      <c r="P1649" s="64"/>
      <c r="Q1649" s="64"/>
      <c r="R1649" s="64"/>
      <c r="S1649" s="64"/>
      <c r="T1649" s="64"/>
      <c r="U1649" s="64"/>
      <c r="V1649" s="64"/>
      <c r="W1649" s="64"/>
      <c r="X1649" s="64">
        <v>40</v>
      </c>
      <c r="Y1649" s="64"/>
      <c r="Z1649" s="64"/>
      <c r="AA1649" s="64"/>
      <c r="AB1649" s="64"/>
      <c r="AC1649" s="64"/>
      <c r="AD1649" s="64"/>
      <c r="AE1649" s="64"/>
      <c r="AG1649" s="6">
        <f>IF(Q1649&gt;0,RANK(Q1649,(N1649:P1649,Q1649:AE1649)),0)</f>
        <v>0</v>
      </c>
      <c r="AH1649" s="6">
        <f>IF(R1649&gt;0,RANK(R1649,(N1649:P1649,Q1649:AE1649)),0)</f>
        <v>0</v>
      </c>
      <c r="AI1649" s="6">
        <f>IF(T1649&gt;0,RANK(T1649,(N1649:P1649,Q1649:AE1649)),0)</f>
        <v>0</v>
      </c>
      <c r="AJ1649" s="6">
        <f>IF(S1649&gt;0,RANK(S1649,(N1649:P1649,Q1649:AE1649)),0)</f>
        <v>0</v>
      </c>
      <c r="AK1649" s="2">
        <f t="shared" ref="AK1649:AK1680" si="823">IF($C1649=0,"-",Q1649/$C1649)</f>
        <v>0</v>
      </c>
      <c r="AL1649" s="2">
        <f t="shared" ref="AL1649:AL1680" si="824">IF($C1649=0,"-",R1649/$C1649)</f>
        <v>0</v>
      </c>
      <c r="AM1649" s="2">
        <f t="shared" ref="AM1649:AM1680" si="825">IF($C1649=0,"-",T1649/$C1649)</f>
        <v>0</v>
      </c>
      <c r="AN1649" s="2">
        <f t="shared" ref="AN1649:AN1680" si="826">IF($C1649=0,"-",S1649/$C1649)</f>
        <v>0</v>
      </c>
      <c r="AP1649" t="s">
        <v>501</v>
      </c>
      <c r="AQ1649" t="s">
        <v>207</v>
      </c>
      <c r="AR1649">
        <v>5</v>
      </c>
      <c r="AT1649">
        <v>1</v>
      </c>
      <c r="AU1649" s="105">
        <v>51</v>
      </c>
      <c r="AV1649" s="107">
        <v>67</v>
      </c>
      <c r="AW1649" s="111">
        <f t="shared" si="798"/>
        <v>51067</v>
      </c>
      <c r="AY1649" s="6" t="s">
        <v>1243</v>
      </c>
    </row>
    <row r="1650" spans="1:51" hidden="1" outlineLevel="1">
      <c r="A1650" t="s">
        <v>1500</v>
      </c>
      <c r="B1650" t="s">
        <v>207</v>
      </c>
      <c r="C1650" s="1">
        <f t="shared" si="814"/>
        <v>35871</v>
      </c>
      <c r="D1650" s="8">
        <f t="shared" si="815"/>
        <v>2</v>
      </c>
      <c r="E1650" s="8">
        <f t="shared" si="816"/>
        <v>1</v>
      </c>
      <c r="F1650" s="8">
        <f t="shared" si="817"/>
        <v>0</v>
      </c>
      <c r="G1650" s="61">
        <f t="shared" si="818"/>
        <v>9122</v>
      </c>
      <c r="H1650" s="66">
        <f t="shared" si="813"/>
        <v>0.25430013102506205</v>
      </c>
      <c r="I1650" s="2"/>
      <c r="J1650" s="2">
        <f t="shared" si="819"/>
        <v>0.37194391012238298</v>
      </c>
      <c r="K1650" s="2">
        <f t="shared" si="820"/>
        <v>0.62624404114744503</v>
      </c>
      <c r="L1650" s="2">
        <f t="shared" si="821"/>
        <v>0</v>
      </c>
      <c r="M1650" s="2">
        <f t="shared" si="822"/>
        <v>1.8120487301720445E-3</v>
      </c>
      <c r="N1650" s="64">
        <v>13342</v>
      </c>
      <c r="O1650" s="64">
        <v>22464</v>
      </c>
      <c r="P1650" s="64"/>
      <c r="Q1650" s="64"/>
      <c r="R1650" s="64"/>
      <c r="S1650" s="64"/>
      <c r="T1650" s="64"/>
      <c r="U1650" s="64"/>
      <c r="V1650" s="64"/>
      <c r="W1650" s="64"/>
      <c r="X1650" s="64">
        <v>65</v>
      </c>
      <c r="Y1650" s="64"/>
      <c r="Z1650" s="64"/>
      <c r="AA1650" s="64"/>
      <c r="AB1650" s="64"/>
      <c r="AC1650" s="64"/>
      <c r="AD1650" s="64"/>
      <c r="AE1650" s="64"/>
      <c r="AG1650" s="6">
        <f>IF(Q1650&gt;0,RANK(Q1650,(N1650:P1650,Q1650:AE1650)),0)</f>
        <v>0</v>
      </c>
      <c r="AH1650" s="6">
        <f>IF(R1650&gt;0,RANK(R1650,(N1650:P1650,Q1650:AE1650)),0)</f>
        <v>0</v>
      </c>
      <c r="AI1650" s="6">
        <f>IF(T1650&gt;0,RANK(T1650,(N1650:P1650,Q1650:AE1650)),0)</f>
        <v>0</v>
      </c>
      <c r="AJ1650" s="6">
        <f>IF(S1650&gt;0,RANK(S1650,(N1650:P1650,Q1650:AE1650)),0)</f>
        <v>0</v>
      </c>
      <c r="AK1650" s="2">
        <f t="shared" si="823"/>
        <v>0</v>
      </c>
      <c r="AL1650" s="2">
        <f t="shared" si="824"/>
        <v>0</v>
      </c>
      <c r="AM1650" s="2">
        <f t="shared" si="825"/>
        <v>0</v>
      </c>
      <c r="AN1650" s="2">
        <f t="shared" si="826"/>
        <v>0</v>
      </c>
      <c r="AP1650" t="s">
        <v>1500</v>
      </c>
      <c r="AQ1650" t="s">
        <v>207</v>
      </c>
      <c r="AR1650">
        <v>10</v>
      </c>
      <c r="AT1650">
        <v>1</v>
      </c>
      <c r="AU1650" s="105">
        <v>51</v>
      </c>
      <c r="AV1650" s="107">
        <v>69</v>
      </c>
      <c r="AW1650" s="111">
        <f t="shared" si="798"/>
        <v>51069</v>
      </c>
      <c r="AY1650" s="6" t="s">
        <v>1243</v>
      </c>
    </row>
    <row r="1651" spans="1:51" hidden="1" outlineLevel="1">
      <c r="A1651" t="s">
        <v>1539</v>
      </c>
      <c r="B1651" t="s">
        <v>207</v>
      </c>
      <c r="C1651" s="1">
        <f t="shared" si="814"/>
        <v>7732</v>
      </c>
      <c r="D1651" s="8">
        <f t="shared" si="815"/>
        <v>2</v>
      </c>
      <c r="E1651" s="8">
        <f t="shared" si="816"/>
        <v>1</v>
      </c>
      <c r="F1651" s="8">
        <f t="shared" si="817"/>
        <v>0</v>
      </c>
      <c r="G1651" s="61">
        <f t="shared" si="818"/>
        <v>1558</v>
      </c>
      <c r="H1651" s="66">
        <f t="shared" si="813"/>
        <v>0.20150025866528712</v>
      </c>
      <c r="I1651" s="2"/>
      <c r="J1651" s="2">
        <f t="shared" si="819"/>
        <v>0.39860320744956029</v>
      </c>
      <c r="K1651" s="2">
        <f t="shared" si="820"/>
        <v>0.60010346611484744</v>
      </c>
      <c r="L1651" s="2">
        <f t="shared" si="821"/>
        <v>0</v>
      </c>
      <c r="M1651" s="2">
        <f t="shared" si="822"/>
        <v>1.2933264355923235E-3</v>
      </c>
      <c r="N1651" s="64">
        <v>3082</v>
      </c>
      <c r="O1651" s="64">
        <v>4640</v>
      </c>
      <c r="P1651" s="64"/>
      <c r="Q1651" s="64"/>
      <c r="R1651" s="64"/>
      <c r="S1651" s="64"/>
      <c r="T1651" s="64"/>
      <c r="U1651" s="64"/>
      <c r="V1651" s="64"/>
      <c r="W1651" s="64"/>
      <c r="X1651" s="64">
        <v>10</v>
      </c>
      <c r="Y1651" s="64"/>
      <c r="Z1651" s="64"/>
      <c r="AA1651" s="64"/>
      <c r="AB1651" s="64"/>
      <c r="AC1651" s="64"/>
      <c r="AD1651" s="64"/>
      <c r="AE1651" s="64"/>
      <c r="AG1651" s="6">
        <f>IF(Q1651&gt;0,RANK(Q1651,(N1651:P1651,Q1651:AE1651)),0)</f>
        <v>0</v>
      </c>
      <c r="AH1651" s="6">
        <f>IF(R1651&gt;0,RANK(R1651,(N1651:P1651,Q1651:AE1651)),0)</f>
        <v>0</v>
      </c>
      <c r="AI1651" s="6">
        <f>IF(T1651&gt;0,RANK(T1651,(N1651:P1651,Q1651:AE1651)),0)</f>
        <v>0</v>
      </c>
      <c r="AJ1651" s="6">
        <f>IF(S1651&gt;0,RANK(S1651,(N1651:P1651,Q1651:AE1651)),0)</f>
        <v>0</v>
      </c>
      <c r="AK1651" s="2">
        <f t="shared" si="823"/>
        <v>0</v>
      </c>
      <c r="AL1651" s="2">
        <f t="shared" si="824"/>
        <v>0</v>
      </c>
      <c r="AM1651" s="2">
        <f t="shared" si="825"/>
        <v>0</v>
      </c>
      <c r="AN1651" s="2">
        <f t="shared" si="826"/>
        <v>0</v>
      </c>
      <c r="AP1651" t="s">
        <v>1539</v>
      </c>
      <c r="AQ1651" t="s">
        <v>207</v>
      </c>
      <c r="AR1651">
        <v>9</v>
      </c>
      <c r="AT1651">
        <v>1</v>
      </c>
      <c r="AU1651" s="105">
        <v>51</v>
      </c>
      <c r="AV1651" s="107">
        <v>71</v>
      </c>
      <c r="AW1651" s="111">
        <f t="shared" si="798"/>
        <v>51071</v>
      </c>
      <c r="AY1651" s="6" t="s">
        <v>1243</v>
      </c>
    </row>
    <row r="1652" spans="1:51" hidden="1" outlineLevel="1">
      <c r="A1652" t="s">
        <v>1973</v>
      </c>
      <c r="B1652" t="s">
        <v>207</v>
      </c>
      <c r="C1652" s="1">
        <f t="shared" si="814"/>
        <v>19268</v>
      </c>
      <c r="D1652" s="8">
        <f t="shared" si="815"/>
        <v>2</v>
      </c>
      <c r="E1652" s="8">
        <f t="shared" si="816"/>
        <v>1</v>
      </c>
      <c r="F1652" s="8">
        <f t="shared" si="817"/>
        <v>0</v>
      </c>
      <c r="G1652" s="61">
        <f t="shared" si="818"/>
        <v>4849</v>
      </c>
      <c r="H1652" s="66">
        <f t="shared" si="813"/>
        <v>0.25166078472078057</v>
      </c>
      <c r="I1652" s="2"/>
      <c r="J1652" s="2">
        <f t="shared" si="819"/>
        <v>0.373417064563006</v>
      </c>
      <c r="K1652" s="2">
        <f t="shared" si="820"/>
        <v>0.62507784928378662</v>
      </c>
      <c r="L1652" s="2">
        <f t="shared" si="821"/>
        <v>0</v>
      </c>
      <c r="M1652" s="2">
        <f t="shared" si="822"/>
        <v>1.5050861532074356E-3</v>
      </c>
      <c r="N1652" s="64">
        <v>7195</v>
      </c>
      <c r="O1652" s="64">
        <v>12044</v>
      </c>
      <c r="P1652" s="64"/>
      <c r="Q1652" s="64"/>
      <c r="R1652" s="64"/>
      <c r="S1652" s="64"/>
      <c r="T1652" s="64"/>
      <c r="U1652" s="64"/>
      <c r="V1652" s="64"/>
      <c r="W1652" s="64"/>
      <c r="X1652" s="64">
        <v>29</v>
      </c>
      <c r="Y1652" s="64"/>
      <c r="Z1652" s="64"/>
      <c r="AA1652" s="64"/>
      <c r="AB1652" s="64"/>
      <c r="AC1652" s="64"/>
      <c r="AD1652" s="64"/>
      <c r="AE1652" s="64"/>
      <c r="AG1652" s="6">
        <f>IF(Q1652&gt;0,RANK(Q1652,(N1652:P1652,Q1652:AE1652)),0)</f>
        <v>0</v>
      </c>
      <c r="AH1652" s="6">
        <f>IF(R1652&gt;0,RANK(R1652,(N1652:P1652,Q1652:AE1652)),0)</f>
        <v>0</v>
      </c>
      <c r="AI1652" s="6">
        <f>IF(T1652&gt;0,RANK(T1652,(N1652:P1652,Q1652:AE1652)),0)</f>
        <v>0</v>
      </c>
      <c r="AJ1652" s="6">
        <f>IF(S1652&gt;0,RANK(S1652,(N1652:P1652,Q1652:AE1652)),0)</f>
        <v>0</v>
      </c>
      <c r="AK1652" s="2">
        <f t="shared" si="823"/>
        <v>0</v>
      </c>
      <c r="AL1652" s="2">
        <f t="shared" si="824"/>
        <v>0</v>
      </c>
      <c r="AM1652" s="2">
        <f t="shared" si="825"/>
        <v>0</v>
      </c>
      <c r="AN1652" s="2">
        <f t="shared" si="826"/>
        <v>0</v>
      </c>
      <c r="AP1652" t="s">
        <v>1973</v>
      </c>
      <c r="AQ1652" t="s">
        <v>207</v>
      </c>
      <c r="AR1652">
        <v>1</v>
      </c>
      <c r="AT1652">
        <v>1</v>
      </c>
      <c r="AU1652" s="105">
        <v>51</v>
      </c>
      <c r="AV1652" s="107">
        <v>73</v>
      </c>
      <c r="AW1652" s="111">
        <f t="shared" si="798"/>
        <v>51073</v>
      </c>
      <c r="AY1652" s="6" t="s">
        <v>1243</v>
      </c>
    </row>
    <row r="1653" spans="1:51" hidden="1" outlineLevel="1">
      <c r="A1653" t="s">
        <v>161</v>
      </c>
      <c r="B1653" t="s">
        <v>207</v>
      </c>
      <c r="C1653" s="1">
        <f t="shared" si="814"/>
        <v>13156</v>
      </c>
      <c r="D1653" s="8">
        <f t="shared" si="815"/>
        <v>2</v>
      </c>
      <c r="E1653" s="8">
        <f t="shared" si="816"/>
        <v>1</v>
      </c>
      <c r="F1653" s="8">
        <f t="shared" si="817"/>
        <v>0</v>
      </c>
      <c r="G1653" s="61">
        <f t="shared" si="818"/>
        <v>3032</v>
      </c>
      <c r="H1653" s="66">
        <f t="shared" si="813"/>
        <v>0.23046518698692611</v>
      </c>
      <c r="I1653" s="2"/>
      <c r="J1653" s="2">
        <f t="shared" si="819"/>
        <v>0.38385527515962298</v>
      </c>
      <c r="K1653" s="2">
        <f t="shared" si="820"/>
        <v>0.61432046214654912</v>
      </c>
      <c r="L1653" s="2">
        <f t="shared" si="821"/>
        <v>0</v>
      </c>
      <c r="M1653" s="2">
        <f t="shared" si="822"/>
        <v>1.8242626938279605E-3</v>
      </c>
      <c r="N1653" s="64">
        <v>5050</v>
      </c>
      <c r="O1653" s="64">
        <v>8082</v>
      </c>
      <c r="P1653" s="64"/>
      <c r="Q1653" s="64"/>
      <c r="R1653" s="64"/>
      <c r="S1653" s="64"/>
      <c r="T1653" s="64"/>
      <c r="U1653" s="64"/>
      <c r="V1653" s="64"/>
      <c r="W1653" s="64"/>
      <c r="X1653" s="64">
        <v>24</v>
      </c>
      <c r="Y1653" s="64"/>
      <c r="Z1653" s="64"/>
      <c r="AA1653" s="64"/>
      <c r="AB1653" s="64"/>
      <c r="AC1653" s="64"/>
      <c r="AD1653" s="64"/>
      <c r="AE1653" s="64"/>
      <c r="AG1653" s="6">
        <f>IF(Q1653&gt;0,RANK(Q1653,(N1653:P1653,Q1653:AE1653)),0)</f>
        <v>0</v>
      </c>
      <c r="AH1653" s="6">
        <f>IF(R1653&gt;0,RANK(R1653,(N1653:P1653,Q1653:AE1653)),0)</f>
        <v>0</v>
      </c>
      <c r="AI1653" s="6">
        <f>IF(T1653&gt;0,RANK(T1653,(N1653:P1653,Q1653:AE1653)),0)</f>
        <v>0</v>
      </c>
      <c r="AJ1653" s="6">
        <f>IF(S1653&gt;0,RANK(S1653,(N1653:P1653,Q1653:AE1653)),0)</f>
        <v>0</v>
      </c>
      <c r="AK1653" s="2">
        <f t="shared" si="823"/>
        <v>0</v>
      </c>
      <c r="AL1653" s="2">
        <f t="shared" si="824"/>
        <v>0</v>
      </c>
      <c r="AM1653" s="2">
        <f t="shared" si="825"/>
        <v>0</v>
      </c>
      <c r="AN1653" s="2">
        <f t="shared" si="826"/>
        <v>0</v>
      </c>
      <c r="AP1653" t="s">
        <v>161</v>
      </c>
      <c r="AQ1653" t="s">
        <v>207</v>
      </c>
      <c r="AR1653">
        <v>7</v>
      </c>
      <c r="AT1653">
        <v>1</v>
      </c>
      <c r="AU1653" s="105">
        <v>51</v>
      </c>
      <c r="AV1653" s="107">
        <v>75</v>
      </c>
      <c r="AW1653" s="111">
        <f t="shared" si="798"/>
        <v>51075</v>
      </c>
      <c r="AY1653" s="6" t="s">
        <v>1243</v>
      </c>
    </row>
    <row r="1654" spans="1:51" hidden="1" outlineLevel="1">
      <c r="A1654" t="s">
        <v>1605</v>
      </c>
      <c r="B1654" t="s">
        <v>207</v>
      </c>
      <c r="C1654" s="1">
        <f t="shared" si="814"/>
        <v>7055</v>
      </c>
      <c r="D1654" s="8">
        <f t="shared" si="815"/>
        <v>2</v>
      </c>
      <c r="E1654" s="8">
        <f t="shared" si="816"/>
        <v>1</v>
      </c>
      <c r="F1654" s="8">
        <f t="shared" si="817"/>
        <v>0</v>
      </c>
      <c r="G1654" s="61">
        <f t="shared" si="818"/>
        <v>2259</v>
      </c>
      <c r="H1654" s="66">
        <f t="shared" si="813"/>
        <v>0.32019844082211196</v>
      </c>
      <c r="I1654" s="2"/>
      <c r="J1654" s="2">
        <f t="shared" si="819"/>
        <v>0.33990077958894399</v>
      </c>
      <c r="K1654" s="2">
        <f t="shared" si="820"/>
        <v>0.66009922041105595</v>
      </c>
      <c r="L1654" s="2">
        <f t="shared" si="821"/>
        <v>0</v>
      </c>
      <c r="M1654" s="2">
        <f t="shared" si="822"/>
        <v>1.1102230246251565E-16</v>
      </c>
      <c r="N1654" s="64">
        <v>2398</v>
      </c>
      <c r="O1654" s="64">
        <v>4657</v>
      </c>
      <c r="P1654" s="64"/>
      <c r="Q1654" s="64"/>
      <c r="R1654" s="64"/>
      <c r="S1654" s="64"/>
      <c r="T1654" s="64"/>
      <c r="U1654" s="64"/>
      <c r="V1654" s="64"/>
      <c r="W1654" s="64"/>
      <c r="X1654" s="64">
        <v>0</v>
      </c>
      <c r="Y1654" s="64"/>
      <c r="Z1654" s="64"/>
      <c r="AA1654" s="64"/>
      <c r="AB1654" s="64"/>
      <c r="AC1654" s="64"/>
      <c r="AD1654" s="64"/>
      <c r="AE1654" s="64"/>
      <c r="AG1654" s="6">
        <f>IF(Q1654&gt;0,RANK(Q1654,(N1654:P1654,Q1654:AE1654)),0)</f>
        <v>0</v>
      </c>
      <c r="AH1654" s="6">
        <f>IF(R1654&gt;0,RANK(R1654,(N1654:P1654,Q1654:AE1654)),0)</f>
        <v>0</v>
      </c>
      <c r="AI1654" s="6">
        <f>IF(T1654&gt;0,RANK(T1654,(N1654:P1654,Q1654:AE1654)),0)</f>
        <v>0</v>
      </c>
      <c r="AJ1654" s="6">
        <f>IF(S1654&gt;0,RANK(S1654,(N1654:P1654,Q1654:AE1654)),0)</f>
        <v>0</v>
      </c>
      <c r="AK1654" s="2">
        <f t="shared" si="823"/>
        <v>0</v>
      </c>
      <c r="AL1654" s="2">
        <f t="shared" si="824"/>
        <v>0</v>
      </c>
      <c r="AM1654" s="2">
        <f t="shared" si="825"/>
        <v>0</v>
      </c>
      <c r="AN1654" s="2">
        <f t="shared" si="826"/>
        <v>0</v>
      </c>
      <c r="AP1654" t="s">
        <v>1605</v>
      </c>
      <c r="AQ1654" t="s">
        <v>207</v>
      </c>
      <c r="AR1654">
        <v>9</v>
      </c>
      <c r="AT1654">
        <v>1</v>
      </c>
      <c r="AU1654" s="105">
        <v>51</v>
      </c>
      <c r="AV1654" s="107">
        <v>77</v>
      </c>
      <c r="AW1654" s="111">
        <f t="shared" si="798"/>
        <v>51077</v>
      </c>
      <c r="AY1654" s="6" t="s">
        <v>1243</v>
      </c>
    </row>
    <row r="1655" spans="1:51" hidden="1" outlineLevel="1">
      <c r="A1655" t="s">
        <v>1000</v>
      </c>
      <c r="B1655" t="s">
        <v>207</v>
      </c>
      <c r="C1655" s="1">
        <f t="shared" si="814"/>
        <v>8932</v>
      </c>
      <c r="D1655" s="8">
        <f t="shared" si="815"/>
        <v>2</v>
      </c>
      <c r="E1655" s="8">
        <f t="shared" si="816"/>
        <v>1</v>
      </c>
      <c r="F1655" s="8">
        <f t="shared" si="817"/>
        <v>0</v>
      </c>
      <c r="G1655" s="61">
        <f t="shared" si="818"/>
        <v>2178</v>
      </c>
      <c r="H1655" s="66">
        <f t="shared" si="813"/>
        <v>0.24384236453201971</v>
      </c>
      <c r="I1655" s="2"/>
      <c r="J1655" s="2">
        <f t="shared" si="819"/>
        <v>0.37774294670846392</v>
      </c>
      <c r="K1655" s="2">
        <f t="shared" si="820"/>
        <v>0.62158531124048366</v>
      </c>
      <c r="L1655" s="2">
        <f t="shared" si="821"/>
        <v>0</v>
      </c>
      <c r="M1655" s="2">
        <f t="shared" si="822"/>
        <v>6.7174205105247076E-4</v>
      </c>
      <c r="N1655" s="64">
        <v>3374</v>
      </c>
      <c r="O1655" s="64">
        <v>5552</v>
      </c>
      <c r="P1655" s="64"/>
      <c r="Q1655" s="64"/>
      <c r="R1655" s="64"/>
      <c r="S1655" s="64"/>
      <c r="T1655" s="64"/>
      <c r="U1655" s="64"/>
      <c r="V1655" s="64"/>
      <c r="W1655" s="64"/>
      <c r="X1655" s="64">
        <v>6</v>
      </c>
      <c r="Y1655" s="64"/>
      <c r="Z1655" s="64"/>
      <c r="AA1655" s="64"/>
      <c r="AB1655" s="64"/>
      <c r="AC1655" s="64"/>
      <c r="AD1655" s="64"/>
      <c r="AE1655" s="64"/>
      <c r="AG1655" s="6">
        <f>IF(Q1655&gt;0,RANK(Q1655,(N1655:P1655,Q1655:AE1655)),0)</f>
        <v>0</v>
      </c>
      <c r="AH1655" s="6">
        <f>IF(R1655&gt;0,RANK(R1655,(N1655:P1655,Q1655:AE1655)),0)</f>
        <v>0</v>
      </c>
      <c r="AI1655" s="6">
        <f>IF(T1655&gt;0,RANK(T1655,(N1655:P1655,Q1655:AE1655)),0)</f>
        <v>0</v>
      </c>
      <c r="AJ1655" s="6">
        <f>IF(S1655&gt;0,RANK(S1655,(N1655:P1655,Q1655:AE1655)),0)</f>
        <v>0</v>
      </c>
      <c r="AK1655" s="2">
        <f t="shared" si="823"/>
        <v>0</v>
      </c>
      <c r="AL1655" s="2">
        <f t="shared" si="824"/>
        <v>0</v>
      </c>
      <c r="AM1655" s="2">
        <f t="shared" si="825"/>
        <v>0</v>
      </c>
      <c r="AN1655" s="2">
        <f t="shared" si="826"/>
        <v>0</v>
      </c>
      <c r="AP1655" t="s">
        <v>1000</v>
      </c>
      <c r="AQ1655" t="s">
        <v>207</v>
      </c>
      <c r="AR1655">
        <v>5</v>
      </c>
      <c r="AT1655">
        <v>1</v>
      </c>
      <c r="AU1655" s="105">
        <v>51</v>
      </c>
      <c r="AV1655" s="107">
        <v>79</v>
      </c>
      <c r="AW1655" s="111">
        <f t="shared" si="798"/>
        <v>51079</v>
      </c>
      <c r="AY1655" s="6" t="s">
        <v>1243</v>
      </c>
    </row>
    <row r="1656" spans="1:51" hidden="1" outlineLevel="1">
      <c r="A1656" t="s">
        <v>388</v>
      </c>
      <c r="B1656" t="s">
        <v>207</v>
      </c>
      <c r="C1656" s="1">
        <f t="shared" si="814"/>
        <v>4810</v>
      </c>
      <c r="D1656" s="8">
        <f t="shared" si="815"/>
        <v>1</v>
      </c>
      <c r="E1656" s="8">
        <f t="shared" si="816"/>
        <v>2</v>
      </c>
      <c r="F1656" s="8">
        <f t="shared" si="817"/>
        <v>0</v>
      </c>
      <c r="G1656" s="61">
        <f t="shared" si="818"/>
        <v>1220</v>
      </c>
      <c r="H1656" s="66">
        <f t="shared" si="813"/>
        <v>0.25363825363825365</v>
      </c>
      <c r="I1656" s="2"/>
      <c r="J1656" s="2">
        <f t="shared" si="819"/>
        <v>0.62661122661122659</v>
      </c>
      <c r="K1656" s="2">
        <f t="shared" si="820"/>
        <v>0.37297297297297299</v>
      </c>
      <c r="L1656" s="2">
        <f t="shared" si="821"/>
        <v>0</v>
      </c>
      <c r="M1656" s="2">
        <f t="shared" si="822"/>
        <v>4.1580041580041582E-4</v>
      </c>
      <c r="N1656" s="64">
        <v>3014</v>
      </c>
      <c r="O1656" s="64">
        <v>1794</v>
      </c>
      <c r="P1656" s="64"/>
      <c r="Q1656" s="64"/>
      <c r="R1656" s="64"/>
      <c r="S1656" s="64"/>
      <c r="T1656" s="64"/>
      <c r="U1656" s="64"/>
      <c r="V1656" s="64"/>
      <c r="W1656" s="64"/>
      <c r="X1656" s="64">
        <v>2</v>
      </c>
      <c r="Y1656" s="64"/>
      <c r="Z1656" s="64"/>
      <c r="AA1656" s="64"/>
      <c r="AB1656" s="64"/>
      <c r="AC1656" s="64"/>
      <c r="AD1656" s="64"/>
      <c r="AE1656" s="64"/>
      <c r="AG1656" s="6">
        <f>IF(Q1656&gt;0,RANK(Q1656,(N1656:P1656,Q1656:AE1656)),0)</f>
        <v>0</v>
      </c>
      <c r="AH1656" s="6">
        <f>IF(R1656&gt;0,RANK(R1656,(N1656:P1656,Q1656:AE1656)),0)</f>
        <v>0</v>
      </c>
      <c r="AI1656" s="6">
        <f>IF(T1656&gt;0,RANK(T1656,(N1656:P1656,Q1656:AE1656)),0)</f>
        <v>0</v>
      </c>
      <c r="AJ1656" s="6">
        <f>IF(S1656&gt;0,RANK(S1656,(N1656:P1656,Q1656:AE1656)),0)</f>
        <v>0</v>
      </c>
      <c r="AK1656" s="2">
        <f t="shared" si="823"/>
        <v>0</v>
      </c>
      <c r="AL1656" s="2">
        <f t="shared" si="824"/>
        <v>0</v>
      </c>
      <c r="AM1656" s="2">
        <f t="shared" si="825"/>
        <v>0</v>
      </c>
      <c r="AN1656" s="2">
        <f t="shared" si="826"/>
        <v>0</v>
      </c>
      <c r="AP1656" t="s">
        <v>388</v>
      </c>
      <c r="AQ1656" t="s">
        <v>207</v>
      </c>
      <c r="AR1656">
        <v>4</v>
      </c>
      <c r="AT1656">
        <v>1</v>
      </c>
      <c r="AU1656" s="105">
        <v>51</v>
      </c>
      <c r="AV1656" s="107">
        <v>81</v>
      </c>
      <c r="AW1656" s="111">
        <f t="shared" si="798"/>
        <v>51081</v>
      </c>
      <c r="AY1656" s="6" t="s">
        <v>1243</v>
      </c>
    </row>
    <row r="1657" spans="1:51" hidden="1" outlineLevel="1">
      <c r="A1657" t="s">
        <v>2363</v>
      </c>
      <c r="B1657" t="s">
        <v>207</v>
      </c>
      <c r="C1657" s="1">
        <f t="shared" si="814"/>
        <v>16553</v>
      </c>
      <c r="D1657" s="8">
        <f t="shared" si="815"/>
        <v>2</v>
      </c>
      <c r="E1657" s="8">
        <f t="shared" si="816"/>
        <v>1</v>
      </c>
      <c r="F1657" s="8">
        <f t="shared" si="817"/>
        <v>0</v>
      </c>
      <c r="G1657" s="61">
        <f t="shared" si="818"/>
        <v>1229</v>
      </c>
      <c r="H1657" s="66">
        <f t="shared" si="813"/>
        <v>7.424636017640307E-2</v>
      </c>
      <c r="I1657" s="2"/>
      <c r="J1657" s="2">
        <f t="shared" si="819"/>
        <v>0.46209146378300003</v>
      </c>
      <c r="K1657" s="2">
        <f t="shared" si="820"/>
        <v>0.5363378239594031</v>
      </c>
      <c r="L1657" s="2">
        <f t="shared" si="821"/>
        <v>0</v>
      </c>
      <c r="M1657" s="2">
        <f t="shared" si="822"/>
        <v>1.5707122575968624E-3</v>
      </c>
      <c r="N1657" s="64">
        <v>7649</v>
      </c>
      <c r="O1657" s="64">
        <v>8878</v>
      </c>
      <c r="P1657" s="64"/>
      <c r="Q1657" s="64"/>
      <c r="R1657" s="64"/>
      <c r="S1657" s="64"/>
      <c r="T1657" s="64"/>
      <c r="U1657" s="64"/>
      <c r="V1657" s="64"/>
      <c r="W1657" s="64"/>
      <c r="X1657" s="64">
        <v>26</v>
      </c>
      <c r="Y1657" s="64"/>
      <c r="Z1657" s="64"/>
      <c r="AA1657" s="64"/>
      <c r="AB1657" s="64"/>
      <c r="AC1657" s="64"/>
      <c r="AD1657" s="64"/>
      <c r="AE1657" s="64"/>
      <c r="AG1657" s="6">
        <f>IF(Q1657&gt;0,RANK(Q1657,(N1657:P1657,Q1657:AE1657)),0)</f>
        <v>0</v>
      </c>
      <c r="AH1657" s="6">
        <f>IF(R1657&gt;0,RANK(R1657,(N1657:P1657,Q1657:AE1657)),0)</f>
        <v>0</v>
      </c>
      <c r="AI1657" s="6">
        <f>IF(T1657&gt;0,RANK(T1657,(N1657:P1657,Q1657:AE1657)),0)</f>
        <v>0</v>
      </c>
      <c r="AJ1657" s="6">
        <f>IF(S1657&gt;0,RANK(S1657,(N1657:P1657,Q1657:AE1657)),0)</f>
        <v>0</v>
      </c>
      <c r="AK1657" s="2">
        <f t="shared" si="823"/>
        <v>0</v>
      </c>
      <c r="AL1657" s="2">
        <f t="shared" si="824"/>
        <v>0</v>
      </c>
      <c r="AM1657" s="2">
        <f t="shared" si="825"/>
        <v>0</v>
      </c>
      <c r="AN1657" s="2">
        <f t="shared" si="826"/>
        <v>0</v>
      </c>
      <c r="AP1657" t="s">
        <v>2363</v>
      </c>
      <c r="AQ1657" t="s">
        <v>207</v>
      </c>
      <c r="AR1657">
        <v>5</v>
      </c>
      <c r="AT1657">
        <v>1</v>
      </c>
      <c r="AU1657" s="105">
        <v>51</v>
      </c>
      <c r="AV1657" s="107">
        <v>83</v>
      </c>
      <c r="AW1657" s="111">
        <f t="shared" si="798"/>
        <v>51083</v>
      </c>
      <c r="AY1657" s="6" t="s">
        <v>1243</v>
      </c>
    </row>
    <row r="1658" spans="1:51" hidden="1" outlineLevel="1">
      <c r="A1658" t="s">
        <v>614</v>
      </c>
      <c r="B1658" t="s">
        <v>207</v>
      </c>
      <c r="C1658" s="1">
        <f t="shared" si="814"/>
        <v>58554</v>
      </c>
      <c r="D1658" s="8">
        <f t="shared" si="815"/>
        <v>2</v>
      </c>
      <c r="E1658" s="8">
        <f t="shared" si="816"/>
        <v>1</v>
      </c>
      <c r="F1658" s="8">
        <f t="shared" si="817"/>
        <v>0</v>
      </c>
      <c r="G1658" s="61">
        <f t="shared" si="818"/>
        <v>18429</v>
      </c>
      <c r="H1658" s="66">
        <f t="shared" si="813"/>
        <v>0.31473511630289991</v>
      </c>
      <c r="I1658" s="2"/>
      <c r="J1658" s="2">
        <f t="shared" si="819"/>
        <v>0.34161628582163472</v>
      </c>
      <c r="K1658" s="2">
        <f t="shared" si="820"/>
        <v>0.65635140212453458</v>
      </c>
      <c r="L1658" s="2">
        <f t="shared" si="821"/>
        <v>0</v>
      </c>
      <c r="M1658" s="2">
        <f t="shared" si="822"/>
        <v>2.0323120538306982E-3</v>
      </c>
      <c r="N1658" s="64">
        <v>20003</v>
      </c>
      <c r="O1658" s="64">
        <v>38432</v>
      </c>
      <c r="P1658" s="64"/>
      <c r="Q1658" s="64"/>
      <c r="R1658" s="64"/>
      <c r="S1658" s="64"/>
      <c r="T1658" s="64"/>
      <c r="U1658" s="64"/>
      <c r="V1658" s="64"/>
      <c r="W1658" s="64"/>
      <c r="X1658" s="64">
        <v>119</v>
      </c>
      <c r="Y1658" s="64"/>
      <c r="Z1658" s="64"/>
      <c r="AA1658" s="64"/>
      <c r="AB1658" s="64"/>
      <c r="AC1658" s="64"/>
      <c r="AD1658" s="64"/>
      <c r="AE1658" s="64"/>
      <c r="AG1658" s="6">
        <f>IF(Q1658&gt;0,RANK(Q1658,(N1658:P1658,Q1658:AE1658)),0)</f>
        <v>0</v>
      </c>
      <c r="AH1658" s="6">
        <f>IF(R1658&gt;0,RANK(R1658,(N1658:P1658,Q1658:AE1658)),0)</f>
        <v>0</v>
      </c>
      <c r="AI1658" s="6">
        <f>IF(T1658&gt;0,RANK(T1658,(N1658:P1658,Q1658:AE1658)),0)</f>
        <v>0</v>
      </c>
      <c r="AJ1658" s="6">
        <f>IF(S1658&gt;0,RANK(S1658,(N1658:P1658,Q1658:AE1658)),0)</f>
        <v>0</v>
      </c>
      <c r="AK1658" s="2">
        <f t="shared" si="823"/>
        <v>0</v>
      </c>
      <c r="AL1658" s="2">
        <f t="shared" si="824"/>
        <v>0</v>
      </c>
      <c r="AM1658" s="2">
        <f t="shared" si="825"/>
        <v>0</v>
      </c>
      <c r="AN1658" s="2">
        <f t="shared" si="826"/>
        <v>0</v>
      </c>
      <c r="AP1658" t="s">
        <v>614</v>
      </c>
      <c r="AQ1658" t="s">
        <v>207</v>
      </c>
      <c r="AR1658">
        <v>7</v>
      </c>
      <c r="AT1658">
        <v>1</v>
      </c>
      <c r="AU1658" s="105">
        <v>51</v>
      </c>
      <c r="AV1658" s="107">
        <v>85</v>
      </c>
      <c r="AW1658" s="111">
        <f t="shared" si="798"/>
        <v>51085</v>
      </c>
      <c r="AY1658" s="6" t="s">
        <v>1243</v>
      </c>
    </row>
    <row r="1659" spans="1:51" hidden="1" outlineLevel="1">
      <c r="A1659" t="s">
        <v>2302</v>
      </c>
      <c r="B1659" t="s">
        <v>207</v>
      </c>
      <c r="C1659" s="1">
        <f t="shared" si="814"/>
        <v>160401</v>
      </c>
      <c r="D1659" s="8">
        <f t="shared" si="815"/>
        <v>1</v>
      </c>
      <c r="E1659" s="8">
        <f t="shared" si="816"/>
        <v>2</v>
      </c>
      <c r="F1659" s="8">
        <f t="shared" si="817"/>
        <v>0</v>
      </c>
      <c r="G1659" s="61">
        <f t="shared" si="818"/>
        <v>26109</v>
      </c>
      <c r="H1659" s="66">
        <f t="shared" si="813"/>
        <v>0.1627732994183328</v>
      </c>
      <c r="I1659" s="2"/>
      <c r="J1659" s="2">
        <f t="shared" si="819"/>
        <v>0.58056994657140537</v>
      </c>
      <c r="K1659" s="2">
        <f t="shared" si="820"/>
        <v>0.41779664715307263</v>
      </c>
      <c r="L1659" s="2">
        <f t="shared" si="821"/>
        <v>0</v>
      </c>
      <c r="M1659" s="2">
        <f t="shared" si="822"/>
        <v>1.633406275521998E-3</v>
      </c>
      <c r="N1659" s="64">
        <v>93124</v>
      </c>
      <c r="O1659" s="64">
        <v>67015</v>
      </c>
      <c r="P1659" s="64"/>
      <c r="Q1659" s="64"/>
      <c r="R1659" s="64"/>
      <c r="S1659" s="64"/>
      <c r="T1659" s="64"/>
      <c r="U1659" s="64"/>
      <c r="V1659" s="64"/>
      <c r="W1659" s="64"/>
      <c r="X1659" s="64">
        <v>262</v>
      </c>
      <c r="Y1659" s="64"/>
      <c r="Z1659" s="64"/>
      <c r="AA1659" s="64"/>
      <c r="AB1659" s="64"/>
      <c r="AC1659" s="64"/>
      <c r="AD1659" s="64"/>
      <c r="AE1659" s="64"/>
      <c r="AG1659" s="6">
        <f>IF(Q1659&gt;0,RANK(Q1659,(N1659:P1659,Q1659:AE1659)),0)</f>
        <v>0</v>
      </c>
      <c r="AH1659" s="6">
        <f>IF(R1659&gt;0,RANK(R1659,(N1659:P1659,Q1659:AE1659)),0)</f>
        <v>0</v>
      </c>
      <c r="AI1659" s="6">
        <f>IF(T1659&gt;0,RANK(T1659,(N1659:P1659,Q1659:AE1659)),0)</f>
        <v>0</v>
      </c>
      <c r="AJ1659" s="6">
        <f>IF(S1659&gt;0,RANK(S1659,(N1659:P1659,Q1659:AE1659)),0)</f>
        <v>0</v>
      </c>
      <c r="AK1659" s="2">
        <f t="shared" si="823"/>
        <v>0</v>
      </c>
      <c r="AL1659" s="2">
        <f t="shared" si="824"/>
        <v>0</v>
      </c>
      <c r="AM1659" s="2">
        <f t="shared" si="825"/>
        <v>0</v>
      </c>
      <c r="AN1659" s="2">
        <f t="shared" si="826"/>
        <v>0</v>
      </c>
      <c r="AP1659" t="s">
        <v>2302</v>
      </c>
      <c r="AQ1659" t="s">
        <v>207</v>
      </c>
      <c r="AT1659">
        <v>1</v>
      </c>
      <c r="AU1659" s="105">
        <v>51</v>
      </c>
      <c r="AV1659" s="107">
        <v>87</v>
      </c>
      <c r="AW1659" s="111">
        <f t="shared" si="798"/>
        <v>51087</v>
      </c>
      <c r="AY1659" s="6" t="s">
        <v>1243</v>
      </c>
    </row>
    <row r="1660" spans="1:51" hidden="1" outlineLevel="1">
      <c r="A1660" t="s">
        <v>2357</v>
      </c>
      <c r="B1660" t="s">
        <v>207</v>
      </c>
      <c r="C1660" s="1">
        <f t="shared" si="814"/>
        <v>24215</v>
      </c>
      <c r="D1660" s="8">
        <f t="shared" si="815"/>
        <v>2</v>
      </c>
      <c r="E1660" s="8">
        <f t="shared" si="816"/>
        <v>1</v>
      </c>
      <c r="F1660" s="8">
        <f t="shared" si="817"/>
        <v>0</v>
      </c>
      <c r="G1660" s="61">
        <f t="shared" si="818"/>
        <v>3466</v>
      </c>
      <c r="H1660" s="66">
        <f t="shared" si="813"/>
        <v>0.14313442081354533</v>
      </c>
      <c r="I1660" s="2"/>
      <c r="J1660" s="2">
        <f t="shared" si="819"/>
        <v>0.42804047078257279</v>
      </c>
      <c r="K1660" s="2">
        <f t="shared" si="820"/>
        <v>0.57117489159611812</v>
      </c>
      <c r="L1660" s="2">
        <f t="shared" si="821"/>
        <v>0</v>
      </c>
      <c r="M1660" s="2">
        <f t="shared" si="822"/>
        <v>7.846376213090922E-4</v>
      </c>
      <c r="N1660" s="64">
        <v>10365</v>
      </c>
      <c r="O1660" s="64">
        <v>13831</v>
      </c>
      <c r="P1660" s="64"/>
      <c r="Q1660" s="64"/>
      <c r="R1660" s="64"/>
      <c r="S1660" s="64"/>
      <c r="T1660" s="64"/>
      <c r="U1660" s="64"/>
      <c r="V1660" s="64"/>
      <c r="W1660" s="64"/>
      <c r="X1660" s="64">
        <v>19</v>
      </c>
      <c r="Y1660" s="64"/>
      <c r="Z1660" s="64"/>
      <c r="AA1660" s="64"/>
      <c r="AB1660" s="64"/>
      <c r="AC1660" s="64"/>
      <c r="AD1660" s="64"/>
      <c r="AE1660" s="64"/>
      <c r="AG1660" s="6">
        <f>IF(Q1660&gt;0,RANK(Q1660,(N1660:P1660,Q1660:AE1660)),0)</f>
        <v>0</v>
      </c>
      <c r="AH1660" s="6">
        <f>IF(R1660&gt;0,RANK(R1660,(N1660:P1660,Q1660:AE1660)),0)</f>
        <v>0</v>
      </c>
      <c r="AI1660" s="6">
        <f>IF(T1660&gt;0,RANK(T1660,(N1660:P1660,Q1660:AE1660)),0)</f>
        <v>0</v>
      </c>
      <c r="AJ1660" s="6">
        <f>IF(S1660&gt;0,RANK(S1660,(N1660:P1660,Q1660:AE1660)),0)</f>
        <v>0</v>
      </c>
      <c r="AK1660" s="2">
        <f t="shared" si="823"/>
        <v>0</v>
      </c>
      <c r="AL1660" s="2">
        <f t="shared" si="824"/>
        <v>0</v>
      </c>
      <c r="AM1660" s="2">
        <f t="shared" si="825"/>
        <v>0</v>
      </c>
      <c r="AN1660" s="2">
        <f t="shared" si="826"/>
        <v>0</v>
      </c>
      <c r="AP1660" t="s">
        <v>2357</v>
      </c>
      <c r="AQ1660" t="s">
        <v>207</v>
      </c>
      <c r="AT1660">
        <v>1</v>
      </c>
      <c r="AU1660" s="105">
        <v>51</v>
      </c>
      <c r="AV1660" s="107">
        <v>89</v>
      </c>
      <c r="AW1660" s="111">
        <f t="shared" si="798"/>
        <v>51089</v>
      </c>
      <c r="AY1660" s="6" t="s">
        <v>1243</v>
      </c>
    </row>
    <row r="1661" spans="1:51" hidden="1" outlineLevel="1">
      <c r="A1661" t="s">
        <v>903</v>
      </c>
      <c r="B1661" t="s">
        <v>207</v>
      </c>
      <c r="C1661" s="1">
        <f t="shared" si="814"/>
        <v>1434</v>
      </c>
      <c r="D1661" s="8">
        <f t="shared" si="815"/>
        <v>2</v>
      </c>
      <c r="E1661" s="8">
        <f t="shared" si="816"/>
        <v>1</v>
      </c>
      <c r="F1661" s="8">
        <f t="shared" si="817"/>
        <v>0</v>
      </c>
      <c r="G1661" s="61">
        <f t="shared" si="818"/>
        <v>480</v>
      </c>
      <c r="H1661" s="66">
        <f t="shared" si="813"/>
        <v>0.33472803347280333</v>
      </c>
      <c r="I1661" s="2"/>
      <c r="J1661" s="2">
        <f t="shared" si="819"/>
        <v>0.33263598326359833</v>
      </c>
      <c r="K1661" s="2">
        <f t="shared" si="820"/>
        <v>0.66736401673640167</v>
      </c>
      <c r="L1661" s="2">
        <f t="shared" si="821"/>
        <v>0</v>
      </c>
      <c r="M1661" s="2">
        <f t="shared" si="822"/>
        <v>0</v>
      </c>
      <c r="N1661" s="64">
        <v>477</v>
      </c>
      <c r="O1661" s="64">
        <v>957</v>
      </c>
      <c r="P1661" s="64"/>
      <c r="Q1661" s="64"/>
      <c r="R1661" s="64"/>
      <c r="S1661" s="64"/>
      <c r="T1661" s="64"/>
      <c r="U1661" s="64"/>
      <c r="V1661" s="64"/>
      <c r="W1661" s="64"/>
      <c r="X1661" s="64">
        <v>0</v>
      </c>
      <c r="Y1661" s="64"/>
      <c r="Z1661" s="64"/>
      <c r="AA1661" s="64"/>
      <c r="AB1661" s="64"/>
      <c r="AC1661" s="64"/>
      <c r="AD1661" s="64"/>
      <c r="AE1661" s="64"/>
      <c r="AG1661" s="6">
        <f>IF(Q1661&gt;0,RANK(Q1661,(N1661:P1661,Q1661:AE1661)),0)</f>
        <v>0</v>
      </c>
      <c r="AH1661" s="6">
        <f>IF(R1661&gt;0,RANK(R1661,(N1661:P1661,Q1661:AE1661)),0)</f>
        <v>0</v>
      </c>
      <c r="AI1661" s="6">
        <f>IF(T1661&gt;0,RANK(T1661,(N1661:P1661,Q1661:AE1661)),0)</f>
        <v>0</v>
      </c>
      <c r="AJ1661" s="6">
        <f>IF(S1661&gt;0,RANK(S1661,(N1661:P1661,Q1661:AE1661)),0)</f>
        <v>0</v>
      </c>
      <c r="AK1661" s="2">
        <f t="shared" si="823"/>
        <v>0</v>
      </c>
      <c r="AL1661" s="2">
        <f t="shared" si="824"/>
        <v>0</v>
      </c>
      <c r="AM1661" s="2">
        <f t="shared" si="825"/>
        <v>0</v>
      </c>
      <c r="AN1661" s="2">
        <f t="shared" si="826"/>
        <v>0</v>
      </c>
      <c r="AP1661" t="s">
        <v>903</v>
      </c>
      <c r="AQ1661" t="s">
        <v>207</v>
      </c>
      <c r="AR1661">
        <v>6</v>
      </c>
      <c r="AT1661">
        <v>1</v>
      </c>
      <c r="AU1661" s="105">
        <v>51</v>
      </c>
      <c r="AV1661" s="107">
        <v>91</v>
      </c>
      <c r="AW1661" s="111">
        <f t="shared" si="798"/>
        <v>51091</v>
      </c>
      <c r="AY1661" s="6" t="s">
        <v>1243</v>
      </c>
    </row>
    <row r="1662" spans="1:51" hidden="1" outlineLevel="1">
      <c r="A1662" t="s">
        <v>1129</v>
      </c>
      <c r="B1662" t="s">
        <v>207</v>
      </c>
      <c r="C1662" s="1">
        <f t="shared" si="814"/>
        <v>20530</v>
      </c>
      <c r="D1662" s="8">
        <f t="shared" si="815"/>
        <v>2</v>
      </c>
      <c r="E1662" s="8">
        <f t="shared" si="816"/>
        <v>1</v>
      </c>
      <c r="F1662" s="8">
        <f t="shared" si="817"/>
        <v>0</v>
      </c>
      <c r="G1662" s="61">
        <f t="shared" si="818"/>
        <v>2785</v>
      </c>
      <c r="H1662" s="66">
        <f t="shared" si="813"/>
        <v>0.13565513882123723</v>
      </c>
      <c r="I1662" s="2"/>
      <c r="J1662" s="2">
        <f t="shared" si="819"/>
        <v>0.43156356551388214</v>
      </c>
      <c r="K1662" s="2">
        <f t="shared" si="820"/>
        <v>0.56721870433511934</v>
      </c>
      <c r="L1662" s="2">
        <f t="shared" si="821"/>
        <v>0</v>
      </c>
      <c r="M1662" s="2">
        <f t="shared" si="822"/>
        <v>1.217730150998575E-3</v>
      </c>
      <c r="N1662" s="64">
        <v>8860</v>
      </c>
      <c r="O1662" s="64">
        <v>11645</v>
      </c>
      <c r="P1662" s="64"/>
      <c r="Q1662" s="64"/>
      <c r="R1662" s="64"/>
      <c r="S1662" s="64"/>
      <c r="T1662" s="64"/>
      <c r="U1662" s="64"/>
      <c r="V1662" s="64"/>
      <c r="W1662" s="64"/>
      <c r="X1662" s="64">
        <v>25</v>
      </c>
      <c r="Y1662" s="64"/>
      <c r="Z1662" s="64"/>
      <c r="AA1662" s="64"/>
      <c r="AB1662" s="64"/>
      <c r="AC1662" s="64"/>
      <c r="AD1662" s="64"/>
      <c r="AE1662" s="64"/>
      <c r="AG1662" s="6">
        <f>IF(Q1662&gt;0,RANK(Q1662,(N1662:P1662,Q1662:AE1662)),0)</f>
        <v>0</v>
      </c>
      <c r="AH1662" s="6">
        <f>IF(R1662&gt;0,RANK(R1662,(N1662:P1662,Q1662:AE1662)),0)</f>
        <v>0</v>
      </c>
      <c r="AI1662" s="6">
        <f>IF(T1662&gt;0,RANK(T1662,(N1662:P1662,Q1662:AE1662)),0)</f>
        <v>0</v>
      </c>
      <c r="AJ1662" s="6">
        <f>IF(S1662&gt;0,RANK(S1662,(N1662:P1662,Q1662:AE1662)),0)</f>
        <v>0</v>
      </c>
      <c r="AK1662" s="2">
        <f t="shared" si="823"/>
        <v>0</v>
      </c>
      <c r="AL1662" s="2">
        <f t="shared" si="824"/>
        <v>0</v>
      </c>
      <c r="AM1662" s="2">
        <f t="shared" si="825"/>
        <v>0</v>
      </c>
      <c r="AN1662" s="2">
        <f t="shared" si="826"/>
        <v>0</v>
      </c>
      <c r="AP1662" t="s">
        <v>1129</v>
      </c>
      <c r="AQ1662" t="s">
        <v>207</v>
      </c>
      <c r="AR1662">
        <v>4</v>
      </c>
      <c r="AT1662">
        <v>1</v>
      </c>
      <c r="AU1662" s="105">
        <v>51</v>
      </c>
      <c r="AV1662" s="107">
        <v>93</v>
      </c>
      <c r="AW1662" s="111">
        <f t="shared" si="798"/>
        <v>51093</v>
      </c>
      <c r="AY1662" s="6" t="s">
        <v>1243</v>
      </c>
    </row>
    <row r="1663" spans="1:51" hidden="1" outlineLevel="1">
      <c r="A1663" t="s">
        <v>1130</v>
      </c>
      <c r="B1663" t="s">
        <v>207</v>
      </c>
      <c r="C1663" s="1">
        <f t="shared" si="814"/>
        <v>40900</v>
      </c>
      <c r="D1663" s="8">
        <f t="shared" si="815"/>
        <v>2</v>
      </c>
      <c r="E1663" s="8">
        <f t="shared" si="816"/>
        <v>1</v>
      </c>
      <c r="F1663" s="8">
        <f t="shared" si="817"/>
        <v>0</v>
      </c>
      <c r="G1663" s="61">
        <f t="shared" si="818"/>
        <v>3079</v>
      </c>
      <c r="H1663" s="66">
        <f t="shared" si="813"/>
        <v>7.5281173594132028E-2</v>
      </c>
      <c r="I1663" s="2"/>
      <c r="J1663" s="2">
        <f t="shared" si="819"/>
        <v>0.46156479217603913</v>
      </c>
      <c r="K1663" s="2">
        <f t="shared" si="820"/>
        <v>0.53684596577017119</v>
      </c>
      <c r="L1663" s="2">
        <f t="shared" si="821"/>
        <v>0</v>
      </c>
      <c r="M1663" s="2">
        <f t="shared" si="822"/>
        <v>1.5892420537897411E-3</v>
      </c>
      <c r="N1663" s="64">
        <v>18878</v>
      </c>
      <c r="O1663" s="64">
        <v>21957</v>
      </c>
      <c r="P1663" s="64"/>
      <c r="Q1663" s="64"/>
      <c r="R1663" s="64"/>
      <c r="S1663" s="64"/>
      <c r="T1663" s="64"/>
      <c r="U1663" s="64"/>
      <c r="V1663" s="64"/>
      <c r="W1663" s="64"/>
      <c r="X1663" s="64">
        <v>65</v>
      </c>
      <c r="Y1663" s="64"/>
      <c r="Z1663" s="64"/>
      <c r="AA1663" s="64"/>
      <c r="AB1663" s="64"/>
      <c r="AC1663" s="64"/>
      <c r="AD1663" s="64"/>
      <c r="AE1663" s="64"/>
      <c r="AG1663" s="6">
        <f>IF(Q1663&gt;0,RANK(Q1663,(N1663:P1663,Q1663:AE1663)),0)</f>
        <v>0</v>
      </c>
      <c r="AH1663" s="6">
        <f>IF(R1663&gt;0,RANK(R1663,(N1663:P1663,Q1663:AE1663)),0)</f>
        <v>0</v>
      </c>
      <c r="AI1663" s="6">
        <f>IF(T1663&gt;0,RANK(T1663,(N1663:P1663,Q1663:AE1663)),0)</f>
        <v>0</v>
      </c>
      <c r="AJ1663" s="6">
        <f>IF(S1663&gt;0,RANK(S1663,(N1663:P1663,Q1663:AE1663)),0)</f>
        <v>0</v>
      </c>
      <c r="AK1663" s="2">
        <f t="shared" si="823"/>
        <v>0</v>
      </c>
      <c r="AL1663" s="2">
        <f t="shared" si="824"/>
        <v>0</v>
      </c>
      <c r="AM1663" s="2">
        <f t="shared" si="825"/>
        <v>0</v>
      </c>
      <c r="AN1663" s="2">
        <f t="shared" si="826"/>
        <v>0</v>
      </c>
      <c r="AP1663" t="s">
        <v>1130</v>
      </c>
      <c r="AQ1663" t="s">
        <v>207</v>
      </c>
      <c r="AR1663">
        <v>1</v>
      </c>
      <c r="AT1663">
        <v>1</v>
      </c>
      <c r="AU1663" s="105">
        <v>51</v>
      </c>
      <c r="AV1663" s="107">
        <v>95</v>
      </c>
      <c r="AW1663" s="111">
        <f t="shared" si="798"/>
        <v>51095</v>
      </c>
      <c r="AY1663" s="6" t="s">
        <v>1243</v>
      </c>
    </row>
    <row r="1664" spans="1:51" hidden="1" outlineLevel="1">
      <c r="A1664" t="s">
        <v>818</v>
      </c>
      <c r="B1664" t="s">
        <v>207</v>
      </c>
      <c r="C1664" s="1">
        <f t="shared" si="814"/>
        <v>11211</v>
      </c>
      <c r="D1664" s="8">
        <f t="shared" si="815"/>
        <v>2</v>
      </c>
      <c r="E1664" s="8">
        <f t="shared" si="816"/>
        <v>1</v>
      </c>
      <c r="F1664" s="8">
        <f t="shared" si="817"/>
        <v>0</v>
      </c>
      <c r="G1664" s="61">
        <f t="shared" si="818"/>
        <v>1940</v>
      </c>
      <c r="H1664" s="66">
        <f t="shared" si="813"/>
        <v>0.17304433146017303</v>
      </c>
      <c r="I1664" s="2"/>
      <c r="J1664" s="2">
        <f t="shared" si="819"/>
        <v>0.41254125412541254</v>
      </c>
      <c r="K1664" s="2">
        <f t="shared" si="820"/>
        <v>0.5855855855855856</v>
      </c>
      <c r="L1664" s="2">
        <f t="shared" si="821"/>
        <v>0</v>
      </c>
      <c r="M1664" s="2">
        <f t="shared" si="822"/>
        <v>1.8731602890018628E-3</v>
      </c>
      <c r="N1664" s="64">
        <v>4625</v>
      </c>
      <c r="O1664" s="64">
        <v>6565</v>
      </c>
      <c r="P1664" s="64"/>
      <c r="Q1664" s="64"/>
      <c r="R1664" s="64"/>
      <c r="S1664" s="64"/>
      <c r="T1664" s="64"/>
      <c r="U1664" s="64"/>
      <c r="V1664" s="64"/>
      <c r="W1664" s="64"/>
      <c r="X1664" s="64">
        <v>21</v>
      </c>
      <c r="Y1664" s="64"/>
      <c r="Z1664" s="64"/>
      <c r="AA1664" s="64"/>
      <c r="AB1664" s="64"/>
      <c r="AC1664" s="64"/>
      <c r="AD1664" s="64"/>
      <c r="AE1664" s="64"/>
      <c r="AG1664" s="6">
        <f>IF(Q1664&gt;0,RANK(Q1664,(N1664:P1664,Q1664:AE1664)),0)</f>
        <v>0</v>
      </c>
      <c r="AH1664" s="6">
        <f>IF(R1664&gt;0,RANK(R1664,(N1664:P1664,Q1664:AE1664)),0)</f>
        <v>0</v>
      </c>
      <c r="AI1664" s="6">
        <f>IF(T1664&gt;0,RANK(T1664,(N1664:P1664,Q1664:AE1664)),0)</f>
        <v>0</v>
      </c>
      <c r="AJ1664" s="6">
        <f>IF(S1664&gt;0,RANK(S1664,(N1664:P1664,Q1664:AE1664)),0)</f>
        <v>0</v>
      </c>
      <c r="AK1664" s="2">
        <f t="shared" si="823"/>
        <v>0</v>
      </c>
      <c r="AL1664" s="2">
        <f t="shared" si="824"/>
        <v>0</v>
      </c>
      <c r="AM1664" s="2">
        <f t="shared" si="825"/>
        <v>0</v>
      </c>
      <c r="AN1664" s="2">
        <f t="shared" si="826"/>
        <v>0</v>
      </c>
      <c r="AP1664" t="s">
        <v>818</v>
      </c>
      <c r="AQ1664" t="s">
        <v>207</v>
      </c>
      <c r="AR1664">
        <v>1</v>
      </c>
      <c r="AT1664">
        <v>1</v>
      </c>
      <c r="AU1664" s="105">
        <v>51</v>
      </c>
      <c r="AV1664" s="107">
        <v>99</v>
      </c>
      <c r="AW1664" s="111">
        <f t="shared" si="798"/>
        <v>51099</v>
      </c>
      <c r="AY1664" s="6" t="s">
        <v>1243</v>
      </c>
    </row>
    <row r="1665" spans="1:51" hidden="1" outlineLevel="1">
      <c r="A1665" t="s">
        <v>657</v>
      </c>
      <c r="B1665" t="s">
        <v>207</v>
      </c>
      <c r="C1665" s="1">
        <f t="shared" si="814"/>
        <v>3690</v>
      </c>
      <c r="D1665" s="8">
        <f t="shared" si="815"/>
        <v>2</v>
      </c>
      <c r="E1665" s="8">
        <f t="shared" si="816"/>
        <v>1</v>
      </c>
      <c r="F1665" s="8">
        <f t="shared" si="817"/>
        <v>0</v>
      </c>
      <c r="G1665" s="61">
        <f t="shared" si="818"/>
        <v>71</v>
      </c>
      <c r="H1665" s="66">
        <f t="shared" si="813"/>
        <v>1.9241192411924121E-2</v>
      </c>
      <c r="I1665" s="2"/>
      <c r="J1665" s="2">
        <f t="shared" si="819"/>
        <v>0.4894308943089431</v>
      </c>
      <c r="K1665" s="2">
        <f t="shared" si="820"/>
        <v>0.50867208672086717</v>
      </c>
      <c r="L1665" s="2">
        <f t="shared" si="821"/>
        <v>0</v>
      </c>
      <c r="M1665" s="2">
        <f t="shared" si="822"/>
        <v>1.8970189701896789E-3</v>
      </c>
      <c r="N1665" s="64">
        <v>1806</v>
      </c>
      <c r="O1665" s="64">
        <v>1877</v>
      </c>
      <c r="P1665" s="64"/>
      <c r="Q1665" s="64"/>
      <c r="R1665" s="64"/>
      <c r="S1665" s="64"/>
      <c r="T1665" s="64"/>
      <c r="U1665" s="64"/>
      <c r="V1665" s="64"/>
      <c r="W1665" s="64"/>
      <c r="X1665" s="64">
        <v>7</v>
      </c>
      <c r="Y1665" s="64"/>
      <c r="Z1665" s="64"/>
      <c r="AA1665" s="64"/>
      <c r="AB1665" s="64"/>
      <c r="AC1665" s="64"/>
      <c r="AD1665" s="64"/>
      <c r="AE1665" s="64"/>
      <c r="AG1665" s="6">
        <f>IF(Q1665&gt;0,RANK(Q1665,(N1665:P1665,Q1665:AE1665)),0)</f>
        <v>0</v>
      </c>
      <c r="AH1665" s="6">
        <f>IF(R1665&gt;0,RANK(R1665,(N1665:P1665,Q1665:AE1665)),0)</f>
        <v>0</v>
      </c>
      <c r="AI1665" s="6">
        <f>IF(T1665&gt;0,RANK(T1665,(N1665:P1665,Q1665:AE1665)),0)</f>
        <v>0</v>
      </c>
      <c r="AJ1665" s="6">
        <f>IF(S1665&gt;0,RANK(S1665,(N1665:P1665,Q1665:AE1665)),0)</f>
        <v>0</v>
      </c>
      <c r="AK1665" s="2">
        <f t="shared" si="823"/>
        <v>0</v>
      </c>
      <c r="AL1665" s="2">
        <f t="shared" si="824"/>
        <v>0</v>
      </c>
      <c r="AM1665" s="2">
        <f t="shared" si="825"/>
        <v>0</v>
      </c>
      <c r="AN1665" s="2">
        <f t="shared" si="826"/>
        <v>0</v>
      </c>
      <c r="AP1665" t="s">
        <v>657</v>
      </c>
      <c r="AQ1665" t="s">
        <v>207</v>
      </c>
      <c r="AR1665">
        <v>1</v>
      </c>
      <c r="AT1665">
        <v>1</v>
      </c>
      <c r="AU1665" s="105">
        <v>51</v>
      </c>
      <c r="AV1665" s="107">
        <v>97</v>
      </c>
      <c r="AW1665" s="111">
        <f t="shared" si="798"/>
        <v>51097</v>
      </c>
      <c r="AY1665" s="6" t="s">
        <v>1243</v>
      </c>
    </row>
    <row r="1666" spans="1:51" hidden="1" outlineLevel="1">
      <c r="A1666" t="s">
        <v>2113</v>
      </c>
      <c r="B1666" t="s">
        <v>207</v>
      </c>
      <c r="C1666" s="1">
        <f t="shared" si="814"/>
        <v>8862</v>
      </c>
      <c r="D1666" s="8">
        <f t="shared" si="815"/>
        <v>2</v>
      </c>
      <c r="E1666" s="8">
        <f t="shared" si="816"/>
        <v>1</v>
      </c>
      <c r="F1666" s="8">
        <f t="shared" si="817"/>
        <v>0</v>
      </c>
      <c r="G1666" s="61">
        <f t="shared" si="818"/>
        <v>1901</v>
      </c>
      <c r="H1666" s="66">
        <f t="shared" si="813"/>
        <v>0.21451139697585195</v>
      </c>
      <c r="I1666" s="2"/>
      <c r="J1666" s="2">
        <f t="shared" si="819"/>
        <v>0.39155946738885128</v>
      </c>
      <c r="K1666" s="2">
        <f t="shared" si="820"/>
        <v>0.60607086436470325</v>
      </c>
      <c r="L1666" s="2">
        <f t="shared" si="821"/>
        <v>0</v>
      </c>
      <c r="M1666" s="2">
        <f t="shared" si="822"/>
        <v>2.3696682464454666E-3</v>
      </c>
      <c r="N1666" s="64">
        <v>3470</v>
      </c>
      <c r="O1666" s="64">
        <v>5371</v>
      </c>
      <c r="P1666" s="64"/>
      <c r="Q1666" s="64"/>
      <c r="R1666" s="64"/>
      <c r="S1666" s="64"/>
      <c r="T1666" s="64"/>
      <c r="U1666" s="64"/>
      <c r="V1666" s="64"/>
      <c r="W1666" s="64"/>
      <c r="X1666" s="64">
        <v>21</v>
      </c>
      <c r="Y1666" s="64"/>
      <c r="Z1666" s="64"/>
      <c r="AA1666" s="64"/>
      <c r="AB1666" s="64"/>
      <c r="AC1666" s="64"/>
      <c r="AD1666" s="64"/>
      <c r="AE1666" s="64"/>
      <c r="AG1666" s="6">
        <f>IF(Q1666&gt;0,RANK(Q1666,(N1666:P1666,Q1666:AE1666)),0)</f>
        <v>0</v>
      </c>
      <c r="AH1666" s="6">
        <f>IF(R1666&gt;0,RANK(R1666,(N1666:P1666,Q1666:AE1666)),0)</f>
        <v>0</v>
      </c>
      <c r="AI1666" s="6">
        <f>IF(T1666&gt;0,RANK(T1666,(N1666:P1666,Q1666:AE1666)),0)</f>
        <v>0</v>
      </c>
      <c r="AJ1666" s="6">
        <f>IF(S1666&gt;0,RANK(S1666,(N1666:P1666,Q1666:AE1666)),0)</f>
        <v>0</v>
      </c>
      <c r="AK1666" s="2">
        <f t="shared" si="823"/>
        <v>0</v>
      </c>
      <c r="AL1666" s="2">
        <f t="shared" si="824"/>
        <v>0</v>
      </c>
      <c r="AM1666" s="2">
        <f t="shared" si="825"/>
        <v>0</v>
      </c>
      <c r="AN1666" s="2">
        <f t="shared" si="826"/>
        <v>0</v>
      </c>
      <c r="AP1666" t="s">
        <v>2113</v>
      </c>
      <c r="AQ1666" t="s">
        <v>207</v>
      </c>
      <c r="AR1666">
        <v>1</v>
      </c>
      <c r="AT1666">
        <v>1</v>
      </c>
      <c r="AU1666" s="105">
        <v>51</v>
      </c>
      <c r="AV1666" s="107">
        <v>101</v>
      </c>
      <c r="AW1666" s="111">
        <f t="shared" si="798"/>
        <v>51101</v>
      </c>
      <c r="AY1666" s="6" t="s">
        <v>1243</v>
      </c>
    </row>
    <row r="1667" spans="1:51" hidden="1" outlineLevel="1">
      <c r="A1667" t="s">
        <v>246</v>
      </c>
      <c r="B1667" t="s">
        <v>207</v>
      </c>
      <c r="C1667" s="1">
        <f t="shared" si="814"/>
        <v>6872</v>
      </c>
      <c r="D1667" s="8">
        <f t="shared" si="815"/>
        <v>2</v>
      </c>
      <c r="E1667" s="8">
        <f t="shared" si="816"/>
        <v>1</v>
      </c>
      <c r="F1667" s="8">
        <f t="shared" si="817"/>
        <v>0</v>
      </c>
      <c r="G1667" s="61">
        <f t="shared" si="818"/>
        <v>381</v>
      </c>
      <c r="H1667" s="66">
        <f t="shared" si="813"/>
        <v>5.5442374854481953E-2</v>
      </c>
      <c r="I1667" s="2"/>
      <c r="J1667" s="2">
        <f t="shared" si="819"/>
        <v>0.47162398137369033</v>
      </c>
      <c r="K1667" s="2">
        <f t="shared" si="820"/>
        <v>0.52706635622817233</v>
      </c>
      <c r="L1667" s="2">
        <f t="shared" si="821"/>
        <v>0</v>
      </c>
      <c r="M1667" s="2">
        <f t="shared" si="822"/>
        <v>1.3096623981373456E-3</v>
      </c>
      <c r="N1667" s="64">
        <v>3241</v>
      </c>
      <c r="O1667" s="64">
        <v>3622</v>
      </c>
      <c r="P1667" s="64"/>
      <c r="Q1667" s="64"/>
      <c r="R1667" s="64"/>
      <c r="S1667" s="64"/>
      <c r="T1667" s="64"/>
      <c r="U1667" s="64"/>
      <c r="V1667" s="64"/>
      <c r="W1667" s="64"/>
      <c r="X1667" s="64">
        <v>9</v>
      </c>
      <c r="Y1667" s="64"/>
      <c r="Z1667" s="64"/>
      <c r="AA1667" s="64"/>
      <c r="AB1667" s="64"/>
      <c r="AC1667" s="64"/>
      <c r="AD1667" s="64"/>
      <c r="AE1667" s="64"/>
      <c r="AG1667" s="6">
        <f>IF(Q1667&gt;0,RANK(Q1667,(N1667:P1667,Q1667:AE1667)),0)</f>
        <v>0</v>
      </c>
      <c r="AH1667" s="6">
        <f>IF(R1667&gt;0,RANK(R1667,(N1667:P1667,Q1667:AE1667)),0)</f>
        <v>0</v>
      </c>
      <c r="AI1667" s="6">
        <f>IF(T1667&gt;0,RANK(T1667,(N1667:P1667,Q1667:AE1667)),0)</f>
        <v>0</v>
      </c>
      <c r="AJ1667" s="6">
        <f>IF(S1667&gt;0,RANK(S1667,(N1667:P1667,Q1667:AE1667)),0)</f>
        <v>0</v>
      </c>
      <c r="AK1667" s="2">
        <f t="shared" si="823"/>
        <v>0</v>
      </c>
      <c r="AL1667" s="2">
        <f t="shared" si="824"/>
        <v>0</v>
      </c>
      <c r="AM1667" s="2">
        <f t="shared" si="825"/>
        <v>0</v>
      </c>
      <c r="AN1667" s="2">
        <f t="shared" si="826"/>
        <v>0</v>
      </c>
      <c r="AP1667" t="s">
        <v>246</v>
      </c>
      <c r="AQ1667" t="s">
        <v>207</v>
      </c>
      <c r="AR1667">
        <v>1</v>
      </c>
      <c r="AT1667">
        <v>1</v>
      </c>
      <c r="AU1667" s="105">
        <v>51</v>
      </c>
      <c r="AV1667" s="107">
        <v>103</v>
      </c>
      <c r="AW1667" s="111">
        <f t="shared" si="798"/>
        <v>51103</v>
      </c>
      <c r="AY1667" s="6" t="s">
        <v>1243</v>
      </c>
    </row>
    <row r="1668" spans="1:51" hidden="1" outlineLevel="1">
      <c r="A1668" t="s">
        <v>1845</v>
      </c>
      <c r="B1668" t="s">
        <v>207</v>
      </c>
      <c r="C1668" s="1">
        <f t="shared" si="814"/>
        <v>9479</v>
      </c>
      <c r="D1668" s="8">
        <f t="shared" si="815"/>
        <v>2</v>
      </c>
      <c r="E1668" s="8">
        <f t="shared" si="816"/>
        <v>1</v>
      </c>
      <c r="F1668" s="8">
        <f t="shared" si="817"/>
        <v>0</v>
      </c>
      <c r="G1668" s="61">
        <f t="shared" si="818"/>
        <v>3705</v>
      </c>
      <c r="H1668" s="66">
        <f t="shared" si="813"/>
        <v>0.3908640151914759</v>
      </c>
      <c r="I1668" s="2"/>
      <c r="J1668" s="2">
        <f t="shared" si="819"/>
        <v>0.30414600696275979</v>
      </c>
      <c r="K1668" s="2">
        <f t="shared" si="820"/>
        <v>0.69501002215423568</v>
      </c>
      <c r="L1668" s="2">
        <f t="shared" si="821"/>
        <v>0</v>
      </c>
      <c r="M1668" s="2">
        <f t="shared" si="822"/>
        <v>8.4397088300458556E-4</v>
      </c>
      <c r="N1668" s="64">
        <v>2883</v>
      </c>
      <c r="O1668" s="64">
        <v>6588</v>
      </c>
      <c r="P1668" s="64"/>
      <c r="Q1668" s="64"/>
      <c r="R1668" s="64"/>
      <c r="S1668" s="64"/>
      <c r="T1668" s="64"/>
      <c r="U1668" s="64"/>
      <c r="V1668" s="64"/>
      <c r="W1668" s="64"/>
      <c r="X1668" s="64">
        <v>8</v>
      </c>
      <c r="Y1668" s="64"/>
      <c r="Z1668" s="64"/>
      <c r="AA1668" s="64"/>
      <c r="AB1668" s="64"/>
      <c r="AC1668" s="64"/>
      <c r="AD1668" s="64"/>
      <c r="AE1668" s="64"/>
      <c r="AG1668" s="6">
        <f>IF(Q1668&gt;0,RANK(Q1668,(N1668:P1668,Q1668:AE1668)),0)</f>
        <v>0</v>
      </c>
      <c r="AH1668" s="6">
        <f>IF(R1668&gt;0,RANK(R1668,(N1668:P1668,Q1668:AE1668)),0)</f>
        <v>0</v>
      </c>
      <c r="AI1668" s="6">
        <f>IF(T1668&gt;0,RANK(T1668,(N1668:P1668,Q1668:AE1668)),0)</f>
        <v>0</v>
      </c>
      <c r="AJ1668" s="6">
        <f>IF(S1668&gt;0,RANK(S1668,(N1668:P1668,Q1668:AE1668)),0)</f>
        <v>0</v>
      </c>
      <c r="AK1668" s="2">
        <f t="shared" si="823"/>
        <v>0</v>
      </c>
      <c r="AL1668" s="2">
        <f t="shared" si="824"/>
        <v>0</v>
      </c>
      <c r="AM1668" s="2">
        <f t="shared" si="825"/>
        <v>0</v>
      </c>
      <c r="AN1668" s="2">
        <f t="shared" si="826"/>
        <v>0</v>
      </c>
      <c r="AP1668" t="s">
        <v>1845</v>
      </c>
      <c r="AQ1668" t="s">
        <v>207</v>
      </c>
      <c r="AR1668">
        <v>9</v>
      </c>
      <c r="AT1668">
        <v>1</v>
      </c>
      <c r="AU1668" s="105">
        <v>51</v>
      </c>
      <c r="AV1668" s="107">
        <v>105</v>
      </c>
      <c r="AW1668" s="111">
        <f t="shared" si="798"/>
        <v>51105</v>
      </c>
      <c r="AY1668" s="6" t="s">
        <v>1243</v>
      </c>
    </row>
    <row r="1669" spans="1:51" hidden="1" outlineLevel="1">
      <c r="A1669" t="s">
        <v>1717</v>
      </c>
      <c r="B1669" t="s">
        <v>207</v>
      </c>
      <c r="C1669" s="1">
        <f t="shared" si="814"/>
        <v>157978</v>
      </c>
      <c r="D1669" s="8">
        <f t="shared" si="815"/>
        <v>1</v>
      </c>
      <c r="E1669" s="8">
        <f t="shared" si="816"/>
        <v>2</v>
      </c>
      <c r="F1669" s="8">
        <f t="shared" si="817"/>
        <v>0</v>
      </c>
      <c r="G1669" s="61">
        <f t="shared" si="818"/>
        <v>9058</v>
      </c>
      <c r="H1669" s="66">
        <f t="shared" si="813"/>
        <v>5.73370975705478E-2</v>
      </c>
      <c r="I1669" s="2"/>
      <c r="J1669" s="2">
        <f t="shared" si="819"/>
        <v>0.5278139994176404</v>
      </c>
      <c r="K1669" s="2">
        <f t="shared" si="820"/>
        <v>0.47047690184709262</v>
      </c>
      <c r="L1669" s="2">
        <f t="shared" si="821"/>
        <v>0</v>
      </c>
      <c r="M1669" s="2">
        <f t="shared" si="822"/>
        <v>1.7090987352669784E-3</v>
      </c>
      <c r="N1669" s="64">
        <v>83383</v>
      </c>
      <c r="O1669" s="64">
        <v>74325</v>
      </c>
      <c r="P1669" s="64"/>
      <c r="Q1669" s="64"/>
      <c r="R1669" s="64"/>
      <c r="S1669" s="64"/>
      <c r="T1669" s="64"/>
      <c r="U1669" s="64"/>
      <c r="V1669" s="64"/>
      <c r="W1669" s="64"/>
      <c r="X1669" s="64">
        <v>270</v>
      </c>
      <c r="Y1669" s="64"/>
      <c r="Z1669" s="64"/>
      <c r="AA1669" s="64"/>
      <c r="AB1669" s="64"/>
      <c r="AC1669" s="64"/>
      <c r="AD1669" s="64"/>
      <c r="AE1669" s="64"/>
      <c r="AG1669" s="6">
        <f>IF(Q1669&gt;0,RANK(Q1669,(N1669:P1669,Q1669:AE1669)),0)</f>
        <v>0</v>
      </c>
      <c r="AH1669" s="6">
        <f>IF(R1669&gt;0,RANK(R1669,(N1669:P1669,Q1669:AE1669)),0)</f>
        <v>0</v>
      </c>
      <c r="AI1669" s="6">
        <f>IF(T1669&gt;0,RANK(T1669,(N1669:P1669,Q1669:AE1669)),0)</f>
        <v>0</v>
      </c>
      <c r="AJ1669" s="6">
        <f>IF(S1669&gt;0,RANK(S1669,(N1669:P1669,Q1669:AE1669)),0)</f>
        <v>0</v>
      </c>
      <c r="AK1669" s="2">
        <f t="shared" si="823"/>
        <v>0</v>
      </c>
      <c r="AL1669" s="2">
        <f t="shared" si="824"/>
        <v>0</v>
      </c>
      <c r="AM1669" s="2">
        <f t="shared" si="825"/>
        <v>0</v>
      </c>
      <c r="AN1669" s="2">
        <f t="shared" si="826"/>
        <v>0</v>
      </c>
      <c r="AP1669" t="s">
        <v>1717</v>
      </c>
      <c r="AQ1669" t="s">
        <v>207</v>
      </c>
      <c r="AR1669">
        <v>10</v>
      </c>
      <c r="AT1669">
        <v>1</v>
      </c>
      <c r="AU1669" s="105">
        <v>51</v>
      </c>
      <c r="AV1669" s="107">
        <v>107</v>
      </c>
      <c r="AW1669" s="111">
        <f t="shared" si="798"/>
        <v>51107</v>
      </c>
      <c r="AY1669" s="6" t="s">
        <v>1243</v>
      </c>
    </row>
    <row r="1670" spans="1:51" hidden="1" outlineLevel="1">
      <c r="A1670" t="s">
        <v>1615</v>
      </c>
      <c r="B1670" t="s">
        <v>207</v>
      </c>
      <c r="C1670" s="1">
        <f t="shared" si="814"/>
        <v>16292</v>
      </c>
      <c r="D1670" s="8">
        <f t="shared" si="815"/>
        <v>2</v>
      </c>
      <c r="E1670" s="8">
        <f t="shared" si="816"/>
        <v>1</v>
      </c>
      <c r="F1670" s="8">
        <f t="shared" si="817"/>
        <v>0</v>
      </c>
      <c r="G1670" s="61">
        <f t="shared" si="818"/>
        <v>1804</v>
      </c>
      <c r="H1670" s="66">
        <f t="shared" si="813"/>
        <v>0.11072919224159096</v>
      </c>
      <c r="I1670" s="2"/>
      <c r="J1670" s="2">
        <f t="shared" si="819"/>
        <v>0.44389884605941565</v>
      </c>
      <c r="K1670" s="2">
        <f t="shared" si="820"/>
        <v>0.5546280383010066</v>
      </c>
      <c r="L1670" s="2">
        <f t="shared" si="821"/>
        <v>0</v>
      </c>
      <c r="M1670" s="2">
        <f t="shared" si="822"/>
        <v>1.4731156395777489E-3</v>
      </c>
      <c r="N1670" s="64">
        <v>7232</v>
      </c>
      <c r="O1670" s="64">
        <v>9036</v>
      </c>
      <c r="P1670" s="64"/>
      <c r="Q1670" s="64"/>
      <c r="R1670" s="64"/>
      <c r="S1670" s="64"/>
      <c r="T1670" s="64"/>
      <c r="U1670" s="64"/>
      <c r="V1670" s="64"/>
      <c r="W1670" s="64"/>
      <c r="X1670" s="64">
        <v>24</v>
      </c>
      <c r="Y1670" s="64"/>
      <c r="Z1670" s="64"/>
      <c r="AA1670" s="64"/>
      <c r="AB1670" s="64"/>
      <c r="AC1670" s="64"/>
      <c r="AD1670" s="64"/>
      <c r="AE1670" s="64"/>
      <c r="AG1670" s="6">
        <f>IF(Q1670&gt;0,RANK(Q1670,(N1670:P1670,Q1670:AE1670)),0)</f>
        <v>0</v>
      </c>
      <c r="AH1670" s="6">
        <f>IF(R1670&gt;0,RANK(R1670,(N1670:P1670,Q1670:AE1670)),0)</f>
        <v>0</v>
      </c>
      <c r="AI1670" s="6">
        <f>IF(T1670&gt;0,RANK(T1670,(N1670:P1670,Q1670:AE1670)),0)</f>
        <v>0</v>
      </c>
      <c r="AJ1670" s="6">
        <f>IF(S1670&gt;0,RANK(S1670,(N1670:P1670,Q1670:AE1670)),0)</f>
        <v>0</v>
      </c>
      <c r="AK1670" s="2">
        <f t="shared" si="823"/>
        <v>0</v>
      </c>
      <c r="AL1670" s="2">
        <f t="shared" si="824"/>
        <v>0</v>
      </c>
      <c r="AM1670" s="2">
        <f t="shared" si="825"/>
        <v>0</v>
      </c>
      <c r="AN1670" s="2">
        <f t="shared" si="826"/>
        <v>0</v>
      </c>
      <c r="AP1670" t="s">
        <v>1615</v>
      </c>
      <c r="AQ1670" t="s">
        <v>207</v>
      </c>
      <c r="AR1670">
        <v>7</v>
      </c>
      <c r="AT1670">
        <v>1</v>
      </c>
      <c r="AU1670" s="105">
        <v>51</v>
      </c>
      <c r="AV1670" s="107">
        <v>109</v>
      </c>
      <c r="AW1670" s="111">
        <f t="shared" si="798"/>
        <v>51109</v>
      </c>
      <c r="AY1670" s="6" t="s">
        <v>1243</v>
      </c>
    </row>
    <row r="1671" spans="1:51" hidden="1" outlineLevel="1">
      <c r="A1671" t="s">
        <v>905</v>
      </c>
      <c r="B1671" t="s">
        <v>207</v>
      </c>
      <c r="C1671" s="1">
        <f t="shared" si="814"/>
        <v>5610</v>
      </c>
      <c r="D1671" s="8">
        <f t="shared" si="815"/>
        <v>2</v>
      </c>
      <c r="E1671" s="8">
        <f t="shared" si="816"/>
        <v>1</v>
      </c>
      <c r="F1671" s="8">
        <f t="shared" si="817"/>
        <v>0</v>
      </c>
      <c r="G1671" s="61">
        <f t="shared" si="818"/>
        <v>369</v>
      </c>
      <c r="H1671" s="66">
        <f t="shared" si="813"/>
        <v>6.5775401069518721E-2</v>
      </c>
      <c r="I1671" s="2"/>
      <c r="J1671" s="2">
        <f t="shared" si="819"/>
        <v>0.46631016042780749</v>
      </c>
      <c r="K1671" s="2">
        <f t="shared" si="820"/>
        <v>0.53208556149732622</v>
      </c>
      <c r="L1671" s="2">
        <f t="shared" si="821"/>
        <v>0</v>
      </c>
      <c r="M1671" s="2">
        <f t="shared" si="822"/>
        <v>1.6042780748662944E-3</v>
      </c>
      <c r="N1671" s="64">
        <v>2616</v>
      </c>
      <c r="O1671" s="64">
        <v>2985</v>
      </c>
      <c r="P1671" s="64"/>
      <c r="Q1671" s="64"/>
      <c r="R1671" s="64"/>
      <c r="S1671" s="64"/>
      <c r="T1671" s="64"/>
      <c r="U1671" s="64"/>
      <c r="V1671" s="64"/>
      <c r="W1671" s="64"/>
      <c r="X1671" s="64">
        <v>9</v>
      </c>
      <c r="Y1671" s="64"/>
      <c r="Z1671" s="64"/>
      <c r="AA1671" s="64"/>
      <c r="AB1671" s="64"/>
      <c r="AC1671" s="64"/>
      <c r="AD1671" s="64"/>
      <c r="AE1671" s="64"/>
      <c r="AG1671" s="6">
        <f>IF(Q1671&gt;0,RANK(Q1671,(N1671:P1671,Q1671:AE1671)),0)</f>
        <v>0</v>
      </c>
      <c r="AH1671" s="6">
        <f>IF(R1671&gt;0,RANK(R1671,(N1671:P1671,Q1671:AE1671)),0)</f>
        <v>0</v>
      </c>
      <c r="AI1671" s="6">
        <f>IF(T1671&gt;0,RANK(T1671,(N1671:P1671,Q1671:AE1671)),0)</f>
        <v>0</v>
      </c>
      <c r="AJ1671" s="6">
        <f>IF(S1671&gt;0,RANK(S1671,(N1671:P1671,Q1671:AE1671)),0)</f>
        <v>0</v>
      </c>
      <c r="AK1671" s="2">
        <f t="shared" si="823"/>
        <v>0</v>
      </c>
      <c r="AL1671" s="2">
        <f t="shared" si="824"/>
        <v>0</v>
      </c>
      <c r="AM1671" s="2">
        <f t="shared" si="825"/>
        <v>0</v>
      </c>
      <c r="AN1671" s="2">
        <f t="shared" si="826"/>
        <v>0</v>
      </c>
      <c r="AP1671" t="s">
        <v>905</v>
      </c>
      <c r="AQ1671" t="s">
        <v>207</v>
      </c>
      <c r="AR1671">
        <v>5</v>
      </c>
      <c r="AT1671">
        <v>1</v>
      </c>
      <c r="AU1671" s="105">
        <v>51</v>
      </c>
      <c r="AV1671" s="107">
        <v>111</v>
      </c>
      <c r="AW1671" s="111">
        <f t="shared" si="798"/>
        <v>51111</v>
      </c>
      <c r="AY1671" s="6" t="s">
        <v>1243</v>
      </c>
    </row>
    <row r="1672" spans="1:51" hidden="1" outlineLevel="1">
      <c r="A1672" t="s">
        <v>2498</v>
      </c>
      <c r="B1672" t="s">
        <v>207</v>
      </c>
      <c r="C1672" s="1">
        <f t="shared" si="814"/>
        <v>6661</v>
      </c>
      <c r="D1672" s="8">
        <f t="shared" si="815"/>
        <v>2</v>
      </c>
      <c r="E1672" s="8">
        <f t="shared" si="816"/>
        <v>1</v>
      </c>
      <c r="F1672" s="8">
        <f t="shared" si="817"/>
        <v>0</v>
      </c>
      <c r="G1672" s="61">
        <f t="shared" si="818"/>
        <v>1300</v>
      </c>
      <c r="H1672" s="66">
        <f t="shared" si="813"/>
        <v>0.19516589100735626</v>
      </c>
      <c r="I1672" s="2"/>
      <c r="J1672" s="2">
        <f t="shared" si="819"/>
        <v>0.40204173547515387</v>
      </c>
      <c r="K1672" s="2">
        <f t="shared" si="820"/>
        <v>0.59720762648251013</v>
      </c>
      <c r="L1672" s="2">
        <f t="shared" si="821"/>
        <v>0</v>
      </c>
      <c r="M1672" s="2">
        <f t="shared" si="822"/>
        <v>7.5063804233599374E-4</v>
      </c>
      <c r="N1672" s="64">
        <v>2678</v>
      </c>
      <c r="O1672" s="64">
        <v>3978</v>
      </c>
      <c r="P1672" s="64"/>
      <c r="Q1672" s="64"/>
      <c r="R1672" s="64"/>
      <c r="S1672" s="64"/>
      <c r="T1672" s="64"/>
      <c r="U1672" s="64"/>
      <c r="V1672" s="64"/>
      <c r="W1672" s="64"/>
      <c r="X1672" s="64">
        <v>5</v>
      </c>
      <c r="Y1672" s="64"/>
      <c r="Z1672" s="64"/>
      <c r="AA1672" s="64"/>
      <c r="AB1672" s="64"/>
      <c r="AC1672" s="64"/>
      <c r="AD1672" s="64"/>
      <c r="AE1672" s="64"/>
      <c r="AG1672" s="6">
        <f>IF(Q1672&gt;0,RANK(Q1672,(N1672:P1672,Q1672:AE1672)),0)</f>
        <v>0</v>
      </c>
      <c r="AH1672" s="6">
        <f>IF(R1672&gt;0,RANK(R1672,(N1672:P1672,Q1672:AE1672)),0)</f>
        <v>0</v>
      </c>
      <c r="AI1672" s="6">
        <f>IF(T1672&gt;0,RANK(T1672,(N1672:P1672,Q1672:AE1672)),0)</f>
        <v>0</v>
      </c>
      <c r="AJ1672" s="6">
        <f>IF(S1672&gt;0,RANK(S1672,(N1672:P1672,Q1672:AE1672)),0)</f>
        <v>0</v>
      </c>
      <c r="AK1672" s="2">
        <f t="shared" si="823"/>
        <v>0</v>
      </c>
      <c r="AL1672" s="2">
        <f t="shared" si="824"/>
        <v>0</v>
      </c>
      <c r="AM1672" s="2">
        <f t="shared" si="825"/>
        <v>0</v>
      </c>
      <c r="AN1672" s="2">
        <f t="shared" si="826"/>
        <v>0</v>
      </c>
      <c r="AP1672" t="s">
        <v>2498</v>
      </c>
      <c r="AQ1672" t="s">
        <v>207</v>
      </c>
      <c r="AR1672">
        <v>5</v>
      </c>
      <c r="AT1672">
        <v>1</v>
      </c>
      <c r="AU1672" s="105">
        <v>51</v>
      </c>
      <c r="AV1672" s="107">
        <v>113</v>
      </c>
      <c r="AW1672" s="111">
        <f t="shared" si="798"/>
        <v>51113</v>
      </c>
      <c r="AY1672" s="6" t="s">
        <v>1243</v>
      </c>
    </row>
    <row r="1673" spans="1:51" hidden="1" outlineLevel="1">
      <c r="A1673" t="s">
        <v>2309</v>
      </c>
      <c r="B1673" t="s">
        <v>207</v>
      </c>
      <c r="C1673" s="1">
        <f t="shared" si="814"/>
        <v>5295</v>
      </c>
      <c r="D1673" s="8">
        <f t="shared" si="815"/>
        <v>2</v>
      </c>
      <c r="E1673" s="8">
        <f t="shared" si="816"/>
        <v>1</v>
      </c>
      <c r="F1673" s="8">
        <f t="shared" si="817"/>
        <v>0</v>
      </c>
      <c r="G1673" s="61">
        <f t="shared" si="818"/>
        <v>1476</v>
      </c>
      <c r="H1673" s="66">
        <f t="shared" si="813"/>
        <v>0.27875354107648725</v>
      </c>
      <c r="I1673" s="2"/>
      <c r="J1673" s="2">
        <f t="shared" si="819"/>
        <v>0.36015108593012274</v>
      </c>
      <c r="K1673" s="2">
        <f t="shared" si="820"/>
        <v>0.63890462700660999</v>
      </c>
      <c r="L1673" s="2">
        <f t="shared" si="821"/>
        <v>0</v>
      </c>
      <c r="M1673" s="2">
        <f t="shared" si="822"/>
        <v>9.4428706326732392E-4</v>
      </c>
      <c r="N1673" s="64">
        <v>1907</v>
      </c>
      <c r="O1673" s="64">
        <v>3383</v>
      </c>
      <c r="P1673" s="64"/>
      <c r="Q1673" s="64"/>
      <c r="R1673" s="64"/>
      <c r="S1673" s="64"/>
      <c r="T1673" s="64"/>
      <c r="U1673" s="64"/>
      <c r="V1673" s="64"/>
      <c r="W1673" s="64"/>
      <c r="X1673" s="64">
        <v>5</v>
      </c>
      <c r="Y1673" s="64"/>
      <c r="Z1673" s="64"/>
      <c r="AA1673" s="64"/>
      <c r="AB1673" s="64"/>
      <c r="AC1673" s="64"/>
      <c r="AD1673" s="64"/>
      <c r="AE1673" s="64"/>
      <c r="AG1673" s="6">
        <f>IF(Q1673&gt;0,RANK(Q1673,(N1673:P1673,Q1673:AE1673)),0)</f>
        <v>0</v>
      </c>
      <c r="AH1673" s="6">
        <f>IF(R1673&gt;0,RANK(R1673,(N1673:P1673,Q1673:AE1673)),0)</f>
        <v>0</v>
      </c>
      <c r="AI1673" s="6">
        <f>IF(T1673&gt;0,RANK(T1673,(N1673:P1673,Q1673:AE1673)),0)</f>
        <v>0</v>
      </c>
      <c r="AJ1673" s="6">
        <f>IF(S1673&gt;0,RANK(S1673,(N1673:P1673,Q1673:AE1673)),0)</f>
        <v>0</v>
      </c>
      <c r="AK1673" s="2">
        <f t="shared" si="823"/>
        <v>0</v>
      </c>
      <c r="AL1673" s="2">
        <f t="shared" si="824"/>
        <v>0</v>
      </c>
      <c r="AM1673" s="2">
        <f t="shared" si="825"/>
        <v>0</v>
      </c>
      <c r="AN1673" s="2">
        <f t="shared" si="826"/>
        <v>0</v>
      </c>
      <c r="AP1673" t="s">
        <v>2309</v>
      </c>
      <c r="AQ1673" t="s">
        <v>207</v>
      </c>
      <c r="AR1673">
        <v>1</v>
      </c>
      <c r="AT1673">
        <v>1</v>
      </c>
      <c r="AU1673" s="105">
        <v>51</v>
      </c>
      <c r="AV1673" s="107">
        <v>115</v>
      </c>
      <c r="AW1673" s="111">
        <f t="shared" si="798"/>
        <v>51115</v>
      </c>
      <c r="AY1673" s="6" t="s">
        <v>1243</v>
      </c>
    </row>
    <row r="1674" spans="1:51" hidden="1" outlineLevel="1">
      <c r="A1674" t="s">
        <v>1126</v>
      </c>
      <c r="B1674" t="s">
        <v>207</v>
      </c>
      <c r="C1674" s="1">
        <f t="shared" si="814"/>
        <v>14381</v>
      </c>
      <c r="D1674" s="8">
        <f t="shared" si="815"/>
        <v>2</v>
      </c>
      <c r="E1674" s="8">
        <f t="shared" si="816"/>
        <v>1</v>
      </c>
      <c r="F1674" s="8">
        <f t="shared" si="817"/>
        <v>0</v>
      </c>
      <c r="G1674" s="61">
        <f t="shared" si="818"/>
        <v>1693</v>
      </c>
      <c r="H1674" s="66">
        <f t="shared" si="813"/>
        <v>0.11772477574577568</v>
      </c>
      <c r="I1674" s="2"/>
      <c r="J1674" s="2">
        <f t="shared" si="819"/>
        <v>0.44113761212711217</v>
      </c>
      <c r="K1674" s="2">
        <f t="shared" si="820"/>
        <v>0.55886238787288789</v>
      </c>
      <c r="L1674" s="2">
        <f t="shared" si="821"/>
        <v>0</v>
      </c>
      <c r="M1674" s="2">
        <f t="shared" si="822"/>
        <v>-1.1102230246251565E-16</v>
      </c>
      <c r="N1674" s="64">
        <v>6344</v>
      </c>
      <c r="O1674" s="64">
        <v>8037</v>
      </c>
      <c r="P1674" s="64"/>
      <c r="Q1674" s="64"/>
      <c r="R1674" s="64"/>
      <c r="S1674" s="64"/>
      <c r="T1674" s="64"/>
      <c r="U1674" s="64"/>
      <c r="V1674" s="64"/>
      <c r="W1674" s="64"/>
      <c r="X1674" s="64">
        <v>0</v>
      </c>
      <c r="Y1674" s="64"/>
      <c r="Z1674" s="64"/>
      <c r="AA1674" s="64"/>
      <c r="AB1674" s="64"/>
      <c r="AC1674" s="64"/>
      <c r="AD1674" s="64"/>
      <c r="AE1674" s="64"/>
      <c r="AG1674" s="6">
        <f>IF(Q1674&gt;0,RANK(Q1674,(N1674:P1674,Q1674:AE1674)),0)</f>
        <v>0</v>
      </c>
      <c r="AH1674" s="6">
        <f>IF(R1674&gt;0,RANK(R1674,(N1674:P1674,Q1674:AE1674)),0)</f>
        <v>0</v>
      </c>
      <c r="AI1674" s="6">
        <f>IF(T1674&gt;0,RANK(T1674,(N1674:P1674,Q1674:AE1674)),0)</f>
        <v>0</v>
      </c>
      <c r="AJ1674" s="6">
        <f>IF(S1674&gt;0,RANK(S1674,(N1674:P1674,Q1674:AE1674)),0)</f>
        <v>0</v>
      </c>
      <c r="AK1674" s="2">
        <f t="shared" si="823"/>
        <v>0</v>
      </c>
      <c r="AL1674" s="2">
        <f t="shared" si="824"/>
        <v>0</v>
      </c>
      <c r="AM1674" s="2">
        <f t="shared" si="825"/>
        <v>0</v>
      </c>
      <c r="AN1674" s="2">
        <f t="shared" si="826"/>
        <v>0</v>
      </c>
      <c r="AP1674" t="s">
        <v>1126</v>
      </c>
      <c r="AQ1674" t="s">
        <v>207</v>
      </c>
      <c r="AR1674">
        <v>5</v>
      </c>
      <c r="AT1674">
        <v>1</v>
      </c>
      <c r="AU1674" s="105">
        <v>51</v>
      </c>
      <c r="AV1674" s="107">
        <v>117</v>
      </c>
      <c r="AW1674" s="111">
        <f t="shared" si="798"/>
        <v>51117</v>
      </c>
      <c r="AY1674" s="6" t="s">
        <v>1243</v>
      </c>
    </row>
    <row r="1675" spans="1:51" hidden="1" outlineLevel="1">
      <c r="A1675" t="s">
        <v>1161</v>
      </c>
      <c r="B1675" t="s">
        <v>207</v>
      </c>
      <c r="C1675" s="1">
        <f t="shared" si="814"/>
        <v>5949</v>
      </c>
      <c r="D1675" s="8">
        <f t="shared" si="815"/>
        <v>2</v>
      </c>
      <c r="E1675" s="8">
        <f t="shared" si="816"/>
        <v>1</v>
      </c>
      <c r="F1675" s="8">
        <f t="shared" si="817"/>
        <v>0</v>
      </c>
      <c r="G1675" s="61">
        <f t="shared" si="818"/>
        <v>1034</v>
      </c>
      <c r="H1675" s="66">
        <f t="shared" si="813"/>
        <v>0.17381072449151116</v>
      </c>
      <c r="I1675" s="2"/>
      <c r="J1675" s="2">
        <f t="shared" si="819"/>
        <v>0.41267439905866532</v>
      </c>
      <c r="K1675" s="2">
        <f t="shared" si="820"/>
        <v>0.58648512355017646</v>
      </c>
      <c r="L1675" s="2">
        <f t="shared" si="821"/>
        <v>0</v>
      </c>
      <c r="M1675" s="2">
        <f t="shared" si="822"/>
        <v>8.4047739115822306E-4</v>
      </c>
      <c r="N1675" s="64">
        <v>2455</v>
      </c>
      <c r="O1675" s="64">
        <v>3489</v>
      </c>
      <c r="P1675" s="64"/>
      <c r="Q1675" s="64"/>
      <c r="R1675" s="64"/>
      <c r="S1675" s="64"/>
      <c r="T1675" s="64"/>
      <c r="U1675" s="64"/>
      <c r="V1675" s="64"/>
      <c r="W1675" s="64"/>
      <c r="X1675" s="64">
        <v>5</v>
      </c>
      <c r="Y1675" s="64"/>
      <c r="Z1675" s="64"/>
      <c r="AA1675" s="64"/>
      <c r="AB1675" s="64"/>
      <c r="AC1675" s="64"/>
      <c r="AD1675" s="64"/>
      <c r="AE1675" s="64"/>
      <c r="AG1675" s="6">
        <f>IF(Q1675&gt;0,RANK(Q1675,(N1675:P1675,Q1675:AE1675)),0)</f>
        <v>0</v>
      </c>
      <c r="AH1675" s="6">
        <f>IF(R1675&gt;0,RANK(R1675,(N1675:P1675,Q1675:AE1675)),0)</f>
        <v>0</v>
      </c>
      <c r="AI1675" s="6">
        <f>IF(T1675&gt;0,RANK(T1675,(N1675:P1675,Q1675:AE1675)),0)</f>
        <v>0</v>
      </c>
      <c r="AJ1675" s="6">
        <f>IF(S1675&gt;0,RANK(S1675,(N1675:P1675,Q1675:AE1675)),0)</f>
        <v>0</v>
      </c>
      <c r="AK1675" s="2">
        <f t="shared" si="823"/>
        <v>0</v>
      </c>
      <c r="AL1675" s="2">
        <f t="shared" si="824"/>
        <v>0</v>
      </c>
      <c r="AM1675" s="2">
        <f t="shared" si="825"/>
        <v>0</v>
      </c>
      <c r="AN1675" s="2">
        <f t="shared" si="826"/>
        <v>0</v>
      </c>
      <c r="AP1675" t="s">
        <v>1161</v>
      </c>
      <c r="AQ1675" t="s">
        <v>207</v>
      </c>
      <c r="AR1675">
        <v>1</v>
      </c>
      <c r="AT1675">
        <v>1</v>
      </c>
      <c r="AU1675" s="105">
        <v>51</v>
      </c>
      <c r="AV1675" s="107">
        <v>119</v>
      </c>
      <c r="AW1675" s="111">
        <f t="shared" ref="AW1675:AW1738" si="827">1000*AU1675+AV1675</f>
        <v>51119</v>
      </c>
      <c r="AY1675" s="6" t="s">
        <v>1243</v>
      </c>
    </row>
    <row r="1676" spans="1:51" hidden="1" outlineLevel="1">
      <c r="A1676" t="s">
        <v>2319</v>
      </c>
      <c r="B1676" t="s">
        <v>207</v>
      </c>
      <c r="C1676" s="1">
        <f t="shared" si="814"/>
        <v>40293</v>
      </c>
      <c r="D1676" s="8">
        <f t="shared" si="815"/>
        <v>1</v>
      </c>
      <c r="E1676" s="8">
        <f t="shared" si="816"/>
        <v>2</v>
      </c>
      <c r="F1676" s="8">
        <f t="shared" si="817"/>
        <v>0</v>
      </c>
      <c r="G1676" s="61">
        <f t="shared" si="818"/>
        <v>1540</v>
      </c>
      <c r="H1676" s="66">
        <f t="shared" si="813"/>
        <v>3.8220038220038222E-2</v>
      </c>
      <c r="I1676" s="2"/>
      <c r="J1676" s="2">
        <f t="shared" si="819"/>
        <v>0.518080063534609</v>
      </c>
      <c r="K1676" s="2">
        <f t="shared" si="820"/>
        <v>0.47986002531457078</v>
      </c>
      <c r="L1676" s="2">
        <f t="shared" si="821"/>
        <v>0</v>
      </c>
      <c r="M1676" s="2">
        <f t="shared" si="822"/>
        <v>2.059911150820215E-3</v>
      </c>
      <c r="N1676" s="64">
        <v>20875</v>
      </c>
      <c r="O1676" s="64">
        <v>19335</v>
      </c>
      <c r="P1676" s="64"/>
      <c r="Q1676" s="64"/>
      <c r="R1676" s="64"/>
      <c r="S1676" s="64"/>
      <c r="T1676" s="64"/>
      <c r="U1676" s="64"/>
      <c r="V1676" s="64"/>
      <c r="W1676" s="64"/>
      <c r="X1676" s="64">
        <v>83</v>
      </c>
      <c r="Y1676" s="64"/>
      <c r="Z1676" s="64"/>
      <c r="AA1676" s="64"/>
      <c r="AB1676" s="64"/>
      <c r="AC1676" s="64"/>
      <c r="AD1676" s="64"/>
      <c r="AE1676" s="64"/>
      <c r="AG1676" s="6">
        <f>IF(Q1676&gt;0,RANK(Q1676,(N1676:P1676,Q1676:AE1676)),0)</f>
        <v>0</v>
      </c>
      <c r="AH1676" s="6">
        <f>IF(R1676&gt;0,RANK(R1676,(N1676:P1676,Q1676:AE1676)),0)</f>
        <v>0</v>
      </c>
      <c r="AI1676" s="6">
        <f>IF(T1676&gt;0,RANK(T1676,(N1676:P1676,Q1676:AE1676)),0)</f>
        <v>0</v>
      </c>
      <c r="AJ1676" s="6">
        <f>IF(S1676&gt;0,RANK(S1676,(N1676:P1676,Q1676:AE1676)),0)</f>
        <v>0</v>
      </c>
      <c r="AK1676" s="2">
        <f t="shared" si="823"/>
        <v>0</v>
      </c>
      <c r="AL1676" s="2">
        <f t="shared" si="824"/>
        <v>0</v>
      </c>
      <c r="AM1676" s="2">
        <f t="shared" si="825"/>
        <v>0</v>
      </c>
      <c r="AN1676" s="2">
        <f t="shared" si="826"/>
        <v>0</v>
      </c>
      <c r="AP1676" t="s">
        <v>2319</v>
      </c>
      <c r="AQ1676" t="s">
        <v>207</v>
      </c>
      <c r="AR1676">
        <v>9</v>
      </c>
      <c r="AT1676">
        <v>1</v>
      </c>
      <c r="AU1676" s="105">
        <v>51</v>
      </c>
      <c r="AV1676" s="107">
        <v>121</v>
      </c>
      <c r="AW1676" s="111">
        <f t="shared" si="827"/>
        <v>51121</v>
      </c>
      <c r="AY1676" s="6" t="s">
        <v>1243</v>
      </c>
    </row>
    <row r="1677" spans="1:51" hidden="1" outlineLevel="1">
      <c r="A1677" t="s">
        <v>619</v>
      </c>
      <c r="B1677" t="s">
        <v>207</v>
      </c>
      <c r="C1677" s="1">
        <f t="shared" si="814"/>
        <v>8169</v>
      </c>
      <c r="D1677" s="8">
        <f t="shared" si="815"/>
        <v>1</v>
      </c>
      <c r="E1677" s="8">
        <f t="shared" si="816"/>
        <v>2</v>
      </c>
      <c r="F1677" s="8">
        <f t="shared" si="817"/>
        <v>0</v>
      </c>
      <c r="G1677" s="61">
        <f t="shared" si="818"/>
        <v>269</v>
      </c>
      <c r="H1677" s="66">
        <f t="shared" si="813"/>
        <v>3.2929367119598485E-2</v>
      </c>
      <c r="I1677" s="2"/>
      <c r="J1677" s="2">
        <f t="shared" si="819"/>
        <v>0.51597502754315094</v>
      </c>
      <c r="K1677" s="2">
        <f t="shared" si="820"/>
        <v>0.48304566042355246</v>
      </c>
      <c r="L1677" s="2">
        <f t="shared" si="821"/>
        <v>0</v>
      </c>
      <c r="M1677" s="2">
        <f t="shared" si="822"/>
        <v>9.7931203329659766E-4</v>
      </c>
      <c r="N1677" s="64">
        <v>4215</v>
      </c>
      <c r="O1677" s="64">
        <v>3946</v>
      </c>
      <c r="P1677" s="64"/>
      <c r="Q1677" s="64"/>
      <c r="R1677" s="64"/>
      <c r="S1677" s="64"/>
      <c r="T1677" s="64"/>
      <c r="U1677" s="64"/>
      <c r="V1677" s="64"/>
      <c r="W1677" s="64"/>
      <c r="X1677" s="64">
        <v>8</v>
      </c>
      <c r="Y1677" s="64"/>
      <c r="Z1677" s="64"/>
      <c r="AA1677" s="64"/>
      <c r="AB1677" s="64"/>
      <c r="AC1677" s="64"/>
      <c r="AD1677" s="64"/>
      <c r="AE1677" s="64"/>
      <c r="AG1677" s="6">
        <f>IF(Q1677&gt;0,RANK(Q1677,(N1677:P1677,Q1677:AE1677)),0)</f>
        <v>0</v>
      </c>
      <c r="AH1677" s="6">
        <f>IF(R1677&gt;0,RANK(R1677,(N1677:P1677,Q1677:AE1677)),0)</f>
        <v>0</v>
      </c>
      <c r="AI1677" s="6">
        <f>IF(T1677&gt;0,RANK(T1677,(N1677:P1677,Q1677:AE1677)),0)</f>
        <v>0</v>
      </c>
      <c r="AJ1677" s="6">
        <f>IF(S1677&gt;0,RANK(S1677,(N1677:P1677,Q1677:AE1677)),0)</f>
        <v>0</v>
      </c>
      <c r="AK1677" s="2">
        <f t="shared" si="823"/>
        <v>0</v>
      </c>
      <c r="AL1677" s="2">
        <f t="shared" si="824"/>
        <v>0</v>
      </c>
      <c r="AM1677" s="2">
        <f t="shared" si="825"/>
        <v>0</v>
      </c>
      <c r="AN1677" s="2">
        <f t="shared" si="826"/>
        <v>0</v>
      </c>
      <c r="AP1677" t="s">
        <v>619</v>
      </c>
      <c r="AQ1677" t="s">
        <v>207</v>
      </c>
      <c r="AR1677">
        <v>5</v>
      </c>
      <c r="AT1677">
        <v>1</v>
      </c>
      <c r="AU1677" s="105">
        <v>51</v>
      </c>
      <c r="AV1677" s="107">
        <v>125</v>
      </c>
      <c r="AW1677" s="111">
        <f t="shared" si="827"/>
        <v>51125</v>
      </c>
      <c r="AY1677" s="6" t="s">
        <v>1243</v>
      </c>
    </row>
    <row r="1678" spans="1:51" hidden="1" outlineLevel="1">
      <c r="A1678" t="s">
        <v>1212</v>
      </c>
      <c r="B1678" t="s">
        <v>207</v>
      </c>
      <c r="C1678" s="1">
        <f t="shared" si="814"/>
        <v>10898</v>
      </c>
      <c r="D1678" s="8">
        <f t="shared" si="815"/>
        <v>2</v>
      </c>
      <c r="E1678" s="8">
        <f t="shared" si="816"/>
        <v>1</v>
      </c>
      <c r="F1678" s="8">
        <f t="shared" si="817"/>
        <v>0</v>
      </c>
      <c r="G1678" s="61">
        <f t="shared" si="818"/>
        <v>3255</v>
      </c>
      <c r="H1678" s="66">
        <f t="shared" si="813"/>
        <v>0.29867865663424481</v>
      </c>
      <c r="I1678" s="2"/>
      <c r="J1678" s="2">
        <f t="shared" si="819"/>
        <v>0.35006423196916864</v>
      </c>
      <c r="K1678" s="2">
        <f t="shared" si="820"/>
        <v>0.64874288860341345</v>
      </c>
      <c r="L1678" s="2">
        <f t="shared" si="821"/>
        <v>0</v>
      </c>
      <c r="M1678" s="2">
        <f t="shared" si="822"/>
        <v>1.1928794274178589E-3</v>
      </c>
      <c r="N1678" s="64">
        <v>3815</v>
      </c>
      <c r="O1678" s="64">
        <v>7070</v>
      </c>
      <c r="P1678" s="64"/>
      <c r="Q1678" s="64"/>
      <c r="R1678" s="64"/>
      <c r="S1678" s="64"/>
      <c r="T1678" s="64"/>
      <c r="U1678" s="64"/>
      <c r="V1678" s="64"/>
      <c r="W1678" s="64"/>
      <c r="X1678" s="64">
        <v>13</v>
      </c>
      <c r="Y1678" s="64"/>
      <c r="Z1678" s="64"/>
      <c r="AA1678" s="64"/>
      <c r="AB1678" s="64"/>
      <c r="AC1678" s="64"/>
      <c r="AD1678" s="64"/>
      <c r="AE1678" s="64"/>
      <c r="AG1678" s="6">
        <f>IF(Q1678&gt;0,RANK(Q1678,(N1678:P1678,Q1678:AE1678)),0)</f>
        <v>0</v>
      </c>
      <c r="AH1678" s="6">
        <f>IF(R1678&gt;0,RANK(R1678,(N1678:P1678,Q1678:AE1678)),0)</f>
        <v>0</v>
      </c>
      <c r="AI1678" s="6">
        <f>IF(T1678&gt;0,RANK(T1678,(N1678:P1678,Q1678:AE1678)),0)</f>
        <v>0</v>
      </c>
      <c r="AJ1678" s="6">
        <f>IF(S1678&gt;0,RANK(S1678,(N1678:P1678,Q1678:AE1678)),0)</f>
        <v>0</v>
      </c>
      <c r="AK1678" s="2">
        <f t="shared" si="823"/>
        <v>0</v>
      </c>
      <c r="AL1678" s="2">
        <f t="shared" si="824"/>
        <v>0</v>
      </c>
      <c r="AM1678" s="2">
        <f t="shared" si="825"/>
        <v>0</v>
      </c>
      <c r="AN1678" s="2">
        <f t="shared" si="826"/>
        <v>0</v>
      </c>
      <c r="AP1678" t="s">
        <v>1212</v>
      </c>
      <c r="AQ1678" t="s">
        <v>207</v>
      </c>
      <c r="AR1678">
        <v>7</v>
      </c>
      <c r="AT1678">
        <v>1</v>
      </c>
      <c r="AU1678" s="105">
        <v>51</v>
      </c>
      <c r="AV1678" s="107">
        <v>127</v>
      </c>
      <c r="AW1678" s="111">
        <f t="shared" si="827"/>
        <v>51127</v>
      </c>
      <c r="AY1678" s="6" t="s">
        <v>1243</v>
      </c>
    </row>
    <row r="1679" spans="1:51" hidden="1" outlineLevel="1">
      <c r="A1679" t="s">
        <v>1782</v>
      </c>
      <c r="B1679" t="s">
        <v>207</v>
      </c>
      <c r="C1679" s="1">
        <f t="shared" si="814"/>
        <v>6347</v>
      </c>
      <c r="D1679" s="8">
        <f t="shared" si="815"/>
        <v>1</v>
      </c>
      <c r="E1679" s="8">
        <f t="shared" si="816"/>
        <v>2</v>
      </c>
      <c r="F1679" s="8">
        <f t="shared" si="817"/>
        <v>0</v>
      </c>
      <c r="G1679" s="61">
        <f t="shared" si="818"/>
        <v>1129</v>
      </c>
      <c r="H1679" s="66">
        <f t="shared" si="813"/>
        <v>0.17787931306128879</v>
      </c>
      <c r="I1679" s="2"/>
      <c r="J1679" s="2">
        <f t="shared" si="819"/>
        <v>0.58846699227981725</v>
      </c>
      <c r="K1679" s="2">
        <f t="shared" si="820"/>
        <v>0.41058767921852846</v>
      </c>
      <c r="L1679" s="2">
        <f t="shared" si="821"/>
        <v>0</v>
      </c>
      <c r="M1679" s="2">
        <f t="shared" si="822"/>
        <v>9.4532850165429672E-4</v>
      </c>
      <c r="N1679" s="64">
        <v>3735</v>
      </c>
      <c r="O1679" s="64">
        <v>2606</v>
      </c>
      <c r="P1679" s="64"/>
      <c r="Q1679" s="64"/>
      <c r="R1679" s="64"/>
      <c r="S1679" s="64"/>
      <c r="T1679" s="64"/>
      <c r="U1679" s="64"/>
      <c r="V1679" s="64"/>
      <c r="W1679" s="64"/>
      <c r="X1679" s="64">
        <v>6</v>
      </c>
      <c r="Y1679" s="64"/>
      <c r="Z1679" s="64"/>
      <c r="AA1679" s="64"/>
      <c r="AB1679" s="64"/>
      <c r="AC1679" s="64"/>
      <c r="AD1679" s="64"/>
      <c r="AE1679" s="64"/>
      <c r="AG1679" s="6">
        <f>IF(Q1679&gt;0,RANK(Q1679,(N1679:P1679,Q1679:AE1679)),0)</f>
        <v>0</v>
      </c>
      <c r="AH1679" s="6">
        <f>IF(R1679&gt;0,RANK(R1679,(N1679:P1679,Q1679:AE1679)),0)</f>
        <v>0</v>
      </c>
      <c r="AI1679" s="6">
        <f>IF(T1679&gt;0,RANK(T1679,(N1679:P1679,Q1679:AE1679)),0)</f>
        <v>0</v>
      </c>
      <c r="AJ1679" s="6">
        <f>IF(S1679&gt;0,RANK(S1679,(N1679:P1679,Q1679:AE1679)),0)</f>
        <v>0</v>
      </c>
      <c r="AK1679" s="2">
        <f t="shared" si="823"/>
        <v>0</v>
      </c>
      <c r="AL1679" s="2">
        <f t="shared" si="824"/>
        <v>0</v>
      </c>
      <c r="AM1679" s="2">
        <f t="shared" si="825"/>
        <v>0</v>
      </c>
      <c r="AN1679" s="2">
        <f t="shared" si="826"/>
        <v>0</v>
      </c>
      <c r="AP1679" t="s">
        <v>1782</v>
      </c>
      <c r="AQ1679" t="s">
        <v>207</v>
      </c>
      <c r="AR1679">
        <v>2</v>
      </c>
      <c r="AT1679">
        <v>1</v>
      </c>
      <c r="AU1679" s="105">
        <v>51</v>
      </c>
      <c r="AV1679" s="107">
        <v>131</v>
      </c>
      <c r="AW1679" s="111">
        <f t="shared" si="827"/>
        <v>51131</v>
      </c>
      <c r="AY1679" s="6" t="s">
        <v>1243</v>
      </c>
    </row>
    <row r="1680" spans="1:51" hidden="1" outlineLevel="1">
      <c r="A1680" t="s">
        <v>977</v>
      </c>
      <c r="B1680" t="s">
        <v>207</v>
      </c>
      <c r="C1680" s="1">
        <f t="shared" si="814"/>
        <v>7478</v>
      </c>
      <c r="D1680" s="8">
        <f t="shared" si="815"/>
        <v>2</v>
      </c>
      <c r="E1680" s="8">
        <f t="shared" si="816"/>
        <v>1</v>
      </c>
      <c r="F1680" s="8">
        <f t="shared" si="817"/>
        <v>0</v>
      </c>
      <c r="G1680" s="61">
        <f t="shared" si="818"/>
        <v>967</v>
      </c>
      <c r="H1680" s="66">
        <f t="shared" si="813"/>
        <v>0.12931265044129447</v>
      </c>
      <c r="I1680" s="2"/>
      <c r="J1680" s="2">
        <f t="shared" si="819"/>
        <v>0.43500936079165553</v>
      </c>
      <c r="K1680" s="2">
        <f t="shared" si="820"/>
        <v>0.56432201123295</v>
      </c>
      <c r="L1680" s="2">
        <f t="shared" si="821"/>
        <v>0</v>
      </c>
      <c r="M1680" s="2">
        <f t="shared" si="822"/>
        <v>6.6862797539446461E-4</v>
      </c>
      <c r="N1680" s="64">
        <v>3253</v>
      </c>
      <c r="O1680" s="64">
        <v>4220</v>
      </c>
      <c r="P1680" s="64"/>
      <c r="Q1680" s="64"/>
      <c r="R1680" s="64"/>
      <c r="S1680" s="64"/>
      <c r="T1680" s="64"/>
      <c r="U1680" s="64"/>
      <c r="V1680" s="64"/>
      <c r="W1680" s="64"/>
      <c r="X1680" s="64">
        <v>5</v>
      </c>
      <c r="Y1680" s="64"/>
      <c r="Z1680" s="64"/>
      <c r="AA1680" s="64"/>
      <c r="AB1680" s="64"/>
      <c r="AC1680" s="64"/>
      <c r="AD1680" s="64"/>
      <c r="AE1680" s="64"/>
      <c r="AG1680" s="6">
        <f>IF(Q1680&gt;0,RANK(Q1680,(N1680:P1680,Q1680:AE1680)),0)</f>
        <v>0</v>
      </c>
      <c r="AH1680" s="6">
        <f>IF(R1680&gt;0,RANK(R1680,(N1680:P1680,Q1680:AE1680)),0)</f>
        <v>0</v>
      </c>
      <c r="AI1680" s="6">
        <f>IF(T1680&gt;0,RANK(T1680,(N1680:P1680,Q1680:AE1680)),0)</f>
        <v>0</v>
      </c>
      <c r="AJ1680" s="6">
        <f>IF(S1680&gt;0,RANK(S1680,(N1680:P1680,Q1680:AE1680)),0)</f>
        <v>0</v>
      </c>
      <c r="AK1680" s="2">
        <f t="shared" si="823"/>
        <v>0</v>
      </c>
      <c r="AL1680" s="2">
        <f t="shared" si="824"/>
        <v>0</v>
      </c>
      <c r="AM1680" s="2">
        <f t="shared" si="825"/>
        <v>0</v>
      </c>
      <c r="AN1680" s="2">
        <f t="shared" si="826"/>
        <v>0</v>
      </c>
      <c r="AP1680" t="s">
        <v>977</v>
      </c>
      <c r="AQ1680" t="s">
        <v>207</v>
      </c>
      <c r="AR1680">
        <v>1</v>
      </c>
      <c r="AT1680">
        <v>1</v>
      </c>
      <c r="AU1680" s="105">
        <v>51</v>
      </c>
      <c r="AV1680" s="107">
        <v>133</v>
      </c>
      <c r="AW1680" s="111">
        <f t="shared" si="827"/>
        <v>51133</v>
      </c>
      <c r="AY1680" s="6" t="s">
        <v>1243</v>
      </c>
    </row>
    <row r="1681" spans="1:51" hidden="1" outlineLevel="1">
      <c r="A1681" t="s">
        <v>1395</v>
      </c>
      <c r="B1681" t="s">
        <v>207</v>
      </c>
      <c r="C1681" s="1">
        <f t="shared" ref="C1681:C1712" si="828">SUM(N1681:AE1681)</f>
        <v>6623</v>
      </c>
      <c r="D1681" s="8">
        <f t="shared" ref="D1681:D1712" si="829">IF(N1681&gt;0, RANK(N1681,(N1681:AE1681)),0)</f>
        <v>2</v>
      </c>
      <c r="E1681" s="8">
        <f t="shared" ref="E1681:E1712" si="830">IF(O1681&gt;0,RANK(O1681,(N1681:AE1681)),0)</f>
        <v>1</v>
      </c>
      <c r="F1681" s="8">
        <f t="shared" ref="F1681:F1712" si="831">IF(P1681&gt;0,RANK(P1681,(N1681:AE1681)),0)</f>
        <v>0</v>
      </c>
      <c r="G1681" s="61">
        <f t="shared" ref="G1681:G1712" si="832">IF(C1681&gt;0,MAX(N1681:S1681)-LARGE(N1681:S1681,2),0)</f>
        <v>33</v>
      </c>
      <c r="H1681" s="66">
        <f t="shared" si="813"/>
        <v>4.9826362675524684E-3</v>
      </c>
      <c r="I1681" s="2"/>
      <c r="J1681" s="2">
        <f t="shared" ref="J1681:J1712" si="833">IF($C1681=0,"-",N1681/$C1681)</f>
        <v>0.49735769288841913</v>
      </c>
      <c r="K1681" s="2">
        <f t="shared" ref="K1681:K1712" si="834">IF($C1681=0,"-",O1681/$C1681)</f>
        <v>0.5023403291559716</v>
      </c>
      <c r="L1681" s="2">
        <f t="shared" ref="L1681:L1712" si="835">IF($C1681=0,"-",P1681/$C1681)</f>
        <v>0</v>
      </c>
      <c r="M1681" s="2">
        <f t="shared" ref="M1681:M1712" si="836">IF(C1681=0,"-",(1-J1681-K1681-L1681))</f>
        <v>3.0197795560926721E-4</v>
      </c>
      <c r="N1681" s="64">
        <v>3294</v>
      </c>
      <c r="O1681" s="64">
        <v>3327</v>
      </c>
      <c r="P1681" s="64"/>
      <c r="Q1681" s="64"/>
      <c r="R1681" s="64"/>
      <c r="S1681" s="64"/>
      <c r="T1681" s="64"/>
      <c r="U1681" s="64"/>
      <c r="V1681" s="64"/>
      <c r="W1681" s="64"/>
      <c r="X1681" s="64">
        <v>2</v>
      </c>
      <c r="Y1681" s="64"/>
      <c r="Z1681" s="64"/>
      <c r="AA1681" s="64"/>
      <c r="AB1681" s="64"/>
      <c r="AC1681" s="64"/>
      <c r="AD1681" s="64"/>
      <c r="AE1681" s="64"/>
      <c r="AG1681" s="6">
        <f>IF(Q1681&gt;0,RANK(Q1681,(N1681:P1681,Q1681:AE1681)),0)</f>
        <v>0</v>
      </c>
      <c r="AH1681" s="6">
        <f>IF(R1681&gt;0,RANK(R1681,(N1681:P1681,Q1681:AE1681)),0)</f>
        <v>0</v>
      </c>
      <c r="AI1681" s="6">
        <f>IF(T1681&gt;0,RANK(T1681,(N1681:P1681,Q1681:AE1681)),0)</f>
        <v>0</v>
      </c>
      <c r="AJ1681" s="6">
        <f>IF(S1681&gt;0,RANK(S1681,(N1681:P1681,Q1681:AE1681)),0)</f>
        <v>0</v>
      </c>
      <c r="AK1681" s="2">
        <f t="shared" ref="AK1681:AK1712" si="837">IF($C1681=0,"-",Q1681/$C1681)</f>
        <v>0</v>
      </c>
      <c r="AL1681" s="2">
        <f t="shared" ref="AL1681:AL1712" si="838">IF($C1681=0,"-",R1681/$C1681)</f>
        <v>0</v>
      </c>
      <c r="AM1681" s="2">
        <f t="shared" ref="AM1681:AM1712" si="839">IF($C1681=0,"-",T1681/$C1681)</f>
        <v>0</v>
      </c>
      <c r="AN1681" s="2">
        <f t="shared" ref="AN1681:AN1712" si="840">IF($C1681=0,"-",S1681/$C1681)</f>
        <v>0</v>
      </c>
      <c r="AP1681" t="s">
        <v>1395</v>
      </c>
      <c r="AQ1681" t="s">
        <v>207</v>
      </c>
      <c r="AR1681">
        <v>4</v>
      </c>
      <c r="AT1681">
        <v>1</v>
      </c>
      <c r="AU1681" s="105">
        <v>51</v>
      </c>
      <c r="AV1681" s="107">
        <v>135</v>
      </c>
      <c r="AW1681" s="111">
        <f t="shared" si="827"/>
        <v>51135</v>
      </c>
      <c r="AY1681" s="6" t="s">
        <v>1243</v>
      </c>
    </row>
    <row r="1682" spans="1:51" hidden="1" outlineLevel="1">
      <c r="A1682" t="s">
        <v>796</v>
      </c>
      <c r="B1682" t="s">
        <v>207</v>
      </c>
      <c r="C1682" s="1">
        <f t="shared" si="828"/>
        <v>16148</v>
      </c>
      <c r="D1682" s="8">
        <f t="shared" si="829"/>
        <v>2</v>
      </c>
      <c r="E1682" s="8">
        <f t="shared" si="830"/>
        <v>1</v>
      </c>
      <c r="F1682" s="8">
        <f t="shared" si="831"/>
        <v>0</v>
      </c>
      <c r="G1682" s="61">
        <f t="shared" si="832"/>
        <v>2142</v>
      </c>
      <c r="H1682" s="66">
        <f t="shared" si="813"/>
        <v>0.13264800594500867</v>
      </c>
      <c r="I1682" s="2"/>
      <c r="J1682" s="2">
        <f t="shared" si="833"/>
        <v>0.43175625464453804</v>
      </c>
      <c r="K1682" s="2">
        <f t="shared" si="834"/>
        <v>0.56440426058954674</v>
      </c>
      <c r="L1682" s="2">
        <f t="shared" si="835"/>
        <v>0</v>
      </c>
      <c r="M1682" s="2">
        <f t="shared" si="836"/>
        <v>3.8394847659152243E-3</v>
      </c>
      <c r="N1682" s="64">
        <v>6972</v>
      </c>
      <c r="O1682" s="64">
        <v>9114</v>
      </c>
      <c r="P1682" s="64"/>
      <c r="Q1682" s="64"/>
      <c r="R1682" s="64"/>
      <c r="S1682" s="64"/>
      <c r="T1682" s="64"/>
      <c r="U1682" s="64"/>
      <c r="V1682" s="64"/>
      <c r="W1682" s="64"/>
      <c r="X1682" s="64">
        <v>62</v>
      </c>
      <c r="Y1682" s="64"/>
      <c r="Z1682" s="64"/>
      <c r="AA1682" s="64"/>
      <c r="AB1682" s="64"/>
      <c r="AC1682" s="64"/>
      <c r="AD1682" s="64"/>
      <c r="AE1682" s="64"/>
      <c r="AG1682" s="6">
        <f>IF(Q1682&gt;0,RANK(Q1682,(N1682:P1682,Q1682:AE1682)),0)</f>
        <v>0</v>
      </c>
      <c r="AH1682" s="6">
        <f>IF(R1682&gt;0,RANK(R1682,(N1682:P1682,Q1682:AE1682)),0)</f>
        <v>0</v>
      </c>
      <c r="AI1682" s="6">
        <f>IF(T1682&gt;0,RANK(T1682,(N1682:P1682,Q1682:AE1682)),0)</f>
        <v>0</v>
      </c>
      <c r="AJ1682" s="6">
        <f>IF(S1682&gt;0,RANK(S1682,(N1682:P1682,Q1682:AE1682)),0)</f>
        <v>0</v>
      </c>
      <c r="AK1682" s="2">
        <f t="shared" si="837"/>
        <v>0</v>
      </c>
      <c r="AL1682" s="2">
        <f t="shared" si="838"/>
        <v>0</v>
      </c>
      <c r="AM1682" s="2">
        <f t="shared" si="839"/>
        <v>0</v>
      </c>
      <c r="AN1682" s="2">
        <f t="shared" si="840"/>
        <v>0</v>
      </c>
      <c r="AP1682" t="s">
        <v>796</v>
      </c>
      <c r="AQ1682" t="s">
        <v>207</v>
      </c>
      <c r="AR1682">
        <v>7</v>
      </c>
      <c r="AT1682">
        <v>1</v>
      </c>
      <c r="AU1682" s="105">
        <v>51</v>
      </c>
      <c r="AV1682" s="107">
        <v>137</v>
      </c>
      <c r="AW1682" s="111">
        <f t="shared" si="827"/>
        <v>51137</v>
      </c>
      <c r="AY1682" s="6" t="s">
        <v>1243</v>
      </c>
    </row>
    <row r="1683" spans="1:51" hidden="1" outlineLevel="1">
      <c r="A1683" t="s">
        <v>1396</v>
      </c>
      <c r="B1683" t="s">
        <v>207</v>
      </c>
      <c r="C1683" s="1">
        <f t="shared" si="828"/>
        <v>10204</v>
      </c>
      <c r="D1683" s="8">
        <f t="shared" si="829"/>
        <v>2</v>
      </c>
      <c r="E1683" s="8">
        <f t="shared" si="830"/>
        <v>1</v>
      </c>
      <c r="F1683" s="8">
        <f t="shared" si="831"/>
        <v>0</v>
      </c>
      <c r="G1683" s="61">
        <f t="shared" si="832"/>
        <v>2570</v>
      </c>
      <c r="H1683" s="66">
        <f t="shared" si="813"/>
        <v>0.25186201489611915</v>
      </c>
      <c r="I1683" s="2"/>
      <c r="J1683" s="2">
        <f t="shared" si="833"/>
        <v>0.37299098392787144</v>
      </c>
      <c r="K1683" s="2">
        <f t="shared" si="834"/>
        <v>0.62485299882399059</v>
      </c>
      <c r="L1683" s="2">
        <f t="shared" si="835"/>
        <v>0</v>
      </c>
      <c r="M1683" s="2">
        <f t="shared" si="836"/>
        <v>2.1560172481379647E-3</v>
      </c>
      <c r="N1683" s="64">
        <v>3806</v>
      </c>
      <c r="O1683" s="64">
        <v>6376</v>
      </c>
      <c r="P1683" s="64"/>
      <c r="Q1683" s="64"/>
      <c r="R1683" s="64"/>
      <c r="S1683" s="64"/>
      <c r="T1683" s="64"/>
      <c r="U1683" s="64"/>
      <c r="V1683" s="64"/>
      <c r="W1683" s="64"/>
      <c r="X1683" s="64">
        <v>22</v>
      </c>
      <c r="Y1683" s="64"/>
      <c r="Z1683" s="64"/>
      <c r="AA1683" s="64"/>
      <c r="AB1683" s="64"/>
      <c r="AC1683" s="64"/>
      <c r="AD1683" s="64"/>
      <c r="AE1683" s="64"/>
      <c r="AG1683" s="6">
        <f>IF(Q1683&gt;0,RANK(Q1683,(N1683:P1683,Q1683:AE1683)),0)</f>
        <v>0</v>
      </c>
      <c r="AH1683" s="6">
        <f>IF(R1683&gt;0,RANK(R1683,(N1683:P1683,Q1683:AE1683)),0)</f>
        <v>0</v>
      </c>
      <c r="AI1683" s="6">
        <f>IF(T1683&gt;0,RANK(T1683,(N1683:P1683,Q1683:AE1683)),0)</f>
        <v>0</v>
      </c>
      <c r="AJ1683" s="6">
        <f>IF(S1683&gt;0,RANK(S1683,(N1683:P1683,Q1683:AE1683)),0)</f>
        <v>0</v>
      </c>
      <c r="AK1683" s="2">
        <f t="shared" si="837"/>
        <v>0</v>
      </c>
      <c r="AL1683" s="2">
        <f t="shared" si="838"/>
        <v>0</v>
      </c>
      <c r="AM1683" s="2">
        <f t="shared" si="839"/>
        <v>0</v>
      </c>
      <c r="AN1683" s="2">
        <f t="shared" si="840"/>
        <v>0</v>
      </c>
      <c r="AP1683" t="s">
        <v>1396</v>
      </c>
      <c r="AQ1683" t="s">
        <v>207</v>
      </c>
      <c r="AR1683">
        <v>6</v>
      </c>
      <c r="AT1683">
        <v>1</v>
      </c>
      <c r="AU1683" s="105">
        <v>51</v>
      </c>
      <c r="AV1683" s="107">
        <v>139</v>
      </c>
      <c r="AW1683" s="111">
        <f t="shared" si="827"/>
        <v>51139</v>
      </c>
      <c r="AY1683" s="6" t="s">
        <v>1243</v>
      </c>
    </row>
    <row r="1684" spans="1:51" hidden="1" outlineLevel="1">
      <c r="A1684" t="s">
        <v>220</v>
      </c>
      <c r="B1684" t="s">
        <v>207</v>
      </c>
      <c r="C1684" s="1">
        <f t="shared" si="828"/>
        <v>8223</v>
      </c>
      <c r="D1684" s="8">
        <f t="shared" si="829"/>
        <v>2</v>
      </c>
      <c r="E1684" s="8">
        <f t="shared" si="830"/>
        <v>1</v>
      </c>
      <c r="F1684" s="8">
        <f t="shared" si="831"/>
        <v>0</v>
      </c>
      <c r="G1684" s="61">
        <f t="shared" si="832"/>
        <v>2858</v>
      </c>
      <c r="H1684" s="66">
        <f t="shared" si="813"/>
        <v>0.34756171713486561</v>
      </c>
      <c r="I1684" s="2"/>
      <c r="J1684" s="2">
        <f t="shared" si="833"/>
        <v>0.32579350601970086</v>
      </c>
      <c r="K1684" s="2">
        <f t="shared" si="834"/>
        <v>0.67335522315456642</v>
      </c>
      <c r="L1684" s="2">
        <f t="shared" si="835"/>
        <v>0</v>
      </c>
      <c r="M1684" s="2">
        <f t="shared" si="836"/>
        <v>8.5127082573277502E-4</v>
      </c>
      <c r="N1684" s="64">
        <v>2679</v>
      </c>
      <c r="O1684" s="64">
        <v>5537</v>
      </c>
      <c r="P1684" s="64"/>
      <c r="Q1684" s="64"/>
      <c r="R1684" s="64"/>
      <c r="S1684" s="64"/>
      <c r="T1684" s="64"/>
      <c r="U1684" s="64"/>
      <c r="V1684" s="64"/>
      <c r="W1684" s="64"/>
      <c r="X1684" s="64">
        <v>7</v>
      </c>
      <c r="Y1684" s="64"/>
      <c r="Z1684" s="64"/>
      <c r="AA1684" s="64"/>
      <c r="AB1684" s="64"/>
      <c r="AC1684" s="64"/>
      <c r="AD1684" s="64"/>
      <c r="AE1684" s="64"/>
      <c r="AG1684" s="6">
        <f>IF(Q1684&gt;0,RANK(Q1684,(N1684:P1684,Q1684:AE1684)),0)</f>
        <v>0</v>
      </c>
      <c r="AH1684" s="6">
        <f>IF(R1684&gt;0,RANK(R1684,(N1684:P1684,Q1684:AE1684)),0)</f>
        <v>0</v>
      </c>
      <c r="AI1684" s="6">
        <f>IF(T1684&gt;0,RANK(T1684,(N1684:P1684,Q1684:AE1684)),0)</f>
        <v>0</v>
      </c>
      <c r="AJ1684" s="6">
        <f>IF(S1684&gt;0,RANK(S1684,(N1684:P1684,Q1684:AE1684)),0)</f>
        <v>0</v>
      </c>
      <c r="AK1684" s="2">
        <f t="shared" si="837"/>
        <v>0</v>
      </c>
      <c r="AL1684" s="2">
        <f t="shared" si="838"/>
        <v>0</v>
      </c>
      <c r="AM1684" s="2">
        <f t="shared" si="839"/>
        <v>0</v>
      </c>
      <c r="AN1684" s="2">
        <f t="shared" si="840"/>
        <v>0</v>
      </c>
      <c r="AP1684" t="s">
        <v>220</v>
      </c>
      <c r="AQ1684" t="s">
        <v>207</v>
      </c>
      <c r="AR1684">
        <v>9</v>
      </c>
      <c r="AT1684">
        <v>1</v>
      </c>
      <c r="AU1684" s="105">
        <v>51</v>
      </c>
      <c r="AV1684" s="107">
        <v>141</v>
      </c>
      <c r="AW1684" s="111">
        <f t="shared" si="827"/>
        <v>51141</v>
      </c>
      <c r="AY1684" s="6" t="s">
        <v>1243</v>
      </c>
    </row>
    <row r="1685" spans="1:51" hidden="1" outlineLevel="1">
      <c r="A1685" t="s">
        <v>1683</v>
      </c>
      <c r="B1685" t="s">
        <v>207</v>
      </c>
      <c r="C1685" s="1">
        <f t="shared" si="828"/>
        <v>30564</v>
      </c>
      <c r="D1685" s="8">
        <f t="shared" si="829"/>
        <v>2</v>
      </c>
      <c r="E1685" s="8">
        <f t="shared" si="830"/>
        <v>1</v>
      </c>
      <c r="F1685" s="8">
        <f t="shared" si="831"/>
        <v>0</v>
      </c>
      <c r="G1685" s="61">
        <f t="shared" si="832"/>
        <v>8493</v>
      </c>
      <c r="H1685" s="66">
        <f t="shared" si="813"/>
        <v>0.27787593246957204</v>
      </c>
      <c r="I1685" s="2"/>
      <c r="J1685" s="2">
        <f t="shared" si="833"/>
        <v>0.36078392880513022</v>
      </c>
      <c r="K1685" s="2">
        <f t="shared" si="834"/>
        <v>0.63865986127470231</v>
      </c>
      <c r="L1685" s="2">
        <f t="shared" si="835"/>
        <v>0</v>
      </c>
      <c r="M1685" s="2">
        <f t="shared" si="836"/>
        <v>5.5620992016747195E-4</v>
      </c>
      <c r="N1685" s="64">
        <v>11027</v>
      </c>
      <c r="O1685" s="64">
        <v>19520</v>
      </c>
      <c r="P1685" s="64"/>
      <c r="Q1685" s="64"/>
      <c r="R1685" s="64"/>
      <c r="S1685" s="64"/>
      <c r="T1685" s="64"/>
      <c r="U1685" s="64"/>
      <c r="V1685" s="64"/>
      <c r="W1685" s="64"/>
      <c r="X1685" s="64">
        <v>17</v>
      </c>
      <c r="Y1685" s="64"/>
      <c r="Z1685" s="64"/>
      <c r="AA1685" s="64"/>
      <c r="AB1685" s="64"/>
      <c r="AC1685" s="64"/>
      <c r="AD1685" s="64"/>
      <c r="AE1685" s="64"/>
      <c r="AG1685" s="6">
        <f>IF(Q1685&gt;0,RANK(Q1685,(N1685:P1685,Q1685:AE1685)),0)</f>
        <v>0</v>
      </c>
      <c r="AH1685" s="6">
        <f>IF(R1685&gt;0,RANK(R1685,(N1685:P1685,Q1685:AE1685)),0)</f>
        <v>0</v>
      </c>
      <c r="AI1685" s="6">
        <f>IF(T1685&gt;0,RANK(T1685,(N1685:P1685,Q1685:AE1685)),0)</f>
        <v>0</v>
      </c>
      <c r="AJ1685" s="6">
        <f>IF(S1685&gt;0,RANK(S1685,(N1685:P1685,Q1685:AE1685)),0)</f>
        <v>0</v>
      </c>
      <c r="AK1685" s="2">
        <f t="shared" si="837"/>
        <v>0</v>
      </c>
      <c r="AL1685" s="2">
        <f t="shared" si="838"/>
        <v>0</v>
      </c>
      <c r="AM1685" s="2">
        <f t="shared" si="839"/>
        <v>0</v>
      </c>
      <c r="AN1685" s="2">
        <f t="shared" si="840"/>
        <v>0</v>
      </c>
      <c r="AP1685" t="s">
        <v>1683</v>
      </c>
      <c r="AQ1685" t="s">
        <v>207</v>
      </c>
      <c r="AR1685">
        <v>5</v>
      </c>
      <c r="AT1685">
        <v>1</v>
      </c>
      <c r="AU1685" s="105">
        <v>51</v>
      </c>
      <c r="AV1685" s="107">
        <v>143</v>
      </c>
      <c r="AW1685" s="111">
        <f t="shared" si="827"/>
        <v>51143</v>
      </c>
      <c r="AY1685" s="6" t="s">
        <v>1243</v>
      </c>
    </row>
    <row r="1686" spans="1:51" hidden="1" outlineLevel="1">
      <c r="A1686" t="s">
        <v>1599</v>
      </c>
      <c r="B1686" t="s">
        <v>207</v>
      </c>
      <c r="C1686" s="1">
        <f t="shared" si="828"/>
        <v>15386</v>
      </c>
      <c r="D1686" s="8">
        <f t="shared" si="829"/>
        <v>2</v>
      </c>
      <c r="E1686" s="8">
        <f t="shared" si="830"/>
        <v>1</v>
      </c>
      <c r="F1686" s="8">
        <f t="shared" si="831"/>
        <v>0</v>
      </c>
      <c r="G1686" s="61">
        <f t="shared" si="832"/>
        <v>6417</v>
      </c>
      <c r="H1686" s="66">
        <f t="shared" si="813"/>
        <v>0.41706746392824645</v>
      </c>
      <c r="I1686" s="2"/>
      <c r="J1686" s="2">
        <f t="shared" si="833"/>
        <v>0.29052385285324323</v>
      </c>
      <c r="K1686" s="2">
        <f t="shared" si="834"/>
        <v>0.70759131678148968</v>
      </c>
      <c r="L1686" s="2">
        <f t="shared" si="835"/>
        <v>0</v>
      </c>
      <c r="M1686" s="2">
        <f t="shared" si="836"/>
        <v>1.8848303652670984E-3</v>
      </c>
      <c r="N1686" s="64">
        <v>4470</v>
      </c>
      <c r="O1686" s="64">
        <v>10887</v>
      </c>
      <c r="P1686" s="64"/>
      <c r="Q1686" s="64"/>
      <c r="R1686" s="64"/>
      <c r="S1686" s="64"/>
      <c r="T1686" s="64"/>
      <c r="U1686" s="64"/>
      <c r="V1686" s="64"/>
      <c r="W1686" s="64"/>
      <c r="X1686" s="64">
        <v>29</v>
      </c>
      <c r="Y1686" s="64"/>
      <c r="Z1686" s="64"/>
      <c r="AA1686" s="64"/>
      <c r="AB1686" s="64"/>
      <c r="AC1686" s="64"/>
      <c r="AD1686" s="64"/>
      <c r="AE1686" s="64"/>
      <c r="AG1686" s="6">
        <f>IF(Q1686&gt;0,RANK(Q1686,(N1686:P1686,Q1686:AE1686)),0)</f>
        <v>0</v>
      </c>
      <c r="AH1686" s="6">
        <f>IF(R1686&gt;0,RANK(R1686,(N1686:P1686,Q1686:AE1686)),0)</f>
        <v>0</v>
      </c>
      <c r="AI1686" s="6">
        <f>IF(T1686&gt;0,RANK(T1686,(N1686:P1686,Q1686:AE1686)),0)</f>
        <v>0</v>
      </c>
      <c r="AJ1686" s="6">
        <f>IF(S1686&gt;0,RANK(S1686,(N1686:P1686,Q1686:AE1686)),0)</f>
        <v>0</v>
      </c>
      <c r="AK1686" s="2">
        <f t="shared" si="837"/>
        <v>0</v>
      </c>
      <c r="AL1686" s="2">
        <f t="shared" si="838"/>
        <v>0</v>
      </c>
      <c r="AM1686" s="2">
        <f t="shared" si="839"/>
        <v>0</v>
      </c>
      <c r="AN1686" s="2">
        <f t="shared" si="840"/>
        <v>0</v>
      </c>
      <c r="AP1686" t="s">
        <v>1599</v>
      </c>
      <c r="AQ1686" t="s">
        <v>207</v>
      </c>
      <c r="AR1686">
        <v>4</v>
      </c>
      <c r="AT1686">
        <v>1</v>
      </c>
      <c r="AU1686" s="105">
        <v>51</v>
      </c>
      <c r="AV1686" s="107">
        <v>145</v>
      </c>
      <c r="AW1686" s="111">
        <f t="shared" si="827"/>
        <v>51145</v>
      </c>
      <c r="AY1686" s="6" t="s">
        <v>1243</v>
      </c>
    </row>
    <row r="1687" spans="1:51" hidden="1" outlineLevel="1">
      <c r="A1687" t="s">
        <v>955</v>
      </c>
      <c r="B1687" t="s">
        <v>207</v>
      </c>
      <c r="C1687" s="1">
        <f t="shared" si="828"/>
        <v>9225</v>
      </c>
      <c r="D1687" s="8">
        <f t="shared" si="829"/>
        <v>1</v>
      </c>
      <c r="E1687" s="8">
        <f t="shared" si="830"/>
        <v>2</v>
      </c>
      <c r="F1687" s="8">
        <f t="shared" si="831"/>
        <v>0</v>
      </c>
      <c r="G1687" s="61">
        <f t="shared" si="832"/>
        <v>1018</v>
      </c>
      <c r="H1687" s="66">
        <f t="shared" si="813"/>
        <v>0.11035230352303523</v>
      </c>
      <c r="I1687" s="2"/>
      <c r="J1687" s="2">
        <f t="shared" si="833"/>
        <v>0.55479674796747969</v>
      </c>
      <c r="K1687" s="2">
        <f t="shared" si="834"/>
        <v>0.44444444444444442</v>
      </c>
      <c r="L1687" s="2">
        <f t="shared" si="835"/>
        <v>0</v>
      </c>
      <c r="M1687" s="2">
        <f t="shared" si="836"/>
        <v>7.5880758807589377E-4</v>
      </c>
      <c r="N1687" s="64">
        <v>5118</v>
      </c>
      <c r="O1687" s="64">
        <v>4100</v>
      </c>
      <c r="P1687" s="64"/>
      <c r="Q1687" s="64"/>
      <c r="R1687" s="64"/>
      <c r="S1687" s="64"/>
      <c r="T1687" s="64"/>
      <c r="U1687" s="64"/>
      <c r="V1687" s="64"/>
      <c r="W1687" s="64"/>
      <c r="X1687" s="64">
        <v>7</v>
      </c>
      <c r="Y1687" s="64"/>
      <c r="Z1687" s="64"/>
      <c r="AA1687" s="64"/>
      <c r="AB1687" s="64"/>
      <c r="AC1687" s="64"/>
      <c r="AD1687" s="64"/>
      <c r="AE1687" s="64"/>
      <c r="AG1687" s="6">
        <f>IF(Q1687&gt;0,RANK(Q1687,(N1687:P1687,Q1687:AE1687)),0)</f>
        <v>0</v>
      </c>
      <c r="AH1687" s="6">
        <f>IF(R1687&gt;0,RANK(R1687,(N1687:P1687,Q1687:AE1687)),0)</f>
        <v>0</v>
      </c>
      <c r="AI1687" s="6">
        <f>IF(T1687&gt;0,RANK(T1687,(N1687:P1687,Q1687:AE1687)),0)</f>
        <v>0</v>
      </c>
      <c r="AJ1687" s="6">
        <f>IF(S1687&gt;0,RANK(S1687,(N1687:P1687,Q1687:AE1687)),0)</f>
        <v>0</v>
      </c>
      <c r="AK1687" s="2">
        <f t="shared" si="837"/>
        <v>0</v>
      </c>
      <c r="AL1687" s="2">
        <f t="shared" si="838"/>
        <v>0</v>
      </c>
      <c r="AM1687" s="2">
        <f t="shared" si="839"/>
        <v>0</v>
      </c>
      <c r="AN1687" s="2">
        <f t="shared" si="840"/>
        <v>0</v>
      </c>
      <c r="AP1687" t="s">
        <v>955</v>
      </c>
      <c r="AQ1687" t="s">
        <v>207</v>
      </c>
      <c r="AR1687">
        <v>5</v>
      </c>
      <c r="AT1687">
        <v>1</v>
      </c>
      <c r="AU1687" s="105">
        <v>51</v>
      </c>
      <c r="AV1687" s="107">
        <v>147</v>
      </c>
      <c r="AW1687" s="111">
        <f t="shared" si="827"/>
        <v>51147</v>
      </c>
      <c r="AY1687" s="6" t="s">
        <v>1243</v>
      </c>
    </row>
    <row r="1688" spans="1:51" hidden="1" outlineLevel="1">
      <c r="A1688" t="s">
        <v>742</v>
      </c>
      <c r="B1688" t="s">
        <v>207</v>
      </c>
      <c r="C1688" s="1">
        <f t="shared" si="828"/>
        <v>15842</v>
      </c>
      <c r="D1688" s="8">
        <f t="shared" si="829"/>
        <v>2</v>
      </c>
      <c r="E1688" s="8">
        <f t="shared" si="830"/>
        <v>1</v>
      </c>
      <c r="F1688" s="8">
        <f t="shared" si="831"/>
        <v>0</v>
      </c>
      <c r="G1688" s="61">
        <f t="shared" si="832"/>
        <v>1726</v>
      </c>
      <c r="H1688" s="66">
        <f t="shared" si="813"/>
        <v>0.10895089003913647</v>
      </c>
      <c r="I1688" s="2"/>
      <c r="J1688" s="2">
        <f t="shared" si="833"/>
        <v>0.44514581492235827</v>
      </c>
      <c r="K1688" s="2">
        <f t="shared" si="834"/>
        <v>0.55409670496149477</v>
      </c>
      <c r="L1688" s="2">
        <f t="shared" si="835"/>
        <v>0</v>
      </c>
      <c r="M1688" s="2">
        <f t="shared" si="836"/>
        <v>7.5748011614695798E-4</v>
      </c>
      <c r="N1688" s="64">
        <v>7052</v>
      </c>
      <c r="O1688" s="64">
        <v>8778</v>
      </c>
      <c r="P1688" s="64"/>
      <c r="Q1688" s="64"/>
      <c r="R1688" s="64"/>
      <c r="S1688" s="64"/>
      <c r="T1688" s="64"/>
      <c r="U1688" s="64"/>
      <c r="V1688" s="64"/>
      <c r="W1688" s="64"/>
      <c r="X1688" s="64">
        <v>12</v>
      </c>
      <c r="Y1688" s="64"/>
      <c r="Z1688" s="64"/>
      <c r="AA1688" s="64"/>
      <c r="AB1688" s="64"/>
      <c r="AC1688" s="64"/>
      <c r="AD1688" s="64"/>
      <c r="AE1688" s="64"/>
      <c r="AG1688" s="6">
        <f>IF(Q1688&gt;0,RANK(Q1688,(N1688:P1688,Q1688:AE1688)),0)</f>
        <v>0</v>
      </c>
      <c r="AH1688" s="6">
        <f>IF(R1688&gt;0,RANK(R1688,(N1688:P1688,Q1688:AE1688)),0)</f>
        <v>0</v>
      </c>
      <c r="AI1688" s="6">
        <f>IF(T1688&gt;0,RANK(T1688,(N1688:P1688,Q1688:AE1688)),0)</f>
        <v>0</v>
      </c>
      <c r="AJ1688" s="6">
        <f>IF(S1688&gt;0,RANK(S1688,(N1688:P1688,Q1688:AE1688)),0)</f>
        <v>0</v>
      </c>
      <c r="AK1688" s="2">
        <f t="shared" si="837"/>
        <v>0</v>
      </c>
      <c r="AL1688" s="2">
        <f t="shared" si="838"/>
        <v>0</v>
      </c>
      <c r="AM1688" s="2">
        <f t="shared" si="839"/>
        <v>0</v>
      </c>
      <c r="AN1688" s="2">
        <f t="shared" si="840"/>
        <v>0</v>
      </c>
      <c r="AP1688" t="s">
        <v>742</v>
      </c>
      <c r="AQ1688" t="s">
        <v>207</v>
      </c>
      <c r="AT1688">
        <v>1</v>
      </c>
      <c r="AU1688" s="105">
        <v>51</v>
      </c>
      <c r="AV1688" s="107">
        <v>149</v>
      </c>
      <c r="AW1688" s="111">
        <f t="shared" si="827"/>
        <v>51149</v>
      </c>
      <c r="AY1688" s="6" t="s">
        <v>1243</v>
      </c>
    </row>
    <row r="1689" spans="1:51" hidden="1" outlineLevel="1">
      <c r="A1689" t="s">
        <v>2301</v>
      </c>
      <c r="B1689" t="s">
        <v>207</v>
      </c>
      <c r="C1689" s="1">
        <f t="shared" si="828"/>
        <v>177988</v>
      </c>
      <c r="D1689" s="8">
        <f t="shared" si="829"/>
        <v>1</v>
      </c>
      <c r="E1689" s="8">
        <f t="shared" si="830"/>
        <v>2</v>
      </c>
      <c r="F1689" s="8">
        <f t="shared" si="831"/>
        <v>0</v>
      </c>
      <c r="G1689" s="61">
        <f t="shared" si="832"/>
        <v>28050</v>
      </c>
      <c r="H1689" s="66">
        <f t="shared" si="813"/>
        <v>0.1575948940378003</v>
      </c>
      <c r="I1689" s="2"/>
      <c r="J1689" s="2">
        <f t="shared" si="833"/>
        <v>0.57789851001191095</v>
      </c>
      <c r="K1689" s="2">
        <f t="shared" si="834"/>
        <v>0.42030361597411059</v>
      </c>
      <c r="L1689" s="2">
        <f t="shared" si="835"/>
        <v>0</v>
      </c>
      <c r="M1689" s="2">
        <f t="shared" si="836"/>
        <v>1.7978740139784621E-3</v>
      </c>
      <c r="N1689" s="64">
        <v>102859</v>
      </c>
      <c r="O1689" s="64">
        <v>74809</v>
      </c>
      <c r="P1689" s="64"/>
      <c r="Q1689" s="64"/>
      <c r="R1689" s="64"/>
      <c r="S1689" s="64"/>
      <c r="T1689" s="64"/>
      <c r="U1689" s="64"/>
      <c r="V1689" s="64"/>
      <c r="W1689" s="64"/>
      <c r="X1689" s="64">
        <v>320</v>
      </c>
      <c r="Y1689" s="64"/>
      <c r="Z1689" s="64"/>
      <c r="AA1689" s="64"/>
      <c r="AB1689" s="64"/>
      <c r="AC1689" s="64"/>
      <c r="AD1689" s="64"/>
      <c r="AE1689" s="64"/>
      <c r="AG1689" s="6">
        <f>IF(Q1689&gt;0,RANK(Q1689,(N1689:P1689,Q1689:AE1689)),0)</f>
        <v>0</v>
      </c>
      <c r="AH1689" s="6">
        <f>IF(R1689&gt;0,RANK(R1689,(N1689:P1689,Q1689:AE1689)),0)</f>
        <v>0</v>
      </c>
      <c r="AI1689" s="6">
        <f>IF(T1689&gt;0,RANK(T1689,(N1689:P1689,Q1689:AE1689)),0)</f>
        <v>0</v>
      </c>
      <c r="AJ1689" s="6">
        <f>IF(S1689&gt;0,RANK(S1689,(N1689:P1689,Q1689:AE1689)),0)</f>
        <v>0</v>
      </c>
      <c r="AK1689" s="2">
        <f t="shared" si="837"/>
        <v>0</v>
      </c>
      <c r="AL1689" s="2">
        <f t="shared" si="838"/>
        <v>0</v>
      </c>
      <c r="AM1689" s="2">
        <f t="shared" si="839"/>
        <v>0</v>
      </c>
      <c r="AN1689" s="2">
        <f t="shared" si="840"/>
        <v>0</v>
      </c>
      <c r="AP1689" t="s">
        <v>2301</v>
      </c>
      <c r="AQ1689" t="s">
        <v>207</v>
      </c>
      <c r="AT1689">
        <v>1</v>
      </c>
      <c r="AU1689" s="105">
        <v>51</v>
      </c>
      <c r="AV1689" s="107">
        <v>153</v>
      </c>
      <c r="AW1689" s="111">
        <f t="shared" si="827"/>
        <v>51153</v>
      </c>
      <c r="AY1689" s="6" t="s">
        <v>1243</v>
      </c>
    </row>
    <row r="1690" spans="1:51" hidden="1" outlineLevel="1">
      <c r="A1690" t="s">
        <v>454</v>
      </c>
      <c r="B1690" t="s">
        <v>207</v>
      </c>
      <c r="C1690" s="1">
        <f t="shared" si="828"/>
        <v>14468</v>
      </c>
      <c r="D1690" s="8">
        <f t="shared" si="829"/>
        <v>2</v>
      </c>
      <c r="E1690" s="8">
        <f t="shared" si="830"/>
        <v>1</v>
      </c>
      <c r="F1690" s="8">
        <f t="shared" si="831"/>
        <v>0</v>
      </c>
      <c r="G1690" s="61">
        <f t="shared" si="832"/>
        <v>2985</v>
      </c>
      <c r="H1690" s="66">
        <f t="shared" si="813"/>
        <v>0.20631739010229472</v>
      </c>
      <c r="I1690" s="2"/>
      <c r="J1690" s="2">
        <f t="shared" si="833"/>
        <v>0.39618468343931434</v>
      </c>
      <c r="K1690" s="2">
        <f t="shared" si="834"/>
        <v>0.60250207354160912</v>
      </c>
      <c r="L1690" s="2">
        <f t="shared" si="835"/>
        <v>0</v>
      </c>
      <c r="M1690" s="2">
        <f t="shared" si="836"/>
        <v>1.3132430190765376E-3</v>
      </c>
      <c r="N1690" s="64">
        <v>5732</v>
      </c>
      <c r="O1690" s="64">
        <v>8717</v>
      </c>
      <c r="P1690" s="64"/>
      <c r="Q1690" s="64"/>
      <c r="R1690" s="64"/>
      <c r="S1690" s="64"/>
      <c r="T1690" s="64"/>
      <c r="U1690" s="64"/>
      <c r="V1690" s="64"/>
      <c r="W1690" s="64"/>
      <c r="X1690" s="64">
        <v>19</v>
      </c>
      <c r="Y1690" s="64"/>
      <c r="Z1690" s="64"/>
      <c r="AA1690" s="64"/>
      <c r="AB1690" s="64"/>
      <c r="AC1690" s="64"/>
      <c r="AD1690" s="64"/>
      <c r="AE1690" s="64"/>
      <c r="AG1690" s="6">
        <f>IF(Q1690&gt;0,RANK(Q1690,(N1690:P1690,Q1690:AE1690)),0)</f>
        <v>0</v>
      </c>
      <c r="AH1690" s="6">
        <f>IF(R1690&gt;0,RANK(R1690,(N1690:P1690,Q1690:AE1690)),0)</f>
        <v>0</v>
      </c>
      <c r="AI1690" s="6">
        <f>IF(T1690&gt;0,RANK(T1690,(N1690:P1690,Q1690:AE1690)),0)</f>
        <v>0</v>
      </c>
      <c r="AJ1690" s="6">
        <f>IF(S1690&gt;0,RANK(S1690,(N1690:P1690,Q1690:AE1690)),0)</f>
        <v>0</v>
      </c>
      <c r="AK1690" s="2">
        <f t="shared" si="837"/>
        <v>0</v>
      </c>
      <c r="AL1690" s="2">
        <f t="shared" si="838"/>
        <v>0</v>
      </c>
      <c r="AM1690" s="2">
        <f t="shared" si="839"/>
        <v>0</v>
      </c>
      <c r="AN1690" s="2">
        <f t="shared" si="840"/>
        <v>0</v>
      </c>
      <c r="AP1690" t="s">
        <v>454</v>
      </c>
      <c r="AQ1690" t="s">
        <v>207</v>
      </c>
      <c r="AR1690">
        <v>9</v>
      </c>
      <c r="AT1690">
        <v>1</v>
      </c>
      <c r="AU1690" s="105">
        <v>51</v>
      </c>
      <c r="AV1690" s="107">
        <v>155</v>
      </c>
      <c r="AW1690" s="111">
        <f t="shared" si="827"/>
        <v>51155</v>
      </c>
      <c r="AY1690" s="6" t="s">
        <v>1243</v>
      </c>
    </row>
    <row r="1691" spans="1:51" hidden="1" outlineLevel="1">
      <c r="A1691" t="s">
        <v>919</v>
      </c>
      <c r="B1691" t="s">
        <v>207</v>
      </c>
      <c r="C1691" s="1">
        <f t="shared" si="828"/>
        <v>4316</v>
      </c>
      <c r="D1691" s="8">
        <f t="shared" si="829"/>
        <v>2</v>
      </c>
      <c r="E1691" s="8">
        <f t="shared" si="830"/>
        <v>1</v>
      </c>
      <c r="F1691" s="8">
        <f t="shared" si="831"/>
        <v>0</v>
      </c>
      <c r="G1691" s="61">
        <f t="shared" si="832"/>
        <v>236</v>
      </c>
      <c r="H1691" s="66">
        <f t="shared" si="813"/>
        <v>5.4680259499536608E-2</v>
      </c>
      <c r="I1691" s="2"/>
      <c r="J1691" s="2">
        <f t="shared" si="833"/>
        <v>0.47173308619091753</v>
      </c>
      <c r="K1691" s="2">
        <f t="shared" si="834"/>
        <v>0.52641334569045417</v>
      </c>
      <c r="L1691" s="2">
        <f t="shared" si="835"/>
        <v>0</v>
      </c>
      <c r="M1691" s="2">
        <f t="shared" si="836"/>
        <v>1.853568118628357E-3</v>
      </c>
      <c r="N1691" s="64">
        <v>2036</v>
      </c>
      <c r="O1691" s="64">
        <v>2272</v>
      </c>
      <c r="P1691" s="64"/>
      <c r="Q1691" s="64"/>
      <c r="R1691" s="64"/>
      <c r="S1691" s="64"/>
      <c r="T1691" s="64"/>
      <c r="U1691" s="64"/>
      <c r="V1691" s="64"/>
      <c r="W1691" s="64"/>
      <c r="X1691" s="64">
        <v>8</v>
      </c>
      <c r="Y1691" s="64"/>
      <c r="Z1691" s="64"/>
      <c r="AA1691" s="64"/>
      <c r="AB1691" s="64"/>
      <c r="AC1691" s="64"/>
      <c r="AD1691" s="64"/>
      <c r="AE1691" s="64"/>
      <c r="AG1691" s="6">
        <f>IF(Q1691&gt;0,RANK(Q1691,(N1691:P1691,Q1691:AE1691)),0)</f>
        <v>0</v>
      </c>
      <c r="AH1691" s="6">
        <f>IF(R1691&gt;0,RANK(R1691,(N1691:P1691,Q1691:AE1691)),0)</f>
        <v>0</v>
      </c>
      <c r="AI1691" s="6">
        <f>IF(T1691&gt;0,RANK(T1691,(N1691:P1691,Q1691:AE1691)),0)</f>
        <v>0</v>
      </c>
      <c r="AJ1691" s="6">
        <f>IF(S1691&gt;0,RANK(S1691,(N1691:P1691,Q1691:AE1691)),0)</f>
        <v>0</v>
      </c>
      <c r="AK1691" s="2">
        <f t="shared" si="837"/>
        <v>0</v>
      </c>
      <c r="AL1691" s="2">
        <f t="shared" si="838"/>
        <v>0</v>
      </c>
      <c r="AM1691" s="2">
        <f t="shared" si="839"/>
        <v>0</v>
      </c>
      <c r="AN1691" s="2">
        <f t="shared" si="840"/>
        <v>0</v>
      </c>
      <c r="AP1691" t="s">
        <v>919</v>
      </c>
      <c r="AQ1691" t="s">
        <v>207</v>
      </c>
      <c r="AR1691">
        <v>5</v>
      </c>
      <c r="AT1691">
        <v>1</v>
      </c>
      <c r="AU1691" s="105">
        <v>51</v>
      </c>
      <c r="AV1691" s="107">
        <v>157</v>
      </c>
      <c r="AW1691" s="111">
        <f t="shared" si="827"/>
        <v>51157</v>
      </c>
      <c r="AY1691" s="6" t="s">
        <v>1243</v>
      </c>
    </row>
    <row r="1692" spans="1:51" hidden="1" outlineLevel="1">
      <c r="A1692" t="s">
        <v>2413</v>
      </c>
      <c r="B1692" t="s">
        <v>207</v>
      </c>
      <c r="C1692" s="1">
        <f t="shared" si="828"/>
        <v>3680</v>
      </c>
      <c r="D1692" s="8">
        <f t="shared" si="829"/>
        <v>2</v>
      </c>
      <c r="E1692" s="8">
        <f t="shared" si="830"/>
        <v>1</v>
      </c>
      <c r="F1692" s="8">
        <f t="shared" si="831"/>
        <v>0</v>
      </c>
      <c r="G1692" s="61">
        <f t="shared" si="832"/>
        <v>572</v>
      </c>
      <c r="H1692" s="66">
        <f t="shared" si="813"/>
        <v>0.15543478260869564</v>
      </c>
      <c r="I1692" s="2"/>
      <c r="J1692" s="2">
        <f t="shared" si="833"/>
        <v>0.42119565217391303</v>
      </c>
      <c r="K1692" s="2">
        <f t="shared" si="834"/>
        <v>0.57663043478260867</v>
      </c>
      <c r="L1692" s="2">
        <f t="shared" si="835"/>
        <v>0</v>
      </c>
      <c r="M1692" s="2">
        <f t="shared" si="836"/>
        <v>2.1739130434782483E-3</v>
      </c>
      <c r="N1692" s="64">
        <v>1550</v>
      </c>
      <c r="O1692" s="64">
        <v>2122</v>
      </c>
      <c r="P1692" s="64"/>
      <c r="Q1692" s="64"/>
      <c r="R1692" s="64"/>
      <c r="S1692" s="64"/>
      <c r="T1692" s="64"/>
      <c r="U1692" s="64"/>
      <c r="V1692" s="64"/>
      <c r="W1692" s="64"/>
      <c r="X1692" s="64">
        <v>8</v>
      </c>
      <c r="Y1692" s="64"/>
      <c r="Z1692" s="64"/>
      <c r="AA1692" s="64"/>
      <c r="AB1692" s="64"/>
      <c r="AC1692" s="64"/>
      <c r="AD1692" s="64"/>
      <c r="AE1692" s="64"/>
      <c r="AG1692" s="6">
        <f>IF(Q1692&gt;0,RANK(Q1692,(N1692:P1692,Q1692:AE1692)),0)</f>
        <v>0</v>
      </c>
      <c r="AH1692" s="6">
        <f>IF(R1692&gt;0,RANK(R1692,(N1692:P1692,Q1692:AE1692)),0)</f>
        <v>0</v>
      </c>
      <c r="AI1692" s="6">
        <f>IF(T1692&gt;0,RANK(T1692,(N1692:P1692,Q1692:AE1692)),0)</f>
        <v>0</v>
      </c>
      <c r="AJ1692" s="6">
        <f>IF(S1692&gt;0,RANK(S1692,(N1692:P1692,Q1692:AE1692)),0)</f>
        <v>0</v>
      </c>
      <c r="AK1692" s="2">
        <f t="shared" si="837"/>
        <v>0</v>
      </c>
      <c r="AL1692" s="2">
        <f t="shared" si="838"/>
        <v>0</v>
      </c>
      <c r="AM1692" s="2">
        <f t="shared" si="839"/>
        <v>0</v>
      </c>
      <c r="AN1692" s="2">
        <f t="shared" si="840"/>
        <v>0</v>
      </c>
      <c r="AP1692" t="s">
        <v>2413</v>
      </c>
      <c r="AQ1692" t="s">
        <v>207</v>
      </c>
      <c r="AR1692">
        <v>1</v>
      </c>
      <c r="AT1692">
        <v>1</v>
      </c>
      <c r="AU1692" s="105">
        <v>51</v>
      </c>
      <c r="AV1692" s="107">
        <v>159</v>
      </c>
      <c r="AW1692" s="111">
        <f t="shared" si="827"/>
        <v>51159</v>
      </c>
      <c r="AY1692" s="6" t="s">
        <v>1243</v>
      </c>
    </row>
    <row r="1693" spans="1:51" hidden="1" outlineLevel="1">
      <c r="A1693" t="s">
        <v>958</v>
      </c>
      <c r="B1693" t="s">
        <v>207</v>
      </c>
      <c r="C1693" s="1">
        <f t="shared" si="828"/>
        <v>50611</v>
      </c>
      <c r="D1693" s="8">
        <f t="shared" si="829"/>
        <v>2</v>
      </c>
      <c r="E1693" s="8">
        <f t="shared" si="830"/>
        <v>1</v>
      </c>
      <c r="F1693" s="8">
        <f t="shared" si="831"/>
        <v>0</v>
      </c>
      <c r="G1693" s="61">
        <f t="shared" si="832"/>
        <v>10522</v>
      </c>
      <c r="H1693" s="66">
        <f t="shared" si="813"/>
        <v>0.20789946849499122</v>
      </c>
      <c r="I1693" s="2"/>
      <c r="J1693" s="2">
        <f t="shared" si="833"/>
        <v>0.39532907865878958</v>
      </c>
      <c r="K1693" s="2">
        <f t="shared" si="834"/>
        <v>0.60322854715378083</v>
      </c>
      <c r="L1693" s="2">
        <f t="shared" si="835"/>
        <v>0</v>
      </c>
      <c r="M1693" s="2">
        <f t="shared" si="836"/>
        <v>1.4423741874296514E-3</v>
      </c>
      <c r="N1693" s="64">
        <v>20008</v>
      </c>
      <c r="O1693" s="64">
        <v>30530</v>
      </c>
      <c r="P1693" s="64"/>
      <c r="Q1693" s="64"/>
      <c r="R1693" s="64"/>
      <c r="S1693" s="64"/>
      <c r="T1693" s="64"/>
      <c r="U1693" s="64"/>
      <c r="V1693" s="64"/>
      <c r="W1693" s="64"/>
      <c r="X1693" s="64">
        <v>73</v>
      </c>
      <c r="Y1693" s="64"/>
      <c r="Z1693" s="64"/>
      <c r="AA1693" s="64"/>
      <c r="AB1693" s="64"/>
      <c r="AC1693" s="64"/>
      <c r="AD1693" s="64"/>
      <c r="AE1693" s="64"/>
      <c r="AG1693" s="6">
        <f>IF(Q1693&gt;0,RANK(Q1693,(N1693:P1693,Q1693:AE1693)),0)</f>
        <v>0</v>
      </c>
      <c r="AH1693" s="6">
        <f>IF(R1693&gt;0,RANK(R1693,(N1693:P1693,Q1693:AE1693)),0)</f>
        <v>0</v>
      </c>
      <c r="AI1693" s="6">
        <f>IF(T1693&gt;0,RANK(T1693,(N1693:P1693,Q1693:AE1693)),0)</f>
        <v>0</v>
      </c>
      <c r="AJ1693" s="6">
        <f>IF(S1693&gt;0,RANK(S1693,(N1693:P1693,Q1693:AE1693)),0)</f>
        <v>0</v>
      </c>
      <c r="AK1693" s="2">
        <f t="shared" si="837"/>
        <v>0</v>
      </c>
      <c r="AL1693" s="2">
        <f t="shared" si="838"/>
        <v>0</v>
      </c>
      <c r="AM1693" s="2">
        <f t="shared" si="839"/>
        <v>0</v>
      </c>
      <c r="AN1693" s="2">
        <f t="shared" si="840"/>
        <v>0</v>
      </c>
      <c r="AP1693" t="s">
        <v>958</v>
      </c>
      <c r="AQ1693" t="s">
        <v>207</v>
      </c>
      <c r="AT1693">
        <v>1</v>
      </c>
      <c r="AU1693" s="105">
        <v>51</v>
      </c>
      <c r="AV1693" s="107">
        <v>161</v>
      </c>
      <c r="AW1693" s="111">
        <f t="shared" si="827"/>
        <v>51161</v>
      </c>
      <c r="AY1693" s="6" t="s">
        <v>1243</v>
      </c>
    </row>
    <row r="1694" spans="1:51" hidden="1" outlineLevel="1">
      <c r="A1694" t="s">
        <v>2375</v>
      </c>
      <c r="B1694" t="s">
        <v>207</v>
      </c>
      <c r="C1694" s="1">
        <f t="shared" si="828"/>
        <v>10269</v>
      </c>
      <c r="D1694" s="8">
        <f t="shared" si="829"/>
        <v>2</v>
      </c>
      <c r="E1694" s="8">
        <f t="shared" si="830"/>
        <v>1</v>
      </c>
      <c r="F1694" s="8">
        <f t="shared" si="831"/>
        <v>0</v>
      </c>
      <c r="G1694" s="61">
        <f t="shared" si="832"/>
        <v>1868</v>
      </c>
      <c r="H1694" s="66">
        <f t="shared" si="813"/>
        <v>0.18190670951407148</v>
      </c>
      <c r="I1694" s="2"/>
      <c r="J1694" s="2">
        <f t="shared" si="833"/>
        <v>0.40851105268283183</v>
      </c>
      <c r="K1694" s="2">
        <f t="shared" si="834"/>
        <v>0.59041776219690334</v>
      </c>
      <c r="L1694" s="2">
        <f t="shared" si="835"/>
        <v>0</v>
      </c>
      <c r="M1694" s="2">
        <f t="shared" si="836"/>
        <v>1.0711851202648282E-3</v>
      </c>
      <c r="N1694" s="64">
        <v>4195</v>
      </c>
      <c r="O1694" s="64">
        <v>6063</v>
      </c>
      <c r="P1694" s="64"/>
      <c r="Q1694" s="64"/>
      <c r="R1694" s="64"/>
      <c r="S1694" s="64"/>
      <c r="T1694" s="64"/>
      <c r="U1694" s="64"/>
      <c r="V1694" s="64"/>
      <c r="W1694" s="64"/>
      <c r="X1694" s="64">
        <v>11</v>
      </c>
      <c r="Y1694" s="64"/>
      <c r="Z1694" s="64"/>
      <c r="AA1694" s="64"/>
      <c r="AB1694" s="64"/>
      <c r="AC1694" s="64"/>
      <c r="AD1694" s="64"/>
      <c r="AE1694" s="64"/>
      <c r="AG1694" s="6">
        <f>IF(Q1694&gt;0,RANK(Q1694,(N1694:P1694,Q1694:AE1694)),0)</f>
        <v>0</v>
      </c>
      <c r="AH1694" s="6">
        <f>IF(R1694&gt;0,RANK(R1694,(N1694:P1694,Q1694:AE1694)),0)</f>
        <v>0</v>
      </c>
      <c r="AI1694" s="6">
        <f>IF(T1694&gt;0,RANK(T1694,(N1694:P1694,Q1694:AE1694)),0)</f>
        <v>0</v>
      </c>
      <c r="AJ1694" s="6">
        <f>IF(S1694&gt;0,RANK(S1694,(N1694:P1694,Q1694:AE1694)),0)</f>
        <v>0</v>
      </c>
      <c r="AK1694" s="2">
        <f t="shared" si="837"/>
        <v>0</v>
      </c>
      <c r="AL1694" s="2">
        <f t="shared" si="838"/>
        <v>0</v>
      </c>
      <c r="AM1694" s="2">
        <f t="shared" si="839"/>
        <v>0</v>
      </c>
      <c r="AN1694" s="2">
        <f t="shared" si="840"/>
        <v>0</v>
      </c>
      <c r="AP1694" t="s">
        <v>2375</v>
      </c>
      <c r="AQ1694" t="s">
        <v>207</v>
      </c>
      <c r="AR1694">
        <v>6</v>
      </c>
      <c r="AT1694">
        <v>1</v>
      </c>
      <c r="AU1694" s="105">
        <v>51</v>
      </c>
      <c r="AV1694" s="107">
        <v>163</v>
      </c>
      <c r="AW1694" s="111">
        <f t="shared" si="827"/>
        <v>51163</v>
      </c>
      <c r="AY1694" s="6" t="s">
        <v>1243</v>
      </c>
    </row>
    <row r="1695" spans="1:51" hidden="1" outlineLevel="1">
      <c r="A1695" t="s">
        <v>1221</v>
      </c>
      <c r="B1695" t="s">
        <v>207</v>
      </c>
      <c r="C1695" s="1">
        <f t="shared" si="828"/>
        <v>34402</v>
      </c>
      <c r="D1695" s="8">
        <f t="shared" si="829"/>
        <v>2</v>
      </c>
      <c r="E1695" s="8">
        <f t="shared" si="830"/>
        <v>1</v>
      </c>
      <c r="F1695" s="8">
        <f t="shared" si="831"/>
        <v>0</v>
      </c>
      <c r="G1695" s="61">
        <f t="shared" si="832"/>
        <v>14325</v>
      </c>
      <c r="H1695" s="66">
        <f t="shared" si="813"/>
        <v>0.41640020929015753</v>
      </c>
      <c r="I1695" s="2"/>
      <c r="J1695" s="2">
        <f t="shared" si="833"/>
        <v>0.2911167955351433</v>
      </c>
      <c r="K1695" s="2">
        <f t="shared" si="834"/>
        <v>0.70751700482530089</v>
      </c>
      <c r="L1695" s="2">
        <f t="shared" si="835"/>
        <v>0</v>
      </c>
      <c r="M1695" s="2">
        <f t="shared" si="836"/>
        <v>1.3661996395558651E-3</v>
      </c>
      <c r="N1695" s="64">
        <v>10015</v>
      </c>
      <c r="O1695" s="64">
        <v>24340</v>
      </c>
      <c r="P1695" s="64"/>
      <c r="Q1695" s="64"/>
      <c r="R1695" s="64"/>
      <c r="S1695" s="64"/>
      <c r="T1695" s="64"/>
      <c r="U1695" s="64"/>
      <c r="V1695" s="64"/>
      <c r="W1695" s="64"/>
      <c r="X1695" s="64">
        <v>47</v>
      </c>
      <c r="Y1695" s="64"/>
      <c r="Z1695" s="64"/>
      <c r="AA1695" s="64"/>
      <c r="AB1695" s="64"/>
      <c r="AC1695" s="64"/>
      <c r="AD1695" s="64"/>
      <c r="AE1695" s="64"/>
      <c r="AG1695" s="6">
        <f>IF(Q1695&gt;0,RANK(Q1695,(N1695:P1695,Q1695:AE1695)),0)</f>
        <v>0</v>
      </c>
      <c r="AH1695" s="6">
        <f>IF(R1695&gt;0,RANK(R1695,(N1695:P1695,Q1695:AE1695)),0)</f>
        <v>0</v>
      </c>
      <c r="AI1695" s="6">
        <f>IF(T1695&gt;0,RANK(T1695,(N1695:P1695,Q1695:AE1695)),0)</f>
        <v>0</v>
      </c>
      <c r="AJ1695" s="6">
        <f>IF(S1695&gt;0,RANK(S1695,(N1695:P1695,Q1695:AE1695)),0)</f>
        <v>0</v>
      </c>
      <c r="AK1695" s="2">
        <f t="shared" si="837"/>
        <v>0</v>
      </c>
      <c r="AL1695" s="2">
        <f t="shared" si="838"/>
        <v>0</v>
      </c>
      <c r="AM1695" s="2">
        <f t="shared" si="839"/>
        <v>0</v>
      </c>
      <c r="AN1695" s="2">
        <f t="shared" si="840"/>
        <v>0</v>
      </c>
      <c r="AP1695" t="s">
        <v>1221</v>
      </c>
      <c r="AQ1695" t="s">
        <v>207</v>
      </c>
      <c r="AR1695">
        <v>6</v>
      </c>
      <c r="AT1695">
        <v>1</v>
      </c>
      <c r="AU1695" s="105">
        <v>51</v>
      </c>
      <c r="AV1695" s="107">
        <v>165</v>
      </c>
      <c r="AW1695" s="111">
        <f t="shared" si="827"/>
        <v>51165</v>
      </c>
      <c r="AY1695" s="6" t="s">
        <v>1243</v>
      </c>
    </row>
    <row r="1696" spans="1:51" hidden="1" outlineLevel="1">
      <c r="A1696" t="s">
        <v>982</v>
      </c>
      <c r="B1696" t="s">
        <v>207</v>
      </c>
      <c r="C1696" s="1">
        <f t="shared" si="828"/>
        <v>11964</v>
      </c>
      <c r="D1696" s="8">
        <f t="shared" si="829"/>
        <v>2</v>
      </c>
      <c r="E1696" s="8">
        <f t="shared" si="830"/>
        <v>1</v>
      </c>
      <c r="F1696" s="8">
        <f t="shared" si="831"/>
        <v>0</v>
      </c>
      <c r="G1696" s="61">
        <f t="shared" si="832"/>
        <v>3471</v>
      </c>
      <c r="H1696" s="66">
        <f t="shared" si="813"/>
        <v>0.29012036108324973</v>
      </c>
      <c r="I1696" s="2"/>
      <c r="J1696" s="2">
        <f t="shared" si="833"/>
        <v>0.35464727515880978</v>
      </c>
      <c r="K1696" s="2">
        <f t="shared" si="834"/>
        <v>0.64476763624205946</v>
      </c>
      <c r="L1696" s="2">
        <f t="shared" si="835"/>
        <v>0</v>
      </c>
      <c r="M1696" s="2">
        <f t="shared" si="836"/>
        <v>5.8508859913075639E-4</v>
      </c>
      <c r="N1696" s="64">
        <v>4243</v>
      </c>
      <c r="O1696" s="64">
        <v>7714</v>
      </c>
      <c r="P1696" s="64"/>
      <c r="Q1696" s="64"/>
      <c r="R1696" s="64"/>
      <c r="S1696" s="64"/>
      <c r="T1696" s="64"/>
      <c r="U1696" s="64"/>
      <c r="V1696" s="64"/>
      <c r="W1696" s="64"/>
      <c r="X1696" s="64">
        <v>7</v>
      </c>
      <c r="Y1696" s="64"/>
      <c r="Z1696" s="64"/>
      <c r="AA1696" s="64"/>
      <c r="AB1696" s="64"/>
      <c r="AC1696" s="64"/>
      <c r="AD1696" s="64"/>
      <c r="AE1696" s="64"/>
      <c r="AG1696" s="6">
        <f>IF(Q1696&gt;0,RANK(Q1696,(N1696:P1696,Q1696:AE1696)),0)</f>
        <v>0</v>
      </c>
      <c r="AH1696" s="6">
        <f>IF(R1696&gt;0,RANK(R1696,(N1696:P1696,Q1696:AE1696)),0)</f>
        <v>0</v>
      </c>
      <c r="AI1696" s="6">
        <f>IF(T1696&gt;0,RANK(T1696,(N1696:P1696,Q1696:AE1696)),0)</f>
        <v>0</v>
      </c>
      <c r="AJ1696" s="6">
        <f>IF(S1696&gt;0,RANK(S1696,(N1696:P1696,Q1696:AE1696)),0)</f>
        <v>0</v>
      </c>
      <c r="AK1696" s="2">
        <f t="shared" si="837"/>
        <v>0</v>
      </c>
      <c r="AL1696" s="2">
        <f t="shared" si="838"/>
        <v>0</v>
      </c>
      <c r="AM1696" s="2">
        <f t="shared" si="839"/>
        <v>0</v>
      </c>
      <c r="AN1696" s="2">
        <f t="shared" si="840"/>
        <v>0</v>
      </c>
      <c r="AP1696" t="s">
        <v>982</v>
      </c>
      <c r="AQ1696" t="s">
        <v>207</v>
      </c>
      <c r="AR1696">
        <v>9</v>
      </c>
      <c r="AT1696">
        <v>1</v>
      </c>
      <c r="AU1696" s="105">
        <v>51</v>
      </c>
      <c r="AV1696" s="107">
        <v>167</v>
      </c>
      <c r="AW1696" s="111">
        <f t="shared" si="827"/>
        <v>51167</v>
      </c>
      <c r="AY1696" s="6" t="s">
        <v>1243</v>
      </c>
    </row>
    <row r="1697" spans="1:51" hidden="1" outlineLevel="1">
      <c r="A1697" t="s">
        <v>1231</v>
      </c>
      <c r="B1697" t="s">
        <v>207</v>
      </c>
      <c r="C1697" s="1">
        <f t="shared" si="828"/>
        <v>9908</v>
      </c>
      <c r="D1697" s="8">
        <f t="shared" si="829"/>
        <v>2</v>
      </c>
      <c r="E1697" s="8">
        <f t="shared" si="830"/>
        <v>1</v>
      </c>
      <c r="F1697" s="8">
        <f t="shared" si="831"/>
        <v>0</v>
      </c>
      <c r="G1697" s="61">
        <f t="shared" si="832"/>
        <v>4346</v>
      </c>
      <c r="H1697" s="66">
        <f t="shared" si="813"/>
        <v>0.43863544610415828</v>
      </c>
      <c r="I1697" s="2"/>
      <c r="J1697" s="2">
        <f t="shared" si="833"/>
        <v>0.28017763423496167</v>
      </c>
      <c r="K1697" s="2">
        <f t="shared" si="834"/>
        <v>0.71881308033911995</v>
      </c>
      <c r="L1697" s="2">
        <f t="shared" si="835"/>
        <v>0</v>
      </c>
      <c r="M1697" s="2">
        <f t="shared" si="836"/>
        <v>1.0092854259183826E-3</v>
      </c>
      <c r="N1697" s="64">
        <v>2776</v>
      </c>
      <c r="O1697" s="64">
        <v>7122</v>
      </c>
      <c r="P1697" s="64"/>
      <c r="Q1697" s="64"/>
      <c r="R1697" s="64"/>
      <c r="S1697" s="64"/>
      <c r="T1697" s="64"/>
      <c r="U1697" s="64"/>
      <c r="V1697" s="64"/>
      <c r="W1697" s="64"/>
      <c r="X1697" s="64">
        <v>10</v>
      </c>
      <c r="Y1697" s="64"/>
      <c r="Z1697" s="64"/>
      <c r="AA1697" s="64"/>
      <c r="AB1697" s="64"/>
      <c r="AC1697" s="64"/>
      <c r="AD1697" s="64"/>
      <c r="AE1697" s="64"/>
      <c r="AG1697" s="6">
        <f>IF(Q1697&gt;0,RANK(Q1697,(N1697:P1697,Q1697:AE1697)),0)</f>
        <v>0</v>
      </c>
      <c r="AH1697" s="6">
        <f>IF(R1697&gt;0,RANK(R1697,(N1697:P1697,Q1697:AE1697)),0)</f>
        <v>0</v>
      </c>
      <c r="AI1697" s="6">
        <f>IF(T1697&gt;0,RANK(T1697,(N1697:P1697,Q1697:AE1697)),0)</f>
        <v>0</v>
      </c>
      <c r="AJ1697" s="6">
        <f>IF(S1697&gt;0,RANK(S1697,(N1697:P1697,Q1697:AE1697)),0)</f>
        <v>0</v>
      </c>
      <c r="AK1697" s="2">
        <f t="shared" si="837"/>
        <v>0</v>
      </c>
      <c r="AL1697" s="2">
        <f t="shared" si="838"/>
        <v>0</v>
      </c>
      <c r="AM1697" s="2">
        <f t="shared" si="839"/>
        <v>0</v>
      </c>
      <c r="AN1697" s="2">
        <f t="shared" si="840"/>
        <v>0</v>
      </c>
      <c r="AP1697" t="s">
        <v>1231</v>
      </c>
      <c r="AQ1697" t="s">
        <v>207</v>
      </c>
      <c r="AR1697">
        <v>9</v>
      </c>
      <c r="AT1697">
        <v>1</v>
      </c>
      <c r="AU1697" s="105">
        <v>51</v>
      </c>
      <c r="AV1697" s="107">
        <v>169</v>
      </c>
      <c r="AW1697" s="111">
        <f t="shared" si="827"/>
        <v>51169</v>
      </c>
      <c r="AY1697" s="6" t="s">
        <v>1243</v>
      </c>
    </row>
    <row r="1698" spans="1:51" hidden="1" outlineLevel="1">
      <c r="A1698" t="s">
        <v>146</v>
      </c>
      <c r="B1698" t="s">
        <v>207</v>
      </c>
      <c r="C1698" s="1">
        <f t="shared" si="828"/>
        <v>19083</v>
      </c>
      <c r="D1698" s="8">
        <f t="shared" si="829"/>
        <v>2</v>
      </c>
      <c r="E1698" s="8">
        <f t="shared" si="830"/>
        <v>1</v>
      </c>
      <c r="F1698" s="8">
        <f t="shared" si="831"/>
        <v>0</v>
      </c>
      <c r="G1698" s="61">
        <f t="shared" si="832"/>
        <v>5781</v>
      </c>
      <c r="H1698" s="66">
        <f t="shared" si="813"/>
        <v>0.30293978934129856</v>
      </c>
      <c r="I1698" s="2"/>
      <c r="J1698" s="2">
        <f t="shared" si="833"/>
        <v>0.34742964942619087</v>
      </c>
      <c r="K1698" s="2">
        <f t="shared" si="834"/>
        <v>0.65036943876748943</v>
      </c>
      <c r="L1698" s="2">
        <f t="shared" si="835"/>
        <v>0</v>
      </c>
      <c r="M1698" s="2">
        <f t="shared" si="836"/>
        <v>2.2009118063197608E-3</v>
      </c>
      <c r="N1698" s="64">
        <v>6630</v>
      </c>
      <c r="O1698" s="64">
        <v>12411</v>
      </c>
      <c r="P1698" s="64"/>
      <c r="Q1698" s="64"/>
      <c r="R1698" s="64"/>
      <c r="S1698" s="64"/>
      <c r="T1698" s="64"/>
      <c r="U1698" s="64"/>
      <c r="V1698" s="64"/>
      <c r="W1698" s="64"/>
      <c r="X1698" s="64">
        <v>42</v>
      </c>
      <c r="Y1698" s="64"/>
      <c r="Z1698" s="64"/>
      <c r="AA1698" s="64"/>
      <c r="AB1698" s="64"/>
      <c r="AC1698" s="64"/>
      <c r="AD1698" s="64"/>
      <c r="AE1698" s="64"/>
      <c r="AG1698" s="6">
        <f>IF(Q1698&gt;0,RANK(Q1698,(N1698:P1698,Q1698:AE1698)),0)</f>
        <v>0</v>
      </c>
      <c r="AH1698" s="6">
        <f>IF(R1698&gt;0,RANK(R1698,(N1698:P1698,Q1698:AE1698)),0)</f>
        <v>0</v>
      </c>
      <c r="AI1698" s="6">
        <f>IF(T1698&gt;0,RANK(T1698,(N1698:P1698,Q1698:AE1698)),0)</f>
        <v>0</v>
      </c>
      <c r="AJ1698" s="6">
        <f>IF(S1698&gt;0,RANK(S1698,(N1698:P1698,Q1698:AE1698)),0)</f>
        <v>0</v>
      </c>
      <c r="AK1698" s="2">
        <f t="shared" si="837"/>
        <v>0</v>
      </c>
      <c r="AL1698" s="2">
        <f t="shared" si="838"/>
        <v>0</v>
      </c>
      <c r="AM1698" s="2">
        <f t="shared" si="839"/>
        <v>0</v>
      </c>
      <c r="AN1698" s="2">
        <f t="shared" si="840"/>
        <v>0</v>
      </c>
      <c r="AP1698" t="s">
        <v>146</v>
      </c>
      <c r="AQ1698" t="s">
        <v>207</v>
      </c>
      <c r="AR1698">
        <v>6</v>
      </c>
      <c r="AT1698">
        <v>1</v>
      </c>
      <c r="AU1698" s="105">
        <v>51</v>
      </c>
      <c r="AV1698" s="107">
        <v>171</v>
      </c>
      <c r="AW1698" s="111">
        <f t="shared" si="827"/>
        <v>51171</v>
      </c>
      <c r="AY1698" s="6" t="s">
        <v>1243</v>
      </c>
    </row>
    <row r="1699" spans="1:51" hidden="1" outlineLevel="1">
      <c r="A1699" t="s">
        <v>1004</v>
      </c>
      <c r="B1699" t="s">
        <v>207</v>
      </c>
      <c r="C1699" s="1">
        <f t="shared" si="828"/>
        <v>12592</v>
      </c>
      <c r="D1699" s="8">
        <f t="shared" si="829"/>
        <v>2</v>
      </c>
      <c r="E1699" s="8">
        <f t="shared" si="830"/>
        <v>1</v>
      </c>
      <c r="F1699" s="8">
        <f t="shared" si="831"/>
        <v>0</v>
      </c>
      <c r="G1699" s="61">
        <f t="shared" si="832"/>
        <v>3460</v>
      </c>
      <c r="H1699" s="66">
        <f t="shared" si="813"/>
        <v>0.27477763659466325</v>
      </c>
      <c r="I1699" s="2"/>
      <c r="J1699" s="2">
        <f t="shared" si="833"/>
        <v>0.36229351969504447</v>
      </c>
      <c r="K1699" s="2">
        <f t="shared" si="834"/>
        <v>0.63707115628970779</v>
      </c>
      <c r="L1699" s="2">
        <f t="shared" si="835"/>
        <v>0</v>
      </c>
      <c r="M1699" s="2">
        <f t="shared" si="836"/>
        <v>6.3532401524768467E-4</v>
      </c>
      <c r="N1699" s="64">
        <v>4562</v>
      </c>
      <c r="O1699" s="64">
        <v>8022</v>
      </c>
      <c r="P1699" s="64"/>
      <c r="Q1699" s="64"/>
      <c r="R1699" s="64"/>
      <c r="S1699" s="64"/>
      <c r="T1699" s="64"/>
      <c r="U1699" s="64"/>
      <c r="V1699" s="64"/>
      <c r="W1699" s="64"/>
      <c r="X1699" s="64">
        <v>8</v>
      </c>
      <c r="Y1699" s="64"/>
      <c r="Z1699" s="64"/>
      <c r="AA1699" s="64"/>
      <c r="AB1699" s="64"/>
      <c r="AC1699" s="64"/>
      <c r="AD1699" s="64"/>
      <c r="AE1699" s="64"/>
      <c r="AG1699" s="6">
        <f>IF(Q1699&gt;0,RANK(Q1699,(N1699:P1699,Q1699:AE1699)),0)</f>
        <v>0</v>
      </c>
      <c r="AH1699" s="6">
        <f>IF(R1699&gt;0,RANK(R1699,(N1699:P1699,Q1699:AE1699)),0)</f>
        <v>0</v>
      </c>
      <c r="AI1699" s="6">
        <f>IF(T1699&gt;0,RANK(T1699,(N1699:P1699,Q1699:AE1699)),0)</f>
        <v>0</v>
      </c>
      <c r="AJ1699" s="6">
        <f>IF(S1699&gt;0,RANK(S1699,(N1699:P1699,Q1699:AE1699)),0)</f>
        <v>0</v>
      </c>
      <c r="AK1699" s="2">
        <f t="shared" si="837"/>
        <v>0</v>
      </c>
      <c r="AL1699" s="2">
        <f t="shared" si="838"/>
        <v>0</v>
      </c>
      <c r="AM1699" s="2">
        <f t="shared" si="839"/>
        <v>0</v>
      </c>
      <c r="AN1699" s="2">
        <f t="shared" si="840"/>
        <v>0</v>
      </c>
      <c r="AP1699" t="s">
        <v>1004</v>
      </c>
      <c r="AQ1699" t="s">
        <v>207</v>
      </c>
      <c r="AR1699">
        <v>9</v>
      </c>
      <c r="AT1699">
        <v>1</v>
      </c>
      <c r="AU1699" s="105">
        <v>51</v>
      </c>
      <c r="AV1699" s="107">
        <v>173</v>
      </c>
      <c r="AW1699" s="111">
        <f t="shared" si="827"/>
        <v>51173</v>
      </c>
      <c r="AY1699" s="6" t="s">
        <v>1243</v>
      </c>
    </row>
    <row r="1700" spans="1:51" hidden="1" outlineLevel="1">
      <c r="A1700" t="s">
        <v>499</v>
      </c>
      <c r="B1700" t="s">
        <v>207</v>
      </c>
      <c r="C1700" s="1">
        <f t="shared" si="828"/>
        <v>9077</v>
      </c>
      <c r="D1700" s="8">
        <f t="shared" si="829"/>
        <v>2</v>
      </c>
      <c r="E1700" s="8">
        <f t="shared" si="830"/>
        <v>1</v>
      </c>
      <c r="F1700" s="8">
        <f t="shared" si="831"/>
        <v>0</v>
      </c>
      <c r="G1700" s="61">
        <f t="shared" si="832"/>
        <v>187</v>
      </c>
      <c r="H1700" s="66">
        <f t="shared" si="813"/>
        <v>2.0601520326098931E-2</v>
      </c>
      <c r="I1700" s="2"/>
      <c r="J1700" s="2">
        <f t="shared" si="833"/>
        <v>0.48914839704748264</v>
      </c>
      <c r="K1700" s="2">
        <f t="shared" si="834"/>
        <v>0.50974991737358155</v>
      </c>
      <c r="L1700" s="2">
        <f t="shared" si="835"/>
        <v>0</v>
      </c>
      <c r="M1700" s="2">
        <f t="shared" si="836"/>
        <v>1.1016855789358626E-3</v>
      </c>
      <c r="N1700" s="64">
        <v>4440</v>
      </c>
      <c r="O1700" s="64">
        <v>4627</v>
      </c>
      <c r="P1700" s="64"/>
      <c r="Q1700" s="64"/>
      <c r="R1700" s="64"/>
      <c r="S1700" s="64"/>
      <c r="T1700" s="64"/>
      <c r="U1700" s="64"/>
      <c r="V1700" s="64"/>
      <c r="W1700" s="64"/>
      <c r="X1700" s="64">
        <v>10</v>
      </c>
      <c r="Y1700" s="64"/>
      <c r="Z1700" s="64"/>
      <c r="AA1700" s="64"/>
      <c r="AB1700" s="64"/>
      <c r="AC1700" s="64"/>
      <c r="AD1700" s="64"/>
      <c r="AE1700" s="64"/>
      <c r="AG1700" s="6">
        <f>IF(Q1700&gt;0,RANK(Q1700,(N1700:P1700,Q1700:AE1700)),0)</f>
        <v>0</v>
      </c>
      <c r="AH1700" s="6">
        <f>IF(R1700&gt;0,RANK(R1700,(N1700:P1700,Q1700:AE1700)),0)</f>
        <v>0</v>
      </c>
      <c r="AI1700" s="6">
        <f>IF(T1700&gt;0,RANK(T1700,(N1700:P1700,Q1700:AE1700)),0)</f>
        <v>0</v>
      </c>
      <c r="AJ1700" s="6">
        <f>IF(S1700&gt;0,RANK(S1700,(N1700:P1700,Q1700:AE1700)),0)</f>
        <v>0</v>
      </c>
      <c r="AK1700" s="2">
        <f t="shared" si="837"/>
        <v>0</v>
      </c>
      <c r="AL1700" s="2">
        <f t="shared" si="838"/>
        <v>0</v>
      </c>
      <c r="AM1700" s="2">
        <f t="shared" si="839"/>
        <v>0</v>
      </c>
      <c r="AN1700" s="2">
        <f t="shared" si="840"/>
        <v>0</v>
      </c>
      <c r="AP1700" t="s">
        <v>499</v>
      </c>
      <c r="AQ1700" t="s">
        <v>207</v>
      </c>
      <c r="AR1700">
        <v>4</v>
      </c>
      <c r="AT1700">
        <v>1</v>
      </c>
      <c r="AU1700" s="105">
        <v>51</v>
      </c>
      <c r="AV1700" s="107">
        <v>175</v>
      </c>
      <c r="AW1700" s="111">
        <f t="shared" si="827"/>
        <v>51175</v>
      </c>
      <c r="AY1700" s="6" t="s">
        <v>1243</v>
      </c>
    </row>
    <row r="1701" spans="1:51" hidden="1" outlineLevel="1">
      <c r="A1701" t="s">
        <v>719</v>
      </c>
      <c r="B1701" t="s">
        <v>207</v>
      </c>
      <c r="C1701" s="1">
        <f t="shared" si="828"/>
        <v>57211</v>
      </c>
      <c r="D1701" s="8">
        <f t="shared" si="829"/>
        <v>2</v>
      </c>
      <c r="E1701" s="8">
        <f t="shared" si="830"/>
        <v>1</v>
      </c>
      <c r="F1701" s="8">
        <f t="shared" si="831"/>
        <v>0</v>
      </c>
      <c r="G1701" s="61">
        <f t="shared" si="832"/>
        <v>5432</v>
      </c>
      <c r="H1701" s="66">
        <f t="shared" si="813"/>
        <v>9.4946775969656186E-2</v>
      </c>
      <c r="I1701" s="2"/>
      <c r="J1701" s="2">
        <f t="shared" si="833"/>
        <v>0.45153903969516351</v>
      </c>
      <c r="K1701" s="2">
        <f t="shared" si="834"/>
        <v>0.54648581566481969</v>
      </c>
      <c r="L1701" s="2">
        <f t="shared" si="835"/>
        <v>0</v>
      </c>
      <c r="M1701" s="2">
        <f t="shared" si="836"/>
        <v>1.9751446400168016E-3</v>
      </c>
      <c r="N1701" s="64">
        <v>25833</v>
      </c>
      <c r="O1701" s="64">
        <v>31265</v>
      </c>
      <c r="P1701" s="64"/>
      <c r="Q1701" s="64"/>
      <c r="R1701" s="64"/>
      <c r="S1701" s="64"/>
      <c r="T1701" s="64"/>
      <c r="U1701" s="64"/>
      <c r="V1701" s="64"/>
      <c r="W1701" s="64"/>
      <c r="X1701" s="64">
        <v>113</v>
      </c>
      <c r="Y1701" s="64"/>
      <c r="Z1701" s="64"/>
      <c r="AA1701" s="64"/>
      <c r="AB1701" s="64"/>
      <c r="AC1701" s="64"/>
      <c r="AD1701" s="64"/>
      <c r="AE1701" s="64"/>
      <c r="AG1701" s="6">
        <f>IF(Q1701&gt;0,RANK(Q1701,(N1701:P1701,Q1701:AE1701)),0)</f>
        <v>0</v>
      </c>
      <c r="AH1701" s="6">
        <f>IF(R1701&gt;0,RANK(R1701,(N1701:P1701,Q1701:AE1701)),0)</f>
        <v>0</v>
      </c>
      <c r="AI1701" s="6">
        <f>IF(T1701&gt;0,RANK(T1701,(N1701:P1701,Q1701:AE1701)),0)</f>
        <v>0</v>
      </c>
      <c r="AJ1701" s="6">
        <f>IF(S1701&gt;0,RANK(S1701,(N1701:P1701,Q1701:AE1701)),0)</f>
        <v>0</v>
      </c>
      <c r="AK1701" s="2">
        <f t="shared" si="837"/>
        <v>0</v>
      </c>
      <c r="AL1701" s="2">
        <f t="shared" si="838"/>
        <v>0</v>
      </c>
      <c r="AM1701" s="2">
        <f t="shared" si="839"/>
        <v>0</v>
      </c>
      <c r="AN1701" s="2">
        <f t="shared" si="840"/>
        <v>0</v>
      </c>
      <c r="AP1701" t="s">
        <v>719</v>
      </c>
      <c r="AQ1701" t="s">
        <v>207</v>
      </c>
      <c r="AT1701">
        <v>1</v>
      </c>
      <c r="AU1701" s="105">
        <v>51</v>
      </c>
      <c r="AV1701" s="107">
        <v>177</v>
      </c>
      <c r="AW1701" s="111">
        <f t="shared" si="827"/>
        <v>51177</v>
      </c>
      <c r="AY1701" s="6" t="s">
        <v>1243</v>
      </c>
    </row>
    <row r="1702" spans="1:51" hidden="1" outlineLevel="1">
      <c r="A1702" t="s">
        <v>1505</v>
      </c>
      <c r="B1702" t="s">
        <v>207</v>
      </c>
      <c r="C1702" s="1">
        <f t="shared" si="828"/>
        <v>59982</v>
      </c>
      <c r="D1702" s="8">
        <f t="shared" si="829"/>
        <v>2</v>
      </c>
      <c r="E1702" s="8">
        <f t="shared" si="830"/>
        <v>1</v>
      </c>
      <c r="F1702" s="8">
        <f t="shared" si="831"/>
        <v>0</v>
      </c>
      <c r="G1702" s="61">
        <f t="shared" si="832"/>
        <v>4177</v>
      </c>
      <c r="H1702" s="66">
        <f t="shared" si="813"/>
        <v>6.9637557934046884E-2</v>
      </c>
      <c r="I1702" s="2"/>
      <c r="J1702" s="2">
        <f t="shared" si="833"/>
        <v>0.46380580840918945</v>
      </c>
      <c r="K1702" s="2">
        <f t="shared" si="834"/>
        <v>0.5334433663432363</v>
      </c>
      <c r="L1702" s="2">
        <f t="shared" si="835"/>
        <v>0</v>
      </c>
      <c r="M1702" s="2">
        <f t="shared" si="836"/>
        <v>2.7508252475743067E-3</v>
      </c>
      <c r="N1702" s="64">
        <v>27820</v>
      </c>
      <c r="O1702" s="64">
        <v>31997</v>
      </c>
      <c r="P1702" s="64"/>
      <c r="Q1702" s="64"/>
      <c r="R1702" s="64"/>
      <c r="S1702" s="64"/>
      <c r="T1702" s="64"/>
      <c r="U1702" s="64"/>
      <c r="V1702" s="64"/>
      <c r="W1702" s="64"/>
      <c r="X1702" s="64">
        <v>165</v>
      </c>
      <c r="Y1702" s="64"/>
      <c r="Z1702" s="64"/>
      <c r="AA1702" s="64"/>
      <c r="AB1702" s="64"/>
      <c r="AC1702" s="64"/>
      <c r="AD1702" s="64"/>
      <c r="AE1702" s="64"/>
      <c r="AG1702" s="6">
        <f>IF(Q1702&gt;0,RANK(Q1702,(N1702:P1702,Q1702:AE1702)),0)</f>
        <v>0</v>
      </c>
      <c r="AH1702" s="6">
        <f>IF(R1702&gt;0,RANK(R1702,(N1702:P1702,Q1702:AE1702)),0)</f>
        <v>0</v>
      </c>
      <c r="AI1702" s="6">
        <f>IF(T1702&gt;0,RANK(T1702,(N1702:P1702,Q1702:AE1702)),0)</f>
        <v>0</v>
      </c>
      <c r="AJ1702" s="6">
        <f>IF(S1702&gt;0,RANK(S1702,(N1702:P1702,Q1702:AE1702)),0)</f>
        <v>0</v>
      </c>
      <c r="AK1702" s="2">
        <f t="shared" si="837"/>
        <v>0</v>
      </c>
      <c r="AL1702" s="2">
        <f t="shared" si="838"/>
        <v>0</v>
      </c>
      <c r="AM1702" s="2">
        <f t="shared" si="839"/>
        <v>0</v>
      </c>
      <c r="AN1702" s="2">
        <f t="shared" si="840"/>
        <v>0</v>
      </c>
      <c r="AP1702" t="s">
        <v>1505</v>
      </c>
      <c r="AQ1702" t="s">
        <v>207</v>
      </c>
      <c r="AR1702">
        <v>1</v>
      </c>
      <c r="AT1702">
        <v>1</v>
      </c>
      <c r="AU1702" s="105">
        <v>51</v>
      </c>
      <c r="AV1702" s="107">
        <v>179</v>
      </c>
      <c r="AW1702" s="111">
        <f t="shared" si="827"/>
        <v>51179</v>
      </c>
      <c r="AY1702" s="6" t="s">
        <v>1243</v>
      </c>
    </row>
    <row r="1703" spans="1:51" hidden="1" outlineLevel="1">
      <c r="A1703" t="s">
        <v>1251</v>
      </c>
      <c r="B1703" t="s">
        <v>207</v>
      </c>
      <c r="C1703" s="1">
        <f t="shared" si="828"/>
        <v>4221</v>
      </c>
      <c r="D1703" s="8">
        <f t="shared" si="829"/>
        <v>1</v>
      </c>
      <c r="E1703" s="8">
        <f t="shared" si="830"/>
        <v>2</v>
      </c>
      <c r="F1703" s="8">
        <f t="shared" si="831"/>
        <v>0</v>
      </c>
      <c r="G1703" s="61">
        <f t="shared" si="832"/>
        <v>895</v>
      </c>
      <c r="H1703" s="66">
        <f t="shared" si="813"/>
        <v>0.21203506278133144</v>
      </c>
      <c r="I1703" s="2"/>
      <c r="J1703" s="2">
        <f t="shared" si="833"/>
        <v>0.60483297796730628</v>
      </c>
      <c r="K1703" s="2">
        <f t="shared" si="834"/>
        <v>0.3927979151859749</v>
      </c>
      <c r="L1703" s="2">
        <f t="shared" si="835"/>
        <v>0</v>
      </c>
      <c r="M1703" s="2">
        <f t="shared" si="836"/>
        <v>2.3691068467188159E-3</v>
      </c>
      <c r="N1703" s="64">
        <v>2553</v>
      </c>
      <c r="O1703" s="64">
        <v>1658</v>
      </c>
      <c r="P1703" s="64"/>
      <c r="Q1703" s="64"/>
      <c r="R1703" s="64"/>
      <c r="S1703" s="64"/>
      <c r="T1703" s="64"/>
      <c r="U1703" s="64"/>
      <c r="V1703" s="64"/>
      <c r="W1703" s="64"/>
      <c r="X1703" s="64">
        <v>10</v>
      </c>
      <c r="Y1703" s="64"/>
      <c r="Z1703" s="64"/>
      <c r="AA1703" s="64"/>
      <c r="AB1703" s="64"/>
      <c r="AC1703" s="64"/>
      <c r="AD1703" s="64"/>
      <c r="AE1703" s="64"/>
      <c r="AG1703" s="6">
        <f>IF(Q1703&gt;0,RANK(Q1703,(N1703:P1703,Q1703:AE1703)),0)</f>
        <v>0</v>
      </c>
      <c r="AH1703" s="6">
        <f>IF(R1703&gt;0,RANK(R1703,(N1703:P1703,Q1703:AE1703)),0)</f>
        <v>0</v>
      </c>
      <c r="AI1703" s="6">
        <f>IF(T1703&gt;0,RANK(T1703,(N1703:P1703,Q1703:AE1703)),0)</f>
        <v>0</v>
      </c>
      <c r="AJ1703" s="6">
        <f>IF(S1703&gt;0,RANK(S1703,(N1703:P1703,Q1703:AE1703)),0)</f>
        <v>0</v>
      </c>
      <c r="AK1703" s="2">
        <f t="shared" si="837"/>
        <v>0</v>
      </c>
      <c r="AL1703" s="2">
        <f t="shared" si="838"/>
        <v>0</v>
      </c>
      <c r="AM1703" s="2">
        <f t="shared" si="839"/>
        <v>0</v>
      </c>
      <c r="AN1703" s="2">
        <f t="shared" si="840"/>
        <v>0</v>
      </c>
      <c r="AP1703" t="s">
        <v>1251</v>
      </c>
      <c r="AQ1703" t="s">
        <v>207</v>
      </c>
      <c r="AR1703">
        <v>3</v>
      </c>
      <c r="AT1703">
        <v>1</v>
      </c>
      <c r="AU1703" s="105">
        <v>51</v>
      </c>
      <c r="AV1703" s="107">
        <v>181</v>
      </c>
      <c r="AW1703" s="111">
        <f t="shared" si="827"/>
        <v>51181</v>
      </c>
      <c r="AY1703" s="6" t="s">
        <v>1243</v>
      </c>
    </row>
    <row r="1704" spans="1:51" hidden="1" outlineLevel="1">
      <c r="A1704" t="s">
        <v>219</v>
      </c>
      <c r="B1704" t="s">
        <v>207</v>
      </c>
      <c r="C1704" s="1">
        <f t="shared" si="828"/>
        <v>5342</v>
      </c>
      <c r="D1704" s="8">
        <f t="shared" si="829"/>
        <v>1</v>
      </c>
      <c r="E1704" s="8">
        <f t="shared" si="830"/>
        <v>2</v>
      </c>
      <c r="F1704" s="8">
        <f t="shared" si="831"/>
        <v>0</v>
      </c>
      <c r="G1704" s="61">
        <f t="shared" si="832"/>
        <v>1221</v>
      </c>
      <c r="H1704" s="66">
        <f t="shared" si="813"/>
        <v>0.22856608011980531</v>
      </c>
      <c r="I1704" s="2"/>
      <c r="J1704" s="2">
        <f t="shared" si="833"/>
        <v>0.61362785473605386</v>
      </c>
      <c r="K1704" s="2">
        <f t="shared" si="834"/>
        <v>0.38506177461624858</v>
      </c>
      <c r="L1704" s="2">
        <f t="shared" si="835"/>
        <v>0</v>
      </c>
      <c r="M1704" s="2">
        <f t="shared" si="836"/>
        <v>1.3103706476975674E-3</v>
      </c>
      <c r="N1704" s="64">
        <v>3278</v>
      </c>
      <c r="O1704" s="64">
        <v>2057</v>
      </c>
      <c r="P1704" s="64"/>
      <c r="Q1704" s="64"/>
      <c r="R1704" s="64"/>
      <c r="S1704" s="64"/>
      <c r="T1704" s="64"/>
      <c r="U1704" s="64"/>
      <c r="V1704" s="64"/>
      <c r="W1704" s="64"/>
      <c r="X1704" s="64">
        <v>7</v>
      </c>
      <c r="Y1704" s="64"/>
      <c r="Z1704" s="64"/>
      <c r="AA1704" s="64"/>
      <c r="AB1704" s="64"/>
      <c r="AC1704" s="64"/>
      <c r="AD1704" s="64"/>
      <c r="AE1704" s="64"/>
      <c r="AG1704" s="6">
        <f>IF(Q1704&gt;0,RANK(Q1704,(N1704:P1704,Q1704:AE1704)),0)</f>
        <v>0</v>
      </c>
      <c r="AH1704" s="6">
        <f>IF(R1704&gt;0,RANK(R1704,(N1704:P1704,Q1704:AE1704)),0)</f>
        <v>0</v>
      </c>
      <c r="AI1704" s="6">
        <f>IF(T1704&gt;0,RANK(T1704,(N1704:P1704,Q1704:AE1704)),0)</f>
        <v>0</v>
      </c>
      <c r="AJ1704" s="6">
        <f>IF(S1704&gt;0,RANK(S1704,(N1704:P1704,Q1704:AE1704)),0)</f>
        <v>0</v>
      </c>
      <c r="AK1704" s="2">
        <f t="shared" si="837"/>
        <v>0</v>
      </c>
      <c r="AL1704" s="2">
        <f t="shared" si="838"/>
        <v>0</v>
      </c>
      <c r="AM1704" s="2">
        <f t="shared" si="839"/>
        <v>0</v>
      </c>
      <c r="AN1704" s="2">
        <f t="shared" si="840"/>
        <v>0</v>
      </c>
      <c r="AP1704" t="s">
        <v>219</v>
      </c>
      <c r="AQ1704" t="s">
        <v>207</v>
      </c>
      <c r="AR1704">
        <v>4</v>
      </c>
      <c r="AT1704">
        <v>1</v>
      </c>
      <c r="AU1704" s="105">
        <v>51</v>
      </c>
      <c r="AV1704" s="107">
        <v>183</v>
      </c>
      <c r="AW1704" s="111">
        <f t="shared" si="827"/>
        <v>51183</v>
      </c>
      <c r="AY1704" s="6" t="s">
        <v>1243</v>
      </c>
    </row>
    <row r="1705" spans="1:51" hidden="1" outlineLevel="1">
      <c r="A1705" t="s">
        <v>2361</v>
      </c>
      <c r="B1705" t="s">
        <v>207</v>
      </c>
      <c r="C1705" s="1">
        <f t="shared" si="828"/>
        <v>17810</v>
      </c>
      <c r="D1705" s="8">
        <f t="shared" si="829"/>
        <v>2</v>
      </c>
      <c r="E1705" s="8">
        <f t="shared" si="830"/>
        <v>1</v>
      </c>
      <c r="F1705" s="8">
        <f t="shared" si="831"/>
        <v>0</v>
      </c>
      <c r="G1705" s="61">
        <f t="shared" si="832"/>
        <v>9159</v>
      </c>
      <c r="H1705" s="66">
        <f t="shared" si="813"/>
        <v>0.51426165075800112</v>
      </c>
      <c r="I1705" s="2"/>
      <c r="J1705" s="2">
        <f t="shared" si="833"/>
        <v>0.24244806288601908</v>
      </c>
      <c r="K1705" s="2">
        <f t="shared" si="834"/>
        <v>0.75670971364402018</v>
      </c>
      <c r="L1705" s="2">
        <f t="shared" si="835"/>
        <v>0</v>
      </c>
      <c r="M1705" s="2">
        <f t="shared" si="836"/>
        <v>8.422234699607678E-4</v>
      </c>
      <c r="N1705" s="64">
        <v>4318</v>
      </c>
      <c r="O1705" s="64">
        <v>13477</v>
      </c>
      <c r="P1705" s="64"/>
      <c r="Q1705" s="64"/>
      <c r="R1705" s="64"/>
      <c r="S1705" s="64"/>
      <c r="T1705" s="64"/>
      <c r="U1705" s="64"/>
      <c r="V1705" s="64"/>
      <c r="W1705" s="64"/>
      <c r="X1705" s="64">
        <v>15</v>
      </c>
      <c r="Y1705" s="64"/>
      <c r="Z1705" s="64"/>
      <c r="AA1705" s="64"/>
      <c r="AB1705" s="64"/>
      <c r="AC1705" s="64"/>
      <c r="AD1705" s="64"/>
      <c r="AE1705" s="64"/>
      <c r="AG1705" s="6">
        <f>IF(Q1705&gt;0,RANK(Q1705,(N1705:P1705,Q1705:AE1705)),0)</f>
        <v>0</v>
      </c>
      <c r="AH1705" s="6">
        <f>IF(R1705&gt;0,RANK(R1705,(N1705:P1705,Q1705:AE1705)),0)</f>
        <v>0</v>
      </c>
      <c r="AI1705" s="6">
        <f>IF(T1705&gt;0,RANK(T1705,(N1705:P1705,Q1705:AE1705)),0)</f>
        <v>0</v>
      </c>
      <c r="AJ1705" s="6">
        <f>IF(S1705&gt;0,RANK(S1705,(N1705:P1705,Q1705:AE1705)),0)</f>
        <v>0</v>
      </c>
      <c r="AK1705" s="2">
        <f t="shared" si="837"/>
        <v>0</v>
      </c>
      <c r="AL1705" s="2">
        <f t="shared" si="838"/>
        <v>0</v>
      </c>
      <c r="AM1705" s="2">
        <f t="shared" si="839"/>
        <v>0</v>
      </c>
      <c r="AN1705" s="2">
        <f t="shared" si="840"/>
        <v>0</v>
      </c>
      <c r="AP1705" t="s">
        <v>2361</v>
      </c>
      <c r="AQ1705" t="s">
        <v>207</v>
      </c>
      <c r="AR1705">
        <v>9</v>
      </c>
      <c r="AT1705">
        <v>1</v>
      </c>
      <c r="AU1705" s="105">
        <v>51</v>
      </c>
      <c r="AV1705" s="107">
        <v>185</v>
      </c>
      <c r="AW1705" s="111">
        <f t="shared" si="827"/>
        <v>51185</v>
      </c>
      <c r="AY1705" s="6" t="s">
        <v>1243</v>
      </c>
    </row>
    <row r="1706" spans="1:51" hidden="1" outlineLevel="1">
      <c r="A1706" t="s">
        <v>290</v>
      </c>
      <c r="B1706" t="s">
        <v>207</v>
      </c>
      <c r="C1706" s="1">
        <f t="shared" si="828"/>
        <v>16404</v>
      </c>
      <c r="D1706" s="8">
        <f t="shared" si="829"/>
        <v>2</v>
      </c>
      <c r="E1706" s="8">
        <f t="shared" si="830"/>
        <v>1</v>
      </c>
      <c r="F1706" s="8">
        <f t="shared" si="831"/>
        <v>0</v>
      </c>
      <c r="G1706" s="61">
        <f t="shared" si="832"/>
        <v>3131</v>
      </c>
      <c r="H1706" s="66">
        <f t="shared" ref="H1706:H1769" si="841">IF(C1706&gt;0,G1706/C1706,0)</f>
        <v>0.19086808095586441</v>
      </c>
      <c r="I1706" s="2"/>
      <c r="J1706" s="2">
        <f t="shared" si="833"/>
        <v>0.40331626432577422</v>
      </c>
      <c r="K1706" s="2">
        <f t="shared" si="834"/>
        <v>0.59418434528163866</v>
      </c>
      <c r="L1706" s="2">
        <f t="shared" si="835"/>
        <v>0</v>
      </c>
      <c r="M1706" s="2">
        <f t="shared" si="836"/>
        <v>2.4993903925871752E-3</v>
      </c>
      <c r="N1706" s="64">
        <v>6616</v>
      </c>
      <c r="O1706" s="64">
        <v>9747</v>
      </c>
      <c r="P1706" s="64"/>
      <c r="Q1706" s="64"/>
      <c r="R1706" s="64"/>
      <c r="S1706" s="64"/>
      <c r="T1706" s="64"/>
      <c r="U1706" s="64"/>
      <c r="V1706" s="64"/>
      <c r="W1706" s="64"/>
      <c r="X1706" s="64">
        <v>41</v>
      </c>
      <c r="Y1706" s="64"/>
      <c r="Z1706" s="64"/>
      <c r="AA1706" s="64"/>
      <c r="AB1706" s="64"/>
      <c r="AC1706" s="64"/>
      <c r="AD1706" s="64"/>
      <c r="AE1706" s="64"/>
      <c r="AG1706" s="6">
        <f>IF(Q1706&gt;0,RANK(Q1706,(N1706:P1706,Q1706:AE1706)),0)</f>
        <v>0</v>
      </c>
      <c r="AH1706" s="6">
        <f>IF(R1706&gt;0,RANK(R1706,(N1706:P1706,Q1706:AE1706)),0)</f>
        <v>0</v>
      </c>
      <c r="AI1706" s="6">
        <f>IF(T1706&gt;0,RANK(T1706,(N1706:P1706,Q1706:AE1706)),0)</f>
        <v>0</v>
      </c>
      <c r="AJ1706" s="6">
        <f>IF(S1706&gt;0,RANK(S1706,(N1706:P1706,Q1706:AE1706)),0)</f>
        <v>0</v>
      </c>
      <c r="AK1706" s="2">
        <f t="shared" si="837"/>
        <v>0</v>
      </c>
      <c r="AL1706" s="2">
        <f t="shared" si="838"/>
        <v>0</v>
      </c>
      <c r="AM1706" s="2">
        <f t="shared" si="839"/>
        <v>0</v>
      </c>
      <c r="AN1706" s="2">
        <f t="shared" si="840"/>
        <v>0</v>
      </c>
      <c r="AP1706" t="s">
        <v>290</v>
      </c>
      <c r="AQ1706" t="s">
        <v>207</v>
      </c>
      <c r="AR1706">
        <v>6</v>
      </c>
      <c r="AT1706">
        <v>1</v>
      </c>
      <c r="AU1706" s="105">
        <v>51</v>
      </c>
      <c r="AV1706" s="107">
        <v>187</v>
      </c>
      <c r="AW1706" s="111">
        <f t="shared" si="827"/>
        <v>51187</v>
      </c>
      <c r="AY1706" s="6" t="s">
        <v>1243</v>
      </c>
    </row>
    <row r="1707" spans="1:51" hidden="1" outlineLevel="1">
      <c r="A1707" t="s">
        <v>342</v>
      </c>
      <c r="B1707" t="s">
        <v>207</v>
      </c>
      <c r="C1707" s="1">
        <f t="shared" si="828"/>
        <v>25362</v>
      </c>
      <c r="D1707" s="8">
        <f t="shared" si="829"/>
        <v>2</v>
      </c>
      <c r="E1707" s="8">
        <f t="shared" si="830"/>
        <v>1</v>
      </c>
      <c r="F1707" s="8">
        <f t="shared" si="831"/>
        <v>0</v>
      </c>
      <c r="G1707" s="61">
        <f t="shared" si="832"/>
        <v>9501</v>
      </c>
      <c r="H1707" s="66">
        <f t="shared" si="841"/>
        <v>0.37461556659569434</v>
      </c>
      <c r="I1707" s="2"/>
      <c r="J1707" s="2">
        <f t="shared" si="833"/>
        <v>0.31212049522908286</v>
      </c>
      <c r="K1707" s="2">
        <f t="shared" si="834"/>
        <v>0.6867360618247772</v>
      </c>
      <c r="L1707" s="2">
        <f t="shared" si="835"/>
        <v>0</v>
      </c>
      <c r="M1707" s="2">
        <f t="shared" si="836"/>
        <v>1.1434429461399942E-3</v>
      </c>
      <c r="N1707" s="64">
        <v>7916</v>
      </c>
      <c r="O1707" s="64">
        <v>17417</v>
      </c>
      <c r="P1707" s="64"/>
      <c r="Q1707" s="64"/>
      <c r="R1707" s="64"/>
      <c r="S1707" s="64"/>
      <c r="T1707" s="64"/>
      <c r="U1707" s="64"/>
      <c r="V1707" s="64"/>
      <c r="W1707" s="64"/>
      <c r="X1707" s="64">
        <v>29</v>
      </c>
      <c r="Y1707" s="64"/>
      <c r="Z1707" s="64"/>
      <c r="AA1707" s="64"/>
      <c r="AB1707" s="64"/>
      <c r="AC1707" s="64"/>
      <c r="AD1707" s="64"/>
      <c r="AE1707" s="64"/>
      <c r="AG1707" s="6">
        <f>IF(Q1707&gt;0,RANK(Q1707,(N1707:P1707,Q1707:AE1707)),0)</f>
        <v>0</v>
      </c>
      <c r="AH1707" s="6">
        <f>IF(R1707&gt;0,RANK(R1707,(N1707:P1707,Q1707:AE1707)),0)</f>
        <v>0</v>
      </c>
      <c r="AI1707" s="6">
        <f>IF(T1707&gt;0,RANK(T1707,(N1707:P1707,Q1707:AE1707)),0)</f>
        <v>0</v>
      </c>
      <c r="AJ1707" s="6">
        <f>IF(S1707&gt;0,RANK(S1707,(N1707:P1707,Q1707:AE1707)),0)</f>
        <v>0</v>
      </c>
      <c r="AK1707" s="2">
        <f t="shared" si="837"/>
        <v>0</v>
      </c>
      <c r="AL1707" s="2">
        <f t="shared" si="838"/>
        <v>0</v>
      </c>
      <c r="AM1707" s="2">
        <f t="shared" si="839"/>
        <v>0</v>
      </c>
      <c r="AN1707" s="2">
        <f t="shared" si="840"/>
        <v>0</v>
      </c>
      <c r="AP1707" t="s">
        <v>342</v>
      </c>
      <c r="AQ1707" t="s">
        <v>207</v>
      </c>
      <c r="AR1707">
        <v>9</v>
      </c>
      <c r="AT1707">
        <v>1</v>
      </c>
      <c r="AU1707" s="105">
        <v>51</v>
      </c>
      <c r="AV1707" s="107">
        <v>191</v>
      </c>
      <c r="AW1707" s="111">
        <f t="shared" si="827"/>
        <v>51191</v>
      </c>
      <c r="AY1707" s="6" t="s">
        <v>1243</v>
      </c>
    </row>
    <row r="1708" spans="1:51" hidden="1" outlineLevel="1">
      <c r="A1708" t="s">
        <v>2183</v>
      </c>
      <c r="B1708" t="s">
        <v>207</v>
      </c>
      <c r="C1708" s="1">
        <f t="shared" si="828"/>
        <v>8048</v>
      </c>
      <c r="D1708" s="8">
        <f t="shared" si="829"/>
        <v>1</v>
      </c>
      <c r="E1708" s="8">
        <f t="shared" si="830"/>
        <v>2</v>
      </c>
      <c r="F1708" s="8">
        <f t="shared" si="831"/>
        <v>0</v>
      </c>
      <c r="G1708" s="61">
        <f t="shared" si="832"/>
        <v>628</v>
      </c>
      <c r="H1708" s="66">
        <f t="shared" si="841"/>
        <v>7.8031809145129222E-2</v>
      </c>
      <c r="I1708" s="2"/>
      <c r="J1708" s="2">
        <f t="shared" si="833"/>
        <v>0.53814612326043743</v>
      </c>
      <c r="K1708" s="2">
        <f t="shared" si="834"/>
        <v>0.46011431411530818</v>
      </c>
      <c r="L1708" s="2">
        <f t="shared" si="835"/>
        <v>0</v>
      </c>
      <c r="M1708" s="2">
        <f t="shared" si="836"/>
        <v>1.7395626242543982E-3</v>
      </c>
      <c r="N1708" s="64">
        <v>4331</v>
      </c>
      <c r="O1708" s="64">
        <v>3703</v>
      </c>
      <c r="P1708" s="64"/>
      <c r="Q1708" s="64"/>
      <c r="R1708" s="64"/>
      <c r="S1708" s="64"/>
      <c r="T1708" s="64"/>
      <c r="U1708" s="64"/>
      <c r="V1708" s="64"/>
      <c r="W1708" s="64"/>
      <c r="X1708" s="64">
        <v>14</v>
      </c>
      <c r="Y1708" s="64"/>
      <c r="Z1708" s="64"/>
      <c r="AA1708" s="64"/>
      <c r="AB1708" s="64"/>
      <c r="AC1708" s="64"/>
      <c r="AD1708" s="64"/>
      <c r="AE1708" s="64"/>
      <c r="AG1708" s="6">
        <f>IF(Q1708&gt;0,RANK(Q1708,(N1708:P1708,Q1708:AE1708)),0)</f>
        <v>0</v>
      </c>
      <c r="AH1708" s="6">
        <f>IF(R1708&gt;0,RANK(R1708,(N1708:P1708,Q1708:AE1708)),0)</f>
        <v>0</v>
      </c>
      <c r="AI1708" s="6">
        <f>IF(T1708&gt;0,RANK(T1708,(N1708:P1708,Q1708:AE1708)),0)</f>
        <v>0</v>
      </c>
      <c r="AJ1708" s="6">
        <f>IF(S1708&gt;0,RANK(S1708,(N1708:P1708,Q1708:AE1708)),0)</f>
        <v>0</v>
      </c>
      <c r="AK1708" s="2">
        <f t="shared" si="837"/>
        <v>0</v>
      </c>
      <c r="AL1708" s="2">
        <f t="shared" si="838"/>
        <v>0</v>
      </c>
      <c r="AM1708" s="2">
        <f t="shared" si="839"/>
        <v>0</v>
      </c>
      <c r="AN1708" s="2">
        <f t="shared" si="840"/>
        <v>0</v>
      </c>
      <c r="AP1708" t="s">
        <v>2183</v>
      </c>
      <c r="AQ1708" t="s">
        <v>207</v>
      </c>
      <c r="AR1708">
        <v>1</v>
      </c>
      <c r="AT1708">
        <v>1</v>
      </c>
      <c r="AU1708" s="105">
        <v>51</v>
      </c>
      <c r="AV1708" s="107">
        <v>193</v>
      </c>
      <c r="AW1708" s="111">
        <f t="shared" si="827"/>
        <v>51193</v>
      </c>
      <c r="AY1708" s="6" t="s">
        <v>1243</v>
      </c>
    </row>
    <row r="1709" spans="1:51" hidden="1" outlineLevel="1">
      <c r="A1709" t="s">
        <v>1897</v>
      </c>
      <c r="B1709" t="s">
        <v>207</v>
      </c>
      <c r="C1709" s="1">
        <f t="shared" si="828"/>
        <v>14768</v>
      </c>
      <c r="D1709" s="8">
        <f t="shared" si="829"/>
        <v>2</v>
      </c>
      <c r="E1709" s="8">
        <f t="shared" si="830"/>
        <v>1</v>
      </c>
      <c r="F1709" s="8">
        <f t="shared" si="831"/>
        <v>0</v>
      </c>
      <c r="G1709" s="61">
        <f t="shared" si="832"/>
        <v>6284</v>
      </c>
      <c r="H1709" s="66">
        <f t="shared" si="841"/>
        <v>0.42551462621885155</v>
      </c>
      <c r="I1709" s="2"/>
      <c r="J1709" s="2">
        <f t="shared" si="833"/>
        <v>0.28683640303358615</v>
      </c>
      <c r="K1709" s="2">
        <f t="shared" si="834"/>
        <v>0.71235102925243765</v>
      </c>
      <c r="L1709" s="2">
        <f t="shared" si="835"/>
        <v>0</v>
      </c>
      <c r="M1709" s="2">
        <f t="shared" si="836"/>
        <v>8.1256771397619776E-4</v>
      </c>
      <c r="N1709" s="64">
        <v>4236</v>
      </c>
      <c r="O1709" s="64">
        <v>10520</v>
      </c>
      <c r="P1709" s="64"/>
      <c r="Q1709" s="64"/>
      <c r="R1709" s="64"/>
      <c r="S1709" s="64"/>
      <c r="T1709" s="64"/>
      <c r="U1709" s="64"/>
      <c r="V1709" s="64"/>
      <c r="W1709" s="64"/>
      <c r="X1709" s="64">
        <v>12</v>
      </c>
      <c r="Y1709" s="64"/>
      <c r="Z1709" s="64"/>
      <c r="AA1709" s="64"/>
      <c r="AB1709" s="64"/>
      <c r="AC1709" s="64"/>
      <c r="AD1709" s="64"/>
      <c r="AE1709" s="64"/>
      <c r="AG1709" s="6">
        <f>IF(Q1709&gt;0,RANK(Q1709,(N1709:P1709,Q1709:AE1709)),0)</f>
        <v>0</v>
      </c>
      <c r="AH1709" s="6">
        <f>IF(R1709&gt;0,RANK(R1709,(N1709:P1709,Q1709:AE1709)),0)</f>
        <v>0</v>
      </c>
      <c r="AI1709" s="6">
        <f>IF(T1709&gt;0,RANK(T1709,(N1709:P1709,Q1709:AE1709)),0)</f>
        <v>0</v>
      </c>
      <c r="AJ1709" s="6">
        <f>IF(S1709&gt;0,RANK(S1709,(N1709:P1709,Q1709:AE1709)),0)</f>
        <v>0</v>
      </c>
      <c r="AK1709" s="2">
        <f t="shared" si="837"/>
        <v>0</v>
      </c>
      <c r="AL1709" s="2">
        <f t="shared" si="838"/>
        <v>0</v>
      </c>
      <c r="AM1709" s="2">
        <f t="shared" si="839"/>
        <v>0</v>
      </c>
      <c r="AN1709" s="2">
        <f t="shared" si="840"/>
        <v>0</v>
      </c>
      <c r="AP1709" t="s">
        <v>1897</v>
      </c>
      <c r="AQ1709" t="s">
        <v>207</v>
      </c>
      <c r="AR1709">
        <v>9</v>
      </c>
      <c r="AT1709">
        <v>1</v>
      </c>
      <c r="AU1709" s="105">
        <v>51</v>
      </c>
      <c r="AV1709" s="107">
        <v>195</v>
      </c>
      <c r="AW1709" s="111">
        <f t="shared" si="827"/>
        <v>51195</v>
      </c>
      <c r="AY1709" s="6" t="s">
        <v>1243</v>
      </c>
    </row>
    <row r="1710" spans="1:51" hidden="1" outlineLevel="1">
      <c r="A1710" t="s">
        <v>1415</v>
      </c>
      <c r="B1710" t="s">
        <v>207</v>
      </c>
      <c r="C1710" s="1">
        <f t="shared" si="828"/>
        <v>12171</v>
      </c>
      <c r="D1710" s="8">
        <f t="shared" si="829"/>
        <v>2</v>
      </c>
      <c r="E1710" s="8">
        <f t="shared" si="830"/>
        <v>1</v>
      </c>
      <c r="F1710" s="8">
        <f t="shared" si="831"/>
        <v>0</v>
      </c>
      <c r="G1710" s="61">
        <f t="shared" si="832"/>
        <v>4049</v>
      </c>
      <c r="H1710" s="66">
        <f t="shared" si="841"/>
        <v>0.33267603319365707</v>
      </c>
      <c r="I1710" s="2"/>
      <c r="J1710" s="2">
        <f t="shared" si="833"/>
        <v>0.33119710787938544</v>
      </c>
      <c r="K1710" s="2">
        <f t="shared" si="834"/>
        <v>0.66387314107304252</v>
      </c>
      <c r="L1710" s="2">
        <f t="shared" si="835"/>
        <v>0</v>
      </c>
      <c r="M1710" s="2">
        <f t="shared" si="836"/>
        <v>4.9297510475720951E-3</v>
      </c>
      <c r="N1710" s="64">
        <v>4031</v>
      </c>
      <c r="O1710" s="64">
        <v>8080</v>
      </c>
      <c r="P1710" s="64"/>
      <c r="Q1710" s="64"/>
      <c r="R1710" s="64"/>
      <c r="S1710" s="64"/>
      <c r="T1710" s="64"/>
      <c r="U1710" s="64"/>
      <c r="V1710" s="64"/>
      <c r="W1710" s="64"/>
      <c r="X1710" s="64">
        <v>60</v>
      </c>
      <c r="Y1710" s="64"/>
      <c r="Z1710" s="64"/>
      <c r="AA1710" s="64"/>
      <c r="AB1710" s="64"/>
      <c r="AC1710" s="64"/>
      <c r="AD1710" s="64"/>
      <c r="AE1710" s="64"/>
      <c r="AG1710" s="6">
        <f>IF(Q1710&gt;0,RANK(Q1710,(N1710:P1710,Q1710:AE1710)),0)</f>
        <v>0</v>
      </c>
      <c r="AH1710" s="6">
        <f>IF(R1710&gt;0,RANK(R1710,(N1710:P1710,Q1710:AE1710)),0)</f>
        <v>0</v>
      </c>
      <c r="AI1710" s="6">
        <f>IF(T1710&gt;0,RANK(T1710,(N1710:P1710,Q1710:AE1710)),0)</f>
        <v>0</v>
      </c>
      <c r="AJ1710" s="6">
        <f>IF(S1710&gt;0,RANK(S1710,(N1710:P1710,Q1710:AE1710)),0)</f>
        <v>0</v>
      </c>
      <c r="AK1710" s="2">
        <f t="shared" si="837"/>
        <v>0</v>
      </c>
      <c r="AL1710" s="2">
        <f t="shared" si="838"/>
        <v>0</v>
      </c>
      <c r="AM1710" s="2">
        <f t="shared" si="839"/>
        <v>0</v>
      </c>
      <c r="AN1710" s="2">
        <f t="shared" si="840"/>
        <v>0</v>
      </c>
      <c r="AP1710" t="s">
        <v>1415</v>
      </c>
      <c r="AQ1710" t="s">
        <v>207</v>
      </c>
      <c r="AR1710">
        <v>9</v>
      </c>
      <c r="AT1710">
        <v>1</v>
      </c>
      <c r="AU1710" s="105">
        <v>51</v>
      </c>
      <c r="AV1710" s="107">
        <v>197</v>
      </c>
      <c r="AW1710" s="111">
        <f t="shared" si="827"/>
        <v>51197</v>
      </c>
      <c r="AY1710" s="6" t="s">
        <v>1243</v>
      </c>
    </row>
    <row r="1711" spans="1:51" hidden="1" outlineLevel="1">
      <c r="A1711" t="s">
        <v>1530</v>
      </c>
      <c r="B1711" t="s">
        <v>207</v>
      </c>
      <c r="C1711" s="1">
        <f t="shared" si="828"/>
        <v>33653</v>
      </c>
      <c r="D1711" s="8">
        <f t="shared" si="829"/>
        <v>2</v>
      </c>
      <c r="E1711" s="8">
        <f t="shared" si="830"/>
        <v>1</v>
      </c>
      <c r="F1711" s="8">
        <f t="shared" si="831"/>
        <v>0</v>
      </c>
      <c r="G1711" s="61">
        <f t="shared" si="832"/>
        <v>5896</v>
      </c>
      <c r="H1711" s="66">
        <f t="shared" si="841"/>
        <v>0.17519983359581612</v>
      </c>
      <c r="I1711" s="2"/>
      <c r="J1711" s="2">
        <f t="shared" si="833"/>
        <v>0.41152348973345615</v>
      </c>
      <c r="K1711" s="2">
        <f t="shared" si="834"/>
        <v>0.58672332332927224</v>
      </c>
      <c r="L1711" s="2">
        <f t="shared" si="835"/>
        <v>0</v>
      </c>
      <c r="M1711" s="2">
        <f t="shared" si="836"/>
        <v>1.7531869372716669E-3</v>
      </c>
      <c r="N1711" s="64">
        <v>13849</v>
      </c>
      <c r="O1711" s="64">
        <v>19745</v>
      </c>
      <c r="P1711" s="64"/>
      <c r="Q1711" s="64"/>
      <c r="R1711" s="64"/>
      <c r="S1711" s="64"/>
      <c r="T1711" s="64"/>
      <c r="U1711" s="64"/>
      <c r="V1711" s="64"/>
      <c r="W1711" s="64"/>
      <c r="X1711" s="64">
        <v>59</v>
      </c>
      <c r="Y1711" s="64"/>
      <c r="Z1711" s="64"/>
      <c r="AA1711" s="64"/>
      <c r="AB1711" s="64"/>
      <c r="AC1711" s="64"/>
      <c r="AD1711" s="64"/>
      <c r="AE1711" s="64"/>
      <c r="AG1711" s="6">
        <f>IF(Q1711&gt;0,RANK(Q1711,(N1711:P1711,Q1711:AE1711)),0)</f>
        <v>0</v>
      </c>
      <c r="AH1711" s="6">
        <f>IF(R1711&gt;0,RANK(R1711,(N1711:P1711,Q1711:AE1711)),0)</f>
        <v>0</v>
      </c>
      <c r="AI1711" s="6">
        <f>IF(T1711&gt;0,RANK(T1711,(N1711:P1711,Q1711:AE1711)),0)</f>
        <v>0</v>
      </c>
      <c r="AJ1711" s="6">
        <f>IF(S1711&gt;0,RANK(S1711,(N1711:P1711,Q1711:AE1711)),0)</f>
        <v>0</v>
      </c>
      <c r="AK1711" s="2">
        <f t="shared" si="837"/>
        <v>0</v>
      </c>
      <c r="AL1711" s="2">
        <f t="shared" si="838"/>
        <v>0</v>
      </c>
      <c r="AM1711" s="2">
        <f t="shared" si="839"/>
        <v>0</v>
      </c>
      <c r="AN1711" s="2">
        <f t="shared" si="840"/>
        <v>0</v>
      </c>
      <c r="AP1711" t="s">
        <v>1530</v>
      </c>
      <c r="AQ1711" t="s">
        <v>207</v>
      </c>
      <c r="AR1711">
        <v>1</v>
      </c>
      <c r="AT1711">
        <v>1</v>
      </c>
      <c r="AU1711" s="105">
        <v>51</v>
      </c>
      <c r="AV1711" s="107">
        <v>199</v>
      </c>
      <c r="AW1711" s="111">
        <f t="shared" si="827"/>
        <v>51199</v>
      </c>
      <c r="AY1711" s="6" t="s">
        <v>1243</v>
      </c>
    </row>
    <row r="1712" spans="1:51" hidden="1" outlineLevel="1">
      <c r="A1712" t="s">
        <v>2412</v>
      </c>
      <c r="B1712" t="s">
        <v>207</v>
      </c>
      <c r="C1712" s="1">
        <f t="shared" si="828"/>
        <v>72138</v>
      </c>
      <c r="D1712" s="8">
        <f t="shared" si="829"/>
        <v>1</v>
      </c>
      <c r="E1712" s="8">
        <f t="shared" si="830"/>
        <v>2</v>
      </c>
      <c r="F1712" s="8">
        <f t="shared" si="831"/>
        <v>0</v>
      </c>
      <c r="G1712" s="61">
        <f t="shared" si="832"/>
        <v>33004</v>
      </c>
      <c r="H1712" s="66">
        <f t="shared" si="841"/>
        <v>0.45751199090631844</v>
      </c>
      <c r="I1712" s="2"/>
      <c r="J1712" s="2">
        <f t="shared" si="833"/>
        <v>0.72779949541157229</v>
      </c>
      <c r="K1712" s="2">
        <f t="shared" si="834"/>
        <v>0.2702875045052538</v>
      </c>
      <c r="L1712" s="2">
        <f t="shared" si="835"/>
        <v>0</v>
      </c>
      <c r="M1712" s="2">
        <f t="shared" si="836"/>
        <v>1.9130000831739102E-3</v>
      </c>
      <c r="N1712" s="64">
        <v>52502</v>
      </c>
      <c r="O1712" s="64">
        <v>19498</v>
      </c>
      <c r="P1712" s="64"/>
      <c r="Q1712" s="64"/>
      <c r="R1712" s="64"/>
      <c r="S1712" s="64"/>
      <c r="T1712" s="64"/>
      <c r="U1712" s="64"/>
      <c r="V1712" s="64"/>
      <c r="W1712" s="64"/>
      <c r="X1712" s="64">
        <v>138</v>
      </c>
      <c r="Y1712" s="64"/>
      <c r="Z1712" s="64"/>
      <c r="AA1712" s="64"/>
      <c r="AB1712" s="64"/>
      <c r="AC1712" s="64"/>
      <c r="AD1712" s="64"/>
      <c r="AE1712" s="64"/>
      <c r="AG1712" s="6">
        <f>IF(Q1712&gt;0,RANK(Q1712,(N1712:P1712,Q1712:AE1712)),0)</f>
        <v>0</v>
      </c>
      <c r="AH1712" s="6">
        <f>IF(R1712&gt;0,RANK(R1712,(N1712:P1712,Q1712:AE1712)),0)</f>
        <v>0</v>
      </c>
      <c r="AI1712" s="6">
        <f>IF(T1712&gt;0,RANK(T1712,(N1712:P1712,Q1712:AE1712)),0)</f>
        <v>0</v>
      </c>
      <c r="AJ1712" s="6">
        <f>IF(S1712&gt;0,RANK(S1712,(N1712:P1712,Q1712:AE1712)),0)</f>
        <v>0</v>
      </c>
      <c r="AK1712" s="2">
        <f t="shared" si="837"/>
        <v>0</v>
      </c>
      <c r="AL1712" s="2">
        <f t="shared" si="838"/>
        <v>0</v>
      </c>
      <c r="AM1712" s="2">
        <f t="shared" si="839"/>
        <v>0</v>
      </c>
      <c r="AN1712" s="2">
        <f t="shared" si="840"/>
        <v>0</v>
      </c>
      <c r="AP1712" t="s">
        <v>2412</v>
      </c>
      <c r="AQ1712" t="s">
        <v>207</v>
      </c>
      <c r="AR1712">
        <v>8</v>
      </c>
      <c r="AT1712">
        <v>1</v>
      </c>
      <c r="AU1712" s="105">
        <v>51</v>
      </c>
      <c r="AV1712" s="107">
        <v>510</v>
      </c>
      <c r="AW1712" s="111">
        <f t="shared" si="827"/>
        <v>51510</v>
      </c>
      <c r="AY1712" s="6" t="s">
        <v>1462</v>
      </c>
    </row>
    <row r="1713" spans="1:51" hidden="1" outlineLevel="1">
      <c r="A1713" t="s">
        <v>328</v>
      </c>
      <c r="B1713" t="s">
        <v>207</v>
      </c>
      <c r="C1713" s="1">
        <f t="shared" ref="C1713:C1743" si="842">SUM(N1713:AE1713)</f>
        <v>2703</v>
      </c>
      <c r="D1713" s="8">
        <f t="shared" ref="D1713:D1744" si="843">IF(N1713&gt;0, RANK(N1713,(N1713:AE1713)),0)</f>
        <v>2</v>
      </c>
      <c r="E1713" s="8">
        <f t="shared" ref="E1713:E1744" si="844">IF(O1713&gt;0,RANK(O1713,(N1713:AE1713)),0)</f>
        <v>1</v>
      </c>
      <c r="F1713" s="8">
        <f t="shared" ref="F1713:F1744" si="845">IF(P1713&gt;0,RANK(P1713,(N1713:AE1713)),0)</f>
        <v>0</v>
      </c>
      <c r="G1713" s="61">
        <f t="shared" ref="G1713:G1744" si="846">IF(C1713&gt;0,MAX(N1713:S1713)-LARGE(N1713:S1713,2),0)</f>
        <v>340</v>
      </c>
      <c r="H1713" s="66">
        <f t="shared" si="841"/>
        <v>0.12578616352201258</v>
      </c>
      <c r="I1713" s="2"/>
      <c r="J1713" s="2">
        <f t="shared" ref="J1713:J1743" si="847">IF($C1713=0,"-",N1713/$C1713)</f>
        <v>0.43655197928227896</v>
      </c>
      <c r="K1713" s="2">
        <f t="shared" ref="K1713:K1743" si="848">IF($C1713=0,"-",O1713/$C1713)</f>
        <v>0.56233814280429151</v>
      </c>
      <c r="L1713" s="2">
        <f t="shared" ref="L1713:L1743" si="849">IF($C1713=0,"-",P1713/$C1713)</f>
        <v>0</v>
      </c>
      <c r="M1713" s="2">
        <f t="shared" ref="M1713:M1743" si="850">IF(C1713=0,"-",(1-J1713-K1713-L1713))</f>
        <v>1.1098779134295356E-3</v>
      </c>
      <c r="N1713" s="64">
        <v>1180</v>
      </c>
      <c r="O1713" s="64">
        <v>1520</v>
      </c>
      <c r="P1713" s="64"/>
      <c r="Q1713" s="64"/>
      <c r="R1713" s="64"/>
      <c r="S1713" s="64"/>
      <c r="T1713" s="64"/>
      <c r="U1713" s="64"/>
      <c r="V1713" s="64"/>
      <c r="W1713" s="64"/>
      <c r="X1713" s="64">
        <v>3</v>
      </c>
      <c r="Y1713" s="64"/>
      <c r="Z1713" s="64"/>
      <c r="AA1713" s="64"/>
      <c r="AB1713" s="64"/>
      <c r="AC1713" s="64"/>
      <c r="AD1713" s="64"/>
      <c r="AE1713" s="64"/>
      <c r="AG1713" s="6">
        <f>IF(Q1713&gt;0,RANK(Q1713,(N1713:P1713,Q1713:AE1713)),0)</f>
        <v>0</v>
      </c>
      <c r="AH1713" s="6">
        <f>IF(R1713&gt;0,RANK(R1713,(N1713:P1713,Q1713:AE1713)),0)</f>
        <v>0</v>
      </c>
      <c r="AI1713" s="6">
        <f>IF(T1713&gt;0,RANK(T1713,(N1713:P1713,Q1713:AE1713)),0)</f>
        <v>0</v>
      </c>
      <c r="AJ1713" s="6">
        <f>IF(S1713&gt;0,RANK(S1713,(N1713:P1713,Q1713:AE1713)),0)</f>
        <v>0</v>
      </c>
      <c r="AK1713" s="2">
        <f t="shared" ref="AK1713:AK1743" si="851">IF($C1713=0,"-",Q1713/$C1713)</f>
        <v>0</v>
      </c>
      <c r="AL1713" s="2">
        <f t="shared" ref="AL1713:AL1743" si="852">IF($C1713=0,"-",R1713/$C1713)</f>
        <v>0</v>
      </c>
      <c r="AM1713" s="2">
        <f t="shared" ref="AM1713:AM1743" si="853">IF($C1713=0,"-",T1713/$C1713)</f>
        <v>0</v>
      </c>
      <c r="AN1713" s="2">
        <f t="shared" ref="AN1713:AN1743" si="854">IF($C1713=0,"-",S1713/$C1713)</f>
        <v>0</v>
      </c>
      <c r="AP1713" t="s">
        <v>328</v>
      </c>
      <c r="AQ1713" t="s">
        <v>207</v>
      </c>
      <c r="AR1713">
        <v>5</v>
      </c>
      <c r="AT1713">
        <v>1</v>
      </c>
      <c r="AU1713" s="105">
        <v>51</v>
      </c>
      <c r="AV1713" s="107">
        <v>515</v>
      </c>
      <c r="AW1713" s="111">
        <f t="shared" si="827"/>
        <v>51515</v>
      </c>
      <c r="AY1713" s="6" t="s">
        <v>1462</v>
      </c>
    </row>
    <row r="1714" spans="1:51" hidden="1" outlineLevel="1">
      <c r="A1714" t="s">
        <v>1121</v>
      </c>
      <c r="B1714" t="s">
        <v>207</v>
      </c>
      <c r="C1714" s="1">
        <f t="shared" si="842"/>
        <v>7288</v>
      </c>
      <c r="D1714" s="8">
        <f t="shared" si="843"/>
        <v>2</v>
      </c>
      <c r="E1714" s="8">
        <f t="shared" si="844"/>
        <v>1</v>
      </c>
      <c r="F1714" s="8">
        <f t="shared" si="845"/>
        <v>0</v>
      </c>
      <c r="G1714" s="61">
        <f t="shared" si="846"/>
        <v>1912</v>
      </c>
      <c r="H1714" s="66">
        <f t="shared" si="841"/>
        <v>0.26234906695938531</v>
      </c>
      <c r="I1714" s="2"/>
      <c r="J1714" s="2">
        <f t="shared" si="847"/>
        <v>0.36800219538968165</v>
      </c>
      <c r="K1714" s="2">
        <f t="shared" si="848"/>
        <v>0.63035126234906691</v>
      </c>
      <c r="L1714" s="2">
        <f t="shared" si="849"/>
        <v>0</v>
      </c>
      <c r="M1714" s="2">
        <f t="shared" si="850"/>
        <v>1.6465422612513825E-3</v>
      </c>
      <c r="N1714" s="64">
        <v>2682</v>
      </c>
      <c r="O1714" s="64">
        <v>4594</v>
      </c>
      <c r="P1714" s="64"/>
      <c r="Q1714" s="64"/>
      <c r="R1714" s="64"/>
      <c r="S1714" s="64"/>
      <c r="T1714" s="64"/>
      <c r="U1714" s="64"/>
      <c r="V1714" s="64"/>
      <c r="W1714" s="64"/>
      <c r="X1714" s="64">
        <v>12</v>
      </c>
      <c r="Y1714" s="64"/>
      <c r="Z1714" s="64"/>
      <c r="AA1714" s="64"/>
      <c r="AB1714" s="64"/>
      <c r="AC1714" s="64"/>
      <c r="AD1714" s="64"/>
      <c r="AE1714" s="64"/>
      <c r="AG1714" s="6">
        <f>IF(Q1714&gt;0,RANK(Q1714,(N1714:P1714,Q1714:AE1714)),0)</f>
        <v>0</v>
      </c>
      <c r="AH1714" s="6">
        <f>IF(R1714&gt;0,RANK(R1714,(N1714:P1714,Q1714:AE1714)),0)</f>
        <v>0</v>
      </c>
      <c r="AI1714" s="6">
        <f>IF(T1714&gt;0,RANK(T1714,(N1714:P1714,Q1714:AE1714)),0)</f>
        <v>0</v>
      </c>
      <c r="AJ1714" s="6">
        <f>IF(S1714&gt;0,RANK(S1714,(N1714:P1714,Q1714:AE1714)),0)</f>
        <v>0</v>
      </c>
      <c r="AK1714" s="2">
        <f t="shared" si="851"/>
        <v>0</v>
      </c>
      <c r="AL1714" s="2">
        <f t="shared" si="852"/>
        <v>0</v>
      </c>
      <c r="AM1714" s="2">
        <f t="shared" si="853"/>
        <v>0</v>
      </c>
      <c r="AN1714" s="2">
        <f t="shared" si="854"/>
        <v>0</v>
      </c>
      <c r="AP1714" t="s">
        <v>1121</v>
      </c>
      <c r="AQ1714" t="s">
        <v>207</v>
      </c>
      <c r="AR1714">
        <v>9</v>
      </c>
      <c r="AT1714">
        <v>1</v>
      </c>
      <c r="AU1714" s="105">
        <v>51</v>
      </c>
      <c r="AV1714" s="107">
        <v>520</v>
      </c>
      <c r="AW1714" s="111">
        <f t="shared" si="827"/>
        <v>51520</v>
      </c>
      <c r="AY1714" s="6" t="s">
        <v>1462</v>
      </c>
    </row>
    <row r="1715" spans="1:51" hidden="1" outlineLevel="1">
      <c r="A1715" t="s">
        <v>844</v>
      </c>
      <c r="B1715" t="s">
        <v>207</v>
      </c>
      <c r="C1715" s="1">
        <f t="shared" si="842"/>
        <v>2450</v>
      </c>
      <c r="D1715" s="8">
        <f t="shared" si="843"/>
        <v>2</v>
      </c>
      <c r="E1715" s="8">
        <f t="shared" si="844"/>
        <v>1</v>
      </c>
      <c r="F1715" s="8">
        <f t="shared" si="845"/>
        <v>0</v>
      </c>
      <c r="G1715" s="61">
        <f t="shared" si="846"/>
        <v>514</v>
      </c>
      <c r="H1715" s="66">
        <f t="shared" si="841"/>
        <v>0.20979591836734693</v>
      </c>
      <c r="I1715" s="2"/>
      <c r="J1715" s="2">
        <f t="shared" si="847"/>
        <v>0.39346938775510204</v>
      </c>
      <c r="K1715" s="2">
        <f t="shared" si="848"/>
        <v>0.603265306122449</v>
      </c>
      <c r="L1715" s="2">
        <f t="shared" si="849"/>
        <v>0</v>
      </c>
      <c r="M1715" s="2">
        <f t="shared" si="850"/>
        <v>3.2653061224489077E-3</v>
      </c>
      <c r="N1715" s="64">
        <v>964</v>
      </c>
      <c r="O1715" s="64">
        <v>1478</v>
      </c>
      <c r="P1715" s="64"/>
      <c r="Q1715" s="64"/>
      <c r="R1715" s="64"/>
      <c r="S1715" s="64"/>
      <c r="T1715" s="64"/>
      <c r="U1715" s="64"/>
      <c r="V1715" s="64"/>
      <c r="W1715" s="64"/>
      <c r="X1715" s="64">
        <v>8</v>
      </c>
      <c r="Y1715" s="64"/>
      <c r="Z1715" s="64"/>
      <c r="AA1715" s="64"/>
      <c r="AB1715" s="64"/>
      <c r="AC1715" s="64"/>
      <c r="AD1715" s="64"/>
      <c r="AE1715" s="64"/>
      <c r="AG1715" s="6">
        <f>IF(Q1715&gt;0,RANK(Q1715,(N1715:P1715,Q1715:AE1715)),0)</f>
        <v>0</v>
      </c>
      <c r="AH1715" s="6">
        <f>IF(R1715&gt;0,RANK(R1715,(N1715:P1715,Q1715:AE1715)),0)</f>
        <v>0</v>
      </c>
      <c r="AI1715" s="6">
        <f>IF(T1715&gt;0,RANK(T1715,(N1715:P1715,Q1715:AE1715)),0)</f>
        <v>0</v>
      </c>
      <c r="AJ1715" s="6">
        <f>IF(S1715&gt;0,RANK(S1715,(N1715:P1715,Q1715:AE1715)),0)</f>
        <v>0</v>
      </c>
      <c r="AK1715" s="2">
        <f t="shared" si="851"/>
        <v>0</v>
      </c>
      <c r="AL1715" s="2">
        <f t="shared" si="852"/>
        <v>0</v>
      </c>
      <c r="AM1715" s="2">
        <f t="shared" si="853"/>
        <v>0</v>
      </c>
      <c r="AN1715" s="2">
        <f t="shared" si="854"/>
        <v>0</v>
      </c>
      <c r="AP1715" t="s">
        <v>844</v>
      </c>
      <c r="AQ1715" t="s">
        <v>207</v>
      </c>
      <c r="AR1715">
        <v>6</v>
      </c>
      <c r="AT1715">
        <v>1</v>
      </c>
      <c r="AU1715" s="105">
        <v>51</v>
      </c>
      <c r="AV1715" s="107">
        <v>530</v>
      </c>
      <c r="AW1715" s="111">
        <f t="shared" si="827"/>
        <v>51530</v>
      </c>
      <c r="AY1715" s="6" t="s">
        <v>1462</v>
      </c>
    </row>
    <row r="1716" spans="1:51" hidden="1" outlineLevel="1">
      <c r="A1716" t="s">
        <v>2416</v>
      </c>
      <c r="B1716" t="s">
        <v>207</v>
      </c>
      <c r="C1716" s="1">
        <f t="shared" si="842"/>
        <v>21427</v>
      </c>
      <c r="D1716" s="8">
        <f t="shared" si="843"/>
        <v>1</v>
      </c>
      <c r="E1716" s="8">
        <f t="shared" si="844"/>
        <v>2</v>
      </c>
      <c r="F1716" s="8">
        <f t="shared" si="845"/>
        <v>0</v>
      </c>
      <c r="G1716" s="61">
        <f t="shared" si="846"/>
        <v>12211</v>
      </c>
      <c r="H1716" s="66">
        <f t="shared" si="841"/>
        <v>0.56988845848695568</v>
      </c>
      <c r="I1716" s="2"/>
      <c r="J1716" s="2">
        <f t="shared" si="847"/>
        <v>0.78405749754982035</v>
      </c>
      <c r="K1716" s="2">
        <f t="shared" si="848"/>
        <v>0.21416903906286461</v>
      </c>
      <c r="L1716" s="2">
        <f t="shared" si="849"/>
        <v>0</v>
      </c>
      <c r="M1716" s="2">
        <f t="shared" si="850"/>
        <v>1.773463387315044E-3</v>
      </c>
      <c r="N1716" s="64">
        <v>16800</v>
      </c>
      <c r="O1716" s="64">
        <v>4589</v>
      </c>
      <c r="P1716" s="64"/>
      <c r="Q1716" s="64"/>
      <c r="R1716" s="64"/>
      <c r="S1716" s="64"/>
      <c r="T1716" s="64"/>
      <c r="U1716" s="64"/>
      <c r="V1716" s="64"/>
      <c r="W1716" s="64"/>
      <c r="X1716" s="64">
        <v>38</v>
      </c>
      <c r="Y1716" s="64"/>
      <c r="Z1716" s="64"/>
      <c r="AA1716" s="64"/>
      <c r="AB1716" s="64"/>
      <c r="AC1716" s="64"/>
      <c r="AD1716" s="64"/>
      <c r="AE1716" s="64"/>
      <c r="AG1716" s="6">
        <f>IF(Q1716&gt;0,RANK(Q1716,(N1716:P1716,Q1716:AE1716)),0)</f>
        <v>0</v>
      </c>
      <c r="AH1716" s="6">
        <f>IF(R1716&gt;0,RANK(R1716,(N1716:P1716,Q1716:AE1716)),0)</f>
        <v>0</v>
      </c>
      <c r="AI1716" s="6">
        <f>IF(T1716&gt;0,RANK(T1716,(N1716:P1716,Q1716:AE1716)),0)</f>
        <v>0</v>
      </c>
      <c r="AJ1716" s="6">
        <f>IF(S1716&gt;0,RANK(S1716,(N1716:P1716,Q1716:AE1716)),0)</f>
        <v>0</v>
      </c>
      <c r="AK1716" s="2">
        <f t="shared" si="851"/>
        <v>0</v>
      </c>
      <c r="AL1716" s="2">
        <f t="shared" si="852"/>
        <v>0</v>
      </c>
      <c r="AM1716" s="2">
        <f t="shared" si="853"/>
        <v>0</v>
      </c>
      <c r="AN1716" s="2">
        <f t="shared" si="854"/>
        <v>0</v>
      </c>
      <c r="AP1716" t="s">
        <v>2416</v>
      </c>
      <c r="AQ1716" t="s">
        <v>207</v>
      </c>
      <c r="AR1716">
        <v>5</v>
      </c>
      <c r="AT1716">
        <v>1</v>
      </c>
      <c r="AU1716" s="105">
        <v>51</v>
      </c>
      <c r="AV1716" s="107">
        <v>540</v>
      </c>
      <c r="AW1716" s="111">
        <f t="shared" si="827"/>
        <v>51540</v>
      </c>
      <c r="AY1716" s="6" t="s">
        <v>1462</v>
      </c>
    </row>
    <row r="1717" spans="1:51" hidden="1" outlineLevel="1">
      <c r="A1717" t="s">
        <v>1123</v>
      </c>
      <c r="B1717" t="s">
        <v>207</v>
      </c>
      <c r="C1717" s="1">
        <f t="shared" si="842"/>
        <v>108509</v>
      </c>
      <c r="D1717" s="8">
        <f t="shared" si="843"/>
        <v>1</v>
      </c>
      <c r="E1717" s="8">
        <f t="shared" si="844"/>
        <v>2</v>
      </c>
      <c r="F1717" s="8">
        <f t="shared" si="845"/>
        <v>0</v>
      </c>
      <c r="G1717" s="61">
        <f t="shared" si="846"/>
        <v>3927</v>
      </c>
      <c r="H1717" s="66">
        <f t="shared" si="841"/>
        <v>3.6190546406288882E-2</v>
      </c>
      <c r="I1717" s="2"/>
      <c r="J1717" s="2">
        <f t="shared" si="847"/>
        <v>0.51709074823286549</v>
      </c>
      <c r="K1717" s="2">
        <f t="shared" si="848"/>
        <v>0.48090020182657661</v>
      </c>
      <c r="L1717" s="2">
        <f t="shared" si="849"/>
        <v>0</v>
      </c>
      <c r="M1717" s="2">
        <f t="shared" si="850"/>
        <v>2.0090499405578943E-3</v>
      </c>
      <c r="N1717" s="64">
        <v>56109</v>
      </c>
      <c r="O1717" s="64">
        <v>52182</v>
      </c>
      <c r="P1717" s="64"/>
      <c r="Q1717" s="64"/>
      <c r="R1717" s="64"/>
      <c r="S1717" s="64"/>
      <c r="T1717" s="64"/>
      <c r="U1717" s="64"/>
      <c r="V1717" s="64"/>
      <c r="W1717" s="64"/>
      <c r="X1717" s="64">
        <v>218</v>
      </c>
      <c r="Y1717" s="64"/>
      <c r="Z1717" s="64"/>
      <c r="AA1717" s="64"/>
      <c r="AB1717" s="64"/>
      <c r="AC1717" s="64"/>
      <c r="AD1717" s="64"/>
      <c r="AE1717" s="64"/>
      <c r="AG1717" s="6">
        <f>IF(Q1717&gt;0,RANK(Q1717,(N1717:P1717,Q1717:AE1717)),0)</f>
        <v>0</v>
      </c>
      <c r="AH1717" s="6">
        <f>IF(R1717&gt;0,RANK(R1717,(N1717:P1717,Q1717:AE1717)),0)</f>
        <v>0</v>
      </c>
      <c r="AI1717" s="6">
        <f>IF(T1717&gt;0,RANK(T1717,(N1717:P1717,Q1717:AE1717)),0)</f>
        <v>0</v>
      </c>
      <c r="AJ1717" s="6">
        <f>IF(S1717&gt;0,RANK(S1717,(N1717:P1717,Q1717:AE1717)),0)</f>
        <v>0</v>
      </c>
      <c r="AK1717" s="2">
        <f t="shared" si="851"/>
        <v>0</v>
      </c>
      <c r="AL1717" s="2">
        <f t="shared" si="852"/>
        <v>0</v>
      </c>
      <c r="AM1717" s="2">
        <f t="shared" si="853"/>
        <v>0</v>
      </c>
      <c r="AN1717" s="2">
        <f t="shared" si="854"/>
        <v>0</v>
      </c>
      <c r="AP1717" t="s">
        <v>1123</v>
      </c>
      <c r="AQ1717" t="s">
        <v>207</v>
      </c>
      <c r="AR1717">
        <v>4</v>
      </c>
      <c r="AT1717">
        <v>1</v>
      </c>
      <c r="AU1717" s="105">
        <v>51</v>
      </c>
      <c r="AV1717" s="107">
        <v>550</v>
      </c>
      <c r="AW1717" s="111">
        <f t="shared" si="827"/>
        <v>51550</v>
      </c>
      <c r="AY1717" s="6" t="s">
        <v>1462</v>
      </c>
    </row>
    <row r="1718" spans="1:51" hidden="1" outlineLevel="1">
      <c r="A1718" t="s">
        <v>2379</v>
      </c>
      <c r="B1718" t="s">
        <v>207</v>
      </c>
      <c r="C1718" s="1">
        <f t="shared" si="842"/>
        <v>8448</v>
      </c>
      <c r="D1718" s="8">
        <f t="shared" si="843"/>
        <v>2</v>
      </c>
      <c r="E1718" s="8">
        <f t="shared" si="844"/>
        <v>1</v>
      </c>
      <c r="F1718" s="8">
        <f t="shared" si="845"/>
        <v>0</v>
      </c>
      <c r="G1718" s="61">
        <f t="shared" si="846"/>
        <v>3110</v>
      </c>
      <c r="H1718" s="66">
        <f t="shared" si="841"/>
        <v>0.36813446969696972</v>
      </c>
      <c r="I1718" s="2"/>
      <c r="J1718" s="2">
        <f t="shared" si="847"/>
        <v>0.31510416666666669</v>
      </c>
      <c r="K1718" s="2">
        <f t="shared" si="848"/>
        <v>0.68323863636363635</v>
      </c>
      <c r="L1718" s="2">
        <f t="shared" si="849"/>
        <v>0</v>
      </c>
      <c r="M1718" s="2">
        <f t="shared" si="850"/>
        <v>1.6571969696969058E-3</v>
      </c>
      <c r="N1718" s="64">
        <v>2662</v>
      </c>
      <c r="O1718" s="64">
        <v>5772</v>
      </c>
      <c r="P1718" s="64"/>
      <c r="Q1718" s="64"/>
      <c r="R1718" s="64"/>
      <c r="S1718" s="64"/>
      <c r="T1718" s="64"/>
      <c r="U1718" s="64"/>
      <c r="V1718" s="64"/>
      <c r="W1718" s="64"/>
      <c r="X1718" s="64">
        <v>14</v>
      </c>
      <c r="Y1718" s="64"/>
      <c r="Z1718" s="64"/>
      <c r="AA1718" s="64"/>
      <c r="AB1718" s="64"/>
      <c r="AC1718" s="64"/>
      <c r="AD1718" s="64"/>
      <c r="AE1718" s="64"/>
      <c r="AG1718" s="6">
        <f>IF(Q1718&gt;0,RANK(Q1718,(N1718:P1718,Q1718:AE1718)),0)</f>
        <v>0</v>
      </c>
      <c r="AH1718" s="6">
        <f>IF(R1718&gt;0,RANK(R1718,(N1718:P1718,Q1718:AE1718)),0)</f>
        <v>0</v>
      </c>
      <c r="AI1718" s="6">
        <f>IF(T1718&gt;0,RANK(T1718,(N1718:P1718,Q1718:AE1718)),0)</f>
        <v>0</v>
      </c>
      <c r="AJ1718" s="6">
        <f>IF(S1718&gt;0,RANK(S1718,(N1718:P1718,Q1718:AE1718)),0)</f>
        <v>0</v>
      </c>
      <c r="AK1718" s="2">
        <f t="shared" si="851"/>
        <v>0</v>
      </c>
      <c r="AL1718" s="2">
        <f t="shared" si="852"/>
        <v>0</v>
      </c>
      <c r="AM1718" s="2">
        <f t="shared" si="853"/>
        <v>0</v>
      </c>
      <c r="AN1718" s="2">
        <f t="shared" si="854"/>
        <v>0</v>
      </c>
      <c r="AP1718" t="s">
        <v>2379</v>
      </c>
      <c r="AQ1718" t="s">
        <v>207</v>
      </c>
      <c r="AR1718">
        <v>4</v>
      </c>
      <c r="AT1718">
        <v>1</v>
      </c>
      <c r="AU1718" s="105">
        <v>51</v>
      </c>
      <c r="AV1718" s="107">
        <v>570</v>
      </c>
      <c r="AW1718" s="111">
        <f t="shared" si="827"/>
        <v>51570</v>
      </c>
      <c r="AY1718" s="6" t="s">
        <v>1462</v>
      </c>
    </row>
    <row r="1719" spans="1:51" hidden="1" outlineLevel="1">
      <c r="A1719" t="s">
        <v>1069</v>
      </c>
      <c r="B1719" t="s">
        <v>207</v>
      </c>
      <c r="C1719" s="1">
        <f t="shared" si="842"/>
        <v>2379</v>
      </c>
      <c r="D1719" s="8">
        <f t="shared" si="843"/>
        <v>1</v>
      </c>
      <c r="E1719" s="8">
        <f t="shared" si="844"/>
        <v>2</v>
      </c>
      <c r="F1719" s="8">
        <f t="shared" si="845"/>
        <v>0</v>
      </c>
      <c r="G1719" s="61">
        <f t="shared" si="846"/>
        <v>235</v>
      </c>
      <c r="H1719" s="66">
        <f t="shared" si="841"/>
        <v>9.8781000420344683E-2</v>
      </c>
      <c r="I1719" s="2"/>
      <c r="J1719" s="2">
        <f t="shared" si="847"/>
        <v>0.54897015552753259</v>
      </c>
      <c r="K1719" s="2">
        <f t="shared" si="848"/>
        <v>0.45018915510718788</v>
      </c>
      <c r="L1719" s="2">
        <f t="shared" si="849"/>
        <v>0</v>
      </c>
      <c r="M1719" s="2">
        <f t="shared" si="850"/>
        <v>8.4068936527953442E-4</v>
      </c>
      <c r="N1719" s="64">
        <v>1306</v>
      </c>
      <c r="O1719" s="64">
        <v>1071</v>
      </c>
      <c r="P1719" s="64"/>
      <c r="Q1719" s="64"/>
      <c r="R1719" s="64"/>
      <c r="S1719" s="64"/>
      <c r="T1719" s="64"/>
      <c r="U1719" s="64"/>
      <c r="V1719" s="64"/>
      <c r="W1719" s="64"/>
      <c r="X1719" s="64">
        <v>2</v>
      </c>
      <c r="Y1719" s="64"/>
      <c r="Z1719" s="64"/>
      <c r="AA1719" s="64"/>
      <c r="AB1719" s="64"/>
      <c r="AC1719" s="64"/>
      <c r="AD1719" s="64"/>
      <c r="AE1719" s="64"/>
      <c r="AG1719" s="6">
        <f>IF(Q1719&gt;0,RANK(Q1719,(N1719:P1719,Q1719:AE1719)),0)</f>
        <v>0</v>
      </c>
      <c r="AH1719" s="6">
        <f>IF(R1719&gt;0,RANK(R1719,(N1719:P1719,Q1719:AE1719)),0)</f>
        <v>0</v>
      </c>
      <c r="AI1719" s="6">
        <f>IF(T1719&gt;0,RANK(T1719,(N1719:P1719,Q1719:AE1719)),0)</f>
        <v>0</v>
      </c>
      <c r="AJ1719" s="6">
        <f>IF(S1719&gt;0,RANK(S1719,(N1719:P1719,Q1719:AE1719)),0)</f>
        <v>0</v>
      </c>
      <c r="AK1719" s="2">
        <f t="shared" si="851"/>
        <v>0</v>
      </c>
      <c r="AL1719" s="2">
        <f t="shared" si="852"/>
        <v>0</v>
      </c>
      <c r="AM1719" s="2">
        <f t="shared" si="853"/>
        <v>0</v>
      </c>
      <c r="AN1719" s="2">
        <f t="shared" si="854"/>
        <v>0</v>
      </c>
      <c r="AP1719" t="s">
        <v>1069</v>
      </c>
      <c r="AQ1719" t="s">
        <v>207</v>
      </c>
      <c r="AR1719">
        <v>9</v>
      </c>
      <c r="AT1719">
        <v>1</v>
      </c>
      <c r="AU1719" s="105">
        <v>51</v>
      </c>
      <c r="AV1719" s="107">
        <v>580</v>
      </c>
      <c r="AW1719" s="111">
        <f t="shared" si="827"/>
        <v>51580</v>
      </c>
      <c r="AY1719" s="6" t="s">
        <v>1462</v>
      </c>
    </row>
    <row r="1720" spans="1:51" hidden="1" outlineLevel="1">
      <c r="A1720" t="s">
        <v>2492</v>
      </c>
      <c r="B1720" t="s">
        <v>207</v>
      </c>
      <c r="C1720" s="1">
        <f t="shared" si="842"/>
        <v>19761</v>
      </c>
      <c r="D1720" s="8">
        <f t="shared" si="843"/>
        <v>1</v>
      </c>
      <c r="E1720" s="8">
        <f t="shared" si="844"/>
        <v>2</v>
      </c>
      <c r="F1720" s="8">
        <f t="shared" si="845"/>
        <v>0</v>
      </c>
      <c r="G1720" s="61">
        <f t="shared" si="846"/>
        <v>3938</v>
      </c>
      <c r="H1720" s="66">
        <f t="shared" si="841"/>
        <v>0.19928141288396337</v>
      </c>
      <c r="I1720" s="2"/>
      <c r="J1720" s="2">
        <f t="shared" si="847"/>
        <v>0.59915996154040785</v>
      </c>
      <c r="K1720" s="2">
        <f t="shared" si="848"/>
        <v>0.39987854865644451</v>
      </c>
      <c r="L1720" s="2">
        <f t="shared" si="849"/>
        <v>0</v>
      </c>
      <c r="M1720" s="2">
        <f t="shared" si="850"/>
        <v>9.6148980314764154E-4</v>
      </c>
      <c r="N1720" s="64">
        <v>11840</v>
      </c>
      <c r="O1720" s="64">
        <v>7902</v>
      </c>
      <c r="P1720" s="64"/>
      <c r="Q1720" s="64"/>
      <c r="R1720" s="64"/>
      <c r="S1720" s="64"/>
      <c r="T1720" s="64"/>
      <c r="U1720" s="64"/>
      <c r="V1720" s="64"/>
      <c r="W1720" s="64"/>
      <c r="X1720" s="64">
        <v>19</v>
      </c>
      <c r="Y1720" s="64"/>
      <c r="Z1720" s="64"/>
      <c r="AA1720" s="64"/>
      <c r="AB1720" s="64"/>
      <c r="AC1720" s="64"/>
      <c r="AD1720" s="64"/>
      <c r="AE1720" s="64"/>
      <c r="AG1720" s="6">
        <f>IF(Q1720&gt;0,RANK(Q1720,(N1720:P1720,Q1720:AE1720)),0)</f>
        <v>0</v>
      </c>
      <c r="AH1720" s="6">
        <f>IF(R1720&gt;0,RANK(R1720,(N1720:P1720,Q1720:AE1720)),0)</f>
        <v>0</v>
      </c>
      <c r="AI1720" s="6">
        <f>IF(T1720&gt;0,RANK(T1720,(N1720:P1720,Q1720:AE1720)),0)</f>
        <v>0</v>
      </c>
      <c r="AJ1720" s="6">
        <f>IF(S1720&gt;0,RANK(S1720,(N1720:P1720,Q1720:AE1720)),0)</f>
        <v>0</v>
      </c>
      <c r="AK1720" s="2">
        <f t="shared" si="851"/>
        <v>0</v>
      </c>
      <c r="AL1720" s="2">
        <f t="shared" si="852"/>
        <v>0</v>
      </c>
      <c r="AM1720" s="2">
        <f t="shared" si="853"/>
        <v>0</v>
      </c>
      <c r="AN1720" s="2">
        <f t="shared" si="854"/>
        <v>0</v>
      </c>
      <c r="AP1720" t="s">
        <v>2492</v>
      </c>
      <c r="AQ1720" t="s">
        <v>207</v>
      </c>
      <c r="AR1720">
        <v>5</v>
      </c>
      <c r="AT1720">
        <v>1</v>
      </c>
      <c r="AU1720" s="105">
        <v>51</v>
      </c>
      <c r="AV1720" s="107">
        <v>590</v>
      </c>
      <c r="AW1720" s="111">
        <f t="shared" si="827"/>
        <v>51590</v>
      </c>
      <c r="AY1720" s="6" t="s">
        <v>1462</v>
      </c>
    </row>
    <row r="1721" spans="1:51" hidden="1" outlineLevel="1">
      <c r="A1721" t="s">
        <v>545</v>
      </c>
      <c r="B1721" t="s">
        <v>207</v>
      </c>
      <c r="C1721" s="1">
        <f t="shared" si="842"/>
        <v>2642</v>
      </c>
      <c r="D1721" s="8">
        <f t="shared" si="843"/>
        <v>1</v>
      </c>
      <c r="E1721" s="8">
        <f t="shared" si="844"/>
        <v>2</v>
      </c>
      <c r="F1721" s="8">
        <f t="shared" si="845"/>
        <v>0</v>
      </c>
      <c r="G1721" s="61">
        <f t="shared" si="846"/>
        <v>728</v>
      </c>
      <c r="H1721" s="66">
        <f t="shared" si="841"/>
        <v>0.27554882664647995</v>
      </c>
      <c r="I1721" s="2"/>
      <c r="J1721" s="2">
        <f t="shared" si="847"/>
        <v>0.63777441332323992</v>
      </c>
      <c r="K1721" s="2">
        <f t="shared" si="848"/>
        <v>0.36222558667676003</v>
      </c>
      <c r="L1721" s="2">
        <f t="shared" si="849"/>
        <v>0</v>
      </c>
      <c r="M1721" s="2">
        <f t="shared" si="850"/>
        <v>5.5511151231257827E-17</v>
      </c>
      <c r="N1721" s="64">
        <v>1685</v>
      </c>
      <c r="O1721" s="64">
        <v>957</v>
      </c>
      <c r="P1721" s="64"/>
      <c r="Q1721" s="64"/>
      <c r="R1721" s="64"/>
      <c r="S1721" s="64"/>
      <c r="T1721" s="64"/>
      <c r="U1721" s="64"/>
      <c r="V1721" s="64"/>
      <c r="W1721" s="64"/>
      <c r="X1721" s="64">
        <v>0</v>
      </c>
      <c r="Y1721" s="64"/>
      <c r="Z1721" s="64"/>
      <c r="AA1721" s="64"/>
      <c r="AB1721" s="64"/>
      <c r="AC1721" s="64"/>
      <c r="AD1721" s="64"/>
      <c r="AE1721" s="64"/>
      <c r="AG1721" s="6">
        <f>IF(Q1721&gt;0,RANK(Q1721,(N1721:P1721,Q1721:AE1721)),0)</f>
        <v>0</v>
      </c>
      <c r="AH1721" s="6">
        <f>IF(R1721&gt;0,RANK(R1721,(N1721:P1721,Q1721:AE1721)),0)</f>
        <v>0</v>
      </c>
      <c r="AI1721" s="6">
        <f>IF(T1721&gt;0,RANK(T1721,(N1721:P1721,Q1721:AE1721)),0)</f>
        <v>0</v>
      </c>
      <c r="AJ1721" s="6">
        <f>IF(S1721&gt;0,RANK(S1721,(N1721:P1721,Q1721:AE1721)),0)</f>
        <v>0</v>
      </c>
      <c r="AK1721" s="2">
        <f t="shared" si="851"/>
        <v>0</v>
      </c>
      <c r="AL1721" s="2">
        <f t="shared" si="852"/>
        <v>0</v>
      </c>
      <c r="AM1721" s="2">
        <f t="shared" si="853"/>
        <v>0</v>
      </c>
      <c r="AN1721" s="2">
        <f t="shared" si="854"/>
        <v>0</v>
      </c>
      <c r="AP1721" t="s">
        <v>545</v>
      </c>
      <c r="AQ1721" t="s">
        <v>207</v>
      </c>
      <c r="AR1721">
        <v>4</v>
      </c>
      <c r="AT1721">
        <v>1</v>
      </c>
      <c r="AU1721" s="105">
        <v>51</v>
      </c>
      <c r="AV1721" s="107">
        <v>595</v>
      </c>
      <c r="AW1721" s="111">
        <f t="shared" si="827"/>
        <v>51595</v>
      </c>
      <c r="AY1721" s="6" t="s">
        <v>1462</v>
      </c>
    </row>
    <row r="1722" spans="1:51" hidden="1" outlineLevel="1">
      <c r="A1722" t="s">
        <v>1709</v>
      </c>
      <c r="B1722" t="s">
        <v>207</v>
      </c>
      <c r="C1722" s="1">
        <f t="shared" si="842"/>
        <v>11436</v>
      </c>
      <c r="D1722" s="8">
        <f t="shared" si="843"/>
        <v>1</v>
      </c>
      <c r="E1722" s="8">
        <f t="shared" si="844"/>
        <v>2</v>
      </c>
      <c r="F1722" s="8">
        <f t="shared" si="845"/>
        <v>0</v>
      </c>
      <c r="G1722" s="61">
        <f t="shared" si="846"/>
        <v>2046</v>
      </c>
      <c r="H1722" s="66">
        <f t="shared" si="841"/>
        <v>0.17890870933892969</v>
      </c>
      <c r="I1722" s="2"/>
      <c r="J1722" s="2">
        <f t="shared" si="847"/>
        <v>0.58831759356418323</v>
      </c>
      <c r="K1722" s="2">
        <f t="shared" si="848"/>
        <v>0.40940888422525357</v>
      </c>
      <c r="L1722" s="2">
        <f t="shared" si="849"/>
        <v>0</v>
      </c>
      <c r="M1722" s="2">
        <f t="shared" si="850"/>
        <v>2.2735222105632058E-3</v>
      </c>
      <c r="N1722" s="64">
        <v>6728</v>
      </c>
      <c r="O1722" s="64">
        <v>4682</v>
      </c>
      <c r="P1722" s="64"/>
      <c r="Q1722" s="64"/>
      <c r="R1722" s="64"/>
      <c r="S1722" s="64"/>
      <c r="T1722" s="64"/>
      <c r="U1722" s="64"/>
      <c r="V1722" s="64"/>
      <c r="W1722" s="64"/>
      <c r="X1722" s="64">
        <v>26</v>
      </c>
      <c r="Y1722" s="64"/>
      <c r="Z1722" s="64"/>
      <c r="AA1722" s="64"/>
      <c r="AB1722" s="64"/>
      <c r="AC1722" s="64"/>
      <c r="AD1722" s="64"/>
      <c r="AE1722" s="64"/>
      <c r="AG1722" s="6">
        <f>IF(Q1722&gt;0,RANK(Q1722,(N1722:P1722,Q1722:AE1722)),0)</f>
        <v>0</v>
      </c>
      <c r="AH1722" s="6">
        <f>IF(R1722&gt;0,RANK(R1722,(N1722:P1722,Q1722:AE1722)),0)</f>
        <v>0</v>
      </c>
      <c r="AI1722" s="6">
        <f>IF(T1722&gt;0,RANK(T1722,(N1722:P1722,Q1722:AE1722)),0)</f>
        <v>0</v>
      </c>
      <c r="AJ1722" s="6">
        <f>IF(S1722&gt;0,RANK(S1722,(N1722:P1722,Q1722:AE1722)),0)</f>
        <v>0</v>
      </c>
      <c r="AK1722" s="2">
        <f t="shared" si="851"/>
        <v>0</v>
      </c>
      <c r="AL1722" s="2">
        <f t="shared" si="852"/>
        <v>0</v>
      </c>
      <c r="AM1722" s="2">
        <f t="shared" si="853"/>
        <v>0</v>
      </c>
      <c r="AN1722" s="2">
        <f t="shared" si="854"/>
        <v>0</v>
      </c>
      <c r="AP1722" t="s">
        <v>1709</v>
      </c>
      <c r="AQ1722" t="s">
        <v>207</v>
      </c>
      <c r="AR1722">
        <v>11</v>
      </c>
      <c r="AT1722">
        <v>1</v>
      </c>
      <c r="AU1722" s="105">
        <v>51</v>
      </c>
      <c r="AV1722" s="107">
        <v>600</v>
      </c>
      <c r="AW1722" s="111">
        <f t="shared" si="827"/>
        <v>51600</v>
      </c>
      <c r="AY1722" s="6" t="s">
        <v>1462</v>
      </c>
    </row>
    <row r="1723" spans="1:51" hidden="1" outlineLevel="1">
      <c r="A1723" t="s">
        <v>1293</v>
      </c>
      <c r="B1723" t="s">
        <v>207</v>
      </c>
      <c r="C1723" s="1">
        <f t="shared" si="842"/>
        <v>7211</v>
      </c>
      <c r="D1723" s="8">
        <f t="shared" si="843"/>
        <v>1</v>
      </c>
      <c r="E1723" s="8">
        <f t="shared" si="844"/>
        <v>2</v>
      </c>
      <c r="F1723" s="8">
        <f t="shared" si="845"/>
        <v>0</v>
      </c>
      <c r="G1723" s="61">
        <f t="shared" si="846"/>
        <v>3096</v>
      </c>
      <c r="H1723" s="66">
        <f t="shared" si="841"/>
        <v>0.42934405768964085</v>
      </c>
      <c r="I1723" s="2"/>
      <c r="J1723" s="2">
        <f t="shared" si="847"/>
        <v>0.71377062820690607</v>
      </c>
      <c r="K1723" s="2">
        <f t="shared" si="848"/>
        <v>0.28442657051726528</v>
      </c>
      <c r="L1723" s="2">
        <f t="shared" si="849"/>
        <v>0</v>
      </c>
      <c r="M1723" s="2">
        <f t="shared" si="850"/>
        <v>1.8028012758286582E-3</v>
      </c>
      <c r="N1723" s="64">
        <v>5147</v>
      </c>
      <c r="O1723" s="64">
        <v>2051</v>
      </c>
      <c r="P1723" s="64"/>
      <c r="Q1723" s="64"/>
      <c r="R1723" s="64"/>
      <c r="S1723" s="64"/>
      <c r="T1723" s="64"/>
      <c r="U1723" s="64"/>
      <c r="V1723" s="64"/>
      <c r="W1723" s="64"/>
      <c r="X1723" s="64">
        <v>13</v>
      </c>
      <c r="Y1723" s="64"/>
      <c r="Z1723" s="64"/>
      <c r="AA1723" s="64"/>
      <c r="AB1723" s="64"/>
      <c r="AC1723" s="64"/>
      <c r="AD1723" s="64"/>
      <c r="AE1723" s="64"/>
      <c r="AG1723" s="6">
        <f>IF(Q1723&gt;0,RANK(Q1723,(N1723:P1723,Q1723:AE1723)),0)</f>
        <v>0</v>
      </c>
      <c r="AH1723" s="6">
        <f>IF(R1723&gt;0,RANK(R1723,(N1723:P1723,Q1723:AE1723)),0)</f>
        <v>0</v>
      </c>
      <c r="AI1723" s="6">
        <f>IF(T1723&gt;0,RANK(T1723,(N1723:P1723,Q1723:AE1723)),0)</f>
        <v>0</v>
      </c>
      <c r="AJ1723" s="6">
        <f>IF(S1723&gt;0,RANK(S1723,(N1723:P1723,Q1723:AE1723)),0)</f>
        <v>0</v>
      </c>
      <c r="AK1723" s="2">
        <f t="shared" si="851"/>
        <v>0</v>
      </c>
      <c r="AL1723" s="2">
        <f t="shared" si="852"/>
        <v>0</v>
      </c>
      <c r="AM1723" s="2">
        <f t="shared" si="853"/>
        <v>0</v>
      </c>
      <c r="AN1723" s="2">
        <f t="shared" si="854"/>
        <v>0</v>
      </c>
      <c r="AP1723" t="s">
        <v>1293</v>
      </c>
      <c r="AQ1723" t="s">
        <v>207</v>
      </c>
      <c r="AR1723">
        <v>8</v>
      </c>
      <c r="AT1723">
        <v>1</v>
      </c>
      <c r="AU1723" s="105">
        <v>51</v>
      </c>
      <c r="AV1723" s="107">
        <v>610</v>
      </c>
      <c r="AW1723" s="111">
        <f t="shared" si="827"/>
        <v>51610</v>
      </c>
      <c r="AY1723" s="6" t="s">
        <v>1462</v>
      </c>
    </row>
    <row r="1724" spans="1:51" hidden="1" outlineLevel="1">
      <c r="A1724" t="s">
        <v>501</v>
      </c>
      <c r="B1724" t="s">
        <v>207</v>
      </c>
      <c r="C1724" s="1">
        <f t="shared" si="842"/>
        <v>4119</v>
      </c>
      <c r="D1724" s="8">
        <f t="shared" si="843"/>
        <v>1</v>
      </c>
      <c r="E1724" s="8">
        <f t="shared" si="844"/>
        <v>2</v>
      </c>
      <c r="F1724" s="8">
        <f t="shared" si="845"/>
        <v>0</v>
      </c>
      <c r="G1724" s="61">
        <f t="shared" si="846"/>
        <v>1187</v>
      </c>
      <c r="H1724" s="66">
        <f t="shared" si="841"/>
        <v>0.28817674192765236</v>
      </c>
      <c r="I1724" s="2"/>
      <c r="J1724" s="2">
        <f t="shared" si="847"/>
        <v>0.64360281621752857</v>
      </c>
      <c r="K1724" s="2">
        <f t="shared" si="848"/>
        <v>0.35542607428987616</v>
      </c>
      <c r="L1724" s="2">
        <f t="shared" si="849"/>
        <v>0</v>
      </c>
      <c r="M1724" s="2">
        <f t="shared" si="850"/>
        <v>9.7110949259526791E-4</v>
      </c>
      <c r="N1724" s="64">
        <v>2651</v>
      </c>
      <c r="O1724" s="64">
        <v>1464</v>
      </c>
      <c r="P1724" s="64"/>
      <c r="Q1724" s="64"/>
      <c r="R1724" s="64"/>
      <c r="S1724" s="64"/>
      <c r="T1724" s="64"/>
      <c r="U1724" s="64"/>
      <c r="V1724" s="64"/>
      <c r="W1724" s="64"/>
      <c r="X1724" s="64">
        <v>4</v>
      </c>
      <c r="Y1724" s="64"/>
      <c r="Z1724" s="64"/>
      <c r="AA1724" s="64"/>
      <c r="AB1724" s="64"/>
      <c r="AC1724" s="64"/>
      <c r="AD1724" s="64"/>
      <c r="AE1724" s="64"/>
      <c r="AG1724" s="6">
        <f>IF(Q1724&gt;0,RANK(Q1724,(N1724:P1724,Q1724:AE1724)),0)</f>
        <v>0</v>
      </c>
      <c r="AH1724" s="6">
        <f>IF(R1724&gt;0,RANK(R1724,(N1724:P1724,Q1724:AE1724)),0)</f>
        <v>0</v>
      </c>
      <c r="AI1724" s="6">
        <f>IF(T1724&gt;0,RANK(T1724,(N1724:P1724,Q1724:AE1724)),0)</f>
        <v>0</v>
      </c>
      <c r="AJ1724" s="6">
        <f>IF(S1724&gt;0,RANK(S1724,(N1724:P1724,Q1724:AE1724)),0)</f>
        <v>0</v>
      </c>
      <c r="AK1724" s="2">
        <f t="shared" si="851"/>
        <v>0</v>
      </c>
      <c r="AL1724" s="2">
        <f t="shared" si="852"/>
        <v>0</v>
      </c>
      <c r="AM1724" s="2">
        <f t="shared" si="853"/>
        <v>0</v>
      </c>
      <c r="AN1724" s="2">
        <f t="shared" si="854"/>
        <v>0</v>
      </c>
      <c r="AP1724" t="s">
        <v>501</v>
      </c>
      <c r="AQ1724" t="s">
        <v>207</v>
      </c>
      <c r="AR1724">
        <v>4</v>
      </c>
      <c r="AT1724">
        <v>1</v>
      </c>
      <c r="AU1724" s="105">
        <v>51</v>
      </c>
      <c r="AV1724" s="107">
        <v>620</v>
      </c>
      <c r="AW1724" s="111">
        <f t="shared" si="827"/>
        <v>51620</v>
      </c>
      <c r="AY1724" s="6" t="s">
        <v>1462</v>
      </c>
    </row>
    <row r="1725" spans="1:51" hidden="1" outlineLevel="1">
      <c r="A1725" t="s">
        <v>1367</v>
      </c>
      <c r="B1725" t="s">
        <v>207</v>
      </c>
      <c r="C1725" s="1">
        <f t="shared" si="842"/>
        <v>11226</v>
      </c>
      <c r="D1725" s="8">
        <f t="shared" si="843"/>
        <v>1</v>
      </c>
      <c r="E1725" s="8">
        <f t="shared" si="844"/>
        <v>2</v>
      </c>
      <c r="F1725" s="8">
        <f t="shared" si="845"/>
        <v>0</v>
      </c>
      <c r="G1725" s="61">
        <f t="shared" si="846"/>
        <v>3276</v>
      </c>
      <c r="H1725" s="66">
        <f t="shared" si="841"/>
        <v>0.29182255478353819</v>
      </c>
      <c r="I1725" s="2"/>
      <c r="J1725" s="2">
        <f t="shared" si="847"/>
        <v>0.64430785676109037</v>
      </c>
      <c r="K1725" s="2">
        <f t="shared" si="848"/>
        <v>0.35248530197755212</v>
      </c>
      <c r="L1725" s="2">
        <f t="shared" si="849"/>
        <v>0</v>
      </c>
      <c r="M1725" s="2">
        <f t="shared" si="850"/>
        <v>3.206841261357507E-3</v>
      </c>
      <c r="N1725" s="64">
        <v>7233</v>
      </c>
      <c r="O1725" s="64">
        <v>3957</v>
      </c>
      <c r="P1725" s="64"/>
      <c r="Q1725" s="64"/>
      <c r="R1725" s="64"/>
      <c r="S1725" s="64"/>
      <c r="T1725" s="64"/>
      <c r="U1725" s="64"/>
      <c r="V1725" s="64"/>
      <c r="W1725" s="64"/>
      <c r="X1725" s="64">
        <v>36</v>
      </c>
      <c r="Y1725" s="64"/>
      <c r="Z1725" s="64"/>
      <c r="AA1725" s="64"/>
      <c r="AB1725" s="64"/>
      <c r="AC1725" s="64"/>
      <c r="AD1725" s="64"/>
      <c r="AE1725" s="64"/>
      <c r="AG1725" s="6">
        <f>IF(Q1725&gt;0,RANK(Q1725,(N1725:P1725,Q1725:AE1725)),0)</f>
        <v>0</v>
      </c>
      <c r="AH1725" s="6">
        <f>IF(R1725&gt;0,RANK(R1725,(N1725:P1725,Q1725:AE1725)),0)</f>
        <v>0</v>
      </c>
      <c r="AI1725" s="6">
        <f>IF(T1725&gt;0,RANK(T1725,(N1725:P1725,Q1725:AE1725)),0)</f>
        <v>0</v>
      </c>
      <c r="AJ1725" s="6">
        <f>IF(S1725&gt;0,RANK(S1725,(N1725:P1725,Q1725:AE1725)),0)</f>
        <v>0</v>
      </c>
      <c r="AK1725" s="2">
        <f t="shared" si="851"/>
        <v>0</v>
      </c>
      <c r="AL1725" s="2">
        <f t="shared" si="852"/>
        <v>0</v>
      </c>
      <c r="AM1725" s="2">
        <f t="shared" si="853"/>
        <v>0</v>
      </c>
      <c r="AN1725" s="2">
        <f t="shared" si="854"/>
        <v>0</v>
      </c>
      <c r="AP1725" t="s">
        <v>1367</v>
      </c>
      <c r="AQ1725" t="s">
        <v>207</v>
      </c>
      <c r="AR1725">
        <v>1</v>
      </c>
      <c r="AT1725">
        <v>1</v>
      </c>
      <c r="AU1725" s="105">
        <v>51</v>
      </c>
      <c r="AV1725" s="107">
        <v>630</v>
      </c>
      <c r="AW1725" s="111">
        <f t="shared" si="827"/>
        <v>51630</v>
      </c>
      <c r="AY1725" s="6" t="s">
        <v>1462</v>
      </c>
    </row>
    <row r="1726" spans="1:51" hidden="1" outlineLevel="1">
      <c r="A1726" t="s">
        <v>1368</v>
      </c>
      <c r="B1726" t="s">
        <v>207</v>
      </c>
      <c r="C1726" s="1">
        <f t="shared" si="842"/>
        <v>2291</v>
      </c>
      <c r="D1726" s="8">
        <f t="shared" si="843"/>
        <v>2</v>
      </c>
      <c r="E1726" s="8">
        <f t="shared" si="844"/>
        <v>1</v>
      </c>
      <c r="F1726" s="8">
        <f t="shared" si="845"/>
        <v>0</v>
      </c>
      <c r="G1726" s="61">
        <f t="shared" si="846"/>
        <v>328</v>
      </c>
      <c r="H1726" s="66">
        <f t="shared" si="841"/>
        <v>0.14316892186817984</v>
      </c>
      <c r="I1726" s="2"/>
      <c r="J1726" s="2">
        <f t="shared" si="847"/>
        <v>0.42819729375818422</v>
      </c>
      <c r="K1726" s="2">
        <f t="shared" si="848"/>
        <v>0.57136621562636403</v>
      </c>
      <c r="L1726" s="2">
        <f t="shared" si="849"/>
        <v>0</v>
      </c>
      <c r="M1726" s="2">
        <f t="shared" si="850"/>
        <v>4.3649061545181222E-4</v>
      </c>
      <c r="N1726" s="64">
        <v>981</v>
      </c>
      <c r="O1726" s="64">
        <v>1309</v>
      </c>
      <c r="P1726" s="64"/>
      <c r="Q1726" s="64"/>
      <c r="R1726" s="64"/>
      <c r="S1726" s="64"/>
      <c r="T1726" s="64"/>
      <c r="U1726" s="64"/>
      <c r="V1726" s="64"/>
      <c r="W1726" s="64"/>
      <c r="X1726" s="64">
        <v>1</v>
      </c>
      <c r="Y1726" s="64"/>
      <c r="Z1726" s="64"/>
      <c r="AA1726" s="64"/>
      <c r="AB1726" s="64"/>
      <c r="AC1726" s="64"/>
      <c r="AD1726" s="64"/>
      <c r="AE1726" s="64"/>
      <c r="AG1726" s="6">
        <f>IF(Q1726&gt;0,RANK(Q1726,(N1726:P1726,Q1726:AE1726)),0)</f>
        <v>0</v>
      </c>
      <c r="AH1726" s="6">
        <f>IF(R1726&gt;0,RANK(R1726,(N1726:P1726,Q1726:AE1726)),0)</f>
        <v>0</v>
      </c>
      <c r="AI1726" s="6">
        <f>IF(T1726&gt;0,RANK(T1726,(N1726:P1726,Q1726:AE1726)),0)</f>
        <v>0</v>
      </c>
      <c r="AJ1726" s="6">
        <f>IF(S1726&gt;0,RANK(S1726,(N1726:P1726,Q1726:AE1726)),0)</f>
        <v>0</v>
      </c>
      <c r="AK1726" s="2">
        <f t="shared" si="851"/>
        <v>0</v>
      </c>
      <c r="AL1726" s="2">
        <f t="shared" si="852"/>
        <v>0</v>
      </c>
      <c r="AM1726" s="2">
        <f t="shared" si="853"/>
        <v>0</v>
      </c>
      <c r="AN1726" s="2">
        <f t="shared" si="854"/>
        <v>0</v>
      </c>
      <c r="AP1726" t="s">
        <v>1368</v>
      </c>
      <c r="AQ1726" t="s">
        <v>207</v>
      </c>
      <c r="AR1726">
        <v>9</v>
      </c>
      <c r="AT1726">
        <v>1</v>
      </c>
      <c r="AU1726" s="105">
        <v>51</v>
      </c>
      <c r="AV1726" s="107">
        <v>640</v>
      </c>
      <c r="AW1726" s="111">
        <f t="shared" si="827"/>
        <v>51640</v>
      </c>
      <c r="AY1726" s="6" t="s">
        <v>1462</v>
      </c>
    </row>
    <row r="1727" spans="1:51" hidden="1" outlineLevel="1">
      <c r="A1727" t="s">
        <v>285</v>
      </c>
      <c r="B1727" t="s">
        <v>207</v>
      </c>
      <c r="C1727" s="1">
        <f t="shared" si="842"/>
        <v>65307</v>
      </c>
      <c r="D1727" s="8">
        <f t="shared" si="843"/>
        <v>1</v>
      </c>
      <c r="E1727" s="8">
        <f t="shared" si="844"/>
        <v>2</v>
      </c>
      <c r="F1727" s="8">
        <f t="shared" si="845"/>
        <v>0</v>
      </c>
      <c r="G1727" s="61">
        <f t="shared" si="846"/>
        <v>27700</v>
      </c>
      <c r="H1727" s="66">
        <f t="shared" si="841"/>
        <v>0.42415055047697797</v>
      </c>
      <c r="I1727" s="2"/>
      <c r="J1727" s="2">
        <f t="shared" si="847"/>
        <v>0.71098044620025413</v>
      </c>
      <c r="K1727" s="2">
        <f t="shared" si="848"/>
        <v>0.28682989572327622</v>
      </c>
      <c r="L1727" s="2">
        <f t="shared" si="849"/>
        <v>0</v>
      </c>
      <c r="M1727" s="2">
        <f t="shared" si="850"/>
        <v>2.1896580764696472E-3</v>
      </c>
      <c r="N1727" s="64">
        <v>46432</v>
      </c>
      <c r="O1727" s="64">
        <v>18732</v>
      </c>
      <c r="P1727" s="64"/>
      <c r="Q1727" s="64"/>
      <c r="R1727" s="64"/>
      <c r="S1727" s="64"/>
      <c r="T1727" s="64"/>
      <c r="U1727" s="64"/>
      <c r="V1727" s="64"/>
      <c r="W1727" s="64"/>
      <c r="X1727" s="64">
        <v>143</v>
      </c>
      <c r="Y1727" s="64"/>
      <c r="Z1727" s="64"/>
      <c r="AA1727" s="64"/>
      <c r="AB1727" s="64"/>
      <c r="AC1727" s="64"/>
      <c r="AD1727" s="64"/>
      <c r="AE1727" s="64"/>
      <c r="AG1727" s="6">
        <f>IF(Q1727&gt;0,RANK(Q1727,(N1727:P1727,Q1727:AE1727)),0)</f>
        <v>0</v>
      </c>
      <c r="AH1727" s="6">
        <f>IF(R1727&gt;0,RANK(R1727,(N1727:P1727,Q1727:AE1727)),0)</f>
        <v>0</v>
      </c>
      <c r="AI1727" s="6">
        <f>IF(T1727&gt;0,RANK(T1727,(N1727:P1727,Q1727:AE1727)),0)</f>
        <v>0</v>
      </c>
      <c r="AJ1727" s="6">
        <f>IF(S1727&gt;0,RANK(S1727,(N1727:P1727,Q1727:AE1727)),0)</f>
        <v>0</v>
      </c>
      <c r="AK1727" s="2">
        <f t="shared" si="851"/>
        <v>0</v>
      </c>
      <c r="AL1727" s="2">
        <f t="shared" si="852"/>
        <v>0</v>
      </c>
      <c r="AM1727" s="2">
        <f t="shared" si="853"/>
        <v>0</v>
      </c>
      <c r="AN1727" s="2">
        <f t="shared" si="854"/>
        <v>0</v>
      </c>
      <c r="AP1727" t="s">
        <v>285</v>
      </c>
      <c r="AQ1727" t="s">
        <v>207</v>
      </c>
      <c r="AT1727">
        <v>1</v>
      </c>
      <c r="AU1727" s="105">
        <v>51</v>
      </c>
      <c r="AV1727" s="107">
        <v>650</v>
      </c>
      <c r="AW1727" s="111">
        <f t="shared" si="827"/>
        <v>51650</v>
      </c>
      <c r="AY1727" s="6" t="s">
        <v>1462</v>
      </c>
    </row>
    <row r="1728" spans="1:51" hidden="1" outlineLevel="1">
      <c r="A1728" t="s">
        <v>1208</v>
      </c>
      <c r="B1728" t="s">
        <v>207</v>
      </c>
      <c r="C1728" s="1">
        <f t="shared" si="842"/>
        <v>15219</v>
      </c>
      <c r="D1728" s="8">
        <f t="shared" si="843"/>
        <v>1</v>
      </c>
      <c r="E1728" s="8">
        <f t="shared" si="844"/>
        <v>2</v>
      </c>
      <c r="F1728" s="8">
        <f t="shared" si="845"/>
        <v>0</v>
      </c>
      <c r="G1728" s="61">
        <f t="shared" si="846"/>
        <v>1826</v>
      </c>
      <c r="H1728" s="66">
        <f t="shared" si="841"/>
        <v>0.11998160194493725</v>
      </c>
      <c r="I1728" s="2"/>
      <c r="J1728" s="2">
        <f t="shared" si="847"/>
        <v>0.55897233721006634</v>
      </c>
      <c r="K1728" s="2">
        <f t="shared" si="848"/>
        <v>0.43899073526512911</v>
      </c>
      <c r="L1728" s="2">
        <f t="shared" si="849"/>
        <v>0</v>
      </c>
      <c r="M1728" s="2">
        <f t="shared" si="850"/>
        <v>2.0369275248045549E-3</v>
      </c>
      <c r="N1728" s="64">
        <v>8507</v>
      </c>
      <c r="O1728" s="64">
        <v>6681</v>
      </c>
      <c r="P1728" s="64"/>
      <c r="Q1728" s="64"/>
      <c r="R1728" s="64"/>
      <c r="S1728" s="64"/>
      <c r="T1728" s="64"/>
      <c r="U1728" s="64"/>
      <c r="V1728" s="64"/>
      <c r="W1728" s="64"/>
      <c r="X1728" s="64">
        <v>31</v>
      </c>
      <c r="Y1728" s="64"/>
      <c r="Z1728" s="64"/>
      <c r="AA1728" s="64"/>
      <c r="AB1728" s="64"/>
      <c r="AC1728" s="64"/>
      <c r="AD1728" s="64"/>
      <c r="AE1728" s="64"/>
      <c r="AG1728" s="6">
        <f>IF(Q1728&gt;0,RANK(Q1728,(N1728:P1728,Q1728:AE1728)),0)</f>
        <v>0</v>
      </c>
      <c r="AH1728" s="6">
        <f>IF(R1728&gt;0,RANK(R1728,(N1728:P1728,Q1728:AE1728)),0)</f>
        <v>0</v>
      </c>
      <c r="AI1728" s="6">
        <f>IF(T1728&gt;0,RANK(T1728,(N1728:P1728,Q1728:AE1728)),0)</f>
        <v>0</v>
      </c>
      <c r="AJ1728" s="6">
        <f>IF(S1728&gt;0,RANK(S1728,(N1728:P1728,Q1728:AE1728)),0)</f>
        <v>0</v>
      </c>
      <c r="AK1728" s="2">
        <f t="shared" si="851"/>
        <v>0</v>
      </c>
      <c r="AL1728" s="2">
        <f t="shared" si="852"/>
        <v>0</v>
      </c>
      <c r="AM1728" s="2">
        <f t="shared" si="853"/>
        <v>0</v>
      </c>
      <c r="AN1728" s="2">
        <f t="shared" si="854"/>
        <v>0</v>
      </c>
      <c r="AP1728" t="s">
        <v>1208</v>
      </c>
      <c r="AQ1728" t="s">
        <v>207</v>
      </c>
      <c r="AR1728">
        <v>6</v>
      </c>
      <c r="AT1728">
        <v>1</v>
      </c>
      <c r="AU1728" s="105">
        <v>51</v>
      </c>
      <c r="AV1728" s="107">
        <v>660</v>
      </c>
      <c r="AW1728" s="111">
        <f t="shared" si="827"/>
        <v>51660</v>
      </c>
      <c r="AY1728" s="6" t="s">
        <v>1462</v>
      </c>
    </row>
    <row r="1729" spans="1:51" hidden="1" outlineLevel="1">
      <c r="A1729" t="s">
        <v>518</v>
      </c>
      <c r="B1729" t="s">
        <v>207</v>
      </c>
      <c r="C1729" s="1">
        <f t="shared" si="842"/>
        <v>8905</v>
      </c>
      <c r="D1729" s="8">
        <f t="shared" si="843"/>
        <v>1</v>
      </c>
      <c r="E1729" s="8">
        <f t="shared" si="844"/>
        <v>2</v>
      </c>
      <c r="F1729" s="8">
        <f t="shared" si="845"/>
        <v>0</v>
      </c>
      <c r="G1729" s="61">
        <f t="shared" si="846"/>
        <v>1278</v>
      </c>
      <c r="H1729" s="66">
        <f t="shared" si="841"/>
        <v>0.14351487928130263</v>
      </c>
      <c r="I1729" s="2"/>
      <c r="J1729" s="2">
        <f t="shared" si="847"/>
        <v>0.57125210555867489</v>
      </c>
      <c r="K1729" s="2">
        <f t="shared" si="848"/>
        <v>0.42773722627737226</v>
      </c>
      <c r="L1729" s="2">
        <f t="shared" si="849"/>
        <v>0</v>
      </c>
      <c r="M1729" s="2">
        <f t="shared" si="850"/>
        <v>1.0106681639528436E-3</v>
      </c>
      <c r="N1729" s="64">
        <v>5087</v>
      </c>
      <c r="O1729" s="64">
        <v>3809</v>
      </c>
      <c r="P1729" s="64"/>
      <c r="Q1729" s="64"/>
      <c r="R1729" s="64"/>
      <c r="S1729" s="64"/>
      <c r="T1729" s="64"/>
      <c r="U1729" s="64"/>
      <c r="V1729" s="64"/>
      <c r="W1729" s="64"/>
      <c r="X1729" s="64">
        <v>9</v>
      </c>
      <c r="Y1729" s="64"/>
      <c r="Z1729" s="64"/>
      <c r="AA1729" s="64"/>
      <c r="AB1729" s="64"/>
      <c r="AC1729" s="64"/>
      <c r="AD1729" s="64"/>
      <c r="AE1729" s="64"/>
      <c r="AG1729" s="6">
        <f>IF(Q1729&gt;0,RANK(Q1729,(N1729:P1729,Q1729:AE1729)),0)</f>
        <v>0</v>
      </c>
      <c r="AH1729" s="6">
        <f>IF(R1729&gt;0,RANK(R1729,(N1729:P1729,Q1729:AE1729)),0)</f>
        <v>0</v>
      </c>
      <c r="AI1729" s="6">
        <f>IF(T1729&gt;0,RANK(T1729,(N1729:P1729,Q1729:AE1729)),0)</f>
        <v>0</v>
      </c>
      <c r="AJ1729" s="6">
        <f>IF(S1729&gt;0,RANK(S1729,(N1729:P1729,Q1729:AE1729)),0)</f>
        <v>0</v>
      </c>
      <c r="AK1729" s="2">
        <f t="shared" si="851"/>
        <v>0</v>
      </c>
      <c r="AL1729" s="2">
        <f t="shared" si="852"/>
        <v>0</v>
      </c>
      <c r="AM1729" s="2">
        <f t="shared" si="853"/>
        <v>0</v>
      </c>
      <c r="AN1729" s="2">
        <f t="shared" si="854"/>
        <v>0</v>
      </c>
      <c r="AP1729" t="s">
        <v>518</v>
      </c>
      <c r="AQ1729" t="s">
        <v>207</v>
      </c>
      <c r="AR1729">
        <v>4</v>
      </c>
      <c r="AT1729">
        <v>1</v>
      </c>
      <c r="AU1729" s="105">
        <v>51</v>
      </c>
      <c r="AV1729" s="107">
        <v>670</v>
      </c>
      <c r="AW1729" s="111">
        <f t="shared" si="827"/>
        <v>51670</v>
      </c>
      <c r="AY1729" s="6" t="s">
        <v>1462</v>
      </c>
    </row>
    <row r="1730" spans="1:51" hidden="1" outlineLevel="1">
      <c r="A1730" t="s">
        <v>1756</v>
      </c>
      <c r="B1730" t="s">
        <v>207</v>
      </c>
      <c r="C1730" s="1">
        <f t="shared" si="842"/>
        <v>2682</v>
      </c>
      <c r="D1730" s="8">
        <f t="shared" si="843"/>
        <v>1</v>
      </c>
      <c r="E1730" s="8">
        <f t="shared" si="844"/>
        <v>2</v>
      </c>
      <c r="F1730" s="8">
        <f t="shared" si="845"/>
        <v>0</v>
      </c>
      <c r="G1730" s="61">
        <f t="shared" si="846"/>
        <v>471</v>
      </c>
      <c r="H1730" s="66">
        <f t="shared" si="841"/>
        <v>0.17561521252796419</v>
      </c>
      <c r="I1730" s="2"/>
      <c r="J1730" s="2">
        <f t="shared" si="847"/>
        <v>0.58650260999254289</v>
      </c>
      <c r="K1730" s="2">
        <f t="shared" si="848"/>
        <v>0.4108873974645787</v>
      </c>
      <c r="L1730" s="2">
        <f t="shared" si="849"/>
        <v>0</v>
      </c>
      <c r="M1730" s="2">
        <f t="shared" si="850"/>
        <v>2.6099925428784143E-3</v>
      </c>
      <c r="N1730" s="64">
        <v>1573</v>
      </c>
      <c r="O1730" s="64">
        <v>1102</v>
      </c>
      <c r="P1730" s="64"/>
      <c r="Q1730" s="64"/>
      <c r="R1730" s="64"/>
      <c r="S1730" s="64"/>
      <c r="T1730" s="64"/>
      <c r="U1730" s="64"/>
      <c r="V1730" s="64"/>
      <c r="W1730" s="64"/>
      <c r="X1730" s="64">
        <v>7</v>
      </c>
      <c r="Y1730" s="64"/>
      <c r="Z1730" s="64"/>
      <c r="AA1730" s="64"/>
      <c r="AB1730" s="64"/>
      <c r="AC1730" s="64"/>
      <c r="AD1730" s="64"/>
      <c r="AE1730" s="64"/>
      <c r="AG1730" s="6">
        <f>IF(Q1730&gt;0,RANK(Q1730,(N1730:P1730,Q1730:AE1730)),0)</f>
        <v>0</v>
      </c>
      <c r="AH1730" s="6">
        <f>IF(R1730&gt;0,RANK(R1730,(N1730:P1730,Q1730:AE1730)),0)</f>
        <v>0</v>
      </c>
      <c r="AI1730" s="6">
        <f>IF(T1730&gt;0,RANK(T1730,(N1730:P1730,Q1730:AE1730)),0)</f>
        <v>0</v>
      </c>
      <c r="AJ1730" s="6">
        <f>IF(S1730&gt;0,RANK(S1730,(N1730:P1730,Q1730:AE1730)),0)</f>
        <v>0</v>
      </c>
      <c r="AK1730" s="2">
        <f t="shared" si="851"/>
        <v>0</v>
      </c>
      <c r="AL1730" s="2">
        <f t="shared" si="852"/>
        <v>0</v>
      </c>
      <c r="AM1730" s="2">
        <f t="shared" si="853"/>
        <v>0</v>
      </c>
      <c r="AN1730" s="2">
        <f t="shared" si="854"/>
        <v>0</v>
      </c>
      <c r="AP1730" t="s">
        <v>1756</v>
      </c>
      <c r="AQ1730" t="s">
        <v>207</v>
      </c>
      <c r="AR1730">
        <v>6</v>
      </c>
      <c r="AT1730">
        <v>1</v>
      </c>
      <c r="AU1730" s="105">
        <v>51</v>
      </c>
      <c r="AV1730" s="107">
        <v>678</v>
      </c>
      <c r="AW1730" s="111">
        <f t="shared" si="827"/>
        <v>51678</v>
      </c>
      <c r="AY1730" s="6" t="s">
        <v>1462</v>
      </c>
    </row>
    <row r="1731" spans="1:51" hidden="1" outlineLevel="1">
      <c r="A1731" t="s">
        <v>185</v>
      </c>
      <c r="B1731" t="s">
        <v>207</v>
      </c>
      <c r="C1731" s="1">
        <f t="shared" si="842"/>
        <v>35813</v>
      </c>
      <c r="D1731" s="8">
        <f t="shared" si="843"/>
        <v>2</v>
      </c>
      <c r="E1731" s="8">
        <f t="shared" si="844"/>
        <v>1</v>
      </c>
      <c r="F1731" s="8">
        <f t="shared" si="845"/>
        <v>0</v>
      </c>
      <c r="G1731" s="61">
        <f t="shared" si="846"/>
        <v>3472</v>
      </c>
      <c r="H1731" s="66">
        <f t="shared" si="841"/>
        <v>9.6948035629520007E-2</v>
      </c>
      <c r="I1731" s="2"/>
      <c r="J1731" s="2">
        <f t="shared" si="847"/>
        <v>0.45036718510038254</v>
      </c>
      <c r="K1731" s="2">
        <f t="shared" si="848"/>
        <v>0.54731522072990257</v>
      </c>
      <c r="L1731" s="2">
        <f t="shared" si="849"/>
        <v>0</v>
      </c>
      <c r="M1731" s="2">
        <f t="shared" si="850"/>
        <v>2.3175941697148872E-3</v>
      </c>
      <c r="N1731" s="64">
        <v>16129</v>
      </c>
      <c r="O1731" s="64">
        <v>19601</v>
      </c>
      <c r="P1731" s="64"/>
      <c r="Q1731" s="64"/>
      <c r="R1731" s="64"/>
      <c r="S1731" s="64"/>
      <c r="T1731" s="64"/>
      <c r="U1731" s="64"/>
      <c r="V1731" s="64"/>
      <c r="W1731" s="64"/>
      <c r="X1731" s="64">
        <v>83</v>
      </c>
      <c r="Y1731" s="64"/>
      <c r="Z1731" s="64"/>
      <c r="AA1731" s="64"/>
      <c r="AB1731" s="64"/>
      <c r="AC1731" s="64"/>
      <c r="AD1731" s="64"/>
      <c r="AE1731" s="64"/>
      <c r="AG1731" s="6">
        <f>IF(Q1731&gt;0,RANK(Q1731,(N1731:P1731,Q1731:AE1731)),0)</f>
        <v>0</v>
      </c>
      <c r="AH1731" s="6">
        <f>IF(R1731&gt;0,RANK(R1731,(N1731:P1731,Q1731:AE1731)),0)</f>
        <v>0</v>
      </c>
      <c r="AI1731" s="6">
        <f>IF(T1731&gt;0,RANK(T1731,(N1731:P1731,Q1731:AE1731)),0)</f>
        <v>0</v>
      </c>
      <c r="AJ1731" s="6">
        <f>IF(S1731&gt;0,RANK(S1731,(N1731:P1731,Q1731:AE1731)),0)</f>
        <v>0</v>
      </c>
      <c r="AK1731" s="2">
        <f t="shared" si="851"/>
        <v>0</v>
      </c>
      <c r="AL1731" s="2">
        <f t="shared" si="852"/>
        <v>0</v>
      </c>
      <c r="AM1731" s="2">
        <f t="shared" si="853"/>
        <v>0</v>
      </c>
      <c r="AN1731" s="2">
        <f t="shared" si="854"/>
        <v>0</v>
      </c>
      <c r="AP1731" t="s">
        <v>185</v>
      </c>
      <c r="AQ1731" t="s">
        <v>207</v>
      </c>
      <c r="AR1731">
        <v>6</v>
      </c>
      <c r="AT1731">
        <v>1</v>
      </c>
      <c r="AU1731" s="105">
        <v>51</v>
      </c>
      <c r="AV1731" s="107">
        <v>680</v>
      </c>
      <c r="AW1731" s="111">
        <f t="shared" si="827"/>
        <v>51680</v>
      </c>
      <c r="AY1731" s="6" t="s">
        <v>1462</v>
      </c>
    </row>
    <row r="1732" spans="1:51" hidden="1" outlineLevel="1">
      <c r="A1732" t="s">
        <v>1692</v>
      </c>
      <c r="B1732" t="s">
        <v>207</v>
      </c>
      <c r="C1732" s="1">
        <f t="shared" si="842"/>
        <v>14899</v>
      </c>
      <c r="D1732" s="8">
        <f t="shared" si="843"/>
        <v>1</v>
      </c>
      <c r="E1732" s="8">
        <f t="shared" si="844"/>
        <v>2</v>
      </c>
      <c r="F1732" s="8">
        <f t="shared" si="845"/>
        <v>0</v>
      </c>
      <c r="G1732" s="61">
        <f t="shared" si="846"/>
        <v>1772</v>
      </c>
      <c r="H1732" s="66">
        <f t="shared" si="841"/>
        <v>0.11893415665480905</v>
      </c>
      <c r="I1732" s="2"/>
      <c r="J1732" s="2">
        <f t="shared" si="847"/>
        <v>0.5585609772467951</v>
      </c>
      <c r="K1732" s="2">
        <f t="shared" si="848"/>
        <v>0.43962682059198605</v>
      </c>
      <c r="L1732" s="2">
        <f t="shared" si="849"/>
        <v>0</v>
      </c>
      <c r="M1732" s="2">
        <f t="shared" si="850"/>
        <v>1.8122021612188566E-3</v>
      </c>
      <c r="N1732" s="64">
        <v>8322</v>
      </c>
      <c r="O1732" s="64">
        <v>6550</v>
      </c>
      <c r="P1732" s="64"/>
      <c r="Q1732" s="64"/>
      <c r="R1732" s="64"/>
      <c r="S1732" s="64"/>
      <c r="T1732" s="64"/>
      <c r="U1732" s="64"/>
      <c r="V1732" s="64"/>
      <c r="W1732" s="64"/>
      <c r="X1732" s="64">
        <v>27</v>
      </c>
      <c r="Y1732" s="64"/>
      <c r="Z1732" s="64"/>
      <c r="AA1732" s="64"/>
      <c r="AB1732" s="64"/>
      <c r="AC1732" s="64"/>
      <c r="AD1732" s="64"/>
      <c r="AE1732" s="64"/>
      <c r="AG1732" s="6">
        <f>IF(Q1732&gt;0,RANK(Q1732,(N1732:P1732,Q1732:AE1732)),0)</f>
        <v>0</v>
      </c>
      <c r="AH1732" s="6">
        <f>IF(R1732&gt;0,RANK(R1732,(N1732:P1732,Q1732:AE1732)),0)</f>
        <v>0</v>
      </c>
      <c r="AI1732" s="6">
        <f>IF(T1732&gt;0,RANK(T1732,(N1732:P1732,Q1732:AE1732)),0)</f>
        <v>0</v>
      </c>
      <c r="AJ1732" s="6">
        <f>IF(S1732&gt;0,RANK(S1732,(N1732:P1732,Q1732:AE1732)),0)</f>
        <v>0</v>
      </c>
      <c r="AK1732" s="2">
        <f t="shared" si="851"/>
        <v>0</v>
      </c>
      <c r="AL1732" s="2">
        <f t="shared" si="852"/>
        <v>0</v>
      </c>
      <c r="AM1732" s="2">
        <f t="shared" si="853"/>
        <v>0</v>
      </c>
      <c r="AN1732" s="2">
        <f t="shared" si="854"/>
        <v>0</v>
      </c>
      <c r="AP1732" t="s">
        <v>1692</v>
      </c>
      <c r="AQ1732" t="s">
        <v>207</v>
      </c>
      <c r="AR1732">
        <v>10</v>
      </c>
      <c r="AT1732">
        <v>1</v>
      </c>
      <c r="AU1732" s="105">
        <v>51</v>
      </c>
      <c r="AV1732" s="107">
        <v>683</v>
      </c>
      <c r="AW1732" s="111">
        <f t="shared" si="827"/>
        <v>51683</v>
      </c>
      <c r="AY1732" s="6" t="s">
        <v>1462</v>
      </c>
    </row>
    <row r="1733" spans="1:51" hidden="1" outlineLevel="1">
      <c r="A1733" t="s">
        <v>541</v>
      </c>
      <c r="B1733" t="s">
        <v>207</v>
      </c>
      <c r="C1733" s="1">
        <f t="shared" si="842"/>
        <v>4596</v>
      </c>
      <c r="D1733" s="8">
        <f t="shared" si="843"/>
        <v>1</v>
      </c>
      <c r="E1733" s="8">
        <f t="shared" si="844"/>
        <v>2</v>
      </c>
      <c r="F1733" s="8">
        <f t="shared" si="845"/>
        <v>0</v>
      </c>
      <c r="G1733" s="61">
        <f t="shared" si="846"/>
        <v>1077</v>
      </c>
      <c r="H1733" s="66">
        <f t="shared" si="841"/>
        <v>0.23433420365535249</v>
      </c>
      <c r="I1733" s="2"/>
      <c r="J1733" s="2">
        <f t="shared" si="847"/>
        <v>0.61553524804177551</v>
      </c>
      <c r="K1733" s="2">
        <f t="shared" si="848"/>
        <v>0.38120104438642299</v>
      </c>
      <c r="L1733" s="2">
        <f t="shared" si="849"/>
        <v>0</v>
      </c>
      <c r="M1733" s="2">
        <f t="shared" si="850"/>
        <v>3.2637075718014996E-3</v>
      </c>
      <c r="N1733" s="64">
        <v>2829</v>
      </c>
      <c r="O1733" s="64">
        <v>1752</v>
      </c>
      <c r="P1733" s="64"/>
      <c r="Q1733" s="64"/>
      <c r="R1733" s="64"/>
      <c r="S1733" s="64"/>
      <c r="T1733" s="64"/>
      <c r="U1733" s="64"/>
      <c r="V1733" s="64"/>
      <c r="W1733" s="64"/>
      <c r="X1733" s="64">
        <v>15</v>
      </c>
      <c r="Y1733" s="64"/>
      <c r="Z1733" s="64"/>
      <c r="AA1733" s="64"/>
      <c r="AB1733" s="64"/>
      <c r="AC1733" s="64"/>
      <c r="AD1733" s="64"/>
      <c r="AE1733" s="64"/>
      <c r="AG1733" s="6">
        <f>IF(Q1733&gt;0,RANK(Q1733,(N1733:P1733,Q1733:AE1733)),0)</f>
        <v>0</v>
      </c>
      <c r="AH1733" s="6">
        <f>IF(R1733&gt;0,RANK(R1733,(N1733:P1733,Q1733:AE1733)),0)</f>
        <v>0</v>
      </c>
      <c r="AI1733" s="6">
        <f>IF(T1733&gt;0,RANK(T1733,(N1733:P1733,Q1733:AE1733)),0)</f>
        <v>0</v>
      </c>
      <c r="AJ1733" s="6">
        <f>IF(S1733&gt;0,RANK(S1733,(N1733:P1733,Q1733:AE1733)),0)</f>
        <v>0</v>
      </c>
      <c r="AK1733" s="2">
        <f t="shared" si="851"/>
        <v>0</v>
      </c>
      <c r="AL1733" s="2">
        <f t="shared" si="852"/>
        <v>0</v>
      </c>
      <c r="AM1733" s="2">
        <f t="shared" si="853"/>
        <v>0</v>
      </c>
      <c r="AN1733" s="2">
        <f t="shared" si="854"/>
        <v>0</v>
      </c>
      <c r="AP1733" t="s">
        <v>541</v>
      </c>
      <c r="AQ1733" t="s">
        <v>207</v>
      </c>
      <c r="AR1733">
        <v>10</v>
      </c>
      <c r="AT1733">
        <v>1</v>
      </c>
      <c r="AU1733" s="105">
        <v>51</v>
      </c>
      <c r="AV1733" s="107">
        <v>685</v>
      </c>
      <c r="AW1733" s="111">
        <f t="shared" si="827"/>
        <v>51685</v>
      </c>
      <c r="AY1733" s="6" t="s">
        <v>1462</v>
      </c>
    </row>
    <row r="1734" spans="1:51" hidden="1" outlineLevel="1">
      <c r="A1734" t="s">
        <v>170</v>
      </c>
      <c r="B1734" t="s">
        <v>207</v>
      </c>
      <c r="C1734" s="1">
        <f t="shared" si="842"/>
        <v>6120</v>
      </c>
      <c r="D1734" s="8">
        <f t="shared" si="843"/>
        <v>1</v>
      </c>
      <c r="E1734" s="8">
        <f t="shared" si="844"/>
        <v>2</v>
      </c>
      <c r="F1734" s="8">
        <f t="shared" si="845"/>
        <v>0</v>
      </c>
      <c r="G1734" s="61">
        <f t="shared" si="846"/>
        <v>1511</v>
      </c>
      <c r="H1734" s="66">
        <f t="shared" si="841"/>
        <v>0.24689542483660132</v>
      </c>
      <c r="I1734" s="2"/>
      <c r="J1734" s="2">
        <f t="shared" si="847"/>
        <v>0.6227124183006536</v>
      </c>
      <c r="K1734" s="2">
        <f t="shared" si="848"/>
        <v>0.37581699346405228</v>
      </c>
      <c r="L1734" s="2">
        <f t="shared" si="849"/>
        <v>0</v>
      </c>
      <c r="M1734" s="2">
        <f t="shared" si="850"/>
        <v>1.4705882352941124E-3</v>
      </c>
      <c r="N1734" s="64">
        <v>3811</v>
      </c>
      <c r="O1734" s="64">
        <v>2300</v>
      </c>
      <c r="P1734" s="64"/>
      <c r="Q1734" s="64"/>
      <c r="R1734" s="64"/>
      <c r="S1734" s="64"/>
      <c r="T1734" s="64"/>
      <c r="U1734" s="64"/>
      <c r="V1734" s="64"/>
      <c r="W1734" s="64"/>
      <c r="X1734" s="64">
        <v>9</v>
      </c>
      <c r="Y1734" s="64"/>
      <c r="Z1734" s="64"/>
      <c r="AA1734" s="64"/>
      <c r="AB1734" s="64"/>
      <c r="AC1734" s="64"/>
      <c r="AD1734" s="64"/>
      <c r="AE1734" s="64"/>
      <c r="AG1734" s="6">
        <f>IF(Q1734&gt;0,RANK(Q1734,(N1734:P1734,Q1734:AE1734)),0)</f>
        <v>0</v>
      </c>
      <c r="AH1734" s="6">
        <f>IF(R1734&gt;0,RANK(R1734,(N1734:P1734,Q1734:AE1734)),0)</f>
        <v>0</v>
      </c>
      <c r="AI1734" s="6">
        <f>IF(T1734&gt;0,RANK(T1734,(N1734:P1734,Q1734:AE1734)),0)</f>
        <v>0</v>
      </c>
      <c r="AJ1734" s="6">
        <f>IF(S1734&gt;0,RANK(S1734,(N1734:P1734,Q1734:AE1734)),0)</f>
        <v>0</v>
      </c>
      <c r="AK1734" s="2">
        <f t="shared" si="851"/>
        <v>0</v>
      </c>
      <c r="AL1734" s="2">
        <f t="shared" si="852"/>
        <v>0</v>
      </c>
      <c r="AM1734" s="2">
        <f t="shared" si="853"/>
        <v>0</v>
      </c>
      <c r="AN1734" s="2">
        <f t="shared" si="854"/>
        <v>0</v>
      </c>
      <c r="AP1734" t="s">
        <v>170</v>
      </c>
      <c r="AQ1734" t="s">
        <v>207</v>
      </c>
      <c r="AR1734">
        <v>9</v>
      </c>
      <c r="AT1734">
        <v>1</v>
      </c>
      <c r="AU1734" s="105">
        <v>51</v>
      </c>
      <c r="AV1734" s="107">
        <v>690</v>
      </c>
      <c r="AW1734" s="111">
        <f t="shared" si="827"/>
        <v>51690</v>
      </c>
      <c r="AY1734" s="6" t="s">
        <v>1462</v>
      </c>
    </row>
    <row r="1735" spans="1:51" hidden="1" outlineLevel="1">
      <c r="A1735" t="s">
        <v>148</v>
      </c>
      <c r="B1735" t="s">
        <v>207</v>
      </c>
      <c r="C1735" s="1">
        <f t="shared" si="842"/>
        <v>78275</v>
      </c>
      <c r="D1735" s="8">
        <f t="shared" si="843"/>
        <v>1</v>
      </c>
      <c r="E1735" s="8">
        <f t="shared" si="844"/>
        <v>2</v>
      </c>
      <c r="F1735" s="8">
        <f t="shared" si="845"/>
        <v>0</v>
      </c>
      <c r="G1735" s="61">
        <f t="shared" si="846"/>
        <v>23468</v>
      </c>
      <c r="H1735" s="66">
        <f t="shared" si="841"/>
        <v>0.29981475566911531</v>
      </c>
      <c r="I1735" s="2"/>
      <c r="J1735" s="2">
        <f t="shared" si="847"/>
        <v>0.64899393165122965</v>
      </c>
      <c r="K1735" s="2">
        <f t="shared" si="848"/>
        <v>0.34917917598211434</v>
      </c>
      <c r="L1735" s="2">
        <f t="shared" si="849"/>
        <v>0</v>
      </c>
      <c r="M1735" s="2">
        <f t="shared" si="850"/>
        <v>1.8268923666560077E-3</v>
      </c>
      <c r="N1735" s="64">
        <v>50800</v>
      </c>
      <c r="O1735" s="64">
        <v>27332</v>
      </c>
      <c r="P1735" s="64"/>
      <c r="Q1735" s="64"/>
      <c r="R1735" s="64"/>
      <c r="S1735" s="64"/>
      <c r="T1735" s="64"/>
      <c r="U1735" s="64"/>
      <c r="V1735" s="64"/>
      <c r="W1735" s="64"/>
      <c r="X1735" s="64">
        <v>143</v>
      </c>
      <c r="Y1735" s="64"/>
      <c r="Z1735" s="64"/>
      <c r="AA1735" s="64"/>
      <c r="AB1735" s="64"/>
      <c r="AC1735" s="64"/>
      <c r="AD1735" s="64"/>
      <c r="AE1735" s="64"/>
      <c r="AG1735" s="6">
        <f>IF(Q1735&gt;0,RANK(Q1735,(N1735:P1735,Q1735:AE1735)),0)</f>
        <v>0</v>
      </c>
      <c r="AH1735" s="6">
        <f>IF(R1735&gt;0,RANK(R1735,(N1735:P1735,Q1735:AE1735)),0)</f>
        <v>0</v>
      </c>
      <c r="AI1735" s="6">
        <f>IF(T1735&gt;0,RANK(T1735,(N1735:P1735,Q1735:AE1735)),0)</f>
        <v>0</v>
      </c>
      <c r="AJ1735" s="6">
        <f>IF(S1735&gt;0,RANK(S1735,(N1735:P1735,Q1735:AE1735)),0)</f>
        <v>0</v>
      </c>
      <c r="AK1735" s="2">
        <f t="shared" si="851"/>
        <v>0</v>
      </c>
      <c r="AL1735" s="2">
        <f t="shared" si="852"/>
        <v>0</v>
      </c>
      <c r="AM1735" s="2">
        <f t="shared" si="853"/>
        <v>0</v>
      </c>
      <c r="AN1735" s="2">
        <f t="shared" si="854"/>
        <v>0</v>
      </c>
      <c r="AP1735" t="s">
        <v>148</v>
      </c>
      <c r="AQ1735" t="s">
        <v>207</v>
      </c>
      <c r="AT1735">
        <v>1</v>
      </c>
      <c r="AU1735" s="105">
        <v>51</v>
      </c>
      <c r="AV1735" s="107">
        <v>700</v>
      </c>
      <c r="AW1735" s="111">
        <f t="shared" si="827"/>
        <v>51700</v>
      </c>
      <c r="AY1735" s="6" t="s">
        <v>1462</v>
      </c>
    </row>
    <row r="1736" spans="1:51" hidden="1" outlineLevel="1">
      <c r="A1736" t="s">
        <v>159</v>
      </c>
      <c r="B1736" t="s">
        <v>207</v>
      </c>
      <c r="C1736" s="1">
        <f t="shared" si="842"/>
        <v>84977</v>
      </c>
      <c r="D1736" s="8">
        <f t="shared" si="843"/>
        <v>1</v>
      </c>
      <c r="E1736" s="8">
        <f t="shared" si="844"/>
        <v>2</v>
      </c>
      <c r="F1736" s="8">
        <f t="shared" si="845"/>
        <v>0</v>
      </c>
      <c r="G1736" s="61">
        <f t="shared" si="846"/>
        <v>38934</v>
      </c>
      <c r="H1736" s="66">
        <f t="shared" si="841"/>
        <v>0.45817103451522179</v>
      </c>
      <c r="I1736" s="2"/>
      <c r="J1736" s="2">
        <f t="shared" si="847"/>
        <v>0.72827941678336494</v>
      </c>
      <c r="K1736" s="2">
        <f t="shared" si="848"/>
        <v>0.27010838226814315</v>
      </c>
      <c r="L1736" s="2">
        <f t="shared" si="849"/>
        <v>0</v>
      </c>
      <c r="M1736" s="2">
        <f t="shared" si="850"/>
        <v>1.6122009484919042E-3</v>
      </c>
      <c r="N1736" s="64">
        <v>61887</v>
      </c>
      <c r="O1736" s="64">
        <v>22953</v>
      </c>
      <c r="P1736" s="64"/>
      <c r="Q1736" s="64"/>
      <c r="R1736" s="64"/>
      <c r="S1736" s="64"/>
      <c r="T1736" s="64"/>
      <c r="U1736" s="64"/>
      <c r="V1736" s="64"/>
      <c r="W1736" s="64"/>
      <c r="X1736" s="64">
        <v>137</v>
      </c>
      <c r="Y1736" s="64"/>
      <c r="Z1736" s="64"/>
      <c r="AA1736" s="64"/>
      <c r="AB1736" s="64"/>
      <c r="AC1736" s="64"/>
      <c r="AD1736" s="64"/>
      <c r="AE1736" s="64"/>
      <c r="AG1736" s="6">
        <f>IF(Q1736&gt;0,RANK(Q1736,(N1736:P1736,Q1736:AE1736)),0)</f>
        <v>0</v>
      </c>
      <c r="AH1736" s="6">
        <f>IF(R1736&gt;0,RANK(R1736,(N1736:P1736,Q1736:AE1736)),0)</f>
        <v>0</v>
      </c>
      <c r="AI1736" s="6">
        <f>IF(T1736&gt;0,RANK(T1736,(N1736:P1736,Q1736:AE1736)),0)</f>
        <v>0</v>
      </c>
      <c r="AJ1736" s="6">
        <f>IF(S1736&gt;0,RANK(S1736,(N1736:P1736,Q1736:AE1736)),0)</f>
        <v>0</v>
      </c>
      <c r="AK1736" s="2">
        <f t="shared" si="851"/>
        <v>0</v>
      </c>
      <c r="AL1736" s="2">
        <f t="shared" si="852"/>
        <v>0</v>
      </c>
      <c r="AM1736" s="2">
        <f t="shared" si="853"/>
        <v>0</v>
      </c>
      <c r="AN1736" s="2">
        <f t="shared" si="854"/>
        <v>0</v>
      </c>
      <c r="AP1736" t="s">
        <v>159</v>
      </c>
      <c r="AQ1736" t="s">
        <v>207</v>
      </c>
      <c r="AT1736">
        <v>1</v>
      </c>
      <c r="AU1736" s="105">
        <v>51</v>
      </c>
      <c r="AV1736" s="107">
        <v>710</v>
      </c>
      <c r="AW1736" s="111">
        <f t="shared" si="827"/>
        <v>51710</v>
      </c>
      <c r="AY1736" s="6" t="s">
        <v>1462</v>
      </c>
    </row>
    <row r="1737" spans="1:51" hidden="1" outlineLevel="1">
      <c r="A1737" t="s">
        <v>1560</v>
      </c>
      <c r="B1737" t="s">
        <v>207</v>
      </c>
      <c r="C1737" s="1">
        <f t="shared" si="842"/>
        <v>1480</v>
      </c>
      <c r="D1737" s="8">
        <f t="shared" si="843"/>
        <v>2</v>
      </c>
      <c r="E1737" s="8">
        <f t="shared" si="844"/>
        <v>1</v>
      </c>
      <c r="F1737" s="8">
        <f t="shared" si="845"/>
        <v>0</v>
      </c>
      <c r="G1737" s="61">
        <f t="shared" si="846"/>
        <v>239</v>
      </c>
      <c r="H1737" s="66">
        <f t="shared" si="841"/>
        <v>0.16148648648648647</v>
      </c>
      <c r="I1737" s="2"/>
      <c r="J1737" s="2">
        <f t="shared" si="847"/>
        <v>0.41891891891891891</v>
      </c>
      <c r="K1737" s="2">
        <f t="shared" si="848"/>
        <v>0.58040540540540542</v>
      </c>
      <c r="L1737" s="2">
        <f t="shared" si="849"/>
        <v>0</v>
      </c>
      <c r="M1737" s="2">
        <f t="shared" si="850"/>
        <v>6.7567567567572429E-4</v>
      </c>
      <c r="N1737" s="64">
        <v>620</v>
      </c>
      <c r="O1737" s="64">
        <v>859</v>
      </c>
      <c r="P1737" s="64"/>
      <c r="Q1737" s="64"/>
      <c r="R1737" s="64"/>
      <c r="S1737" s="64"/>
      <c r="T1737" s="64"/>
      <c r="U1737" s="64"/>
      <c r="V1737" s="64"/>
      <c r="W1737" s="64"/>
      <c r="X1737" s="64">
        <v>1</v>
      </c>
      <c r="Y1737" s="64"/>
      <c r="Z1737" s="64"/>
      <c r="AA1737" s="64"/>
      <c r="AB1737" s="64"/>
      <c r="AC1737" s="64"/>
      <c r="AD1737" s="64"/>
      <c r="AE1737" s="64"/>
      <c r="AG1737" s="6">
        <f>IF(Q1737&gt;0,RANK(Q1737,(N1737:P1737,Q1737:AE1737)),0)</f>
        <v>0</v>
      </c>
      <c r="AH1737" s="6">
        <f>IF(R1737&gt;0,RANK(R1737,(N1737:P1737,Q1737:AE1737)),0)</f>
        <v>0</v>
      </c>
      <c r="AI1737" s="6">
        <f>IF(T1737&gt;0,RANK(T1737,(N1737:P1737,Q1737:AE1737)),0)</f>
        <v>0</v>
      </c>
      <c r="AJ1737" s="6">
        <f>IF(S1737&gt;0,RANK(S1737,(N1737:P1737,Q1737:AE1737)),0)</f>
        <v>0</v>
      </c>
      <c r="AK1737" s="2">
        <f t="shared" si="851"/>
        <v>0</v>
      </c>
      <c r="AL1737" s="2">
        <f t="shared" si="852"/>
        <v>0</v>
      </c>
      <c r="AM1737" s="2">
        <f t="shared" si="853"/>
        <v>0</v>
      </c>
      <c r="AN1737" s="2">
        <f t="shared" si="854"/>
        <v>0</v>
      </c>
      <c r="AP1737" t="s">
        <v>1560</v>
      </c>
      <c r="AQ1737" t="s">
        <v>207</v>
      </c>
      <c r="AR1737">
        <v>9</v>
      </c>
      <c r="AT1737">
        <v>1</v>
      </c>
      <c r="AU1737" s="105">
        <v>51</v>
      </c>
      <c r="AV1737" s="107">
        <v>720</v>
      </c>
      <c r="AW1737" s="111">
        <f t="shared" si="827"/>
        <v>51720</v>
      </c>
      <c r="AY1737" s="6" t="s">
        <v>1462</v>
      </c>
    </row>
    <row r="1738" spans="1:51" hidden="1" outlineLevel="1">
      <c r="A1738" t="s">
        <v>149</v>
      </c>
      <c r="B1738" t="s">
        <v>207</v>
      </c>
      <c r="C1738" s="1">
        <f t="shared" si="842"/>
        <v>15486</v>
      </c>
      <c r="D1738" s="8">
        <f t="shared" si="843"/>
        <v>1</v>
      </c>
      <c r="E1738" s="8">
        <f t="shared" si="844"/>
        <v>2</v>
      </c>
      <c r="F1738" s="8">
        <f t="shared" si="845"/>
        <v>0</v>
      </c>
      <c r="G1738" s="61">
        <f t="shared" si="846"/>
        <v>12313</v>
      </c>
      <c r="H1738" s="66">
        <f t="shared" si="841"/>
        <v>0.79510525636058371</v>
      </c>
      <c r="I1738" s="2"/>
      <c r="J1738" s="2">
        <f t="shared" si="847"/>
        <v>0.89642257522923929</v>
      </c>
      <c r="K1738" s="2">
        <f t="shared" si="848"/>
        <v>0.10131731886865555</v>
      </c>
      <c r="L1738" s="2">
        <f t="shared" si="849"/>
        <v>0</v>
      </c>
      <c r="M1738" s="2">
        <f t="shared" si="850"/>
        <v>2.2601059021051528E-3</v>
      </c>
      <c r="N1738" s="64">
        <v>13882</v>
      </c>
      <c r="O1738" s="64">
        <v>1569</v>
      </c>
      <c r="P1738" s="64"/>
      <c r="Q1738" s="64"/>
      <c r="R1738" s="64"/>
      <c r="S1738" s="64"/>
      <c r="T1738" s="64"/>
      <c r="U1738" s="64"/>
      <c r="V1738" s="64"/>
      <c r="W1738" s="64"/>
      <c r="X1738" s="64">
        <v>35</v>
      </c>
      <c r="Y1738" s="64"/>
      <c r="Z1738" s="64"/>
      <c r="AA1738" s="64"/>
      <c r="AB1738" s="64"/>
      <c r="AC1738" s="64"/>
      <c r="AD1738" s="64"/>
      <c r="AE1738" s="64"/>
      <c r="AG1738" s="6">
        <f>IF(Q1738&gt;0,RANK(Q1738,(N1738:P1738,Q1738:AE1738)),0)</f>
        <v>0</v>
      </c>
      <c r="AH1738" s="6">
        <f>IF(R1738&gt;0,RANK(R1738,(N1738:P1738,Q1738:AE1738)),0)</f>
        <v>0</v>
      </c>
      <c r="AI1738" s="6">
        <f>IF(T1738&gt;0,RANK(T1738,(N1738:P1738,Q1738:AE1738)),0)</f>
        <v>0</v>
      </c>
      <c r="AJ1738" s="6">
        <f>IF(S1738&gt;0,RANK(S1738,(N1738:P1738,Q1738:AE1738)),0)</f>
        <v>0</v>
      </c>
      <c r="AK1738" s="2">
        <f t="shared" si="851"/>
        <v>0</v>
      </c>
      <c r="AL1738" s="2">
        <f t="shared" si="852"/>
        <v>0</v>
      </c>
      <c r="AM1738" s="2">
        <f t="shared" si="853"/>
        <v>0</v>
      </c>
      <c r="AN1738" s="2">
        <f t="shared" si="854"/>
        <v>0</v>
      </c>
      <c r="AP1738" t="s">
        <v>149</v>
      </c>
      <c r="AQ1738" t="s">
        <v>207</v>
      </c>
      <c r="AR1738">
        <v>3</v>
      </c>
      <c r="AT1738">
        <v>1</v>
      </c>
      <c r="AU1738" s="105">
        <v>51</v>
      </c>
      <c r="AV1738" s="107">
        <v>730</v>
      </c>
      <c r="AW1738" s="111">
        <f t="shared" si="827"/>
        <v>51730</v>
      </c>
      <c r="AY1738" s="6" t="s">
        <v>1462</v>
      </c>
    </row>
    <row r="1739" spans="1:51" hidden="1" outlineLevel="1">
      <c r="A1739" t="s">
        <v>2423</v>
      </c>
      <c r="B1739" t="s">
        <v>207</v>
      </c>
      <c r="C1739" s="1">
        <f t="shared" si="842"/>
        <v>7053</v>
      </c>
      <c r="D1739" s="8">
        <f t="shared" si="843"/>
        <v>2</v>
      </c>
      <c r="E1739" s="8">
        <f t="shared" si="844"/>
        <v>1</v>
      </c>
      <c r="F1739" s="8">
        <f t="shared" si="845"/>
        <v>0</v>
      </c>
      <c r="G1739" s="61">
        <f t="shared" si="846"/>
        <v>3350</v>
      </c>
      <c r="H1739" s="66">
        <f t="shared" si="841"/>
        <v>0.47497518786332055</v>
      </c>
      <c r="I1739" s="2"/>
      <c r="J1739" s="2">
        <f t="shared" si="847"/>
        <v>0.26144902878207854</v>
      </c>
      <c r="K1739" s="2">
        <f t="shared" si="848"/>
        <v>0.73642421664539914</v>
      </c>
      <c r="L1739" s="2">
        <f t="shared" si="849"/>
        <v>0</v>
      </c>
      <c r="M1739" s="2">
        <f t="shared" si="850"/>
        <v>2.1267545725223158E-3</v>
      </c>
      <c r="N1739" s="64">
        <v>1844</v>
      </c>
      <c r="O1739" s="64">
        <v>5194</v>
      </c>
      <c r="P1739" s="64"/>
      <c r="Q1739" s="64"/>
      <c r="R1739" s="64"/>
      <c r="S1739" s="64"/>
      <c r="T1739" s="64"/>
      <c r="U1739" s="64"/>
      <c r="V1739" s="64"/>
      <c r="W1739" s="64"/>
      <c r="X1739" s="64">
        <v>15</v>
      </c>
      <c r="Y1739" s="64"/>
      <c r="Z1739" s="64"/>
      <c r="AA1739" s="64"/>
      <c r="AB1739" s="64"/>
      <c r="AC1739" s="64"/>
      <c r="AD1739" s="64"/>
      <c r="AE1739" s="64"/>
      <c r="AG1739" s="6">
        <f>IF(Q1739&gt;0,RANK(Q1739,(N1739:P1739,Q1739:AE1739)),0)</f>
        <v>0</v>
      </c>
      <c r="AH1739" s="6">
        <f>IF(R1739&gt;0,RANK(R1739,(N1739:P1739,Q1739:AE1739)),0)</f>
        <v>0</v>
      </c>
      <c r="AI1739" s="6">
        <f>IF(T1739&gt;0,RANK(T1739,(N1739:P1739,Q1739:AE1739)),0)</f>
        <v>0</v>
      </c>
      <c r="AJ1739" s="6">
        <f>IF(S1739&gt;0,RANK(S1739,(N1739:P1739,Q1739:AE1739)),0)</f>
        <v>0</v>
      </c>
      <c r="AK1739" s="2">
        <f t="shared" si="851"/>
        <v>0</v>
      </c>
      <c r="AL1739" s="2">
        <f t="shared" si="852"/>
        <v>0</v>
      </c>
      <c r="AM1739" s="2">
        <f t="shared" si="853"/>
        <v>0</v>
      </c>
      <c r="AN1739" s="2">
        <f t="shared" si="854"/>
        <v>0</v>
      </c>
      <c r="AP1739" t="s">
        <v>2423</v>
      </c>
      <c r="AQ1739" t="s">
        <v>207</v>
      </c>
      <c r="AR1739">
        <v>1</v>
      </c>
      <c r="AT1739">
        <v>1</v>
      </c>
      <c r="AU1739" s="105">
        <v>51</v>
      </c>
      <c r="AV1739" s="107">
        <v>735</v>
      </c>
      <c r="AW1739" s="111">
        <f t="shared" ref="AW1739:AW1802" si="855">1000*AU1739+AV1739</f>
        <v>51735</v>
      </c>
      <c r="AY1739" s="6" t="s">
        <v>1462</v>
      </c>
    </row>
    <row r="1740" spans="1:51" hidden="1" outlineLevel="1">
      <c r="A1740" t="s">
        <v>313</v>
      </c>
      <c r="B1740" t="s">
        <v>207</v>
      </c>
      <c r="C1740" s="1">
        <f t="shared" si="842"/>
        <v>45168</v>
      </c>
      <c r="D1740" s="8">
        <f t="shared" si="843"/>
        <v>1</v>
      </c>
      <c r="E1740" s="8">
        <f t="shared" si="844"/>
        <v>2</v>
      </c>
      <c r="F1740" s="8">
        <f t="shared" si="845"/>
        <v>0</v>
      </c>
      <c r="G1740" s="61">
        <f t="shared" si="846"/>
        <v>19463</v>
      </c>
      <c r="H1740" s="66">
        <f t="shared" si="841"/>
        <v>0.43090240878498054</v>
      </c>
      <c r="I1740" s="2"/>
      <c r="J1740" s="2">
        <f t="shared" si="847"/>
        <v>0.7146873893021608</v>
      </c>
      <c r="K1740" s="2">
        <f t="shared" si="848"/>
        <v>0.28378498051718032</v>
      </c>
      <c r="L1740" s="2">
        <f t="shared" si="849"/>
        <v>0</v>
      </c>
      <c r="M1740" s="2">
        <f t="shared" si="850"/>
        <v>1.5276301806588788E-3</v>
      </c>
      <c r="N1740" s="64">
        <v>32281</v>
      </c>
      <c r="O1740" s="64">
        <v>12818</v>
      </c>
      <c r="P1740" s="64"/>
      <c r="Q1740" s="64"/>
      <c r="R1740" s="64"/>
      <c r="S1740" s="64"/>
      <c r="T1740" s="64"/>
      <c r="U1740" s="64"/>
      <c r="V1740" s="64"/>
      <c r="W1740" s="64"/>
      <c r="X1740" s="64">
        <v>69</v>
      </c>
      <c r="Y1740" s="64"/>
      <c r="Z1740" s="64"/>
      <c r="AA1740" s="64"/>
      <c r="AB1740" s="64"/>
      <c r="AC1740" s="64"/>
      <c r="AD1740" s="64"/>
      <c r="AE1740" s="64"/>
      <c r="AG1740" s="6">
        <f>IF(Q1740&gt;0,RANK(Q1740,(N1740:P1740,Q1740:AE1740)),0)</f>
        <v>0</v>
      </c>
      <c r="AH1740" s="6">
        <f>IF(R1740&gt;0,RANK(R1740,(N1740:P1740,Q1740:AE1740)),0)</f>
        <v>0</v>
      </c>
      <c r="AI1740" s="6">
        <f>IF(T1740&gt;0,RANK(T1740,(N1740:P1740,Q1740:AE1740)),0)</f>
        <v>0</v>
      </c>
      <c r="AJ1740" s="6">
        <f>IF(S1740&gt;0,RANK(S1740,(N1740:P1740,Q1740:AE1740)),0)</f>
        <v>0</v>
      </c>
      <c r="AK1740" s="2">
        <f t="shared" si="851"/>
        <v>0</v>
      </c>
      <c r="AL1740" s="2">
        <f t="shared" si="852"/>
        <v>0</v>
      </c>
      <c r="AM1740" s="2">
        <f t="shared" si="853"/>
        <v>0</v>
      </c>
      <c r="AN1740" s="2">
        <f t="shared" si="854"/>
        <v>0</v>
      </c>
      <c r="AP1740" t="s">
        <v>313</v>
      </c>
      <c r="AQ1740" t="s">
        <v>207</v>
      </c>
      <c r="AR1740">
        <v>3</v>
      </c>
      <c r="AT1740">
        <v>1</v>
      </c>
      <c r="AU1740" s="105">
        <v>51</v>
      </c>
      <c r="AV1740" s="107">
        <v>740</v>
      </c>
      <c r="AW1740" s="111">
        <f t="shared" si="855"/>
        <v>51740</v>
      </c>
      <c r="AY1740" s="6" t="s">
        <v>1462</v>
      </c>
    </row>
    <row r="1741" spans="1:51" hidden="1" outlineLevel="1">
      <c r="A1741" t="s">
        <v>1024</v>
      </c>
      <c r="B1741" t="s">
        <v>207</v>
      </c>
      <c r="C1741" s="1">
        <f t="shared" si="842"/>
        <v>5305</v>
      </c>
      <c r="D1741" s="8">
        <f t="shared" si="843"/>
        <v>1</v>
      </c>
      <c r="E1741" s="8">
        <f t="shared" si="844"/>
        <v>2</v>
      </c>
      <c r="F1741" s="8">
        <f t="shared" si="845"/>
        <v>0</v>
      </c>
      <c r="G1741" s="61">
        <f t="shared" si="846"/>
        <v>386</v>
      </c>
      <c r="H1741" s="66">
        <f t="shared" si="841"/>
        <v>7.2761545711592837E-2</v>
      </c>
      <c r="I1741" s="2"/>
      <c r="J1741" s="2">
        <f t="shared" si="847"/>
        <v>0.5351555136663525</v>
      </c>
      <c r="K1741" s="2">
        <f t="shared" si="848"/>
        <v>0.46239396795475968</v>
      </c>
      <c r="L1741" s="2">
        <f t="shared" si="849"/>
        <v>0</v>
      </c>
      <c r="M1741" s="2">
        <f t="shared" si="850"/>
        <v>2.4505183788878226E-3</v>
      </c>
      <c r="N1741" s="64">
        <v>2839</v>
      </c>
      <c r="O1741" s="64">
        <v>2453</v>
      </c>
      <c r="P1741" s="64"/>
      <c r="Q1741" s="64"/>
      <c r="R1741" s="64"/>
      <c r="S1741" s="64"/>
      <c r="T1741" s="64"/>
      <c r="U1741" s="64"/>
      <c r="V1741" s="64"/>
      <c r="W1741" s="64"/>
      <c r="X1741" s="64">
        <v>13</v>
      </c>
      <c r="Y1741" s="64"/>
      <c r="Z1741" s="64"/>
      <c r="AA1741" s="64"/>
      <c r="AB1741" s="64"/>
      <c r="AC1741" s="64"/>
      <c r="AD1741" s="64"/>
      <c r="AE1741" s="64"/>
      <c r="AG1741" s="6">
        <f>IF(Q1741&gt;0,RANK(Q1741,(N1741:P1741,Q1741:AE1741)),0)</f>
        <v>0</v>
      </c>
      <c r="AH1741" s="6">
        <f>IF(R1741&gt;0,RANK(R1741,(N1741:P1741,Q1741:AE1741)),0)</f>
        <v>0</v>
      </c>
      <c r="AI1741" s="6">
        <f>IF(T1741&gt;0,RANK(T1741,(N1741:P1741,Q1741:AE1741)),0)</f>
        <v>0</v>
      </c>
      <c r="AJ1741" s="6">
        <f>IF(S1741&gt;0,RANK(S1741,(N1741:P1741,Q1741:AE1741)),0)</f>
        <v>0</v>
      </c>
      <c r="AK1741" s="2">
        <f t="shared" si="851"/>
        <v>0</v>
      </c>
      <c r="AL1741" s="2">
        <f t="shared" si="852"/>
        <v>0</v>
      </c>
      <c r="AM1741" s="2">
        <f t="shared" si="853"/>
        <v>0</v>
      </c>
      <c r="AN1741" s="2">
        <f t="shared" si="854"/>
        <v>0</v>
      </c>
      <c r="AP1741" t="s">
        <v>1024</v>
      </c>
      <c r="AQ1741" t="s">
        <v>207</v>
      </c>
      <c r="AR1741">
        <v>9</v>
      </c>
      <c r="AT1741">
        <v>1</v>
      </c>
      <c r="AU1741" s="105">
        <v>51</v>
      </c>
      <c r="AV1741" s="107">
        <v>750</v>
      </c>
      <c r="AW1741" s="111">
        <f t="shared" si="855"/>
        <v>51750</v>
      </c>
      <c r="AY1741" s="6" t="s">
        <v>1462</v>
      </c>
    </row>
    <row r="1742" spans="1:51" hidden="1" outlineLevel="1">
      <c r="A1742" t="s">
        <v>2413</v>
      </c>
      <c r="B1742" t="s">
        <v>207</v>
      </c>
      <c r="C1742" s="1">
        <f t="shared" si="842"/>
        <v>96048</v>
      </c>
      <c r="D1742" s="8">
        <f t="shared" si="843"/>
        <v>1</v>
      </c>
      <c r="E1742" s="8">
        <f t="shared" si="844"/>
        <v>2</v>
      </c>
      <c r="F1742" s="8">
        <f t="shared" si="845"/>
        <v>0</v>
      </c>
      <c r="G1742" s="61">
        <f t="shared" si="846"/>
        <v>57702</v>
      </c>
      <c r="H1742" s="66">
        <f t="shared" si="841"/>
        <v>0.60076211894052978</v>
      </c>
      <c r="I1742" s="2"/>
      <c r="J1742" s="2">
        <f t="shared" si="847"/>
        <v>0.79942320506413456</v>
      </c>
      <c r="K1742" s="2">
        <f t="shared" si="848"/>
        <v>0.19866108612360486</v>
      </c>
      <c r="L1742" s="2">
        <f t="shared" si="849"/>
        <v>0</v>
      </c>
      <c r="M1742" s="2">
        <f t="shared" si="850"/>
        <v>1.9157088122605803E-3</v>
      </c>
      <c r="N1742" s="64">
        <v>76783</v>
      </c>
      <c r="O1742" s="64">
        <v>19081</v>
      </c>
      <c r="P1742" s="64"/>
      <c r="Q1742" s="64"/>
      <c r="R1742" s="64"/>
      <c r="S1742" s="64"/>
      <c r="T1742" s="64"/>
      <c r="U1742" s="64"/>
      <c r="V1742" s="64"/>
      <c r="W1742" s="64"/>
      <c r="X1742" s="64">
        <v>184</v>
      </c>
      <c r="Y1742" s="64"/>
      <c r="Z1742" s="64"/>
      <c r="AA1742" s="64"/>
      <c r="AB1742" s="64"/>
      <c r="AC1742" s="64"/>
      <c r="AD1742" s="64"/>
      <c r="AE1742" s="64"/>
      <c r="AG1742" s="6">
        <f>IF(Q1742&gt;0,RANK(Q1742,(N1742:P1742,Q1742:AE1742)),0)</f>
        <v>0</v>
      </c>
      <c r="AH1742" s="6">
        <f>IF(R1742&gt;0,RANK(R1742,(N1742:P1742,Q1742:AE1742)),0)</f>
        <v>0</v>
      </c>
      <c r="AI1742" s="6">
        <f>IF(T1742&gt;0,RANK(T1742,(N1742:P1742,Q1742:AE1742)),0)</f>
        <v>0</v>
      </c>
      <c r="AJ1742" s="6">
        <f>IF(S1742&gt;0,RANK(S1742,(N1742:P1742,Q1742:AE1742)),0)</f>
        <v>0</v>
      </c>
      <c r="AK1742" s="2">
        <f t="shared" si="851"/>
        <v>0</v>
      </c>
      <c r="AL1742" s="2">
        <f t="shared" si="852"/>
        <v>0</v>
      </c>
      <c r="AM1742" s="2">
        <f t="shared" si="853"/>
        <v>0</v>
      </c>
      <c r="AN1742" s="2">
        <f t="shared" si="854"/>
        <v>0</v>
      </c>
      <c r="AP1742" t="s">
        <v>2413</v>
      </c>
      <c r="AQ1742" t="s">
        <v>207</v>
      </c>
      <c r="AT1742">
        <v>1</v>
      </c>
      <c r="AU1742" s="105">
        <v>51</v>
      </c>
      <c r="AV1742" s="107">
        <v>760</v>
      </c>
      <c r="AW1742" s="111">
        <f t="shared" si="855"/>
        <v>51760</v>
      </c>
      <c r="AY1742" s="6" t="s">
        <v>1462</v>
      </c>
    </row>
    <row r="1743" spans="1:51" hidden="1" outlineLevel="1">
      <c r="A1743" t="s">
        <v>958</v>
      </c>
      <c r="B1743" t="s">
        <v>207</v>
      </c>
      <c r="C1743" s="1">
        <f t="shared" si="842"/>
        <v>39533</v>
      </c>
      <c r="D1743" s="8">
        <f t="shared" si="843"/>
        <v>1</v>
      </c>
      <c r="E1743" s="8">
        <f t="shared" si="844"/>
        <v>2</v>
      </c>
      <c r="F1743" s="8">
        <f t="shared" si="845"/>
        <v>0</v>
      </c>
      <c r="G1743" s="61">
        <f t="shared" si="846"/>
        <v>10270</v>
      </c>
      <c r="H1743" s="66">
        <f t="shared" si="841"/>
        <v>0.25978296612956264</v>
      </c>
      <c r="I1743" s="2"/>
      <c r="J1743" s="2">
        <f t="shared" si="847"/>
        <v>0.62911997571649003</v>
      </c>
      <c r="K1743" s="2">
        <f t="shared" si="848"/>
        <v>0.36933700958692739</v>
      </c>
      <c r="L1743" s="2">
        <f t="shared" si="849"/>
        <v>0</v>
      </c>
      <c r="M1743" s="2">
        <f t="shared" si="850"/>
        <v>1.5430146965825786E-3</v>
      </c>
      <c r="N1743" s="64">
        <v>24871</v>
      </c>
      <c r="O1743" s="64">
        <v>14601</v>
      </c>
      <c r="P1743" s="64"/>
      <c r="Q1743" s="64"/>
      <c r="R1743" s="64"/>
      <c r="S1743" s="64"/>
      <c r="T1743" s="64"/>
      <c r="U1743" s="64"/>
      <c r="V1743" s="64"/>
      <c r="W1743" s="64"/>
      <c r="X1743" s="64">
        <v>61</v>
      </c>
      <c r="Y1743" s="64"/>
      <c r="Z1743" s="64"/>
      <c r="AA1743" s="64"/>
      <c r="AB1743" s="64"/>
      <c r="AC1743" s="64"/>
      <c r="AD1743" s="64"/>
      <c r="AE1743" s="64"/>
      <c r="AG1743" s="6">
        <f>IF(Q1743&gt;0,RANK(Q1743,(N1743:P1743,Q1743:AE1743)),0)</f>
        <v>0</v>
      </c>
      <c r="AH1743" s="6">
        <f>IF(R1743&gt;0,RANK(R1743,(N1743:P1743,Q1743:AE1743)),0)</f>
        <v>0</v>
      </c>
      <c r="AI1743" s="6">
        <f>IF(T1743&gt;0,RANK(T1743,(N1743:P1743,Q1743:AE1743)),0)</f>
        <v>0</v>
      </c>
      <c r="AJ1743" s="6">
        <f>IF(S1743&gt;0,RANK(S1743,(N1743:P1743,Q1743:AE1743)),0)</f>
        <v>0</v>
      </c>
      <c r="AK1743" s="2">
        <f t="shared" si="851"/>
        <v>0</v>
      </c>
      <c r="AL1743" s="2">
        <f t="shared" si="852"/>
        <v>0</v>
      </c>
      <c r="AM1743" s="2">
        <f t="shared" si="853"/>
        <v>0</v>
      </c>
      <c r="AN1743" s="2">
        <f t="shared" si="854"/>
        <v>0</v>
      </c>
      <c r="AP1743" t="s">
        <v>958</v>
      </c>
      <c r="AQ1743" t="s">
        <v>207</v>
      </c>
      <c r="AR1743">
        <v>6</v>
      </c>
      <c r="AT1743">
        <v>1</v>
      </c>
      <c r="AU1743" s="105">
        <v>51</v>
      </c>
      <c r="AV1743" s="107">
        <v>770</v>
      </c>
      <c r="AW1743" s="111">
        <f t="shared" si="855"/>
        <v>51770</v>
      </c>
      <c r="AY1743" s="6" t="s">
        <v>1462</v>
      </c>
    </row>
    <row r="1744" spans="1:51" hidden="1" outlineLevel="1">
      <c r="A1744" t="s">
        <v>1236</v>
      </c>
      <c r="B1744" t="s">
        <v>207</v>
      </c>
      <c r="C1744" s="1">
        <f t="shared" ref="C1744:C1751" si="856">SUM(N1744:AE1744)</f>
        <v>12188</v>
      </c>
      <c r="D1744" s="8">
        <f t="shared" si="843"/>
        <v>2</v>
      </c>
      <c r="E1744" s="8">
        <f t="shared" si="844"/>
        <v>1</v>
      </c>
      <c r="F1744" s="8">
        <f t="shared" si="845"/>
        <v>0</v>
      </c>
      <c r="G1744" s="61">
        <f t="shared" si="846"/>
        <v>1894</v>
      </c>
      <c r="H1744" s="66">
        <f t="shared" si="841"/>
        <v>0.15539875287167706</v>
      </c>
      <c r="I1744" s="2"/>
      <c r="J1744" s="2">
        <f t="shared" ref="J1744:J1751" si="857">IF($C1744=0,"-",N1744/$C1744)</f>
        <v>0.42156219232031505</v>
      </c>
      <c r="K1744" s="2">
        <f t="shared" ref="K1744:K1751" si="858">IF($C1744=0,"-",O1744/$C1744)</f>
        <v>0.57696094519199215</v>
      </c>
      <c r="L1744" s="2">
        <f t="shared" ref="L1744:L1751" si="859">IF($C1744=0,"-",P1744/$C1744)</f>
        <v>0</v>
      </c>
      <c r="M1744" s="2">
        <f t="shared" ref="M1744:M1751" si="860">IF(C1744=0,"-",(1-J1744-K1744-L1744))</f>
        <v>1.4768624876928538E-3</v>
      </c>
      <c r="N1744" s="64">
        <v>5138</v>
      </c>
      <c r="O1744" s="64">
        <v>7032</v>
      </c>
      <c r="P1744" s="64"/>
      <c r="Q1744" s="64"/>
      <c r="R1744" s="64"/>
      <c r="S1744" s="64"/>
      <c r="T1744" s="64"/>
      <c r="U1744" s="64"/>
      <c r="V1744" s="64"/>
      <c r="W1744" s="64"/>
      <c r="X1744" s="64">
        <v>18</v>
      </c>
      <c r="Y1744" s="64"/>
      <c r="Z1744" s="64"/>
      <c r="AA1744" s="64"/>
      <c r="AB1744" s="64"/>
      <c r="AC1744" s="64"/>
      <c r="AD1744" s="64"/>
      <c r="AE1744" s="64"/>
      <c r="AG1744" s="6">
        <f>IF(Q1744&gt;0,RANK(Q1744,(N1744:P1744,Q1744:AE1744)),0)</f>
        <v>0</v>
      </c>
      <c r="AH1744" s="6">
        <f>IF(R1744&gt;0,RANK(R1744,(N1744:P1744,Q1744:AE1744)),0)</f>
        <v>0</v>
      </c>
      <c r="AI1744" s="6">
        <f>IF(T1744&gt;0,RANK(T1744,(N1744:P1744,Q1744:AE1744)),0)</f>
        <v>0</v>
      </c>
      <c r="AJ1744" s="6">
        <f>IF(S1744&gt;0,RANK(S1744,(N1744:P1744,Q1744:AE1744)),0)</f>
        <v>0</v>
      </c>
      <c r="AK1744" s="2">
        <f t="shared" ref="AK1744:AK1751" si="861">IF($C1744=0,"-",Q1744/$C1744)</f>
        <v>0</v>
      </c>
      <c r="AL1744" s="2">
        <f t="shared" ref="AL1744:AL1751" si="862">IF($C1744=0,"-",R1744/$C1744)</f>
        <v>0</v>
      </c>
      <c r="AM1744" s="2">
        <f t="shared" ref="AM1744:AM1751" si="863">IF($C1744=0,"-",T1744/$C1744)</f>
        <v>0</v>
      </c>
      <c r="AN1744" s="2">
        <f t="shared" ref="AN1744:AN1751" si="864">IF($C1744=0,"-",S1744/$C1744)</f>
        <v>0</v>
      </c>
      <c r="AP1744" t="s">
        <v>1236</v>
      </c>
      <c r="AQ1744" t="s">
        <v>207</v>
      </c>
      <c r="AR1744">
        <v>9</v>
      </c>
      <c r="AT1744">
        <v>1</v>
      </c>
      <c r="AU1744" s="105">
        <v>51</v>
      </c>
      <c r="AV1744" s="107">
        <v>775</v>
      </c>
      <c r="AW1744" s="111">
        <f t="shared" si="855"/>
        <v>51775</v>
      </c>
      <c r="AY1744" s="6" t="s">
        <v>1462</v>
      </c>
    </row>
    <row r="1745" spans="1:51" hidden="1" outlineLevel="1">
      <c r="A1745" t="s">
        <v>584</v>
      </c>
      <c r="B1745" t="s">
        <v>207</v>
      </c>
      <c r="C1745" s="1">
        <f t="shared" si="856"/>
        <v>10877</v>
      </c>
      <c r="D1745" s="8">
        <f t="shared" ref="D1745:D1751" si="865">IF(N1745&gt;0, RANK(N1745,(N1745:AE1745)),0)</f>
        <v>1</v>
      </c>
      <c r="E1745" s="8">
        <f t="shared" ref="E1745:E1751" si="866">IF(O1745&gt;0,RANK(O1745,(N1745:AE1745)),0)</f>
        <v>2</v>
      </c>
      <c r="F1745" s="8">
        <f t="shared" ref="F1745:F1751" si="867">IF(P1745&gt;0,RANK(P1745,(N1745:AE1745)),0)</f>
        <v>0</v>
      </c>
      <c r="G1745" s="61">
        <f t="shared" ref="G1745:G1751" si="868">IF(C1745&gt;0,MAX(N1745:S1745)-LARGE(N1745:S1745,2),0)</f>
        <v>386</v>
      </c>
      <c r="H1745" s="66">
        <f t="shared" si="841"/>
        <v>3.5487726395145719E-2</v>
      </c>
      <c r="I1745" s="2"/>
      <c r="J1745" s="2">
        <f t="shared" si="857"/>
        <v>0.51714627194998619</v>
      </c>
      <c r="K1745" s="2">
        <f t="shared" si="858"/>
        <v>0.4816585455548405</v>
      </c>
      <c r="L1745" s="2">
        <f t="shared" si="859"/>
        <v>0</v>
      </c>
      <c r="M1745" s="2">
        <f t="shared" si="860"/>
        <v>1.1951824951733081E-3</v>
      </c>
      <c r="N1745" s="64">
        <v>5625</v>
      </c>
      <c r="O1745" s="64">
        <v>5239</v>
      </c>
      <c r="P1745" s="64"/>
      <c r="Q1745" s="64"/>
      <c r="R1745" s="64"/>
      <c r="S1745" s="64"/>
      <c r="T1745" s="64"/>
      <c r="U1745" s="64"/>
      <c r="V1745" s="64"/>
      <c r="W1745" s="64"/>
      <c r="X1745" s="64">
        <v>13</v>
      </c>
      <c r="Y1745" s="64"/>
      <c r="Z1745" s="64"/>
      <c r="AA1745" s="64"/>
      <c r="AB1745" s="64"/>
      <c r="AC1745" s="64"/>
      <c r="AD1745" s="64"/>
      <c r="AE1745" s="64"/>
      <c r="AG1745" s="6">
        <f>IF(Q1745&gt;0,RANK(Q1745,(N1745:P1745,Q1745:AE1745)),0)</f>
        <v>0</v>
      </c>
      <c r="AH1745" s="6">
        <f>IF(R1745&gt;0,RANK(R1745,(N1745:P1745,Q1745:AE1745)),0)</f>
        <v>0</v>
      </c>
      <c r="AI1745" s="6">
        <f>IF(T1745&gt;0,RANK(T1745,(N1745:P1745,Q1745:AE1745)),0)</f>
        <v>0</v>
      </c>
      <c r="AJ1745" s="6">
        <f>IF(S1745&gt;0,RANK(S1745,(N1745:P1745,Q1745:AE1745)),0)</f>
        <v>0</v>
      </c>
      <c r="AK1745" s="2">
        <f t="shared" si="861"/>
        <v>0</v>
      </c>
      <c r="AL1745" s="2">
        <f t="shared" si="862"/>
        <v>0</v>
      </c>
      <c r="AM1745" s="2">
        <f t="shared" si="863"/>
        <v>0</v>
      </c>
      <c r="AN1745" s="2">
        <f t="shared" si="864"/>
        <v>0</v>
      </c>
      <c r="AP1745" t="s">
        <v>584</v>
      </c>
      <c r="AQ1745" t="s">
        <v>207</v>
      </c>
      <c r="AR1745">
        <v>6</v>
      </c>
      <c r="AT1745">
        <v>1</v>
      </c>
      <c r="AU1745" s="105">
        <v>51</v>
      </c>
      <c r="AV1745" s="107">
        <v>790</v>
      </c>
      <c r="AW1745" s="111">
        <f t="shared" si="855"/>
        <v>51790</v>
      </c>
      <c r="AY1745" s="6" t="s">
        <v>1462</v>
      </c>
    </row>
    <row r="1746" spans="1:51" hidden="1" outlineLevel="1">
      <c r="A1746" t="s">
        <v>1389</v>
      </c>
      <c r="B1746" t="s">
        <v>207</v>
      </c>
      <c r="C1746" s="1">
        <f t="shared" si="856"/>
        <v>41828</v>
      </c>
      <c r="D1746" s="8">
        <f t="shared" si="865"/>
        <v>1</v>
      </c>
      <c r="E1746" s="8">
        <f t="shared" si="866"/>
        <v>2</v>
      </c>
      <c r="F1746" s="8">
        <f t="shared" si="867"/>
        <v>0</v>
      </c>
      <c r="G1746" s="61">
        <f t="shared" si="868"/>
        <v>6703</v>
      </c>
      <c r="H1746" s="66">
        <f t="shared" si="841"/>
        <v>0.16025150616811706</v>
      </c>
      <c r="I1746" s="2"/>
      <c r="J1746" s="2">
        <f t="shared" si="857"/>
        <v>0.57968346562111506</v>
      </c>
      <c r="K1746" s="2">
        <f t="shared" si="858"/>
        <v>0.41943195945299799</v>
      </c>
      <c r="L1746" s="2">
        <f t="shared" si="859"/>
        <v>0</v>
      </c>
      <c r="M1746" s="2">
        <f t="shared" si="860"/>
        <v>8.8457492588694953E-4</v>
      </c>
      <c r="N1746" s="64">
        <v>24247</v>
      </c>
      <c r="O1746" s="64">
        <v>17544</v>
      </c>
      <c r="P1746" s="64"/>
      <c r="Q1746" s="64"/>
      <c r="R1746" s="64"/>
      <c r="S1746" s="64"/>
      <c r="T1746" s="64"/>
      <c r="U1746" s="64"/>
      <c r="V1746" s="64"/>
      <c r="W1746" s="64"/>
      <c r="X1746" s="64">
        <v>37</v>
      </c>
      <c r="Y1746" s="64"/>
      <c r="Z1746" s="64"/>
      <c r="AA1746" s="64"/>
      <c r="AB1746" s="64"/>
      <c r="AC1746" s="64"/>
      <c r="AD1746" s="64"/>
      <c r="AE1746" s="64"/>
      <c r="AG1746" s="6">
        <f>IF(Q1746&gt;0,RANK(Q1746,(N1746:P1746,Q1746:AE1746)),0)</f>
        <v>0</v>
      </c>
      <c r="AH1746" s="6">
        <f>IF(R1746&gt;0,RANK(R1746,(N1746:P1746,Q1746:AE1746)),0)</f>
        <v>0</v>
      </c>
      <c r="AI1746" s="6">
        <f>IF(T1746&gt;0,RANK(T1746,(N1746:P1746,Q1746:AE1746)),0)</f>
        <v>0</v>
      </c>
      <c r="AJ1746" s="6">
        <f>IF(S1746&gt;0,RANK(S1746,(N1746:P1746,Q1746:AE1746)),0)</f>
        <v>0</v>
      </c>
      <c r="AK1746" s="2">
        <f t="shared" si="861"/>
        <v>0</v>
      </c>
      <c r="AL1746" s="2">
        <f t="shared" si="862"/>
        <v>0</v>
      </c>
      <c r="AM1746" s="2">
        <f t="shared" si="863"/>
        <v>0</v>
      </c>
      <c r="AN1746" s="2">
        <f t="shared" si="864"/>
        <v>0</v>
      </c>
      <c r="AP1746" t="s">
        <v>1389</v>
      </c>
      <c r="AQ1746" t="s">
        <v>207</v>
      </c>
      <c r="AR1746">
        <v>4</v>
      </c>
      <c r="AT1746">
        <v>1</v>
      </c>
      <c r="AU1746" s="105">
        <v>51</v>
      </c>
      <c r="AV1746" s="107">
        <v>800</v>
      </c>
      <c r="AW1746" s="111">
        <f t="shared" si="855"/>
        <v>51800</v>
      </c>
      <c r="AY1746" s="6" t="s">
        <v>1462</v>
      </c>
    </row>
    <row r="1747" spans="1:51" hidden="1" outlineLevel="1">
      <c r="A1747" t="s">
        <v>1753</v>
      </c>
      <c r="B1747" t="s">
        <v>207</v>
      </c>
      <c r="C1747" s="1">
        <f t="shared" si="856"/>
        <v>192080</v>
      </c>
      <c r="D1747" s="8">
        <f t="shared" si="865"/>
        <v>1</v>
      </c>
      <c r="E1747" s="8">
        <f t="shared" si="866"/>
        <v>2</v>
      </c>
      <c r="F1747" s="8">
        <f t="shared" si="867"/>
        <v>0</v>
      </c>
      <c r="G1747" s="61">
        <f t="shared" si="868"/>
        <v>1075</v>
      </c>
      <c r="H1747" s="66">
        <f t="shared" si="841"/>
        <v>5.5966264056643063E-3</v>
      </c>
      <c r="I1747" s="2"/>
      <c r="J1747" s="2">
        <f t="shared" si="857"/>
        <v>0.50221261974177422</v>
      </c>
      <c r="K1747" s="2">
        <f t="shared" si="858"/>
        <v>0.49661599333610995</v>
      </c>
      <c r="L1747" s="2">
        <f t="shared" si="859"/>
        <v>0</v>
      </c>
      <c r="M1747" s="2">
        <f t="shared" si="860"/>
        <v>1.1713869221158246E-3</v>
      </c>
      <c r="N1747" s="64">
        <v>96465</v>
      </c>
      <c r="O1747" s="64">
        <v>95390</v>
      </c>
      <c r="P1747" s="64"/>
      <c r="Q1747" s="64"/>
      <c r="R1747" s="64"/>
      <c r="S1747" s="64"/>
      <c r="T1747" s="64"/>
      <c r="U1747" s="64"/>
      <c r="V1747" s="64"/>
      <c r="W1747" s="64"/>
      <c r="X1747" s="64">
        <v>225</v>
      </c>
      <c r="Y1747" s="64"/>
      <c r="Z1747" s="64"/>
      <c r="AA1747" s="64"/>
      <c r="AB1747" s="64"/>
      <c r="AC1747" s="64"/>
      <c r="AD1747" s="64"/>
      <c r="AE1747" s="64"/>
      <c r="AG1747" s="6">
        <f>IF(Q1747&gt;0,RANK(Q1747,(N1747:P1747,Q1747:AE1747)),0)</f>
        <v>0</v>
      </c>
      <c r="AH1747" s="6">
        <f>IF(R1747&gt;0,RANK(R1747,(N1747:P1747,Q1747:AE1747)),0)</f>
        <v>0</v>
      </c>
      <c r="AI1747" s="6">
        <f>IF(T1747&gt;0,RANK(T1747,(N1747:P1747,Q1747:AE1747)),0)</f>
        <v>0</v>
      </c>
      <c r="AJ1747" s="6">
        <f>IF(S1747&gt;0,RANK(S1747,(N1747:P1747,Q1747:AE1747)),0)</f>
        <v>0</v>
      </c>
      <c r="AK1747" s="2">
        <f t="shared" si="861"/>
        <v>0</v>
      </c>
      <c r="AL1747" s="2">
        <f t="shared" si="862"/>
        <v>0</v>
      </c>
      <c r="AM1747" s="2">
        <f t="shared" si="863"/>
        <v>0</v>
      </c>
      <c r="AN1747" s="2">
        <f t="shared" si="864"/>
        <v>0</v>
      </c>
      <c r="AP1747" t="s">
        <v>1753</v>
      </c>
      <c r="AQ1747" t="s">
        <v>207</v>
      </c>
      <c r="AR1747">
        <v>2</v>
      </c>
      <c r="AT1747">
        <v>1</v>
      </c>
      <c r="AU1747" s="105">
        <v>51</v>
      </c>
      <c r="AV1747" s="107">
        <v>810</v>
      </c>
      <c r="AW1747" s="111">
        <f t="shared" si="855"/>
        <v>51810</v>
      </c>
      <c r="AY1747" s="6" t="s">
        <v>1462</v>
      </c>
    </row>
    <row r="1748" spans="1:51" hidden="1" outlineLevel="1">
      <c r="A1748" t="s">
        <v>210</v>
      </c>
      <c r="B1748" t="s">
        <v>207</v>
      </c>
      <c r="C1748" s="1">
        <f t="shared" si="856"/>
        <v>8662</v>
      </c>
      <c r="D1748" s="8">
        <f t="shared" si="865"/>
        <v>2</v>
      </c>
      <c r="E1748" s="8">
        <f t="shared" si="866"/>
        <v>1</v>
      </c>
      <c r="F1748" s="8">
        <f t="shared" si="867"/>
        <v>0</v>
      </c>
      <c r="G1748" s="61">
        <f t="shared" si="868"/>
        <v>902</v>
      </c>
      <c r="H1748" s="66">
        <f t="shared" si="841"/>
        <v>0.10413299468944816</v>
      </c>
      <c r="I1748" s="2"/>
      <c r="J1748" s="2">
        <f t="shared" si="857"/>
        <v>0.44712537520203188</v>
      </c>
      <c r="K1748" s="2">
        <f t="shared" si="858"/>
        <v>0.55125836989148003</v>
      </c>
      <c r="L1748" s="2">
        <f t="shared" si="859"/>
        <v>0</v>
      </c>
      <c r="M1748" s="2">
        <f t="shared" si="860"/>
        <v>1.6162549064880904E-3</v>
      </c>
      <c r="N1748" s="64">
        <v>3873</v>
      </c>
      <c r="O1748" s="64">
        <v>4775</v>
      </c>
      <c r="P1748" s="64"/>
      <c r="Q1748" s="64"/>
      <c r="R1748" s="64"/>
      <c r="S1748" s="64"/>
      <c r="T1748" s="64"/>
      <c r="U1748" s="64"/>
      <c r="V1748" s="64"/>
      <c r="W1748" s="64"/>
      <c r="X1748" s="64">
        <v>14</v>
      </c>
      <c r="Y1748" s="64"/>
      <c r="Z1748" s="64"/>
      <c r="AA1748" s="64"/>
      <c r="AB1748" s="64"/>
      <c r="AC1748" s="64"/>
      <c r="AD1748" s="64"/>
      <c r="AE1748" s="64"/>
      <c r="AG1748" s="6">
        <f>IF(Q1748&gt;0,RANK(Q1748,(N1748:P1748,Q1748:AE1748)),0)</f>
        <v>0</v>
      </c>
      <c r="AH1748" s="6">
        <f>IF(R1748&gt;0,RANK(R1748,(N1748:P1748,Q1748:AE1748)),0)</f>
        <v>0</v>
      </c>
      <c r="AI1748" s="6">
        <f>IF(T1748&gt;0,RANK(T1748,(N1748:P1748,Q1748:AE1748)),0)</f>
        <v>0</v>
      </c>
      <c r="AJ1748" s="6">
        <f>IF(S1748&gt;0,RANK(S1748,(N1748:P1748,Q1748:AE1748)),0)</f>
        <v>0</v>
      </c>
      <c r="AK1748" s="2">
        <f t="shared" si="861"/>
        <v>0</v>
      </c>
      <c r="AL1748" s="2">
        <f t="shared" si="862"/>
        <v>0</v>
      </c>
      <c r="AM1748" s="2">
        <f t="shared" si="863"/>
        <v>0</v>
      </c>
      <c r="AN1748" s="2">
        <f t="shared" si="864"/>
        <v>0</v>
      </c>
      <c r="AP1748" t="s">
        <v>210</v>
      </c>
      <c r="AQ1748" t="s">
        <v>207</v>
      </c>
      <c r="AR1748">
        <v>6</v>
      </c>
      <c r="AT1748">
        <v>1</v>
      </c>
      <c r="AU1748" s="105">
        <v>51</v>
      </c>
      <c r="AV1748" s="107">
        <v>820</v>
      </c>
      <c r="AW1748" s="111">
        <f t="shared" si="855"/>
        <v>51820</v>
      </c>
      <c r="AY1748" s="6" t="s">
        <v>1462</v>
      </c>
    </row>
    <row r="1749" spans="1:51" hidden="1" outlineLevel="1">
      <c r="A1749" t="s">
        <v>355</v>
      </c>
      <c r="B1749" t="s">
        <v>207</v>
      </c>
      <c r="C1749" s="1">
        <f t="shared" si="856"/>
        <v>7594</v>
      </c>
      <c r="D1749" s="8">
        <f t="shared" si="865"/>
        <v>1</v>
      </c>
      <c r="E1749" s="8">
        <f t="shared" si="866"/>
        <v>2</v>
      </c>
      <c r="F1749" s="8">
        <f t="shared" si="867"/>
        <v>0</v>
      </c>
      <c r="G1749" s="61">
        <f t="shared" si="868"/>
        <v>2491</v>
      </c>
      <c r="H1749" s="66">
        <f t="shared" si="841"/>
        <v>0.32802212272846987</v>
      </c>
      <c r="I1749" s="2"/>
      <c r="J1749" s="2">
        <f t="shared" si="857"/>
        <v>0.6632868053726626</v>
      </c>
      <c r="K1749" s="2">
        <f t="shared" si="858"/>
        <v>0.33526468264419279</v>
      </c>
      <c r="L1749" s="2">
        <f t="shared" si="859"/>
        <v>0</v>
      </c>
      <c r="M1749" s="2">
        <f t="shared" si="860"/>
        <v>1.4485119831446069E-3</v>
      </c>
      <c r="N1749" s="64">
        <v>5037</v>
      </c>
      <c r="O1749" s="64">
        <v>2546</v>
      </c>
      <c r="P1749" s="64"/>
      <c r="Q1749" s="64"/>
      <c r="R1749" s="64"/>
      <c r="S1749" s="64"/>
      <c r="T1749" s="64"/>
      <c r="U1749" s="64"/>
      <c r="V1749" s="64"/>
      <c r="W1749" s="64"/>
      <c r="X1749" s="64">
        <v>11</v>
      </c>
      <c r="Y1749" s="64"/>
      <c r="Z1749" s="64"/>
      <c r="AA1749" s="64"/>
      <c r="AB1749" s="64"/>
      <c r="AC1749" s="64"/>
      <c r="AD1749" s="64"/>
      <c r="AE1749" s="64"/>
      <c r="AG1749" s="6">
        <f>IF(Q1749&gt;0,RANK(Q1749,(N1749:P1749,Q1749:AE1749)),0)</f>
        <v>0</v>
      </c>
      <c r="AH1749" s="6">
        <f>IF(R1749&gt;0,RANK(R1749,(N1749:P1749,Q1749:AE1749)),0)</f>
        <v>0</v>
      </c>
      <c r="AI1749" s="6">
        <f>IF(T1749&gt;0,RANK(T1749,(N1749:P1749,Q1749:AE1749)),0)</f>
        <v>0</v>
      </c>
      <c r="AJ1749" s="6">
        <f>IF(S1749&gt;0,RANK(S1749,(N1749:P1749,Q1749:AE1749)),0)</f>
        <v>0</v>
      </c>
      <c r="AK1749" s="2">
        <f t="shared" si="861"/>
        <v>0</v>
      </c>
      <c r="AL1749" s="2">
        <f t="shared" si="862"/>
        <v>0</v>
      </c>
      <c r="AM1749" s="2">
        <f t="shared" si="863"/>
        <v>0</v>
      </c>
      <c r="AN1749" s="2">
        <f t="shared" si="864"/>
        <v>0</v>
      </c>
      <c r="AP1749" t="s">
        <v>355</v>
      </c>
      <c r="AQ1749" t="s">
        <v>207</v>
      </c>
      <c r="AR1749">
        <v>1</v>
      </c>
      <c r="AT1749">
        <v>1</v>
      </c>
      <c r="AU1749" s="105">
        <v>51</v>
      </c>
      <c r="AV1749" s="107">
        <v>830</v>
      </c>
      <c r="AW1749" s="111">
        <f t="shared" si="855"/>
        <v>51830</v>
      </c>
      <c r="AY1749" s="6" t="s">
        <v>1462</v>
      </c>
    </row>
    <row r="1750" spans="1:51" hidden="1" outlineLevel="1">
      <c r="A1750" t="s">
        <v>1920</v>
      </c>
      <c r="B1750" t="s">
        <v>207</v>
      </c>
      <c r="C1750" s="1">
        <f t="shared" si="856"/>
        <v>10137</v>
      </c>
      <c r="D1750" s="8">
        <f t="shared" si="865"/>
        <v>1</v>
      </c>
      <c r="E1750" s="8">
        <f t="shared" si="866"/>
        <v>2</v>
      </c>
      <c r="F1750" s="8">
        <f t="shared" si="867"/>
        <v>0</v>
      </c>
      <c r="G1750" s="61">
        <f t="shared" si="868"/>
        <v>476</v>
      </c>
      <c r="H1750" s="66">
        <f t="shared" si="841"/>
        <v>4.6956693301765808E-2</v>
      </c>
      <c r="I1750" s="2"/>
      <c r="J1750" s="2">
        <f t="shared" si="857"/>
        <v>0.52204794317845515</v>
      </c>
      <c r="K1750" s="2">
        <f t="shared" si="858"/>
        <v>0.47509124987668938</v>
      </c>
      <c r="L1750" s="2">
        <f t="shared" si="859"/>
        <v>0</v>
      </c>
      <c r="M1750" s="2">
        <f t="shared" si="860"/>
        <v>2.8608069448554652E-3</v>
      </c>
      <c r="N1750" s="64">
        <v>5292</v>
      </c>
      <c r="O1750" s="64">
        <v>4816</v>
      </c>
      <c r="P1750" s="64"/>
      <c r="Q1750" s="64"/>
      <c r="R1750" s="64"/>
      <c r="S1750" s="64"/>
      <c r="T1750" s="64"/>
      <c r="U1750" s="64"/>
      <c r="V1750" s="64"/>
      <c r="W1750" s="64"/>
      <c r="X1750" s="64">
        <v>29</v>
      </c>
      <c r="Y1750" s="64"/>
      <c r="Z1750" s="64"/>
      <c r="AA1750" s="64"/>
      <c r="AB1750" s="64"/>
      <c r="AC1750" s="64"/>
      <c r="AD1750" s="64"/>
      <c r="AE1750" s="64"/>
      <c r="AG1750" s="6">
        <f>IF(Q1750&gt;0,RANK(Q1750,(N1750:P1750,Q1750:AE1750)),0)</f>
        <v>0</v>
      </c>
      <c r="AH1750" s="6">
        <f>IF(R1750&gt;0,RANK(R1750,(N1750:P1750,Q1750:AE1750)),0)</f>
        <v>0</v>
      </c>
      <c r="AI1750" s="6">
        <f>IF(T1750&gt;0,RANK(T1750,(N1750:P1750,Q1750:AE1750)),0)</f>
        <v>0</v>
      </c>
      <c r="AJ1750" s="6">
        <f>IF(S1750&gt;0,RANK(S1750,(N1750:P1750,Q1750:AE1750)),0)</f>
        <v>0</v>
      </c>
      <c r="AK1750" s="2">
        <f t="shared" si="861"/>
        <v>0</v>
      </c>
      <c r="AL1750" s="2">
        <f t="shared" si="862"/>
        <v>0</v>
      </c>
      <c r="AM1750" s="2">
        <f t="shared" si="863"/>
        <v>0</v>
      </c>
      <c r="AN1750" s="2">
        <f t="shared" si="864"/>
        <v>0</v>
      </c>
      <c r="AP1750" t="s">
        <v>1920</v>
      </c>
      <c r="AQ1750" t="s">
        <v>207</v>
      </c>
      <c r="AR1750">
        <v>10</v>
      </c>
      <c r="AT1750">
        <v>1</v>
      </c>
      <c r="AU1750" s="105">
        <v>51</v>
      </c>
      <c r="AV1750" s="107">
        <v>840</v>
      </c>
      <c r="AW1750" s="111">
        <f t="shared" si="855"/>
        <v>51840</v>
      </c>
      <c r="AY1750" s="6" t="s">
        <v>1462</v>
      </c>
    </row>
    <row r="1751" spans="1:51" collapsed="1">
      <c r="A1751" t="s">
        <v>1665</v>
      </c>
      <c r="B1751" t="s">
        <v>179</v>
      </c>
      <c r="C1751" s="1">
        <f t="shared" si="856"/>
        <v>3802196</v>
      </c>
      <c r="D1751" s="8">
        <f t="shared" si="865"/>
        <v>1</v>
      </c>
      <c r="E1751" s="8">
        <f t="shared" si="866"/>
        <v>2</v>
      </c>
      <c r="F1751" s="8">
        <f t="shared" si="867"/>
        <v>0</v>
      </c>
      <c r="G1751" s="61">
        <f t="shared" si="868"/>
        <v>224525</v>
      </c>
      <c r="H1751" s="66">
        <f t="shared" si="841"/>
        <v>5.9051400822051257E-2</v>
      </c>
      <c r="I1751" s="2"/>
      <c r="J1751" s="2">
        <f t="shared" si="857"/>
        <v>0.52865949046287986</v>
      </c>
      <c r="K1751" s="2">
        <f t="shared" si="858"/>
        <v>0.46960808964082862</v>
      </c>
      <c r="L1751" s="2">
        <f t="shared" si="859"/>
        <v>0</v>
      </c>
      <c r="M1751" s="2">
        <f t="shared" si="860"/>
        <v>1.732419896291526E-3</v>
      </c>
      <c r="N1751" s="64">
        <f>SUM(N1617:N1750)</f>
        <v>2010067</v>
      </c>
      <c r="O1751" s="64">
        <f>SUM(O1617:O1750)</f>
        <v>1785542</v>
      </c>
      <c r="P1751" s="64"/>
      <c r="Q1751" s="64"/>
      <c r="R1751" s="64"/>
      <c r="S1751" s="64"/>
      <c r="T1751" s="64"/>
      <c r="U1751" s="64"/>
      <c r="V1751" s="64"/>
      <c r="W1751" s="64"/>
      <c r="X1751" s="64">
        <f>SUM(X1617:X1750)</f>
        <v>6587</v>
      </c>
      <c r="Y1751" s="64"/>
      <c r="Z1751" s="64"/>
      <c r="AA1751" s="64"/>
      <c r="AB1751" s="64"/>
      <c r="AC1751" s="64"/>
      <c r="AD1751" s="64"/>
      <c r="AE1751" s="64"/>
      <c r="AG1751" s="6">
        <f>IF(Q1751&gt;0,RANK(Q1751,(N1751:P1751,Q1751:AE1751)),0)</f>
        <v>0</v>
      </c>
      <c r="AH1751" s="6">
        <f>IF(R1751&gt;0,RANK(R1751,(N1751:P1751,Q1751:AE1751)),0)</f>
        <v>0</v>
      </c>
      <c r="AI1751" s="6">
        <f>IF(T1751&gt;0,RANK(T1751,(N1751:P1751,Q1751:AE1751)),0)</f>
        <v>0</v>
      </c>
      <c r="AJ1751" s="6">
        <f>IF(S1751&gt;0,RANK(S1751,(N1751:P1751,Q1751:AE1751)),0)</f>
        <v>0</v>
      </c>
      <c r="AK1751" s="2">
        <f t="shared" si="861"/>
        <v>0</v>
      </c>
      <c r="AL1751" s="2">
        <f t="shared" si="862"/>
        <v>0</v>
      </c>
      <c r="AM1751" s="2">
        <f t="shared" si="863"/>
        <v>0</v>
      </c>
      <c r="AN1751" s="2">
        <f t="shared" si="864"/>
        <v>0</v>
      </c>
      <c r="AP1751" t="s">
        <v>1665</v>
      </c>
      <c r="AQ1751" t="s">
        <v>179</v>
      </c>
      <c r="AT1751">
        <v>1</v>
      </c>
      <c r="AU1751" s="105">
        <v>51</v>
      </c>
      <c r="AV1751" s="107"/>
      <c r="AW1751" s="105">
        <v>51</v>
      </c>
      <c r="AY1751" s="6" t="s">
        <v>71</v>
      </c>
    </row>
    <row r="1752" spans="1:51">
      <c r="C1752" s="1"/>
      <c r="D1752" s="8"/>
      <c r="E1752" s="8"/>
      <c r="F1752" s="8"/>
      <c r="G1752" s="61"/>
      <c r="H1752" s="66"/>
      <c r="I1752" s="2"/>
      <c r="N1752" s="64"/>
      <c r="O1752" s="64"/>
      <c r="P1752" s="64"/>
      <c r="Q1752" s="64"/>
      <c r="R1752" s="64"/>
      <c r="S1752" s="64"/>
      <c r="T1752" s="64"/>
      <c r="U1752" s="64"/>
      <c r="V1752" s="64"/>
      <c r="W1752" s="64"/>
      <c r="X1752" s="64"/>
      <c r="Y1752" s="64"/>
      <c r="Z1752" s="64"/>
      <c r="AA1752" s="64"/>
      <c r="AB1752" s="64"/>
      <c r="AC1752" s="64"/>
      <c r="AD1752" s="64"/>
      <c r="AE1752" s="64"/>
      <c r="AG1752" s="6"/>
      <c r="AH1752" s="6"/>
      <c r="AI1752" s="6"/>
      <c r="AJ1752" s="6"/>
      <c r="AU1752" s="105"/>
      <c r="AV1752" s="107"/>
      <c r="AW1752" s="111"/>
    </row>
    <row r="1753" spans="1:51" hidden="1" outlineLevel="1">
      <c r="A1753" t="s">
        <v>1341</v>
      </c>
      <c r="B1753" t="s">
        <v>1921</v>
      </c>
      <c r="C1753" s="1">
        <f t="shared" ref="C1753:C1792" si="869">SUM(N1753:AE1753)</f>
        <v>4731</v>
      </c>
      <c r="D1753" s="8">
        <f t="shared" ref="D1753:D1792" si="870">IF(N1753&gt;0, RANK(N1753,(N1753:AE1753)),0)</f>
        <v>2</v>
      </c>
      <c r="E1753" s="8">
        <f t="shared" ref="E1753:E1792" si="871">IF(O1753&gt;0,RANK(O1753,(N1753:AE1753)),0)</f>
        <v>1</v>
      </c>
      <c r="F1753" s="8">
        <f t="shared" ref="F1753:F1792" si="872">IF(P1753&gt;0,RANK(P1753,(N1753:AE1753)),0)</f>
        <v>0</v>
      </c>
      <c r="G1753" s="61">
        <f t="shared" ref="G1753:G1792" si="873">IF(C1753&gt;0,MAX(N1753:S1753)-LARGE(N1753:S1753,2),0)</f>
        <v>1013</v>
      </c>
      <c r="H1753" s="66">
        <f t="shared" si="841"/>
        <v>0.21411963644049883</v>
      </c>
      <c r="I1753" s="2"/>
      <c r="J1753" s="2">
        <f t="shared" ref="J1753:J1792" si="874">IF($C1753=0,"-",N1753/$C1753)</f>
        <v>0.3929401817797506</v>
      </c>
      <c r="K1753" s="2">
        <f t="shared" ref="K1753:K1792" si="875">IF($C1753=0,"-",O1753/$C1753)</f>
        <v>0.60705981822024946</v>
      </c>
      <c r="L1753" s="2">
        <f t="shared" ref="L1753:L1792" si="876">IF($C1753=0,"-",P1753/$C1753)</f>
        <v>0</v>
      </c>
      <c r="M1753" s="2">
        <f t="shared" ref="M1753:M1792" si="877">IF(C1753=0,"-",(1-J1753-K1753-L1753))</f>
        <v>-1.1102230246251565E-16</v>
      </c>
      <c r="N1753" s="64">
        <v>1859</v>
      </c>
      <c r="O1753" s="64">
        <v>2872</v>
      </c>
      <c r="P1753" s="64"/>
      <c r="Q1753" s="64"/>
      <c r="R1753" s="64"/>
      <c r="S1753" s="64"/>
      <c r="T1753" s="64"/>
      <c r="U1753" s="64"/>
      <c r="V1753" s="64"/>
      <c r="W1753" s="64"/>
      <c r="X1753" s="64"/>
      <c r="Y1753" s="64"/>
      <c r="Z1753" s="64"/>
      <c r="AA1753" s="64"/>
      <c r="AB1753" s="64"/>
      <c r="AC1753" s="64"/>
      <c r="AD1753" s="64"/>
      <c r="AE1753" s="64"/>
      <c r="AG1753" s="6">
        <f>IF(Q1753&gt;0,RANK(Q1753,(N1753:P1753,Q1753:AE1753)),0)</f>
        <v>0</v>
      </c>
      <c r="AH1753" s="6">
        <f>IF(R1753&gt;0,RANK(R1753,(N1753:P1753,Q1753:AE1753)),0)</f>
        <v>0</v>
      </c>
      <c r="AI1753" s="6">
        <f>IF(T1753&gt;0,RANK(T1753,(N1753:P1753,Q1753:AE1753)),0)</f>
        <v>0</v>
      </c>
      <c r="AJ1753" s="6">
        <f>IF(S1753&gt;0,RANK(S1753,(N1753:P1753,Q1753:AE1753)),0)</f>
        <v>0</v>
      </c>
      <c r="AK1753" s="2">
        <f t="shared" ref="AK1753:AK1792" si="878">IF($C1753=0,"-",Q1753/$C1753)</f>
        <v>0</v>
      </c>
      <c r="AL1753" s="2">
        <f t="shared" ref="AL1753:AL1792" si="879">IF($C1753=0,"-",R1753/$C1753)</f>
        <v>0</v>
      </c>
      <c r="AM1753" s="2">
        <f t="shared" ref="AM1753:AM1792" si="880">IF($C1753=0,"-",T1753/$C1753)</f>
        <v>0</v>
      </c>
      <c r="AN1753" s="2">
        <f t="shared" ref="AN1753:AN1792" si="881">IF($C1753=0,"-",S1753/$C1753)</f>
        <v>0</v>
      </c>
      <c r="AP1753" t="s">
        <v>1341</v>
      </c>
      <c r="AQ1753" t="s">
        <v>1921</v>
      </c>
      <c r="AR1753">
        <v>4</v>
      </c>
      <c r="AT1753">
        <v>1</v>
      </c>
      <c r="AU1753" s="105">
        <v>53</v>
      </c>
      <c r="AV1753" s="107">
        <v>1</v>
      </c>
      <c r="AW1753" s="111">
        <f t="shared" si="855"/>
        <v>53001</v>
      </c>
      <c r="AY1753" s="6" t="s">
        <v>1243</v>
      </c>
    </row>
    <row r="1754" spans="1:51" hidden="1" outlineLevel="1">
      <c r="A1754" t="s">
        <v>1337</v>
      </c>
      <c r="B1754" t="s">
        <v>1921</v>
      </c>
      <c r="C1754" s="1">
        <f t="shared" si="869"/>
        <v>9756</v>
      </c>
      <c r="D1754" s="8">
        <f t="shared" si="870"/>
        <v>2</v>
      </c>
      <c r="E1754" s="8">
        <f t="shared" si="871"/>
        <v>1</v>
      </c>
      <c r="F1754" s="8">
        <f t="shared" si="872"/>
        <v>0</v>
      </c>
      <c r="G1754" s="61">
        <f t="shared" si="873"/>
        <v>630</v>
      </c>
      <c r="H1754" s="66">
        <f t="shared" si="841"/>
        <v>6.4575645756457564E-2</v>
      </c>
      <c r="I1754" s="2"/>
      <c r="J1754" s="2">
        <f t="shared" si="874"/>
        <v>0.46771217712177121</v>
      </c>
      <c r="K1754" s="2">
        <f t="shared" si="875"/>
        <v>0.53228782287822873</v>
      </c>
      <c r="L1754" s="2">
        <f t="shared" si="876"/>
        <v>0</v>
      </c>
      <c r="M1754" s="2">
        <f t="shared" si="877"/>
        <v>1.1102230246251565E-16</v>
      </c>
      <c r="N1754" s="64">
        <v>4563</v>
      </c>
      <c r="O1754" s="64">
        <v>5193</v>
      </c>
      <c r="P1754" s="64"/>
      <c r="Q1754" s="64"/>
      <c r="R1754" s="64"/>
      <c r="S1754" s="64"/>
      <c r="T1754" s="64"/>
      <c r="U1754" s="64"/>
      <c r="V1754" s="64"/>
      <c r="W1754" s="64"/>
      <c r="X1754" s="64"/>
      <c r="Y1754" s="64"/>
      <c r="Z1754" s="64"/>
      <c r="AA1754" s="64"/>
      <c r="AB1754" s="64"/>
      <c r="AC1754" s="64"/>
      <c r="AD1754" s="64"/>
      <c r="AE1754" s="64"/>
      <c r="AG1754" s="6">
        <f>IF(Q1754&gt;0,RANK(Q1754,(N1754:P1754,Q1754:AE1754)),0)</f>
        <v>0</v>
      </c>
      <c r="AH1754" s="6">
        <f>IF(R1754&gt;0,RANK(R1754,(N1754:P1754,Q1754:AE1754)),0)</f>
        <v>0</v>
      </c>
      <c r="AI1754" s="6">
        <f>IF(T1754&gt;0,RANK(T1754,(N1754:P1754,Q1754:AE1754)),0)</f>
        <v>0</v>
      </c>
      <c r="AJ1754" s="6">
        <f>IF(S1754&gt;0,RANK(S1754,(N1754:P1754,Q1754:AE1754)),0)</f>
        <v>0</v>
      </c>
      <c r="AK1754" s="2">
        <f t="shared" si="878"/>
        <v>0</v>
      </c>
      <c r="AL1754" s="2">
        <f t="shared" si="879"/>
        <v>0</v>
      </c>
      <c r="AM1754" s="2">
        <f t="shared" si="880"/>
        <v>0</v>
      </c>
      <c r="AN1754" s="2">
        <f t="shared" si="881"/>
        <v>0</v>
      </c>
      <c r="AP1754" t="s">
        <v>1337</v>
      </c>
      <c r="AQ1754" t="s">
        <v>1921</v>
      </c>
      <c r="AR1754">
        <v>5</v>
      </c>
      <c r="AT1754">
        <v>1</v>
      </c>
      <c r="AU1754" s="105">
        <v>53</v>
      </c>
      <c r="AV1754" s="107">
        <v>3</v>
      </c>
      <c r="AW1754" s="111">
        <f t="shared" si="855"/>
        <v>53003</v>
      </c>
      <c r="AY1754" s="6" t="s">
        <v>1243</v>
      </c>
    </row>
    <row r="1755" spans="1:51" hidden="1" outlineLevel="1">
      <c r="A1755" t="s">
        <v>2505</v>
      </c>
      <c r="B1755" t="s">
        <v>1921</v>
      </c>
      <c r="C1755" s="1">
        <f t="shared" si="869"/>
        <v>78219</v>
      </c>
      <c r="D1755" s="8">
        <f t="shared" si="870"/>
        <v>2</v>
      </c>
      <c r="E1755" s="8">
        <f t="shared" si="871"/>
        <v>1</v>
      </c>
      <c r="F1755" s="8">
        <f t="shared" si="872"/>
        <v>0</v>
      </c>
      <c r="G1755" s="61">
        <f t="shared" si="873"/>
        <v>11437</v>
      </c>
      <c r="H1755" s="66">
        <f t="shared" si="841"/>
        <v>0.14621767089837506</v>
      </c>
      <c r="I1755" s="2"/>
      <c r="J1755" s="2">
        <f t="shared" si="874"/>
        <v>0.42689116455081244</v>
      </c>
      <c r="K1755" s="2">
        <f t="shared" si="875"/>
        <v>0.57310883544918756</v>
      </c>
      <c r="L1755" s="2">
        <f t="shared" si="876"/>
        <v>0</v>
      </c>
      <c r="M1755" s="2">
        <f t="shared" si="877"/>
        <v>0</v>
      </c>
      <c r="N1755" s="64">
        <v>33391</v>
      </c>
      <c r="O1755" s="64">
        <v>44828</v>
      </c>
      <c r="P1755" s="64"/>
      <c r="Q1755" s="64"/>
      <c r="R1755" s="64"/>
      <c r="S1755" s="64"/>
      <c r="T1755" s="64"/>
      <c r="U1755" s="64"/>
      <c r="V1755" s="64"/>
      <c r="W1755" s="64"/>
      <c r="X1755" s="64"/>
      <c r="Y1755" s="64"/>
      <c r="Z1755" s="64"/>
      <c r="AA1755" s="64"/>
      <c r="AB1755" s="64"/>
      <c r="AC1755" s="64"/>
      <c r="AD1755" s="64"/>
      <c r="AE1755" s="64"/>
      <c r="AG1755" s="6">
        <f>IF(Q1755&gt;0,RANK(Q1755,(N1755:P1755,Q1755:AE1755)),0)</f>
        <v>0</v>
      </c>
      <c r="AH1755" s="6">
        <f>IF(R1755&gt;0,RANK(R1755,(N1755:P1755,Q1755:AE1755)),0)</f>
        <v>0</v>
      </c>
      <c r="AI1755" s="6">
        <f>IF(T1755&gt;0,RANK(T1755,(N1755:P1755,Q1755:AE1755)),0)</f>
        <v>0</v>
      </c>
      <c r="AJ1755" s="6">
        <f>IF(S1755&gt;0,RANK(S1755,(N1755:P1755,Q1755:AE1755)),0)</f>
        <v>0</v>
      </c>
      <c r="AK1755" s="2">
        <f t="shared" si="878"/>
        <v>0</v>
      </c>
      <c r="AL1755" s="2">
        <f t="shared" si="879"/>
        <v>0</v>
      </c>
      <c r="AM1755" s="2">
        <f t="shared" si="880"/>
        <v>0</v>
      </c>
      <c r="AN1755" s="2">
        <f t="shared" si="881"/>
        <v>0</v>
      </c>
      <c r="AP1755" t="s">
        <v>2505</v>
      </c>
      <c r="AQ1755" t="s">
        <v>1921</v>
      </c>
      <c r="AR1755">
        <v>4</v>
      </c>
      <c r="AT1755">
        <v>1</v>
      </c>
      <c r="AU1755" s="105">
        <v>53</v>
      </c>
      <c r="AV1755" s="107">
        <v>5</v>
      </c>
      <c r="AW1755" s="111">
        <f t="shared" si="855"/>
        <v>53005</v>
      </c>
      <c r="AY1755" s="6" t="s">
        <v>1243</v>
      </c>
    </row>
    <row r="1756" spans="1:51" hidden="1" outlineLevel="1">
      <c r="A1756" t="s">
        <v>289</v>
      </c>
      <c r="B1756" t="s">
        <v>1921</v>
      </c>
      <c r="C1756" s="1">
        <f t="shared" si="869"/>
        <v>31700</v>
      </c>
      <c r="D1756" s="8">
        <f t="shared" si="870"/>
        <v>2</v>
      </c>
      <c r="E1756" s="8">
        <f t="shared" si="871"/>
        <v>1</v>
      </c>
      <c r="F1756" s="8">
        <f t="shared" si="872"/>
        <v>0</v>
      </c>
      <c r="G1756" s="61">
        <f t="shared" si="873"/>
        <v>1916</v>
      </c>
      <c r="H1756" s="66">
        <f t="shared" si="841"/>
        <v>6.0441640378548898E-2</v>
      </c>
      <c r="I1756" s="2"/>
      <c r="J1756" s="2">
        <f t="shared" si="874"/>
        <v>0.46977917981072553</v>
      </c>
      <c r="K1756" s="2">
        <f t="shared" si="875"/>
        <v>0.53022082018927441</v>
      </c>
      <c r="L1756" s="2">
        <f t="shared" si="876"/>
        <v>0</v>
      </c>
      <c r="M1756" s="2">
        <f t="shared" si="877"/>
        <v>0</v>
      </c>
      <c r="N1756" s="64">
        <v>14892</v>
      </c>
      <c r="O1756" s="64">
        <v>16808</v>
      </c>
      <c r="P1756" s="64"/>
      <c r="Q1756" s="64"/>
      <c r="R1756" s="64"/>
      <c r="S1756" s="64"/>
      <c r="T1756" s="64"/>
      <c r="U1756" s="64"/>
      <c r="V1756" s="64"/>
      <c r="W1756" s="64"/>
      <c r="X1756" s="64"/>
      <c r="Y1756" s="64"/>
      <c r="Z1756" s="64"/>
      <c r="AA1756" s="64"/>
      <c r="AB1756" s="64"/>
      <c r="AC1756" s="64"/>
      <c r="AD1756" s="64"/>
      <c r="AE1756" s="64"/>
      <c r="AG1756" s="6">
        <f>IF(Q1756&gt;0,RANK(Q1756,(N1756:P1756,Q1756:AE1756)),0)</f>
        <v>0</v>
      </c>
      <c r="AH1756" s="6">
        <f>IF(R1756&gt;0,RANK(R1756,(N1756:P1756,Q1756:AE1756)),0)</f>
        <v>0</v>
      </c>
      <c r="AI1756" s="6">
        <f>IF(T1756&gt;0,RANK(T1756,(N1756:P1756,Q1756:AE1756)),0)</f>
        <v>0</v>
      </c>
      <c r="AJ1756" s="6">
        <f>IF(S1756&gt;0,RANK(S1756,(N1756:P1756,Q1756:AE1756)),0)</f>
        <v>0</v>
      </c>
      <c r="AK1756" s="2">
        <f t="shared" si="878"/>
        <v>0</v>
      </c>
      <c r="AL1756" s="2">
        <f t="shared" si="879"/>
        <v>0</v>
      </c>
      <c r="AM1756" s="2">
        <f t="shared" si="880"/>
        <v>0</v>
      </c>
      <c r="AN1756" s="2">
        <f t="shared" si="881"/>
        <v>0</v>
      </c>
      <c r="AP1756" t="s">
        <v>289</v>
      </c>
      <c r="AQ1756" t="s">
        <v>1921</v>
      </c>
      <c r="AR1756">
        <v>8</v>
      </c>
      <c r="AT1756">
        <v>1</v>
      </c>
      <c r="AU1756" s="105">
        <v>53</v>
      </c>
      <c r="AV1756" s="107">
        <v>7</v>
      </c>
      <c r="AW1756" s="111">
        <f t="shared" si="855"/>
        <v>53007</v>
      </c>
      <c r="AY1756" s="6" t="s">
        <v>1243</v>
      </c>
    </row>
    <row r="1757" spans="1:51" hidden="1" outlineLevel="1">
      <c r="A1757" t="s">
        <v>294</v>
      </c>
      <c r="B1757" t="s">
        <v>1921</v>
      </c>
      <c r="C1757" s="1">
        <f t="shared" si="869"/>
        <v>37583</v>
      </c>
      <c r="D1757" s="8">
        <f t="shared" si="870"/>
        <v>1</v>
      </c>
      <c r="E1757" s="8">
        <f t="shared" si="871"/>
        <v>2</v>
      </c>
      <c r="F1757" s="8">
        <f t="shared" si="872"/>
        <v>0</v>
      </c>
      <c r="G1757" s="61">
        <f t="shared" si="873"/>
        <v>2921</v>
      </c>
      <c r="H1757" s="66">
        <f t="shared" si="841"/>
        <v>7.7721310166830745E-2</v>
      </c>
      <c r="I1757" s="2"/>
      <c r="J1757" s="2">
        <f t="shared" si="874"/>
        <v>0.53886065508341541</v>
      </c>
      <c r="K1757" s="2">
        <f t="shared" si="875"/>
        <v>0.46113934491658465</v>
      </c>
      <c r="L1757" s="2">
        <f t="shared" si="876"/>
        <v>0</v>
      </c>
      <c r="M1757" s="2">
        <f t="shared" si="877"/>
        <v>-5.5511151231257827E-17</v>
      </c>
      <c r="N1757" s="64">
        <v>20252</v>
      </c>
      <c r="O1757" s="64">
        <v>17331</v>
      </c>
      <c r="P1757" s="64"/>
      <c r="Q1757" s="64"/>
      <c r="R1757" s="64"/>
      <c r="S1757" s="64"/>
      <c r="T1757" s="64"/>
      <c r="U1757" s="64"/>
      <c r="V1757" s="64"/>
      <c r="W1757" s="64"/>
      <c r="X1757" s="64"/>
      <c r="Y1757" s="64"/>
      <c r="Z1757" s="64"/>
      <c r="AA1757" s="64"/>
      <c r="AB1757" s="64"/>
      <c r="AC1757" s="64"/>
      <c r="AD1757" s="64"/>
      <c r="AE1757" s="64"/>
      <c r="AG1757" s="6">
        <f>IF(Q1757&gt;0,RANK(Q1757,(N1757:P1757,Q1757:AE1757)),0)</f>
        <v>0</v>
      </c>
      <c r="AH1757" s="6">
        <f>IF(R1757&gt;0,RANK(R1757,(N1757:P1757,Q1757:AE1757)),0)</f>
        <v>0</v>
      </c>
      <c r="AI1757" s="6">
        <f>IF(T1757&gt;0,RANK(T1757,(N1757:P1757,Q1757:AE1757)),0)</f>
        <v>0</v>
      </c>
      <c r="AJ1757" s="6">
        <f>IF(S1757&gt;0,RANK(S1757,(N1757:P1757,Q1757:AE1757)),0)</f>
        <v>0</v>
      </c>
      <c r="AK1757" s="2">
        <f t="shared" si="878"/>
        <v>0</v>
      </c>
      <c r="AL1757" s="2">
        <f t="shared" si="879"/>
        <v>0</v>
      </c>
      <c r="AM1757" s="2">
        <f t="shared" si="880"/>
        <v>0</v>
      </c>
      <c r="AN1757" s="2">
        <f t="shared" si="881"/>
        <v>0</v>
      </c>
      <c r="AP1757" t="s">
        <v>294</v>
      </c>
      <c r="AQ1757" t="s">
        <v>1921</v>
      </c>
      <c r="AR1757">
        <v>6</v>
      </c>
      <c r="AT1757">
        <v>1</v>
      </c>
      <c r="AU1757" s="105">
        <v>53</v>
      </c>
      <c r="AV1757" s="107">
        <v>9</v>
      </c>
      <c r="AW1757" s="111">
        <f t="shared" si="855"/>
        <v>53009</v>
      </c>
      <c r="AY1757" s="6" t="s">
        <v>1243</v>
      </c>
    </row>
    <row r="1758" spans="1:51" hidden="1" outlineLevel="1">
      <c r="A1758" t="s">
        <v>2061</v>
      </c>
      <c r="B1758" t="s">
        <v>1921</v>
      </c>
      <c r="C1758" s="1">
        <f t="shared" si="869"/>
        <v>185607</v>
      </c>
      <c r="D1758" s="8">
        <f t="shared" si="870"/>
        <v>1</v>
      </c>
      <c r="E1758" s="8">
        <f t="shared" si="871"/>
        <v>2</v>
      </c>
      <c r="F1758" s="8">
        <f t="shared" si="872"/>
        <v>0</v>
      </c>
      <c r="G1758" s="61">
        <f t="shared" si="873"/>
        <v>11307</v>
      </c>
      <c r="H1758" s="66">
        <f t="shared" si="841"/>
        <v>6.0919038613845386E-2</v>
      </c>
      <c r="I1758" s="2"/>
      <c r="J1758" s="2">
        <f t="shared" si="874"/>
        <v>0.5304595193069227</v>
      </c>
      <c r="K1758" s="2">
        <f t="shared" si="875"/>
        <v>0.4695404806930773</v>
      </c>
      <c r="L1758" s="2">
        <f t="shared" si="876"/>
        <v>0</v>
      </c>
      <c r="M1758" s="2">
        <f t="shared" si="877"/>
        <v>0</v>
      </c>
      <c r="N1758" s="64">
        <v>98457</v>
      </c>
      <c r="O1758" s="64">
        <v>87150</v>
      </c>
      <c r="P1758" s="64"/>
      <c r="Q1758" s="64"/>
      <c r="R1758" s="64"/>
      <c r="S1758" s="64"/>
      <c r="T1758" s="64"/>
      <c r="U1758" s="64"/>
      <c r="V1758" s="64"/>
      <c r="W1758" s="64"/>
      <c r="X1758" s="64"/>
      <c r="Y1758" s="64"/>
      <c r="Z1758" s="64"/>
      <c r="AA1758" s="64"/>
      <c r="AB1758" s="64"/>
      <c r="AC1758" s="64"/>
      <c r="AD1758" s="64"/>
      <c r="AE1758" s="64"/>
      <c r="AG1758" s="6">
        <f>IF(Q1758&gt;0,RANK(Q1758,(N1758:P1758,Q1758:AE1758)),0)</f>
        <v>0</v>
      </c>
      <c r="AH1758" s="6">
        <f>IF(R1758&gt;0,RANK(R1758,(N1758:P1758,Q1758:AE1758)),0)</f>
        <v>0</v>
      </c>
      <c r="AI1758" s="6">
        <f>IF(T1758&gt;0,RANK(T1758,(N1758:P1758,Q1758:AE1758)),0)</f>
        <v>0</v>
      </c>
      <c r="AJ1758" s="6">
        <f>IF(S1758&gt;0,RANK(S1758,(N1758:P1758,Q1758:AE1758)),0)</f>
        <v>0</v>
      </c>
      <c r="AK1758" s="2">
        <f t="shared" si="878"/>
        <v>0</v>
      </c>
      <c r="AL1758" s="2">
        <f t="shared" si="879"/>
        <v>0</v>
      </c>
      <c r="AM1758" s="2">
        <f t="shared" si="880"/>
        <v>0</v>
      </c>
      <c r="AN1758" s="2">
        <f t="shared" si="881"/>
        <v>0</v>
      </c>
      <c r="AP1758" t="s">
        <v>2061</v>
      </c>
      <c r="AQ1758" t="s">
        <v>1921</v>
      </c>
      <c r="AR1758">
        <v>3</v>
      </c>
      <c r="AT1758">
        <v>1</v>
      </c>
      <c r="AU1758" s="105">
        <v>53</v>
      </c>
      <c r="AV1758" s="107">
        <v>11</v>
      </c>
      <c r="AW1758" s="111">
        <f t="shared" si="855"/>
        <v>53011</v>
      </c>
      <c r="AY1758" s="6" t="s">
        <v>1243</v>
      </c>
    </row>
    <row r="1759" spans="1:51" hidden="1" outlineLevel="1">
      <c r="A1759" t="s">
        <v>1214</v>
      </c>
      <c r="B1759" t="s">
        <v>1921</v>
      </c>
      <c r="C1759" s="1">
        <f t="shared" si="869"/>
        <v>2237</v>
      </c>
      <c r="D1759" s="8">
        <f t="shared" si="870"/>
        <v>2</v>
      </c>
      <c r="E1759" s="8">
        <f t="shared" si="871"/>
        <v>1</v>
      </c>
      <c r="F1759" s="8">
        <f t="shared" si="872"/>
        <v>0</v>
      </c>
      <c r="G1759" s="61">
        <f t="shared" si="873"/>
        <v>583</v>
      </c>
      <c r="H1759" s="66">
        <f t="shared" si="841"/>
        <v>0.26061689763075546</v>
      </c>
      <c r="I1759" s="2"/>
      <c r="J1759" s="2">
        <f t="shared" si="874"/>
        <v>0.36969155118462227</v>
      </c>
      <c r="K1759" s="2">
        <f t="shared" si="875"/>
        <v>0.63030844881537773</v>
      </c>
      <c r="L1759" s="2">
        <f t="shared" si="876"/>
        <v>0</v>
      </c>
      <c r="M1759" s="2">
        <f t="shared" si="877"/>
        <v>0</v>
      </c>
      <c r="N1759" s="64">
        <v>827</v>
      </c>
      <c r="O1759" s="64">
        <v>1410</v>
      </c>
      <c r="P1759" s="64"/>
      <c r="Q1759" s="64"/>
      <c r="R1759" s="64"/>
      <c r="S1759" s="64"/>
      <c r="T1759" s="64"/>
      <c r="U1759" s="64"/>
      <c r="V1759" s="64"/>
      <c r="W1759" s="64"/>
      <c r="X1759" s="64"/>
      <c r="Y1759" s="64"/>
      <c r="Z1759" s="64"/>
      <c r="AA1759" s="64"/>
      <c r="AB1759" s="64"/>
      <c r="AC1759" s="64"/>
      <c r="AD1759" s="64"/>
      <c r="AE1759" s="64"/>
      <c r="AG1759" s="6">
        <f>IF(Q1759&gt;0,RANK(Q1759,(N1759:P1759,Q1759:AE1759)),0)</f>
        <v>0</v>
      </c>
      <c r="AH1759" s="6">
        <f>IF(R1759&gt;0,RANK(R1759,(N1759:P1759,Q1759:AE1759)),0)</f>
        <v>0</v>
      </c>
      <c r="AI1759" s="6">
        <f>IF(T1759&gt;0,RANK(T1759,(N1759:P1759,Q1759:AE1759)),0)</f>
        <v>0</v>
      </c>
      <c r="AJ1759" s="6">
        <f>IF(S1759&gt;0,RANK(S1759,(N1759:P1759,Q1759:AE1759)),0)</f>
        <v>0</v>
      </c>
      <c r="AK1759" s="2">
        <f t="shared" si="878"/>
        <v>0</v>
      </c>
      <c r="AL1759" s="2">
        <f t="shared" si="879"/>
        <v>0</v>
      </c>
      <c r="AM1759" s="2">
        <f t="shared" si="880"/>
        <v>0</v>
      </c>
      <c r="AN1759" s="2">
        <f t="shared" si="881"/>
        <v>0</v>
      </c>
      <c r="AP1759" t="s">
        <v>1214</v>
      </c>
      <c r="AQ1759" t="s">
        <v>1921</v>
      </c>
      <c r="AR1759">
        <v>5</v>
      </c>
      <c r="AT1759">
        <v>1</v>
      </c>
      <c r="AU1759" s="105">
        <v>53</v>
      </c>
      <c r="AV1759" s="107">
        <v>13</v>
      </c>
      <c r="AW1759" s="111">
        <f t="shared" si="855"/>
        <v>53013</v>
      </c>
      <c r="AY1759" s="6" t="s">
        <v>1243</v>
      </c>
    </row>
    <row r="1760" spans="1:51" hidden="1" outlineLevel="1">
      <c r="A1760" t="s">
        <v>368</v>
      </c>
      <c r="B1760" t="s">
        <v>1921</v>
      </c>
      <c r="C1760" s="1">
        <f t="shared" si="869"/>
        <v>43990</v>
      </c>
      <c r="D1760" s="8">
        <f t="shared" si="870"/>
        <v>1</v>
      </c>
      <c r="E1760" s="8">
        <f t="shared" si="871"/>
        <v>2</v>
      </c>
      <c r="F1760" s="8">
        <f t="shared" si="872"/>
        <v>0</v>
      </c>
      <c r="G1760" s="61">
        <f t="shared" si="873"/>
        <v>5650</v>
      </c>
      <c r="H1760" s="66">
        <f t="shared" si="841"/>
        <v>0.12843828142759717</v>
      </c>
      <c r="I1760" s="2"/>
      <c r="J1760" s="2">
        <f t="shared" si="874"/>
        <v>0.56421914071379864</v>
      </c>
      <c r="K1760" s="2">
        <f t="shared" si="875"/>
        <v>0.43578085928620142</v>
      </c>
      <c r="L1760" s="2">
        <f t="shared" si="876"/>
        <v>0</v>
      </c>
      <c r="M1760" s="2">
        <f t="shared" si="877"/>
        <v>-5.5511151231257827E-17</v>
      </c>
      <c r="N1760" s="64">
        <v>24820</v>
      </c>
      <c r="O1760" s="64">
        <v>19170</v>
      </c>
      <c r="P1760" s="64"/>
      <c r="Q1760" s="64"/>
      <c r="R1760" s="64"/>
      <c r="S1760" s="64"/>
      <c r="T1760" s="64"/>
      <c r="U1760" s="64"/>
      <c r="V1760" s="64"/>
      <c r="W1760" s="64"/>
      <c r="X1760" s="64"/>
      <c r="Y1760" s="64"/>
      <c r="Z1760" s="64"/>
      <c r="AA1760" s="64"/>
      <c r="AB1760" s="64"/>
      <c r="AC1760" s="64"/>
      <c r="AD1760" s="64"/>
      <c r="AE1760" s="64"/>
      <c r="AG1760" s="6">
        <f>IF(Q1760&gt;0,RANK(Q1760,(N1760:P1760,Q1760:AE1760)),0)</f>
        <v>0</v>
      </c>
      <c r="AH1760" s="6">
        <f>IF(R1760&gt;0,RANK(R1760,(N1760:P1760,Q1760:AE1760)),0)</f>
        <v>0</v>
      </c>
      <c r="AI1760" s="6">
        <f>IF(T1760&gt;0,RANK(T1760,(N1760:P1760,Q1760:AE1760)),0)</f>
        <v>0</v>
      </c>
      <c r="AJ1760" s="6">
        <f>IF(S1760&gt;0,RANK(S1760,(N1760:P1760,Q1760:AE1760)),0)</f>
        <v>0</v>
      </c>
      <c r="AK1760" s="2">
        <f t="shared" si="878"/>
        <v>0</v>
      </c>
      <c r="AL1760" s="2">
        <f t="shared" si="879"/>
        <v>0</v>
      </c>
      <c r="AM1760" s="2">
        <f t="shared" si="880"/>
        <v>0</v>
      </c>
      <c r="AN1760" s="2">
        <f t="shared" si="881"/>
        <v>0</v>
      </c>
      <c r="AP1760" t="s">
        <v>368</v>
      </c>
      <c r="AQ1760" t="s">
        <v>1921</v>
      </c>
      <c r="AR1760">
        <v>3</v>
      </c>
      <c r="AT1760">
        <v>1</v>
      </c>
      <c r="AU1760" s="105">
        <v>53</v>
      </c>
      <c r="AV1760" s="107">
        <v>15</v>
      </c>
      <c r="AW1760" s="111">
        <f t="shared" si="855"/>
        <v>53015</v>
      </c>
      <c r="AY1760" s="6" t="s">
        <v>1243</v>
      </c>
    </row>
    <row r="1761" spans="1:51" hidden="1" outlineLevel="1">
      <c r="A1761" t="s">
        <v>1336</v>
      </c>
      <c r="B1761" t="s">
        <v>1921</v>
      </c>
      <c r="C1761" s="1">
        <f t="shared" si="869"/>
        <v>14798</v>
      </c>
      <c r="D1761" s="8">
        <f t="shared" si="870"/>
        <v>2</v>
      </c>
      <c r="E1761" s="8">
        <f t="shared" si="871"/>
        <v>1</v>
      </c>
      <c r="F1761" s="8">
        <f t="shared" si="872"/>
        <v>0</v>
      </c>
      <c r="G1761" s="61">
        <f t="shared" si="873"/>
        <v>2342</v>
      </c>
      <c r="H1761" s="66">
        <f t="shared" si="841"/>
        <v>0.15826463035545343</v>
      </c>
      <c r="I1761" s="2"/>
      <c r="J1761" s="2">
        <f t="shared" si="874"/>
        <v>0.42086768482227327</v>
      </c>
      <c r="K1761" s="2">
        <f t="shared" si="875"/>
        <v>0.57913231517772668</v>
      </c>
      <c r="L1761" s="2">
        <f t="shared" si="876"/>
        <v>0</v>
      </c>
      <c r="M1761" s="2">
        <f t="shared" si="877"/>
        <v>1.1102230246251565E-16</v>
      </c>
      <c r="N1761" s="64">
        <v>6228</v>
      </c>
      <c r="O1761" s="64">
        <v>8570</v>
      </c>
      <c r="P1761" s="64"/>
      <c r="Q1761" s="64"/>
      <c r="R1761" s="64"/>
      <c r="S1761" s="64"/>
      <c r="T1761" s="64"/>
      <c r="U1761" s="64"/>
      <c r="V1761" s="64"/>
      <c r="W1761" s="64"/>
      <c r="X1761" s="64"/>
      <c r="Y1761" s="64"/>
      <c r="Z1761" s="64"/>
      <c r="AA1761" s="64"/>
      <c r="AB1761" s="64"/>
      <c r="AC1761" s="64"/>
      <c r="AD1761" s="64"/>
      <c r="AE1761" s="64"/>
      <c r="AG1761" s="6">
        <f>IF(Q1761&gt;0,RANK(Q1761,(N1761:P1761,Q1761:AE1761)),0)</f>
        <v>0</v>
      </c>
      <c r="AH1761" s="6">
        <f>IF(R1761&gt;0,RANK(R1761,(N1761:P1761,Q1761:AE1761)),0)</f>
        <v>0</v>
      </c>
      <c r="AI1761" s="6">
        <f>IF(T1761&gt;0,RANK(T1761,(N1761:P1761,Q1761:AE1761)),0)</f>
        <v>0</v>
      </c>
      <c r="AJ1761" s="6">
        <f>IF(S1761&gt;0,RANK(S1761,(N1761:P1761,Q1761:AE1761)),0)</f>
        <v>0</v>
      </c>
      <c r="AK1761" s="2">
        <f t="shared" si="878"/>
        <v>0</v>
      </c>
      <c r="AL1761" s="2">
        <f t="shared" si="879"/>
        <v>0</v>
      </c>
      <c r="AM1761" s="2">
        <f t="shared" si="880"/>
        <v>0</v>
      </c>
      <c r="AN1761" s="2">
        <f t="shared" si="881"/>
        <v>0</v>
      </c>
      <c r="AP1761" t="s">
        <v>1336</v>
      </c>
      <c r="AQ1761" t="s">
        <v>1921</v>
      </c>
      <c r="AT1761">
        <v>1</v>
      </c>
      <c r="AU1761" s="105">
        <v>53</v>
      </c>
      <c r="AV1761" s="107">
        <v>17</v>
      </c>
      <c r="AW1761" s="111">
        <f t="shared" si="855"/>
        <v>53017</v>
      </c>
      <c r="AY1761" s="6" t="s">
        <v>1243</v>
      </c>
    </row>
    <row r="1762" spans="1:51" hidden="1" outlineLevel="1">
      <c r="A1762" t="s">
        <v>1039</v>
      </c>
      <c r="B1762" t="s">
        <v>1921</v>
      </c>
      <c r="C1762" s="1">
        <f t="shared" si="869"/>
        <v>3421</v>
      </c>
      <c r="D1762" s="8">
        <f t="shared" si="870"/>
        <v>2</v>
      </c>
      <c r="E1762" s="8">
        <f t="shared" si="871"/>
        <v>1</v>
      </c>
      <c r="F1762" s="8">
        <f t="shared" si="872"/>
        <v>0</v>
      </c>
      <c r="G1762" s="61">
        <f t="shared" si="873"/>
        <v>433</v>
      </c>
      <c r="H1762" s="66">
        <f t="shared" si="841"/>
        <v>0.12657117801812334</v>
      </c>
      <c r="I1762" s="2"/>
      <c r="J1762" s="2">
        <f t="shared" si="874"/>
        <v>0.43671441099093833</v>
      </c>
      <c r="K1762" s="2">
        <f t="shared" si="875"/>
        <v>0.56328558900906167</v>
      </c>
      <c r="L1762" s="2">
        <f t="shared" si="876"/>
        <v>0</v>
      </c>
      <c r="M1762" s="2">
        <f t="shared" si="877"/>
        <v>0</v>
      </c>
      <c r="N1762" s="64">
        <v>1494</v>
      </c>
      <c r="O1762" s="64">
        <v>1927</v>
      </c>
      <c r="P1762" s="64"/>
      <c r="Q1762" s="64"/>
      <c r="R1762" s="64"/>
      <c r="S1762" s="64"/>
      <c r="T1762" s="64"/>
      <c r="U1762" s="64"/>
      <c r="V1762" s="64"/>
      <c r="W1762" s="64"/>
      <c r="X1762" s="64"/>
      <c r="Y1762" s="64"/>
      <c r="Z1762" s="64"/>
      <c r="AA1762" s="64"/>
      <c r="AB1762" s="64"/>
      <c r="AC1762" s="64"/>
      <c r="AD1762" s="64"/>
      <c r="AE1762" s="64"/>
      <c r="AG1762" s="6">
        <f>IF(Q1762&gt;0,RANK(Q1762,(N1762:P1762,Q1762:AE1762)),0)</f>
        <v>0</v>
      </c>
      <c r="AH1762" s="6">
        <f>IF(R1762&gt;0,RANK(R1762,(N1762:P1762,Q1762:AE1762)),0)</f>
        <v>0</v>
      </c>
      <c r="AI1762" s="6">
        <f>IF(T1762&gt;0,RANK(T1762,(N1762:P1762,Q1762:AE1762)),0)</f>
        <v>0</v>
      </c>
      <c r="AJ1762" s="6">
        <f>IF(S1762&gt;0,RANK(S1762,(N1762:P1762,Q1762:AE1762)),0)</f>
        <v>0</v>
      </c>
      <c r="AK1762" s="2">
        <f t="shared" si="878"/>
        <v>0</v>
      </c>
      <c r="AL1762" s="2">
        <f t="shared" si="879"/>
        <v>0</v>
      </c>
      <c r="AM1762" s="2">
        <f t="shared" si="880"/>
        <v>0</v>
      </c>
      <c r="AN1762" s="2">
        <f t="shared" si="881"/>
        <v>0</v>
      </c>
      <c r="AP1762" t="s">
        <v>1039</v>
      </c>
      <c r="AQ1762" t="s">
        <v>1921</v>
      </c>
      <c r="AR1762">
        <v>5</v>
      </c>
      <c r="AT1762">
        <v>1</v>
      </c>
      <c r="AU1762" s="105">
        <v>53</v>
      </c>
      <c r="AV1762" s="107">
        <v>19</v>
      </c>
      <c r="AW1762" s="111">
        <f t="shared" si="855"/>
        <v>53019</v>
      </c>
      <c r="AY1762" s="6" t="s">
        <v>1243</v>
      </c>
    </row>
    <row r="1763" spans="1:51" hidden="1" outlineLevel="1">
      <c r="A1763" t="s">
        <v>501</v>
      </c>
      <c r="B1763" t="s">
        <v>1921</v>
      </c>
      <c r="C1763" s="1">
        <f t="shared" si="869"/>
        <v>22475</v>
      </c>
      <c r="D1763" s="8">
        <f t="shared" si="870"/>
        <v>2</v>
      </c>
      <c r="E1763" s="8">
        <f t="shared" si="871"/>
        <v>1</v>
      </c>
      <c r="F1763" s="8">
        <f t="shared" si="872"/>
        <v>0</v>
      </c>
      <c r="G1763" s="61">
        <f t="shared" si="873"/>
        <v>3097</v>
      </c>
      <c r="H1763" s="66">
        <f t="shared" si="841"/>
        <v>0.13779755283648498</v>
      </c>
      <c r="I1763" s="2"/>
      <c r="J1763" s="2">
        <f t="shared" si="874"/>
        <v>0.43110122358175751</v>
      </c>
      <c r="K1763" s="2">
        <f t="shared" si="875"/>
        <v>0.56889877641824249</v>
      </c>
      <c r="L1763" s="2">
        <f t="shared" si="876"/>
        <v>0</v>
      </c>
      <c r="M1763" s="2">
        <f t="shared" si="877"/>
        <v>0</v>
      </c>
      <c r="N1763" s="64">
        <v>9689</v>
      </c>
      <c r="O1763" s="64">
        <v>12786</v>
      </c>
      <c r="P1763" s="64"/>
      <c r="Q1763" s="64"/>
      <c r="R1763" s="64"/>
      <c r="S1763" s="64"/>
      <c r="T1763" s="64"/>
      <c r="U1763" s="64"/>
      <c r="V1763" s="64"/>
      <c r="W1763" s="64"/>
      <c r="X1763" s="64"/>
      <c r="Y1763" s="64"/>
      <c r="Z1763" s="64"/>
      <c r="AA1763" s="64"/>
      <c r="AB1763" s="64"/>
      <c r="AC1763" s="64"/>
      <c r="AD1763" s="64"/>
      <c r="AE1763" s="64"/>
      <c r="AG1763" s="6">
        <f>IF(Q1763&gt;0,RANK(Q1763,(N1763:P1763,Q1763:AE1763)),0)</f>
        <v>0</v>
      </c>
      <c r="AH1763" s="6">
        <f>IF(R1763&gt;0,RANK(R1763,(N1763:P1763,Q1763:AE1763)),0)</f>
        <v>0</v>
      </c>
      <c r="AI1763" s="6">
        <f>IF(T1763&gt;0,RANK(T1763,(N1763:P1763,Q1763:AE1763)),0)</f>
        <v>0</v>
      </c>
      <c r="AJ1763" s="6">
        <f>IF(S1763&gt;0,RANK(S1763,(N1763:P1763,Q1763:AE1763)),0)</f>
        <v>0</v>
      </c>
      <c r="AK1763" s="2">
        <f t="shared" si="878"/>
        <v>0</v>
      </c>
      <c r="AL1763" s="2">
        <f t="shared" si="879"/>
        <v>0</v>
      </c>
      <c r="AM1763" s="2">
        <f t="shared" si="880"/>
        <v>0</v>
      </c>
      <c r="AN1763" s="2">
        <f t="shared" si="881"/>
        <v>0</v>
      </c>
      <c r="AP1763" t="s">
        <v>501</v>
      </c>
      <c r="AQ1763" t="s">
        <v>1921</v>
      </c>
      <c r="AR1763">
        <v>4</v>
      </c>
      <c r="AT1763">
        <v>1</v>
      </c>
      <c r="AU1763" s="105">
        <v>53</v>
      </c>
      <c r="AV1763" s="107">
        <v>21</v>
      </c>
      <c r="AW1763" s="111">
        <f t="shared" si="855"/>
        <v>53021</v>
      </c>
      <c r="AY1763" s="6" t="s">
        <v>1243</v>
      </c>
    </row>
    <row r="1764" spans="1:51" hidden="1" outlineLevel="1">
      <c r="A1764" t="s">
        <v>973</v>
      </c>
      <c r="B1764" t="s">
        <v>1921</v>
      </c>
      <c r="C1764" s="1">
        <f t="shared" si="869"/>
        <v>1245</v>
      </c>
      <c r="D1764" s="8">
        <f t="shared" si="870"/>
        <v>2</v>
      </c>
      <c r="E1764" s="8">
        <f t="shared" si="871"/>
        <v>1</v>
      </c>
      <c r="F1764" s="8">
        <f t="shared" si="872"/>
        <v>0</v>
      </c>
      <c r="G1764" s="61">
        <f t="shared" si="873"/>
        <v>339</v>
      </c>
      <c r="H1764" s="66">
        <f t="shared" si="841"/>
        <v>0.27228915662650605</v>
      </c>
      <c r="I1764" s="2"/>
      <c r="J1764" s="2">
        <f t="shared" si="874"/>
        <v>0.363855421686747</v>
      </c>
      <c r="K1764" s="2">
        <f t="shared" si="875"/>
        <v>0.636144578313253</v>
      </c>
      <c r="L1764" s="2">
        <f t="shared" si="876"/>
        <v>0</v>
      </c>
      <c r="M1764" s="2">
        <f t="shared" si="877"/>
        <v>0</v>
      </c>
      <c r="N1764" s="64">
        <v>453</v>
      </c>
      <c r="O1764" s="64">
        <v>792</v>
      </c>
      <c r="P1764" s="64"/>
      <c r="Q1764" s="64"/>
      <c r="R1764" s="64"/>
      <c r="S1764" s="64"/>
      <c r="T1764" s="64"/>
      <c r="U1764" s="64"/>
      <c r="V1764" s="64"/>
      <c r="W1764" s="64"/>
      <c r="X1764" s="64"/>
      <c r="Y1764" s="64"/>
      <c r="Z1764" s="64"/>
      <c r="AA1764" s="64"/>
      <c r="AB1764" s="64"/>
      <c r="AC1764" s="64"/>
      <c r="AD1764" s="64"/>
      <c r="AE1764" s="64"/>
      <c r="AG1764" s="6">
        <f>IF(Q1764&gt;0,RANK(Q1764,(N1764:P1764,Q1764:AE1764)),0)</f>
        <v>0</v>
      </c>
      <c r="AH1764" s="6">
        <f>IF(R1764&gt;0,RANK(R1764,(N1764:P1764,Q1764:AE1764)),0)</f>
        <v>0</v>
      </c>
      <c r="AI1764" s="6">
        <f>IF(T1764&gt;0,RANK(T1764,(N1764:P1764,Q1764:AE1764)),0)</f>
        <v>0</v>
      </c>
      <c r="AJ1764" s="6">
        <f>IF(S1764&gt;0,RANK(S1764,(N1764:P1764,Q1764:AE1764)),0)</f>
        <v>0</v>
      </c>
      <c r="AK1764" s="2">
        <f t="shared" si="878"/>
        <v>0</v>
      </c>
      <c r="AL1764" s="2">
        <f t="shared" si="879"/>
        <v>0</v>
      </c>
      <c r="AM1764" s="2">
        <f t="shared" si="880"/>
        <v>0</v>
      </c>
      <c r="AN1764" s="2">
        <f t="shared" si="881"/>
        <v>0</v>
      </c>
      <c r="AP1764" t="s">
        <v>973</v>
      </c>
      <c r="AQ1764" t="s">
        <v>1921</v>
      </c>
      <c r="AR1764">
        <v>5</v>
      </c>
      <c r="AT1764">
        <v>1</v>
      </c>
      <c r="AU1764" s="105">
        <v>53</v>
      </c>
      <c r="AV1764" s="107">
        <v>23</v>
      </c>
      <c r="AW1764" s="111">
        <f t="shared" si="855"/>
        <v>53023</v>
      </c>
      <c r="AY1764" s="6" t="s">
        <v>1243</v>
      </c>
    </row>
    <row r="1765" spans="1:51" hidden="1" outlineLevel="1">
      <c r="A1765" t="s">
        <v>2094</v>
      </c>
      <c r="B1765" t="s">
        <v>1921</v>
      </c>
      <c r="C1765" s="1">
        <f t="shared" si="869"/>
        <v>27432</v>
      </c>
      <c r="D1765" s="8">
        <f t="shared" si="870"/>
        <v>2</v>
      </c>
      <c r="E1765" s="8">
        <f t="shared" si="871"/>
        <v>1</v>
      </c>
      <c r="F1765" s="8">
        <f t="shared" si="872"/>
        <v>0</v>
      </c>
      <c r="G1765" s="61">
        <f t="shared" si="873"/>
        <v>6190</v>
      </c>
      <c r="H1765" s="66">
        <f t="shared" si="841"/>
        <v>0.22564887722368038</v>
      </c>
      <c r="I1765" s="2"/>
      <c r="J1765" s="2">
        <f t="shared" si="874"/>
        <v>0.38717556138815984</v>
      </c>
      <c r="K1765" s="2">
        <f t="shared" si="875"/>
        <v>0.61282443861184022</v>
      </c>
      <c r="L1765" s="2">
        <f t="shared" si="876"/>
        <v>0</v>
      </c>
      <c r="M1765" s="2">
        <f t="shared" si="877"/>
        <v>0</v>
      </c>
      <c r="N1765" s="64">
        <v>10621</v>
      </c>
      <c r="O1765" s="64">
        <v>16811</v>
      </c>
      <c r="P1765" s="64"/>
      <c r="Q1765" s="64"/>
      <c r="R1765" s="64"/>
      <c r="S1765" s="64"/>
      <c r="T1765" s="64"/>
      <c r="U1765" s="64"/>
      <c r="V1765" s="64"/>
      <c r="W1765" s="64"/>
      <c r="X1765" s="64"/>
      <c r="Y1765" s="64"/>
      <c r="Z1765" s="64"/>
      <c r="AA1765" s="64"/>
      <c r="AB1765" s="64"/>
      <c r="AC1765" s="64"/>
      <c r="AD1765" s="64"/>
      <c r="AE1765" s="64"/>
      <c r="AG1765" s="6">
        <f>IF(Q1765&gt;0,RANK(Q1765,(N1765:P1765,Q1765:AE1765)),0)</f>
        <v>0</v>
      </c>
      <c r="AH1765" s="6">
        <f>IF(R1765&gt;0,RANK(R1765,(N1765:P1765,Q1765:AE1765)),0)</f>
        <v>0</v>
      </c>
      <c r="AI1765" s="6">
        <f>IF(T1765&gt;0,RANK(T1765,(N1765:P1765,Q1765:AE1765)),0)</f>
        <v>0</v>
      </c>
      <c r="AJ1765" s="6">
        <f>IF(S1765&gt;0,RANK(S1765,(N1765:P1765,Q1765:AE1765)),0)</f>
        <v>0</v>
      </c>
      <c r="AK1765" s="2">
        <f t="shared" si="878"/>
        <v>0</v>
      </c>
      <c r="AL1765" s="2">
        <f t="shared" si="879"/>
        <v>0</v>
      </c>
      <c r="AM1765" s="2">
        <f t="shared" si="880"/>
        <v>0</v>
      </c>
      <c r="AN1765" s="2">
        <f t="shared" si="881"/>
        <v>0</v>
      </c>
      <c r="AP1765" t="s">
        <v>2094</v>
      </c>
      <c r="AQ1765" t="s">
        <v>1921</v>
      </c>
      <c r="AR1765">
        <v>4</v>
      </c>
      <c r="AT1765">
        <v>1</v>
      </c>
      <c r="AU1765" s="105">
        <v>53</v>
      </c>
      <c r="AV1765" s="107">
        <v>25</v>
      </c>
      <c r="AW1765" s="111">
        <f t="shared" si="855"/>
        <v>53025</v>
      </c>
      <c r="AY1765" s="6" t="s">
        <v>1243</v>
      </c>
    </row>
    <row r="1766" spans="1:51" hidden="1" outlineLevel="1">
      <c r="A1766" t="s">
        <v>68</v>
      </c>
      <c r="B1766" t="s">
        <v>1921</v>
      </c>
      <c r="C1766" s="1">
        <f t="shared" si="869"/>
        <v>28462</v>
      </c>
      <c r="D1766" s="8">
        <f t="shared" si="870"/>
        <v>1</v>
      </c>
      <c r="E1766" s="8">
        <f t="shared" si="871"/>
        <v>2</v>
      </c>
      <c r="F1766" s="8">
        <f t="shared" si="872"/>
        <v>0</v>
      </c>
      <c r="G1766" s="61">
        <f t="shared" si="873"/>
        <v>6520</v>
      </c>
      <c r="H1766" s="66">
        <f t="shared" si="841"/>
        <v>0.2290773663129787</v>
      </c>
      <c r="I1766" s="2"/>
      <c r="J1766" s="2">
        <f t="shared" si="874"/>
        <v>0.61453868315648941</v>
      </c>
      <c r="K1766" s="2">
        <f t="shared" si="875"/>
        <v>0.38546131684351065</v>
      </c>
      <c r="L1766" s="2">
        <f t="shared" si="876"/>
        <v>0</v>
      </c>
      <c r="M1766" s="2">
        <f t="shared" si="877"/>
        <v>-5.5511151231257827E-17</v>
      </c>
      <c r="N1766" s="64">
        <v>17491</v>
      </c>
      <c r="O1766" s="64">
        <v>10971</v>
      </c>
      <c r="P1766" s="64"/>
      <c r="Q1766" s="64"/>
      <c r="R1766" s="64"/>
      <c r="S1766" s="64"/>
      <c r="T1766" s="64"/>
      <c r="U1766" s="64"/>
      <c r="V1766" s="64"/>
      <c r="W1766" s="64"/>
      <c r="X1766" s="64"/>
      <c r="Y1766" s="64"/>
      <c r="Z1766" s="64"/>
      <c r="AA1766" s="64"/>
      <c r="AB1766" s="64"/>
      <c r="AC1766" s="64"/>
      <c r="AD1766" s="64"/>
      <c r="AE1766" s="64"/>
      <c r="AG1766" s="6">
        <f>IF(Q1766&gt;0,RANK(Q1766,(N1766:P1766,Q1766:AE1766)),0)</f>
        <v>0</v>
      </c>
      <c r="AH1766" s="6">
        <f>IF(R1766&gt;0,RANK(R1766,(N1766:P1766,Q1766:AE1766)),0)</f>
        <v>0</v>
      </c>
      <c r="AI1766" s="6">
        <f>IF(T1766&gt;0,RANK(T1766,(N1766:P1766,Q1766:AE1766)),0)</f>
        <v>0</v>
      </c>
      <c r="AJ1766" s="6">
        <f>IF(S1766&gt;0,RANK(S1766,(N1766:P1766,Q1766:AE1766)),0)</f>
        <v>0</v>
      </c>
      <c r="AK1766" s="2">
        <f t="shared" si="878"/>
        <v>0</v>
      </c>
      <c r="AL1766" s="2">
        <f t="shared" si="879"/>
        <v>0</v>
      </c>
      <c r="AM1766" s="2">
        <f t="shared" si="880"/>
        <v>0</v>
      </c>
      <c r="AN1766" s="2">
        <f t="shared" si="881"/>
        <v>0</v>
      </c>
      <c r="AP1766" t="s">
        <v>68</v>
      </c>
      <c r="AQ1766" t="s">
        <v>1921</v>
      </c>
      <c r="AR1766">
        <v>6</v>
      </c>
      <c r="AT1766">
        <v>1</v>
      </c>
      <c r="AU1766" s="105">
        <v>53</v>
      </c>
      <c r="AV1766" s="107">
        <v>27</v>
      </c>
      <c r="AW1766" s="111">
        <f t="shared" si="855"/>
        <v>53027</v>
      </c>
      <c r="AY1766" s="6" t="s">
        <v>1243</v>
      </c>
    </row>
    <row r="1767" spans="1:51" hidden="1" outlineLevel="1">
      <c r="A1767" t="s">
        <v>678</v>
      </c>
      <c r="B1767" t="s">
        <v>1921</v>
      </c>
      <c r="C1767" s="1">
        <f t="shared" si="869"/>
        <v>41499</v>
      </c>
      <c r="D1767" s="8">
        <f t="shared" si="870"/>
        <v>1</v>
      </c>
      <c r="E1767" s="8">
        <f t="shared" si="871"/>
        <v>2</v>
      </c>
      <c r="F1767" s="8">
        <f t="shared" si="872"/>
        <v>0</v>
      </c>
      <c r="G1767" s="61">
        <f t="shared" si="873"/>
        <v>4549</v>
      </c>
      <c r="H1767" s="66">
        <f t="shared" si="841"/>
        <v>0.10961709920720981</v>
      </c>
      <c r="I1767" s="2"/>
      <c r="J1767" s="2">
        <f t="shared" si="874"/>
        <v>0.55480854960360493</v>
      </c>
      <c r="K1767" s="2">
        <f t="shared" si="875"/>
        <v>0.44519145039639507</v>
      </c>
      <c r="L1767" s="2">
        <f t="shared" si="876"/>
        <v>0</v>
      </c>
      <c r="M1767" s="2">
        <f t="shared" si="877"/>
        <v>0</v>
      </c>
      <c r="N1767" s="64">
        <v>23024</v>
      </c>
      <c r="O1767" s="64">
        <v>18475</v>
      </c>
      <c r="P1767" s="64"/>
      <c r="Q1767" s="64"/>
      <c r="R1767" s="64"/>
      <c r="S1767" s="64"/>
      <c r="T1767" s="64"/>
      <c r="U1767" s="64"/>
      <c r="V1767" s="64"/>
      <c r="W1767" s="64"/>
      <c r="X1767" s="64"/>
      <c r="Y1767" s="64"/>
      <c r="Z1767" s="64"/>
      <c r="AA1767" s="64"/>
      <c r="AB1767" s="64"/>
      <c r="AC1767" s="64"/>
      <c r="AD1767" s="64"/>
      <c r="AE1767" s="64"/>
      <c r="AG1767" s="6">
        <f>IF(Q1767&gt;0,RANK(Q1767,(N1767:P1767,Q1767:AE1767)),0)</f>
        <v>0</v>
      </c>
      <c r="AH1767" s="6">
        <f>IF(R1767&gt;0,RANK(R1767,(N1767:P1767,Q1767:AE1767)),0)</f>
        <v>0</v>
      </c>
      <c r="AI1767" s="6">
        <f>IF(T1767&gt;0,RANK(T1767,(N1767:P1767,Q1767:AE1767)),0)</f>
        <v>0</v>
      </c>
      <c r="AJ1767" s="6">
        <f>IF(S1767&gt;0,RANK(S1767,(N1767:P1767,Q1767:AE1767)),0)</f>
        <v>0</v>
      </c>
      <c r="AK1767" s="2">
        <f t="shared" si="878"/>
        <v>0</v>
      </c>
      <c r="AL1767" s="2">
        <f t="shared" si="879"/>
        <v>0</v>
      </c>
      <c r="AM1767" s="2">
        <f t="shared" si="880"/>
        <v>0</v>
      </c>
      <c r="AN1767" s="2">
        <f t="shared" si="881"/>
        <v>0</v>
      </c>
      <c r="AP1767" t="s">
        <v>678</v>
      </c>
      <c r="AQ1767" t="s">
        <v>1921</v>
      </c>
      <c r="AR1767">
        <v>2</v>
      </c>
      <c r="AT1767">
        <v>1</v>
      </c>
      <c r="AU1767" s="105">
        <v>53</v>
      </c>
      <c r="AV1767" s="107">
        <v>29</v>
      </c>
      <c r="AW1767" s="111">
        <f t="shared" si="855"/>
        <v>53029</v>
      </c>
      <c r="AY1767" s="6" t="s">
        <v>1243</v>
      </c>
    </row>
    <row r="1768" spans="1:51" hidden="1" outlineLevel="1">
      <c r="A1768" t="s">
        <v>1951</v>
      </c>
      <c r="B1768" t="s">
        <v>1921</v>
      </c>
      <c r="C1768" s="1">
        <f t="shared" si="869"/>
        <v>19585</v>
      </c>
      <c r="D1768" s="8">
        <f t="shared" si="870"/>
        <v>1</v>
      </c>
      <c r="E1768" s="8">
        <f t="shared" si="871"/>
        <v>2</v>
      </c>
      <c r="F1768" s="8">
        <f t="shared" si="872"/>
        <v>0</v>
      </c>
      <c r="G1768" s="61">
        <f t="shared" si="873"/>
        <v>7357</v>
      </c>
      <c r="H1768" s="66">
        <f t="shared" si="841"/>
        <v>0.3756446259892775</v>
      </c>
      <c r="I1768" s="2"/>
      <c r="J1768" s="2">
        <f t="shared" si="874"/>
        <v>0.68782231299463881</v>
      </c>
      <c r="K1768" s="2">
        <f t="shared" si="875"/>
        <v>0.31217768700536125</v>
      </c>
      <c r="L1768" s="2">
        <f t="shared" si="876"/>
        <v>0</v>
      </c>
      <c r="M1768" s="2">
        <f t="shared" si="877"/>
        <v>-5.5511151231257827E-17</v>
      </c>
      <c r="N1768" s="64">
        <v>13471</v>
      </c>
      <c r="O1768" s="64">
        <v>6114</v>
      </c>
      <c r="P1768" s="64"/>
      <c r="Q1768" s="64"/>
      <c r="R1768" s="64"/>
      <c r="S1768" s="64"/>
      <c r="T1768" s="64"/>
      <c r="U1768" s="64"/>
      <c r="V1768" s="64"/>
      <c r="W1768" s="64"/>
      <c r="X1768" s="64"/>
      <c r="Y1768" s="64"/>
      <c r="Z1768" s="64"/>
      <c r="AA1768" s="64"/>
      <c r="AB1768" s="64"/>
      <c r="AC1768" s="64"/>
      <c r="AD1768" s="64"/>
      <c r="AE1768" s="64"/>
      <c r="AG1768" s="6">
        <f>IF(Q1768&gt;0,RANK(Q1768,(N1768:P1768,Q1768:AE1768)),0)</f>
        <v>0</v>
      </c>
      <c r="AH1768" s="6">
        <f>IF(R1768&gt;0,RANK(R1768,(N1768:P1768,Q1768:AE1768)),0)</f>
        <v>0</v>
      </c>
      <c r="AI1768" s="6">
        <f>IF(T1768&gt;0,RANK(T1768,(N1768:P1768,Q1768:AE1768)),0)</f>
        <v>0</v>
      </c>
      <c r="AJ1768" s="6">
        <f>IF(S1768&gt;0,RANK(S1768,(N1768:P1768,Q1768:AE1768)),0)</f>
        <v>0</v>
      </c>
      <c r="AK1768" s="2">
        <f t="shared" si="878"/>
        <v>0</v>
      </c>
      <c r="AL1768" s="2">
        <f t="shared" si="879"/>
        <v>0</v>
      </c>
      <c r="AM1768" s="2">
        <f t="shared" si="880"/>
        <v>0</v>
      </c>
      <c r="AN1768" s="2">
        <f t="shared" si="881"/>
        <v>0</v>
      </c>
      <c r="AP1768" t="s">
        <v>1951</v>
      </c>
      <c r="AQ1768" t="s">
        <v>1921</v>
      </c>
      <c r="AR1768">
        <v>6</v>
      </c>
      <c r="AT1768">
        <v>1</v>
      </c>
      <c r="AU1768" s="105">
        <v>53</v>
      </c>
      <c r="AV1768" s="107">
        <v>31</v>
      </c>
      <c r="AW1768" s="111">
        <f t="shared" si="855"/>
        <v>53031</v>
      </c>
      <c r="AY1768" s="6" t="s">
        <v>1243</v>
      </c>
    </row>
    <row r="1769" spans="1:51" hidden="1" outlineLevel="1">
      <c r="A1769" t="s">
        <v>332</v>
      </c>
      <c r="B1769" t="s">
        <v>1921</v>
      </c>
      <c r="C1769" s="1">
        <f t="shared" si="869"/>
        <v>945101</v>
      </c>
      <c r="D1769" s="8">
        <f t="shared" si="870"/>
        <v>1</v>
      </c>
      <c r="E1769" s="8">
        <f t="shared" si="871"/>
        <v>2</v>
      </c>
      <c r="F1769" s="8">
        <f t="shared" si="872"/>
        <v>0</v>
      </c>
      <c r="G1769" s="61">
        <f t="shared" si="873"/>
        <v>421033</v>
      </c>
      <c r="H1769" s="66">
        <f t="shared" si="841"/>
        <v>0.44548995292566612</v>
      </c>
      <c r="I1769" s="2"/>
      <c r="J1769" s="2">
        <f t="shared" si="874"/>
        <v>0.72274497646283309</v>
      </c>
      <c r="K1769" s="2">
        <f t="shared" si="875"/>
        <v>0.27725502353716691</v>
      </c>
      <c r="L1769" s="2">
        <f t="shared" si="876"/>
        <v>0</v>
      </c>
      <c r="M1769" s="2">
        <f t="shared" si="877"/>
        <v>0</v>
      </c>
      <c r="N1769" s="64">
        <v>683067</v>
      </c>
      <c r="O1769" s="64">
        <v>262034</v>
      </c>
      <c r="P1769" s="64"/>
      <c r="Q1769" s="64"/>
      <c r="R1769" s="64"/>
      <c r="S1769" s="64"/>
      <c r="T1769" s="64"/>
      <c r="U1769" s="64"/>
      <c r="V1769" s="64"/>
      <c r="W1769" s="64"/>
      <c r="X1769" s="64"/>
      <c r="Y1769" s="64"/>
      <c r="Z1769" s="64"/>
      <c r="AA1769" s="64"/>
      <c r="AB1769" s="64"/>
      <c r="AC1769" s="64"/>
      <c r="AD1769" s="64"/>
      <c r="AE1769" s="64"/>
      <c r="AG1769" s="6">
        <f>IF(Q1769&gt;0,RANK(Q1769,(N1769:P1769,Q1769:AE1769)),0)</f>
        <v>0</v>
      </c>
      <c r="AH1769" s="6">
        <f>IF(R1769&gt;0,RANK(R1769,(N1769:P1769,Q1769:AE1769)),0)</f>
        <v>0</v>
      </c>
      <c r="AI1769" s="6">
        <f>IF(T1769&gt;0,RANK(T1769,(N1769:P1769,Q1769:AE1769)),0)</f>
        <v>0</v>
      </c>
      <c r="AJ1769" s="6">
        <f>IF(S1769&gt;0,RANK(S1769,(N1769:P1769,Q1769:AE1769)),0)</f>
        <v>0</v>
      </c>
      <c r="AK1769" s="2">
        <f t="shared" si="878"/>
        <v>0</v>
      </c>
      <c r="AL1769" s="2">
        <f t="shared" si="879"/>
        <v>0</v>
      </c>
      <c r="AM1769" s="2">
        <f t="shared" si="880"/>
        <v>0</v>
      </c>
      <c r="AN1769" s="2">
        <f t="shared" si="881"/>
        <v>0</v>
      </c>
      <c r="AP1769" t="s">
        <v>332</v>
      </c>
      <c r="AQ1769" t="s">
        <v>1921</v>
      </c>
      <c r="AT1769">
        <v>1</v>
      </c>
      <c r="AU1769" s="105">
        <v>53</v>
      </c>
      <c r="AV1769" s="107">
        <v>33</v>
      </c>
      <c r="AW1769" s="111">
        <f t="shared" si="855"/>
        <v>53033</v>
      </c>
      <c r="AY1769" s="6" t="s">
        <v>1243</v>
      </c>
    </row>
    <row r="1770" spans="1:51" hidden="1" outlineLevel="1">
      <c r="A1770" t="s">
        <v>1428</v>
      </c>
      <c r="B1770" t="s">
        <v>1921</v>
      </c>
      <c r="C1770" s="1">
        <f t="shared" si="869"/>
        <v>121546</v>
      </c>
      <c r="D1770" s="8">
        <f t="shared" si="870"/>
        <v>1</v>
      </c>
      <c r="E1770" s="8">
        <f t="shared" si="871"/>
        <v>2</v>
      </c>
      <c r="F1770" s="8">
        <f t="shared" si="872"/>
        <v>0</v>
      </c>
      <c r="G1770" s="61">
        <f t="shared" si="873"/>
        <v>21766</v>
      </c>
      <c r="H1770" s="66">
        <f t="shared" ref="H1770:H1833" si="882">IF(C1770&gt;0,G1770/C1770,0)</f>
        <v>0.17907623451203661</v>
      </c>
      <c r="I1770" s="2"/>
      <c r="J1770" s="2">
        <f t="shared" si="874"/>
        <v>0.58953811725601835</v>
      </c>
      <c r="K1770" s="2">
        <f t="shared" si="875"/>
        <v>0.41046188274398171</v>
      </c>
      <c r="L1770" s="2">
        <f t="shared" si="876"/>
        <v>0</v>
      </c>
      <c r="M1770" s="2">
        <f t="shared" si="877"/>
        <v>-5.5511151231257827E-17</v>
      </c>
      <c r="N1770" s="64">
        <v>71656</v>
      </c>
      <c r="O1770" s="64">
        <v>49890</v>
      </c>
      <c r="P1770" s="64"/>
      <c r="Q1770" s="64"/>
      <c r="R1770" s="64"/>
      <c r="S1770" s="64"/>
      <c r="T1770" s="64"/>
      <c r="U1770" s="64"/>
      <c r="V1770" s="64"/>
      <c r="W1770" s="64"/>
      <c r="X1770" s="64"/>
      <c r="Y1770" s="64"/>
      <c r="Z1770" s="64"/>
      <c r="AA1770" s="64"/>
      <c r="AB1770" s="64"/>
      <c r="AC1770" s="64"/>
      <c r="AD1770" s="64"/>
      <c r="AE1770" s="64"/>
      <c r="AG1770" s="6">
        <f>IF(Q1770&gt;0,RANK(Q1770,(N1770:P1770,Q1770:AE1770)),0)</f>
        <v>0</v>
      </c>
      <c r="AH1770" s="6">
        <f>IF(R1770&gt;0,RANK(R1770,(N1770:P1770,Q1770:AE1770)),0)</f>
        <v>0</v>
      </c>
      <c r="AI1770" s="6">
        <f>IF(T1770&gt;0,RANK(T1770,(N1770:P1770,Q1770:AE1770)),0)</f>
        <v>0</v>
      </c>
      <c r="AJ1770" s="6">
        <f>IF(S1770&gt;0,RANK(S1770,(N1770:P1770,Q1770:AE1770)),0)</f>
        <v>0</v>
      </c>
      <c r="AK1770" s="2">
        <f t="shared" si="878"/>
        <v>0</v>
      </c>
      <c r="AL1770" s="2">
        <f t="shared" si="879"/>
        <v>0</v>
      </c>
      <c r="AM1770" s="2">
        <f t="shared" si="880"/>
        <v>0</v>
      </c>
      <c r="AN1770" s="2">
        <f t="shared" si="881"/>
        <v>0</v>
      </c>
      <c r="AP1770" t="s">
        <v>1428</v>
      </c>
      <c r="AQ1770" t="s">
        <v>1921</v>
      </c>
      <c r="AR1770">
        <v>6</v>
      </c>
      <c r="AT1770">
        <v>1</v>
      </c>
      <c r="AU1770" s="105">
        <v>53</v>
      </c>
      <c r="AV1770" s="107">
        <v>35</v>
      </c>
      <c r="AW1770" s="111">
        <f t="shared" si="855"/>
        <v>53035</v>
      </c>
      <c r="AY1770" s="6" t="s">
        <v>1243</v>
      </c>
    </row>
    <row r="1771" spans="1:51" hidden="1" outlineLevel="1">
      <c r="A1771" t="s">
        <v>266</v>
      </c>
      <c r="B1771" t="s">
        <v>1921</v>
      </c>
      <c r="C1771" s="1">
        <f t="shared" si="869"/>
        <v>17769</v>
      </c>
      <c r="D1771" s="8">
        <f t="shared" si="870"/>
        <v>2</v>
      </c>
      <c r="E1771" s="8">
        <f t="shared" si="871"/>
        <v>1</v>
      </c>
      <c r="F1771" s="8">
        <f t="shared" si="872"/>
        <v>0</v>
      </c>
      <c r="G1771" s="61">
        <f t="shared" si="873"/>
        <v>277</v>
      </c>
      <c r="H1771" s="66">
        <f t="shared" si="882"/>
        <v>1.5588947042602285E-2</v>
      </c>
      <c r="I1771" s="2"/>
      <c r="J1771" s="2">
        <f t="shared" si="874"/>
        <v>0.49220552647869886</v>
      </c>
      <c r="K1771" s="2">
        <f t="shared" si="875"/>
        <v>0.50779447352130114</v>
      </c>
      <c r="L1771" s="2">
        <f t="shared" si="876"/>
        <v>0</v>
      </c>
      <c r="M1771" s="2">
        <f t="shared" si="877"/>
        <v>0</v>
      </c>
      <c r="N1771" s="64">
        <v>8746</v>
      </c>
      <c r="O1771" s="64">
        <v>9023</v>
      </c>
      <c r="P1771" s="64"/>
      <c r="Q1771" s="64"/>
      <c r="R1771" s="64"/>
      <c r="S1771" s="64"/>
      <c r="T1771" s="64"/>
      <c r="U1771" s="64"/>
      <c r="V1771" s="64"/>
      <c r="W1771" s="64"/>
      <c r="X1771" s="64"/>
      <c r="Y1771" s="64"/>
      <c r="Z1771" s="64"/>
      <c r="AA1771" s="64"/>
      <c r="AB1771" s="64"/>
      <c r="AC1771" s="64"/>
      <c r="AD1771" s="64"/>
      <c r="AE1771" s="64"/>
      <c r="AG1771" s="6">
        <f>IF(Q1771&gt;0,RANK(Q1771,(N1771:P1771,Q1771:AE1771)),0)</f>
        <v>0</v>
      </c>
      <c r="AH1771" s="6">
        <f>IF(R1771&gt;0,RANK(R1771,(N1771:P1771,Q1771:AE1771)),0)</f>
        <v>0</v>
      </c>
      <c r="AI1771" s="6">
        <f>IF(T1771&gt;0,RANK(T1771,(N1771:P1771,Q1771:AE1771)),0)</f>
        <v>0</v>
      </c>
      <c r="AJ1771" s="6">
        <f>IF(S1771&gt;0,RANK(S1771,(N1771:P1771,Q1771:AE1771)),0)</f>
        <v>0</v>
      </c>
      <c r="AK1771" s="2">
        <f t="shared" si="878"/>
        <v>0</v>
      </c>
      <c r="AL1771" s="2">
        <f t="shared" si="879"/>
        <v>0</v>
      </c>
      <c r="AM1771" s="2">
        <f t="shared" si="880"/>
        <v>0</v>
      </c>
      <c r="AN1771" s="2">
        <f t="shared" si="881"/>
        <v>0</v>
      </c>
      <c r="AP1771" t="s">
        <v>266</v>
      </c>
      <c r="AQ1771" t="s">
        <v>1921</v>
      </c>
      <c r="AR1771">
        <v>8</v>
      </c>
      <c r="AT1771">
        <v>1</v>
      </c>
      <c r="AU1771" s="105">
        <v>53</v>
      </c>
      <c r="AV1771" s="107">
        <v>37</v>
      </c>
      <c r="AW1771" s="111">
        <f t="shared" si="855"/>
        <v>53037</v>
      </c>
      <c r="AY1771" s="6" t="s">
        <v>1243</v>
      </c>
    </row>
    <row r="1772" spans="1:51" hidden="1" outlineLevel="1">
      <c r="A1772" t="s">
        <v>1701</v>
      </c>
      <c r="B1772" t="s">
        <v>1921</v>
      </c>
      <c r="C1772" s="1">
        <f t="shared" si="869"/>
        <v>10105</v>
      </c>
      <c r="D1772" s="8">
        <f t="shared" si="870"/>
        <v>1</v>
      </c>
      <c r="E1772" s="8">
        <f t="shared" si="871"/>
        <v>2</v>
      </c>
      <c r="F1772" s="8">
        <f t="shared" si="872"/>
        <v>0</v>
      </c>
      <c r="G1772" s="61">
        <f t="shared" si="873"/>
        <v>125</v>
      </c>
      <c r="H1772" s="66">
        <f t="shared" si="882"/>
        <v>1.2370113805047007E-2</v>
      </c>
      <c r="I1772" s="2"/>
      <c r="J1772" s="2">
        <f t="shared" si="874"/>
        <v>0.50618505690252347</v>
      </c>
      <c r="K1772" s="2">
        <f t="shared" si="875"/>
        <v>0.49381494309747648</v>
      </c>
      <c r="L1772" s="2">
        <f t="shared" si="876"/>
        <v>0</v>
      </c>
      <c r="M1772" s="2">
        <f t="shared" si="877"/>
        <v>5.5511151231257827E-17</v>
      </c>
      <c r="N1772" s="64">
        <v>5115</v>
      </c>
      <c r="O1772" s="64">
        <v>4990</v>
      </c>
      <c r="P1772" s="64"/>
      <c r="Q1772" s="64"/>
      <c r="R1772" s="64"/>
      <c r="S1772" s="64"/>
      <c r="T1772" s="64"/>
      <c r="U1772" s="64"/>
      <c r="V1772" s="64"/>
      <c r="W1772" s="64"/>
      <c r="X1772" s="64"/>
      <c r="Y1772" s="64"/>
      <c r="Z1772" s="64"/>
      <c r="AA1772" s="64"/>
      <c r="AB1772" s="64"/>
      <c r="AC1772" s="64"/>
      <c r="AD1772" s="64"/>
      <c r="AE1772" s="64"/>
      <c r="AG1772" s="6">
        <f>IF(Q1772&gt;0,RANK(Q1772,(N1772:P1772,Q1772:AE1772)),0)</f>
        <v>0</v>
      </c>
      <c r="AH1772" s="6">
        <f>IF(R1772&gt;0,RANK(R1772,(N1772:P1772,Q1772:AE1772)),0)</f>
        <v>0</v>
      </c>
      <c r="AI1772" s="6">
        <f>IF(T1772&gt;0,RANK(T1772,(N1772:P1772,Q1772:AE1772)),0)</f>
        <v>0</v>
      </c>
      <c r="AJ1772" s="6">
        <f>IF(S1772&gt;0,RANK(S1772,(N1772:P1772,Q1772:AE1772)),0)</f>
        <v>0</v>
      </c>
      <c r="AK1772" s="2">
        <f t="shared" si="878"/>
        <v>0</v>
      </c>
      <c r="AL1772" s="2">
        <f t="shared" si="879"/>
        <v>0</v>
      </c>
      <c r="AM1772" s="2">
        <f t="shared" si="880"/>
        <v>0</v>
      </c>
      <c r="AN1772" s="2">
        <f t="shared" si="881"/>
        <v>0</v>
      </c>
      <c r="AP1772" t="s">
        <v>1701</v>
      </c>
      <c r="AQ1772" t="s">
        <v>1921</v>
      </c>
      <c r="AR1772">
        <v>3</v>
      </c>
      <c r="AT1772">
        <v>1</v>
      </c>
      <c r="AU1772" s="105">
        <v>53</v>
      </c>
      <c r="AV1772" s="107">
        <v>39</v>
      </c>
      <c r="AW1772" s="111">
        <f t="shared" si="855"/>
        <v>53039</v>
      </c>
      <c r="AY1772" s="6" t="s">
        <v>1243</v>
      </c>
    </row>
    <row r="1773" spans="1:51" hidden="1" outlineLevel="1">
      <c r="A1773" t="s">
        <v>2168</v>
      </c>
      <c r="B1773" t="s">
        <v>1921</v>
      </c>
      <c r="C1773" s="1">
        <f t="shared" si="869"/>
        <v>33584</v>
      </c>
      <c r="D1773" s="8">
        <f t="shared" si="870"/>
        <v>2</v>
      </c>
      <c r="E1773" s="8">
        <f t="shared" si="871"/>
        <v>1</v>
      </c>
      <c r="F1773" s="8">
        <f t="shared" si="872"/>
        <v>0</v>
      </c>
      <c r="G1773" s="61">
        <f t="shared" si="873"/>
        <v>4694</v>
      </c>
      <c r="H1773" s="66">
        <f t="shared" si="882"/>
        <v>0.13976893758932826</v>
      </c>
      <c r="I1773" s="2"/>
      <c r="J1773" s="2">
        <f t="shared" si="874"/>
        <v>0.43011553120533585</v>
      </c>
      <c r="K1773" s="2">
        <f t="shared" si="875"/>
        <v>0.56988446879466415</v>
      </c>
      <c r="L1773" s="2">
        <f t="shared" si="876"/>
        <v>0</v>
      </c>
      <c r="M1773" s="2">
        <f t="shared" si="877"/>
        <v>0</v>
      </c>
      <c r="N1773" s="64">
        <v>14445</v>
      </c>
      <c r="O1773" s="64">
        <v>19139</v>
      </c>
      <c r="P1773" s="64"/>
      <c r="Q1773" s="64"/>
      <c r="R1773" s="64"/>
      <c r="S1773" s="64"/>
      <c r="T1773" s="64"/>
      <c r="U1773" s="64"/>
      <c r="V1773" s="64"/>
      <c r="W1773" s="64"/>
      <c r="X1773" s="64"/>
      <c r="Y1773" s="64"/>
      <c r="Z1773" s="64"/>
      <c r="AA1773" s="64"/>
      <c r="AB1773" s="64"/>
      <c r="AC1773" s="64"/>
      <c r="AD1773" s="64"/>
      <c r="AE1773" s="64"/>
      <c r="AG1773" s="6">
        <f>IF(Q1773&gt;0,RANK(Q1773,(N1773:P1773,Q1773:AE1773)),0)</f>
        <v>0</v>
      </c>
      <c r="AH1773" s="6">
        <f>IF(R1773&gt;0,RANK(R1773,(N1773:P1773,Q1773:AE1773)),0)</f>
        <v>0</v>
      </c>
      <c r="AI1773" s="6">
        <f>IF(T1773&gt;0,RANK(T1773,(N1773:P1773,Q1773:AE1773)),0)</f>
        <v>0</v>
      </c>
      <c r="AJ1773" s="6">
        <f>IF(S1773&gt;0,RANK(S1773,(N1773:P1773,Q1773:AE1773)),0)</f>
        <v>0</v>
      </c>
      <c r="AK1773" s="2">
        <f t="shared" si="878"/>
        <v>0</v>
      </c>
      <c r="AL1773" s="2">
        <f t="shared" si="879"/>
        <v>0</v>
      </c>
      <c r="AM1773" s="2">
        <f t="shared" si="880"/>
        <v>0</v>
      </c>
      <c r="AN1773" s="2">
        <f t="shared" si="881"/>
        <v>0</v>
      </c>
      <c r="AP1773" t="s">
        <v>2168</v>
      </c>
      <c r="AQ1773" t="s">
        <v>1921</v>
      </c>
      <c r="AR1773">
        <v>3</v>
      </c>
      <c r="AT1773">
        <v>1</v>
      </c>
      <c r="AU1773" s="105">
        <v>53</v>
      </c>
      <c r="AV1773" s="107">
        <v>41</v>
      </c>
      <c r="AW1773" s="111">
        <f t="shared" si="855"/>
        <v>53041</v>
      </c>
      <c r="AY1773" s="6" t="s">
        <v>1243</v>
      </c>
    </row>
    <row r="1774" spans="1:51" hidden="1" outlineLevel="1">
      <c r="A1774" t="s">
        <v>2246</v>
      </c>
      <c r="B1774" t="s">
        <v>1921</v>
      </c>
      <c r="C1774" s="1">
        <f t="shared" si="869"/>
        <v>5811</v>
      </c>
      <c r="D1774" s="8">
        <f t="shared" si="870"/>
        <v>2</v>
      </c>
      <c r="E1774" s="8">
        <f t="shared" si="871"/>
        <v>1</v>
      </c>
      <c r="F1774" s="8">
        <f t="shared" si="872"/>
        <v>0</v>
      </c>
      <c r="G1774" s="61">
        <f t="shared" si="873"/>
        <v>1497</v>
      </c>
      <c r="H1774" s="66">
        <f t="shared" si="882"/>
        <v>0.25761486835312336</v>
      </c>
      <c r="I1774" s="2"/>
      <c r="J1774" s="2">
        <f t="shared" si="874"/>
        <v>0.37119256582343829</v>
      </c>
      <c r="K1774" s="2">
        <f t="shared" si="875"/>
        <v>0.62880743417656171</v>
      </c>
      <c r="L1774" s="2">
        <f t="shared" si="876"/>
        <v>0</v>
      </c>
      <c r="M1774" s="2">
        <f t="shared" si="877"/>
        <v>0</v>
      </c>
      <c r="N1774" s="64">
        <v>2157</v>
      </c>
      <c r="O1774" s="64">
        <v>3654</v>
      </c>
      <c r="P1774" s="64"/>
      <c r="Q1774" s="64"/>
      <c r="R1774" s="64"/>
      <c r="S1774" s="64"/>
      <c r="T1774" s="64"/>
      <c r="U1774" s="64"/>
      <c r="V1774" s="64"/>
      <c r="W1774" s="64"/>
      <c r="X1774" s="64"/>
      <c r="Y1774" s="64"/>
      <c r="Z1774" s="64"/>
      <c r="AA1774" s="64"/>
      <c r="AB1774" s="64"/>
      <c r="AC1774" s="64"/>
      <c r="AD1774" s="64"/>
      <c r="AE1774" s="64"/>
      <c r="AG1774" s="6">
        <f>IF(Q1774&gt;0,RANK(Q1774,(N1774:P1774,Q1774:AE1774)),0)</f>
        <v>0</v>
      </c>
      <c r="AH1774" s="6">
        <f>IF(R1774&gt;0,RANK(R1774,(N1774:P1774,Q1774:AE1774)),0)</f>
        <v>0</v>
      </c>
      <c r="AI1774" s="6">
        <f>IF(T1774&gt;0,RANK(T1774,(N1774:P1774,Q1774:AE1774)),0)</f>
        <v>0</v>
      </c>
      <c r="AJ1774" s="6">
        <f>IF(S1774&gt;0,RANK(S1774,(N1774:P1774,Q1774:AE1774)),0)</f>
        <v>0</v>
      </c>
      <c r="AK1774" s="2">
        <f t="shared" si="878"/>
        <v>0</v>
      </c>
      <c r="AL1774" s="2">
        <f t="shared" si="879"/>
        <v>0</v>
      </c>
      <c r="AM1774" s="2">
        <f t="shared" si="880"/>
        <v>0</v>
      </c>
      <c r="AN1774" s="2">
        <f t="shared" si="881"/>
        <v>0</v>
      </c>
      <c r="AP1774" t="s">
        <v>2246</v>
      </c>
      <c r="AQ1774" t="s">
        <v>1921</v>
      </c>
      <c r="AR1774">
        <v>5</v>
      </c>
      <c r="AT1774">
        <v>1</v>
      </c>
      <c r="AU1774" s="105">
        <v>53</v>
      </c>
      <c r="AV1774" s="107">
        <v>43</v>
      </c>
      <c r="AW1774" s="111">
        <f t="shared" si="855"/>
        <v>53043</v>
      </c>
      <c r="AY1774" s="6" t="s">
        <v>1243</v>
      </c>
    </row>
    <row r="1775" spans="1:51" hidden="1" outlineLevel="1">
      <c r="A1775" t="s">
        <v>1805</v>
      </c>
      <c r="B1775" t="s">
        <v>1921</v>
      </c>
      <c r="C1775" s="1">
        <f t="shared" si="869"/>
        <v>27942</v>
      </c>
      <c r="D1775" s="8">
        <f t="shared" si="870"/>
        <v>1</v>
      </c>
      <c r="E1775" s="8">
        <f t="shared" si="871"/>
        <v>2</v>
      </c>
      <c r="F1775" s="8">
        <f t="shared" si="872"/>
        <v>0</v>
      </c>
      <c r="G1775" s="61">
        <f t="shared" si="873"/>
        <v>4172</v>
      </c>
      <c r="H1775" s="66">
        <f t="shared" si="882"/>
        <v>0.14930928351585426</v>
      </c>
      <c r="I1775" s="2"/>
      <c r="J1775" s="2">
        <f t="shared" si="874"/>
        <v>0.57465464175792713</v>
      </c>
      <c r="K1775" s="2">
        <f t="shared" si="875"/>
        <v>0.42534535824207287</v>
      </c>
      <c r="L1775" s="2">
        <f t="shared" si="876"/>
        <v>0</v>
      </c>
      <c r="M1775" s="2">
        <f t="shared" si="877"/>
        <v>0</v>
      </c>
      <c r="N1775" s="64">
        <v>16057</v>
      </c>
      <c r="O1775" s="64">
        <v>11885</v>
      </c>
      <c r="P1775" s="64"/>
      <c r="Q1775" s="64"/>
      <c r="R1775" s="64"/>
      <c r="S1775" s="64"/>
      <c r="T1775" s="64"/>
      <c r="U1775" s="64"/>
      <c r="V1775" s="64"/>
      <c r="W1775" s="64"/>
      <c r="X1775" s="64"/>
      <c r="Y1775" s="64"/>
      <c r="Z1775" s="64"/>
      <c r="AA1775" s="64"/>
      <c r="AB1775" s="64"/>
      <c r="AC1775" s="64"/>
      <c r="AD1775" s="64"/>
      <c r="AE1775" s="64"/>
      <c r="AG1775" s="6">
        <f>IF(Q1775&gt;0,RANK(Q1775,(N1775:P1775,Q1775:AE1775)),0)</f>
        <v>0</v>
      </c>
      <c r="AH1775" s="6">
        <f>IF(R1775&gt;0,RANK(R1775,(N1775:P1775,Q1775:AE1775)),0)</f>
        <v>0</v>
      </c>
      <c r="AI1775" s="6">
        <f>IF(T1775&gt;0,RANK(T1775,(N1775:P1775,Q1775:AE1775)),0)</f>
        <v>0</v>
      </c>
      <c r="AJ1775" s="6">
        <f>IF(S1775&gt;0,RANK(S1775,(N1775:P1775,Q1775:AE1775)),0)</f>
        <v>0</v>
      </c>
      <c r="AK1775" s="2">
        <f t="shared" si="878"/>
        <v>0</v>
      </c>
      <c r="AL1775" s="2">
        <f t="shared" si="879"/>
        <v>0</v>
      </c>
      <c r="AM1775" s="2">
        <f t="shared" si="880"/>
        <v>0</v>
      </c>
      <c r="AN1775" s="2">
        <f t="shared" si="881"/>
        <v>0</v>
      </c>
      <c r="AP1775" t="s">
        <v>1805</v>
      </c>
      <c r="AQ1775" t="s">
        <v>1921</v>
      </c>
      <c r="AT1775">
        <v>1</v>
      </c>
      <c r="AU1775" s="105">
        <v>53</v>
      </c>
      <c r="AV1775" s="107">
        <v>45</v>
      </c>
      <c r="AW1775" s="111">
        <f t="shared" si="855"/>
        <v>53045</v>
      </c>
      <c r="AY1775" s="6" t="s">
        <v>1243</v>
      </c>
    </row>
    <row r="1776" spans="1:51" hidden="1" outlineLevel="1">
      <c r="A1776" t="s">
        <v>1768</v>
      </c>
      <c r="B1776" t="s">
        <v>1921</v>
      </c>
      <c r="C1776" s="1">
        <f t="shared" si="869"/>
        <v>16646</v>
      </c>
      <c r="D1776" s="8">
        <f t="shared" si="870"/>
        <v>2</v>
      </c>
      <c r="E1776" s="8">
        <f t="shared" si="871"/>
        <v>1</v>
      </c>
      <c r="F1776" s="8">
        <f t="shared" si="872"/>
        <v>0</v>
      </c>
      <c r="G1776" s="61">
        <f t="shared" si="873"/>
        <v>720</v>
      </c>
      <c r="H1776" s="66">
        <f t="shared" si="882"/>
        <v>4.3253634506788416E-2</v>
      </c>
      <c r="I1776" s="2"/>
      <c r="J1776" s="2">
        <f t="shared" si="874"/>
        <v>0.47837318274660579</v>
      </c>
      <c r="K1776" s="2">
        <f t="shared" si="875"/>
        <v>0.52162681725339421</v>
      </c>
      <c r="L1776" s="2">
        <f t="shared" si="876"/>
        <v>0</v>
      </c>
      <c r="M1776" s="2">
        <f t="shared" si="877"/>
        <v>0</v>
      </c>
      <c r="N1776" s="64">
        <v>7963</v>
      </c>
      <c r="O1776" s="64">
        <v>8683</v>
      </c>
      <c r="P1776" s="64"/>
      <c r="Q1776" s="64"/>
      <c r="R1776" s="64"/>
      <c r="S1776" s="64"/>
      <c r="T1776" s="64"/>
      <c r="U1776" s="64"/>
      <c r="V1776" s="64"/>
      <c r="W1776" s="64"/>
      <c r="X1776" s="64"/>
      <c r="Y1776" s="64"/>
      <c r="Z1776" s="64"/>
      <c r="AA1776" s="64"/>
      <c r="AB1776" s="64"/>
      <c r="AC1776" s="64"/>
      <c r="AD1776" s="64"/>
      <c r="AE1776" s="64"/>
      <c r="AG1776" s="6">
        <f>IF(Q1776&gt;0,RANK(Q1776,(N1776:P1776,Q1776:AE1776)),0)</f>
        <v>0</v>
      </c>
      <c r="AH1776" s="6">
        <f>IF(R1776&gt;0,RANK(R1776,(N1776:P1776,Q1776:AE1776)),0)</f>
        <v>0</v>
      </c>
      <c r="AI1776" s="6">
        <f>IF(T1776&gt;0,RANK(T1776,(N1776:P1776,Q1776:AE1776)),0)</f>
        <v>0</v>
      </c>
      <c r="AJ1776" s="6">
        <f>IF(S1776&gt;0,RANK(S1776,(N1776:P1776,Q1776:AE1776)),0)</f>
        <v>0</v>
      </c>
      <c r="AK1776" s="2">
        <f t="shared" si="878"/>
        <v>0</v>
      </c>
      <c r="AL1776" s="2">
        <f t="shared" si="879"/>
        <v>0</v>
      </c>
      <c r="AM1776" s="2">
        <f t="shared" si="880"/>
        <v>0</v>
      </c>
      <c r="AN1776" s="2">
        <f t="shared" si="881"/>
        <v>0</v>
      </c>
      <c r="AP1776" t="s">
        <v>1768</v>
      </c>
      <c r="AQ1776" t="s">
        <v>1921</v>
      </c>
      <c r="AR1776">
        <v>4</v>
      </c>
      <c r="AT1776">
        <v>1</v>
      </c>
      <c r="AU1776" s="105">
        <v>53</v>
      </c>
      <c r="AV1776" s="107">
        <v>47</v>
      </c>
      <c r="AW1776" s="111">
        <f t="shared" si="855"/>
        <v>53047</v>
      </c>
      <c r="AY1776" s="6" t="s">
        <v>1243</v>
      </c>
    </row>
    <row r="1777" spans="1:51" hidden="1" outlineLevel="1">
      <c r="A1777" t="s">
        <v>1993</v>
      </c>
      <c r="B1777" t="s">
        <v>1921</v>
      </c>
      <c r="C1777" s="1">
        <f t="shared" si="869"/>
        <v>10390</v>
      </c>
      <c r="D1777" s="8">
        <f t="shared" si="870"/>
        <v>1</v>
      </c>
      <c r="E1777" s="8">
        <f t="shared" si="871"/>
        <v>2</v>
      </c>
      <c r="F1777" s="8">
        <f t="shared" si="872"/>
        <v>0</v>
      </c>
      <c r="G1777" s="61">
        <f t="shared" si="873"/>
        <v>2256</v>
      </c>
      <c r="H1777" s="66">
        <f t="shared" si="882"/>
        <v>0.21713185755534167</v>
      </c>
      <c r="I1777" s="2"/>
      <c r="J1777" s="2">
        <f t="shared" si="874"/>
        <v>0.60856592877767079</v>
      </c>
      <c r="K1777" s="2">
        <f t="shared" si="875"/>
        <v>0.39143407122232915</v>
      </c>
      <c r="L1777" s="2">
        <f t="shared" si="876"/>
        <v>0</v>
      </c>
      <c r="M1777" s="2">
        <f t="shared" si="877"/>
        <v>5.5511151231257827E-17</v>
      </c>
      <c r="N1777" s="64">
        <v>6323</v>
      </c>
      <c r="O1777" s="64">
        <v>4067</v>
      </c>
      <c r="P1777" s="64"/>
      <c r="Q1777" s="64"/>
      <c r="R1777" s="64"/>
      <c r="S1777" s="64"/>
      <c r="T1777" s="64"/>
      <c r="U1777" s="64"/>
      <c r="V1777" s="64"/>
      <c r="W1777" s="64"/>
      <c r="X1777" s="64"/>
      <c r="Y1777" s="64"/>
      <c r="Z1777" s="64"/>
      <c r="AA1777" s="64"/>
      <c r="AB1777" s="64"/>
      <c r="AC1777" s="64"/>
      <c r="AD1777" s="64"/>
      <c r="AE1777" s="64"/>
      <c r="AG1777" s="6">
        <f>IF(Q1777&gt;0,RANK(Q1777,(N1777:P1777,Q1777:AE1777)),0)</f>
        <v>0</v>
      </c>
      <c r="AH1777" s="6">
        <f>IF(R1777&gt;0,RANK(R1777,(N1777:P1777,Q1777:AE1777)),0)</f>
        <v>0</v>
      </c>
      <c r="AI1777" s="6">
        <f>IF(T1777&gt;0,RANK(T1777,(N1777:P1777,Q1777:AE1777)),0)</f>
        <v>0</v>
      </c>
      <c r="AJ1777" s="6">
        <f>IF(S1777&gt;0,RANK(S1777,(N1777:P1777,Q1777:AE1777)),0)</f>
        <v>0</v>
      </c>
      <c r="AK1777" s="2">
        <f t="shared" si="878"/>
        <v>0</v>
      </c>
      <c r="AL1777" s="2">
        <f t="shared" si="879"/>
        <v>0</v>
      </c>
      <c r="AM1777" s="2">
        <f t="shared" si="880"/>
        <v>0</v>
      </c>
      <c r="AN1777" s="2">
        <f t="shared" si="881"/>
        <v>0</v>
      </c>
      <c r="AP1777" t="s">
        <v>1993</v>
      </c>
      <c r="AQ1777" t="s">
        <v>1921</v>
      </c>
      <c r="AR1777">
        <v>3</v>
      </c>
      <c r="AT1777">
        <v>1</v>
      </c>
      <c r="AU1777" s="105">
        <v>53</v>
      </c>
      <c r="AV1777" s="107">
        <v>49</v>
      </c>
      <c r="AW1777" s="111">
        <f t="shared" si="855"/>
        <v>53049</v>
      </c>
      <c r="AY1777" s="6" t="s">
        <v>1243</v>
      </c>
    </row>
    <row r="1778" spans="1:51" hidden="1" outlineLevel="1">
      <c r="A1778" t="s">
        <v>1031</v>
      </c>
      <c r="B1778" t="s">
        <v>1921</v>
      </c>
      <c r="C1778" s="1">
        <f t="shared" si="869"/>
        <v>6636</v>
      </c>
      <c r="D1778" s="8">
        <f t="shared" si="870"/>
        <v>2</v>
      </c>
      <c r="E1778" s="8">
        <f t="shared" si="871"/>
        <v>1</v>
      </c>
      <c r="F1778" s="8">
        <f t="shared" si="872"/>
        <v>0</v>
      </c>
      <c r="G1778" s="61">
        <f t="shared" si="873"/>
        <v>902</v>
      </c>
      <c r="H1778" s="66">
        <f t="shared" si="882"/>
        <v>0.13592525617842074</v>
      </c>
      <c r="I1778" s="2"/>
      <c r="J1778" s="2">
        <f t="shared" si="874"/>
        <v>0.43203737191078961</v>
      </c>
      <c r="K1778" s="2">
        <f t="shared" si="875"/>
        <v>0.56796262808921039</v>
      </c>
      <c r="L1778" s="2">
        <f t="shared" si="876"/>
        <v>0</v>
      </c>
      <c r="M1778" s="2">
        <f t="shared" si="877"/>
        <v>0</v>
      </c>
      <c r="N1778" s="64">
        <v>2867</v>
      </c>
      <c r="O1778" s="64">
        <v>3769</v>
      </c>
      <c r="P1778" s="64"/>
      <c r="Q1778" s="64"/>
      <c r="R1778" s="64"/>
      <c r="S1778" s="64"/>
      <c r="T1778" s="64"/>
      <c r="U1778" s="64"/>
      <c r="V1778" s="64"/>
      <c r="W1778" s="64"/>
      <c r="X1778" s="64"/>
      <c r="Y1778" s="64"/>
      <c r="Z1778" s="64"/>
      <c r="AA1778" s="64"/>
      <c r="AB1778" s="64"/>
      <c r="AC1778" s="64"/>
      <c r="AD1778" s="64"/>
      <c r="AE1778" s="64"/>
      <c r="AG1778" s="6">
        <f>IF(Q1778&gt;0,RANK(Q1778,(N1778:P1778,Q1778:AE1778)),0)</f>
        <v>0</v>
      </c>
      <c r="AH1778" s="6">
        <f>IF(R1778&gt;0,RANK(R1778,(N1778:P1778,Q1778:AE1778)),0)</f>
        <v>0</v>
      </c>
      <c r="AI1778" s="6">
        <f>IF(T1778&gt;0,RANK(T1778,(N1778:P1778,Q1778:AE1778)),0)</f>
        <v>0</v>
      </c>
      <c r="AJ1778" s="6">
        <f>IF(S1778&gt;0,RANK(S1778,(N1778:P1778,Q1778:AE1778)),0)</f>
        <v>0</v>
      </c>
      <c r="AK1778" s="2">
        <f t="shared" si="878"/>
        <v>0</v>
      </c>
      <c r="AL1778" s="2">
        <f t="shared" si="879"/>
        <v>0</v>
      </c>
      <c r="AM1778" s="2">
        <f t="shared" si="880"/>
        <v>0</v>
      </c>
      <c r="AN1778" s="2">
        <f t="shared" si="881"/>
        <v>0</v>
      </c>
      <c r="AP1778" t="s">
        <v>1031</v>
      </c>
      <c r="AQ1778" t="s">
        <v>1921</v>
      </c>
      <c r="AR1778">
        <v>5</v>
      </c>
      <c r="AT1778">
        <v>1</v>
      </c>
      <c r="AU1778" s="105">
        <v>53</v>
      </c>
      <c r="AV1778" s="107">
        <v>51</v>
      </c>
      <c r="AW1778" s="111">
        <f t="shared" si="855"/>
        <v>53051</v>
      </c>
      <c r="AY1778" s="6" t="s">
        <v>1243</v>
      </c>
    </row>
    <row r="1779" spans="1:51" hidden="1" outlineLevel="1">
      <c r="A1779" t="s">
        <v>335</v>
      </c>
      <c r="B1779" t="s">
        <v>1921</v>
      </c>
      <c r="C1779" s="1">
        <f t="shared" si="869"/>
        <v>337715</v>
      </c>
      <c r="D1779" s="8">
        <f t="shared" si="870"/>
        <v>1</v>
      </c>
      <c r="E1779" s="8">
        <f t="shared" si="871"/>
        <v>2</v>
      </c>
      <c r="F1779" s="8">
        <f t="shared" si="872"/>
        <v>0</v>
      </c>
      <c r="G1779" s="61">
        <f t="shared" si="873"/>
        <v>65939</v>
      </c>
      <c r="H1779" s="66">
        <f t="shared" si="882"/>
        <v>0.1952504330574597</v>
      </c>
      <c r="I1779" s="2"/>
      <c r="J1779" s="2">
        <f t="shared" si="874"/>
        <v>0.5976252165287298</v>
      </c>
      <c r="K1779" s="2">
        <f t="shared" si="875"/>
        <v>0.40237478347127015</v>
      </c>
      <c r="L1779" s="2">
        <f t="shared" si="876"/>
        <v>0</v>
      </c>
      <c r="M1779" s="2">
        <f t="shared" si="877"/>
        <v>5.5511151231257827E-17</v>
      </c>
      <c r="N1779" s="64">
        <v>201827</v>
      </c>
      <c r="O1779" s="64">
        <v>135888</v>
      </c>
      <c r="P1779" s="64"/>
      <c r="Q1779" s="64"/>
      <c r="R1779" s="64"/>
      <c r="S1779" s="64"/>
      <c r="T1779" s="64"/>
      <c r="U1779" s="64"/>
      <c r="V1779" s="64"/>
      <c r="W1779" s="64"/>
      <c r="X1779" s="64"/>
      <c r="Y1779" s="64"/>
      <c r="Z1779" s="64"/>
      <c r="AA1779" s="64"/>
      <c r="AB1779" s="64"/>
      <c r="AC1779" s="64"/>
      <c r="AD1779" s="64"/>
      <c r="AE1779" s="64"/>
      <c r="AG1779" s="6">
        <f>IF(Q1779&gt;0,RANK(Q1779,(N1779:P1779,Q1779:AE1779)),0)</f>
        <v>0</v>
      </c>
      <c r="AH1779" s="6">
        <f>IF(R1779&gt;0,RANK(R1779,(N1779:P1779,Q1779:AE1779)),0)</f>
        <v>0</v>
      </c>
      <c r="AI1779" s="6">
        <f>IF(T1779&gt;0,RANK(T1779,(N1779:P1779,Q1779:AE1779)),0)</f>
        <v>0</v>
      </c>
      <c r="AJ1779" s="6">
        <f>IF(S1779&gt;0,RANK(S1779,(N1779:P1779,Q1779:AE1779)),0)</f>
        <v>0</v>
      </c>
      <c r="AK1779" s="2">
        <f t="shared" si="878"/>
        <v>0</v>
      </c>
      <c r="AL1779" s="2">
        <f t="shared" si="879"/>
        <v>0</v>
      </c>
      <c r="AM1779" s="2">
        <f t="shared" si="880"/>
        <v>0</v>
      </c>
      <c r="AN1779" s="2">
        <f t="shared" si="881"/>
        <v>0</v>
      </c>
      <c r="AP1779" t="s">
        <v>335</v>
      </c>
      <c r="AQ1779" t="s">
        <v>1921</v>
      </c>
      <c r="AT1779">
        <v>1</v>
      </c>
      <c r="AU1779" s="105">
        <v>53</v>
      </c>
      <c r="AV1779" s="107">
        <v>53</v>
      </c>
      <c r="AW1779" s="111">
        <f t="shared" si="855"/>
        <v>53053</v>
      </c>
      <c r="AY1779" s="6" t="s">
        <v>1243</v>
      </c>
    </row>
    <row r="1780" spans="1:51" hidden="1" outlineLevel="1">
      <c r="A1780" t="s">
        <v>1490</v>
      </c>
      <c r="B1780" t="s">
        <v>1921</v>
      </c>
      <c r="C1780" s="1">
        <f t="shared" si="869"/>
        <v>10446</v>
      </c>
      <c r="D1780" s="8">
        <f t="shared" si="870"/>
        <v>1</v>
      </c>
      <c r="E1780" s="8">
        <f t="shared" si="871"/>
        <v>2</v>
      </c>
      <c r="F1780" s="8">
        <f t="shared" si="872"/>
        <v>0</v>
      </c>
      <c r="G1780" s="61">
        <f t="shared" si="873"/>
        <v>4256</v>
      </c>
      <c r="H1780" s="66">
        <f t="shared" si="882"/>
        <v>0.4074286808347693</v>
      </c>
      <c r="I1780" s="2"/>
      <c r="J1780" s="2">
        <f t="shared" si="874"/>
        <v>0.70371434041738468</v>
      </c>
      <c r="K1780" s="2">
        <f t="shared" si="875"/>
        <v>0.29628565958261538</v>
      </c>
      <c r="L1780" s="2">
        <f t="shared" si="876"/>
        <v>0</v>
      </c>
      <c r="M1780" s="2">
        <f t="shared" si="877"/>
        <v>-5.5511151231257827E-17</v>
      </c>
      <c r="N1780" s="64">
        <v>7351</v>
      </c>
      <c r="O1780" s="64">
        <v>3095</v>
      </c>
      <c r="P1780" s="64"/>
      <c r="Q1780" s="64"/>
      <c r="R1780" s="64"/>
      <c r="S1780" s="64"/>
      <c r="T1780" s="64"/>
      <c r="U1780" s="64"/>
      <c r="V1780" s="64"/>
      <c r="W1780" s="64"/>
      <c r="X1780" s="64"/>
      <c r="Y1780" s="64"/>
      <c r="Z1780" s="64"/>
      <c r="AA1780" s="64"/>
      <c r="AB1780" s="64"/>
      <c r="AC1780" s="64"/>
      <c r="AD1780" s="64"/>
      <c r="AE1780" s="64"/>
      <c r="AG1780" s="6">
        <f>IF(Q1780&gt;0,RANK(Q1780,(N1780:P1780,Q1780:AE1780)),0)</f>
        <v>0</v>
      </c>
      <c r="AH1780" s="6">
        <f>IF(R1780&gt;0,RANK(R1780,(N1780:P1780,Q1780:AE1780)),0)</f>
        <v>0</v>
      </c>
      <c r="AI1780" s="6">
        <f>IF(T1780&gt;0,RANK(T1780,(N1780:P1780,Q1780:AE1780)),0)</f>
        <v>0</v>
      </c>
      <c r="AJ1780" s="6">
        <f>IF(S1780&gt;0,RANK(S1780,(N1780:P1780,Q1780:AE1780)),0)</f>
        <v>0</v>
      </c>
      <c r="AK1780" s="2">
        <f t="shared" si="878"/>
        <v>0</v>
      </c>
      <c r="AL1780" s="2">
        <f t="shared" si="879"/>
        <v>0</v>
      </c>
      <c r="AM1780" s="2">
        <f t="shared" si="880"/>
        <v>0</v>
      </c>
      <c r="AN1780" s="2">
        <f t="shared" si="881"/>
        <v>0</v>
      </c>
      <c r="AP1780" t="s">
        <v>1490</v>
      </c>
      <c r="AQ1780" t="s">
        <v>1921</v>
      </c>
      <c r="AR1780">
        <v>2</v>
      </c>
      <c r="AT1780">
        <v>1</v>
      </c>
      <c r="AU1780" s="105">
        <v>53</v>
      </c>
      <c r="AV1780" s="107">
        <v>55</v>
      </c>
      <c r="AW1780" s="111">
        <f t="shared" si="855"/>
        <v>53055</v>
      </c>
      <c r="AY1780" s="6" t="s">
        <v>1243</v>
      </c>
    </row>
    <row r="1781" spans="1:51" hidden="1" outlineLevel="1">
      <c r="A1781" t="s">
        <v>502</v>
      </c>
      <c r="B1781" t="s">
        <v>1921</v>
      </c>
      <c r="C1781" s="1">
        <f t="shared" si="869"/>
        <v>54535</v>
      </c>
      <c r="D1781" s="8">
        <f t="shared" si="870"/>
        <v>1</v>
      </c>
      <c r="E1781" s="8">
        <f t="shared" si="871"/>
        <v>2</v>
      </c>
      <c r="F1781" s="8">
        <f t="shared" si="872"/>
        <v>0</v>
      </c>
      <c r="G1781" s="61">
        <f t="shared" si="873"/>
        <v>6735</v>
      </c>
      <c r="H1781" s="66">
        <f t="shared" si="882"/>
        <v>0.12349867057852755</v>
      </c>
      <c r="I1781" s="2"/>
      <c r="J1781" s="2">
        <f t="shared" si="874"/>
        <v>0.56174933528926374</v>
      </c>
      <c r="K1781" s="2">
        <f t="shared" si="875"/>
        <v>0.4382506647107362</v>
      </c>
      <c r="L1781" s="2">
        <f t="shared" si="876"/>
        <v>0</v>
      </c>
      <c r="M1781" s="2">
        <f t="shared" si="877"/>
        <v>5.5511151231257827E-17</v>
      </c>
      <c r="N1781" s="64">
        <v>30635</v>
      </c>
      <c r="O1781" s="64">
        <v>23900</v>
      </c>
      <c r="P1781" s="64"/>
      <c r="Q1781" s="64"/>
      <c r="R1781" s="64"/>
      <c r="S1781" s="64"/>
      <c r="T1781" s="64"/>
      <c r="U1781" s="64"/>
      <c r="V1781" s="64"/>
      <c r="W1781" s="64"/>
      <c r="X1781" s="64"/>
      <c r="Y1781" s="64"/>
      <c r="Z1781" s="64"/>
      <c r="AA1781" s="64"/>
      <c r="AB1781" s="64"/>
      <c r="AC1781" s="64"/>
      <c r="AD1781" s="64"/>
      <c r="AE1781" s="64"/>
      <c r="AG1781" s="6">
        <f>IF(Q1781&gt;0,RANK(Q1781,(N1781:P1781,Q1781:AE1781)),0)</f>
        <v>0</v>
      </c>
      <c r="AH1781" s="6">
        <f>IF(R1781&gt;0,RANK(R1781,(N1781:P1781,Q1781:AE1781)),0)</f>
        <v>0</v>
      </c>
      <c r="AI1781" s="6">
        <f>IF(T1781&gt;0,RANK(T1781,(N1781:P1781,Q1781:AE1781)),0)</f>
        <v>0</v>
      </c>
      <c r="AJ1781" s="6">
        <f>IF(S1781&gt;0,RANK(S1781,(N1781:P1781,Q1781:AE1781)),0)</f>
        <v>0</v>
      </c>
      <c r="AK1781" s="2">
        <f t="shared" si="878"/>
        <v>0</v>
      </c>
      <c r="AL1781" s="2">
        <f t="shared" si="879"/>
        <v>0</v>
      </c>
      <c r="AM1781" s="2">
        <f t="shared" si="880"/>
        <v>0</v>
      </c>
      <c r="AN1781" s="2">
        <f t="shared" si="881"/>
        <v>0</v>
      </c>
      <c r="AP1781" t="s">
        <v>502</v>
      </c>
      <c r="AQ1781" t="s">
        <v>1921</v>
      </c>
      <c r="AT1781">
        <v>1</v>
      </c>
      <c r="AU1781" s="105">
        <v>53</v>
      </c>
      <c r="AV1781" s="107">
        <v>57</v>
      </c>
      <c r="AW1781" s="111">
        <f t="shared" si="855"/>
        <v>53057</v>
      </c>
      <c r="AY1781" s="6" t="s">
        <v>1243</v>
      </c>
    </row>
    <row r="1782" spans="1:51" hidden="1" outlineLevel="1">
      <c r="A1782" t="s">
        <v>1727</v>
      </c>
      <c r="B1782" t="s">
        <v>1921</v>
      </c>
      <c r="C1782" s="1">
        <f t="shared" si="869"/>
        <v>5313</v>
      </c>
      <c r="D1782" s="8">
        <f t="shared" si="870"/>
        <v>1</v>
      </c>
      <c r="E1782" s="8">
        <f t="shared" si="871"/>
        <v>2</v>
      </c>
      <c r="F1782" s="8">
        <f t="shared" si="872"/>
        <v>0</v>
      </c>
      <c r="G1782" s="61">
        <f t="shared" si="873"/>
        <v>333</v>
      </c>
      <c r="H1782" s="66">
        <f t="shared" si="882"/>
        <v>6.2676453980801808E-2</v>
      </c>
      <c r="I1782" s="2"/>
      <c r="J1782" s="2">
        <f t="shared" si="874"/>
        <v>0.5313382269904009</v>
      </c>
      <c r="K1782" s="2">
        <f t="shared" si="875"/>
        <v>0.4686617730095991</v>
      </c>
      <c r="L1782" s="2">
        <f t="shared" si="876"/>
        <v>0</v>
      </c>
      <c r="M1782" s="2">
        <f t="shared" si="877"/>
        <v>0</v>
      </c>
      <c r="N1782" s="64">
        <v>2823</v>
      </c>
      <c r="O1782" s="64">
        <v>2490</v>
      </c>
      <c r="P1782" s="64"/>
      <c r="Q1782" s="64"/>
      <c r="R1782" s="64"/>
      <c r="S1782" s="64"/>
      <c r="T1782" s="64"/>
      <c r="U1782" s="64"/>
      <c r="V1782" s="64"/>
      <c r="W1782" s="64"/>
      <c r="X1782" s="64"/>
      <c r="Y1782" s="64"/>
      <c r="Z1782" s="64"/>
      <c r="AA1782" s="64"/>
      <c r="AB1782" s="64"/>
      <c r="AC1782" s="64"/>
      <c r="AD1782" s="64"/>
      <c r="AE1782" s="64"/>
      <c r="AG1782" s="6">
        <f>IF(Q1782&gt;0,RANK(Q1782,(N1782:P1782,Q1782:AE1782)),0)</f>
        <v>0</v>
      </c>
      <c r="AH1782" s="6">
        <f>IF(R1782&gt;0,RANK(R1782,(N1782:P1782,Q1782:AE1782)),0)</f>
        <v>0</v>
      </c>
      <c r="AI1782" s="6">
        <f>IF(T1782&gt;0,RANK(T1782,(N1782:P1782,Q1782:AE1782)),0)</f>
        <v>0</v>
      </c>
      <c r="AJ1782" s="6">
        <f>IF(S1782&gt;0,RANK(S1782,(N1782:P1782,Q1782:AE1782)),0)</f>
        <v>0</v>
      </c>
      <c r="AK1782" s="2">
        <f t="shared" si="878"/>
        <v>0</v>
      </c>
      <c r="AL1782" s="2">
        <f t="shared" si="879"/>
        <v>0</v>
      </c>
      <c r="AM1782" s="2">
        <f t="shared" si="880"/>
        <v>0</v>
      </c>
      <c r="AN1782" s="2">
        <f t="shared" si="881"/>
        <v>0</v>
      </c>
      <c r="AP1782" t="s">
        <v>1727</v>
      </c>
      <c r="AQ1782" t="s">
        <v>1921</v>
      </c>
      <c r="AR1782">
        <v>3</v>
      </c>
      <c r="AT1782">
        <v>1</v>
      </c>
      <c r="AU1782" s="105">
        <v>53</v>
      </c>
      <c r="AV1782" s="107">
        <v>59</v>
      </c>
      <c r="AW1782" s="111">
        <f t="shared" si="855"/>
        <v>53059</v>
      </c>
      <c r="AY1782" s="6" t="s">
        <v>1243</v>
      </c>
    </row>
    <row r="1783" spans="1:51" hidden="1" outlineLevel="1">
      <c r="A1783" t="s">
        <v>1728</v>
      </c>
      <c r="B1783" t="s">
        <v>1921</v>
      </c>
      <c r="C1783" s="1">
        <f t="shared" si="869"/>
        <v>324856</v>
      </c>
      <c r="D1783" s="8">
        <f t="shared" si="870"/>
        <v>1</v>
      </c>
      <c r="E1783" s="8">
        <f t="shared" si="871"/>
        <v>2</v>
      </c>
      <c r="F1783" s="8">
        <f t="shared" si="872"/>
        <v>0</v>
      </c>
      <c r="G1783" s="61">
        <f t="shared" si="873"/>
        <v>68212</v>
      </c>
      <c r="H1783" s="66">
        <f t="shared" si="882"/>
        <v>0.20997611249291995</v>
      </c>
      <c r="I1783" s="2"/>
      <c r="J1783" s="2">
        <f t="shared" si="874"/>
        <v>0.60498805624646002</v>
      </c>
      <c r="K1783" s="2">
        <f t="shared" si="875"/>
        <v>0.39501194375354004</v>
      </c>
      <c r="L1783" s="2">
        <f t="shared" si="876"/>
        <v>0</v>
      </c>
      <c r="M1783" s="2">
        <f t="shared" si="877"/>
        <v>-5.5511151231257827E-17</v>
      </c>
      <c r="N1783" s="64">
        <v>196534</v>
      </c>
      <c r="O1783" s="64">
        <v>128322</v>
      </c>
      <c r="P1783" s="64"/>
      <c r="Q1783" s="64"/>
      <c r="R1783" s="64"/>
      <c r="S1783" s="64"/>
      <c r="T1783" s="64"/>
      <c r="U1783" s="64"/>
      <c r="V1783" s="64"/>
      <c r="W1783" s="64"/>
      <c r="X1783" s="64"/>
      <c r="Y1783" s="64"/>
      <c r="Z1783" s="64"/>
      <c r="AA1783" s="64"/>
      <c r="AB1783" s="64"/>
      <c r="AC1783" s="64"/>
      <c r="AD1783" s="64"/>
      <c r="AE1783" s="64"/>
      <c r="AG1783" s="6">
        <f>IF(Q1783&gt;0,RANK(Q1783,(N1783:P1783,Q1783:AE1783)),0)</f>
        <v>0</v>
      </c>
      <c r="AH1783" s="6">
        <f>IF(R1783&gt;0,RANK(R1783,(N1783:P1783,Q1783:AE1783)),0)</f>
        <v>0</v>
      </c>
      <c r="AI1783" s="6">
        <f>IF(T1783&gt;0,RANK(T1783,(N1783:P1783,Q1783:AE1783)),0)</f>
        <v>0</v>
      </c>
      <c r="AJ1783" s="6">
        <f>IF(S1783&gt;0,RANK(S1783,(N1783:P1783,Q1783:AE1783)),0)</f>
        <v>0</v>
      </c>
      <c r="AK1783" s="2">
        <f t="shared" si="878"/>
        <v>0</v>
      </c>
      <c r="AL1783" s="2">
        <f t="shared" si="879"/>
        <v>0</v>
      </c>
      <c r="AM1783" s="2">
        <f t="shared" si="880"/>
        <v>0</v>
      </c>
      <c r="AN1783" s="2">
        <f t="shared" si="881"/>
        <v>0</v>
      </c>
      <c r="AP1783" t="s">
        <v>1728</v>
      </c>
      <c r="AQ1783" t="s">
        <v>1921</v>
      </c>
      <c r="AT1783">
        <v>1</v>
      </c>
      <c r="AU1783" s="105">
        <v>53</v>
      </c>
      <c r="AV1783" s="107">
        <v>61</v>
      </c>
      <c r="AW1783" s="111">
        <f t="shared" si="855"/>
        <v>53061</v>
      </c>
      <c r="AY1783" s="6" t="s">
        <v>1243</v>
      </c>
    </row>
    <row r="1784" spans="1:51" hidden="1" outlineLevel="1">
      <c r="A1784" t="s">
        <v>1817</v>
      </c>
      <c r="B1784" t="s">
        <v>1921</v>
      </c>
      <c r="C1784" s="1">
        <f t="shared" si="869"/>
        <v>220405</v>
      </c>
      <c r="D1784" s="8">
        <f t="shared" si="870"/>
        <v>2</v>
      </c>
      <c r="E1784" s="8">
        <f t="shared" si="871"/>
        <v>1</v>
      </c>
      <c r="F1784" s="8">
        <f t="shared" si="872"/>
        <v>0</v>
      </c>
      <c r="G1784" s="61">
        <f t="shared" si="873"/>
        <v>339</v>
      </c>
      <c r="H1784" s="66">
        <f t="shared" si="882"/>
        <v>1.5380776298178354E-3</v>
      </c>
      <c r="I1784" s="2"/>
      <c r="J1784" s="2">
        <f t="shared" si="874"/>
        <v>0.49923096118509108</v>
      </c>
      <c r="K1784" s="2">
        <f t="shared" si="875"/>
        <v>0.50076903881490886</v>
      </c>
      <c r="L1784" s="2">
        <f t="shared" si="876"/>
        <v>0</v>
      </c>
      <c r="M1784" s="2">
        <f t="shared" si="877"/>
        <v>0</v>
      </c>
      <c r="N1784" s="64">
        <v>110033</v>
      </c>
      <c r="O1784" s="64">
        <v>110372</v>
      </c>
      <c r="P1784" s="64"/>
      <c r="Q1784" s="64"/>
      <c r="R1784" s="64"/>
      <c r="S1784" s="64"/>
      <c r="T1784" s="64"/>
      <c r="U1784" s="64"/>
      <c r="V1784" s="64"/>
      <c r="W1784" s="64"/>
      <c r="X1784" s="64"/>
      <c r="Y1784" s="64"/>
      <c r="Z1784" s="64"/>
      <c r="AA1784" s="64"/>
      <c r="AB1784" s="64"/>
      <c r="AC1784" s="64"/>
      <c r="AD1784" s="64"/>
      <c r="AE1784" s="64"/>
      <c r="AG1784" s="6">
        <f>IF(Q1784&gt;0,RANK(Q1784,(N1784:P1784,Q1784:AE1784)),0)</f>
        <v>0</v>
      </c>
      <c r="AH1784" s="6">
        <f>IF(R1784&gt;0,RANK(R1784,(N1784:P1784,Q1784:AE1784)),0)</f>
        <v>0</v>
      </c>
      <c r="AI1784" s="6">
        <f>IF(T1784&gt;0,RANK(T1784,(N1784:P1784,Q1784:AE1784)),0)</f>
        <v>0</v>
      </c>
      <c r="AJ1784" s="6">
        <f>IF(S1784&gt;0,RANK(S1784,(N1784:P1784,Q1784:AE1784)),0)</f>
        <v>0</v>
      </c>
      <c r="AK1784" s="2">
        <f t="shared" si="878"/>
        <v>0</v>
      </c>
      <c r="AL1784" s="2">
        <f t="shared" si="879"/>
        <v>0</v>
      </c>
      <c r="AM1784" s="2">
        <f t="shared" si="880"/>
        <v>0</v>
      </c>
      <c r="AN1784" s="2">
        <f t="shared" si="881"/>
        <v>0</v>
      </c>
      <c r="AP1784" t="s">
        <v>1817</v>
      </c>
      <c r="AQ1784" t="s">
        <v>1921</v>
      </c>
      <c r="AR1784">
        <v>5</v>
      </c>
      <c r="AT1784">
        <v>1</v>
      </c>
      <c r="AU1784" s="105">
        <v>53</v>
      </c>
      <c r="AV1784" s="107">
        <v>63</v>
      </c>
      <c r="AW1784" s="111">
        <f t="shared" si="855"/>
        <v>53063</v>
      </c>
      <c r="AY1784" s="6" t="s">
        <v>1243</v>
      </c>
    </row>
    <row r="1785" spans="1:51" hidden="1" outlineLevel="1">
      <c r="A1785" t="s">
        <v>698</v>
      </c>
      <c r="B1785" t="s">
        <v>1921</v>
      </c>
      <c r="C1785" s="1">
        <f t="shared" si="869"/>
        <v>22112</v>
      </c>
      <c r="D1785" s="8">
        <f t="shared" si="870"/>
        <v>2</v>
      </c>
      <c r="E1785" s="8">
        <f t="shared" si="871"/>
        <v>1</v>
      </c>
      <c r="F1785" s="8">
        <f t="shared" si="872"/>
        <v>0</v>
      </c>
      <c r="G1785" s="61">
        <f t="shared" si="873"/>
        <v>4770</v>
      </c>
      <c r="H1785" s="66">
        <f t="shared" si="882"/>
        <v>0.21571997105643995</v>
      </c>
      <c r="I1785" s="2"/>
      <c r="J1785" s="2">
        <f t="shared" si="874"/>
        <v>0.39214001447178004</v>
      </c>
      <c r="K1785" s="2">
        <f t="shared" si="875"/>
        <v>0.60785998552821996</v>
      </c>
      <c r="L1785" s="2">
        <f t="shared" si="876"/>
        <v>0</v>
      </c>
      <c r="M1785" s="2">
        <f t="shared" si="877"/>
        <v>0</v>
      </c>
      <c r="N1785" s="64">
        <v>8671</v>
      </c>
      <c r="O1785" s="64">
        <v>13441</v>
      </c>
      <c r="P1785" s="64"/>
      <c r="Q1785" s="64"/>
      <c r="R1785" s="64"/>
      <c r="S1785" s="64"/>
      <c r="T1785" s="64"/>
      <c r="U1785" s="64"/>
      <c r="V1785" s="64"/>
      <c r="W1785" s="64"/>
      <c r="X1785" s="64"/>
      <c r="Y1785" s="64"/>
      <c r="Z1785" s="64"/>
      <c r="AA1785" s="64"/>
      <c r="AB1785" s="64"/>
      <c r="AC1785" s="64"/>
      <c r="AD1785" s="64"/>
      <c r="AE1785" s="64"/>
      <c r="AG1785" s="6">
        <f>IF(Q1785&gt;0,RANK(Q1785,(N1785:P1785,Q1785:AE1785)),0)</f>
        <v>0</v>
      </c>
      <c r="AH1785" s="6">
        <f>IF(R1785&gt;0,RANK(R1785,(N1785:P1785,Q1785:AE1785)),0)</f>
        <v>0</v>
      </c>
      <c r="AI1785" s="6">
        <f>IF(T1785&gt;0,RANK(T1785,(N1785:P1785,Q1785:AE1785)),0)</f>
        <v>0</v>
      </c>
      <c r="AJ1785" s="6">
        <f>IF(S1785&gt;0,RANK(S1785,(N1785:P1785,Q1785:AE1785)),0)</f>
        <v>0</v>
      </c>
      <c r="AK1785" s="2">
        <f t="shared" si="878"/>
        <v>0</v>
      </c>
      <c r="AL1785" s="2">
        <f t="shared" si="879"/>
        <v>0</v>
      </c>
      <c r="AM1785" s="2">
        <f t="shared" si="880"/>
        <v>0</v>
      </c>
      <c r="AN1785" s="2">
        <f t="shared" si="881"/>
        <v>0</v>
      </c>
      <c r="AP1785" t="s">
        <v>698</v>
      </c>
      <c r="AQ1785" t="s">
        <v>1921</v>
      </c>
      <c r="AR1785">
        <v>5</v>
      </c>
      <c r="AT1785">
        <v>1</v>
      </c>
      <c r="AU1785" s="105">
        <v>53</v>
      </c>
      <c r="AV1785" s="107">
        <v>65</v>
      </c>
      <c r="AW1785" s="111">
        <f t="shared" si="855"/>
        <v>53065</v>
      </c>
      <c r="AY1785" s="6" t="s">
        <v>1243</v>
      </c>
    </row>
    <row r="1786" spans="1:51" hidden="1" outlineLevel="1">
      <c r="A1786" t="s">
        <v>386</v>
      </c>
      <c r="B1786" t="s">
        <v>1921</v>
      </c>
      <c r="C1786" s="1">
        <f t="shared" si="869"/>
        <v>124917</v>
      </c>
      <c r="D1786" s="8">
        <f t="shared" si="870"/>
        <v>1</v>
      </c>
      <c r="E1786" s="8">
        <f t="shared" si="871"/>
        <v>2</v>
      </c>
      <c r="F1786" s="8">
        <f t="shared" si="872"/>
        <v>0</v>
      </c>
      <c r="G1786" s="61">
        <f t="shared" si="873"/>
        <v>32019</v>
      </c>
      <c r="H1786" s="66">
        <f t="shared" si="882"/>
        <v>0.25632219793943178</v>
      </c>
      <c r="I1786" s="2"/>
      <c r="J1786" s="2">
        <f t="shared" si="874"/>
        <v>0.62816109896971584</v>
      </c>
      <c r="K1786" s="2">
        <f t="shared" si="875"/>
        <v>0.37183890103028411</v>
      </c>
      <c r="L1786" s="2">
        <f t="shared" si="876"/>
        <v>0</v>
      </c>
      <c r="M1786" s="2">
        <f t="shared" si="877"/>
        <v>5.5511151231257827E-17</v>
      </c>
      <c r="N1786" s="64">
        <v>78468</v>
      </c>
      <c r="O1786" s="64">
        <v>46449</v>
      </c>
      <c r="P1786" s="64"/>
      <c r="Q1786" s="64"/>
      <c r="R1786" s="64"/>
      <c r="S1786" s="64"/>
      <c r="T1786" s="64"/>
      <c r="U1786" s="64"/>
      <c r="V1786" s="64"/>
      <c r="W1786" s="64"/>
      <c r="X1786" s="64"/>
      <c r="Y1786" s="64"/>
      <c r="Z1786" s="64"/>
      <c r="AA1786" s="64"/>
      <c r="AB1786" s="64"/>
      <c r="AC1786" s="64"/>
      <c r="AD1786" s="64"/>
      <c r="AE1786" s="64"/>
      <c r="AG1786" s="6">
        <f>IF(Q1786&gt;0,RANK(Q1786,(N1786:P1786,Q1786:AE1786)),0)</f>
        <v>0</v>
      </c>
      <c r="AH1786" s="6">
        <f>IF(R1786&gt;0,RANK(R1786,(N1786:P1786,Q1786:AE1786)),0)</f>
        <v>0</v>
      </c>
      <c r="AI1786" s="6">
        <f>IF(T1786&gt;0,RANK(T1786,(N1786:P1786,Q1786:AE1786)),0)</f>
        <v>0</v>
      </c>
      <c r="AJ1786" s="6">
        <f>IF(S1786&gt;0,RANK(S1786,(N1786:P1786,Q1786:AE1786)),0)</f>
        <v>0</v>
      </c>
      <c r="AK1786" s="2">
        <f t="shared" si="878"/>
        <v>0</v>
      </c>
      <c r="AL1786" s="2">
        <f t="shared" si="879"/>
        <v>0</v>
      </c>
      <c r="AM1786" s="2">
        <f t="shared" si="880"/>
        <v>0</v>
      </c>
      <c r="AN1786" s="2">
        <f t="shared" si="881"/>
        <v>0</v>
      </c>
      <c r="AP1786" t="s">
        <v>386</v>
      </c>
      <c r="AQ1786" t="s">
        <v>1921</v>
      </c>
      <c r="AT1786">
        <v>1</v>
      </c>
      <c r="AU1786" s="105">
        <v>53</v>
      </c>
      <c r="AV1786" s="107">
        <v>67</v>
      </c>
      <c r="AW1786" s="111">
        <f t="shared" si="855"/>
        <v>53067</v>
      </c>
      <c r="AY1786" s="6" t="s">
        <v>1243</v>
      </c>
    </row>
    <row r="1787" spans="1:51" hidden="1" outlineLevel="1">
      <c r="A1787" t="s">
        <v>1472</v>
      </c>
      <c r="B1787" t="s">
        <v>1921</v>
      </c>
      <c r="C1787" s="1">
        <f t="shared" si="869"/>
        <v>2265</v>
      </c>
      <c r="D1787" s="8">
        <f t="shared" si="870"/>
        <v>1</v>
      </c>
      <c r="E1787" s="8">
        <f t="shared" si="871"/>
        <v>2</v>
      </c>
      <c r="F1787" s="8">
        <f t="shared" si="872"/>
        <v>0</v>
      </c>
      <c r="G1787" s="61">
        <f t="shared" si="873"/>
        <v>241</v>
      </c>
      <c r="H1787" s="66">
        <f t="shared" si="882"/>
        <v>0.106401766004415</v>
      </c>
      <c r="I1787" s="2"/>
      <c r="J1787" s="2">
        <f t="shared" si="874"/>
        <v>0.55320088300220749</v>
      </c>
      <c r="K1787" s="2">
        <f t="shared" si="875"/>
        <v>0.44679911699779251</v>
      </c>
      <c r="L1787" s="2">
        <f t="shared" si="876"/>
        <v>0</v>
      </c>
      <c r="M1787" s="2">
        <f t="shared" si="877"/>
        <v>0</v>
      </c>
      <c r="N1787" s="64">
        <v>1253</v>
      </c>
      <c r="O1787" s="64">
        <v>1012</v>
      </c>
      <c r="P1787" s="64"/>
      <c r="Q1787" s="64"/>
      <c r="R1787" s="64"/>
      <c r="S1787" s="64"/>
      <c r="T1787" s="64"/>
      <c r="U1787" s="64"/>
      <c r="V1787" s="64"/>
      <c r="W1787" s="64"/>
      <c r="X1787" s="64"/>
      <c r="Y1787" s="64"/>
      <c r="Z1787" s="64"/>
      <c r="AA1787" s="64"/>
      <c r="AB1787" s="64"/>
      <c r="AC1787" s="64"/>
      <c r="AD1787" s="64"/>
      <c r="AE1787" s="64"/>
      <c r="AG1787" s="6">
        <f>IF(Q1787&gt;0,RANK(Q1787,(N1787:P1787,Q1787:AE1787)),0)</f>
        <v>0</v>
      </c>
      <c r="AH1787" s="6">
        <f>IF(R1787&gt;0,RANK(R1787,(N1787:P1787,Q1787:AE1787)),0)</f>
        <v>0</v>
      </c>
      <c r="AI1787" s="6">
        <f>IF(T1787&gt;0,RANK(T1787,(N1787:P1787,Q1787:AE1787)),0)</f>
        <v>0</v>
      </c>
      <c r="AJ1787" s="6">
        <f>IF(S1787&gt;0,RANK(S1787,(N1787:P1787,Q1787:AE1787)),0)</f>
        <v>0</v>
      </c>
      <c r="AK1787" s="2">
        <f t="shared" si="878"/>
        <v>0</v>
      </c>
      <c r="AL1787" s="2">
        <f t="shared" si="879"/>
        <v>0</v>
      </c>
      <c r="AM1787" s="2">
        <f t="shared" si="880"/>
        <v>0</v>
      </c>
      <c r="AN1787" s="2">
        <f t="shared" si="881"/>
        <v>0</v>
      </c>
      <c r="AP1787" t="s">
        <v>1472</v>
      </c>
      <c r="AQ1787" t="s">
        <v>1921</v>
      </c>
      <c r="AR1787">
        <v>3</v>
      </c>
      <c r="AT1787">
        <v>1</v>
      </c>
      <c r="AU1787" s="105">
        <v>53</v>
      </c>
      <c r="AV1787" s="107">
        <v>69</v>
      </c>
      <c r="AW1787" s="111">
        <f t="shared" si="855"/>
        <v>53069</v>
      </c>
      <c r="AY1787" s="6" t="s">
        <v>1243</v>
      </c>
    </row>
    <row r="1788" spans="1:51" hidden="1" outlineLevel="1">
      <c r="A1788" t="s">
        <v>1227</v>
      </c>
      <c r="B1788" t="s">
        <v>1921</v>
      </c>
      <c r="C1788" s="1">
        <f t="shared" si="869"/>
        <v>24681</v>
      </c>
      <c r="D1788" s="8">
        <f t="shared" si="870"/>
        <v>2</v>
      </c>
      <c r="E1788" s="8">
        <f t="shared" si="871"/>
        <v>1</v>
      </c>
      <c r="F1788" s="8">
        <f t="shared" si="872"/>
        <v>0</v>
      </c>
      <c r="G1788" s="61">
        <f t="shared" si="873"/>
        <v>1753</v>
      </c>
      <c r="H1788" s="66">
        <f t="shared" si="882"/>
        <v>7.1026295530975239E-2</v>
      </c>
      <c r="I1788" s="2"/>
      <c r="J1788" s="2">
        <f t="shared" si="874"/>
        <v>0.46448685223451236</v>
      </c>
      <c r="K1788" s="2">
        <f t="shared" si="875"/>
        <v>0.53551314776548764</v>
      </c>
      <c r="L1788" s="2">
        <f t="shared" si="876"/>
        <v>0</v>
      </c>
      <c r="M1788" s="2">
        <f t="shared" si="877"/>
        <v>0</v>
      </c>
      <c r="N1788" s="64">
        <v>11464</v>
      </c>
      <c r="O1788" s="64">
        <v>13217</v>
      </c>
      <c r="P1788" s="64"/>
      <c r="Q1788" s="64"/>
      <c r="R1788" s="64"/>
      <c r="S1788" s="64"/>
      <c r="T1788" s="64"/>
      <c r="U1788" s="64"/>
      <c r="V1788" s="64"/>
      <c r="W1788" s="64"/>
      <c r="X1788" s="64"/>
      <c r="Y1788" s="64"/>
      <c r="Z1788" s="64"/>
      <c r="AA1788" s="64"/>
      <c r="AB1788" s="64"/>
      <c r="AC1788" s="64"/>
      <c r="AD1788" s="64"/>
      <c r="AE1788" s="64"/>
      <c r="AG1788" s="6">
        <f>IF(Q1788&gt;0,RANK(Q1788,(N1788:P1788,Q1788:AE1788)),0)</f>
        <v>0</v>
      </c>
      <c r="AH1788" s="6">
        <f>IF(R1788&gt;0,RANK(R1788,(N1788:P1788,Q1788:AE1788)),0)</f>
        <v>0</v>
      </c>
      <c r="AI1788" s="6">
        <f>IF(T1788&gt;0,RANK(T1788,(N1788:P1788,Q1788:AE1788)),0)</f>
        <v>0</v>
      </c>
      <c r="AJ1788" s="6">
        <f>IF(S1788&gt;0,RANK(S1788,(N1788:P1788,Q1788:AE1788)),0)</f>
        <v>0</v>
      </c>
      <c r="AK1788" s="2">
        <f t="shared" si="878"/>
        <v>0</v>
      </c>
      <c r="AL1788" s="2">
        <f t="shared" si="879"/>
        <v>0</v>
      </c>
      <c r="AM1788" s="2">
        <f t="shared" si="880"/>
        <v>0</v>
      </c>
      <c r="AN1788" s="2">
        <f t="shared" si="881"/>
        <v>0</v>
      </c>
      <c r="AP1788" t="s">
        <v>1227</v>
      </c>
      <c r="AQ1788" t="s">
        <v>1921</v>
      </c>
      <c r="AT1788">
        <v>1</v>
      </c>
      <c r="AU1788" s="105">
        <v>53</v>
      </c>
      <c r="AV1788" s="107">
        <v>71</v>
      </c>
      <c r="AW1788" s="111">
        <f t="shared" si="855"/>
        <v>53071</v>
      </c>
      <c r="AY1788" s="6" t="s">
        <v>1243</v>
      </c>
    </row>
    <row r="1789" spans="1:51" hidden="1" outlineLevel="1">
      <c r="A1789" t="s">
        <v>1228</v>
      </c>
      <c r="B1789" t="s">
        <v>1921</v>
      </c>
      <c r="C1789" s="1">
        <f t="shared" si="869"/>
        <v>100756</v>
      </c>
      <c r="D1789" s="8">
        <f t="shared" si="870"/>
        <v>1</v>
      </c>
      <c r="E1789" s="8">
        <f t="shared" si="871"/>
        <v>2</v>
      </c>
      <c r="F1789" s="8">
        <f t="shared" si="872"/>
        <v>0</v>
      </c>
      <c r="G1789" s="61">
        <f t="shared" si="873"/>
        <v>19120</v>
      </c>
      <c r="H1789" s="66">
        <f t="shared" si="882"/>
        <v>0.18976537377426655</v>
      </c>
      <c r="I1789" s="2"/>
      <c r="J1789" s="2">
        <f t="shared" si="874"/>
        <v>0.59488268688713331</v>
      </c>
      <c r="K1789" s="2">
        <f t="shared" si="875"/>
        <v>0.40511731311286675</v>
      </c>
      <c r="L1789" s="2">
        <f t="shared" si="876"/>
        <v>0</v>
      </c>
      <c r="M1789" s="2">
        <f t="shared" si="877"/>
        <v>-5.5511151231257827E-17</v>
      </c>
      <c r="N1789" s="64">
        <v>59938</v>
      </c>
      <c r="O1789" s="64">
        <v>40818</v>
      </c>
      <c r="P1789" s="64"/>
      <c r="Q1789" s="64"/>
      <c r="R1789" s="64"/>
      <c r="S1789" s="64"/>
      <c r="T1789" s="64"/>
      <c r="U1789" s="64"/>
      <c r="V1789" s="64"/>
      <c r="W1789" s="64"/>
      <c r="X1789" s="64"/>
      <c r="Y1789" s="64"/>
      <c r="Z1789" s="64"/>
      <c r="AA1789" s="64"/>
      <c r="AB1789" s="64"/>
      <c r="AC1789" s="64"/>
      <c r="AD1789" s="64"/>
      <c r="AE1789" s="64"/>
      <c r="AG1789" s="6">
        <f>IF(Q1789&gt;0,RANK(Q1789,(N1789:P1789,Q1789:AE1789)),0)</f>
        <v>0</v>
      </c>
      <c r="AH1789" s="6">
        <f>IF(R1789&gt;0,RANK(R1789,(N1789:P1789,Q1789:AE1789)),0)</f>
        <v>0</v>
      </c>
      <c r="AI1789" s="6">
        <f>IF(T1789&gt;0,RANK(T1789,(N1789:P1789,Q1789:AE1789)),0)</f>
        <v>0</v>
      </c>
      <c r="AJ1789" s="6">
        <f>IF(S1789&gt;0,RANK(S1789,(N1789:P1789,Q1789:AE1789)),0)</f>
        <v>0</v>
      </c>
      <c r="AK1789" s="2">
        <f t="shared" si="878"/>
        <v>0</v>
      </c>
      <c r="AL1789" s="2">
        <f t="shared" si="879"/>
        <v>0</v>
      </c>
      <c r="AM1789" s="2">
        <f t="shared" si="880"/>
        <v>0</v>
      </c>
      <c r="AN1789" s="2">
        <f t="shared" si="881"/>
        <v>0</v>
      </c>
      <c r="AP1789" t="s">
        <v>1228</v>
      </c>
      <c r="AQ1789" t="s">
        <v>1921</v>
      </c>
      <c r="AT1789">
        <v>1</v>
      </c>
      <c r="AU1789" s="105">
        <v>53</v>
      </c>
      <c r="AV1789" s="107">
        <v>73</v>
      </c>
      <c r="AW1789" s="111">
        <f t="shared" si="855"/>
        <v>53073</v>
      </c>
      <c r="AY1789" s="6" t="s">
        <v>1243</v>
      </c>
    </row>
    <row r="1790" spans="1:51" hidden="1" outlineLevel="1">
      <c r="A1790" t="s">
        <v>1804</v>
      </c>
      <c r="B1790" t="s">
        <v>1921</v>
      </c>
      <c r="C1790" s="1">
        <f t="shared" si="869"/>
        <v>16847</v>
      </c>
      <c r="D1790" s="8">
        <f t="shared" si="870"/>
        <v>2</v>
      </c>
      <c r="E1790" s="8">
        <f t="shared" si="871"/>
        <v>1</v>
      </c>
      <c r="F1790" s="8">
        <f t="shared" si="872"/>
        <v>0</v>
      </c>
      <c r="G1790" s="61">
        <f t="shared" si="873"/>
        <v>79</v>
      </c>
      <c r="H1790" s="66">
        <f t="shared" si="882"/>
        <v>4.689262183178014E-3</v>
      </c>
      <c r="I1790" s="2"/>
      <c r="J1790" s="2">
        <f t="shared" si="874"/>
        <v>0.497655368908411</v>
      </c>
      <c r="K1790" s="2">
        <f t="shared" si="875"/>
        <v>0.502344631091589</v>
      </c>
      <c r="L1790" s="2">
        <f t="shared" si="876"/>
        <v>0</v>
      </c>
      <c r="M1790" s="2">
        <f t="shared" si="877"/>
        <v>0</v>
      </c>
      <c r="N1790" s="64">
        <v>8384</v>
      </c>
      <c r="O1790" s="64">
        <v>8463</v>
      </c>
      <c r="P1790" s="64"/>
      <c r="Q1790" s="64"/>
      <c r="R1790" s="64"/>
      <c r="S1790" s="64"/>
      <c r="T1790" s="64"/>
      <c r="U1790" s="64"/>
      <c r="V1790" s="64"/>
      <c r="W1790" s="64"/>
      <c r="X1790" s="64"/>
      <c r="Y1790" s="64"/>
      <c r="Z1790" s="64"/>
      <c r="AA1790" s="64"/>
      <c r="AB1790" s="64"/>
      <c r="AC1790" s="64"/>
      <c r="AD1790" s="64"/>
      <c r="AE1790" s="64"/>
      <c r="AG1790" s="6">
        <f>IF(Q1790&gt;0,RANK(Q1790,(N1790:P1790,Q1790:AE1790)),0)</f>
        <v>0</v>
      </c>
      <c r="AH1790" s="6">
        <f>IF(R1790&gt;0,RANK(R1790,(N1790:P1790,Q1790:AE1790)),0)</f>
        <v>0</v>
      </c>
      <c r="AI1790" s="6">
        <f>IF(T1790&gt;0,RANK(T1790,(N1790:P1790,Q1790:AE1790)),0)</f>
        <v>0</v>
      </c>
      <c r="AJ1790" s="6">
        <f>IF(S1790&gt;0,RANK(S1790,(N1790:P1790,Q1790:AE1790)),0)</f>
        <v>0</v>
      </c>
      <c r="AK1790" s="2">
        <f t="shared" si="878"/>
        <v>0</v>
      </c>
      <c r="AL1790" s="2">
        <f t="shared" si="879"/>
        <v>0</v>
      </c>
      <c r="AM1790" s="2">
        <f t="shared" si="880"/>
        <v>0</v>
      </c>
      <c r="AN1790" s="2">
        <f t="shared" si="881"/>
        <v>0</v>
      </c>
      <c r="AP1790" t="s">
        <v>1804</v>
      </c>
      <c r="AQ1790" t="s">
        <v>1921</v>
      </c>
      <c r="AR1790">
        <v>5</v>
      </c>
      <c r="AT1790">
        <v>1</v>
      </c>
      <c r="AU1790" s="105">
        <v>53</v>
      </c>
      <c r="AV1790" s="107">
        <v>75</v>
      </c>
      <c r="AW1790" s="111">
        <f t="shared" si="855"/>
        <v>53075</v>
      </c>
      <c r="AY1790" s="6" t="s">
        <v>1243</v>
      </c>
    </row>
    <row r="1791" spans="1:51" hidden="1" outlineLevel="1">
      <c r="A1791" t="s">
        <v>1229</v>
      </c>
      <c r="B1791" t="s">
        <v>1921</v>
      </c>
      <c r="C1791" s="1">
        <f t="shared" si="869"/>
        <v>76299</v>
      </c>
      <c r="D1791" s="8">
        <f t="shared" si="870"/>
        <v>1</v>
      </c>
      <c r="E1791" s="8">
        <f t="shared" si="871"/>
        <v>2</v>
      </c>
      <c r="F1791" s="8">
        <f t="shared" si="872"/>
        <v>0</v>
      </c>
      <c r="G1791" s="61">
        <f t="shared" si="873"/>
        <v>69</v>
      </c>
      <c r="H1791" s="66">
        <f t="shared" si="882"/>
        <v>9.0433688514921558E-4</v>
      </c>
      <c r="I1791" s="2"/>
      <c r="J1791" s="2">
        <f t="shared" si="874"/>
        <v>0.50045216844257456</v>
      </c>
      <c r="K1791" s="2">
        <f t="shared" si="875"/>
        <v>0.49954783155742538</v>
      </c>
      <c r="L1791" s="2">
        <f t="shared" si="876"/>
        <v>0</v>
      </c>
      <c r="M1791" s="2">
        <f t="shared" si="877"/>
        <v>5.5511151231257827E-17</v>
      </c>
      <c r="N1791" s="64">
        <v>38184</v>
      </c>
      <c r="O1791" s="64">
        <v>38115</v>
      </c>
      <c r="P1791" s="64"/>
      <c r="Q1791" s="64"/>
      <c r="R1791" s="64"/>
      <c r="S1791" s="64"/>
      <c r="T1791" s="64"/>
      <c r="U1791" s="64"/>
      <c r="V1791" s="64"/>
      <c r="W1791" s="64"/>
      <c r="X1791" s="64"/>
      <c r="Y1791" s="64"/>
      <c r="Z1791" s="64"/>
      <c r="AA1791" s="64"/>
      <c r="AB1791" s="64"/>
      <c r="AC1791" s="64"/>
      <c r="AD1791" s="64"/>
      <c r="AE1791" s="64"/>
      <c r="AG1791" s="6">
        <f>IF(Q1791&gt;0,RANK(Q1791,(N1791:P1791,Q1791:AE1791)),0)</f>
        <v>0</v>
      </c>
      <c r="AH1791" s="6">
        <f>IF(R1791&gt;0,RANK(R1791,(N1791:P1791,Q1791:AE1791)),0)</f>
        <v>0</v>
      </c>
      <c r="AI1791" s="6">
        <f>IF(T1791&gt;0,RANK(T1791,(N1791:P1791,Q1791:AE1791)),0)</f>
        <v>0</v>
      </c>
      <c r="AJ1791" s="6">
        <f>IF(S1791&gt;0,RANK(S1791,(N1791:P1791,Q1791:AE1791)),0)</f>
        <v>0</v>
      </c>
      <c r="AK1791" s="2">
        <f t="shared" si="878"/>
        <v>0</v>
      </c>
      <c r="AL1791" s="2">
        <f t="shared" si="879"/>
        <v>0</v>
      </c>
      <c r="AM1791" s="2">
        <f t="shared" si="880"/>
        <v>0</v>
      </c>
      <c r="AN1791" s="2">
        <f t="shared" si="881"/>
        <v>0</v>
      </c>
      <c r="AP1791" t="s">
        <v>1229</v>
      </c>
      <c r="AQ1791" t="s">
        <v>1921</v>
      </c>
      <c r="AR1791">
        <v>4</v>
      </c>
      <c r="AT1791">
        <v>1</v>
      </c>
      <c r="AU1791" s="105">
        <v>53</v>
      </c>
      <c r="AV1791" s="107">
        <v>77</v>
      </c>
      <c r="AW1791" s="111">
        <f t="shared" si="855"/>
        <v>53077</v>
      </c>
      <c r="AY1791" s="6" t="s">
        <v>1243</v>
      </c>
    </row>
    <row r="1792" spans="1:51" collapsed="1">
      <c r="A1792" t="s">
        <v>342</v>
      </c>
      <c r="B1792" t="s">
        <v>179</v>
      </c>
      <c r="C1792" s="1">
        <f t="shared" si="869"/>
        <v>3069417</v>
      </c>
      <c r="D1792" s="8">
        <f t="shared" si="870"/>
        <v>1</v>
      </c>
      <c r="E1792" s="8">
        <f t="shared" si="871"/>
        <v>2</v>
      </c>
      <c r="F1792" s="8">
        <f t="shared" si="872"/>
        <v>0</v>
      </c>
      <c r="G1792" s="61">
        <f t="shared" si="873"/>
        <v>641569</v>
      </c>
      <c r="H1792" s="66">
        <f t="shared" si="882"/>
        <v>0.20901982363426019</v>
      </c>
      <c r="I1792" s="2"/>
      <c r="J1792" s="2">
        <f t="shared" si="874"/>
        <v>0.6045099118171301</v>
      </c>
      <c r="K1792" s="2">
        <f t="shared" si="875"/>
        <v>0.3954900881828699</v>
      </c>
      <c r="L1792" s="2">
        <f t="shared" si="876"/>
        <v>0</v>
      </c>
      <c r="M1792" s="2">
        <f t="shared" si="877"/>
        <v>0</v>
      </c>
      <c r="N1792" s="64">
        <f>SUM(N1753:N1791)</f>
        <v>1855493</v>
      </c>
      <c r="O1792" s="64">
        <f>SUM(O1753:O1791)</f>
        <v>1213924</v>
      </c>
      <c r="P1792" s="64"/>
      <c r="Q1792" s="64"/>
      <c r="R1792" s="64"/>
      <c r="S1792" s="64"/>
      <c r="T1792" s="64"/>
      <c r="U1792" s="64"/>
      <c r="V1792" s="64"/>
      <c r="W1792" s="64"/>
      <c r="X1792" s="64"/>
      <c r="Y1792" s="64"/>
      <c r="Z1792" s="64"/>
      <c r="AA1792" s="64"/>
      <c r="AB1792" s="64"/>
      <c r="AC1792" s="64"/>
      <c r="AD1792" s="64"/>
      <c r="AE1792" s="64"/>
      <c r="AG1792" s="6">
        <f>IF(Q1792&gt;0,RANK(Q1792,(N1792:P1792,Q1792:AE1792)),0)</f>
        <v>0</v>
      </c>
      <c r="AH1792" s="6">
        <f>IF(R1792&gt;0,RANK(R1792,(N1792:P1792,Q1792:AE1792)),0)</f>
        <v>0</v>
      </c>
      <c r="AI1792" s="6">
        <f>IF(T1792&gt;0,RANK(T1792,(N1792:P1792,Q1792:AE1792)),0)</f>
        <v>0</v>
      </c>
      <c r="AJ1792" s="6">
        <f>IF(S1792&gt;0,RANK(S1792,(N1792:P1792,Q1792:AE1792)),0)</f>
        <v>0</v>
      </c>
      <c r="AK1792" s="2">
        <f t="shared" si="878"/>
        <v>0</v>
      </c>
      <c r="AL1792" s="2">
        <f t="shared" si="879"/>
        <v>0</v>
      </c>
      <c r="AM1792" s="2">
        <f t="shared" si="880"/>
        <v>0</v>
      </c>
      <c r="AN1792" s="2">
        <f t="shared" si="881"/>
        <v>0</v>
      </c>
      <c r="AP1792" t="s">
        <v>342</v>
      </c>
      <c r="AQ1792" t="s">
        <v>179</v>
      </c>
      <c r="AT1792">
        <v>1</v>
      </c>
      <c r="AU1792" s="105">
        <v>53</v>
      </c>
      <c r="AV1792" s="107"/>
      <c r="AW1792" s="105">
        <v>53</v>
      </c>
      <c r="AY1792" s="6" t="s">
        <v>71</v>
      </c>
    </row>
    <row r="1793" spans="1:51">
      <c r="C1793" s="1"/>
      <c r="D1793" s="8"/>
      <c r="E1793" s="8"/>
      <c r="F1793" s="8"/>
      <c r="G1793" s="61"/>
      <c r="H1793" s="66"/>
      <c r="I1793" s="2"/>
      <c r="U1793" s="64"/>
      <c r="V1793" s="64"/>
      <c r="W1793" s="64"/>
      <c r="X1793" s="64"/>
      <c r="Y1793" s="64"/>
      <c r="Z1793" s="64"/>
      <c r="AA1793" s="64"/>
      <c r="AB1793" s="64"/>
      <c r="AC1793" s="64"/>
      <c r="AD1793" s="64"/>
      <c r="AE1793" s="64"/>
      <c r="AG1793" s="6"/>
      <c r="AH1793" s="6"/>
      <c r="AI1793" s="6"/>
      <c r="AJ1793" s="6"/>
      <c r="AU1793" s="105"/>
      <c r="AV1793" s="107"/>
      <c r="AW1793" s="111"/>
    </row>
    <row r="1794" spans="1:51" hidden="1" outlineLevel="1">
      <c r="A1794" t="s">
        <v>2199</v>
      </c>
      <c r="B1794" t="s">
        <v>2254</v>
      </c>
      <c r="C1794" s="1">
        <f t="shared" ref="C1794:C1825" si="883">SUM(N1794:AE1794)</f>
        <v>5708</v>
      </c>
      <c r="D1794" s="8">
        <f t="shared" ref="D1794:D1825" si="884">IF(N1794&gt;0, RANK(N1794,(N1794:AE1794)),0)</f>
        <v>1</v>
      </c>
      <c r="E1794" s="8">
        <f t="shared" ref="E1794:E1825" si="885">IF(O1794&gt;0,RANK(O1794,(N1794:AE1794)),0)</f>
        <v>2</v>
      </c>
      <c r="F1794" s="8">
        <f t="shared" ref="F1794:F1825" si="886">IF(P1794&gt;0,RANK(P1794,(N1794:AE1794)),0)</f>
        <v>0</v>
      </c>
      <c r="G1794" s="61">
        <f t="shared" ref="G1794:G1825" si="887">IF(C1794&gt;0,MAX(N1794:S1794)-LARGE(N1794:S1794,2),0)</f>
        <v>1159</v>
      </c>
      <c r="H1794" s="66">
        <f t="shared" si="882"/>
        <v>0.20304835318850736</v>
      </c>
      <c r="I1794" s="2"/>
      <c r="J1794" s="2">
        <f t="shared" ref="J1794:J1825" si="888">IF($C1794=0,"-",N1794/$C1794)</f>
        <v>0.58829712683952351</v>
      </c>
      <c r="K1794" s="2">
        <f t="shared" ref="K1794:K1825" si="889">IF($C1794=0,"-",O1794/$C1794)</f>
        <v>0.38524877365101612</v>
      </c>
      <c r="L1794" s="2">
        <f t="shared" ref="L1794:L1825" si="890">IF($C1794=0,"-",P1794/$C1794)</f>
        <v>0</v>
      </c>
      <c r="M1794" s="2">
        <f t="shared" ref="M1794:M1825" si="891">IF(C1794=0,"-",(1-J1794-K1794-L1794))</f>
        <v>2.6454099509460371E-2</v>
      </c>
      <c r="N1794" s="61">
        <v>3358</v>
      </c>
      <c r="O1794" s="61">
        <v>2199</v>
      </c>
      <c r="Q1794" s="61">
        <v>151</v>
      </c>
      <c r="U1794" s="64"/>
      <c r="V1794" s="64"/>
      <c r="W1794" s="64"/>
      <c r="X1794" s="64"/>
      <c r="Y1794" s="61">
        <v>0</v>
      </c>
      <c r="Z1794" s="61">
        <v>0</v>
      </c>
      <c r="AA1794" s="64"/>
      <c r="AB1794" s="64"/>
      <c r="AC1794" s="64"/>
      <c r="AD1794" s="64"/>
      <c r="AE1794" s="64"/>
      <c r="AG1794" s="6">
        <f>IF(Q1794&gt;0,RANK(Q1794,(N1794:P1794,Q1794:AE1794)),0)</f>
        <v>3</v>
      </c>
      <c r="AH1794" s="6">
        <f>IF(R1794&gt;0,RANK(R1794,(N1794:P1794,Q1794:AE1794)),0)</f>
        <v>0</v>
      </c>
      <c r="AI1794" s="6">
        <f>IF(T1794&gt;0,RANK(T1794,(N1794:P1794,Q1794:AE1794)),0)</f>
        <v>0</v>
      </c>
      <c r="AJ1794" s="6">
        <f>IF(S1794&gt;0,RANK(S1794,(N1794:P1794,Q1794:AE1794)),0)</f>
        <v>0</v>
      </c>
      <c r="AK1794" s="2">
        <f t="shared" ref="AK1794:AK1825" si="892">IF($C1794=0,"-",Q1794/$C1794)</f>
        <v>2.6454099509460406E-2</v>
      </c>
      <c r="AL1794" s="2">
        <f t="shared" ref="AL1794:AL1825" si="893">IF($C1794=0,"-",R1794/$C1794)</f>
        <v>0</v>
      </c>
      <c r="AM1794" s="2">
        <f t="shared" ref="AM1794:AM1825" si="894">IF($C1794=0,"-",T1794/$C1794)</f>
        <v>0</v>
      </c>
      <c r="AN1794" s="2">
        <f t="shared" ref="AN1794:AN1825" si="895">IF($C1794=0,"-",S1794/$C1794)</f>
        <v>0</v>
      </c>
      <c r="AP1794" t="s">
        <v>2199</v>
      </c>
      <c r="AQ1794" t="s">
        <v>2254</v>
      </c>
      <c r="AR1794">
        <v>1</v>
      </c>
      <c r="AT1794">
        <v>1</v>
      </c>
      <c r="AU1794" s="105">
        <v>54</v>
      </c>
      <c r="AV1794" s="107">
        <v>1</v>
      </c>
      <c r="AW1794" s="111">
        <f t="shared" si="855"/>
        <v>54001</v>
      </c>
      <c r="AY1794" s="6" t="s">
        <v>1243</v>
      </c>
    </row>
    <row r="1795" spans="1:51" hidden="1" outlineLevel="1">
      <c r="A1795" t="s">
        <v>2337</v>
      </c>
      <c r="B1795" t="s">
        <v>2254</v>
      </c>
      <c r="C1795" s="1">
        <f t="shared" si="883"/>
        <v>36212</v>
      </c>
      <c r="D1795" s="8">
        <f t="shared" si="884"/>
        <v>1</v>
      </c>
      <c r="E1795" s="8">
        <f t="shared" si="885"/>
        <v>2</v>
      </c>
      <c r="F1795" s="8">
        <f t="shared" si="886"/>
        <v>0</v>
      </c>
      <c r="G1795" s="61">
        <f t="shared" si="887"/>
        <v>3260</v>
      </c>
      <c r="H1795" s="66">
        <f t="shared" si="882"/>
        <v>9.0025405942781397E-2</v>
      </c>
      <c r="I1795" s="2"/>
      <c r="J1795" s="2">
        <f t="shared" si="888"/>
        <v>0.53313818623660669</v>
      </c>
      <c r="K1795" s="2">
        <f t="shared" si="889"/>
        <v>0.44311278029382523</v>
      </c>
      <c r="L1795" s="2">
        <f t="shared" si="890"/>
        <v>0</v>
      </c>
      <c r="M1795" s="2">
        <f t="shared" si="891"/>
        <v>2.3749033469568082E-2</v>
      </c>
      <c r="N1795" s="61">
        <v>19306</v>
      </c>
      <c r="O1795" s="61">
        <v>16046</v>
      </c>
      <c r="Q1795" s="61">
        <v>854</v>
      </c>
      <c r="U1795" s="64"/>
      <c r="V1795" s="64"/>
      <c r="W1795" s="64"/>
      <c r="X1795" s="64"/>
      <c r="Y1795" s="61">
        <v>5</v>
      </c>
      <c r="Z1795" s="61">
        <v>1</v>
      </c>
      <c r="AA1795" s="64"/>
      <c r="AB1795" s="64"/>
      <c r="AC1795" s="64"/>
      <c r="AD1795" s="64"/>
      <c r="AE1795" s="64"/>
      <c r="AG1795" s="6">
        <f>IF(Q1795&gt;0,RANK(Q1795,(N1795:P1795,Q1795:AE1795)),0)</f>
        <v>3</v>
      </c>
      <c r="AH1795" s="6">
        <f>IF(R1795&gt;0,RANK(R1795,(N1795:P1795,Q1795:AE1795)),0)</f>
        <v>0</v>
      </c>
      <c r="AI1795" s="6">
        <f>IF(T1795&gt;0,RANK(T1795,(N1795:P1795,Q1795:AE1795)),0)</f>
        <v>0</v>
      </c>
      <c r="AJ1795" s="6">
        <f>IF(S1795&gt;0,RANK(S1795,(N1795:P1795,Q1795:AE1795)),0)</f>
        <v>0</v>
      </c>
      <c r="AK1795" s="2">
        <f t="shared" si="892"/>
        <v>2.3583342538385066E-2</v>
      </c>
      <c r="AL1795" s="2">
        <f t="shared" si="893"/>
        <v>0</v>
      </c>
      <c r="AM1795" s="2">
        <f t="shared" si="894"/>
        <v>0</v>
      </c>
      <c r="AN1795" s="2">
        <f t="shared" si="895"/>
        <v>0</v>
      </c>
      <c r="AP1795" t="s">
        <v>2337</v>
      </c>
      <c r="AQ1795" t="s">
        <v>2254</v>
      </c>
      <c r="AR1795">
        <v>2</v>
      </c>
      <c r="AT1795">
        <v>1</v>
      </c>
      <c r="AU1795" s="105">
        <v>54</v>
      </c>
      <c r="AV1795" s="107">
        <v>3</v>
      </c>
      <c r="AW1795" s="111">
        <f t="shared" si="855"/>
        <v>54003</v>
      </c>
      <c r="AY1795" s="6" t="s">
        <v>1243</v>
      </c>
    </row>
    <row r="1796" spans="1:51" hidden="1" outlineLevel="1">
      <c r="A1796" t="s">
        <v>586</v>
      </c>
      <c r="B1796" t="s">
        <v>2254</v>
      </c>
      <c r="C1796" s="1">
        <f t="shared" si="883"/>
        <v>8514</v>
      </c>
      <c r="D1796" s="8">
        <f t="shared" si="884"/>
        <v>1</v>
      </c>
      <c r="E1796" s="8">
        <f t="shared" si="885"/>
        <v>2</v>
      </c>
      <c r="F1796" s="8">
        <f t="shared" si="886"/>
        <v>0</v>
      </c>
      <c r="G1796" s="61">
        <f t="shared" si="887"/>
        <v>3637</v>
      </c>
      <c r="H1796" s="66">
        <f t="shared" si="882"/>
        <v>0.42717876438806673</v>
      </c>
      <c r="I1796" s="2"/>
      <c r="J1796" s="2">
        <f t="shared" si="888"/>
        <v>0.69943622269203665</v>
      </c>
      <c r="K1796" s="2">
        <f t="shared" si="889"/>
        <v>0.27225745830396991</v>
      </c>
      <c r="L1796" s="2">
        <f t="shared" si="890"/>
        <v>0</v>
      </c>
      <c r="M1796" s="2">
        <f t="shared" si="891"/>
        <v>2.8306319003993441E-2</v>
      </c>
      <c r="N1796" s="61">
        <v>5955</v>
      </c>
      <c r="O1796" s="61">
        <v>2318</v>
      </c>
      <c r="Q1796" s="61">
        <v>241</v>
      </c>
      <c r="U1796" s="64"/>
      <c r="V1796" s="64"/>
      <c r="W1796" s="64"/>
      <c r="X1796" s="64"/>
      <c r="Y1796" s="61">
        <v>0</v>
      </c>
      <c r="Z1796" s="61">
        <v>0</v>
      </c>
      <c r="AA1796" s="64"/>
      <c r="AB1796" s="64"/>
      <c r="AC1796" s="64"/>
      <c r="AD1796" s="64"/>
      <c r="AE1796" s="64"/>
      <c r="AG1796" s="6">
        <f>IF(Q1796&gt;0,RANK(Q1796,(N1796:P1796,Q1796:AE1796)),0)</f>
        <v>3</v>
      </c>
      <c r="AH1796" s="6">
        <f>IF(R1796&gt;0,RANK(R1796,(N1796:P1796,Q1796:AE1796)),0)</f>
        <v>0</v>
      </c>
      <c r="AI1796" s="6">
        <f>IF(T1796&gt;0,RANK(T1796,(N1796:P1796,Q1796:AE1796)),0)</f>
        <v>0</v>
      </c>
      <c r="AJ1796" s="6">
        <f>IF(S1796&gt;0,RANK(S1796,(N1796:P1796,Q1796:AE1796)),0)</f>
        <v>0</v>
      </c>
      <c r="AK1796" s="2">
        <f t="shared" si="892"/>
        <v>2.8306319003993424E-2</v>
      </c>
      <c r="AL1796" s="2">
        <f t="shared" si="893"/>
        <v>0</v>
      </c>
      <c r="AM1796" s="2">
        <f t="shared" si="894"/>
        <v>0</v>
      </c>
      <c r="AN1796" s="2">
        <f t="shared" si="895"/>
        <v>0</v>
      </c>
      <c r="AP1796" t="s">
        <v>586</v>
      </c>
      <c r="AQ1796" t="s">
        <v>2254</v>
      </c>
      <c r="AR1796">
        <v>3</v>
      </c>
      <c r="AT1796">
        <v>1</v>
      </c>
      <c r="AU1796" s="105">
        <v>54</v>
      </c>
      <c r="AV1796" s="107">
        <v>5</v>
      </c>
      <c r="AW1796" s="111">
        <f t="shared" si="855"/>
        <v>54005</v>
      </c>
      <c r="AY1796" s="6" t="s">
        <v>1243</v>
      </c>
    </row>
    <row r="1797" spans="1:51" hidden="1" outlineLevel="1">
      <c r="A1797" t="s">
        <v>434</v>
      </c>
      <c r="B1797" t="s">
        <v>2254</v>
      </c>
      <c r="C1797" s="1">
        <f t="shared" si="883"/>
        <v>4589</v>
      </c>
      <c r="D1797" s="8">
        <f t="shared" si="884"/>
        <v>1</v>
      </c>
      <c r="E1797" s="8">
        <f t="shared" si="885"/>
        <v>2</v>
      </c>
      <c r="F1797" s="8">
        <f t="shared" si="886"/>
        <v>0</v>
      </c>
      <c r="G1797" s="61">
        <f t="shared" si="887"/>
        <v>1863</v>
      </c>
      <c r="H1797" s="66">
        <f t="shared" si="882"/>
        <v>0.40597079973850514</v>
      </c>
      <c r="I1797" s="2"/>
      <c r="J1797" s="2">
        <f t="shared" si="888"/>
        <v>0.68860318152102851</v>
      </c>
      <c r="K1797" s="2">
        <f t="shared" si="889"/>
        <v>0.28263238178252342</v>
      </c>
      <c r="L1797" s="2">
        <f t="shared" si="890"/>
        <v>0</v>
      </c>
      <c r="M1797" s="2">
        <f t="shared" si="891"/>
        <v>2.876443669644807E-2</v>
      </c>
      <c r="N1797" s="61">
        <v>3160</v>
      </c>
      <c r="O1797" s="61">
        <v>1297</v>
      </c>
      <c r="Q1797" s="61">
        <v>132</v>
      </c>
      <c r="U1797" s="64"/>
      <c r="V1797" s="64"/>
      <c r="W1797" s="64"/>
      <c r="X1797" s="64"/>
      <c r="Y1797" s="61">
        <v>0</v>
      </c>
      <c r="Z1797" s="61">
        <v>0</v>
      </c>
      <c r="AA1797" s="64"/>
      <c r="AB1797" s="64"/>
      <c r="AC1797" s="64"/>
      <c r="AD1797" s="64"/>
      <c r="AE1797" s="64"/>
      <c r="AG1797" s="6">
        <f>IF(Q1797&gt;0,RANK(Q1797,(N1797:P1797,Q1797:AE1797)),0)</f>
        <v>3</v>
      </c>
      <c r="AH1797" s="6">
        <f>IF(R1797&gt;0,RANK(R1797,(N1797:P1797,Q1797:AE1797)),0)</f>
        <v>0</v>
      </c>
      <c r="AI1797" s="6">
        <f>IF(T1797&gt;0,RANK(T1797,(N1797:P1797,Q1797:AE1797)),0)</f>
        <v>0</v>
      </c>
      <c r="AJ1797" s="6">
        <f>IF(S1797&gt;0,RANK(S1797,(N1797:P1797,Q1797:AE1797)),0)</f>
        <v>0</v>
      </c>
      <c r="AK1797" s="2">
        <f t="shared" si="892"/>
        <v>2.8764436696448029E-2</v>
      </c>
      <c r="AL1797" s="2">
        <f t="shared" si="893"/>
        <v>0</v>
      </c>
      <c r="AM1797" s="2">
        <f t="shared" si="894"/>
        <v>0</v>
      </c>
      <c r="AN1797" s="2">
        <f t="shared" si="895"/>
        <v>0</v>
      </c>
      <c r="AP1797" t="s">
        <v>434</v>
      </c>
      <c r="AQ1797" t="s">
        <v>2254</v>
      </c>
      <c r="AR1797">
        <v>2</v>
      </c>
      <c r="AT1797">
        <v>1</v>
      </c>
      <c r="AU1797" s="105">
        <v>54</v>
      </c>
      <c r="AV1797" s="107">
        <v>7</v>
      </c>
      <c r="AW1797" s="111">
        <f t="shared" si="855"/>
        <v>54007</v>
      </c>
      <c r="AY1797" s="6" t="s">
        <v>1243</v>
      </c>
    </row>
    <row r="1798" spans="1:51" hidden="1" outlineLevel="1">
      <c r="A1798" t="s">
        <v>2428</v>
      </c>
      <c r="B1798" t="s">
        <v>2254</v>
      </c>
      <c r="C1798" s="1">
        <f t="shared" si="883"/>
        <v>9075</v>
      </c>
      <c r="D1798" s="8">
        <f t="shared" si="884"/>
        <v>1</v>
      </c>
      <c r="E1798" s="8">
        <f t="shared" si="885"/>
        <v>2</v>
      </c>
      <c r="F1798" s="8">
        <f t="shared" si="886"/>
        <v>0</v>
      </c>
      <c r="G1798" s="61">
        <f t="shared" si="887"/>
        <v>3962</v>
      </c>
      <c r="H1798" s="66">
        <f t="shared" si="882"/>
        <v>0.4365840220385675</v>
      </c>
      <c r="I1798" s="2"/>
      <c r="J1798" s="2">
        <f t="shared" si="888"/>
        <v>0.70975206611570252</v>
      </c>
      <c r="K1798" s="2">
        <f t="shared" si="889"/>
        <v>0.27316804407713496</v>
      </c>
      <c r="L1798" s="2">
        <f t="shared" si="890"/>
        <v>0</v>
      </c>
      <c r="M1798" s="2">
        <f t="shared" si="891"/>
        <v>1.7079889807162518E-2</v>
      </c>
      <c r="N1798" s="61">
        <v>6441</v>
      </c>
      <c r="O1798" s="61">
        <v>2479</v>
      </c>
      <c r="Q1798" s="61">
        <v>154</v>
      </c>
      <c r="U1798" s="64"/>
      <c r="V1798" s="64"/>
      <c r="W1798" s="64"/>
      <c r="X1798" s="64"/>
      <c r="Y1798" s="61">
        <v>1</v>
      </c>
      <c r="Z1798" s="61">
        <v>0</v>
      </c>
      <c r="AA1798" s="64"/>
      <c r="AB1798" s="64"/>
      <c r="AC1798" s="64"/>
      <c r="AD1798" s="64"/>
      <c r="AE1798" s="64"/>
      <c r="AG1798" s="6">
        <f>IF(Q1798&gt;0,RANK(Q1798,(N1798:P1798,Q1798:AE1798)),0)</f>
        <v>3</v>
      </c>
      <c r="AH1798" s="6">
        <f>IF(R1798&gt;0,RANK(R1798,(N1798:P1798,Q1798:AE1798)),0)</f>
        <v>0</v>
      </c>
      <c r="AI1798" s="6">
        <f>IF(T1798&gt;0,RANK(T1798,(N1798:P1798,Q1798:AE1798)),0)</f>
        <v>0</v>
      </c>
      <c r="AJ1798" s="6">
        <f>IF(S1798&gt;0,RANK(S1798,(N1798:P1798,Q1798:AE1798)),0)</f>
        <v>0</v>
      </c>
      <c r="AK1798" s="2">
        <f t="shared" si="892"/>
        <v>1.6969696969696971E-2</v>
      </c>
      <c r="AL1798" s="2">
        <f t="shared" si="893"/>
        <v>0</v>
      </c>
      <c r="AM1798" s="2">
        <f t="shared" si="894"/>
        <v>0</v>
      </c>
      <c r="AN1798" s="2">
        <f t="shared" si="895"/>
        <v>0</v>
      </c>
      <c r="AP1798" t="s">
        <v>2428</v>
      </c>
      <c r="AQ1798" t="s">
        <v>2254</v>
      </c>
      <c r="AR1798">
        <v>1</v>
      </c>
      <c r="AT1798">
        <v>1</v>
      </c>
      <c r="AU1798" s="105">
        <v>54</v>
      </c>
      <c r="AV1798" s="107">
        <v>9</v>
      </c>
      <c r="AW1798" s="111">
        <f t="shared" si="855"/>
        <v>54009</v>
      </c>
      <c r="AY1798" s="6" t="s">
        <v>1243</v>
      </c>
    </row>
    <row r="1799" spans="1:51" hidden="1" outlineLevel="1">
      <c r="A1799" t="s">
        <v>546</v>
      </c>
      <c r="B1799" t="s">
        <v>2254</v>
      </c>
      <c r="C1799" s="1">
        <f t="shared" si="883"/>
        <v>32023</v>
      </c>
      <c r="D1799" s="8">
        <f t="shared" si="884"/>
        <v>1</v>
      </c>
      <c r="E1799" s="8">
        <f t="shared" si="885"/>
        <v>2</v>
      </c>
      <c r="F1799" s="8">
        <f t="shared" si="886"/>
        <v>0</v>
      </c>
      <c r="G1799" s="61">
        <f t="shared" si="887"/>
        <v>12874</v>
      </c>
      <c r="H1799" s="66">
        <f t="shared" si="882"/>
        <v>0.40202354557661679</v>
      </c>
      <c r="I1799" s="2"/>
      <c r="J1799" s="2">
        <f t="shared" si="888"/>
        <v>0.68722480716984669</v>
      </c>
      <c r="K1799" s="2">
        <f t="shared" si="889"/>
        <v>0.28520126159322989</v>
      </c>
      <c r="L1799" s="2">
        <f t="shared" si="890"/>
        <v>0</v>
      </c>
      <c r="M1799" s="2">
        <f t="shared" si="891"/>
        <v>2.7573931236923421E-2</v>
      </c>
      <c r="N1799" s="61">
        <v>22007</v>
      </c>
      <c r="O1799" s="61">
        <v>9133</v>
      </c>
      <c r="Q1799" s="61">
        <v>881</v>
      </c>
      <c r="U1799" s="64"/>
      <c r="V1799" s="64"/>
      <c r="W1799" s="64"/>
      <c r="X1799" s="64"/>
      <c r="Y1799" s="61">
        <v>1</v>
      </c>
      <c r="Z1799" s="61">
        <v>1</v>
      </c>
      <c r="AA1799" s="64"/>
      <c r="AB1799" s="64"/>
      <c r="AC1799" s="64"/>
      <c r="AD1799" s="64"/>
      <c r="AE1799" s="64"/>
      <c r="AG1799" s="6">
        <f>IF(Q1799&gt;0,RANK(Q1799,(N1799:P1799,Q1799:AE1799)),0)</f>
        <v>3</v>
      </c>
      <c r="AH1799" s="6">
        <f>IF(R1799&gt;0,RANK(R1799,(N1799:P1799,Q1799:AE1799)),0)</f>
        <v>0</v>
      </c>
      <c r="AI1799" s="6">
        <f>IF(T1799&gt;0,RANK(T1799,(N1799:P1799,Q1799:AE1799)),0)</f>
        <v>0</v>
      </c>
      <c r="AJ1799" s="6">
        <f>IF(S1799&gt;0,RANK(S1799,(N1799:P1799,Q1799:AE1799)),0)</f>
        <v>0</v>
      </c>
      <c r="AK1799" s="2">
        <f t="shared" si="892"/>
        <v>2.7511476126534054E-2</v>
      </c>
      <c r="AL1799" s="2">
        <f t="shared" si="893"/>
        <v>0</v>
      </c>
      <c r="AM1799" s="2">
        <f t="shared" si="894"/>
        <v>0</v>
      </c>
      <c r="AN1799" s="2">
        <f t="shared" si="895"/>
        <v>0</v>
      </c>
      <c r="AP1799" t="s">
        <v>546</v>
      </c>
      <c r="AQ1799" t="s">
        <v>2254</v>
      </c>
      <c r="AR1799">
        <v>3</v>
      </c>
      <c r="AT1799">
        <v>1</v>
      </c>
      <c r="AU1799" s="105">
        <v>54</v>
      </c>
      <c r="AV1799" s="107">
        <v>11</v>
      </c>
      <c r="AW1799" s="111">
        <f t="shared" si="855"/>
        <v>54011</v>
      </c>
      <c r="AY1799" s="6" t="s">
        <v>1243</v>
      </c>
    </row>
    <row r="1800" spans="1:51" hidden="1" outlineLevel="1">
      <c r="A1800" t="s">
        <v>1340</v>
      </c>
      <c r="B1800" t="s">
        <v>2254</v>
      </c>
      <c r="C1800" s="1">
        <f t="shared" si="883"/>
        <v>2172</v>
      </c>
      <c r="D1800" s="8">
        <f t="shared" si="884"/>
        <v>1</v>
      </c>
      <c r="E1800" s="8">
        <f t="shared" si="885"/>
        <v>2</v>
      </c>
      <c r="F1800" s="8">
        <f t="shared" si="886"/>
        <v>0</v>
      </c>
      <c r="G1800" s="61">
        <f t="shared" si="887"/>
        <v>665</v>
      </c>
      <c r="H1800" s="66">
        <f t="shared" si="882"/>
        <v>0.30616942909760592</v>
      </c>
      <c r="I1800" s="2"/>
      <c r="J1800" s="2">
        <f t="shared" si="888"/>
        <v>0.62615101289134434</v>
      </c>
      <c r="K1800" s="2">
        <f t="shared" si="889"/>
        <v>0.31998158379373848</v>
      </c>
      <c r="L1800" s="2">
        <f t="shared" si="890"/>
        <v>0</v>
      </c>
      <c r="M1800" s="2">
        <f t="shared" si="891"/>
        <v>5.3867403314917184E-2</v>
      </c>
      <c r="N1800" s="61">
        <v>1360</v>
      </c>
      <c r="O1800" s="61">
        <v>695</v>
      </c>
      <c r="Q1800" s="61">
        <v>117</v>
      </c>
      <c r="U1800" s="64"/>
      <c r="V1800" s="64"/>
      <c r="W1800" s="64"/>
      <c r="X1800" s="64"/>
      <c r="Y1800" s="61">
        <v>0</v>
      </c>
      <c r="Z1800" s="61">
        <v>0</v>
      </c>
      <c r="AA1800" s="64"/>
      <c r="AB1800" s="64"/>
      <c r="AC1800" s="64"/>
      <c r="AD1800" s="64"/>
      <c r="AE1800" s="64"/>
      <c r="AG1800" s="6">
        <f>IF(Q1800&gt;0,RANK(Q1800,(N1800:P1800,Q1800:AE1800)),0)</f>
        <v>3</v>
      </c>
      <c r="AH1800" s="6">
        <f>IF(R1800&gt;0,RANK(R1800,(N1800:P1800,Q1800:AE1800)),0)</f>
        <v>0</v>
      </c>
      <c r="AI1800" s="6">
        <f>IF(T1800&gt;0,RANK(T1800,(N1800:P1800,Q1800:AE1800)),0)</f>
        <v>0</v>
      </c>
      <c r="AJ1800" s="6">
        <f>IF(S1800&gt;0,RANK(S1800,(N1800:P1800,Q1800:AE1800)),0)</f>
        <v>0</v>
      </c>
      <c r="AK1800" s="2">
        <f t="shared" si="892"/>
        <v>5.3867403314917128E-2</v>
      </c>
      <c r="AL1800" s="2">
        <f t="shared" si="893"/>
        <v>0</v>
      </c>
      <c r="AM1800" s="2">
        <f t="shared" si="894"/>
        <v>0</v>
      </c>
      <c r="AN1800" s="2">
        <f t="shared" si="895"/>
        <v>0</v>
      </c>
      <c r="AP1800" t="s">
        <v>1340</v>
      </c>
      <c r="AQ1800" t="s">
        <v>2254</v>
      </c>
      <c r="AR1800">
        <v>2</v>
      </c>
      <c r="AT1800">
        <v>1</v>
      </c>
      <c r="AU1800" s="105">
        <v>54</v>
      </c>
      <c r="AV1800" s="107">
        <v>13</v>
      </c>
      <c r="AW1800" s="111">
        <f t="shared" si="855"/>
        <v>54013</v>
      </c>
      <c r="AY1800" s="6" t="s">
        <v>1243</v>
      </c>
    </row>
    <row r="1801" spans="1:51" hidden="1" outlineLevel="1">
      <c r="A1801" t="s">
        <v>976</v>
      </c>
      <c r="B1801" t="s">
        <v>2254</v>
      </c>
      <c r="C1801" s="1">
        <f t="shared" si="883"/>
        <v>3018</v>
      </c>
      <c r="D1801" s="8">
        <f t="shared" si="884"/>
        <v>1</v>
      </c>
      <c r="E1801" s="8">
        <f t="shared" si="885"/>
        <v>2</v>
      </c>
      <c r="F1801" s="8">
        <f t="shared" si="886"/>
        <v>0</v>
      </c>
      <c r="G1801" s="61">
        <f t="shared" si="887"/>
        <v>900</v>
      </c>
      <c r="H1801" s="66">
        <f t="shared" si="882"/>
        <v>0.29821073558648109</v>
      </c>
      <c r="I1801" s="2"/>
      <c r="J1801" s="2">
        <f t="shared" si="888"/>
        <v>0.62723658051689857</v>
      </c>
      <c r="K1801" s="2">
        <f t="shared" si="889"/>
        <v>0.32902584493041748</v>
      </c>
      <c r="L1801" s="2">
        <f t="shared" si="890"/>
        <v>0</v>
      </c>
      <c r="M1801" s="2">
        <f t="shared" si="891"/>
        <v>4.3737574552683955E-2</v>
      </c>
      <c r="N1801" s="61">
        <v>1893</v>
      </c>
      <c r="O1801" s="61">
        <v>993</v>
      </c>
      <c r="Q1801" s="61">
        <v>132</v>
      </c>
      <c r="U1801" s="64"/>
      <c r="V1801" s="64"/>
      <c r="W1801" s="64"/>
      <c r="X1801" s="64"/>
      <c r="Y1801" s="61">
        <v>0</v>
      </c>
      <c r="Z1801" s="61">
        <v>0</v>
      </c>
      <c r="AA1801" s="64"/>
      <c r="AB1801" s="64"/>
      <c r="AC1801" s="64"/>
      <c r="AD1801" s="64"/>
      <c r="AE1801" s="64"/>
      <c r="AG1801" s="6">
        <f>IF(Q1801&gt;0,RANK(Q1801,(N1801:P1801,Q1801:AE1801)),0)</f>
        <v>3</v>
      </c>
      <c r="AH1801" s="6">
        <f>IF(R1801&gt;0,RANK(R1801,(N1801:P1801,Q1801:AE1801)),0)</f>
        <v>0</v>
      </c>
      <c r="AI1801" s="6">
        <f>IF(T1801&gt;0,RANK(T1801,(N1801:P1801,Q1801:AE1801)),0)</f>
        <v>0</v>
      </c>
      <c r="AJ1801" s="6">
        <f>IF(S1801&gt;0,RANK(S1801,(N1801:P1801,Q1801:AE1801)),0)</f>
        <v>0</v>
      </c>
      <c r="AK1801" s="2">
        <f t="shared" si="892"/>
        <v>4.37375745526839E-2</v>
      </c>
      <c r="AL1801" s="2">
        <f t="shared" si="893"/>
        <v>0</v>
      </c>
      <c r="AM1801" s="2">
        <f t="shared" si="894"/>
        <v>0</v>
      </c>
      <c r="AN1801" s="2">
        <f t="shared" si="895"/>
        <v>0</v>
      </c>
      <c r="AP1801" t="s">
        <v>976</v>
      </c>
      <c r="AQ1801" t="s">
        <v>2254</v>
      </c>
      <c r="AR1801">
        <v>2</v>
      </c>
      <c r="AT1801">
        <v>1</v>
      </c>
      <c r="AU1801" s="105">
        <v>54</v>
      </c>
      <c r="AV1801" s="107">
        <v>15</v>
      </c>
      <c r="AW1801" s="111">
        <f t="shared" si="855"/>
        <v>54015</v>
      </c>
      <c r="AY1801" s="6" t="s">
        <v>1243</v>
      </c>
    </row>
    <row r="1802" spans="1:51" hidden="1" outlineLevel="1">
      <c r="A1802" t="s">
        <v>2200</v>
      </c>
      <c r="B1802" t="s">
        <v>2254</v>
      </c>
      <c r="C1802" s="1">
        <f t="shared" si="883"/>
        <v>2726</v>
      </c>
      <c r="D1802" s="8">
        <f t="shared" si="884"/>
        <v>2</v>
      </c>
      <c r="E1802" s="8">
        <f t="shared" si="885"/>
        <v>1</v>
      </c>
      <c r="F1802" s="8">
        <f t="shared" si="886"/>
        <v>0</v>
      </c>
      <c r="G1802" s="61">
        <f t="shared" si="887"/>
        <v>347</v>
      </c>
      <c r="H1802" s="66">
        <f t="shared" si="882"/>
        <v>0.12729273661041821</v>
      </c>
      <c r="I1802" s="2"/>
      <c r="J1802" s="2">
        <f t="shared" si="888"/>
        <v>0.4189288334556126</v>
      </c>
      <c r="K1802" s="2">
        <f t="shared" si="889"/>
        <v>0.54622157006603078</v>
      </c>
      <c r="L1802" s="2">
        <f t="shared" si="890"/>
        <v>0</v>
      </c>
      <c r="M1802" s="2">
        <f t="shared" si="891"/>
        <v>3.4849596478356615E-2</v>
      </c>
      <c r="N1802" s="61">
        <v>1142</v>
      </c>
      <c r="O1802" s="61">
        <v>1489</v>
      </c>
      <c r="Q1802" s="61">
        <v>95</v>
      </c>
      <c r="U1802" s="64"/>
      <c r="V1802" s="64"/>
      <c r="W1802" s="64"/>
      <c r="X1802" s="64"/>
      <c r="Y1802" s="61">
        <v>0</v>
      </c>
      <c r="Z1802" s="61">
        <v>0</v>
      </c>
      <c r="AA1802" s="64"/>
      <c r="AB1802" s="64"/>
      <c r="AC1802" s="64"/>
      <c r="AD1802" s="64"/>
      <c r="AE1802" s="64"/>
      <c r="AG1802" s="6">
        <f>IF(Q1802&gt;0,RANK(Q1802,(N1802:P1802,Q1802:AE1802)),0)</f>
        <v>3</v>
      </c>
      <c r="AH1802" s="6">
        <f>IF(R1802&gt;0,RANK(R1802,(N1802:P1802,Q1802:AE1802)),0)</f>
        <v>0</v>
      </c>
      <c r="AI1802" s="6">
        <f>IF(T1802&gt;0,RANK(T1802,(N1802:P1802,Q1802:AE1802)),0)</f>
        <v>0</v>
      </c>
      <c r="AJ1802" s="6">
        <f>IF(S1802&gt;0,RANK(S1802,(N1802:P1802,Q1802:AE1802)),0)</f>
        <v>0</v>
      </c>
      <c r="AK1802" s="2">
        <f t="shared" si="892"/>
        <v>3.4849596478356566E-2</v>
      </c>
      <c r="AL1802" s="2">
        <f t="shared" si="893"/>
        <v>0</v>
      </c>
      <c r="AM1802" s="2">
        <f t="shared" si="894"/>
        <v>0</v>
      </c>
      <c r="AN1802" s="2">
        <f t="shared" si="895"/>
        <v>0</v>
      </c>
      <c r="AP1802" t="s">
        <v>2200</v>
      </c>
      <c r="AQ1802" t="s">
        <v>2254</v>
      </c>
      <c r="AR1802">
        <v>1</v>
      </c>
      <c r="AT1802">
        <v>1</v>
      </c>
      <c r="AU1802" s="105">
        <v>54</v>
      </c>
      <c r="AV1802" s="107">
        <v>17</v>
      </c>
      <c r="AW1802" s="111">
        <f t="shared" si="855"/>
        <v>54017</v>
      </c>
      <c r="AY1802" s="6" t="s">
        <v>1243</v>
      </c>
    </row>
    <row r="1803" spans="1:51" hidden="1" outlineLevel="1">
      <c r="A1803" t="s">
        <v>204</v>
      </c>
      <c r="B1803" t="s">
        <v>2254</v>
      </c>
      <c r="C1803" s="1">
        <f t="shared" si="883"/>
        <v>13897</v>
      </c>
      <c r="D1803" s="8">
        <f t="shared" si="884"/>
        <v>1</v>
      </c>
      <c r="E1803" s="8">
        <f t="shared" si="885"/>
        <v>2</v>
      </c>
      <c r="F1803" s="8">
        <f t="shared" si="886"/>
        <v>0</v>
      </c>
      <c r="G1803" s="61">
        <f t="shared" si="887"/>
        <v>4240</v>
      </c>
      <c r="H1803" s="66">
        <f t="shared" si="882"/>
        <v>0.30510182053680651</v>
      </c>
      <c r="I1803" s="2"/>
      <c r="J1803" s="2">
        <f t="shared" si="888"/>
        <v>0.63063970641145572</v>
      </c>
      <c r="K1803" s="2">
        <f t="shared" si="889"/>
        <v>0.32553788587464921</v>
      </c>
      <c r="L1803" s="2">
        <f t="shared" si="890"/>
        <v>0</v>
      </c>
      <c r="M1803" s="2">
        <f t="shared" si="891"/>
        <v>4.3822407713895062E-2</v>
      </c>
      <c r="N1803" s="61">
        <v>8764</v>
      </c>
      <c r="O1803" s="61">
        <v>4524</v>
      </c>
      <c r="Q1803" s="61">
        <v>609</v>
      </c>
      <c r="U1803" s="64"/>
      <c r="V1803" s="64"/>
      <c r="W1803" s="64"/>
      <c r="X1803" s="64"/>
      <c r="Y1803" s="61">
        <v>0</v>
      </c>
      <c r="Z1803" s="61">
        <v>0</v>
      </c>
      <c r="AA1803" s="64"/>
      <c r="AB1803" s="64"/>
      <c r="AC1803" s="64"/>
      <c r="AD1803" s="64"/>
      <c r="AE1803" s="64"/>
      <c r="AG1803" s="6">
        <f>IF(Q1803&gt;0,RANK(Q1803,(N1803:P1803,Q1803:AE1803)),0)</f>
        <v>3</v>
      </c>
      <c r="AH1803" s="6">
        <f>IF(R1803&gt;0,RANK(R1803,(N1803:P1803,Q1803:AE1803)),0)</f>
        <v>0</v>
      </c>
      <c r="AI1803" s="6">
        <f>IF(T1803&gt;0,RANK(T1803,(N1803:P1803,Q1803:AE1803)),0)</f>
        <v>0</v>
      </c>
      <c r="AJ1803" s="6">
        <f>IF(S1803&gt;0,RANK(S1803,(N1803:P1803,Q1803:AE1803)),0)</f>
        <v>0</v>
      </c>
      <c r="AK1803" s="2">
        <f t="shared" si="892"/>
        <v>4.3822407713895083E-2</v>
      </c>
      <c r="AL1803" s="2">
        <f t="shared" si="893"/>
        <v>0</v>
      </c>
      <c r="AM1803" s="2">
        <f t="shared" si="894"/>
        <v>0</v>
      </c>
      <c r="AN1803" s="2">
        <f t="shared" si="895"/>
        <v>0</v>
      </c>
      <c r="AP1803" t="s">
        <v>204</v>
      </c>
      <c r="AQ1803" t="s">
        <v>2254</v>
      </c>
      <c r="AR1803">
        <v>3</v>
      </c>
      <c r="AT1803">
        <v>1</v>
      </c>
      <c r="AU1803" s="105">
        <v>54</v>
      </c>
      <c r="AV1803" s="107">
        <v>19</v>
      </c>
      <c r="AW1803" s="111">
        <f t="shared" ref="AW1803:AW1866" si="896">1000*AU1803+AV1803</f>
        <v>54019</v>
      </c>
      <c r="AY1803" s="6" t="s">
        <v>1243</v>
      </c>
    </row>
    <row r="1804" spans="1:51" hidden="1" outlineLevel="1">
      <c r="A1804" t="s">
        <v>1494</v>
      </c>
      <c r="B1804" t="s">
        <v>2254</v>
      </c>
      <c r="C1804" s="1">
        <f t="shared" si="883"/>
        <v>2528</v>
      </c>
      <c r="D1804" s="8">
        <f t="shared" si="884"/>
        <v>1</v>
      </c>
      <c r="E1804" s="8">
        <f t="shared" si="885"/>
        <v>2</v>
      </c>
      <c r="F1804" s="8">
        <f t="shared" si="886"/>
        <v>0</v>
      </c>
      <c r="G1804" s="61">
        <f t="shared" si="887"/>
        <v>528</v>
      </c>
      <c r="H1804" s="66">
        <f t="shared" si="882"/>
        <v>0.20886075949367089</v>
      </c>
      <c r="I1804" s="2"/>
      <c r="J1804" s="2">
        <f t="shared" si="888"/>
        <v>0.55735759493670889</v>
      </c>
      <c r="K1804" s="2">
        <f t="shared" si="889"/>
        <v>0.348496835443038</v>
      </c>
      <c r="L1804" s="2">
        <f t="shared" si="890"/>
        <v>0</v>
      </c>
      <c r="M1804" s="2">
        <f t="shared" si="891"/>
        <v>9.4145569620253111E-2</v>
      </c>
      <c r="N1804" s="61">
        <v>1409</v>
      </c>
      <c r="O1804" s="61">
        <v>881</v>
      </c>
      <c r="Q1804" s="61">
        <v>238</v>
      </c>
      <c r="U1804" s="64"/>
      <c r="V1804" s="64"/>
      <c r="W1804" s="64"/>
      <c r="X1804" s="64"/>
      <c r="Y1804" s="61">
        <v>0</v>
      </c>
      <c r="Z1804" s="61">
        <v>0</v>
      </c>
      <c r="AA1804" s="64"/>
      <c r="AB1804" s="64"/>
      <c r="AC1804" s="64"/>
      <c r="AD1804" s="64"/>
      <c r="AE1804" s="64"/>
      <c r="AG1804" s="6">
        <f>IF(Q1804&gt;0,RANK(Q1804,(N1804:P1804,Q1804:AE1804)),0)</f>
        <v>3</v>
      </c>
      <c r="AH1804" s="6">
        <f>IF(R1804&gt;0,RANK(R1804,(N1804:P1804,Q1804:AE1804)),0)</f>
        <v>0</v>
      </c>
      <c r="AI1804" s="6">
        <f>IF(T1804&gt;0,RANK(T1804,(N1804:P1804,Q1804:AE1804)),0)</f>
        <v>0</v>
      </c>
      <c r="AJ1804" s="6">
        <f>IF(S1804&gt;0,RANK(S1804,(N1804:P1804,Q1804:AE1804)),0)</f>
        <v>0</v>
      </c>
      <c r="AK1804" s="2">
        <f t="shared" si="892"/>
        <v>9.4145569620253167E-2</v>
      </c>
      <c r="AL1804" s="2">
        <f t="shared" si="893"/>
        <v>0</v>
      </c>
      <c r="AM1804" s="2">
        <f t="shared" si="894"/>
        <v>0</v>
      </c>
      <c r="AN1804" s="2">
        <f t="shared" si="895"/>
        <v>0</v>
      </c>
      <c r="AP1804" t="s">
        <v>1494</v>
      </c>
      <c r="AQ1804" t="s">
        <v>2254</v>
      </c>
      <c r="AR1804">
        <v>1</v>
      </c>
      <c r="AT1804">
        <v>1</v>
      </c>
      <c r="AU1804" s="105">
        <v>54</v>
      </c>
      <c r="AV1804" s="107">
        <v>21</v>
      </c>
      <c r="AW1804" s="111">
        <f t="shared" si="896"/>
        <v>54021</v>
      </c>
      <c r="AY1804" s="6" t="s">
        <v>1243</v>
      </c>
    </row>
    <row r="1805" spans="1:51" hidden="1" outlineLevel="1">
      <c r="A1805" t="s">
        <v>2094</v>
      </c>
      <c r="B1805" t="s">
        <v>2254</v>
      </c>
      <c r="C1805" s="1">
        <f t="shared" si="883"/>
        <v>4507</v>
      </c>
      <c r="D1805" s="8">
        <f t="shared" si="884"/>
        <v>2</v>
      </c>
      <c r="E1805" s="8">
        <f t="shared" si="885"/>
        <v>1</v>
      </c>
      <c r="F1805" s="8">
        <f t="shared" si="886"/>
        <v>0</v>
      </c>
      <c r="G1805" s="61">
        <f t="shared" si="887"/>
        <v>1482</v>
      </c>
      <c r="H1805" s="66">
        <f t="shared" si="882"/>
        <v>0.32882183270468163</v>
      </c>
      <c r="I1805" s="2"/>
      <c r="J1805" s="2">
        <f t="shared" si="888"/>
        <v>0.32682493898380299</v>
      </c>
      <c r="K1805" s="2">
        <f t="shared" si="889"/>
        <v>0.65564677168848462</v>
      </c>
      <c r="L1805" s="2">
        <f t="shared" si="890"/>
        <v>0</v>
      </c>
      <c r="M1805" s="2">
        <f t="shared" si="891"/>
        <v>1.7528289327712443E-2</v>
      </c>
      <c r="N1805" s="61">
        <v>1473</v>
      </c>
      <c r="O1805" s="61">
        <v>2955</v>
      </c>
      <c r="Q1805" s="61">
        <v>79</v>
      </c>
      <c r="U1805" s="64"/>
      <c r="V1805" s="64"/>
      <c r="W1805" s="64"/>
      <c r="X1805" s="64"/>
      <c r="Y1805" s="61">
        <v>0</v>
      </c>
      <c r="Z1805" s="61">
        <v>0</v>
      </c>
      <c r="AA1805" s="64"/>
      <c r="AB1805" s="64"/>
      <c r="AC1805" s="64"/>
      <c r="AD1805" s="64"/>
      <c r="AE1805" s="64"/>
      <c r="AG1805" s="6">
        <f>IF(Q1805&gt;0,RANK(Q1805,(N1805:P1805,Q1805:AE1805)),0)</f>
        <v>3</v>
      </c>
      <c r="AH1805" s="6">
        <f>IF(R1805&gt;0,RANK(R1805,(N1805:P1805,Q1805:AE1805)),0)</f>
        <v>0</v>
      </c>
      <c r="AI1805" s="6">
        <f>IF(T1805&gt;0,RANK(T1805,(N1805:P1805,Q1805:AE1805)),0)</f>
        <v>0</v>
      </c>
      <c r="AJ1805" s="6">
        <f>IF(S1805&gt;0,RANK(S1805,(N1805:P1805,Q1805:AE1805)),0)</f>
        <v>0</v>
      </c>
      <c r="AK1805" s="2">
        <f t="shared" si="892"/>
        <v>1.7528289327712446E-2</v>
      </c>
      <c r="AL1805" s="2">
        <f t="shared" si="893"/>
        <v>0</v>
      </c>
      <c r="AM1805" s="2">
        <f t="shared" si="894"/>
        <v>0</v>
      </c>
      <c r="AN1805" s="2">
        <f t="shared" si="895"/>
        <v>0</v>
      </c>
      <c r="AP1805" t="s">
        <v>2094</v>
      </c>
      <c r="AQ1805" t="s">
        <v>2254</v>
      </c>
      <c r="AR1805">
        <v>1</v>
      </c>
      <c r="AT1805">
        <v>1</v>
      </c>
      <c r="AU1805" s="105">
        <v>54</v>
      </c>
      <c r="AV1805" s="107">
        <v>23</v>
      </c>
      <c r="AW1805" s="111">
        <f t="shared" si="896"/>
        <v>54023</v>
      </c>
      <c r="AY1805" s="6" t="s">
        <v>1243</v>
      </c>
    </row>
    <row r="1806" spans="1:51" hidden="1" outlineLevel="1">
      <c r="A1806" t="s">
        <v>321</v>
      </c>
      <c r="B1806" t="s">
        <v>2254</v>
      </c>
      <c r="C1806" s="1">
        <f t="shared" si="883"/>
        <v>12646</v>
      </c>
      <c r="D1806" s="8">
        <f t="shared" si="884"/>
        <v>1</v>
      </c>
      <c r="E1806" s="8">
        <f t="shared" si="885"/>
        <v>2</v>
      </c>
      <c r="F1806" s="8">
        <f t="shared" si="886"/>
        <v>0</v>
      </c>
      <c r="G1806" s="61">
        <f t="shared" si="887"/>
        <v>3840</v>
      </c>
      <c r="H1806" s="66">
        <f t="shared" si="882"/>
        <v>0.30365332911592596</v>
      </c>
      <c r="I1806" s="2"/>
      <c r="J1806" s="2">
        <f t="shared" si="888"/>
        <v>0.62881543571089671</v>
      </c>
      <c r="K1806" s="2">
        <f t="shared" si="889"/>
        <v>0.32516210659497075</v>
      </c>
      <c r="L1806" s="2">
        <f t="shared" si="890"/>
        <v>0</v>
      </c>
      <c r="M1806" s="2">
        <f t="shared" si="891"/>
        <v>4.6022457694132546E-2</v>
      </c>
      <c r="N1806" s="61">
        <v>7952</v>
      </c>
      <c r="O1806" s="61">
        <v>4112</v>
      </c>
      <c r="Q1806" s="61">
        <v>582</v>
      </c>
      <c r="U1806" s="64"/>
      <c r="V1806" s="64"/>
      <c r="W1806" s="64"/>
      <c r="X1806" s="64"/>
      <c r="Y1806" s="61">
        <v>0</v>
      </c>
      <c r="Z1806" s="61">
        <v>0</v>
      </c>
      <c r="AA1806" s="64"/>
      <c r="AB1806" s="64"/>
      <c r="AC1806" s="64"/>
      <c r="AD1806" s="64"/>
      <c r="AE1806" s="64"/>
      <c r="AG1806" s="6">
        <f>IF(Q1806&gt;0,RANK(Q1806,(N1806:P1806,Q1806:AE1806)),0)</f>
        <v>3</v>
      </c>
      <c r="AH1806" s="6">
        <f>IF(R1806&gt;0,RANK(R1806,(N1806:P1806,Q1806:AE1806)),0)</f>
        <v>0</v>
      </c>
      <c r="AI1806" s="6">
        <f>IF(T1806&gt;0,RANK(T1806,(N1806:P1806,Q1806:AE1806)),0)</f>
        <v>0</v>
      </c>
      <c r="AJ1806" s="6">
        <f>IF(S1806&gt;0,RANK(S1806,(N1806:P1806,Q1806:AE1806)),0)</f>
        <v>0</v>
      </c>
      <c r="AK1806" s="2">
        <f t="shared" si="892"/>
        <v>4.6022457694132532E-2</v>
      </c>
      <c r="AL1806" s="2">
        <f t="shared" si="893"/>
        <v>0</v>
      </c>
      <c r="AM1806" s="2">
        <f t="shared" si="894"/>
        <v>0</v>
      </c>
      <c r="AN1806" s="2">
        <f t="shared" si="895"/>
        <v>0</v>
      </c>
      <c r="AP1806" t="s">
        <v>321</v>
      </c>
      <c r="AQ1806" t="s">
        <v>2254</v>
      </c>
      <c r="AR1806">
        <v>3</v>
      </c>
      <c r="AT1806">
        <v>1</v>
      </c>
      <c r="AU1806" s="105">
        <v>54</v>
      </c>
      <c r="AV1806" s="107">
        <v>25</v>
      </c>
      <c r="AW1806" s="111">
        <f t="shared" si="896"/>
        <v>54025</v>
      </c>
      <c r="AY1806" s="6" t="s">
        <v>1243</v>
      </c>
    </row>
    <row r="1807" spans="1:51" hidden="1" outlineLevel="1">
      <c r="A1807" t="s">
        <v>1112</v>
      </c>
      <c r="B1807" t="s">
        <v>2254</v>
      </c>
      <c r="C1807" s="1">
        <f t="shared" si="883"/>
        <v>7922</v>
      </c>
      <c r="D1807" s="8">
        <f t="shared" si="884"/>
        <v>1</v>
      </c>
      <c r="E1807" s="8">
        <f t="shared" si="885"/>
        <v>2</v>
      </c>
      <c r="F1807" s="8">
        <f t="shared" si="886"/>
        <v>0</v>
      </c>
      <c r="G1807" s="61">
        <f t="shared" si="887"/>
        <v>194</v>
      </c>
      <c r="H1807" s="66">
        <f t="shared" si="882"/>
        <v>2.4488765463266851E-2</v>
      </c>
      <c r="I1807" s="2"/>
      <c r="J1807" s="2">
        <f t="shared" si="888"/>
        <v>0.49924261550113608</v>
      </c>
      <c r="K1807" s="2">
        <f t="shared" si="889"/>
        <v>0.47475385003786924</v>
      </c>
      <c r="L1807" s="2">
        <f t="shared" si="890"/>
        <v>0</v>
      </c>
      <c r="M1807" s="2">
        <f t="shared" si="891"/>
        <v>2.6003534460994737E-2</v>
      </c>
      <c r="N1807" s="61">
        <v>3955</v>
      </c>
      <c r="O1807" s="61">
        <v>3761</v>
      </c>
      <c r="Q1807" s="61">
        <v>202</v>
      </c>
      <c r="U1807" s="64"/>
      <c r="V1807" s="64"/>
      <c r="W1807" s="64"/>
      <c r="X1807" s="64"/>
      <c r="Y1807" s="61">
        <v>4</v>
      </c>
      <c r="Z1807" s="61">
        <v>0</v>
      </c>
      <c r="AA1807" s="64"/>
      <c r="AB1807" s="64"/>
      <c r="AC1807" s="64"/>
      <c r="AD1807" s="64"/>
      <c r="AE1807" s="64"/>
      <c r="AG1807" s="6">
        <f>IF(Q1807&gt;0,RANK(Q1807,(N1807:P1807,Q1807:AE1807)),0)</f>
        <v>3</v>
      </c>
      <c r="AH1807" s="6">
        <f>IF(R1807&gt;0,RANK(R1807,(N1807:P1807,Q1807:AE1807)),0)</f>
        <v>0</v>
      </c>
      <c r="AI1807" s="6">
        <f>IF(T1807&gt;0,RANK(T1807,(N1807:P1807,Q1807:AE1807)),0)</f>
        <v>0</v>
      </c>
      <c r="AJ1807" s="6">
        <f>IF(S1807&gt;0,RANK(S1807,(N1807:P1807,Q1807:AE1807)),0)</f>
        <v>0</v>
      </c>
      <c r="AK1807" s="2">
        <f t="shared" si="892"/>
        <v>2.5498611461752082E-2</v>
      </c>
      <c r="AL1807" s="2">
        <f t="shared" si="893"/>
        <v>0</v>
      </c>
      <c r="AM1807" s="2">
        <f t="shared" si="894"/>
        <v>0</v>
      </c>
      <c r="AN1807" s="2">
        <f t="shared" si="895"/>
        <v>0</v>
      </c>
      <c r="AP1807" t="s">
        <v>1112</v>
      </c>
      <c r="AQ1807" t="s">
        <v>2254</v>
      </c>
      <c r="AR1807">
        <v>2</v>
      </c>
      <c r="AT1807">
        <v>1</v>
      </c>
      <c r="AU1807" s="105">
        <v>54</v>
      </c>
      <c r="AV1807" s="107">
        <v>27</v>
      </c>
      <c r="AW1807" s="111">
        <f t="shared" si="896"/>
        <v>54027</v>
      </c>
      <c r="AY1807" s="6" t="s">
        <v>1243</v>
      </c>
    </row>
    <row r="1808" spans="1:51" hidden="1" outlineLevel="1">
      <c r="A1808" t="s">
        <v>1363</v>
      </c>
      <c r="B1808" t="s">
        <v>2254</v>
      </c>
      <c r="C1808" s="1">
        <f t="shared" si="883"/>
        <v>11735</v>
      </c>
      <c r="D1808" s="8">
        <f t="shared" si="884"/>
        <v>1</v>
      </c>
      <c r="E1808" s="8">
        <f t="shared" si="885"/>
        <v>2</v>
      </c>
      <c r="F1808" s="8">
        <f t="shared" si="886"/>
        <v>0</v>
      </c>
      <c r="G1808" s="61">
        <f t="shared" si="887"/>
        <v>4292</v>
      </c>
      <c r="H1808" s="66">
        <f t="shared" si="882"/>
        <v>0.36574350234341713</v>
      </c>
      <c r="I1808" s="2"/>
      <c r="J1808" s="2">
        <f t="shared" si="888"/>
        <v>0.67490413293566254</v>
      </c>
      <c r="K1808" s="2">
        <f t="shared" si="889"/>
        <v>0.30916063059224541</v>
      </c>
      <c r="L1808" s="2">
        <f t="shared" si="890"/>
        <v>0</v>
      </c>
      <c r="M1808" s="2">
        <f t="shared" si="891"/>
        <v>1.5935236472092051E-2</v>
      </c>
      <c r="N1808" s="61">
        <v>7920</v>
      </c>
      <c r="O1808" s="61">
        <v>3628</v>
      </c>
      <c r="Q1808" s="61">
        <v>186</v>
      </c>
      <c r="U1808" s="64"/>
      <c r="V1808" s="64"/>
      <c r="W1808" s="64"/>
      <c r="X1808" s="64"/>
      <c r="Y1808" s="61">
        <v>1</v>
      </c>
      <c r="Z1808" s="61">
        <v>0</v>
      </c>
      <c r="AA1808" s="64"/>
      <c r="AB1808" s="64"/>
      <c r="AC1808" s="64"/>
      <c r="AD1808" s="64"/>
      <c r="AE1808" s="64"/>
      <c r="AG1808" s="6">
        <f>IF(Q1808&gt;0,RANK(Q1808,(N1808:P1808,Q1808:AE1808)),0)</f>
        <v>3</v>
      </c>
      <c r="AH1808" s="6">
        <f>IF(R1808&gt;0,RANK(R1808,(N1808:P1808,Q1808:AE1808)),0)</f>
        <v>0</v>
      </c>
      <c r="AI1808" s="6">
        <f>IF(T1808&gt;0,RANK(T1808,(N1808:P1808,Q1808:AE1808)),0)</f>
        <v>0</v>
      </c>
      <c r="AJ1808" s="6">
        <f>IF(S1808&gt;0,RANK(S1808,(N1808:P1808,Q1808:AE1808)),0)</f>
        <v>0</v>
      </c>
      <c r="AK1808" s="2">
        <f t="shared" si="892"/>
        <v>1.5850021303792074E-2</v>
      </c>
      <c r="AL1808" s="2">
        <f t="shared" si="893"/>
        <v>0</v>
      </c>
      <c r="AM1808" s="2">
        <f t="shared" si="894"/>
        <v>0</v>
      </c>
      <c r="AN1808" s="2">
        <f t="shared" si="895"/>
        <v>0</v>
      </c>
      <c r="AP1808" t="s">
        <v>1363</v>
      </c>
      <c r="AQ1808" t="s">
        <v>2254</v>
      </c>
      <c r="AR1808">
        <v>1</v>
      </c>
      <c r="AT1808">
        <v>1</v>
      </c>
      <c r="AU1808" s="105">
        <v>54</v>
      </c>
      <c r="AV1808" s="107">
        <v>29</v>
      </c>
      <c r="AW1808" s="111">
        <f t="shared" si="896"/>
        <v>54029</v>
      </c>
      <c r="AY1808" s="6" t="s">
        <v>1243</v>
      </c>
    </row>
    <row r="1809" spans="1:51" hidden="1" outlineLevel="1">
      <c r="A1809" t="s">
        <v>1529</v>
      </c>
      <c r="B1809" t="s">
        <v>2254</v>
      </c>
      <c r="C1809" s="1">
        <f t="shared" si="883"/>
        <v>5058</v>
      </c>
      <c r="D1809" s="8">
        <f t="shared" si="884"/>
        <v>1</v>
      </c>
      <c r="E1809" s="8">
        <f t="shared" si="885"/>
        <v>2</v>
      </c>
      <c r="F1809" s="8">
        <f t="shared" si="886"/>
        <v>0</v>
      </c>
      <c r="G1809" s="61">
        <f t="shared" si="887"/>
        <v>593</v>
      </c>
      <c r="H1809" s="66">
        <f t="shared" si="882"/>
        <v>0.11724001581652828</v>
      </c>
      <c r="I1809" s="2"/>
      <c r="J1809" s="2">
        <f t="shared" si="888"/>
        <v>0.5462633451957295</v>
      </c>
      <c r="K1809" s="2">
        <f t="shared" si="889"/>
        <v>0.42902332937920129</v>
      </c>
      <c r="L1809" s="2">
        <f t="shared" si="890"/>
        <v>0</v>
      </c>
      <c r="M1809" s="2">
        <f t="shared" si="891"/>
        <v>2.471332542506921E-2</v>
      </c>
      <c r="N1809" s="61">
        <v>2763</v>
      </c>
      <c r="O1809" s="61">
        <v>2170</v>
      </c>
      <c r="Q1809" s="61">
        <v>124</v>
      </c>
      <c r="U1809" s="64"/>
      <c r="V1809" s="64"/>
      <c r="W1809" s="64"/>
      <c r="X1809" s="64"/>
      <c r="Y1809" s="61">
        <v>0</v>
      </c>
      <c r="Z1809" s="61">
        <v>1</v>
      </c>
      <c r="AA1809" s="64"/>
      <c r="AB1809" s="64"/>
      <c r="AC1809" s="64"/>
      <c r="AD1809" s="64"/>
      <c r="AE1809" s="64"/>
      <c r="AG1809" s="6">
        <f>IF(Q1809&gt;0,RANK(Q1809,(N1809:P1809,Q1809:AE1809)),0)</f>
        <v>3</v>
      </c>
      <c r="AH1809" s="6">
        <f>IF(R1809&gt;0,RANK(R1809,(N1809:P1809,Q1809:AE1809)),0)</f>
        <v>0</v>
      </c>
      <c r="AI1809" s="6">
        <f>IF(T1809&gt;0,RANK(T1809,(N1809:P1809,Q1809:AE1809)),0)</f>
        <v>0</v>
      </c>
      <c r="AJ1809" s="6">
        <f>IF(S1809&gt;0,RANK(S1809,(N1809:P1809,Q1809:AE1809)),0)</f>
        <v>0</v>
      </c>
      <c r="AK1809" s="2">
        <f t="shared" si="892"/>
        <v>2.4515618821668642E-2</v>
      </c>
      <c r="AL1809" s="2">
        <f t="shared" si="893"/>
        <v>0</v>
      </c>
      <c r="AM1809" s="2">
        <f t="shared" si="894"/>
        <v>0</v>
      </c>
      <c r="AN1809" s="2">
        <f t="shared" si="895"/>
        <v>0</v>
      </c>
      <c r="AP1809" t="s">
        <v>1529</v>
      </c>
      <c r="AQ1809" t="s">
        <v>2254</v>
      </c>
      <c r="AR1809">
        <v>2</v>
      </c>
      <c r="AT1809">
        <v>1</v>
      </c>
      <c r="AU1809" s="105">
        <v>54</v>
      </c>
      <c r="AV1809" s="107">
        <v>31</v>
      </c>
      <c r="AW1809" s="111">
        <f t="shared" si="896"/>
        <v>54031</v>
      </c>
      <c r="AY1809" s="6" t="s">
        <v>1243</v>
      </c>
    </row>
    <row r="1810" spans="1:51" hidden="1" outlineLevel="1">
      <c r="A1810" t="s">
        <v>2095</v>
      </c>
      <c r="B1810" t="s">
        <v>2254</v>
      </c>
      <c r="C1810" s="1">
        <f t="shared" si="883"/>
        <v>26206</v>
      </c>
      <c r="D1810" s="8">
        <f t="shared" si="884"/>
        <v>1</v>
      </c>
      <c r="E1810" s="8">
        <f t="shared" si="885"/>
        <v>2</v>
      </c>
      <c r="F1810" s="8">
        <f t="shared" si="886"/>
        <v>0</v>
      </c>
      <c r="G1810" s="61">
        <f t="shared" si="887"/>
        <v>4557</v>
      </c>
      <c r="H1810" s="66">
        <f t="shared" si="882"/>
        <v>0.17389147523467907</v>
      </c>
      <c r="I1810" s="2"/>
      <c r="J1810" s="2">
        <f t="shared" si="888"/>
        <v>0.57273143554911088</v>
      </c>
      <c r="K1810" s="2">
        <f t="shared" si="889"/>
        <v>0.39883996031443181</v>
      </c>
      <c r="L1810" s="2">
        <f t="shared" si="890"/>
        <v>0</v>
      </c>
      <c r="M1810" s="2">
        <f t="shared" si="891"/>
        <v>2.8428604136457314E-2</v>
      </c>
      <c r="N1810" s="61">
        <v>15009</v>
      </c>
      <c r="O1810" s="61">
        <v>10452</v>
      </c>
      <c r="Q1810" s="61">
        <v>743</v>
      </c>
      <c r="U1810" s="64"/>
      <c r="V1810" s="64"/>
      <c r="W1810" s="64"/>
      <c r="X1810" s="64"/>
      <c r="Y1810" s="61">
        <v>2</v>
      </c>
      <c r="Z1810" s="61">
        <v>0</v>
      </c>
      <c r="AA1810" s="64"/>
      <c r="AB1810" s="64"/>
      <c r="AC1810" s="64"/>
      <c r="AD1810" s="64"/>
      <c r="AE1810" s="64"/>
      <c r="AG1810" s="6">
        <f>IF(Q1810&gt;0,RANK(Q1810,(N1810:P1810,Q1810:AE1810)),0)</f>
        <v>3</v>
      </c>
      <c r="AH1810" s="6">
        <f>IF(R1810&gt;0,RANK(R1810,(N1810:P1810,Q1810:AE1810)),0)</f>
        <v>0</v>
      </c>
      <c r="AI1810" s="6">
        <f>IF(T1810&gt;0,RANK(T1810,(N1810:P1810,Q1810:AE1810)),0)</f>
        <v>0</v>
      </c>
      <c r="AJ1810" s="6">
        <f>IF(S1810&gt;0,RANK(S1810,(N1810:P1810,Q1810:AE1810)),0)</f>
        <v>0</v>
      </c>
      <c r="AK1810" s="2">
        <f t="shared" si="892"/>
        <v>2.8352285736090971E-2</v>
      </c>
      <c r="AL1810" s="2">
        <f t="shared" si="893"/>
        <v>0</v>
      </c>
      <c r="AM1810" s="2">
        <f t="shared" si="894"/>
        <v>0</v>
      </c>
      <c r="AN1810" s="2">
        <f t="shared" si="895"/>
        <v>0</v>
      </c>
      <c r="AP1810" t="s">
        <v>2095</v>
      </c>
      <c r="AQ1810" t="s">
        <v>2254</v>
      </c>
      <c r="AR1810">
        <v>1</v>
      </c>
      <c r="AT1810">
        <v>1</v>
      </c>
      <c r="AU1810" s="105">
        <v>54</v>
      </c>
      <c r="AV1810" s="107">
        <v>33</v>
      </c>
      <c r="AW1810" s="111">
        <f t="shared" si="896"/>
        <v>54033</v>
      </c>
      <c r="AY1810" s="6" t="s">
        <v>1243</v>
      </c>
    </row>
    <row r="1811" spans="1:51" hidden="1" outlineLevel="1">
      <c r="A1811" t="s">
        <v>806</v>
      </c>
      <c r="B1811" t="s">
        <v>2254</v>
      </c>
      <c r="C1811" s="1">
        <f t="shared" si="883"/>
        <v>11377</v>
      </c>
      <c r="D1811" s="8">
        <f t="shared" si="884"/>
        <v>1</v>
      </c>
      <c r="E1811" s="8">
        <f t="shared" si="885"/>
        <v>2</v>
      </c>
      <c r="F1811" s="8">
        <f t="shared" si="886"/>
        <v>0</v>
      </c>
      <c r="G1811" s="61">
        <f t="shared" si="887"/>
        <v>2947</v>
      </c>
      <c r="H1811" s="66">
        <f t="shared" si="882"/>
        <v>0.25903137909818053</v>
      </c>
      <c r="I1811" s="2"/>
      <c r="J1811" s="2">
        <f t="shared" si="888"/>
        <v>0.61870440362134127</v>
      </c>
      <c r="K1811" s="2">
        <f t="shared" si="889"/>
        <v>0.35967302452316074</v>
      </c>
      <c r="L1811" s="2">
        <f t="shared" si="890"/>
        <v>0</v>
      </c>
      <c r="M1811" s="2">
        <f t="shared" si="891"/>
        <v>2.1622571855497985E-2</v>
      </c>
      <c r="N1811" s="61">
        <v>7039</v>
      </c>
      <c r="O1811" s="61">
        <v>4092</v>
      </c>
      <c r="Q1811" s="61">
        <v>246</v>
      </c>
      <c r="U1811" s="64"/>
      <c r="V1811" s="64"/>
      <c r="W1811" s="64"/>
      <c r="X1811" s="64"/>
      <c r="Y1811" s="61">
        <v>0</v>
      </c>
      <c r="Z1811" s="61">
        <v>0</v>
      </c>
      <c r="AA1811" s="64"/>
      <c r="AB1811" s="64"/>
      <c r="AC1811" s="64"/>
      <c r="AD1811" s="64"/>
      <c r="AE1811" s="64"/>
      <c r="AG1811" s="6">
        <f>IF(Q1811&gt;0,RANK(Q1811,(N1811:P1811,Q1811:AE1811)),0)</f>
        <v>3</v>
      </c>
      <c r="AH1811" s="6">
        <f>IF(R1811&gt;0,RANK(R1811,(N1811:P1811,Q1811:AE1811)),0)</f>
        <v>0</v>
      </c>
      <c r="AI1811" s="6">
        <f>IF(T1811&gt;0,RANK(T1811,(N1811:P1811,Q1811:AE1811)),0)</f>
        <v>0</v>
      </c>
      <c r="AJ1811" s="6">
        <f>IF(S1811&gt;0,RANK(S1811,(N1811:P1811,Q1811:AE1811)),0)</f>
        <v>0</v>
      </c>
      <c r="AK1811" s="2">
        <f t="shared" si="892"/>
        <v>2.1622571855497933E-2</v>
      </c>
      <c r="AL1811" s="2">
        <f t="shared" si="893"/>
        <v>0</v>
      </c>
      <c r="AM1811" s="2">
        <f t="shared" si="894"/>
        <v>0</v>
      </c>
      <c r="AN1811" s="2">
        <f t="shared" si="895"/>
        <v>0</v>
      </c>
      <c r="AP1811" t="s">
        <v>806</v>
      </c>
      <c r="AQ1811" t="s">
        <v>2254</v>
      </c>
      <c r="AR1811">
        <v>2</v>
      </c>
      <c r="AT1811">
        <v>1</v>
      </c>
      <c r="AU1811" s="105">
        <v>54</v>
      </c>
      <c r="AV1811" s="107">
        <v>35</v>
      </c>
      <c r="AW1811" s="111">
        <f t="shared" si="896"/>
        <v>54035</v>
      </c>
      <c r="AY1811" s="6" t="s">
        <v>1243</v>
      </c>
    </row>
    <row r="1812" spans="1:51" hidden="1" outlineLevel="1">
      <c r="A1812" t="s">
        <v>1951</v>
      </c>
      <c r="B1812" t="s">
        <v>2254</v>
      </c>
      <c r="C1812" s="1">
        <f t="shared" si="883"/>
        <v>21802</v>
      </c>
      <c r="D1812" s="8">
        <f t="shared" si="884"/>
        <v>1</v>
      </c>
      <c r="E1812" s="8">
        <f t="shared" si="885"/>
        <v>2</v>
      </c>
      <c r="F1812" s="8">
        <f t="shared" si="886"/>
        <v>0</v>
      </c>
      <c r="G1812" s="61">
        <f t="shared" si="887"/>
        <v>3719</v>
      </c>
      <c r="H1812" s="66">
        <f t="shared" si="882"/>
        <v>0.17058068067149804</v>
      </c>
      <c r="I1812" s="2"/>
      <c r="J1812" s="2">
        <f t="shared" si="888"/>
        <v>0.56591138427667187</v>
      </c>
      <c r="K1812" s="2">
        <f t="shared" si="889"/>
        <v>0.39533070360517386</v>
      </c>
      <c r="L1812" s="2">
        <f t="shared" si="890"/>
        <v>0</v>
      </c>
      <c r="M1812" s="2">
        <f t="shared" si="891"/>
        <v>3.875791211815427E-2</v>
      </c>
      <c r="N1812" s="61">
        <v>12338</v>
      </c>
      <c r="O1812" s="61">
        <v>8619</v>
      </c>
      <c r="Q1812" s="61">
        <v>841</v>
      </c>
      <c r="U1812" s="64"/>
      <c r="V1812" s="64"/>
      <c r="W1812" s="64"/>
      <c r="X1812" s="64"/>
      <c r="Y1812" s="61">
        <v>4</v>
      </c>
      <c r="Z1812" s="61">
        <v>0</v>
      </c>
      <c r="AA1812" s="64"/>
      <c r="AB1812" s="64"/>
      <c r="AC1812" s="64"/>
      <c r="AD1812" s="64"/>
      <c r="AE1812" s="64"/>
      <c r="AG1812" s="6">
        <f>IF(Q1812&gt;0,RANK(Q1812,(N1812:P1812,Q1812:AE1812)),0)</f>
        <v>3</v>
      </c>
      <c r="AH1812" s="6">
        <f>IF(R1812&gt;0,RANK(R1812,(N1812:P1812,Q1812:AE1812)),0)</f>
        <v>0</v>
      </c>
      <c r="AI1812" s="6">
        <f>IF(T1812&gt;0,RANK(T1812,(N1812:P1812,Q1812:AE1812)),0)</f>
        <v>0</v>
      </c>
      <c r="AJ1812" s="6">
        <f>IF(S1812&gt;0,RANK(S1812,(N1812:P1812,Q1812:AE1812)),0)</f>
        <v>0</v>
      </c>
      <c r="AK1812" s="2">
        <f t="shared" si="892"/>
        <v>3.8574442711677828E-2</v>
      </c>
      <c r="AL1812" s="2">
        <f t="shared" si="893"/>
        <v>0</v>
      </c>
      <c r="AM1812" s="2">
        <f t="shared" si="894"/>
        <v>0</v>
      </c>
      <c r="AN1812" s="2">
        <f t="shared" si="895"/>
        <v>0</v>
      </c>
      <c r="AP1812" t="s">
        <v>1951</v>
      </c>
      <c r="AQ1812" t="s">
        <v>2254</v>
      </c>
      <c r="AR1812">
        <v>2</v>
      </c>
      <c r="AT1812">
        <v>1</v>
      </c>
      <c r="AU1812" s="105">
        <v>54</v>
      </c>
      <c r="AV1812" s="107">
        <v>37</v>
      </c>
      <c r="AW1812" s="111">
        <f t="shared" si="896"/>
        <v>54037</v>
      </c>
      <c r="AY1812" s="6" t="s">
        <v>1243</v>
      </c>
    </row>
    <row r="1813" spans="1:51" hidden="1" outlineLevel="1">
      <c r="A1813" t="s">
        <v>592</v>
      </c>
      <c r="B1813" t="s">
        <v>2254</v>
      </c>
      <c r="C1813" s="1">
        <f t="shared" si="883"/>
        <v>74221</v>
      </c>
      <c r="D1813" s="8">
        <f t="shared" si="884"/>
        <v>1</v>
      </c>
      <c r="E1813" s="8">
        <f t="shared" si="885"/>
        <v>2</v>
      </c>
      <c r="F1813" s="8">
        <f t="shared" si="886"/>
        <v>0</v>
      </c>
      <c r="G1813" s="61">
        <f t="shared" si="887"/>
        <v>21418</v>
      </c>
      <c r="H1813" s="66">
        <f t="shared" si="882"/>
        <v>0.28857062017488311</v>
      </c>
      <c r="I1813" s="2"/>
      <c r="J1813" s="2">
        <f t="shared" si="888"/>
        <v>0.6232063701647782</v>
      </c>
      <c r="K1813" s="2">
        <f t="shared" si="889"/>
        <v>0.33463574998989504</v>
      </c>
      <c r="L1813" s="2">
        <f t="shared" si="890"/>
        <v>0</v>
      </c>
      <c r="M1813" s="2">
        <f t="shared" si="891"/>
        <v>4.2157879845326762E-2</v>
      </c>
      <c r="N1813" s="61">
        <v>46255</v>
      </c>
      <c r="O1813" s="61">
        <v>24837</v>
      </c>
      <c r="Q1813" s="61">
        <v>3127</v>
      </c>
      <c r="U1813" s="64"/>
      <c r="V1813" s="64"/>
      <c r="W1813" s="64"/>
      <c r="X1813" s="64"/>
      <c r="Y1813" s="61">
        <v>1</v>
      </c>
      <c r="Z1813" s="61">
        <v>1</v>
      </c>
      <c r="AA1813" s="64"/>
      <c r="AB1813" s="64"/>
      <c r="AC1813" s="64"/>
      <c r="AD1813" s="64"/>
      <c r="AE1813" s="64"/>
      <c r="AG1813" s="6">
        <f>IF(Q1813&gt;0,RANK(Q1813,(N1813:P1813,Q1813:AE1813)),0)</f>
        <v>3</v>
      </c>
      <c r="AH1813" s="6">
        <f>IF(R1813&gt;0,RANK(R1813,(N1813:P1813,Q1813:AE1813)),0)</f>
        <v>0</v>
      </c>
      <c r="AI1813" s="6">
        <f>IF(T1813&gt;0,RANK(T1813,(N1813:P1813,Q1813:AE1813)),0)</f>
        <v>0</v>
      </c>
      <c r="AJ1813" s="6">
        <f>IF(S1813&gt;0,RANK(S1813,(N1813:P1813,Q1813:AE1813)),0)</f>
        <v>0</v>
      </c>
      <c r="AK1813" s="2">
        <f t="shared" si="892"/>
        <v>4.2130933293811727E-2</v>
      </c>
      <c r="AL1813" s="2">
        <f t="shared" si="893"/>
        <v>0</v>
      </c>
      <c r="AM1813" s="2">
        <f t="shared" si="894"/>
        <v>0</v>
      </c>
      <c r="AN1813" s="2">
        <f t="shared" si="895"/>
        <v>0</v>
      </c>
      <c r="AP1813" t="s">
        <v>592</v>
      </c>
      <c r="AQ1813" t="s">
        <v>2254</v>
      </c>
      <c r="AR1813">
        <v>2</v>
      </c>
      <c r="AT1813">
        <v>1</v>
      </c>
      <c r="AU1813" s="105">
        <v>54</v>
      </c>
      <c r="AV1813" s="107">
        <v>39</v>
      </c>
      <c r="AW1813" s="111">
        <f t="shared" si="896"/>
        <v>54039</v>
      </c>
      <c r="AY1813" s="6" t="s">
        <v>1243</v>
      </c>
    </row>
    <row r="1814" spans="1:51" hidden="1" outlineLevel="1">
      <c r="A1814" t="s">
        <v>2168</v>
      </c>
      <c r="B1814" t="s">
        <v>2254</v>
      </c>
      <c r="C1814" s="1">
        <f t="shared" si="883"/>
        <v>6362</v>
      </c>
      <c r="D1814" s="8">
        <f t="shared" si="884"/>
        <v>1</v>
      </c>
      <c r="E1814" s="8">
        <f t="shared" si="885"/>
        <v>2</v>
      </c>
      <c r="F1814" s="8">
        <f t="shared" si="886"/>
        <v>0</v>
      </c>
      <c r="G1814" s="61">
        <f t="shared" si="887"/>
        <v>782</v>
      </c>
      <c r="H1814" s="66">
        <f t="shared" si="882"/>
        <v>0.12291732159698208</v>
      </c>
      <c r="I1814" s="2"/>
      <c r="J1814" s="2">
        <f t="shared" si="888"/>
        <v>0.54306821754165358</v>
      </c>
      <c r="K1814" s="2">
        <f t="shared" si="889"/>
        <v>0.42015089594467148</v>
      </c>
      <c r="L1814" s="2">
        <f t="shared" si="890"/>
        <v>0</v>
      </c>
      <c r="M1814" s="2">
        <f t="shared" si="891"/>
        <v>3.6780886513674949E-2</v>
      </c>
      <c r="N1814" s="61">
        <v>3455</v>
      </c>
      <c r="O1814" s="61">
        <v>2673</v>
      </c>
      <c r="Q1814" s="61">
        <v>232</v>
      </c>
      <c r="U1814" s="64"/>
      <c r="V1814" s="64"/>
      <c r="W1814" s="64"/>
      <c r="X1814" s="64"/>
      <c r="Y1814" s="61">
        <v>2</v>
      </c>
      <c r="Z1814" s="61">
        <v>0</v>
      </c>
      <c r="AA1814" s="64"/>
      <c r="AB1814" s="64"/>
      <c r="AC1814" s="64"/>
      <c r="AD1814" s="64"/>
      <c r="AE1814" s="64"/>
      <c r="AG1814" s="6">
        <f>IF(Q1814&gt;0,RANK(Q1814,(N1814:P1814,Q1814:AE1814)),0)</f>
        <v>3</v>
      </c>
      <c r="AH1814" s="6">
        <f>IF(R1814&gt;0,RANK(R1814,(N1814:P1814,Q1814:AE1814)),0)</f>
        <v>0</v>
      </c>
      <c r="AI1814" s="6">
        <f>IF(T1814&gt;0,RANK(T1814,(N1814:P1814,Q1814:AE1814)),0)</f>
        <v>0</v>
      </c>
      <c r="AJ1814" s="6">
        <f>IF(S1814&gt;0,RANK(S1814,(N1814:P1814,Q1814:AE1814)),0)</f>
        <v>0</v>
      </c>
      <c r="AK1814" s="2">
        <f t="shared" si="892"/>
        <v>3.6466519962276012E-2</v>
      </c>
      <c r="AL1814" s="2">
        <f t="shared" si="893"/>
        <v>0</v>
      </c>
      <c r="AM1814" s="2">
        <f t="shared" si="894"/>
        <v>0</v>
      </c>
      <c r="AN1814" s="2">
        <f t="shared" si="895"/>
        <v>0</v>
      </c>
      <c r="AP1814" t="s">
        <v>2168</v>
      </c>
      <c r="AQ1814" t="s">
        <v>2254</v>
      </c>
      <c r="AR1814">
        <v>2</v>
      </c>
      <c r="AT1814">
        <v>1</v>
      </c>
      <c r="AU1814" s="105">
        <v>54</v>
      </c>
      <c r="AV1814" s="107">
        <v>41</v>
      </c>
      <c r="AW1814" s="111">
        <f t="shared" si="896"/>
        <v>54041</v>
      </c>
      <c r="AY1814" s="6" t="s">
        <v>1243</v>
      </c>
    </row>
    <row r="1815" spans="1:51" hidden="1" outlineLevel="1">
      <c r="A1815" t="s">
        <v>2246</v>
      </c>
      <c r="B1815" t="s">
        <v>2254</v>
      </c>
      <c r="C1815" s="1">
        <f t="shared" si="883"/>
        <v>6738</v>
      </c>
      <c r="D1815" s="8">
        <f t="shared" si="884"/>
        <v>1</v>
      </c>
      <c r="E1815" s="8">
        <f t="shared" si="885"/>
        <v>2</v>
      </c>
      <c r="F1815" s="8">
        <f t="shared" si="886"/>
        <v>0</v>
      </c>
      <c r="G1815" s="61">
        <f t="shared" si="887"/>
        <v>2445</v>
      </c>
      <c r="H1815" s="66">
        <f t="shared" si="882"/>
        <v>0.36286731967943009</v>
      </c>
      <c r="I1815" s="2"/>
      <c r="J1815" s="2">
        <f t="shared" si="888"/>
        <v>0.6684476105669338</v>
      </c>
      <c r="K1815" s="2">
        <f t="shared" si="889"/>
        <v>0.30558029088750371</v>
      </c>
      <c r="L1815" s="2">
        <f t="shared" si="890"/>
        <v>0</v>
      </c>
      <c r="M1815" s="2">
        <f t="shared" si="891"/>
        <v>2.5972098545562483E-2</v>
      </c>
      <c r="N1815" s="61">
        <v>4504</v>
      </c>
      <c r="O1815" s="61">
        <v>2059</v>
      </c>
      <c r="Q1815" s="61">
        <v>175</v>
      </c>
      <c r="U1815" s="64"/>
      <c r="V1815" s="64"/>
      <c r="W1815" s="64"/>
      <c r="X1815" s="64"/>
      <c r="Y1815" s="61">
        <v>0</v>
      </c>
      <c r="Z1815" s="61">
        <v>0</v>
      </c>
      <c r="AA1815" s="64"/>
      <c r="AB1815" s="64"/>
      <c r="AC1815" s="64"/>
      <c r="AD1815" s="64"/>
      <c r="AE1815" s="64"/>
      <c r="AG1815" s="6">
        <f>IF(Q1815&gt;0,RANK(Q1815,(N1815:P1815,Q1815:AE1815)),0)</f>
        <v>3</v>
      </c>
      <c r="AH1815" s="6">
        <f>IF(R1815&gt;0,RANK(R1815,(N1815:P1815,Q1815:AE1815)),0)</f>
        <v>0</v>
      </c>
      <c r="AI1815" s="6">
        <f>IF(T1815&gt;0,RANK(T1815,(N1815:P1815,Q1815:AE1815)),0)</f>
        <v>0</v>
      </c>
      <c r="AJ1815" s="6">
        <f>IF(S1815&gt;0,RANK(S1815,(N1815:P1815,Q1815:AE1815)),0)</f>
        <v>0</v>
      </c>
      <c r="AK1815" s="2">
        <f t="shared" si="892"/>
        <v>2.5972098545562483E-2</v>
      </c>
      <c r="AL1815" s="2">
        <f t="shared" si="893"/>
        <v>0</v>
      </c>
      <c r="AM1815" s="2">
        <f t="shared" si="894"/>
        <v>0</v>
      </c>
      <c r="AN1815" s="2">
        <f t="shared" si="895"/>
        <v>0</v>
      </c>
      <c r="AP1815" t="s">
        <v>2246</v>
      </c>
      <c r="AQ1815" t="s">
        <v>2254</v>
      </c>
      <c r="AR1815">
        <v>3</v>
      </c>
      <c r="AT1815">
        <v>1</v>
      </c>
      <c r="AU1815" s="105">
        <v>54</v>
      </c>
      <c r="AV1815" s="107">
        <v>43</v>
      </c>
      <c r="AW1815" s="111">
        <f t="shared" si="896"/>
        <v>54043</v>
      </c>
      <c r="AY1815" s="6" t="s">
        <v>1243</v>
      </c>
    </row>
    <row r="1816" spans="1:51" hidden="1" outlineLevel="1">
      <c r="A1816" t="s">
        <v>1230</v>
      </c>
      <c r="B1816" t="s">
        <v>2254</v>
      </c>
      <c r="C1816" s="1">
        <f t="shared" si="883"/>
        <v>11579</v>
      </c>
      <c r="D1816" s="8">
        <f t="shared" si="884"/>
        <v>1</v>
      </c>
      <c r="E1816" s="8">
        <f t="shared" si="885"/>
        <v>2</v>
      </c>
      <c r="F1816" s="8">
        <f t="shared" si="886"/>
        <v>0</v>
      </c>
      <c r="G1816" s="61">
        <f t="shared" si="887"/>
        <v>5874</v>
      </c>
      <c r="H1816" s="66">
        <f t="shared" si="882"/>
        <v>0.50729769410139047</v>
      </c>
      <c r="I1816" s="2"/>
      <c r="J1816" s="2">
        <f t="shared" si="888"/>
        <v>0.74635115294930476</v>
      </c>
      <c r="K1816" s="2">
        <f t="shared" si="889"/>
        <v>0.23905345884791432</v>
      </c>
      <c r="L1816" s="2">
        <f t="shared" si="890"/>
        <v>0</v>
      </c>
      <c r="M1816" s="2">
        <f t="shared" si="891"/>
        <v>1.4595388202780918E-2</v>
      </c>
      <c r="N1816" s="61">
        <v>8642</v>
      </c>
      <c r="O1816" s="61">
        <v>2768</v>
      </c>
      <c r="Q1816" s="61">
        <v>169</v>
      </c>
      <c r="U1816" s="64"/>
      <c r="V1816" s="64"/>
      <c r="W1816" s="64"/>
      <c r="X1816" s="64"/>
      <c r="Y1816" s="61">
        <v>0</v>
      </c>
      <c r="Z1816" s="61">
        <v>0</v>
      </c>
      <c r="AA1816" s="64"/>
      <c r="AB1816" s="64"/>
      <c r="AC1816" s="64"/>
      <c r="AD1816" s="64"/>
      <c r="AE1816" s="64"/>
      <c r="AG1816" s="6">
        <f>IF(Q1816&gt;0,RANK(Q1816,(N1816:P1816,Q1816:AE1816)),0)</f>
        <v>3</v>
      </c>
      <c r="AH1816" s="6">
        <f>IF(R1816&gt;0,RANK(R1816,(N1816:P1816,Q1816:AE1816)),0)</f>
        <v>0</v>
      </c>
      <c r="AI1816" s="6">
        <f>IF(T1816&gt;0,RANK(T1816,(N1816:P1816,Q1816:AE1816)),0)</f>
        <v>0</v>
      </c>
      <c r="AJ1816" s="6">
        <f>IF(S1816&gt;0,RANK(S1816,(N1816:P1816,Q1816:AE1816)),0)</f>
        <v>0</v>
      </c>
      <c r="AK1816" s="2">
        <f t="shared" si="892"/>
        <v>1.4595388202780897E-2</v>
      </c>
      <c r="AL1816" s="2">
        <f t="shared" si="893"/>
        <v>0</v>
      </c>
      <c r="AM1816" s="2">
        <f t="shared" si="894"/>
        <v>0</v>
      </c>
      <c r="AN1816" s="2">
        <f t="shared" si="895"/>
        <v>0</v>
      </c>
      <c r="AP1816" t="s">
        <v>1230</v>
      </c>
      <c r="AQ1816" t="s">
        <v>2254</v>
      </c>
      <c r="AR1816">
        <v>3</v>
      </c>
      <c r="AT1816">
        <v>1</v>
      </c>
      <c r="AU1816" s="105">
        <v>54</v>
      </c>
      <c r="AV1816" s="107">
        <v>45</v>
      </c>
      <c r="AW1816" s="111">
        <f t="shared" si="896"/>
        <v>54045</v>
      </c>
      <c r="AY1816" s="6" t="s">
        <v>1243</v>
      </c>
    </row>
    <row r="1817" spans="1:51" hidden="1" outlineLevel="1">
      <c r="A1817" t="s">
        <v>261</v>
      </c>
      <c r="B1817" t="s">
        <v>2254</v>
      </c>
      <c r="C1817" s="1">
        <f t="shared" si="883"/>
        <v>6064</v>
      </c>
      <c r="D1817" s="8">
        <f t="shared" si="884"/>
        <v>1</v>
      </c>
      <c r="E1817" s="8">
        <f t="shared" si="885"/>
        <v>2</v>
      </c>
      <c r="F1817" s="8">
        <f t="shared" si="886"/>
        <v>0</v>
      </c>
      <c r="G1817" s="61">
        <f t="shared" si="887"/>
        <v>2835</v>
      </c>
      <c r="H1817" s="66">
        <f t="shared" si="882"/>
        <v>0.4675131926121372</v>
      </c>
      <c r="I1817" s="2"/>
      <c r="J1817" s="2">
        <f t="shared" si="888"/>
        <v>0.72312005277044855</v>
      </c>
      <c r="K1817" s="2">
        <f t="shared" si="889"/>
        <v>0.25560686015831136</v>
      </c>
      <c r="L1817" s="2">
        <f t="shared" si="890"/>
        <v>0</v>
      </c>
      <c r="M1817" s="2">
        <f t="shared" si="891"/>
        <v>2.1273087071240093E-2</v>
      </c>
      <c r="N1817" s="61">
        <v>4385</v>
      </c>
      <c r="O1817" s="61">
        <v>1550</v>
      </c>
      <c r="Q1817" s="61">
        <v>129</v>
      </c>
      <c r="U1817" s="64"/>
      <c r="V1817" s="64"/>
      <c r="W1817" s="64"/>
      <c r="X1817" s="64"/>
      <c r="Y1817" s="61">
        <v>0</v>
      </c>
      <c r="Z1817" s="61">
        <v>0</v>
      </c>
      <c r="AA1817" s="64"/>
      <c r="AB1817" s="64"/>
      <c r="AC1817" s="64"/>
      <c r="AD1817" s="64"/>
      <c r="AE1817" s="64"/>
      <c r="AG1817" s="6">
        <f>IF(Q1817&gt;0,RANK(Q1817,(N1817:P1817,Q1817:AE1817)),0)</f>
        <v>3</v>
      </c>
      <c r="AH1817" s="6">
        <f>IF(R1817&gt;0,RANK(R1817,(N1817:P1817,Q1817:AE1817)),0)</f>
        <v>0</v>
      </c>
      <c r="AI1817" s="6">
        <f>IF(T1817&gt;0,RANK(T1817,(N1817:P1817,Q1817:AE1817)),0)</f>
        <v>0</v>
      </c>
      <c r="AJ1817" s="6">
        <f>IF(S1817&gt;0,RANK(S1817,(N1817:P1817,Q1817:AE1817)),0)</f>
        <v>0</v>
      </c>
      <c r="AK1817" s="2">
        <f t="shared" si="892"/>
        <v>2.1273087071240107E-2</v>
      </c>
      <c r="AL1817" s="2">
        <f t="shared" si="893"/>
        <v>0</v>
      </c>
      <c r="AM1817" s="2">
        <f t="shared" si="894"/>
        <v>0</v>
      </c>
      <c r="AN1817" s="2">
        <f t="shared" si="895"/>
        <v>0</v>
      </c>
      <c r="AP1817" t="s">
        <v>261</v>
      </c>
      <c r="AQ1817" t="s">
        <v>2254</v>
      </c>
      <c r="AR1817">
        <v>3</v>
      </c>
      <c r="AT1817">
        <v>1</v>
      </c>
      <c r="AU1817" s="105">
        <v>54</v>
      </c>
      <c r="AV1817" s="107">
        <v>47</v>
      </c>
      <c r="AW1817" s="111">
        <f t="shared" si="896"/>
        <v>54047</v>
      </c>
      <c r="AY1817" s="6" t="s">
        <v>1243</v>
      </c>
    </row>
    <row r="1818" spans="1:51" hidden="1" outlineLevel="1">
      <c r="A1818" t="s">
        <v>1755</v>
      </c>
      <c r="B1818" t="s">
        <v>2254</v>
      </c>
      <c r="C1818" s="1">
        <f t="shared" si="883"/>
        <v>21316</v>
      </c>
      <c r="D1818" s="8">
        <f t="shared" si="884"/>
        <v>1</v>
      </c>
      <c r="E1818" s="8">
        <f t="shared" si="885"/>
        <v>2</v>
      </c>
      <c r="F1818" s="8">
        <f t="shared" si="886"/>
        <v>0</v>
      </c>
      <c r="G1818" s="61">
        <f t="shared" si="887"/>
        <v>6505</v>
      </c>
      <c r="H1818" s="66">
        <f t="shared" si="882"/>
        <v>0.30516982548320509</v>
      </c>
      <c r="I1818" s="2"/>
      <c r="J1818" s="2">
        <f t="shared" si="888"/>
        <v>0.63829986864327271</v>
      </c>
      <c r="K1818" s="2">
        <f t="shared" si="889"/>
        <v>0.33313004316006756</v>
      </c>
      <c r="L1818" s="2">
        <f t="shared" si="890"/>
        <v>0</v>
      </c>
      <c r="M1818" s="2">
        <f t="shared" si="891"/>
        <v>2.8570088196659738E-2</v>
      </c>
      <c r="N1818" s="61">
        <v>13606</v>
      </c>
      <c r="O1818" s="61">
        <v>7101</v>
      </c>
      <c r="Q1818" s="61">
        <v>607</v>
      </c>
      <c r="U1818" s="64"/>
      <c r="V1818" s="64"/>
      <c r="W1818" s="64"/>
      <c r="X1818" s="64"/>
      <c r="Y1818" s="61">
        <v>0</v>
      </c>
      <c r="Z1818" s="61">
        <v>2</v>
      </c>
      <c r="AA1818" s="64"/>
      <c r="AB1818" s="64"/>
      <c r="AC1818" s="64"/>
      <c r="AD1818" s="64"/>
      <c r="AE1818" s="64"/>
      <c r="AG1818" s="6">
        <f>IF(Q1818&gt;0,RANK(Q1818,(N1818:P1818,Q1818:AE1818)),0)</f>
        <v>3</v>
      </c>
      <c r="AH1818" s="6">
        <f>IF(R1818&gt;0,RANK(R1818,(N1818:P1818,Q1818:AE1818)),0)</f>
        <v>0</v>
      </c>
      <c r="AI1818" s="6">
        <f>IF(T1818&gt;0,RANK(T1818,(N1818:P1818,Q1818:AE1818)),0)</f>
        <v>0</v>
      </c>
      <c r="AJ1818" s="6">
        <f>IF(S1818&gt;0,RANK(S1818,(N1818:P1818,Q1818:AE1818)),0)</f>
        <v>0</v>
      </c>
      <c r="AK1818" s="2">
        <f t="shared" si="892"/>
        <v>2.847626196284481E-2</v>
      </c>
      <c r="AL1818" s="2">
        <f t="shared" si="893"/>
        <v>0</v>
      </c>
      <c r="AM1818" s="2">
        <f t="shared" si="894"/>
        <v>0</v>
      </c>
      <c r="AN1818" s="2">
        <f t="shared" si="895"/>
        <v>0</v>
      </c>
      <c r="AP1818" t="s">
        <v>1755</v>
      </c>
      <c r="AQ1818" t="s">
        <v>2254</v>
      </c>
      <c r="AR1818">
        <v>1</v>
      </c>
      <c r="AT1818">
        <v>1</v>
      </c>
      <c r="AU1818" s="105">
        <v>54</v>
      </c>
      <c r="AV1818" s="107">
        <v>49</v>
      </c>
      <c r="AW1818" s="111">
        <f t="shared" si="896"/>
        <v>54049</v>
      </c>
      <c r="AY1818" s="6" t="s">
        <v>1243</v>
      </c>
    </row>
    <row r="1819" spans="1:51" hidden="1" outlineLevel="1">
      <c r="A1819" t="s">
        <v>344</v>
      </c>
      <c r="B1819" t="s">
        <v>2254</v>
      </c>
      <c r="C1819" s="1">
        <f t="shared" si="883"/>
        <v>12722</v>
      </c>
      <c r="D1819" s="8">
        <f t="shared" si="884"/>
        <v>1</v>
      </c>
      <c r="E1819" s="8">
        <f t="shared" si="885"/>
        <v>2</v>
      </c>
      <c r="F1819" s="8">
        <f t="shared" si="886"/>
        <v>0</v>
      </c>
      <c r="G1819" s="61">
        <f t="shared" si="887"/>
        <v>4103</v>
      </c>
      <c r="H1819" s="66">
        <f t="shared" si="882"/>
        <v>0.32251218361892786</v>
      </c>
      <c r="I1819" s="2"/>
      <c r="J1819" s="2">
        <f t="shared" si="888"/>
        <v>0.65005502279515803</v>
      </c>
      <c r="K1819" s="2">
        <f t="shared" si="889"/>
        <v>0.32754283917623017</v>
      </c>
      <c r="L1819" s="2">
        <f t="shared" si="890"/>
        <v>0</v>
      </c>
      <c r="M1819" s="2">
        <f t="shared" si="891"/>
        <v>2.2402138028611795E-2</v>
      </c>
      <c r="N1819" s="61">
        <v>8270</v>
      </c>
      <c r="O1819" s="61">
        <v>4167</v>
      </c>
      <c r="Q1819" s="61">
        <v>285</v>
      </c>
      <c r="U1819" s="64"/>
      <c r="V1819" s="64"/>
      <c r="W1819" s="64"/>
      <c r="X1819" s="64"/>
      <c r="Y1819" s="61">
        <v>0</v>
      </c>
      <c r="Z1819" s="61">
        <v>0</v>
      </c>
      <c r="AA1819" s="64"/>
      <c r="AB1819" s="64"/>
      <c r="AC1819" s="64"/>
      <c r="AD1819" s="64"/>
      <c r="AE1819" s="64"/>
      <c r="AG1819" s="6">
        <f>IF(Q1819&gt;0,RANK(Q1819,(N1819:P1819,Q1819:AE1819)),0)</f>
        <v>3</v>
      </c>
      <c r="AH1819" s="6">
        <f>IF(R1819&gt;0,RANK(R1819,(N1819:P1819,Q1819:AE1819)),0)</f>
        <v>0</v>
      </c>
      <c r="AI1819" s="6">
        <f>IF(T1819&gt;0,RANK(T1819,(N1819:P1819,Q1819:AE1819)),0)</f>
        <v>0</v>
      </c>
      <c r="AJ1819" s="6">
        <f>IF(S1819&gt;0,RANK(S1819,(N1819:P1819,Q1819:AE1819)),0)</f>
        <v>0</v>
      </c>
      <c r="AK1819" s="2">
        <f t="shared" si="892"/>
        <v>2.2402138028611854E-2</v>
      </c>
      <c r="AL1819" s="2">
        <f t="shared" si="893"/>
        <v>0</v>
      </c>
      <c r="AM1819" s="2">
        <f t="shared" si="894"/>
        <v>0</v>
      </c>
      <c r="AN1819" s="2">
        <f t="shared" si="895"/>
        <v>0</v>
      </c>
      <c r="AP1819" t="s">
        <v>344</v>
      </c>
      <c r="AQ1819" t="s">
        <v>2254</v>
      </c>
      <c r="AR1819">
        <v>1</v>
      </c>
      <c r="AT1819">
        <v>1</v>
      </c>
      <c r="AU1819" s="105">
        <v>54</v>
      </c>
      <c r="AV1819" s="107">
        <v>51</v>
      </c>
      <c r="AW1819" s="111">
        <f t="shared" si="896"/>
        <v>54051</v>
      </c>
      <c r="AY1819" s="6" t="s">
        <v>1243</v>
      </c>
    </row>
    <row r="1820" spans="1:51" hidden="1" outlineLevel="1">
      <c r="A1820" t="s">
        <v>1805</v>
      </c>
      <c r="B1820" t="s">
        <v>2254</v>
      </c>
      <c r="C1820" s="1">
        <f t="shared" si="883"/>
        <v>9616</v>
      </c>
      <c r="D1820" s="8">
        <f t="shared" si="884"/>
        <v>1</v>
      </c>
      <c r="E1820" s="8">
        <f t="shared" si="885"/>
        <v>2</v>
      </c>
      <c r="F1820" s="8">
        <f t="shared" si="886"/>
        <v>0</v>
      </c>
      <c r="G1820" s="61">
        <f t="shared" si="887"/>
        <v>4102</v>
      </c>
      <c r="H1820" s="66">
        <f t="shared" si="882"/>
        <v>0.42658069883527455</v>
      </c>
      <c r="I1820" s="2"/>
      <c r="J1820" s="2">
        <f t="shared" si="888"/>
        <v>0.70413893510815306</v>
      </c>
      <c r="K1820" s="2">
        <f t="shared" si="889"/>
        <v>0.27755823627287851</v>
      </c>
      <c r="L1820" s="2">
        <f t="shared" si="890"/>
        <v>0</v>
      </c>
      <c r="M1820" s="2">
        <f t="shared" si="891"/>
        <v>1.8302828618968425E-2</v>
      </c>
      <c r="N1820" s="61">
        <v>6771</v>
      </c>
      <c r="O1820" s="61">
        <v>2669</v>
      </c>
      <c r="Q1820" s="61">
        <v>176</v>
      </c>
      <c r="U1820" s="64"/>
      <c r="V1820" s="64"/>
      <c r="W1820" s="64"/>
      <c r="X1820" s="64"/>
      <c r="Y1820" s="61">
        <v>0</v>
      </c>
      <c r="Z1820" s="61">
        <v>0</v>
      </c>
      <c r="AA1820" s="64"/>
      <c r="AB1820" s="64"/>
      <c r="AC1820" s="64"/>
      <c r="AD1820" s="64"/>
      <c r="AE1820" s="64"/>
      <c r="AG1820" s="6">
        <f>IF(Q1820&gt;0,RANK(Q1820,(N1820:P1820,Q1820:AE1820)),0)</f>
        <v>3</v>
      </c>
      <c r="AH1820" s="6">
        <f>IF(R1820&gt;0,RANK(R1820,(N1820:P1820,Q1820:AE1820)),0)</f>
        <v>0</v>
      </c>
      <c r="AI1820" s="6">
        <f>IF(T1820&gt;0,RANK(T1820,(N1820:P1820,Q1820:AE1820)),0)</f>
        <v>0</v>
      </c>
      <c r="AJ1820" s="6">
        <f>IF(S1820&gt;0,RANK(S1820,(N1820:P1820,Q1820:AE1820)),0)</f>
        <v>0</v>
      </c>
      <c r="AK1820" s="2">
        <f t="shared" si="892"/>
        <v>1.8302828618968387E-2</v>
      </c>
      <c r="AL1820" s="2">
        <f t="shared" si="893"/>
        <v>0</v>
      </c>
      <c r="AM1820" s="2">
        <f t="shared" si="894"/>
        <v>0</v>
      </c>
      <c r="AN1820" s="2">
        <f t="shared" si="895"/>
        <v>0</v>
      </c>
      <c r="AP1820" t="s">
        <v>1805</v>
      </c>
      <c r="AQ1820" t="s">
        <v>2254</v>
      </c>
      <c r="AR1820">
        <v>3</v>
      </c>
      <c r="AT1820">
        <v>1</v>
      </c>
      <c r="AU1820" s="105">
        <v>54</v>
      </c>
      <c r="AV1820" s="107">
        <v>53</v>
      </c>
      <c r="AW1820" s="111">
        <f t="shared" si="896"/>
        <v>54053</v>
      </c>
      <c r="AY1820" s="6" t="s">
        <v>1243</v>
      </c>
    </row>
    <row r="1821" spans="1:51" hidden="1" outlineLevel="1">
      <c r="A1821" t="s">
        <v>1022</v>
      </c>
      <c r="B1821" t="s">
        <v>2254</v>
      </c>
      <c r="C1821" s="1">
        <f t="shared" si="883"/>
        <v>20556</v>
      </c>
      <c r="D1821" s="8">
        <f t="shared" si="884"/>
        <v>1</v>
      </c>
      <c r="E1821" s="8">
        <f t="shared" si="885"/>
        <v>2</v>
      </c>
      <c r="F1821" s="8">
        <f t="shared" si="886"/>
        <v>0</v>
      </c>
      <c r="G1821" s="61">
        <f t="shared" si="887"/>
        <v>4345</v>
      </c>
      <c r="H1821" s="66">
        <f t="shared" si="882"/>
        <v>0.21137380813387818</v>
      </c>
      <c r="I1821" s="2"/>
      <c r="J1821" s="2">
        <f t="shared" si="888"/>
        <v>0.59559252772913018</v>
      </c>
      <c r="K1821" s="2">
        <f t="shared" si="889"/>
        <v>0.384218719595252</v>
      </c>
      <c r="L1821" s="2">
        <f t="shared" si="890"/>
        <v>0</v>
      </c>
      <c r="M1821" s="2">
        <f t="shared" si="891"/>
        <v>2.0188752675617816E-2</v>
      </c>
      <c r="N1821" s="61">
        <v>12243</v>
      </c>
      <c r="O1821" s="61">
        <v>7898</v>
      </c>
      <c r="Q1821" s="61">
        <v>414</v>
      </c>
      <c r="U1821" s="64"/>
      <c r="V1821" s="64"/>
      <c r="W1821" s="64"/>
      <c r="X1821" s="64"/>
      <c r="Y1821" s="61">
        <v>1</v>
      </c>
      <c r="Z1821" s="61">
        <v>0</v>
      </c>
      <c r="AA1821" s="64"/>
      <c r="AB1821" s="64"/>
      <c r="AC1821" s="64"/>
      <c r="AD1821" s="64"/>
      <c r="AE1821" s="64"/>
      <c r="AG1821" s="6">
        <f>IF(Q1821&gt;0,RANK(Q1821,(N1821:P1821,Q1821:AE1821)),0)</f>
        <v>3</v>
      </c>
      <c r="AH1821" s="6">
        <f>IF(R1821&gt;0,RANK(R1821,(N1821:P1821,Q1821:AE1821)),0)</f>
        <v>0</v>
      </c>
      <c r="AI1821" s="6">
        <f>IF(T1821&gt;0,RANK(T1821,(N1821:P1821,Q1821:AE1821)),0)</f>
        <v>0</v>
      </c>
      <c r="AJ1821" s="6">
        <f>IF(S1821&gt;0,RANK(S1821,(N1821:P1821,Q1821:AE1821)),0)</f>
        <v>0</v>
      </c>
      <c r="AK1821" s="2">
        <f t="shared" si="892"/>
        <v>2.0140105078809107E-2</v>
      </c>
      <c r="AL1821" s="2">
        <f t="shared" si="893"/>
        <v>0</v>
      </c>
      <c r="AM1821" s="2">
        <f t="shared" si="894"/>
        <v>0</v>
      </c>
      <c r="AN1821" s="2">
        <f t="shared" si="895"/>
        <v>0</v>
      </c>
      <c r="AP1821" t="s">
        <v>1022</v>
      </c>
      <c r="AQ1821" t="s">
        <v>2254</v>
      </c>
      <c r="AR1821">
        <v>3</v>
      </c>
      <c r="AT1821">
        <v>1</v>
      </c>
      <c r="AU1821" s="105">
        <v>54</v>
      </c>
      <c r="AV1821" s="107">
        <v>55</v>
      </c>
      <c r="AW1821" s="111">
        <f t="shared" si="896"/>
        <v>54055</v>
      </c>
      <c r="AY1821" s="6" t="s">
        <v>1243</v>
      </c>
    </row>
    <row r="1822" spans="1:51" hidden="1" outlineLevel="1">
      <c r="A1822" t="s">
        <v>1641</v>
      </c>
      <c r="B1822" t="s">
        <v>2254</v>
      </c>
      <c r="C1822" s="1">
        <f t="shared" si="883"/>
        <v>10951</v>
      </c>
      <c r="D1822" s="8">
        <f t="shared" si="884"/>
        <v>1</v>
      </c>
      <c r="E1822" s="8">
        <f t="shared" si="885"/>
        <v>2</v>
      </c>
      <c r="F1822" s="8">
        <f t="shared" si="886"/>
        <v>0</v>
      </c>
      <c r="G1822" s="61">
        <f t="shared" si="887"/>
        <v>481</v>
      </c>
      <c r="H1822" s="66">
        <f t="shared" si="882"/>
        <v>4.3922929412839012E-2</v>
      </c>
      <c r="I1822" s="2"/>
      <c r="J1822" s="2">
        <f t="shared" si="888"/>
        <v>0.51346908958086024</v>
      </c>
      <c r="K1822" s="2">
        <f t="shared" si="889"/>
        <v>0.4695461601680212</v>
      </c>
      <c r="L1822" s="2">
        <f t="shared" si="890"/>
        <v>0</v>
      </c>
      <c r="M1822" s="2">
        <f t="shared" si="891"/>
        <v>1.6984750251118563E-2</v>
      </c>
      <c r="N1822" s="61">
        <v>5623</v>
      </c>
      <c r="O1822" s="61">
        <v>5142</v>
      </c>
      <c r="Q1822" s="61">
        <v>183</v>
      </c>
      <c r="U1822" s="64"/>
      <c r="V1822" s="64"/>
      <c r="W1822" s="64"/>
      <c r="X1822" s="64"/>
      <c r="Y1822" s="61">
        <v>2</v>
      </c>
      <c r="Z1822" s="61">
        <v>1</v>
      </c>
      <c r="AA1822" s="64"/>
      <c r="AB1822" s="64"/>
      <c r="AC1822" s="64"/>
      <c r="AD1822" s="64"/>
      <c r="AE1822" s="64"/>
      <c r="AG1822" s="6">
        <f>IF(Q1822&gt;0,RANK(Q1822,(N1822:P1822,Q1822:AE1822)),0)</f>
        <v>3</v>
      </c>
      <c r="AH1822" s="6">
        <f>IF(R1822&gt;0,RANK(R1822,(N1822:P1822,Q1822:AE1822)),0)</f>
        <v>0</v>
      </c>
      <c r="AI1822" s="6">
        <f>IF(T1822&gt;0,RANK(T1822,(N1822:P1822,Q1822:AE1822)),0)</f>
        <v>0</v>
      </c>
      <c r="AJ1822" s="6">
        <f>IF(S1822&gt;0,RANK(S1822,(N1822:P1822,Q1822:AE1822)),0)</f>
        <v>0</v>
      </c>
      <c r="AK1822" s="2">
        <f t="shared" si="892"/>
        <v>1.6710802666423157E-2</v>
      </c>
      <c r="AL1822" s="2">
        <f t="shared" si="893"/>
        <v>0</v>
      </c>
      <c r="AM1822" s="2">
        <f t="shared" si="894"/>
        <v>0</v>
      </c>
      <c r="AN1822" s="2">
        <f t="shared" si="895"/>
        <v>0</v>
      </c>
      <c r="AP1822" t="s">
        <v>1641</v>
      </c>
      <c r="AQ1822" t="s">
        <v>2254</v>
      </c>
      <c r="AR1822">
        <v>1</v>
      </c>
      <c r="AT1822">
        <v>1</v>
      </c>
      <c r="AU1822" s="105">
        <v>54</v>
      </c>
      <c r="AV1822" s="107">
        <v>57</v>
      </c>
      <c r="AW1822" s="111">
        <f t="shared" si="896"/>
        <v>54057</v>
      </c>
      <c r="AY1822" s="6" t="s">
        <v>1243</v>
      </c>
    </row>
    <row r="1823" spans="1:51" hidden="1" outlineLevel="1">
      <c r="A1823" t="s">
        <v>326</v>
      </c>
      <c r="B1823" t="s">
        <v>2254</v>
      </c>
      <c r="C1823" s="1">
        <f t="shared" si="883"/>
        <v>8700</v>
      </c>
      <c r="D1823" s="8">
        <f t="shared" si="884"/>
        <v>1</v>
      </c>
      <c r="E1823" s="8">
        <f t="shared" si="885"/>
        <v>2</v>
      </c>
      <c r="F1823" s="8">
        <f t="shared" si="886"/>
        <v>0</v>
      </c>
      <c r="G1823" s="61">
        <f t="shared" si="887"/>
        <v>4120</v>
      </c>
      <c r="H1823" s="66">
        <f t="shared" si="882"/>
        <v>0.47356321839080462</v>
      </c>
      <c r="I1823" s="2"/>
      <c r="J1823" s="2">
        <f t="shared" si="888"/>
        <v>0.72827586206896555</v>
      </c>
      <c r="K1823" s="2">
        <f t="shared" si="889"/>
        <v>0.25471264367816093</v>
      </c>
      <c r="L1823" s="2">
        <f t="shared" si="890"/>
        <v>0</v>
      </c>
      <c r="M1823" s="2">
        <f t="shared" si="891"/>
        <v>1.7011494252873516E-2</v>
      </c>
      <c r="N1823" s="61">
        <v>6336</v>
      </c>
      <c r="O1823" s="61">
        <v>2216</v>
      </c>
      <c r="Q1823" s="61">
        <v>148</v>
      </c>
      <c r="U1823" s="64"/>
      <c r="V1823" s="64"/>
      <c r="W1823" s="64"/>
      <c r="X1823" s="64"/>
      <c r="Y1823" s="61">
        <v>0</v>
      </c>
      <c r="Z1823" s="61">
        <v>0</v>
      </c>
      <c r="AA1823" s="64"/>
      <c r="AB1823" s="64"/>
      <c r="AC1823" s="64"/>
      <c r="AD1823" s="64"/>
      <c r="AE1823" s="64"/>
      <c r="AG1823" s="6">
        <f>IF(Q1823&gt;0,RANK(Q1823,(N1823:P1823,Q1823:AE1823)),0)</f>
        <v>3</v>
      </c>
      <c r="AH1823" s="6">
        <f>IF(R1823&gt;0,RANK(R1823,(N1823:P1823,Q1823:AE1823)),0)</f>
        <v>0</v>
      </c>
      <c r="AI1823" s="6">
        <f>IF(T1823&gt;0,RANK(T1823,(N1823:P1823,Q1823:AE1823)),0)</f>
        <v>0</v>
      </c>
      <c r="AJ1823" s="6">
        <f>IF(S1823&gt;0,RANK(S1823,(N1823:P1823,Q1823:AE1823)),0)</f>
        <v>0</v>
      </c>
      <c r="AK1823" s="2">
        <f t="shared" si="892"/>
        <v>1.7011494252873564E-2</v>
      </c>
      <c r="AL1823" s="2">
        <f t="shared" si="893"/>
        <v>0</v>
      </c>
      <c r="AM1823" s="2">
        <f t="shared" si="894"/>
        <v>0</v>
      </c>
      <c r="AN1823" s="2">
        <f t="shared" si="895"/>
        <v>0</v>
      </c>
      <c r="AP1823" t="s">
        <v>326</v>
      </c>
      <c r="AQ1823" t="s">
        <v>2254</v>
      </c>
      <c r="AR1823">
        <v>3</v>
      </c>
      <c r="AT1823">
        <v>1</v>
      </c>
      <c r="AU1823" s="105">
        <v>54</v>
      </c>
      <c r="AV1823" s="107">
        <v>59</v>
      </c>
      <c r="AW1823" s="111">
        <f t="shared" si="896"/>
        <v>54059</v>
      </c>
      <c r="AY1823" s="6" t="s">
        <v>1243</v>
      </c>
    </row>
    <row r="1824" spans="1:51" hidden="1" outlineLevel="1">
      <c r="A1824" t="s">
        <v>889</v>
      </c>
      <c r="B1824" t="s">
        <v>2254</v>
      </c>
      <c r="C1824" s="1">
        <f t="shared" si="883"/>
        <v>30910</v>
      </c>
      <c r="D1824" s="8">
        <f t="shared" si="884"/>
        <v>1</v>
      </c>
      <c r="E1824" s="8">
        <f t="shared" si="885"/>
        <v>2</v>
      </c>
      <c r="F1824" s="8">
        <f t="shared" si="886"/>
        <v>0</v>
      </c>
      <c r="G1824" s="61">
        <f t="shared" si="887"/>
        <v>2333</v>
      </c>
      <c r="H1824" s="66">
        <f t="shared" si="882"/>
        <v>7.5477191847298605E-2</v>
      </c>
      <c r="I1824" s="2"/>
      <c r="J1824" s="2">
        <f t="shared" si="888"/>
        <v>0.51426722743448727</v>
      </c>
      <c r="K1824" s="2">
        <f t="shared" si="889"/>
        <v>0.4387900355871886</v>
      </c>
      <c r="L1824" s="2">
        <f t="shared" si="890"/>
        <v>0</v>
      </c>
      <c r="M1824" s="2">
        <f t="shared" si="891"/>
        <v>4.6942736978324129E-2</v>
      </c>
      <c r="N1824" s="61">
        <v>15896</v>
      </c>
      <c r="O1824" s="61">
        <v>13563</v>
      </c>
      <c r="Q1824" s="61">
        <v>1424</v>
      </c>
      <c r="U1824" s="64"/>
      <c r="V1824" s="64"/>
      <c r="W1824" s="64"/>
      <c r="X1824" s="64"/>
      <c r="Y1824" s="61">
        <v>6</v>
      </c>
      <c r="Z1824" s="61">
        <v>21</v>
      </c>
      <c r="AA1824" s="64"/>
      <c r="AB1824" s="64"/>
      <c r="AC1824" s="64"/>
      <c r="AD1824" s="64"/>
      <c r="AE1824" s="64"/>
      <c r="AG1824" s="6">
        <f>IF(Q1824&gt;0,RANK(Q1824,(N1824:P1824,Q1824:AE1824)),0)</f>
        <v>3</v>
      </c>
      <c r="AH1824" s="6">
        <f>IF(R1824&gt;0,RANK(R1824,(N1824:P1824,Q1824:AE1824)),0)</f>
        <v>0</v>
      </c>
      <c r="AI1824" s="6">
        <f>IF(T1824&gt;0,RANK(T1824,(N1824:P1824,Q1824:AE1824)),0)</f>
        <v>0</v>
      </c>
      <c r="AJ1824" s="6">
        <f>IF(S1824&gt;0,RANK(S1824,(N1824:P1824,Q1824:AE1824)),0)</f>
        <v>0</v>
      </c>
      <c r="AK1824" s="2">
        <f t="shared" si="892"/>
        <v>4.6069233257845357E-2</v>
      </c>
      <c r="AL1824" s="2">
        <f t="shared" si="893"/>
        <v>0</v>
      </c>
      <c r="AM1824" s="2">
        <f t="shared" si="894"/>
        <v>0</v>
      </c>
      <c r="AN1824" s="2">
        <f t="shared" si="895"/>
        <v>0</v>
      </c>
      <c r="AP1824" t="s">
        <v>889</v>
      </c>
      <c r="AQ1824" t="s">
        <v>2254</v>
      </c>
      <c r="AR1824">
        <v>1</v>
      </c>
      <c r="AT1824">
        <v>1</v>
      </c>
      <c r="AU1824" s="105">
        <v>54</v>
      </c>
      <c r="AV1824" s="107">
        <v>61</v>
      </c>
      <c r="AW1824" s="111">
        <f t="shared" si="896"/>
        <v>54061</v>
      </c>
      <c r="AY1824" s="6" t="s">
        <v>1243</v>
      </c>
    </row>
    <row r="1825" spans="1:51" hidden="1" outlineLevel="1">
      <c r="A1825" t="s">
        <v>122</v>
      </c>
      <c r="B1825" t="s">
        <v>2254</v>
      </c>
      <c r="C1825" s="1">
        <f t="shared" si="883"/>
        <v>5104</v>
      </c>
      <c r="D1825" s="8">
        <f t="shared" si="884"/>
        <v>1</v>
      </c>
      <c r="E1825" s="8">
        <f t="shared" si="885"/>
        <v>2</v>
      </c>
      <c r="F1825" s="8">
        <f t="shared" si="886"/>
        <v>0</v>
      </c>
      <c r="G1825" s="61">
        <f t="shared" si="887"/>
        <v>1039</v>
      </c>
      <c r="H1825" s="66">
        <f t="shared" si="882"/>
        <v>0.20356583072100312</v>
      </c>
      <c r="I1825" s="2"/>
      <c r="J1825" s="2">
        <f t="shared" si="888"/>
        <v>0.58718652037617558</v>
      </c>
      <c r="K1825" s="2">
        <f t="shared" si="889"/>
        <v>0.38362068965517243</v>
      </c>
      <c r="L1825" s="2">
        <f t="shared" si="890"/>
        <v>0</v>
      </c>
      <c r="M1825" s="2">
        <f t="shared" si="891"/>
        <v>2.9192789968651989E-2</v>
      </c>
      <c r="N1825" s="61">
        <v>2997</v>
      </c>
      <c r="O1825" s="61">
        <v>1958</v>
      </c>
      <c r="Q1825" s="61">
        <v>149</v>
      </c>
      <c r="U1825" s="64"/>
      <c r="V1825" s="64"/>
      <c r="W1825" s="64"/>
      <c r="X1825" s="64"/>
      <c r="Y1825" s="61">
        <v>0</v>
      </c>
      <c r="Z1825" s="61">
        <v>0</v>
      </c>
      <c r="AA1825" s="64"/>
      <c r="AB1825" s="64"/>
      <c r="AC1825" s="64"/>
      <c r="AD1825" s="64"/>
      <c r="AE1825" s="64"/>
      <c r="AG1825" s="6">
        <f>IF(Q1825&gt;0,RANK(Q1825,(N1825:P1825,Q1825:AE1825)),0)</f>
        <v>3</v>
      </c>
      <c r="AH1825" s="6">
        <f>IF(R1825&gt;0,RANK(R1825,(N1825:P1825,Q1825:AE1825)),0)</f>
        <v>0</v>
      </c>
      <c r="AI1825" s="6">
        <f>IF(T1825&gt;0,RANK(T1825,(N1825:P1825,Q1825:AE1825)),0)</f>
        <v>0</v>
      </c>
      <c r="AJ1825" s="6">
        <f>IF(S1825&gt;0,RANK(S1825,(N1825:P1825,Q1825:AE1825)),0)</f>
        <v>0</v>
      </c>
      <c r="AK1825" s="2">
        <f t="shared" si="892"/>
        <v>2.9192789968652037E-2</v>
      </c>
      <c r="AL1825" s="2">
        <f t="shared" si="893"/>
        <v>0</v>
      </c>
      <c r="AM1825" s="2">
        <f t="shared" si="894"/>
        <v>0</v>
      </c>
      <c r="AN1825" s="2">
        <f t="shared" si="895"/>
        <v>0</v>
      </c>
      <c r="AP1825" t="s">
        <v>122</v>
      </c>
      <c r="AQ1825" t="s">
        <v>2254</v>
      </c>
      <c r="AR1825">
        <v>3</v>
      </c>
      <c r="AT1825">
        <v>1</v>
      </c>
      <c r="AU1825" s="105">
        <v>54</v>
      </c>
      <c r="AV1825" s="107">
        <v>63</v>
      </c>
      <c r="AW1825" s="111">
        <f t="shared" si="896"/>
        <v>54063</v>
      </c>
      <c r="AY1825" s="6" t="s">
        <v>1243</v>
      </c>
    </row>
    <row r="1826" spans="1:51" hidden="1" outlineLevel="1">
      <c r="A1826" t="s">
        <v>864</v>
      </c>
      <c r="B1826" t="s">
        <v>2254</v>
      </c>
      <c r="C1826" s="1">
        <f t="shared" ref="C1826:C1849" si="897">SUM(N1826:AE1826)</f>
        <v>6698</v>
      </c>
      <c r="D1826" s="8">
        <f t="shared" ref="D1826:D1849" si="898">IF(N1826&gt;0, RANK(N1826,(N1826:AE1826)),0)</f>
        <v>1</v>
      </c>
      <c r="E1826" s="8">
        <f t="shared" ref="E1826:E1849" si="899">IF(O1826&gt;0,RANK(O1826,(N1826:AE1826)),0)</f>
        <v>2</v>
      </c>
      <c r="F1826" s="8">
        <f t="shared" ref="F1826:F1849" si="900">IF(P1826&gt;0,RANK(P1826,(N1826:AE1826)),0)</f>
        <v>0</v>
      </c>
      <c r="G1826" s="61">
        <f t="shared" ref="G1826:G1849" si="901">IF(C1826&gt;0,MAX(N1826:S1826)-LARGE(N1826:S1826,2),0)</f>
        <v>346</v>
      </c>
      <c r="H1826" s="66">
        <f t="shared" si="882"/>
        <v>5.1657211107793373E-2</v>
      </c>
      <c r="I1826" s="2"/>
      <c r="J1826" s="2">
        <f t="shared" ref="J1826:J1849" si="902">IF($C1826=0,"-",N1826/$C1826)</f>
        <v>0.51015228426395942</v>
      </c>
      <c r="K1826" s="2">
        <f t="shared" ref="K1826:K1849" si="903">IF($C1826=0,"-",O1826/$C1826)</f>
        <v>0.458495073156166</v>
      </c>
      <c r="L1826" s="2">
        <f t="shared" ref="L1826:L1849" si="904">IF($C1826=0,"-",P1826/$C1826)</f>
        <v>0</v>
      </c>
      <c r="M1826" s="2">
        <f t="shared" ref="M1826:M1849" si="905">IF(C1826=0,"-",(1-J1826-K1826-L1826))</f>
        <v>3.1352642579874579E-2</v>
      </c>
      <c r="N1826" s="61">
        <v>3417</v>
      </c>
      <c r="O1826" s="61">
        <v>3071</v>
      </c>
      <c r="Q1826" s="61">
        <v>210</v>
      </c>
      <c r="U1826" s="64"/>
      <c r="V1826" s="64"/>
      <c r="W1826" s="64"/>
      <c r="X1826" s="64"/>
      <c r="Y1826" s="61">
        <v>0</v>
      </c>
      <c r="Z1826" s="61">
        <v>0</v>
      </c>
      <c r="AA1826" s="64"/>
      <c r="AB1826" s="64"/>
      <c r="AC1826" s="64"/>
      <c r="AD1826" s="64"/>
      <c r="AE1826" s="64"/>
      <c r="AG1826" s="6">
        <f>IF(Q1826&gt;0,RANK(Q1826,(N1826:P1826,Q1826:AE1826)),0)</f>
        <v>3</v>
      </c>
      <c r="AH1826" s="6">
        <f>IF(R1826&gt;0,RANK(R1826,(N1826:P1826,Q1826:AE1826)),0)</f>
        <v>0</v>
      </c>
      <c r="AI1826" s="6">
        <f>IF(T1826&gt;0,RANK(T1826,(N1826:P1826,Q1826:AE1826)),0)</f>
        <v>0</v>
      </c>
      <c r="AJ1826" s="6">
        <f>IF(S1826&gt;0,RANK(S1826,(N1826:P1826,Q1826:AE1826)),0)</f>
        <v>0</v>
      </c>
      <c r="AK1826" s="2">
        <f t="shared" ref="AK1826:AK1849" si="906">IF($C1826=0,"-",Q1826/$C1826)</f>
        <v>3.1352642579874593E-2</v>
      </c>
      <c r="AL1826" s="2">
        <f t="shared" ref="AL1826:AL1849" si="907">IF($C1826=0,"-",R1826/$C1826)</f>
        <v>0</v>
      </c>
      <c r="AM1826" s="2">
        <f t="shared" ref="AM1826:AM1849" si="908">IF($C1826=0,"-",T1826/$C1826)</f>
        <v>0</v>
      </c>
      <c r="AN1826" s="2">
        <f t="shared" ref="AN1826:AN1849" si="909">IF($C1826=0,"-",S1826/$C1826)</f>
        <v>0</v>
      </c>
      <c r="AP1826" t="s">
        <v>864</v>
      </c>
      <c r="AQ1826" t="s">
        <v>2254</v>
      </c>
      <c r="AR1826">
        <v>2</v>
      </c>
      <c r="AT1826">
        <v>1</v>
      </c>
      <c r="AU1826" s="105">
        <v>54</v>
      </c>
      <c r="AV1826" s="107">
        <v>65</v>
      </c>
      <c r="AW1826" s="111">
        <f t="shared" si="896"/>
        <v>54065</v>
      </c>
      <c r="AY1826" s="6" t="s">
        <v>1243</v>
      </c>
    </row>
    <row r="1827" spans="1:51" hidden="1" outlineLevel="1">
      <c r="A1827" t="s">
        <v>2137</v>
      </c>
      <c r="B1827" t="s">
        <v>2254</v>
      </c>
      <c r="C1827" s="1">
        <f t="shared" si="897"/>
        <v>8853</v>
      </c>
      <c r="D1827" s="8">
        <f t="shared" si="898"/>
        <v>1</v>
      </c>
      <c r="E1827" s="8">
        <f t="shared" si="899"/>
        <v>2</v>
      </c>
      <c r="F1827" s="8">
        <f t="shared" si="900"/>
        <v>0</v>
      </c>
      <c r="G1827" s="61">
        <f t="shared" si="901"/>
        <v>2404</v>
      </c>
      <c r="H1827" s="66">
        <f t="shared" si="882"/>
        <v>0.271546368462668</v>
      </c>
      <c r="I1827" s="2"/>
      <c r="J1827" s="2">
        <f t="shared" si="902"/>
        <v>0.61448096690387444</v>
      </c>
      <c r="K1827" s="2">
        <f t="shared" si="903"/>
        <v>0.34293459844120638</v>
      </c>
      <c r="L1827" s="2">
        <f t="shared" si="904"/>
        <v>0</v>
      </c>
      <c r="M1827" s="2">
        <f t="shared" si="905"/>
        <v>4.2584434654919179E-2</v>
      </c>
      <c r="N1827" s="61">
        <v>5440</v>
      </c>
      <c r="O1827" s="61">
        <v>3036</v>
      </c>
      <c r="Q1827" s="61">
        <v>372</v>
      </c>
      <c r="U1827" s="64"/>
      <c r="V1827" s="64"/>
      <c r="W1827" s="64"/>
      <c r="X1827" s="64"/>
      <c r="Y1827" s="61">
        <v>5</v>
      </c>
      <c r="Z1827" s="61">
        <v>0</v>
      </c>
      <c r="AA1827" s="64"/>
      <c r="AB1827" s="64"/>
      <c r="AC1827" s="64"/>
      <c r="AD1827" s="64"/>
      <c r="AE1827" s="64"/>
      <c r="AG1827" s="6">
        <f>IF(Q1827&gt;0,RANK(Q1827,(N1827:P1827,Q1827:AE1827)),0)</f>
        <v>3</v>
      </c>
      <c r="AH1827" s="6">
        <f>IF(R1827&gt;0,RANK(R1827,(N1827:P1827,Q1827:AE1827)),0)</f>
        <v>0</v>
      </c>
      <c r="AI1827" s="6">
        <f>IF(T1827&gt;0,RANK(T1827,(N1827:P1827,Q1827:AE1827)),0)</f>
        <v>0</v>
      </c>
      <c r="AJ1827" s="6">
        <f>IF(S1827&gt;0,RANK(S1827,(N1827:P1827,Q1827:AE1827)),0)</f>
        <v>0</v>
      </c>
      <c r="AK1827" s="2">
        <f t="shared" si="906"/>
        <v>4.2019654354456114E-2</v>
      </c>
      <c r="AL1827" s="2">
        <f t="shared" si="907"/>
        <v>0</v>
      </c>
      <c r="AM1827" s="2">
        <f t="shared" si="908"/>
        <v>0</v>
      </c>
      <c r="AN1827" s="2">
        <f t="shared" si="909"/>
        <v>0</v>
      </c>
      <c r="AP1827" t="s">
        <v>2137</v>
      </c>
      <c r="AQ1827" t="s">
        <v>2254</v>
      </c>
      <c r="AR1827">
        <v>3</v>
      </c>
      <c r="AT1827">
        <v>1</v>
      </c>
      <c r="AU1827" s="105">
        <v>54</v>
      </c>
      <c r="AV1827" s="107">
        <v>67</v>
      </c>
      <c r="AW1827" s="111">
        <f t="shared" si="896"/>
        <v>54067</v>
      </c>
      <c r="AY1827" s="6" t="s">
        <v>1243</v>
      </c>
    </row>
    <row r="1828" spans="1:51" hidden="1" outlineLevel="1">
      <c r="A1828" t="s">
        <v>280</v>
      </c>
      <c r="B1828" t="s">
        <v>2254</v>
      </c>
      <c r="C1828" s="1">
        <f t="shared" si="897"/>
        <v>17603</v>
      </c>
      <c r="D1828" s="8">
        <f t="shared" si="898"/>
        <v>1</v>
      </c>
      <c r="E1828" s="8">
        <f t="shared" si="899"/>
        <v>2</v>
      </c>
      <c r="F1828" s="8">
        <f t="shared" si="900"/>
        <v>0</v>
      </c>
      <c r="G1828" s="61">
        <f t="shared" si="901"/>
        <v>5234</v>
      </c>
      <c r="H1828" s="66">
        <f t="shared" si="882"/>
        <v>0.29733568141794015</v>
      </c>
      <c r="I1828" s="2"/>
      <c r="J1828" s="2">
        <f t="shared" si="902"/>
        <v>0.6368232687610067</v>
      </c>
      <c r="K1828" s="2">
        <f t="shared" si="903"/>
        <v>0.3394875873430665</v>
      </c>
      <c r="L1828" s="2">
        <f t="shared" si="904"/>
        <v>0</v>
      </c>
      <c r="M1828" s="2">
        <f t="shared" si="905"/>
        <v>2.3689143895926801E-2</v>
      </c>
      <c r="N1828" s="61">
        <v>11210</v>
      </c>
      <c r="O1828" s="61">
        <v>5976</v>
      </c>
      <c r="Q1828" s="61">
        <v>415</v>
      </c>
      <c r="U1828" s="64"/>
      <c r="V1828" s="64"/>
      <c r="W1828" s="64"/>
      <c r="X1828" s="64"/>
      <c r="Y1828" s="61">
        <v>2</v>
      </c>
      <c r="Z1828" s="61">
        <v>0</v>
      </c>
      <c r="AA1828" s="64"/>
      <c r="AB1828" s="64"/>
      <c r="AC1828" s="64"/>
      <c r="AD1828" s="64"/>
      <c r="AE1828" s="64"/>
      <c r="AG1828" s="6">
        <f>IF(Q1828&gt;0,RANK(Q1828,(N1828:P1828,Q1828:AE1828)),0)</f>
        <v>3</v>
      </c>
      <c r="AH1828" s="6">
        <f>IF(R1828&gt;0,RANK(R1828,(N1828:P1828,Q1828:AE1828)),0)</f>
        <v>0</v>
      </c>
      <c r="AI1828" s="6">
        <f>IF(T1828&gt;0,RANK(T1828,(N1828:P1828,Q1828:AE1828)),0)</f>
        <v>0</v>
      </c>
      <c r="AJ1828" s="6">
        <f>IF(S1828&gt;0,RANK(S1828,(N1828:P1828,Q1828:AE1828)),0)</f>
        <v>0</v>
      </c>
      <c r="AK1828" s="2">
        <f t="shared" si="906"/>
        <v>2.3575526898824063E-2</v>
      </c>
      <c r="AL1828" s="2">
        <f t="shared" si="907"/>
        <v>0</v>
      </c>
      <c r="AM1828" s="2">
        <f t="shared" si="908"/>
        <v>0</v>
      </c>
      <c r="AN1828" s="2">
        <f t="shared" si="909"/>
        <v>0</v>
      </c>
      <c r="AP1828" t="s">
        <v>280</v>
      </c>
      <c r="AQ1828" t="s">
        <v>2254</v>
      </c>
      <c r="AR1828">
        <v>1</v>
      </c>
      <c r="AT1828">
        <v>1</v>
      </c>
      <c r="AU1828" s="105">
        <v>54</v>
      </c>
      <c r="AV1828" s="107">
        <v>69</v>
      </c>
      <c r="AW1828" s="111">
        <f t="shared" si="896"/>
        <v>54069</v>
      </c>
      <c r="AY1828" s="6" t="s">
        <v>1243</v>
      </c>
    </row>
    <row r="1829" spans="1:51" hidden="1" outlineLevel="1">
      <c r="A1829" t="s">
        <v>442</v>
      </c>
      <c r="B1829" t="s">
        <v>2254</v>
      </c>
      <c r="C1829" s="1">
        <f t="shared" si="897"/>
        <v>3249</v>
      </c>
      <c r="D1829" s="8">
        <f t="shared" si="898"/>
        <v>1</v>
      </c>
      <c r="E1829" s="8">
        <f t="shared" si="899"/>
        <v>2</v>
      </c>
      <c r="F1829" s="8">
        <f t="shared" si="900"/>
        <v>0</v>
      </c>
      <c r="G1829" s="61">
        <f t="shared" si="901"/>
        <v>170</v>
      </c>
      <c r="H1829" s="66">
        <f t="shared" si="882"/>
        <v>5.2323791935980302E-2</v>
      </c>
      <c r="I1829" s="2"/>
      <c r="J1829" s="2">
        <f t="shared" si="902"/>
        <v>0.51400430901815941</v>
      </c>
      <c r="K1829" s="2">
        <f t="shared" si="903"/>
        <v>0.46168051708217911</v>
      </c>
      <c r="L1829" s="2">
        <f t="shared" si="904"/>
        <v>0</v>
      </c>
      <c r="M1829" s="2">
        <f t="shared" si="905"/>
        <v>2.431517389966148E-2</v>
      </c>
      <c r="N1829" s="61">
        <v>1670</v>
      </c>
      <c r="O1829" s="61">
        <v>1500</v>
      </c>
      <c r="Q1829" s="61">
        <v>79</v>
      </c>
      <c r="U1829" s="64"/>
      <c r="V1829" s="64"/>
      <c r="W1829" s="64"/>
      <c r="X1829" s="64"/>
      <c r="Y1829" s="61">
        <v>0</v>
      </c>
      <c r="Z1829" s="61">
        <v>0</v>
      </c>
      <c r="AA1829" s="64"/>
      <c r="AB1829" s="64"/>
      <c r="AC1829" s="64"/>
      <c r="AD1829" s="64"/>
      <c r="AE1829" s="64"/>
      <c r="AG1829" s="6">
        <f>IF(Q1829&gt;0,RANK(Q1829,(N1829:P1829,Q1829:AE1829)),0)</f>
        <v>3</v>
      </c>
      <c r="AH1829" s="6">
        <f>IF(R1829&gt;0,RANK(R1829,(N1829:P1829,Q1829:AE1829)),0)</f>
        <v>0</v>
      </c>
      <c r="AI1829" s="6">
        <f>IF(T1829&gt;0,RANK(T1829,(N1829:P1829,Q1829:AE1829)),0)</f>
        <v>0</v>
      </c>
      <c r="AJ1829" s="6">
        <f>IF(S1829&gt;0,RANK(S1829,(N1829:P1829,Q1829:AE1829)),0)</f>
        <v>0</v>
      </c>
      <c r="AK1829" s="2">
        <f t="shared" si="906"/>
        <v>2.4315173899661435E-2</v>
      </c>
      <c r="AL1829" s="2">
        <f t="shared" si="907"/>
        <v>0</v>
      </c>
      <c r="AM1829" s="2">
        <f t="shared" si="908"/>
        <v>0</v>
      </c>
      <c r="AN1829" s="2">
        <f t="shared" si="909"/>
        <v>0</v>
      </c>
      <c r="AP1829" t="s">
        <v>442</v>
      </c>
      <c r="AQ1829" t="s">
        <v>2254</v>
      </c>
      <c r="AR1829">
        <v>2</v>
      </c>
      <c r="AT1829">
        <v>1</v>
      </c>
      <c r="AU1829" s="105">
        <v>54</v>
      </c>
      <c r="AV1829" s="107">
        <v>71</v>
      </c>
      <c r="AW1829" s="111">
        <f t="shared" si="896"/>
        <v>54071</v>
      </c>
      <c r="AY1829" s="6" t="s">
        <v>1243</v>
      </c>
    </row>
    <row r="1830" spans="1:51" hidden="1" outlineLevel="1">
      <c r="A1830" t="s">
        <v>1969</v>
      </c>
      <c r="B1830" t="s">
        <v>2254</v>
      </c>
      <c r="C1830" s="1">
        <f t="shared" si="897"/>
        <v>2796</v>
      </c>
      <c r="D1830" s="8">
        <f t="shared" si="898"/>
        <v>1</v>
      </c>
      <c r="E1830" s="8">
        <f t="shared" si="899"/>
        <v>2</v>
      </c>
      <c r="F1830" s="8">
        <f t="shared" si="900"/>
        <v>0</v>
      </c>
      <c r="G1830" s="61">
        <f t="shared" si="901"/>
        <v>818</v>
      </c>
      <c r="H1830" s="66">
        <f t="shared" si="882"/>
        <v>0.29256080114449212</v>
      </c>
      <c r="I1830" s="2"/>
      <c r="J1830" s="2">
        <f t="shared" si="902"/>
        <v>0.63626609442060089</v>
      </c>
      <c r="K1830" s="2">
        <f t="shared" si="903"/>
        <v>0.34370529327610871</v>
      </c>
      <c r="L1830" s="2">
        <f t="shared" si="904"/>
        <v>0</v>
      </c>
      <c r="M1830" s="2">
        <f t="shared" si="905"/>
        <v>2.0028612303290394E-2</v>
      </c>
      <c r="N1830" s="61">
        <v>1779</v>
      </c>
      <c r="O1830" s="61">
        <v>961</v>
      </c>
      <c r="Q1830" s="61">
        <v>56</v>
      </c>
      <c r="U1830" s="64"/>
      <c r="V1830" s="64"/>
      <c r="W1830" s="64"/>
      <c r="X1830" s="64"/>
      <c r="Y1830" s="61">
        <v>0</v>
      </c>
      <c r="Z1830" s="61">
        <v>0</v>
      </c>
      <c r="AA1830" s="64"/>
      <c r="AB1830" s="64"/>
      <c r="AC1830" s="64"/>
      <c r="AD1830" s="64"/>
      <c r="AE1830" s="64"/>
      <c r="AG1830" s="6">
        <f>IF(Q1830&gt;0,RANK(Q1830,(N1830:P1830,Q1830:AE1830)),0)</f>
        <v>3</v>
      </c>
      <c r="AH1830" s="6">
        <f>IF(R1830&gt;0,RANK(R1830,(N1830:P1830,Q1830:AE1830)),0)</f>
        <v>0</v>
      </c>
      <c r="AI1830" s="6">
        <f>IF(T1830&gt;0,RANK(T1830,(N1830:P1830,Q1830:AE1830)),0)</f>
        <v>0</v>
      </c>
      <c r="AJ1830" s="6">
        <f>IF(S1830&gt;0,RANK(S1830,(N1830:P1830,Q1830:AE1830)),0)</f>
        <v>0</v>
      </c>
      <c r="AK1830" s="2">
        <f t="shared" si="906"/>
        <v>2.0028612303290415E-2</v>
      </c>
      <c r="AL1830" s="2">
        <f t="shared" si="907"/>
        <v>0</v>
      </c>
      <c r="AM1830" s="2">
        <f t="shared" si="908"/>
        <v>0</v>
      </c>
      <c r="AN1830" s="2">
        <f t="shared" si="909"/>
        <v>0</v>
      </c>
      <c r="AP1830" t="s">
        <v>1969</v>
      </c>
      <c r="AQ1830" t="s">
        <v>2254</v>
      </c>
      <c r="AR1830">
        <v>1</v>
      </c>
      <c r="AT1830">
        <v>1</v>
      </c>
      <c r="AU1830" s="105">
        <v>54</v>
      </c>
      <c r="AV1830" s="107">
        <v>73</v>
      </c>
      <c r="AW1830" s="111">
        <f t="shared" si="896"/>
        <v>54073</v>
      </c>
      <c r="AY1830" s="6" t="s">
        <v>1243</v>
      </c>
    </row>
    <row r="1831" spans="1:51" hidden="1" outlineLevel="1">
      <c r="A1831" t="s">
        <v>2523</v>
      </c>
      <c r="B1831" t="s">
        <v>2254</v>
      </c>
      <c r="C1831" s="1">
        <f t="shared" si="897"/>
        <v>3474</v>
      </c>
      <c r="D1831" s="8">
        <f t="shared" si="898"/>
        <v>1</v>
      </c>
      <c r="E1831" s="8">
        <f t="shared" si="899"/>
        <v>2</v>
      </c>
      <c r="F1831" s="8">
        <f t="shared" si="900"/>
        <v>0</v>
      </c>
      <c r="G1831" s="61">
        <f t="shared" si="901"/>
        <v>951</v>
      </c>
      <c r="H1831" s="66">
        <f t="shared" si="882"/>
        <v>0.27374784110535405</v>
      </c>
      <c r="I1831" s="2"/>
      <c r="J1831" s="2">
        <f t="shared" si="902"/>
        <v>0.60218767990788713</v>
      </c>
      <c r="K1831" s="2">
        <f t="shared" si="903"/>
        <v>0.32843983880253308</v>
      </c>
      <c r="L1831" s="2">
        <f t="shared" si="904"/>
        <v>0</v>
      </c>
      <c r="M1831" s="2">
        <f t="shared" si="905"/>
        <v>6.937248128957979E-2</v>
      </c>
      <c r="N1831" s="61">
        <v>2092</v>
      </c>
      <c r="O1831" s="61">
        <v>1141</v>
      </c>
      <c r="Q1831" s="61">
        <v>241</v>
      </c>
      <c r="U1831" s="64"/>
      <c r="V1831" s="64"/>
      <c r="W1831" s="64"/>
      <c r="X1831" s="64"/>
      <c r="Y1831" s="61">
        <v>0</v>
      </c>
      <c r="Z1831" s="61">
        <v>0</v>
      </c>
      <c r="AA1831" s="64"/>
      <c r="AB1831" s="64"/>
      <c r="AC1831" s="64"/>
      <c r="AD1831" s="64"/>
      <c r="AE1831" s="64"/>
      <c r="AG1831" s="6">
        <f>IF(Q1831&gt;0,RANK(Q1831,(N1831:P1831,Q1831:AE1831)),0)</f>
        <v>3</v>
      </c>
      <c r="AH1831" s="6">
        <f>IF(R1831&gt;0,RANK(R1831,(N1831:P1831,Q1831:AE1831)),0)</f>
        <v>0</v>
      </c>
      <c r="AI1831" s="6">
        <f>IF(T1831&gt;0,RANK(T1831,(N1831:P1831,Q1831:AE1831)),0)</f>
        <v>0</v>
      </c>
      <c r="AJ1831" s="6">
        <f>IF(S1831&gt;0,RANK(S1831,(N1831:P1831,Q1831:AE1831)),0)</f>
        <v>0</v>
      </c>
      <c r="AK1831" s="2">
        <f t="shared" si="906"/>
        <v>6.9372481289579735E-2</v>
      </c>
      <c r="AL1831" s="2">
        <f t="shared" si="907"/>
        <v>0</v>
      </c>
      <c r="AM1831" s="2">
        <f t="shared" si="908"/>
        <v>0</v>
      </c>
      <c r="AN1831" s="2">
        <f t="shared" si="909"/>
        <v>0</v>
      </c>
      <c r="AP1831" t="s">
        <v>2523</v>
      </c>
      <c r="AQ1831" t="s">
        <v>2254</v>
      </c>
      <c r="AR1831">
        <v>3</v>
      </c>
      <c r="AT1831">
        <v>1</v>
      </c>
      <c r="AU1831" s="105">
        <v>54</v>
      </c>
      <c r="AV1831" s="107">
        <v>75</v>
      </c>
      <c r="AW1831" s="111">
        <f t="shared" si="896"/>
        <v>54075</v>
      </c>
      <c r="AY1831" s="6" t="s">
        <v>1243</v>
      </c>
    </row>
    <row r="1832" spans="1:51" hidden="1" outlineLevel="1">
      <c r="A1832" t="s">
        <v>1370</v>
      </c>
      <c r="B1832" t="s">
        <v>2254</v>
      </c>
      <c r="C1832" s="1">
        <f t="shared" si="897"/>
        <v>10880</v>
      </c>
      <c r="D1832" s="8">
        <f t="shared" si="898"/>
        <v>2</v>
      </c>
      <c r="E1832" s="8">
        <f t="shared" si="899"/>
        <v>1</v>
      </c>
      <c r="F1832" s="8">
        <f t="shared" si="900"/>
        <v>0</v>
      </c>
      <c r="G1832" s="61">
        <f t="shared" si="901"/>
        <v>2166</v>
      </c>
      <c r="H1832" s="66">
        <f t="shared" si="882"/>
        <v>0.19908088235294116</v>
      </c>
      <c r="I1832" s="2"/>
      <c r="J1832" s="2">
        <f t="shared" si="902"/>
        <v>0.38226102941176471</v>
      </c>
      <c r="K1832" s="2">
        <f t="shared" si="903"/>
        <v>0.58134191176470584</v>
      </c>
      <c r="L1832" s="2">
        <f t="shared" si="904"/>
        <v>0</v>
      </c>
      <c r="M1832" s="2">
        <f t="shared" si="905"/>
        <v>3.6397058823529393E-2</v>
      </c>
      <c r="N1832" s="61">
        <v>4159</v>
      </c>
      <c r="O1832" s="61">
        <v>6325</v>
      </c>
      <c r="Q1832" s="61">
        <v>392</v>
      </c>
      <c r="U1832" s="64"/>
      <c r="V1832" s="64"/>
      <c r="W1832" s="64"/>
      <c r="X1832" s="64"/>
      <c r="Y1832" s="61">
        <v>3</v>
      </c>
      <c r="Z1832" s="61">
        <v>1</v>
      </c>
      <c r="AA1832" s="64"/>
      <c r="AB1832" s="64"/>
      <c r="AC1832" s="64"/>
      <c r="AD1832" s="64"/>
      <c r="AE1832" s="64"/>
      <c r="AG1832" s="6">
        <f>IF(Q1832&gt;0,RANK(Q1832,(N1832:P1832,Q1832:AE1832)),0)</f>
        <v>3</v>
      </c>
      <c r="AH1832" s="6">
        <f>IF(R1832&gt;0,RANK(R1832,(N1832:P1832,Q1832:AE1832)),0)</f>
        <v>0</v>
      </c>
      <c r="AI1832" s="6">
        <f>IF(T1832&gt;0,RANK(T1832,(N1832:P1832,Q1832:AE1832)),0)</f>
        <v>0</v>
      </c>
      <c r="AJ1832" s="6">
        <f>IF(S1832&gt;0,RANK(S1832,(N1832:P1832,Q1832:AE1832)),0)</f>
        <v>0</v>
      </c>
      <c r="AK1832" s="2">
        <f t="shared" si="906"/>
        <v>3.6029411764705879E-2</v>
      </c>
      <c r="AL1832" s="2">
        <f t="shared" si="907"/>
        <v>0</v>
      </c>
      <c r="AM1832" s="2">
        <f t="shared" si="908"/>
        <v>0</v>
      </c>
      <c r="AN1832" s="2">
        <f t="shared" si="909"/>
        <v>0</v>
      </c>
      <c r="AP1832" t="s">
        <v>1370</v>
      </c>
      <c r="AQ1832" t="s">
        <v>2254</v>
      </c>
      <c r="AR1832">
        <v>1</v>
      </c>
      <c r="AT1832">
        <v>1</v>
      </c>
      <c r="AU1832" s="105">
        <v>54</v>
      </c>
      <c r="AV1832" s="107">
        <v>77</v>
      </c>
      <c r="AW1832" s="111">
        <f t="shared" si="896"/>
        <v>54077</v>
      </c>
      <c r="AY1832" s="6" t="s">
        <v>1243</v>
      </c>
    </row>
    <row r="1833" spans="1:51" hidden="1" outlineLevel="1">
      <c r="A1833" t="s">
        <v>359</v>
      </c>
      <c r="B1833" t="s">
        <v>2254</v>
      </c>
      <c r="C1833" s="1">
        <f t="shared" si="897"/>
        <v>23472</v>
      </c>
      <c r="D1833" s="8">
        <f t="shared" si="898"/>
        <v>1</v>
      </c>
      <c r="E1833" s="8">
        <f t="shared" si="899"/>
        <v>2</v>
      </c>
      <c r="F1833" s="8">
        <f t="shared" si="900"/>
        <v>0</v>
      </c>
      <c r="G1833" s="61">
        <f t="shared" si="901"/>
        <v>4130</v>
      </c>
      <c r="H1833" s="66">
        <f t="shared" si="882"/>
        <v>0.17595432856169052</v>
      </c>
      <c r="I1833" s="2"/>
      <c r="J1833" s="2">
        <f t="shared" si="902"/>
        <v>0.5755368098159509</v>
      </c>
      <c r="K1833" s="2">
        <f t="shared" si="903"/>
        <v>0.39958248125426038</v>
      </c>
      <c r="L1833" s="2">
        <f t="shared" si="904"/>
        <v>0</v>
      </c>
      <c r="M1833" s="2">
        <f t="shared" si="905"/>
        <v>2.488070892978872E-2</v>
      </c>
      <c r="N1833" s="61">
        <v>13509</v>
      </c>
      <c r="O1833" s="61">
        <v>9379</v>
      </c>
      <c r="Q1833" s="61">
        <v>583</v>
      </c>
      <c r="U1833" s="64"/>
      <c r="V1833" s="64"/>
      <c r="W1833" s="64"/>
      <c r="X1833" s="64"/>
      <c r="Y1833" s="61">
        <v>1</v>
      </c>
      <c r="Z1833" s="61">
        <v>0</v>
      </c>
      <c r="AA1833" s="64"/>
      <c r="AB1833" s="64"/>
      <c r="AC1833" s="64"/>
      <c r="AD1833" s="64"/>
      <c r="AE1833" s="64"/>
      <c r="AG1833" s="6">
        <f>IF(Q1833&gt;0,RANK(Q1833,(N1833:P1833,Q1833:AE1833)),0)</f>
        <v>3</v>
      </c>
      <c r="AH1833" s="6">
        <f>IF(R1833&gt;0,RANK(R1833,(N1833:P1833,Q1833:AE1833)),0)</f>
        <v>0</v>
      </c>
      <c r="AI1833" s="6">
        <f>IF(T1833&gt;0,RANK(T1833,(N1833:P1833,Q1833:AE1833)),0)</f>
        <v>0</v>
      </c>
      <c r="AJ1833" s="6">
        <f>IF(S1833&gt;0,RANK(S1833,(N1833:P1833,Q1833:AE1833)),0)</f>
        <v>0</v>
      </c>
      <c r="AK1833" s="2">
        <f t="shared" si="906"/>
        <v>2.4838104976141785E-2</v>
      </c>
      <c r="AL1833" s="2">
        <f t="shared" si="907"/>
        <v>0</v>
      </c>
      <c r="AM1833" s="2">
        <f t="shared" si="908"/>
        <v>0</v>
      </c>
      <c r="AN1833" s="2">
        <f t="shared" si="909"/>
        <v>0</v>
      </c>
      <c r="AP1833" t="s">
        <v>359</v>
      </c>
      <c r="AQ1833" t="s">
        <v>2254</v>
      </c>
      <c r="AR1833">
        <v>2</v>
      </c>
      <c r="AT1833">
        <v>1</v>
      </c>
      <c r="AU1833" s="105">
        <v>54</v>
      </c>
      <c r="AV1833" s="107">
        <v>79</v>
      </c>
      <c r="AW1833" s="111">
        <f t="shared" si="896"/>
        <v>54079</v>
      </c>
      <c r="AY1833" s="6" t="s">
        <v>1243</v>
      </c>
    </row>
    <row r="1834" spans="1:51" hidden="1" outlineLevel="1">
      <c r="A1834" t="s">
        <v>665</v>
      </c>
      <c r="B1834" t="s">
        <v>2254</v>
      </c>
      <c r="C1834" s="1">
        <f t="shared" si="897"/>
        <v>28183</v>
      </c>
      <c r="D1834" s="8">
        <f t="shared" si="898"/>
        <v>1</v>
      </c>
      <c r="E1834" s="8">
        <f t="shared" si="899"/>
        <v>2</v>
      </c>
      <c r="F1834" s="8">
        <f t="shared" si="900"/>
        <v>0</v>
      </c>
      <c r="G1834" s="61">
        <f t="shared" si="901"/>
        <v>5957</v>
      </c>
      <c r="H1834" s="66">
        <f t="shared" ref="H1834:H1897" si="910">IF(C1834&gt;0,G1834/C1834,0)</f>
        <v>0.21136855551218819</v>
      </c>
      <c r="I1834" s="2"/>
      <c r="J1834" s="2">
        <f t="shared" si="902"/>
        <v>0.59425895043111099</v>
      </c>
      <c r="K1834" s="2">
        <f t="shared" si="903"/>
        <v>0.38289039491892274</v>
      </c>
      <c r="L1834" s="2">
        <f t="shared" si="904"/>
        <v>0</v>
      </c>
      <c r="M1834" s="2">
        <f t="shared" si="905"/>
        <v>2.2850654649966273E-2</v>
      </c>
      <c r="N1834" s="61">
        <v>16748</v>
      </c>
      <c r="O1834" s="61">
        <v>10791</v>
      </c>
      <c r="Q1834" s="61">
        <v>638</v>
      </c>
      <c r="U1834" s="64"/>
      <c r="V1834" s="64"/>
      <c r="W1834" s="64"/>
      <c r="X1834" s="64"/>
      <c r="Y1834" s="61">
        <v>3</v>
      </c>
      <c r="Z1834" s="61">
        <v>3</v>
      </c>
      <c r="AA1834" s="64"/>
      <c r="AB1834" s="64"/>
      <c r="AC1834" s="64"/>
      <c r="AD1834" s="64"/>
      <c r="AE1834" s="64"/>
      <c r="AG1834" s="6">
        <f>IF(Q1834&gt;0,RANK(Q1834,(N1834:P1834,Q1834:AE1834)),0)</f>
        <v>3</v>
      </c>
      <c r="AH1834" s="6">
        <f>IF(R1834&gt;0,RANK(R1834,(N1834:P1834,Q1834:AE1834)),0)</f>
        <v>0</v>
      </c>
      <c r="AI1834" s="6">
        <f>IF(T1834&gt;0,RANK(T1834,(N1834:P1834,Q1834:AE1834)),0)</f>
        <v>0</v>
      </c>
      <c r="AJ1834" s="6">
        <f>IF(S1834&gt;0,RANK(S1834,(N1834:P1834,Q1834:AE1834)),0)</f>
        <v>0</v>
      </c>
      <c r="AK1834" s="2">
        <f t="shared" si="906"/>
        <v>2.2637760351985239E-2</v>
      </c>
      <c r="AL1834" s="2">
        <f t="shared" si="907"/>
        <v>0</v>
      </c>
      <c r="AM1834" s="2">
        <f t="shared" si="908"/>
        <v>0</v>
      </c>
      <c r="AN1834" s="2">
        <f t="shared" si="909"/>
        <v>0</v>
      </c>
      <c r="AP1834" t="s">
        <v>665</v>
      </c>
      <c r="AQ1834" t="s">
        <v>2254</v>
      </c>
      <c r="AR1834">
        <v>3</v>
      </c>
      <c r="AT1834">
        <v>1</v>
      </c>
      <c r="AU1834" s="105">
        <v>54</v>
      </c>
      <c r="AV1834" s="107">
        <v>81</v>
      </c>
      <c r="AW1834" s="111">
        <f t="shared" si="896"/>
        <v>54081</v>
      </c>
      <c r="AY1834" s="6" t="s">
        <v>1243</v>
      </c>
    </row>
    <row r="1835" spans="1:51" hidden="1" outlineLevel="1">
      <c r="A1835" t="s">
        <v>1913</v>
      </c>
      <c r="B1835" t="s">
        <v>2254</v>
      </c>
      <c r="C1835" s="1">
        <f t="shared" si="897"/>
        <v>9617</v>
      </c>
      <c r="D1835" s="8">
        <f t="shared" si="898"/>
        <v>1</v>
      </c>
      <c r="E1835" s="8">
        <f t="shared" si="899"/>
        <v>2</v>
      </c>
      <c r="F1835" s="8">
        <f t="shared" si="900"/>
        <v>0</v>
      </c>
      <c r="G1835" s="61">
        <f t="shared" si="901"/>
        <v>2669</v>
      </c>
      <c r="H1835" s="66">
        <f t="shared" si="910"/>
        <v>0.27752937506498909</v>
      </c>
      <c r="I1835" s="2"/>
      <c r="J1835" s="2">
        <f t="shared" si="902"/>
        <v>0.62171155245918686</v>
      </c>
      <c r="K1835" s="2">
        <f t="shared" si="903"/>
        <v>0.34418217739419776</v>
      </c>
      <c r="L1835" s="2">
        <f t="shared" si="904"/>
        <v>0</v>
      </c>
      <c r="M1835" s="2">
        <f t="shared" si="905"/>
        <v>3.4106270146615381E-2</v>
      </c>
      <c r="N1835" s="61">
        <v>5979</v>
      </c>
      <c r="O1835" s="61">
        <v>3310</v>
      </c>
      <c r="Q1835" s="61">
        <v>323</v>
      </c>
      <c r="U1835" s="64"/>
      <c r="V1835" s="64"/>
      <c r="W1835" s="64"/>
      <c r="X1835" s="64"/>
      <c r="Y1835" s="61">
        <v>4</v>
      </c>
      <c r="Z1835" s="61">
        <v>1</v>
      </c>
      <c r="AA1835" s="64"/>
      <c r="AB1835" s="64"/>
      <c r="AC1835" s="64"/>
      <c r="AD1835" s="64"/>
      <c r="AE1835" s="64"/>
      <c r="AG1835" s="6">
        <f>IF(Q1835&gt;0,RANK(Q1835,(N1835:P1835,Q1835:AE1835)),0)</f>
        <v>3</v>
      </c>
      <c r="AH1835" s="6">
        <f>IF(R1835&gt;0,RANK(R1835,(N1835:P1835,Q1835:AE1835)),0)</f>
        <v>0</v>
      </c>
      <c r="AI1835" s="6">
        <f>IF(T1835&gt;0,RANK(T1835,(N1835:P1835,Q1835:AE1835)),0)</f>
        <v>0</v>
      </c>
      <c r="AJ1835" s="6">
        <f>IF(S1835&gt;0,RANK(S1835,(N1835:P1835,Q1835:AE1835)),0)</f>
        <v>0</v>
      </c>
      <c r="AK1835" s="2">
        <f t="shared" si="906"/>
        <v>3.3586357491941353E-2</v>
      </c>
      <c r="AL1835" s="2">
        <f t="shared" si="907"/>
        <v>0</v>
      </c>
      <c r="AM1835" s="2">
        <f t="shared" si="908"/>
        <v>0</v>
      </c>
      <c r="AN1835" s="2">
        <f t="shared" si="909"/>
        <v>0</v>
      </c>
      <c r="AP1835" t="s">
        <v>1913</v>
      </c>
      <c r="AQ1835" t="s">
        <v>2254</v>
      </c>
      <c r="AR1835">
        <v>2</v>
      </c>
      <c r="AT1835">
        <v>1</v>
      </c>
      <c r="AU1835" s="105">
        <v>54</v>
      </c>
      <c r="AV1835" s="107">
        <v>83</v>
      </c>
      <c r="AW1835" s="111">
        <f t="shared" si="896"/>
        <v>54083</v>
      </c>
      <c r="AY1835" s="6" t="s">
        <v>1243</v>
      </c>
    </row>
    <row r="1836" spans="1:51" hidden="1" outlineLevel="1">
      <c r="A1836" t="s">
        <v>2381</v>
      </c>
      <c r="B1836" t="s">
        <v>2254</v>
      </c>
      <c r="C1836" s="1">
        <f t="shared" si="897"/>
        <v>3763</v>
      </c>
      <c r="D1836" s="8">
        <f t="shared" si="898"/>
        <v>1</v>
      </c>
      <c r="E1836" s="8">
        <f t="shared" si="899"/>
        <v>2</v>
      </c>
      <c r="F1836" s="8">
        <f t="shared" si="900"/>
        <v>0</v>
      </c>
      <c r="G1836" s="61">
        <f t="shared" si="901"/>
        <v>273</v>
      </c>
      <c r="H1836" s="66">
        <f t="shared" si="910"/>
        <v>7.2548498538400216E-2</v>
      </c>
      <c r="I1836" s="2"/>
      <c r="J1836" s="2">
        <f t="shared" si="902"/>
        <v>0.52325272389051292</v>
      </c>
      <c r="K1836" s="2">
        <f t="shared" si="903"/>
        <v>0.45070422535211269</v>
      </c>
      <c r="L1836" s="2">
        <f t="shared" si="904"/>
        <v>0</v>
      </c>
      <c r="M1836" s="2">
        <f t="shared" si="905"/>
        <v>2.6043050757374397E-2</v>
      </c>
      <c r="N1836" s="61">
        <v>1969</v>
      </c>
      <c r="O1836" s="61">
        <v>1696</v>
      </c>
      <c r="Q1836" s="61">
        <v>98</v>
      </c>
      <c r="U1836" s="64"/>
      <c r="V1836" s="64"/>
      <c r="W1836" s="64"/>
      <c r="X1836" s="64"/>
      <c r="Y1836" s="61">
        <v>0</v>
      </c>
      <c r="Z1836" s="61">
        <v>0</v>
      </c>
      <c r="AA1836" s="64"/>
      <c r="AB1836" s="64"/>
      <c r="AC1836" s="64"/>
      <c r="AD1836" s="64"/>
      <c r="AE1836" s="64"/>
      <c r="AG1836" s="6">
        <f>IF(Q1836&gt;0,RANK(Q1836,(N1836:P1836,Q1836:AE1836)),0)</f>
        <v>3</v>
      </c>
      <c r="AH1836" s="6">
        <f>IF(R1836&gt;0,RANK(R1836,(N1836:P1836,Q1836:AE1836)),0)</f>
        <v>0</v>
      </c>
      <c r="AI1836" s="6">
        <f>IF(T1836&gt;0,RANK(T1836,(N1836:P1836,Q1836:AE1836)),0)</f>
        <v>0</v>
      </c>
      <c r="AJ1836" s="6">
        <f>IF(S1836&gt;0,RANK(S1836,(N1836:P1836,Q1836:AE1836)),0)</f>
        <v>0</v>
      </c>
      <c r="AK1836" s="2">
        <f t="shared" si="906"/>
        <v>2.6043050757374436E-2</v>
      </c>
      <c r="AL1836" s="2">
        <f t="shared" si="907"/>
        <v>0</v>
      </c>
      <c r="AM1836" s="2">
        <f t="shared" si="908"/>
        <v>0</v>
      </c>
      <c r="AN1836" s="2">
        <f t="shared" si="909"/>
        <v>0</v>
      </c>
      <c r="AP1836" t="s">
        <v>2381</v>
      </c>
      <c r="AQ1836" t="s">
        <v>2254</v>
      </c>
      <c r="AR1836">
        <v>1</v>
      </c>
      <c r="AT1836">
        <v>1</v>
      </c>
      <c r="AU1836" s="105">
        <v>54</v>
      </c>
      <c r="AV1836" s="107">
        <v>85</v>
      </c>
      <c r="AW1836" s="111">
        <f t="shared" si="896"/>
        <v>54085</v>
      </c>
      <c r="AY1836" s="6" t="s">
        <v>1243</v>
      </c>
    </row>
    <row r="1837" spans="1:51" hidden="1" outlineLevel="1">
      <c r="A1837" t="s">
        <v>548</v>
      </c>
      <c r="B1837" t="s">
        <v>2254</v>
      </c>
      <c r="C1837" s="1">
        <f t="shared" si="897"/>
        <v>4989</v>
      </c>
      <c r="D1837" s="8">
        <f t="shared" si="898"/>
        <v>1</v>
      </c>
      <c r="E1837" s="8">
        <f t="shared" si="899"/>
        <v>2</v>
      </c>
      <c r="F1837" s="8">
        <f t="shared" si="900"/>
        <v>0</v>
      </c>
      <c r="G1837" s="61">
        <f t="shared" si="901"/>
        <v>1610</v>
      </c>
      <c r="H1837" s="66">
        <f t="shared" si="910"/>
        <v>0.32270996191621565</v>
      </c>
      <c r="I1837" s="2"/>
      <c r="J1837" s="2">
        <f t="shared" si="902"/>
        <v>0.64241330928041696</v>
      </c>
      <c r="K1837" s="2">
        <f t="shared" si="903"/>
        <v>0.31970334736420125</v>
      </c>
      <c r="L1837" s="2">
        <f t="shared" si="904"/>
        <v>0</v>
      </c>
      <c r="M1837" s="2">
        <f t="shared" si="905"/>
        <v>3.7883343355381793E-2</v>
      </c>
      <c r="N1837" s="61">
        <v>3205</v>
      </c>
      <c r="O1837" s="61">
        <v>1595</v>
      </c>
      <c r="Q1837" s="61">
        <v>189</v>
      </c>
      <c r="U1837" s="64"/>
      <c r="V1837" s="64"/>
      <c r="W1837" s="64"/>
      <c r="X1837" s="64"/>
      <c r="Y1837" s="61">
        <v>0</v>
      </c>
      <c r="Z1837" s="61">
        <v>0</v>
      </c>
      <c r="AA1837" s="64"/>
      <c r="AB1837" s="64"/>
      <c r="AC1837" s="64"/>
      <c r="AD1837" s="64"/>
      <c r="AE1837" s="64"/>
      <c r="AG1837" s="6">
        <f>IF(Q1837&gt;0,RANK(Q1837,(N1837:P1837,Q1837:AE1837)),0)</f>
        <v>3</v>
      </c>
      <c r="AH1837" s="6">
        <f>IF(R1837&gt;0,RANK(R1837,(N1837:P1837,Q1837:AE1837)),0)</f>
        <v>0</v>
      </c>
      <c r="AI1837" s="6">
        <f>IF(T1837&gt;0,RANK(T1837,(N1837:P1837,Q1837:AE1837)),0)</f>
        <v>0</v>
      </c>
      <c r="AJ1837" s="6">
        <f>IF(S1837&gt;0,RANK(S1837,(N1837:P1837,Q1837:AE1837)),0)</f>
        <v>0</v>
      </c>
      <c r="AK1837" s="2">
        <f t="shared" si="906"/>
        <v>3.7883343355381842E-2</v>
      </c>
      <c r="AL1837" s="2">
        <f t="shared" si="907"/>
        <v>0</v>
      </c>
      <c r="AM1837" s="2">
        <f t="shared" si="908"/>
        <v>0</v>
      </c>
      <c r="AN1837" s="2">
        <f t="shared" si="909"/>
        <v>0</v>
      </c>
      <c r="AP1837" t="s">
        <v>548</v>
      </c>
      <c r="AQ1837" t="s">
        <v>2254</v>
      </c>
      <c r="AR1837">
        <v>2</v>
      </c>
      <c r="AT1837">
        <v>1</v>
      </c>
      <c r="AU1837" s="105">
        <v>54</v>
      </c>
      <c r="AV1837" s="107">
        <v>87</v>
      </c>
      <c r="AW1837" s="111">
        <f t="shared" si="896"/>
        <v>54087</v>
      </c>
      <c r="AY1837" s="6" t="s">
        <v>1243</v>
      </c>
    </row>
    <row r="1838" spans="1:51" hidden="1" outlineLevel="1">
      <c r="A1838" t="s">
        <v>378</v>
      </c>
      <c r="B1838" t="s">
        <v>2254</v>
      </c>
      <c r="C1838" s="1">
        <f t="shared" si="897"/>
        <v>4638</v>
      </c>
      <c r="D1838" s="8">
        <f t="shared" si="898"/>
        <v>1</v>
      </c>
      <c r="E1838" s="8">
        <f t="shared" si="899"/>
        <v>2</v>
      </c>
      <c r="F1838" s="8">
        <f t="shared" si="900"/>
        <v>0</v>
      </c>
      <c r="G1838" s="61">
        <f t="shared" si="901"/>
        <v>1576</v>
      </c>
      <c r="H1838" s="66">
        <f t="shared" si="910"/>
        <v>0.33980163863734369</v>
      </c>
      <c r="I1838" s="2"/>
      <c r="J1838" s="2">
        <f t="shared" si="902"/>
        <v>0.65286761535144455</v>
      </c>
      <c r="K1838" s="2">
        <f t="shared" si="903"/>
        <v>0.31306597671410091</v>
      </c>
      <c r="L1838" s="2">
        <f t="shared" si="904"/>
        <v>0</v>
      </c>
      <c r="M1838" s="2">
        <f t="shared" si="905"/>
        <v>3.4066407934454535E-2</v>
      </c>
      <c r="N1838" s="61">
        <v>3028</v>
      </c>
      <c r="O1838" s="61">
        <v>1452</v>
      </c>
      <c r="Q1838" s="61">
        <v>158</v>
      </c>
      <c r="U1838" s="64"/>
      <c r="V1838" s="64"/>
      <c r="W1838" s="64"/>
      <c r="X1838" s="64"/>
      <c r="Y1838" s="61">
        <v>0</v>
      </c>
      <c r="Z1838" s="61">
        <v>0</v>
      </c>
      <c r="AA1838" s="64"/>
      <c r="AB1838" s="64"/>
      <c r="AC1838" s="64"/>
      <c r="AD1838" s="64"/>
      <c r="AE1838" s="64"/>
      <c r="AG1838" s="6">
        <f>IF(Q1838&gt;0,RANK(Q1838,(N1838:P1838,Q1838:AE1838)),0)</f>
        <v>3</v>
      </c>
      <c r="AH1838" s="6">
        <f>IF(R1838&gt;0,RANK(R1838,(N1838:P1838,Q1838:AE1838)),0)</f>
        <v>0</v>
      </c>
      <c r="AI1838" s="6">
        <f>IF(T1838&gt;0,RANK(T1838,(N1838:P1838,Q1838:AE1838)),0)</f>
        <v>0</v>
      </c>
      <c r="AJ1838" s="6">
        <f>IF(S1838&gt;0,RANK(S1838,(N1838:P1838,Q1838:AE1838)),0)</f>
        <v>0</v>
      </c>
      <c r="AK1838" s="2">
        <f t="shared" si="906"/>
        <v>3.4066407934454507E-2</v>
      </c>
      <c r="AL1838" s="2">
        <f t="shared" si="907"/>
        <v>0</v>
      </c>
      <c r="AM1838" s="2">
        <f t="shared" si="908"/>
        <v>0</v>
      </c>
      <c r="AN1838" s="2">
        <f t="shared" si="909"/>
        <v>0</v>
      </c>
      <c r="AP1838" t="s">
        <v>378</v>
      </c>
      <c r="AQ1838" t="s">
        <v>2254</v>
      </c>
      <c r="AR1838">
        <v>3</v>
      </c>
      <c r="AT1838">
        <v>1</v>
      </c>
      <c r="AU1838" s="105">
        <v>54</v>
      </c>
      <c r="AV1838" s="107">
        <v>89</v>
      </c>
      <c r="AW1838" s="111">
        <f t="shared" si="896"/>
        <v>54089</v>
      </c>
      <c r="AY1838" s="6" t="s">
        <v>1243</v>
      </c>
    </row>
    <row r="1839" spans="1:51" hidden="1" outlineLevel="1">
      <c r="A1839" t="s">
        <v>945</v>
      </c>
      <c r="B1839" t="s">
        <v>2254</v>
      </c>
      <c r="C1839" s="1">
        <f t="shared" si="897"/>
        <v>5917</v>
      </c>
      <c r="D1839" s="8">
        <f t="shared" si="898"/>
        <v>1</v>
      </c>
      <c r="E1839" s="8">
        <f t="shared" si="899"/>
        <v>2</v>
      </c>
      <c r="F1839" s="8">
        <f t="shared" si="900"/>
        <v>0</v>
      </c>
      <c r="G1839" s="61">
        <f t="shared" si="901"/>
        <v>931</v>
      </c>
      <c r="H1839" s="66">
        <f t="shared" si="910"/>
        <v>0.15734324826770324</v>
      </c>
      <c r="I1839" s="2"/>
      <c r="J1839" s="2">
        <f t="shared" si="902"/>
        <v>0.56667230015210412</v>
      </c>
      <c r="K1839" s="2">
        <f t="shared" si="903"/>
        <v>0.40932905188440089</v>
      </c>
      <c r="L1839" s="2">
        <f t="shared" si="904"/>
        <v>0</v>
      </c>
      <c r="M1839" s="2">
        <f t="shared" si="905"/>
        <v>2.399864796349499E-2</v>
      </c>
      <c r="N1839" s="61">
        <v>3353</v>
      </c>
      <c r="O1839" s="61">
        <v>2422</v>
      </c>
      <c r="Q1839" s="61">
        <v>142</v>
      </c>
      <c r="U1839" s="64"/>
      <c r="V1839" s="64"/>
      <c r="W1839" s="64"/>
      <c r="X1839" s="64"/>
      <c r="Y1839" s="61">
        <v>0</v>
      </c>
      <c r="Z1839" s="61">
        <v>0</v>
      </c>
      <c r="AA1839" s="64"/>
      <c r="AB1839" s="64"/>
      <c r="AC1839" s="64"/>
      <c r="AD1839" s="64"/>
      <c r="AE1839" s="64"/>
      <c r="AG1839" s="6">
        <f>IF(Q1839&gt;0,RANK(Q1839,(N1839:P1839,Q1839:AE1839)),0)</f>
        <v>3</v>
      </c>
      <c r="AH1839" s="6">
        <f>IF(R1839&gt;0,RANK(R1839,(N1839:P1839,Q1839:AE1839)),0)</f>
        <v>0</v>
      </c>
      <c r="AI1839" s="6">
        <f>IF(T1839&gt;0,RANK(T1839,(N1839:P1839,Q1839:AE1839)),0)</f>
        <v>0</v>
      </c>
      <c r="AJ1839" s="6">
        <f>IF(S1839&gt;0,RANK(S1839,(N1839:P1839,Q1839:AE1839)),0)</f>
        <v>0</v>
      </c>
      <c r="AK1839" s="2">
        <f t="shared" si="906"/>
        <v>2.3998647963495014E-2</v>
      </c>
      <c r="AL1839" s="2">
        <f t="shared" si="907"/>
        <v>0</v>
      </c>
      <c r="AM1839" s="2">
        <f t="shared" si="908"/>
        <v>0</v>
      </c>
      <c r="AN1839" s="2">
        <f t="shared" si="909"/>
        <v>0</v>
      </c>
      <c r="AP1839" t="s">
        <v>945</v>
      </c>
      <c r="AQ1839" t="s">
        <v>2254</v>
      </c>
      <c r="AR1839">
        <v>1</v>
      </c>
      <c r="AT1839">
        <v>1</v>
      </c>
      <c r="AU1839" s="105">
        <v>54</v>
      </c>
      <c r="AV1839" s="107">
        <v>91</v>
      </c>
      <c r="AW1839" s="111">
        <f t="shared" si="896"/>
        <v>54091</v>
      </c>
      <c r="AY1839" s="6" t="s">
        <v>1243</v>
      </c>
    </row>
    <row r="1840" spans="1:51" hidden="1" outlineLevel="1">
      <c r="A1840" t="s">
        <v>2330</v>
      </c>
      <c r="B1840" t="s">
        <v>2254</v>
      </c>
      <c r="C1840" s="1">
        <f t="shared" si="897"/>
        <v>3166</v>
      </c>
      <c r="D1840" s="8">
        <f t="shared" si="898"/>
        <v>1</v>
      </c>
      <c r="E1840" s="8">
        <f t="shared" si="899"/>
        <v>2</v>
      </c>
      <c r="F1840" s="8">
        <f t="shared" si="900"/>
        <v>0</v>
      </c>
      <c r="G1840" s="61">
        <f t="shared" si="901"/>
        <v>478</v>
      </c>
      <c r="H1840" s="66">
        <f t="shared" si="910"/>
        <v>0.15097915350600127</v>
      </c>
      <c r="I1840" s="2"/>
      <c r="J1840" s="2">
        <f t="shared" si="902"/>
        <v>0.56222362602653186</v>
      </c>
      <c r="K1840" s="2">
        <f t="shared" si="903"/>
        <v>0.41124447252053065</v>
      </c>
      <c r="L1840" s="2">
        <f t="shared" si="904"/>
        <v>0</v>
      </c>
      <c r="M1840" s="2">
        <f t="shared" si="905"/>
        <v>2.653190145293749E-2</v>
      </c>
      <c r="N1840" s="61">
        <v>1780</v>
      </c>
      <c r="O1840" s="61">
        <v>1302</v>
      </c>
      <c r="Q1840" s="61">
        <v>84</v>
      </c>
      <c r="U1840" s="64"/>
      <c r="V1840" s="64"/>
      <c r="W1840" s="64"/>
      <c r="X1840" s="64"/>
      <c r="Y1840" s="61">
        <v>0</v>
      </c>
      <c r="Z1840" s="61">
        <v>0</v>
      </c>
      <c r="AA1840" s="64"/>
      <c r="AB1840" s="64"/>
      <c r="AC1840" s="64"/>
      <c r="AD1840" s="64"/>
      <c r="AE1840" s="64"/>
      <c r="AG1840" s="6">
        <f>IF(Q1840&gt;0,RANK(Q1840,(N1840:P1840,Q1840:AE1840)),0)</f>
        <v>3</v>
      </c>
      <c r="AH1840" s="6">
        <f>IF(R1840&gt;0,RANK(R1840,(N1840:P1840,Q1840:AE1840)),0)</f>
        <v>0</v>
      </c>
      <c r="AI1840" s="6">
        <f>IF(T1840&gt;0,RANK(T1840,(N1840:P1840,Q1840:AE1840)),0)</f>
        <v>0</v>
      </c>
      <c r="AJ1840" s="6">
        <f>IF(S1840&gt;0,RANK(S1840,(N1840:P1840,Q1840:AE1840)),0)</f>
        <v>0</v>
      </c>
      <c r="AK1840" s="2">
        <f t="shared" si="906"/>
        <v>2.6531901452937462E-2</v>
      </c>
      <c r="AL1840" s="2">
        <f t="shared" si="907"/>
        <v>0</v>
      </c>
      <c r="AM1840" s="2">
        <f t="shared" si="908"/>
        <v>0</v>
      </c>
      <c r="AN1840" s="2">
        <f t="shared" si="909"/>
        <v>0</v>
      </c>
      <c r="AP1840" t="s">
        <v>2330</v>
      </c>
      <c r="AQ1840" t="s">
        <v>2254</v>
      </c>
      <c r="AR1840">
        <v>1</v>
      </c>
      <c r="AT1840">
        <v>1</v>
      </c>
      <c r="AU1840" s="105">
        <v>54</v>
      </c>
      <c r="AV1840" s="107">
        <v>93</v>
      </c>
      <c r="AW1840" s="111">
        <f t="shared" si="896"/>
        <v>54093</v>
      </c>
      <c r="AY1840" s="6" t="s">
        <v>1243</v>
      </c>
    </row>
    <row r="1841" spans="1:51" hidden="1" outlineLevel="1">
      <c r="A1841" t="s">
        <v>2331</v>
      </c>
      <c r="B1841" t="s">
        <v>2254</v>
      </c>
      <c r="C1841" s="1">
        <f t="shared" si="897"/>
        <v>3221</v>
      </c>
      <c r="D1841" s="8">
        <f t="shared" si="898"/>
        <v>1</v>
      </c>
      <c r="E1841" s="8">
        <f t="shared" si="899"/>
        <v>2</v>
      </c>
      <c r="F1841" s="8">
        <f t="shared" si="900"/>
        <v>0</v>
      </c>
      <c r="G1841" s="61">
        <f t="shared" si="901"/>
        <v>461</v>
      </c>
      <c r="H1841" s="66">
        <f t="shared" si="910"/>
        <v>0.14312325364793543</v>
      </c>
      <c r="I1841" s="2"/>
      <c r="J1841" s="2">
        <f t="shared" si="902"/>
        <v>0.55976404843216387</v>
      </c>
      <c r="K1841" s="2">
        <f t="shared" si="903"/>
        <v>0.4166407947842285</v>
      </c>
      <c r="L1841" s="2">
        <f t="shared" si="904"/>
        <v>0</v>
      </c>
      <c r="M1841" s="2">
        <f t="shared" si="905"/>
        <v>2.3595156783607629E-2</v>
      </c>
      <c r="N1841" s="61">
        <v>1803</v>
      </c>
      <c r="O1841" s="61">
        <v>1342</v>
      </c>
      <c r="Q1841" s="61">
        <v>76</v>
      </c>
      <c r="U1841" s="64"/>
      <c r="V1841" s="64"/>
      <c r="W1841" s="64"/>
      <c r="X1841" s="64"/>
      <c r="Y1841" s="61">
        <v>0</v>
      </c>
      <c r="Z1841" s="61">
        <v>0</v>
      </c>
      <c r="AA1841" s="64"/>
      <c r="AB1841" s="64"/>
      <c r="AC1841" s="64"/>
      <c r="AD1841" s="64"/>
      <c r="AE1841" s="64"/>
      <c r="AG1841" s="6">
        <f>IF(Q1841&gt;0,RANK(Q1841,(N1841:P1841,Q1841:AE1841)),0)</f>
        <v>3</v>
      </c>
      <c r="AH1841" s="6">
        <f>IF(R1841&gt;0,RANK(R1841,(N1841:P1841,Q1841:AE1841)),0)</f>
        <v>0</v>
      </c>
      <c r="AI1841" s="6">
        <f>IF(T1841&gt;0,RANK(T1841,(N1841:P1841,Q1841:AE1841)),0)</f>
        <v>0</v>
      </c>
      <c r="AJ1841" s="6">
        <f>IF(S1841&gt;0,RANK(S1841,(N1841:P1841,Q1841:AE1841)),0)</f>
        <v>0</v>
      </c>
      <c r="AK1841" s="2">
        <f t="shared" si="906"/>
        <v>2.3595156783607574E-2</v>
      </c>
      <c r="AL1841" s="2">
        <f t="shared" si="907"/>
        <v>0</v>
      </c>
      <c r="AM1841" s="2">
        <f t="shared" si="908"/>
        <v>0</v>
      </c>
      <c r="AN1841" s="2">
        <f t="shared" si="909"/>
        <v>0</v>
      </c>
      <c r="AP1841" t="s">
        <v>2331</v>
      </c>
      <c r="AQ1841" t="s">
        <v>2254</v>
      </c>
      <c r="AR1841">
        <v>1</v>
      </c>
      <c r="AT1841">
        <v>1</v>
      </c>
      <c r="AU1841" s="105">
        <v>54</v>
      </c>
      <c r="AV1841" s="107">
        <v>95</v>
      </c>
      <c r="AW1841" s="111">
        <f t="shared" si="896"/>
        <v>54095</v>
      </c>
      <c r="AY1841" s="6" t="s">
        <v>1243</v>
      </c>
    </row>
    <row r="1842" spans="1:51" hidden="1" outlineLevel="1">
      <c r="A1842" t="s">
        <v>1865</v>
      </c>
      <c r="B1842" t="s">
        <v>2254</v>
      </c>
      <c r="C1842" s="1">
        <f t="shared" si="897"/>
        <v>8171</v>
      </c>
      <c r="D1842" s="8">
        <f t="shared" si="898"/>
        <v>1</v>
      </c>
      <c r="E1842" s="8">
        <f t="shared" si="899"/>
        <v>2</v>
      </c>
      <c r="F1842" s="8">
        <f t="shared" si="900"/>
        <v>0</v>
      </c>
      <c r="G1842" s="61">
        <f t="shared" si="901"/>
        <v>872</v>
      </c>
      <c r="H1842" s="66">
        <f t="shared" si="910"/>
        <v>0.10671888385754498</v>
      </c>
      <c r="I1842" s="2"/>
      <c r="J1842" s="2">
        <f t="shared" si="902"/>
        <v>0.53885693305592952</v>
      </c>
      <c r="K1842" s="2">
        <f t="shared" si="903"/>
        <v>0.43213804919838456</v>
      </c>
      <c r="L1842" s="2">
        <f t="shared" si="904"/>
        <v>0</v>
      </c>
      <c r="M1842" s="2">
        <f t="shared" si="905"/>
        <v>2.9005017745685924E-2</v>
      </c>
      <c r="N1842" s="61">
        <v>4403</v>
      </c>
      <c r="O1842" s="61">
        <v>3531</v>
      </c>
      <c r="Q1842" s="61">
        <v>236</v>
      </c>
      <c r="U1842" s="64"/>
      <c r="V1842" s="64"/>
      <c r="W1842" s="64"/>
      <c r="X1842" s="64"/>
      <c r="Y1842" s="61">
        <v>0</v>
      </c>
      <c r="Z1842" s="61">
        <v>1</v>
      </c>
      <c r="AA1842" s="64"/>
      <c r="AB1842" s="64"/>
      <c r="AC1842" s="64"/>
      <c r="AD1842" s="64"/>
      <c r="AE1842" s="64"/>
      <c r="AG1842" s="6">
        <f>IF(Q1842&gt;0,RANK(Q1842,(N1842:P1842,Q1842:AE1842)),0)</f>
        <v>3</v>
      </c>
      <c r="AH1842" s="6">
        <f>IF(R1842&gt;0,RANK(R1842,(N1842:P1842,Q1842:AE1842)),0)</f>
        <v>0</v>
      </c>
      <c r="AI1842" s="6">
        <f>IF(T1842&gt;0,RANK(T1842,(N1842:P1842,Q1842:AE1842)),0)</f>
        <v>0</v>
      </c>
      <c r="AJ1842" s="6">
        <f>IF(S1842&gt;0,RANK(S1842,(N1842:P1842,Q1842:AE1842)),0)</f>
        <v>0</v>
      </c>
      <c r="AK1842" s="2">
        <f t="shared" si="906"/>
        <v>2.8882633704564925E-2</v>
      </c>
      <c r="AL1842" s="2">
        <f t="shared" si="907"/>
        <v>0</v>
      </c>
      <c r="AM1842" s="2">
        <f t="shared" si="908"/>
        <v>0</v>
      </c>
      <c r="AN1842" s="2">
        <f t="shared" si="909"/>
        <v>0</v>
      </c>
      <c r="AP1842" t="s">
        <v>1865</v>
      </c>
      <c r="AQ1842" t="s">
        <v>2254</v>
      </c>
      <c r="AR1842">
        <v>2</v>
      </c>
      <c r="AT1842">
        <v>1</v>
      </c>
      <c r="AU1842" s="105">
        <v>54</v>
      </c>
      <c r="AV1842" s="107">
        <v>97</v>
      </c>
      <c r="AW1842" s="111">
        <f t="shared" si="896"/>
        <v>54097</v>
      </c>
      <c r="AY1842" s="6" t="s">
        <v>1243</v>
      </c>
    </row>
    <row r="1843" spans="1:51" hidden="1" outlineLevel="1">
      <c r="A1843" t="s">
        <v>288</v>
      </c>
      <c r="B1843" t="s">
        <v>2254</v>
      </c>
      <c r="C1843" s="1">
        <f t="shared" si="897"/>
        <v>13834</v>
      </c>
      <c r="D1843" s="8">
        <f t="shared" si="898"/>
        <v>1</v>
      </c>
      <c r="E1843" s="8">
        <f t="shared" si="899"/>
        <v>2</v>
      </c>
      <c r="F1843" s="8">
        <f t="shared" si="900"/>
        <v>0</v>
      </c>
      <c r="G1843" s="61">
        <f t="shared" si="901"/>
        <v>5557</v>
      </c>
      <c r="H1843" s="66">
        <f t="shared" si="910"/>
        <v>0.40169148474772298</v>
      </c>
      <c r="I1843" s="2"/>
      <c r="J1843" s="2">
        <f t="shared" si="902"/>
        <v>0.69249674714471587</v>
      </c>
      <c r="K1843" s="2">
        <f t="shared" si="903"/>
        <v>0.29080526239699289</v>
      </c>
      <c r="L1843" s="2">
        <f t="shared" si="904"/>
        <v>0</v>
      </c>
      <c r="M1843" s="2">
        <f t="shared" si="905"/>
        <v>1.6697990458291234E-2</v>
      </c>
      <c r="N1843" s="61">
        <v>9580</v>
      </c>
      <c r="O1843" s="61">
        <v>4023</v>
      </c>
      <c r="Q1843" s="61">
        <v>230</v>
      </c>
      <c r="U1843" s="64"/>
      <c r="V1843" s="64"/>
      <c r="W1843" s="64"/>
      <c r="X1843" s="64"/>
      <c r="Y1843" s="61">
        <v>1</v>
      </c>
      <c r="Z1843" s="61">
        <v>0</v>
      </c>
      <c r="AA1843" s="64"/>
      <c r="AB1843" s="64"/>
      <c r="AC1843" s="64"/>
      <c r="AD1843" s="64"/>
      <c r="AE1843" s="64"/>
      <c r="AG1843" s="6">
        <f>IF(Q1843&gt;0,RANK(Q1843,(N1843:P1843,Q1843:AE1843)),0)</f>
        <v>3</v>
      </c>
      <c r="AH1843" s="6">
        <f>IF(R1843&gt;0,RANK(R1843,(N1843:P1843,Q1843:AE1843)),0)</f>
        <v>0</v>
      </c>
      <c r="AI1843" s="6">
        <f>IF(T1843&gt;0,RANK(T1843,(N1843:P1843,Q1843:AE1843)),0)</f>
        <v>0</v>
      </c>
      <c r="AJ1843" s="6">
        <f>IF(S1843&gt;0,RANK(S1843,(N1843:P1843,Q1843:AE1843)),0)</f>
        <v>0</v>
      </c>
      <c r="AK1843" s="2">
        <f t="shared" si="906"/>
        <v>1.662570478531155E-2</v>
      </c>
      <c r="AL1843" s="2">
        <f t="shared" si="907"/>
        <v>0</v>
      </c>
      <c r="AM1843" s="2">
        <f t="shared" si="908"/>
        <v>0</v>
      </c>
      <c r="AN1843" s="2">
        <f t="shared" si="909"/>
        <v>0</v>
      </c>
      <c r="AP1843" t="s">
        <v>288</v>
      </c>
      <c r="AQ1843" t="s">
        <v>2254</v>
      </c>
      <c r="AR1843">
        <v>3</v>
      </c>
      <c r="AT1843">
        <v>1</v>
      </c>
      <c r="AU1843" s="105">
        <v>54</v>
      </c>
      <c r="AV1843" s="107">
        <v>99</v>
      </c>
      <c r="AW1843" s="111">
        <f t="shared" si="896"/>
        <v>54099</v>
      </c>
      <c r="AY1843" s="6" t="s">
        <v>1243</v>
      </c>
    </row>
    <row r="1844" spans="1:51" hidden="1" outlineLevel="1">
      <c r="A1844" t="s">
        <v>573</v>
      </c>
      <c r="B1844" t="s">
        <v>2254</v>
      </c>
      <c r="C1844" s="1">
        <f t="shared" si="897"/>
        <v>2782</v>
      </c>
      <c r="D1844" s="8">
        <f t="shared" si="898"/>
        <v>1</v>
      </c>
      <c r="E1844" s="8">
        <f t="shared" si="899"/>
        <v>2</v>
      </c>
      <c r="F1844" s="8">
        <f t="shared" si="900"/>
        <v>0</v>
      </c>
      <c r="G1844" s="61">
        <f t="shared" si="901"/>
        <v>852</v>
      </c>
      <c r="H1844" s="66">
        <f t="shared" si="910"/>
        <v>0.306254493170381</v>
      </c>
      <c r="I1844" s="2"/>
      <c r="J1844" s="2">
        <f t="shared" si="902"/>
        <v>0.62544931703810214</v>
      </c>
      <c r="K1844" s="2">
        <f t="shared" si="903"/>
        <v>0.31919482386772108</v>
      </c>
      <c r="L1844" s="2">
        <f t="shared" si="904"/>
        <v>0</v>
      </c>
      <c r="M1844" s="2">
        <f t="shared" si="905"/>
        <v>5.5355859094176785E-2</v>
      </c>
      <c r="N1844" s="61">
        <v>1740</v>
      </c>
      <c r="O1844" s="61">
        <v>888</v>
      </c>
      <c r="Q1844" s="61">
        <v>154</v>
      </c>
      <c r="U1844" s="64"/>
      <c r="V1844" s="64"/>
      <c r="W1844" s="64"/>
      <c r="X1844" s="64"/>
      <c r="Y1844" s="61">
        <v>0</v>
      </c>
      <c r="Z1844" s="61">
        <v>0</v>
      </c>
      <c r="AA1844" s="64"/>
      <c r="AB1844" s="64"/>
      <c r="AC1844" s="64"/>
      <c r="AD1844" s="64"/>
      <c r="AE1844" s="64"/>
      <c r="AG1844" s="6">
        <f>IF(Q1844&gt;0,RANK(Q1844,(N1844:P1844,Q1844:AE1844)),0)</f>
        <v>3</v>
      </c>
      <c r="AH1844" s="6">
        <f>IF(R1844&gt;0,RANK(R1844,(N1844:P1844,Q1844:AE1844)),0)</f>
        <v>0</v>
      </c>
      <c r="AI1844" s="6">
        <f>IF(T1844&gt;0,RANK(T1844,(N1844:P1844,Q1844:AE1844)),0)</f>
        <v>0</v>
      </c>
      <c r="AJ1844" s="6">
        <f>IF(S1844&gt;0,RANK(S1844,(N1844:P1844,Q1844:AE1844)),0)</f>
        <v>0</v>
      </c>
      <c r="AK1844" s="2">
        <f t="shared" si="906"/>
        <v>5.5355859094176854E-2</v>
      </c>
      <c r="AL1844" s="2">
        <f t="shared" si="907"/>
        <v>0</v>
      </c>
      <c r="AM1844" s="2">
        <f t="shared" si="908"/>
        <v>0</v>
      </c>
      <c r="AN1844" s="2">
        <f t="shared" si="909"/>
        <v>0</v>
      </c>
      <c r="AP1844" t="s">
        <v>573</v>
      </c>
      <c r="AQ1844" t="s">
        <v>2254</v>
      </c>
      <c r="AR1844">
        <v>3</v>
      </c>
      <c r="AT1844">
        <v>1</v>
      </c>
      <c r="AU1844" s="105">
        <v>54</v>
      </c>
      <c r="AV1844" s="107">
        <v>101</v>
      </c>
      <c r="AW1844" s="111">
        <f t="shared" si="896"/>
        <v>54101</v>
      </c>
      <c r="AY1844" s="6" t="s">
        <v>1243</v>
      </c>
    </row>
    <row r="1845" spans="1:51" hidden="1" outlineLevel="1">
      <c r="A1845" t="s">
        <v>1954</v>
      </c>
      <c r="B1845" t="s">
        <v>2254</v>
      </c>
      <c r="C1845" s="1">
        <f t="shared" si="897"/>
        <v>5787</v>
      </c>
      <c r="D1845" s="8">
        <f t="shared" si="898"/>
        <v>1</v>
      </c>
      <c r="E1845" s="8">
        <f t="shared" si="899"/>
        <v>2</v>
      </c>
      <c r="F1845" s="8">
        <f t="shared" si="900"/>
        <v>0</v>
      </c>
      <c r="G1845" s="61">
        <f t="shared" si="901"/>
        <v>2082</v>
      </c>
      <c r="H1845" s="66">
        <f t="shared" si="910"/>
        <v>0.35977190254017627</v>
      </c>
      <c r="I1845" s="2"/>
      <c r="J1845" s="2">
        <f t="shared" si="902"/>
        <v>0.66804907551408332</v>
      </c>
      <c r="K1845" s="2">
        <f t="shared" si="903"/>
        <v>0.30827717297390705</v>
      </c>
      <c r="L1845" s="2">
        <f t="shared" si="904"/>
        <v>0</v>
      </c>
      <c r="M1845" s="2">
        <f t="shared" si="905"/>
        <v>2.3673751512009622E-2</v>
      </c>
      <c r="N1845" s="61">
        <v>3866</v>
      </c>
      <c r="O1845" s="61">
        <v>1784</v>
      </c>
      <c r="Q1845" s="61">
        <v>135</v>
      </c>
      <c r="U1845" s="64"/>
      <c r="V1845" s="64"/>
      <c r="W1845" s="64"/>
      <c r="X1845" s="64"/>
      <c r="Y1845" s="61">
        <v>2</v>
      </c>
      <c r="Z1845" s="61">
        <v>0</v>
      </c>
      <c r="AA1845" s="64"/>
      <c r="AB1845" s="64"/>
      <c r="AC1845" s="64"/>
      <c r="AD1845" s="64"/>
      <c r="AE1845" s="64"/>
      <c r="AG1845" s="6">
        <f>IF(Q1845&gt;0,RANK(Q1845,(N1845:P1845,Q1845:AE1845)),0)</f>
        <v>3</v>
      </c>
      <c r="AH1845" s="6">
        <f>IF(R1845&gt;0,RANK(R1845,(N1845:P1845,Q1845:AE1845)),0)</f>
        <v>0</v>
      </c>
      <c r="AI1845" s="6">
        <f>IF(T1845&gt;0,RANK(T1845,(N1845:P1845,Q1845:AE1845)),0)</f>
        <v>0</v>
      </c>
      <c r="AJ1845" s="6">
        <f>IF(S1845&gt;0,RANK(S1845,(N1845:P1845,Q1845:AE1845)),0)</f>
        <v>0</v>
      </c>
      <c r="AK1845" s="2">
        <f t="shared" si="906"/>
        <v>2.3328149300155521E-2</v>
      </c>
      <c r="AL1845" s="2">
        <f t="shared" si="907"/>
        <v>0</v>
      </c>
      <c r="AM1845" s="2">
        <f t="shared" si="908"/>
        <v>0</v>
      </c>
      <c r="AN1845" s="2">
        <f t="shared" si="909"/>
        <v>0</v>
      </c>
      <c r="AP1845" t="s">
        <v>1954</v>
      </c>
      <c r="AQ1845" t="s">
        <v>2254</v>
      </c>
      <c r="AR1845">
        <v>1</v>
      </c>
      <c r="AT1845">
        <v>1</v>
      </c>
      <c r="AU1845" s="105">
        <v>54</v>
      </c>
      <c r="AV1845" s="107">
        <v>103</v>
      </c>
      <c r="AW1845" s="111">
        <f t="shared" si="896"/>
        <v>54103</v>
      </c>
      <c r="AY1845" s="6" t="s">
        <v>1243</v>
      </c>
    </row>
    <row r="1846" spans="1:51" hidden="1" outlineLevel="1">
      <c r="A1846" t="s">
        <v>1789</v>
      </c>
      <c r="B1846" t="s">
        <v>2254</v>
      </c>
      <c r="C1846" s="1">
        <f t="shared" si="897"/>
        <v>2144</v>
      </c>
      <c r="D1846" s="8">
        <f t="shared" si="898"/>
        <v>1</v>
      </c>
      <c r="E1846" s="8">
        <f t="shared" si="899"/>
        <v>2</v>
      </c>
      <c r="F1846" s="8">
        <f t="shared" si="900"/>
        <v>0</v>
      </c>
      <c r="G1846" s="61">
        <f t="shared" si="901"/>
        <v>718</v>
      </c>
      <c r="H1846" s="66">
        <f t="shared" si="910"/>
        <v>0.33488805970149255</v>
      </c>
      <c r="I1846" s="2"/>
      <c r="J1846" s="2">
        <f t="shared" si="902"/>
        <v>0.65345149253731338</v>
      </c>
      <c r="K1846" s="2">
        <f t="shared" si="903"/>
        <v>0.31856343283582089</v>
      </c>
      <c r="L1846" s="2">
        <f t="shared" si="904"/>
        <v>0</v>
      </c>
      <c r="M1846" s="2">
        <f t="shared" si="905"/>
        <v>2.7985074626865725E-2</v>
      </c>
      <c r="N1846" s="61">
        <v>1401</v>
      </c>
      <c r="O1846" s="61">
        <v>683</v>
      </c>
      <c r="Q1846" s="61">
        <v>60</v>
      </c>
      <c r="U1846" s="64"/>
      <c r="V1846" s="64"/>
      <c r="W1846" s="64"/>
      <c r="X1846" s="64"/>
      <c r="Y1846" s="61">
        <v>0</v>
      </c>
      <c r="Z1846" s="61">
        <v>0</v>
      </c>
      <c r="AA1846" s="64"/>
      <c r="AB1846" s="64"/>
      <c r="AC1846" s="64"/>
      <c r="AD1846" s="64"/>
      <c r="AE1846" s="64"/>
      <c r="AG1846" s="6">
        <f>IF(Q1846&gt;0,RANK(Q1846,(N1846:P1846,Q1846:AE1846)),0)</f>
        <v>3</v>
      </c>
      <c r="AH1846" s="6">
        <f>IF(R1846&gt;0,RANK(R1846,(N1846:P1846,Q1846:AE1846)),0)</f>
        <v>0</v>
      </c>
      <c r="AI1846" s="6">
        <f>IF(T1846&gt;0,RANK(T1846,(N1846:P1846,Q1846:AE1846)),0)</f>
        <v>0</v>
      </c>
      <c r="AJ1846" s="6">
        <f>IF(S1846&gt;0,RANK(S1846,(N1846:P1846,Q1846:AE1846)),0)</f>
        <v>0</v>
      </c>
      <c r="AK1846" s="2">
        <f t="shared" si="906"/>
        <v>2.7985074626865673E-2</v>
      </c>
      <c r="AL1846" s="2">
        <f t="shared" si="907"/>
        <v>0</v>
      </c>
      <c r="AM1846" s="2">
        <f t="shared" si="908"/>
        <v>0</v>
      </c>
      <c r="AN1846" s="2">
        <f t="shared" si="909"/>
        <v>0</v>
      </c>
      <c r="AP1846" t="s">
        <v>1789</v>
      </c>
      <c r="AQ1846" t="s">
        <v>2254</v>
      </c>
      <c r="AR1846">
        <v>2</v>
      </c>
      <c r="AT1846">
        <v>1</v>
      </c>
      <c r="AU1846" s="105">
        <v>54</v>
      </c>
      <c r="AV1846" s="107">
        <v>105</v>
      </c>
      <c r="AW1846" s="111">
        <f t="shared" si="896"/>
        <v>54105</v>
      </c>
      <c r="AY1846" s="6" t="s">
        <v>1243</v>
      </c>
    </row>
    <row r="1847" spans="1:51" hidden="1" outlineLevel="1">
      <c r="A1847" t="s">
        <v>393</v>
      </c>
      <c r="B1847" t="s">
        <v>2254</v>
      </c>
      <c r="C1847" s="1">
        <f t="shared" si="897"/>
        <v>33113</v>
      </c>
      <c r="D1847" s="8">
        <f t="shared" si="898"/>
        <v>1</v>
      </c>
      <c r="E1847" s="8">
        <f t="shared" si="899"/>
        <v>2</v>
      </c>
      <c r="F1847" s="8">
        <f t="shared" si="900"/>
        <v>0</v>
      </c>
      <c r="G1847" s="61">
        <f t="shared" si="901"/>
        <v>9308</v>
      </c>
      <c r="H1847" s="66">
        <f t="shared" si="910"/>
        <v>0.28109805816446715</v>
      </c>
      <c r="I1847" s="2"/>
      <c r="J1847" s="2">
        <f t="shared" si="902"/>
        <v>0.63090025065684174</v>
      </c>
      <c r="K1847" s="2">
        <f t="shared" si="903"/>
        <v>0.3498021924923746</v>
      </c>
      <c r="L1847" s="2">
        <f t="shared" si="904"/>
        <v>0</v>
      </c>
      <c r="M1847" s="2">
        <f t="shared" si="905"/>
        <v>1.9297556850783659E-2</v>
      </c>
      <c r="N1847" s="61">
        <v>20891</v>
      </c>
      <c r="O1847" s="61">
        <v>11583</v>
      </c>
      <c r="Q1847" s="61">
        <v>638</v>
      </c>
      <c r="U1847" s="64"/>
      <c r="V1847" s="64"/>
      <c r="W1847" s="64"/>
      <c r="X1847" s="64"/>
      <c r="Y1847" s="61">
        <v>1</v>
      </c>
      <c r="Z1847" s="61">
        <v>0</v>
      </c>
      <c r="AA1847" s="64"/>
      <c r="AB1847" s="64"/>
      <c r="AC1847" s="64"/>
      <c r="AD1847" s="64"/>
      <c r="AE1847" s="64"/>
      <c r="AG1847" s="6">
        <f>IF(Q1847&gt;0,RANK(Q1847,(N1847:P1847,Q1847:AE1847)),0)</f>
        <v>3</v>
      </c>
      <c r="AH1847" s="6">
        <f>IF(R1847&gt;0,RANK(R1847,(N1847:P1847,Q1847:AE1847)),0)</f>
        <v>0</v>
      </c>
      <c r="AI1847" s="6">
        <f>IF(T1847&gt;0,RANK(T1847,(N1847:P1847,Q1847:AE1847)),0)</f>
        <v>0</v>
      </c>
      <c r="AJ1847" s="6">
        <f>IF(S1847&gt;0,RANK(S1847,(N1847:P1847,Q1847:AE1847)),0)</f>
        <v>0</v>
      </c>
      <c r="AK1847" s="2">
        <f t="shared" si="906"/>
        <v>1.9267357231298885E-2</v>
      </c>
      <c r="AL1847" s="2">
        <f t="shared" si="907"/>
        <v>0</v>
      </c>
      <c r="AM1847" s="2">
        <f t="shared" si="908"/>
        <v>0</v>
      </c>
      <c r="AN1847" s="2">
        <f t="shared" si="909"/>
        <v>0</v>
      </c>
      <c r="AP1847" t="s">
        <v>393</v>
      </c>
      <c r="AQ1847" t="s">
        <v>2254</v>
      </c>
      <c r="AR1847">
        <v>1</v>
      </c>
      <c r="AT1847">
        <v>1</v>
      </c>
      <c r="AU1847" s="105">
        <v>54</v>
      </c>
      <c r="AV1847" s="107">
        <v>107</v>
      </c>
      <c r="AW1847" s="111">
        <f t="shared" si="896"/>
        <v>54107</v>
      </c>
      <c r="AY1847" s="6" t="s">
        <v>1243</v>
      </c>
    </row>
    <row r="1848" spans="1:51" hidden="1" outlineLevel="1">
      <c r="A1848" t="s">
        <v>36</v>
      </c>
      <c r="B1848" t="s">
        <v>2254</v>
      </c>
      <c r="C1848" s="1">
        <f t="shared" si="897"/>
        <v>7384</v>
      </c>
      <c r="D1848" s="8">
        <f t="shared" si="898"/>
        <v>1</v>
      </c>
      <c r="E1848" s="8">
        <f t="shared" si="899"/>
        <v>2</v>
      </c>
      <c r="F1848" s="8">
        <f t="shared" si="900"/>
        <v>0</v>
      </c>
      <c r="G1848" s="61">
        <f t="shared" si="901"/>
        <v>2097</v>
      </c>
      <c r="H1848" s="66">
        <f t="shared" si="910"/>
        <v>0.28399241603466957</v>
      </c>
      <c r="I1848" s="2"/>
      <c r="J1848" s="2">
        <f t="shared" si="902"/>
        <v>0.62960455037919827</v>
      </c>
      <c r="K1848" s="2">
        <f t="shared" si="903"/>
        <v>0.3456121343445287</v>
      </c>
      <c r="L1848" s="2">
        <f t="shared" si="904"/>
        <v>0</v>
      </c>
      <c r="M1848" s="2">
        <f t="shared" si="905"/>
        <v>2.4783315276273032E-2</v>
      </c>
      <c r="N1848" s="61">
        <v>4649</v>
      </c>
      <c r="O1848" s="61">
        <v>2552</v>
      </c>
      <c r="Q1848" s="61">
        <v>183</v>
      </c>
      <c r="U1848" s="64"/>
      <c r="V1848" s="64"/>
      <c r="W1848" s="64"/>
      <c r="X1848" s="64"/>
      <c r="Y1848" s="61">
        <v>0</v>
      </c>
      <c r="Z1848" s="61">
        <v>0</v>
      </c>
      <c r="AA1848" s="64"/>
      <c r="AB1848" s="64"/>
      <c r="AC1848" s="64"/>
      <c r="AD1848" s="64"/>
      <c r="AE1848" s="64"/>
      <c r="AG1848" s="6">
        <f>IF(Q1848&gt;0,RANK(Q1848,(N1848:P1848,Q1848:AE1848)),0)</f>
        <v>3</v>
      </c>
      <c r="AH1848" s="6">
        <f>IF(R1848&gt;0,RANK(R1848,(N1848:P1848,Q1848:AE1848)),0)</f>
        <v>0</v>
      </c>
      <c r="AI1848" s="6">
        <f>IF(T1848&gt;0,RANK(T1848,(N1848:P1848,Q1848:AE1848)),0)</f>
        <v>0</v>
      </c>
      <c r="AJ1848" s="6">
        <f>IF(S1848&gt;0,RANK(S1848,(N1848:P1848,Q1848:AE1848)),0)</f>
        <v>0</v>
      </c>
      <c r="AK1848" s="2">
        <f t="shared" si="906"/>
        <v>2.4783315276273022E-2</v>
      </c>
      <c r="AL1848" s="2">
        <f t="shared" si="907"/>
        <v>0</v>
      </c>
      <c r="AM1848" s="2">
        <f t="shared" si="908"/>
        <v>0</v>
      </c>
      <c r="AN1848" s="2">
        <f t="shared" si="909"/>
        <v>0</v>
      </c>
      <c r="AP1848" t="s">
        <v>36</v>
      </c>
      <c r="AQ1848" t="s">
        <v>2254</v>
      </c>
      <c r="AR1848">
        <v>3</v>
      </c>
      <c r="AT1848">
        <v>1</v>
      </c>
      <c r="AU1848" s="105">
        <v>54</v>
      </c>
      <c r="AV1848" s="107">
        <v>109</v>
      </c>
      <c r="AW1848" s="111">
        <f t="shared" si="896"/>
        <v>54109</v>
      </c>
      <c r="AY1848" s="6" t="s">
        <v>1243</v>
      </c>
    </row>
    <row r="1849" spans="1:51" collapsed="1">
      <c r="A1849" t="s">
        <v>2253</v>
      </c>
      <c r="B1849" t="s">
        <v>179</v>
      </c>
      <c r="C1849" s="1">
        <f t="shared" si="897"/>
        <v>660288</v>
      </c>
      <c r="D1849" s="8">
        <f t="shared" si="898"/>
        <v>1</v>
      </c>
      <c r="E1849" s="8">
        <f t="shared" si="899"/>
        <v>2</v>
      </c>
      <c r="F1849" s="8">
        <f t="shared" si="900"/>
        <v>0</v>
      </c>
      <c r="G1849" s="61">
        <f t="shared" si="901"/>
        <v>159111</v>
      </c>
      <c r="H1849" s="66">
        <f t="shared" si="910"/>
        <v>0.24097212125617912</v>
      </c>
      <c r="I1849" s="2"/>
      <c r="J1849" s="2">
        <f t="shared" si="902"/>
        <v>0.60564178055636331</v>
      </c>
      <c r="K1849" s="2">
        <f t="shared" si="903"/>
        <v>0.36466965930018413</v>
      </c>
      <c r="L1849" s="2">
        <f t="shared" si="904"/>
        <v>0</v>
      </c>
      <c r="M1849" s="2">
        <f t="shared" si="905"/>
        <v>2.9688560143452558E-2</v>
      </c>
      <c r="N1849" s="61">
        <f>SUM(N1794:N1848)</f>
        <v>399898</v>
      </c>
      <c r="O1849" s="61">
        <f>SUM(O1794:O1848)</f>
        <v>240787</v>
      </c>
      <c r="P1849" s="136"/>
      <c r="Q1849" s="61">
        <f>SUM(Q1794:Q1848)</f>
        <v>19517</v>
      </c>
      <c r="U1849" s="64"/>
      <c r="V1849" s="64"/>
      <c r="W1849" s="64"/>
      <c r="X1849" s="64"/>
      <c r="Y1849" s="61">
        <f>SUM(Y1794:Y1848)</f>
        <v>52</v>
      </c>
      <c r="Z1849" s="61">
        <f>SUM(Z1794:Z1848)</f>
        <v>34</v>
      </c>
      <c r="AA1849" s="64"/>
      <c r="AB1849" s="64"/>
      <c r="AC1849" s="64"/>
      <c r="AD1849" s="64"/>
      <c r="AE1849" s="64"/>
      <c r="AG1849" s="6">
        <f>IF(Q1849&gt;0,RANK(Q1849,(N1849:P1849,Q1849:AE1849)),0)</f>
        <v>3</v>
      </c>
      <c r="AH1849" s="6">
        <f>IF(R1849&gt;0,RANK(R1849,(N1849:P1849,Q1849:AE1849)),0)</f>
        <v>0</v>
      </c>
      <c r="AI1849" s="6">
        <f>IF(T1849&gt;0,RANK(T1849,(N1849:P1849,Q1849:AE1849)),0)</f>
        <v>0</v>
      </c>
      <c r="AJ1849" s="6">
        <f>IF(S1849&gt;0,RANK(S1849,(N1849:P1849,Q1849:AE1849)),0)</f>
        <v>0</v>
      </c>
      <c r="AK1849" s="2">
        <f t="shared" si="906"/>
        <v>2.9558313947853059E-2</v>
      </c>
      <c r="AL1849" s="2">
        <f t="shared" si="907"/>
        <v>0</v>
      </c>
      <c r="AM1849" s="2">
        <f t="shared" si="908"/>
        <v>0</v>
      </c>
      <c r="AN1849" s="2">
        <f t="shared" si="909"/>
        <v>0</v>
      </c>
      <c r="AP1849" t="s">
        <v>2253</v>
      </c>
      <c r="AQ1849" t="s">
        <v>179</v>
      </c>
      <c r="AT1849">
        <v>1</v>
      </c>
      <c r="AU1849" s="105">
        <v>54</v>
      </c>
      <c r="AV1849" s="107"/>
      <c r="AW1849" s="105">
        <v>54</v>
      </c>
      <c r="AY1849" s="6" t="s">
        <v>71</v>
      </c>
    </row>
    <row r="1850" spans="1:51">
      <c r="C1850" s="1"/>
      <c r="D1850" s="8"/>
      <c r="E1850" s="8"/>
      <c r="F1850" s="8"/>
      <c r="G1850" s="61"/>
      <c r="H1850" s="66"/>
      <c r="I1850" s="2"/>
      <c r="N1850" s="64"/>
      <c r="O1850" s="64"/>
      <c r="P1850" s="64"/>
      <c r="Q1850" s="64"/>
      <c r="R1850" s="64"/>
      <c r="S1850" s="64"/>
      <c r="T1850" s="64"/>
      <c r="U1850" s="64"/>
      <c r="V1850" s="64"/>
      <c r="W1850" s="64"/>
      <c r="X1850" s="64"/>
      <c r="Y1850" s="64"/>
      <c r="Z1850" s="64"/>
      <c r="AA1850" s="64"/>
      <c r="AB1850" s="64"/>
      <c r="AC1850" s="64"/>
      <c r="AD1850" s="64"/>
      <c r="AE1850" s="64"/>
      <c r="AG1850" s="6"/>
      <c r="AH1850" s="6"/>
      <c r="AI1850" s="6"/>
      <c r="AJ1850" s="6"/>
      <c r="AU1850" s="105"/>
      <c r="AV1850" s="107"/>
      <c r="AW1850" s="111"/>
    </row>
    <row r="1851" spans="1:51" hidden="1" outlineLevel="1">
      <c r="A1851" t="s">
        <v>1341</v>
      </c>
      <c r="B1851" t="s">
        <v>2203</v>
      </c>
      <c r="C1851" s="1">
        <f t="shared" ref="C1851:C1882" si="911">SUM(N1851:AE1851)</f>
        <v>9810</v>
      </c>
      <c r="D1851" s="8">
        <f t="shared" ref="D1851:D1882" si="912">IF(N1851&gt;0, RANK(N1851,(N1851:AE1851)),0)</f>
        <v>1</v>
      </c>
      <c r="E1851" s="8">
        <f t="shared" ref="E1851:E1882" si="913">IF(O1851&gt;0,RANK(O1851,(N1851:AE1851)),0)</f>
        <v>2</v>
      </c>
      <c r="F1851" s="8">
        <f t="shared" ref="F1851:F1882" si="914">IF(P1851&gt;0,RANK(P1851,(N1851:AE1851)),0)</f>
        <v>0</v>
      </c>
      <c r="G1851" s="61">
        <f t="shared" ref="G1851:G1882" si="915">IF(C1851&gt;0,MAX(N1851:S1851)-LARGE(N1851:S1851,2),0)</f>
        <v>757</v>
      </c>
      <c r="H1851" s="66">
        <f t="shared" si="910"/>
        <v>7.716615698267075E-2</v>
      </c>
      <c r="I1851" s="2"/>
      <c r="J1851" s="2">
        <f t="shared" ref="J1851:J1882" si="916">IF($C1851=0,"-",N1851/$C1851)</f>
        <v>0.52609582059123339</v>
      </c>
      <c r="K1851" s="2">
        <f t="shared" ref="K1851:K1882" si="917">IF($C1851=0,"-",O1851/$C1851)</f>
        <v>0.44892966360856268</v>
      </c>
      <c r="L1851" s="2">
        <f t="shared" ref="L1851:L1882" si="918">IF($C1851=0,"-",P1851/$C1851)</f>
        <v>0</v>
      </c>
      <c r="M1851" s="2">
        <f t="shared" ref="M1851:M1882" si="919">IF(C1851=0,"-",(1-J1851-K1851-L1851))</f>
        <v>2.4974515800203934E-2</v>
      </c>
      <c r="N1851" s="64">
        <v>5161</v>
      </c>
      <c r="O1851" s="64">
        <v>4404</v>
      </c>
      <c r="P1851" s="64"/>
      <c r="Q1851" s="64"/>
      <c r="R1851" s="64">
        <v>183</v>
      </c>
      <c r="S1851" s="64"/>
      <c r="T1851" s="64"/>
      <c r="U1851" s="64"/>
      <c r="V1851" s="64"/>
      <c r="W1851" s="64"/>
      <c r="X1851" s="64">
        <v>10</v>
      </c>
      <c r="Y1851" s="64">
        <v>52</v>
      </c>
      <c r="Z1851" s="64">
        <v>0</v>
      </c>
      <c r="AA1851" s="64">
        <v>0</v>
      </c>
      <c r="AB1851" s="64"/>
      <c r="AC1851" s="64"/>
      <c r="AD1851" s="64"/>
      <c r="AE1851" s="64"/>
      <c r="AG1851" s="6">
        <f>IF(Q1851&gt;0,RANK(Q1851,(N1851:P1851,Q1851:AE1851)),0)</f>
        <v>0</v>
      </c>
      <c r="AH1851" s="6">
        <f>IF(R1851&gt;0,RANK(R1851,(N1851:P1851,Q1851:AE1851)),0)</f>
        <v>3</v>
      </c>
      <c r="AI1851" s="6">
        <f>IF(T1851&gt;0,RANK(T1851,(N1851:P1851,Q1851:AE1851)),0)</f>
        <v>0</v>
      </c>
      <c r="AJ1851" s="6">
        <f>IF(S1851&gt;0,RANK(S1851,(N1851:P1851,Q1851:AE1851)),0)</f>
        <v>0</v>
      </c>
      <c r="AK1851" s="2">
        <f t="shared" ref="AK1851:AK1882" si="920">IF($C1851=0,"-",Q1851/$C1851)</f>
        <v>0</v>
      </c>
      <c r="AL1851" s="2">
        <f t="shared" ref="AL1851:AL1882" si="921">IF($C1851=0,"-",R1851/$C1851)</f>
        <v>1.8654434250764525E-2</v>
      </c>
      <c r="AM1851" s="2">
        <f t="shared" ref="AM1851:AM1882" si="922">IF($C1851=0,"-",T1851/$C1851)</f>
        <v>0</v>
      </c>
      <c r="AN1851" s="2">
        <f t="shared" ref="AN1851:AN1882" si="923">IF($C1851=0,"-",S1851/$C1851)</f>
        <v>0</v>
      </c>
      <c r="AP1851" t="s">
        <v>1341</v>
      </c>
      <c r="AQ1851" t="s">
        <v>2203</v>
      </c>
      <c r="AR1851" s="61">
        <v>3</v>
      </c>
      <c r="AT1851">
        <v>1</v>
      </c>
      <c r="AU1851" s="105">
        <v>55</v>
      </c>
      <c r="AV1851" s="107">
        <v>1</v>
      </c>
      <c r="AW1851" s="111">
        <f t="shared" si="896"/>
        <v>55001</v>
      </c>
      <c r="AY1851" s="6" t="s">
        <v>1243</v>
      </c>
    </row>
    <row r="1852" spans="1:51" hidden="1" outlineLevel="1">
      <c r="A1852" t="s">
        <v>83</v>
      </c>
      <c r="B1852" t="s">
        <v>2203</v>
      </c>
      <c r="C1852" s="1">
        <f t="shared" si="911"/>
        <v>8388</v>
      </c>
      <c r="D1852" s="8">
        <f t="shared" si="912"/>
        <v>1</v>
      </c>
      <c r="E1852" s="8">
        <f t="shared" si="913"/>
        <v>2</v>
      </c>
      <c r="F1852" s="8">
        <f t="shared" si="914"/>
        <v>0</v>
      </c>
      <c r="G1852" s="61">
        <f t="shared" si="915"/>
        <v>2394</v>
      </c>
      <c r="H1852" s="66">
        <f t="shared" si="910"/>
        <v>0.28540772532188841</v>
      </c>
      <c r="I1852" s="2"/>
      <c r="J1852" s="2">
        <f t="shared" si="916"/>
        <v>0.63257033857892231</v>
      </c>
      <c r="K1852" s="2">
        <f t="shared" si="917"/>
        <v>0.34716261325703385</v>
      </c>
      <c r="L1852" s="2">
        <f t="shared" si="918"/>
        <v>0</v>
      </c>
      <c r="M1852" s="2">
        <f t="shared" si="919"/>
        <v>2.0267048164043844E-2</v>
      </c>
      <c r="N1852" s="64">
        <v>5306</v>
      </c>
      <c r="O1852" s="64">
        <v>2912</v>
      </c>
      <c r="P1852" s="64"/>
      <c r="Q1852" s="64"/>
      <c r="R1852" s="64">
        <v>95</v>
      </c>
      <c r="S1852" s="64"/>
      <c r="T1852" s="64"/>
      <c r="U1852" s="64"/>
      <c r="V1852" s="64"/>
      <c r="W1852" s="64"/>
      <c r="X1852" s="64">
        <v>11</v>
      </c>
      <c r="Y1852" s="64">
        <v>64</v>
      </c>
      <c r="Z1852" s="64">
        <v>0</v>
      </c>
      <c r="AA1852" s="64">
        <v>0</v>
      </c>
      <c r="AB1852" s="64"/>
      <c r="AC1852" s="64"/>
      <c r="AD1852" s="64"/>
      <c r="AE1852" s="64"/>
      <c r="AG1852" s="6">
        <f>IF(Q1852&gt;0,RANK(Q1852,(N1852:P1852,Q1852:AE1852)),0)</f>
        <v>0</v>
      </c>
      <c r="AH1852" s="6">
        <f>IF(R1852&gt;0,RANK(R1852,(N1852:P1852,Q1852:AE1852)),0)</f>
        <v>3</v>
      </c>
      <c r="AI1852" s="6">
        <f>IF(T1852&gt;0,RANK(T1852,(N1852:P1852,Q1852:AE1852)),0)</f>
        <v>0</v>
      </c>
      <c r="AJ1852" s="6">
        <f>IF(S1852&gt;0,RANK(S1852,(N1852:P1852,Q1852:AE1852)),0)</f>
        <v>0</v>
      </c>
      <c r="AK1852" s="2">
        <f t="shared" si="920"/>
        <v>0</v>
      </c>
      <c r="AL1852" s="2">
        <f t="shared" si="921"/>
        <v>1.1325703385789223E-2</v>
      </c>
      <c r="AM1852" s="2">
        <f t="shared" si="922"/>
        <v>0</v>
      </c>
      <c r="AN1852" s="2">
        <f t="shared" si="923"/>
        <v>0</v>
      </c>
      <c r="AP1852" t="s">
        <v>83</v>
      </c>
      <c r="AQ1852" t="s">
        <v>2203</v>
      </c>
      <c r="AR1852" s="61">
        <v>7</v>
      </c>
      <c r="AT1852">
        <v>1</v>
      </c>
      <c r="AU1852" s="105">
        <v>55</v>
      </c>
      <c r="AV1852" s="107">
        <v>3</v>
      </c>
      <c r="AW1852" s="111">
        <f t="shared" si="896"/>
        <v>55003</v>
      </c>
      <c r="AY1852" s="6" t="s">
        <v>1243</v>
      </c>
    </row>
    <row r="1853" spans="1:51" hidden="1" outlineLevel="1">
      <c r="A1853" t="s">
        <v>1666</v>
      </c>
      <c r="B1853" t="s">
        <v>2203</v>
      </c>
      <c r="C1853" s="1">
        <f t="shared" si="911"/>
        <v>22285</v>
      </c>
      <c r="D1853" s="8">
        <f t="shared" si="912"/>
        <v>2</v>
      </c>
      <c r="E1853" s="8">
        <f t="shared" si="913"/>
        <v>1</v>
      </c>
      <c r="F1853" s="8">
        <f t="shared" si="914"/>
        <v>0</v>
      </c>
      <c r="G1853" s="61">
        <f t="shared" si="915"/>
        <v>161</v>
      </c>
      <c r="H1853" s="66">
        <f t="shared" si="910"/>
        <v>7.2245905317478128E-3</v>
      </c>
      <c r="I1853" s="2"/>
      <c r="J1853" s="2">
        <f t="shared" si="916"/>
        <v>0.47763069329145164</v>
      </c>
      <c r="K1853" s="2">
        <f t="shared" si="917"/>
        <v>0.48485528382319948</v>
      </c>
      <c r="L1853" s="2">
        <f t="shared" si="918"/>
        <v>0</v>
      </c>
      <c r="M1853" s="2">
        <f t="shared" si="919"/>
        <v>3.7514022885348941E-2</v>
      </c>
      <c r="N1853" s="64">
        <v>10644</v>
      </c>
      <c r="O1853" s="64">
        <v>10805</v>
      </c>
      <c r="P1853" s="64"/>
      <c r="Q1853" s="64"/>
      <c r="R1853" s="64">
        <v>508</v>
      </c>
      <c r="S1853" s="64"/>
      <c r="T1853" s="64"/>
      <c r="U1853" s="64"/>
      <c r="V1853" s="64"/>
      <c r="W1853" s="64"/>
      <c r="X1853" s="64">
        <v>137</v>
      </c>
      <c r="Y1853" s="64">
        <v>181</v>
      </c>
      <c r="Z1853" s="64">
        <v>7</v>
      </c>
      <c r="AA1853" s="64">
        <v>3</v>
      </c>
      <c r="AB1853" s="64"/>
      <c r="AC1853" s="64"/>
      <c r="AD1853" s="64"/>
      <c r="AE1853" s="64"/>
      <c r="AG1853" s="6">
        <f>IF(Q1853&gt;0,RANK(Q1853,(N1853:P1853,Q1853:AE1853)),0)</f>
        <v>0</v>
      </c>
      <c r="AH1853" s="6">
        <f>IF(R1853&gt;0,RANK(R1853,(N1853:P1853,Q1853:AE1853)),0)</f>
        <v>3</v>
      </c>
      <c r="AI1853" s="6">
        <f>IF(T1853&gt;0,RANK(T1853,(N1853:P1853,Q1853:AE1853)),0)</f>
        <v>0</v>
      </c>
      <c r="AJ1853" s="6">
        <f>IF(S1853&gt;0,RANK(S1853,(N1853:P1853,Q1853:AE1853)),0)</f>
        <v>0</v>
      </c>
      <c r="AK1853" s="2">
        <f t="shared" si="920"/>
        <v>0</v>
      </c>
      <c r="AL1853" s="2">
        <f t="shared" si="921"/>
        <v>2.2795602423154589E-2</v>
      </c>
      <c r="AM1853" s="2">
        <f t="shared" si="922"/>
        <v>0</v>
      </c>
      <c r="AN1853" s="2">
        <f t="shared" si="923"/>
        <v>0</v>
      </c>
      <c r="AP1853" t="s">
        <v>1666</v>
      </c>
      <c r="AQ1853" t="s">
        <v>2203</v>
      </c>
      <c r="AR1853" s="61">
        <v>7</v>
      </c>
      <c r="AT1853">
        <v>1</v>
      </c>
      <c r="AU1853" s="105">
        <v>55</v>
      </c>
      <c r="AV1853" s="107">
        <v>5</v>
      </c>
      <c r="AW1853" s="111">
        <f t="shared" si="896"/>
        <v>55005</v>
      </c>
      <c r="AY1853" s="6" t="s">
        <v>1243</v>
      </c>
    </row>
    <row r="1854" spans="1:51" hidden="1" outlineLevel="1">
      <c r="A1854" t="s">
        <v>2339</v>
      </c>
      <c r="B1854" t="s">
        <v>2203</v>
      </c>
      <c r="C1854" s="1">
        <f t="shared" si="911"/>
        <v>9630</v>
      </c>
      <c r="D1854" s="8">
        <f t="shared" si="912"/>
        <v>1</v>
      </c>
      <c r="E1854" s="8">
        <f t="shared" si="913"/>
        <v>2</v>
      </c>
      <c r="F1854" s="8">
        <f t="shared" si="914"/>
        <v>0</v>
      </c>
      <c r="G1854" s="61">
        <f t="shared" si="915"/>
        <v>2541</v>
      </c>
      <c r="H1854" s="66">
        <f t="shared" si="910"/>
        <v>0.26386292834890968</v>
      </c>
      <c r="I1854" s="2"/>
      <c r="J1854" s="2">
        <f t="shared" si="916"/>
        <v>0.62481827622014541</v>
      </c>
      <c r="K1854" s="2">
        <f t="shared" si="917"/>
        <v>0.36095534787123573</v>
      </c>
      <c r="L1854" s="2">
        <f t="shared" si="918"/>
        <v>0</v>
      </c>
      <c r="M1854" s="2">
        <f t="shared" si="919"/>
        <v>1.422637590861886E-2</v>
      </c>
      <c r="N1854" s="64">
        <v>6017</v>
      </c>
      <c r="O1854" s="64">
        <v>3476</v>
      </c>
      <c r="P1854" s="64"/>
      <c r="Q1854" s="64"/>
      <c r="R1854" s="64">
        <v>85</v>
      </c>
      <c r="S1854" s="64"/>
      <c r="T1854" s="64"/>
      <c r="U1854" s="64"/>
      <c r="V1854" s="64"/>
      <c r="W1854" s="64"/>
      <c r="X1854" s="64">
        <v>0</v>
      </c>
      <c r="Y1854" s="64">
        <v>52</v>
      </c>
      <c r="Z1854" s="64">
        <v>0</v>
      </c>
      <c r="AA1854" s="64">
        <v>0</v>
      </c>
      <c r="AB1854" s="64"/>
      <c r="AC1854" s="64"/>
      <c r="AD1854" s="64"/>
      <c r="AE1854" s="64"/>
      <c r="AG1854" s="6">
        <f>IF(Q1854&gt;0,RANK(Q1854,(N1854:P1854,Q1854:AE1854)),0)</f>
        <v>0</v>
      </c>
      <c r="AH1854" s="6">
        <f>IF(R1854&gt;0,RANK(R1854,(N1854:P1854,Q1854:AE1854)),0)</f>
        <v>3</v>
      </c>
      <c r="AI1854" s="6">
        <f>IF(T1854&gt;0,RANK(T1854,(N1854:P1854,Q1854:AE1854)),0)</f>
        <v>0</v>
      </c>
      <c r="AJ1854" s="6">
        <f>IF(S1854&gt;0,RANK(S1854,(N1854:P1854,Q1854:AE1854)),0)</f>
        <v>0</v>
      </c>
      <c r="AK1854" s="2">
        <f t="shared" si="920"/>
        <v>0</v>
      </c>
      <c r="AL1854" s="2">
        <f t="shared" si="921"/>
        <v>8.8265835929387335E-3</v>
      </c>
      <c r="AM1854" s="2">
        <f t="shared" si="922"/>
        <v>0</v>
      </c>
      <c r="AN1854" s="2">
        <f t="shared" si="923"/>
        <v>0</v>
      </c>
      <c r="AP1854" t="s">
        <v>2339</v>
      </c>
      <c r="AQ1854" t="s">
        <v>2203</v>
      </c>
      <c r="AR1854" s="61">
        <v>7</v>
      </c>
      <c r="AT1854">
        <v>1</v>
      </c>
      <c r="AU1854" s="105">
        <v>55</v>
      </c>
      <c r="AV1854" s="107">
        <v>7</v>
      </c>
      <c r="AW1854" s="111">
        <f t="shared" si="896"/>
        <v>55007</v>
      </c>
      <c r="AY1854" s="6" t="s">
        <v>1243</v>
      </c>
    </row>
    <row r="1855" spans="1:51" hidden="1" outlineLevel="1">
      <c r="A1855" t="s">
        <v>2096</v>
      </c>
      <c r="B1855" t="s">
        <v>2203</v>
      </c>
      <c r="C1855" s="1">
        <f t="shared" si="911"/>
        <v>125976</v>
      </c>
      <c r="D1855" s="8">
        <f t="shared" si="912"/>
        <v>2</v>
      </c>
      <c r="E1855" s="8">
        <f t="shared" si="913"/>
        <v>1</v>
      </c>
      <c r="F1855" s="8">
        <f t="shared" si="914"/>
        <v>0</v>
      </c>
      <c r="G1855" s="61">
        <f t="shared" si="915"/>
        <v>1429</v>
      </c>
      <c r="H1855" s="66">
        <f t="shared" si="910"/>
        <v>1.1343430494697403E-2</v>
      </c>
      <c r="I1855" s="2"/>
      <c r="J1855" s="2">
        <f t="shared" si="916"/>
        <v>0.47952784657395059</v>
      </c>
      <c r="K1855" s="2">
        <f t="shared" si="917"/>
        <v>0.49087127706864797</v>
      </c>
      <c r="L1855" s="2">
        <f t="shared" si="918"/>
        <v>0</v>
      </c>
      <c r="M1855" s="2">
        <f t="shared" si="919"/>
        <v>2.9600876357401495E-2</v>
      </c>
      <c r="N1855" s="64">
        <v>60409</v>
      </c>
      <c r="O1855" s="64">
        <v>61838</v>
      </c>
      <c r="P1855" s="64"/>
      <c r="Q1855" s="64"/>
      <c r="R1855" s="64">
        <v>2709</v>
      </c>
      <c r="S1855" s="64"/>
      <c r="T1855" s="64"/>
      <c r="U1855" s="64"/>
      <c r="V1855" s="64"/>
      <c r="W1855" s="64"/>
      <c r="X1855" s="64">
        <v>177</v>
      </c>
      <c r="Y1855" s="64">
        <v>843</v>
      </c>
      <c r="Z1855" s="64">
        <v>0</v>
      </c>
      <c r="AA1855" s="64">
        <v>0</v>
      </c>
      <c r="AB1855" s="64"/>
      <c r="AC1855" s="64"/>
      <c r="AD1855" s="64"/>
      <c r="AE1855" s="64"/>
      <c r="AG1855" s="6">
        <f>IF(Q1855&gt;0,RANK(Q1855,(N1855:P1855,Q1855:AE1855)),0)</f>
        <v>0</v>
      </c>
      <c r="AH1855" s="6">
        <f>IF(R1855&gt;0,RANK(R1855,(N1855:P1855,Q1855:AE1855)),0)</f>
        <v>3</v>
      </c>
      <c r="AI1855" s="6">
        <f>IF(T1855&gt;0,RANK(T1855,(N1855:P1855,Q1855:AE1855)),0)</f>
        <v>0</v>
      </c>
      <c r="AJ1855" s="6">
        <f>IF(S1855&gt;0,RANK(S1855,(N1855:P1855,Q1855:AE1855)),0)</f>
        <v>0</v>
      </c>
      <c r="AK1855" s="2">
        <f t="shared" si="920"/>
        <v>0</v>
      </c>
      <c r="AL1855" s="2">
        <f t="shared" si="921"/>
        <v>2.1504096018289197E-2</v>
      </c>
      <c r="AM1855" s="2">
        <f t="shared" si="922"/>
        <v>0</v>
      </c>
      <c r="AN1855" s="2">
        <f t="shared" si="923"/>
        <v>0</v>
      </c>
      <c r="AP1855" t="s">
        <v>2096</v>
      </c>
      <c r="AQ1855" t="s">
        <v>2203</v>
      </c>
      <c r="AR1855" s="61">
        <v>8</v>
      </c>
      <c r="AT1855">
        <v>1</v>
      </c>
      <c r="AU1855" s="105">
        <v>55</v>
      </c>
      <c r="AV1855" s="107">
        <v>9</v>
      </c>
      <c r="AW1855" s="111">
        <f t="shared" si="896"/>
        <v>55009</v>
      </c>
      <c r="AY1855" s="6" t="s">
        <v>1243</v>
      </c>
    </row>
    <row r="1856" spans="1:51" hidden="1" outlineLevel="1">
      <c r="A1856" t="s">
        <v>2005</v>
      </c>
      <c r="B1856" t="s">
        <v>2203</v>
      </c>
      <c r="C1856" s="1">
        <f t="shared" si="911"/>
        <v>6877</v>
      </c>
      <c r="D1856" s="8">
        <f t="shared" si="912"/>
        <v>1</v>
      </c>
      <c r="E1856" s="8">
        <f t="shared" si="913"/>
        <v>2</v>
      </c>
      <c r="F1856" s="8">
        <f t="shared" si="914"/>
        <v>0</v>
      </c>
      <c r="G1856" s="61">
        <f t="shared" si="915"/>
        <v>82</v>
      </c>
      <c r="H1856" s="66">
        <f t="shared" si="910"/>
        <v>1.1923803984295477E-2</v>
      </c>
      <c r="I1856" s="2"/>
      <c r="J1856" s="2">
        <f t="shared" si="916"/>
        <v>0.48945761233095825</v>
      </c>
      <c r="K1856" s="2">
        <f t="shared" si="917"/>
        <v>0.47753380834666281</v>
      </c>
      <c r="L1856" s="2">
        <f t="shared" si="918"/>
        <v>0</v>
      </c>
      <c r="M1856" s="2">
        <f t="shared" si="919"/>
        <v>3.3008579322378995E-2</v>
      </c>
      <c r="N1856" s="64">
        <v>3366</v>
      </c>
      <c r="O1856" s="64">
        <v>3284</v>
      </c>
      <c r="P1856" s="64"/>
      <c r="Q1856" s="64"/>
      <c r="R1856" s="64">
        <v>170</v>
      </c>
      <c r="S1856" s="64"/>
      <c r="T1856" s="64"/>
      <c r="U1856" s="64"/>
      <c r="V1856" s="64"/>
      <c r="W1856" s="64"/>
      <c r="X1856" s="64">
        <v>4</v>
      </c>
      <c r="Y1856" s="64">
        <v>52</v>
      </c>
      <c r="Z1856" s="64">
        <v>1</v>
      </c>
      <c r="AA1856" s="64">
        <v>0</v>
      </c>
      <c r="AB1856" s="64"/>
      <c r="AC1856" s="64"/>
      <c r="AD1856" s="64"/>
      <c r="AE1856" s="64"/>
      <c r="AG1856" s="6">
        <f>IF(Q1856&gt;0,RANK(Q1856,(N1856:P1856,Q1856:AE1856)),0)</f>
        <v>0</v>
      </c>
      <c r="AH1856" s="6">
        <f>IF(R1856&gt;0,RANK(R1856,(N1856:P1856,Q1856:AE1856)),0)</f>
        <v>3</v>
      </c>
      <c r="AI1856" s="6">
        <f>IF(T1856&gt;0,RANK(T1856,(N1856:P1856,Q1856:AE1856)),0)</f>
        <v>0</v>
      </c>
      <c r="AJ1856" s="6">
        <f>IF(S1856&gt;0,RANK(S1856,(N1856:P1856,Q1856:AE1856)),0)</f>
        <v>0</v>
      </c>
      <c r="AK1856" s="2">
        <f t="shared" si="920"/>
        <v>0</v>
      </c>
      <c r="AL1856" s="2">
        <f t="shared" si="921"/>
        <v>2.4720081430856477E-2</v>
      </c>
      <c r="AM1856" s="2">
        <f t="shared" si="922"/>
        <v>0</v>
      </c>
      <c r="AN1856" s="2">
        <f t="shared" si="923"/>
        <v>0</v>
      </c>
      <c r="AP1856" t="s">
        <v>2005</v>
      </c>
      <c r="AQ1856" t="s">
        <v>2203</v>
      </c>
      <c r="AR1856" s="61">
        <v>3</v>
      </c>
      <c r="AT1856">
        <v>1</v>
      </c>
      <c r="AU1856" s="105">
        <v>55</v>
      </c>
      <c r="AV1856" s="107">
        <v>11</v>
      </c>
      <c r="AW1856" s="111">
        <f t="shared" si="896"/>
        <v>55011</v>
      </c>
      <c r="AY1856" s="6" t="s">
        <v>1243</v>
      </c>
    </row>
    <row r="1857" spans="1:51" hidden="1" outlineLevel="1">
      <c r="A1857" t="s">
        <v>1833</v>
      </c>
      <c r="B1857" t="s">
        <v>2203</v>
      </c>
      <c r="C1857" s="1">
        <f t="shared" si="911"/>
        <v>8438</v>
      </c>
      <c r="D1857" s="8">
        <f t="shared" si="912"/>
        <v>2</v>
      </c>
      <c r="E1857" s="8">
        <f t="shared" si="913"/>
        <v>1</v>
      </c>
      <c r="F1857" s="8">
        <f t="shared" si="914"/>
        <v>0</v>
      </c>
      <c r="G1857" s="61">
        <f t="shared" si="915"/>
        <v>292</v>
      </c>
      <c r="H1857" s="66">
        <f t="shared" si="910"/>
        <v>3.4605356719601799E-2</v>
      </c>
      <c r="I1857" s="2"/>
      <c r="J1857" s="2">
        <f t="shared" si="916"/>
        <v>0.47357193647783835</v>
      </c>
      <c r="K1857" s="2">
        <f t="shared" si="917"/>
        <v>0.50817729319744021</v>
      </c>
      <c r="L1857" s="2">
        <f t="shared" si="918"/>
        <v>0</v>
      </c>
      <c r="M1857" s="2">
        <f t="shared" si="919"/>
        <v>1.8250770324721444E-2</v>
      </c>
      <c r="N1857" s="64">
        <v>3996</v>
      </c>
      <c r="O1857" s="64">
        <v>4288</v>
      </c>
      <c r="P1857" s="64"/>
      <c r="Q1857" s="64"/>
      <c r="R1857" s="64">
        <v>117</v>
      </c>
      <c r="S1857" s="64"/>
      <c r="T1857" s="64"/>
      <c r="U1857" s="64"/>
      <c r="V1857" s="64"/>
      <c r="W1857" s="64"/>
      <c r="X1857" s="64">
        <v>1</v>
      </c>
      <c r="Y1857" s="64">
        <v>36</v>
      </c>
      <c r="Z1857" s="64">
        <v>0</v>
      </c>
      <c r="AA1857" s="64">
        <v>0</v>
      </c>
      <c r="AB1857" s="64"/>
      <c r="AC1857" s="64"/>
      <c r="AD1857" s="64"/>
      <c r="AE1857" s="64"/>
      <c r="AG1857" s="6">
        <f>IF(Q1857&gt;0,RANK(Q1857,(N1857:P1857,Q1857:AE1857)),0)</f>
        <v>0</v>
      </c>
      <c r="AH1857" s="6">
        <f>IF(R1857&gt;0,RANK(R1857,(N1857:P1857,Q1857:AE1857)),0)</f>
        <v>3</v>
      </c>
      <c r="AI1857" s="6">
        <f>IF(T1857&gt;0,RANK(T1857,(N1857:P1857,Q1857:AE1857)),0)</f>
        <v>0</v>
      </c>
      <c r="AJ1857" s="6">
        <f>IF(S1857&gt;0,RANK(S1857,(N1857:P1857,Q1857:AE1857)),0)</f>
        <v>0</v>
      </c>
      <c r="AK1857" s="2">
        <f t="shared" si="920"/>
        <v>0</v>
      </c>
      <c r="AL1857" s="2">
        <f t="shared" si="921"/>
        <v>1.3865844986963735E-2</v>
      </c>
      <c r="AM1857" s="2">
        <f t="shared" si="922"/>
        <v>0</v>
      </c>
      <c r="AN1857" s="2">
        <f t="shared" si="923"/>
        <v>0</v>
      </c>
      <c r="AP1857" t="s">
        <v>1833</v>
      </c>
      <c r="AQ1857" t="s">
        <v>2203</v>
      </c>
      <c r="AR1857" s="61">
        <v>7</v>
      </c>
      <c r="AT1857">
        <v>1</v>
      </c>
      <c r="AU1857" s="105">
        <v>55</v>
      </c>
      <c r="AV1857" s="107">
        <v>13</v>
      </c>
      <c r="AW1857" s="111">
        <f t="shared" si="896"/>
        <v>55013</v>
      </c>
      <c r="AY1857" s="6" t="s">
        <v>1243</v>
      </c>
    </row>
    <row r="1858" spans="1:51" hidden="1" outlineLevel="1">
      <c r="A1858" t="s">
        <v>1769</v>
      </c>
      <c r="B1858" t="s">
        <v>2203</v>
      </c>
      <c r="C1858" s="1">
        <f t="shared" si="911"/>
        <v>25972</v>
      </c>
      <c r="D1858" s="8">
        <f t="shared" si="912"/>
        <v>2</v>
      </c>
      <c r="E1858" s="8">
        <f t="shared" si="913"/>
        <v>1</v>
      </c>
      <c r="F1858" s="8">
        <f t="shared" si="914"/>
        <v>0</v>
      </c>
      <c r="G1858" s="61">
        <f t="shared" si="915"/>
        <v>3064</v>
      </c>
      <c r="H1858" s="66">
        <f t="shared" si="910"/>
        <v>0.11797320190974896</v>
      </c>
      <c r="I1858" s="2"/>
      <c r="J1858" s="2">
        <f t="shared" si="916"/>
        <v>0.42310950254119822</v>
      </c>
      <c r="K1858" s="2">
        <f t="shared" si="917"/>
        <v>0.54108270445094719</v>
      </c>
      <c r="L1858" s="2">
        <f t="shared" si="918"/>
        <v>0</v>
      </c>
      <c r="M1858" s="2">
        <f t="shared" si="919"/>
        <v>3.5807793007854638E-2</v>
      </c>
      <c r="N1858" s="64">
        <v>10989</v>
      </c>
      <c r="O1858" s="64">
        <v>14053</v>
      </c>
      <c r="P1858" s="64"/>
      <c r="Q1858" s="64"/>
      <c r="R1858" s="64">
        <v>748</v>
      </c>
      <c r="S1858" s="64"/>
      <c r="T1858" s="64"/>
      <c r="U1858" s="64"/>
      <c r="V1858" s="64"/>
      <c r="W1858" s="64"/>
      <c r="X1858" s="64">
        <v>27</v>
      </c>
      <c r="Y1858" s="64">
        <v>154</v>
      </c>
      <c r="Z1858" s="64">
        <v>1</v>
      </c>
      <c r="AA1858" s="64">
        <v>0</v>
      </c>
      <c r="AB1858" s="64"/>
      <c r="AC1858" s="64"/>
      <c r="AD1858" s="64"/>
      <c r="AE1858" s="64"/>
      <c r="AG1858" s="6">
        <f>IF(Q1858&gt;0,RANK(Q1858,(N1858:P1858,Q1858:AE1858)),0)</f>
        <v>0</v>
      </c>
      <c r="AH1858" s="6">
        <f>IF(R1858&gt;0,RANK(R1858,(N1858:P1858,Q1858:AE1858)),0)</f>
        <v>3</v>
      </c>
      <c r="AI1858" s="6">
        <f>IF(T1858&gt;0,RANK(T1858,(N1858:P1858,Q1858:AE1858)),0)</f>
        <v>0</v>
      </c>
      <c r="AJ1858" s="6">
        <f>IF(S1858&gt;0,RANK(S1858,(N1858:P1858,Q1858:AE1858)),0)</f>
        <v>0</v>
      </c>
      <c r="AK1858" s="2">
        <f t="shared" si="920"/>
        <v>0</v>
      </c>
      <c r="AL1858" s="2">
        <f t="shared" si="921"/>
        <v>2.8800246419220698E-2</v>
      </c>
      <c r="AM1858" s="2">
        <f t="shared" si="922"/>
        <v>0</v>
      </c>
      <c r="AN1858" s="2">
        <f t="shared" si="923"/>
        <v>0</v>
      </c>
      <c r="AP1858" t="s">
        <v>1769</v>
      </c>
      <c r="AQ1858" t="s">
        <v>2203</v>
      </c>
      <c r="AR1858" s="61">
        <v>8</v>
      </c>
      <c r="AT1858">
        <v>1</v>
      </c>
      <c r="AU1858" s="105">
        <v>55</v>
      </c>
      <c r="AV1858" s="107">
        <v>15</v>
      </c>
      <c r="AW1858" s="111">
        <f t="shared" si="896"/>
        <v>55015</v>
      </c>
      <c r="AY1858" s="6" t="s">
        <v>1243</v>
      </c>
    </row>
    <row r="1859" spans="1:51" hidden="1" outlineLevel="1">
      <c r="A1859" t="s">
        <v>309</v>
      </c>
      <c r="B1859" t="s">
        <v>2203</v>
      </c>
      <c r="C1859" s="1">
        <f t="shared" si="911"/>
        <v>30500</v>
      </c>
      <c r="D1859" s="8">
        <f t="shared" si="912"/>
        <v>1</v>
      </c>
      <c r="E1859" s="8">
        <f t="shared" si="913"/>
        <v>2</v>
      </c>
      <c r="F1859" s="8">
        <f t="shared" si="914"/>
        <v>0</v>
      </c>
      <c r="G1859" s="61">
        <f t="shared" si="915"/>
        <v>97</v>
      </c>
      <c r="H1859" s="66">
        <f t="shared" si="910"/>
        <v>3.1803278688524589E-3</v>
      </c>
      <c r="I1859" s="2"/>
      <c r="J1859" s="2">
        <f t="shared" si="916"/>
        <v>0.48439344262295081</v>
      </c>
      <c r="K1859" s="2">
        <f t="shared" si="917"/>
        <v>0.48121311475409834</v>
      </c>
      <c r="L1859" s="2">
        <f t="shared" si="918"/>
        <v>0</v>
      </c>
      <c r="M1859" s="2">
        <f t="shared" si="919"/>
        <v>3.4393442622950854E-2</v>
      </c>
      <c r="N1859" s="64">
        <v>14774</v>
      </c>
      <c r="O1859" s="64">
        <v>14677</v>
      </c>
      <c r="P1859" s="64"/>
      <c r="Q1859" s="64"/>
      <c r="R1859" s="64">
        <v>803</v>
      </c>
      <c r="S1859" s="64"/>
      <c r="T1859" s="64"/>
      <c r="U1859" s="64"/>
      <c r="V1859" s="64"/>
      <c r="W1859" s="64"/>
      <c r="X1859" s="64">
        <v>19</v>
      </c>
      <c r="Y1859" s="64">
        <v>227</v>
      </c>
      <c r="Z1859" s="64">
        <v>0</v>
      </c>
      <c r="AA1859" s="64">
        <v>0</v>
      </c>
      <c r="AB1859" s="64"/>
      <c r="AC1859" s="64"/>
      <c r="AD1859" s="64"/>
      <c r="AE1859" s="64"/>
      <c r="AG1859" s="6">
        <f>IF(Q1859&gt;0,RANK(Q1859,(N1859:P1859,Q1859:AE1859)),0)</f>
        <v>0</v>
      </c>
      <c r="AH1859" s="6">
        <f>IF(R1859&gt;0,RANK(R1859,(N1859:P1859,Q1859:AE1859)),0)</f>
        <v>3</v>
      </c>
      <c r="AI1859" s="6">
        <f>IF(T1859&gt;0,RANK(T1859,(N1859:P1859,Q1859:AE1859)),0)</f>
        <v>0</v>
      </c>
      <c r="AJ1859" s="6">
        <f>IF(S1859&gt;0,RANK(S1859,(N1859:P1859,Q1859:AE1859)),0)</f>
        <v>0</v>
      </c>
      <c r="AK1859" s="2">
        <f t="shared" si="920"/>
        <v>0</v>
      </c>
      <c r="AL1859" s="2">
        <f t="shared" si="921"/>
        <v>2.6327868852459017E-2</v>
      </c>
      <c r="AM1859" s="2">
        <f t="shared" si="922"/>
        <v>0</v>
      </c>
      <c r="AN1859" s="2">
        <f t="shared" si="923"/>
        <v>0</v>
      </c>
      <c r="AP1859" t="s">
        <v>309</v>
      </c>
      <c r="AQ1859" t="s">
        <v>2203</v>
      </c>
      <c r="AR1859" s="61"/>
      <c r="AT1859">
        <v>1</v>
      </c>
      <c r="AU1859" s="105">
        <v>55</v>
      </c>
      <c r="AV1859" s="107">
        <v>17</v>
      </c>
      <c r="AW1859" s="111">
        <f t="shared" si="896"/>
        <v>55017</v>
      </c>
      <c r="AY1859" s="6" t="s">
        <v>1243</v>
      </c>
    </row>
    <row r="1860" spans="1:51" hidden="1" outlineLevel="1">
      <c r="A1860" t="s">
        <v>2061</v>
      </c>
      <c r="B1860" t="s">
        <v>2203</v>
      </c>
      <c r="C1860" s="1">
        <f t="shared" si="911"/>
        <v>13547</v>
      </c>
      <c r="D1860" s="8">
        <f t="shared" si="912"/>
        <v>2</v>
      </c>
      <c r="E1860" s="8">
        <f t="shared" si="913"/>
        <v>1</v>
      </c>
      <c r="F1860" s="8">
        <f t="shared" si="914"/>
        <v>0</v>
      </c>
      <c r="G1860" s="61">
        <f t="shared" si="915"/>
        <v>716</v>
      </c>
      <c r="H1860" s="66">
        <f t="shared" si="910"/>
        <v>5.2853030191186243E-2</v>
      </c>
      <c r="I1860" s="2"/>
      <c r="J1860" s="2">
        <f t="shared" si="916"/>
        <v>0.45463940355798332</v>
      </c>
      <c r="K1860" s="2">
        <f t="shared" si="917"/>
        <v>0.50749243374916952</v>
      </c>
      <c r="L1860" s="2">
        <f t="shared" si="918"/>
        <v>0</v>
      </c>
      <c r="M1860" s="2">
        <f t="shared" si="919"/>
        <v>3.7868162692847207E-2</v>
      </c>
      <c r="N1860" s="64">
        <v>6159</v>
      </c>
      <c r="O1860" s="64">
        <v>6875</v>
      </c>
      <c r="P1860" s="64"/>
      <c r="Q1860" s="64"/>
      <c r="R1860" s="64">
        <v>354</v>
      </c>
      <c r="S1860" s="64"/>
      <c r="T1860" s="64"/>
      <c r="U1860" s="64"/>
      <c r="V1860" s="64"/>
      <c r="W1860" s="64"/>
      <c r="X1860" s="64">
        <v>17</v>
      </c>
      <c r="Y1860" s="64">
        <v>142</v>
      </c>
      <c r="Z1860" s="64">
        <v>0</v>
      </c>
      <c r="AA1860" s="64">
        <v>0</v>
      </c>
      <c r="AB1860" s="64"/>
      <c r="AC1860" s="64"/>
      <c r="AD1860" s="64"/>
      <c r="AE1860" s="64"/>
      <c r="AG1860" s="6">
        <f>IF(Q1860&gt;0,RANK(Q1860,(N1860:P1860,Q1860:AE1860)),0)</f>
        <v>0</v>
      </c>
      <c r="AH1860" s="6">
        <f>IF(R1860&gt;0,RANK(R1860,(N1860:P1860,Q1860:AE1860)),0)</f>
        <v>3</v>
      </c>
      <c r="AI1860" s="6">
        <f>IF(T1860&gt;0,RANK(T1860,(N1860:P1860,Q1860:AE1860)),0)</f>
        <v>0</v>
      </c>
      <c r="AJ1860" s="6">
        <f>IF(S1860&gt;0,RANK(S1860,(N1860:P1860,Q1860:AE1860)),0)</f>
        <v>0</v>
      </c>
      <c r="AK1860" s="2">
        <f t="shared" si="920"/>
        <v>0</v>
      </c>
      <c r="AL1860" s="2">
        <f t="shared" si="921"/>
        <v>2.6131246770502693E-2</v>
      </c>
      <c r="AM1860" s="2">
        <f t="shared" si="922"/>
        <v>0</v>
      </c>
      <c r="AN1860" s="2">
        <f t="shared" si="923"/>
        <v>0</v>
      </c>
      <c r="AP1860" t="s">
        <v>2061</v>
      </c>
      <c r="AQ1860" t="s">
        <v>2203</v>
      </c>
      <c r="AR1860" s="61">
        <v>7</v>
      </c>
      <c r="AT1860">
        <v>1</v>
      </c>
      <c r="AU1860" s="105">
        <v>55</v>
      </c>
      <c r="AV1860" s="107">
        <v>19</v>
      </c>
      <c r="AW1860" s="111">
        <f t="shared" si="896"/>
        <v>55019</v>
      </c>
      <c r="AY1860" s="6" t="s">
        <v>1243</v>
      </c>
    </row>
    <row r="1861" spans="1:51" hidden="1" outlineLevel="1">
      <c r="A1861" t="s">
        <v>1214</v>
      </c>
      <c r="B1861" t="s">
        <v>2203</v>
      </c>
      <c r="C1861" s="1">
        <f t="shared" si="911"/>
        <v>30203</v>
      </c>
      <c r="D1861" s="8">
        <f t="shared" si="912"/>
        <v>1</v>
      </c>
      <c r="E1861" s="8">
        <f t="shared" si="913"/>
        <v>2</v>
      </c>
      <c r="F1861" s="8">
        <f t="shared" si="914"/>
        <v>0</v>
      </c>
      <c r="G1861" s="61">
        <f t="shared" si="915"/>
        <v>2615</v>
      </c>
      <c r="H1861" s="66">
        <f t="shared" si="910"/>
        <v>8.6580803231467079E-2</v>
      </c>
      <c r="I1861" s="2"/>
      <c r="J1861" s="2">
        <f t="shared" si="916"/>
        <v>0.53067576068602462</v>
      </c>
      <c r="K1861" s="2">
        <f t="shared" si="917"/>
        <v>0.44409495745455752</v>
      </c>
      <c r="L1861" s="2">
        <f t="shared" si="918"/>
        <v>0</v>
      </c>
      <c r="M1861" s="2">
        <f t="shared" si="919"/>
        <v>2.5229281859417862E-2</v>
      </c>
      <c r="N1861" s="64">
        <v>16028</v>
      </c>
      <c r="O1861" s="64">
        <v>13413</v>
      </c>
      <c r="P1861" s="64"/>
      <c r="Q1861" s="64"/>
      <c r="R1861" s="64">
        <v>641</v>
      </c>
      <c r="S1861" s="64"/>
      <c r="T1861" s="64"/>
      <c r="U1861" s="64"/>
      <c r="V1861" s="64"/>
      <c r="W1861" s="64"/>
      <c r="X1861" s="64">
        <v>21</v>
      </c>
      <c r="Y1861" s="64">
        <v>100</v>
      </c>
      <c r="Z1861" s="64">
        <v>0</v>
      </c>
      <c r="AA1861" s="64">
        <v>0</v>
      </c>
      <c r="AB1861" s="64"/>
      <c r="AC1861" s="64"/>
      <c r="AD1861" s="64"/>
      <c r="AE1861" s="64"/>
      <c r="AG1861" s="6">
        <f>IF(Q1861&gt;0,RANK(Q1861,(N1861:P1861,Q1861:AE1861)),0)</f>
        <v>0</v>
      </c>
      <c r="AH1861" s="6">
        <f>IF(R1861&gt;0,RANK(R1861,(N1861:P1861,Q1861:AE1861)),0)</f>
        <v>3</v>
      </c>
      <c r="AI1861" s="6">
        <f>IF(T1861&gt;0,RANK(T1861,(N1861:P1861,Q1861:AE1861)),0)</f>
        <v>0</v>
      </c>
      <c r="AJ1861" s="6">
        <f>IF(S1861&gt;0,RANK(S1861,(N1861:P1861,Q1861:AE1861)),0)</f>
        <v>0</v>
      </c>
      <c r="AK1861" s="2">
        <f t="shared" si="920"/>
        <v>0</v>
      </c>
      <c r="AL1861" s="2">
        <f t="shared" si="921"/>
        <v>2.1223057312187529E-2</v>
      </c>
      <c r="AM1861" s="2">
        <f t="shared" si="922"/>
        <v>0</v>
      </c>
      <c r="AN1861" s="2">
        <f t="shared" si="923"/>
        <v>0</v>
      </c>
      <c r="AP1861" t="s">
        <v>1214</v>
      </c>
      <c r="AQ1861" t="s">
        <v>2203</v>
      </c>
      <c r="AR1861" s="61">
        <v>6</v>
      </c>
      <c r="AT1861">
        <v>1</v>
      </c>
      <c r="AU1861" s="105">
        <v>55</v>
      </c>
      <c r="AV1861" s="107">
        <v>21</v>
      </c>
      <c r="AW1861" s="111">
        <f t="shared" si="896"/>
        <v>55021</v>
      </c>
      <c r="AY1861" s="6" t="s">
        <v>1243</v>
      </c>
    </row>
    <row r="1862" spans="1:51" hidden="1" outlineLevel="1">
      <c r="A1862" t="s">
        <v>1977</v>
      </c>
      <c r="B1862" t="s">
        <v>2203</v>
      </c>
      <c r="C1862" s="1">
        <f t="shared" si="911"/>
        <v>7635</v>
      </c>
      <c r="D1862" s="8">
        <f t="shared" si="912"/>
        <v>1</v>
      </c>
      <c r="E1862" s="8">
        <f t="shared" si="913"/>
        <v>2</v>
      </c>
      <c r="F1862" s="8">
        <f t="shared" si="914"/>
        <v>0</v>
      </c>
      <c r="G1862" s="61">
        <f t="shared" si="915"/>
        <v>1204</v>
      </c>
      <c r="H1862" s="66">
        <f t="shared" si="910"/>
        <v>0.15769482645710545</v>
      </c>
      <c r="I1862" s="2"/>
      <c r="J1862" s="2">
        <f t="shared" si="916"/>
        <v>0.56594629993451206</v>
      </c>
      <c r="K1862" s="2">
        <f t="shared" si="917"/>
        <v>0.4082514734774067</v>
      </c>
      <c r="L1862" s="2">
        <f t="shared" si="918"/>
        <v>0</v>
      </c>
      <c r="M1862" s="2">
        <f t="shared" si="919"/>
        <v>2.5802226588081234E-2</v>
      </c>
      <c r="N1862" s="64">
        <v>4321</v>
      </c>
      <c r="O1862" s="64">
        <v>3117</v>
      </c>
      <c r="P1862" s="64"/>
      <c r="Q1862" s="64"/>
      <c r="R1862" s="64">
        <v>158</v>
      </c>
      <c r="S1862" s="64"/>
      <c r="T1862" s="64"/>
      <c r="U1862" s="64"/>
      <c r="V1862" s="64"/>
      <c r="W1862" s="64"/>
      <c r="X1862" s="64">
        <v>4</v>
      </c>
      <c r="Y1862" s="64">
        <v>35</v>
      </c>
      <c r="Z1862" s="64">
        <v>0</v>
      </c>
      <c r="AA1862" s="64">
        <v>0</v>
      </c>
      <c r="AB1862" s="64"/>
      <c r="AC1862" s="64"/>
      <c r="AD1862" s="64"/>
      <c r="AE1862" s="64"/>
      <c r="AG1862" s="6">
        <f>IF(Q1862&gt;0,RANK(Q1862,(N1862:P1862,Q1862:AE1862)),0)</f>
        <v>0</v>
      </c>
      <c r="AH1862" s="6">
        <f>IF(R1862&gt;0,RANK(R1862,(N1862:P1862,Q1862:AE1862)),0)</f>
        <v>3</v>
      </c>
      <c r="AI1862" s="6">
        <f>IF(T1862&gt;0,RANK(T1862,(N1862:P1862,Q1862:AE1862)),0)</f>
        <v>0</v>
      </c>
      <c r="AJ1862" s="6">
        <f>IF(S1862&gt;0,RANK(S1862,(N1862:P1862,Q1862:AE1862)),0)</f>
        <v>0</v>
      </c>
      <c r="AK1862" s="2">
        <f t="shared" si="920"/>
        <v>0</v>
      </c>
      <c r="AL1862" s="2">
        <f t="shared" si="921"/>
        <v>2.0694171578258022E-2</v>
      </c>
      <c r="AM1862" s="2">
        <f t="shared" si="922"/>
        <v>0</v>
      </c>
      <c r="AN1862" s="2">
        <f t="shared" si="923"/>
        <v>0</v>
      </c>
      <c r="AP1862" t="s">
        <v>1977</v>
      </c>
      <c r="AQ1862" t="s">
        <v>2203</v>
      </c>
      <c r="AR1862" s="61">
        <v>3</v>
      </c>
      <c r="AT1862">
        <v>1</v>
      </c>
      <c r="AU1862" s="105">
        <v>55</v>
      </c>
      <c r="AV1862" s="107">
        <v>23</v>
      </c>
      <c r="AW1862" s="111">
        <f t="shared" si="896"/>
        <v>55023</v>
      </c>
      <c r="AY1862" s="6" t="s">
        <v>1243</v>
      </c>
    </row>
    <row r="1863" spans="1:51" hidden="1" outlineLevel="1">
      <c r="A1863" t="s">
        <v>1761</v>
      </c>
      <c r="B1863" t="s">
        <v>2203</v>
      </c>
      <c r="C1863" s="1">
        <f t="shared" si="911"/>
        <v>300587</v>
      </c>
      <c r="D1863" s="8">
        <f t="shared" si="912"/>
        <v>1</v>
      </c>
      <c r="E1863" s="8">
        <f t="shared" si="913"/>
        <v>2</v>
      </c>
      <c r="F1863" s="8">
        <f t="shared" si="914"/>
        <v>0</v>
      </c>
      <c r="G1863" s="61">
        <f t="shared" si="915"/>
        <v>118522</v>
      </c>
      <c r="H1863" s="66">
        <f t="shared" si="910"/>
        <v>0.39430181611313864</v>
      </c>
      <c r="I1863" s="2"/>
      <c r="J1863" s="2">
        <f t="shared" si="916"/>
        <v>0.68837641015745854</v>
      </c>
      <c r="K1863" s="2">
        <f t="shared" si="917"/>
        <v>0.29407459404431996</v>
      </c>
      <c r="L1863" s="2">
        <f t="shared" si="918"/>
        <v>0</v>
      </c>
      <c r="M1863" s="2">
        <f t="shared" si="919"/>
        <v>1.7548995798221501E-2</v>
      </c>
      <c r="N1863" s="64">
        <v>206917</v>
      </c>
      <c r="O1863" s="64">
        <v>88395</v>
      </c>
      <c r="P1863" s="64"/>
      <c r="Q1863" s="64"/>
      <c r="R1863" s="64">
        <v>3823</v>
      </c>
      <c r="S1863" s="64"/>
      <c r="T1863" s="64"/>
      <c r="U1863" s="64"/>
      <c r="V1863" s="64"/>
      <c r="W1863" s="64"/>
      <c r="X1863" s="64">
        <v>189</v>
      </c>
      <c r="Y1863" s="64">
        <v>1258</v>
      </c>
      <c r="Z1863" s="64">
        <v>1</v>
      </c>
      <c r="AA1863" s="64">
        <v>4</v>
      </c>
      <c r="AB1863" s="64"/>
      <c r="AC1863" s="64"/>
      <c r="AD1863" s="64"/>
      <c r="AE1863" s="64"/>
      <c r="AG1863" s="6">
        <f>IF(Q1863&gt;0,RANK(Q1863,(N1863:P1863,Q1863:AE1863)),0)</f>
        <v>0</v>
      </c>
      <c r="AH1863" s="6">
        <f>IF(R1863&gt;0,RANK(R1863,(N1863:P1863,Q1863:AE1863)),0)</f>
        <v>3</v>
      </c>
      <c r="AI1863" s="6">
        <f>IF(T1863&gt;0,RANK(T1863,(N1863:P1863,Q1863:AE1863)),0)</f>
        <v>0</v>
      </c>
      <c r="AJ1863" s="6">
        <f>IF(S1863&gt;0,RANK(S1863,(N1863:P1863,Q1863:AE1863)),0)</f>
        <v>0</v>
      </c>
      <c r="AK1863" s="2">
        <f t="shared" si="920"/>
        <v>0</v>
      </c>
      <c r="AL1863" s="2">
        <f t="shared" si="921"/>
        <v>1.2718447570919568E-2</v>
      </c>
      <c r="AM1863" s="2">
        <f t="shared" si="922"/>
        <v>0</v>
      </c>
      <c r="AN1863" s="2">
        <f t="shared" si="923"/>
        <v>0</v>
      </c>
      <c r="AP1863" t="s">
        <v>1761</v>
      </c>
      <c r="AQ1863" t="s">
        <v>2203</v>
      </c>
      <c r="AR1863" s="61">
        <v>2</v>
      </c>
      <c r="AT1863">
        <v>1</v>
      </c>
      <c r="AU1863" s="105">
        <v>55</v>
      </c>
      <c r="AV1863" s="107">
        <v>25</v>
      </c>
      <c r="AW1863" s="111">
        <f t="shared" si="896"/>
        <v>55025</v>
      </c>
      <c r="AY1863" s="6" t="s">
        <v>1243</v>
      </c>
    </row>
    <row r="1864" spans="1:51" hidden="1" outlineLevel="1">
      <c r="A1864" t="s">
        <v>1630</v>
      </c>
      <c r="B1864" t="s">
        <v>2203</v>
      </c>
      <c r="C1864" s="1">
        <f t="shared" si="911"/>
        <v>43899</v>
      </c>
      <c r="D1864" s="8">
        <f t="shared" si="912"/>
        <v>2</v>
      </c>
      <c r="E1864" s="8">
        <f t="shared" si="913"/>
        <v>1</v>
      </c>
      <c r="F1864" s="8">
        <f t="shared" si="914"/>
        <v>0</v>
      </c>
      <c r="G1864" s="61">
        <f t="shared" si="915"/>
        <v>6779</v>
      </c>
      <c r="H1864" s="66">
        <f t="shared" si="910"/>
        <v>0.15442265199662863</v>
      </c>
      <c r="I1864" s="2"/>
      <c r="J1864" s="2">
        <f t="shared" si="916"/>
        <v>0.4070024374131529</v>
      </c>
      <c r="K1864" s="2">
        <f t="shared" si="917"/>
        <v>0.56142508940978153</v>
      </c>
      <c r="L1864" s="2">
        <f t="shared" si="918"/>
        <v>0</v>
      </c>
      <c r="M1864" s="2">
        <f t="shared" si="919"/>
        <v>3.1572473177065574E-2</v>
      </c>
      <c r="N1864" s="64">
        <v>17867</v>
      </c>
      <c r="O1864" s="64">
        <v>24646</v>
      </c>
      <c r="P1864" s="64"/>
      <c r="Q1864" s="64"/>
      <c r="R1864" s="64">
        <v>1124</v>
      </c>
      <c r="S1864" s="64"/>
      <c r="T1864" s="64"/>
      <c r="U1864" s="64"/>
      <c r="V1864" s="64"/>
      <c r="W1864" s="64"/>
      <c r="X1864" s="64">
        <v>61</v>
      </c>
      <c r="Y1864" s="64">
        <v>201</v>
      </c>
      <c r="Z1864" s="64">
        <v>0</v>
      </c>
      <c r="AA1864" s="64">
        <v>0</v>
      </c>
      <c r="AB1864" s="64"/>
      <c r="AC1864" s="64"/>
      <c r="AD1864" s="64"/>
      <c r="AE1864" s="64"/>
      <c r="AG1864" s="6">
        <f>IF(Q1864&gt;0,RANK(Q1864,(N1864:P1864,Q1864:AE1864)),0)</f>
        <v>0</v>
      </c>
      <c r="AH1864" s="6">
        <f>IF(R1864&gt;0,RANK(R1864,(N1864:P1864,Q1864:AE1864)),0)</f>
        <v>3</v>
      </c>
      <c r="AI1864" s="6">
        <f>IF(T1864&gt;0,RANK(T1864,(N1864:P1864,Q1864:AE1864)),0)</f>
        <v>0</v>
      </c>
      <c r="AJ1864" s="6">
        <f>IF(S1864&gt;0,RANK(S1864,(N1864:P1864,Q1864:AE1864)),0)</f>
        <v>0</v>
      </c>
      <c r="AK1864" s="2">
        <f t="shared" si="920"/>
        <v>0</v>
      </c>
      <c r="AL1864" s="2">
        <f t="shared" si="921"/>
        <v>2.5604227886740018E-2</v>
      </c>
      <c r="AM1864" s="2">
        <f t="shared" si="922"/>
        <v>0</v>
      </c>
      <c r="AN1864" s="2">
        <f t="shared" si="923"/>
        <v>0</v>
      </c>
      <c r="AP1864" t="s">
        <v>1630</v>
      </c>
      <c r="AQ1864" t="s">
        <v>2203</v>
      </c>
      <c r="AR1864" s="61"/>
      <c r="AT1864">
        <v>1</v>
      </c>
      <c r="AU1864" s="105">
        <v>55</v>
      </c>
      <c r="AV1864" s="107">
        <v>27</v>
      </c>
      <c r="AW1864" s="111">
        <f t="shared" si="896"/>
        <v>55027</v>
      </c>
      <c r="AY1864" s="6" t="s">
        <v>1243</v>
      </c>
    </row>
    <row r="1865" spans="1:51" hidden="1" outlineLevel="1">
      <c r="A1865" t="s">
        <v>1808</v>
      </c>
      <c r="B1865" t="s">
        <v>2203</v>
      </c>
      <c r="C1865" s="1">
        <f t="shared" si="911"/>
        <v>17432</v>
      </c>
      <c r="D1865" s="8">
        <f t="shared" si="912"/>
        <v>1</v>
      </c>
      <c r="E1865" s="8">
        <f t="shared" si="913"/>
        <v>2</v>
      </c>
      <c r="F1865" s="8">
        <f t="shared" si="914"/>
        <v>0</v>
      </c>
      <c r="G1865" s="61">
        <f t="shared" si="915"/>
        <v>970</v>
      </c>
      <c r="H1865" s="66">
        <f t="shared" si="910"/>
        <v>5.5644791188618634E-2</v>
      </c>
      <c r="I1865" s="2"/>
      <c r="J1865" s="2">
        <f t="shared" si="916"/>
        <v>0.51434144102799451</v>
      </c>
      <c r="K1865" s="2">
        <f t="shared" si="917"/>
        <v>0.45869664983937586</v>
      </c>
      <c r="L1865" s="2">
        <f t="shared" si="918"/>
        <v>0</v>
      </c>
      <c r="M1865" s="2">
        <f t="shared" si="919"/>
        <v>2.6961909132629636E-2</v>
      </c>
      <c r="N1865" s="64">
        <v>8966</v>
      </c>
      <c r="O1865" s="64">
        <v>7996</v>
      </c>
      <c r="P1865" s="64"/>
      <c r="Q1865" s="64"/>
      <c r="R1865" s="64">
        <v>379</v>
      </c>
      <c r="S1865" s="64"/>
      <c r="T1865" s="64"/>
      <c r="U1865" s="64"/>
      <c r="V1865" s="64"/>
      <c r="W1865" s="64"/>
      <c r="X1865" s="64">
        <v>19</v>
      </c>
      <c r="Y1865" s="64">
        <v>72</v>
      </c>
      <c r="Z1865" s="64">
        <v>0</v>
      </c>
      <c r="AA1865" s="64">
        <v>0</v>
      </c>
      <c r="AB1865" s="64"/>
      <c r="AC1865" s="64"/>
      <c r="AD1865" s="64"/>
      <c r="AE1865" s="64"/>
      <c r="AG1865" s="6">
        <f>IF(Q1865&gt;0,RANK(Q1865,(N1865:P1865,Q1865:AE1865)),0)</f>
        <v>0</v>
      </c>
      <c r="AH1865" s="6">
        <f>IF(R1865&gt;0,RANK(R1865,(N1865:P1865,Q1865:AE1865)),0)</f>
        <v>3</v>
      </c>
      <c r="AI1865" s="6">
        <f>IF(T1865&gt;0,RANK(T1865,(N1865:P1865,Q1865:AE1865)),0)</f>
        <v>0</v>
      </c>
      <c r="AJ1865" s="6">
        <f>IF(S1865&gt;0,RANK(S1865,(N1865:P1865,Q1865:AE1865)),0)</f>
        <v>0</v>
      </c>
      <c r="AK1865" s="2">
        <f t="shared" si="920"/>
        <v>0</v>
      </c>
      <c r="AL1865" s="2">
        <f t="shared" si="921"/>
        <v>2.174162459843965E-2</v>
      </c>
      <c r="AM1865" s="2">
        <f t="shared" si="922"/>
        <v>0</v>
      </c>
      <c r="AN1865" s="2">
        <f t="shared" si="923"/>
        <v>0</v>
      </c>
      <c r="AP1865" t="s">
        <v>1808</v>
      </c>
      <c r="AQ1865" t="s">
        <v>2203</v>
      </c>
      <c r="AR1865" s="61">
        <v>8</v>
      </c>
      <c r="AT1865">
        <v>1</v>
      </c>
      <c r="AU1865" s="105">
        <v>55</v>
      </c>
      <c r="AV1865" s="107">
        <v>29</v>
      </c>
      <c r="AW1865" s="111">
        <f t="shared" si="896"/>
        <v>55029</v>
      </c>
      <c r="AY1865" s="6" t="s">
        <v>1243</v>
      </c>
    </row>
    <row r="1866" spans="1:51" hidden="1" outlineLevel="1">
      <c r="A1866" t="s">
        <v>1336</v>
      </c>
      <c r="B1866" t="s">
        <v>2203</v>
      </c>
      <c r="C1866" s="1">
        <f t="shared" si="911"/>
        <v>22464</v>
      </c>
      <c r="D1866" s="8">
        <f t="shared" si="912"/>
        <v>1</v>
      </c>
      <c r="E1866" s="8">
        <f t="shared" si="913"/>
        <v>2</v>
      </c>
      <c r="F1866" s="8">
        <f t="shared" si="914"/>
        <v>0</v>
      </c>
      <c r="G1866" s="61">
        <f t="shared" si="915"/>
        <v>7121</v>
      </c>
      <c r="H1866" s="66">
        <f t="shared" si="910"/>
        <v>0.31699608262108264</v>
      </c>
      <c r="I1866" s="2"/>
      <c r="J1866" s="2">
        <f t="shared" si="916"/>
        <v>0.6498842592592593</v>
      </c>
      <c r="K1866" s="2">
        <f t="shared" si="917"/>
        <v>0.33288817663817666</v>
      </c>
      <c r="L1866" s="2">
        <f t="shared" si="918"/>
        <v>0</v>
      </c>
      <c r="M1866" s="2">
        <f t="shared" si="919"/>
        <v>1.7227564102564041E-2</v>
      </c>
      <c r="N1866" s="64">
        <v>14599</v>
      </c>
      <c r="O1866" s="64">
        <v>7478</v>
      </c>
      <c r="P1866" s="64"/>
      <c r="Q1866" s="64"/>
      <c r="R1866" s="64">
        <v>220</v>
      </c>
      <c r="S1866" s="64"/>
      <c r="T1866" s="64"/>
      <c r="U1866" s="64"/>
      <c r="V1866" s="64"/>
      <c r="W1866" s="64"/>
      <c r="X1866" s="64">
        <v>8</v>
      </c>
      <c r="Y1866" s="64">
        <v>159</v>
      </c>
      <c r="Z1866" s="64">
        <v>0</v>
      </c>
      <c r="AA1866" s="64">
        <v>0</v>
      </c>
      <c r="AB1866" s="64"/>
      <c r="AC1866" s="64"/>
      <c r="AD1866" s="64"/>
      <c r="AE1866" s="64"/>
      <c r="AG1866" s="6">
        <f>IF(Q1866&gt;0,RANK(Q1866,(N1866:P1866,Q1866:AE1866)),0)</f>
        <v>0</v>
      </c>
      <c r="AH1866" s="6">
        <f>IF(R1866&gt;0,RANK(R1866,(N1866:P1866,Q1866:AE1866)),0)</f>
        <v>3</v>
      </c>
      <c r="AI1866" s="6">
        <f>IF(T1866&gt;0,RANK(T1866,(N1866:P1866,Q1866:AE1866)),0)</f>
        <v>0</v>
      </c>
      <c r="AJ1866" s="6">
        <f>IF(S1866&gt;0,RANK(S1866,(N1866:P1866,Q1866:AE1866)),0)</f>
        <v>0</v>
      </c>
      <c r="AK1866" s="2">
        <f t="shared" si="920"/>
        <v>0</v>
      </c>
      <c r="AL1866" s="2">
        <f t="shared" si="921"/>
        <v>9.7934472934472928E-3</v>
      </c>
      <c r="AM1866" s="2">
        <f t="shared" si="922"/>
        <v>0</v>
      </c>
      <c r="AN1866" s="2">
        <f t="shared" si="923"/>
        <v>0</v>
      </c>
      <c r="AP1866" t="s">
        <v>1336</v>
      </c>
      <c r="AQ1866" t="s">
        <v>2203</v>
      </c>
      <c r="AR1866" s="61">
        <v>7</v>
      </c>
      <c r="AT1866">
        <v>1</v>
      </c>
      <c r="AU1866" s="105">
        <v>55</v>
      </c>
      <c r="AV1866" s="107">
        <v>31</v>
      </c>
      <c r="AW1866" s="111">
        <f t="shared" si="896"/>
        <v>55031</v>
      </c>
      <c r="AY1866" s="6" t="s">
        <v>1243</v>
      </c>
    </row>
    <row r="1867" spans="1:51" hidden="1" outlineLevel="1">
      <c r="A1867" t="s">
        <v>1533</v>
      </c>
      <c r="B1867" t="s">
        <v>2203</v>
      </c>
      <c r="C1867" s="1">
        <f t="shared" si="911"/>
        <v>21509</v>
      </c>
      <c r="D1867" s="8">
        <f t="shared" si="912"/>
        <v>1</v>
      </c>
      <c r="E1867" s="8">
        <f t="shared" si="913"/>
        <v>2</v>
      </c>
      <c r="F1867" s="8">
        <f t="shared" si="914"/>
        <v>0</v>
      </c>
      <c r="G1867" s="61">
        <f t="shared" si="915"/>
        <v>633</v>
      </c>
      <c r="H1867" s="66">
        <f t="shared" si="910"/>
        <v>2.942954112232089E-2</v>
      </c>
      <c r="I1867" s="2"/>
      <c r="J1867" s="2">
        <f t="shared" si="916"/>
        <v>0.49611790413315354</v>
      </c>
      <c r="K1867" s="2">
        <f t="shared" si="917"/>
        <v>0.46668836301083266</v>
      </c>
      <c r="L1867" s="2">
        <f t="shared" si="918"/>
        <v>0</v>
      </c>
      <c r="M1867" s="2">
        <f t="shared" si="919"/>
        <v>3.7193732856013739E-2</v>
      </c>
      <c r="N1867" s="64">
        <v>10671</v>
      </c>
      <c r="O1867" s="64">
        <v>10038</v>
      </c>
      <c r="P1867" s="64"/>
      <c r="Q1867" s="64"/>
      <c r="R1867" s="64">
        <v>568</v>
      </c>
      <c r="S1867" s="64"/>
      <c r="T1867" s="64"/>
      <c r="U1867" s="64"/>
      <c r="V1867" s="64"/>
      <c r="W1867" s="64"/>
      <c r="X1867" s="64">
        <v>27</v>
      </c>
      <c r="Y1867" s="64">
        <v>205</v>
      </c>
      <c r="Z1867" s="64">
        <v>0</v>
      </c>
      <c r="AA1867" s="64">
        <v>0</v>
      </c>
      <c r="AB1867" s="64"/>
      <c r="AC1867" s="64"/>
      <c r="AD1867" s="64"/>
      <c r="AE1867" s="64"/>
      <c r="AG1867" s="6">
        <f>IF(Q1867&gt;0,RANK(Q1867,(N1867:P1867,Q1867:AE1867)),0)</f>
        <v>0</v>
      </c>
      <c r="AH1867" s="6">
        <f>IF(R1867&gt;0,RANK(R1867,(N1867:P1867,Q1867:AE1867)),0)</f>
        <v>3</v>
      </c>
      <c r="AI1867" s="6">
        <f>IF(T1867&gt;0,RANK(T1867,(N1867:P1867,Q1867:AE1867)),0)</f>
        <v>0</v>
      </c>
      <c r="AJ1867" s="6">
        <f>IF(S1867&gt;0,RANK(S1867,(N1867:P1867,Q1867:AE1867)),0)</f>
        <v>0</v>
      </c>
      <c r="AK1867" s="2">
        <f t="shared" si="920"/>
        <v>0</v>
      </c>
      <c r="AL1867" s="2">
        <f t="shared" si="921"/>
        <v>2.6407550327769772E-2</v>
      </c>
      <c r="AM1867" s="2">
        <f t="shared" si="922"/>
        <v>0</v>
      </c>
      <c r="AN1867" s="2">
        <f t="shared" si="923"/>
        <v>0</v>
      </c>
      <c r="AP1867" t="s">
        <v>1533</v>
      </c>
      <c r="AQ1867" t="s">
        <v>2203</v>
      </c>
      <c r="AR1867" s="61">
        <v>3</v>
      </c>
      <c r="AT1867">
        <v>1</v>
      </c>
      <c r="AU1867" s="105">
        <v>55</v>
      </c>
      <c r="AV1867" s="107">
        <v>33</v>
      </c>
      <c r="AW1867" s="111">
        <f t="shared" ref="AW1867:AW1930" si="924">1000*AU1867+AV1867</f>
        <v>55033</v>
      </c>
      <c r="AY1867" s="6" t="s">
        <v>1243</v>
      </c>
    </row>
    <row r="1868" spans="1:51" hidden="1" outlineLevel="1">
      <c r="A1868" t="s">
        <v>1128</v>
      </c>
      <c r="B1868" t="s">
        <v>2203</v>
      </c>
      <c r="C1868" s="1">
        <f t="shared" si="911"/>
        <v>53833</v>
      </c>
      <c r="D1868" s="8">
        <f t="shared" si="912"/>
        <v>1</v>
      </c>
      <c r="E1868" s="8">
        <f t="shared" si="913"/>
        <v>2</v>
      </c>
      <c r="F1868" s="8">
        <f t="shared" si="914"/>
        <v>0</v>
      </c>
      <c r="G1868" s="61">
        <f t="shared" si="915"/>
        <v>6021</v>
      </c>
      <c r="H1868" s="66">
        <f t="shared" si="910"/>
        <v>0.11184589378262404</v>
      </c>
      <c r="I1868" s="2"/>
      <c r="J1868" s="2">
        <f t="shared" si="916"/>
        <v>0.53976185611056415</v>
      </c>
      <c r="K1868" s="2">
        <f t="shared" si="917"/>
        <v>0.4279159623279401</v>
      </c>
      <c r="L1868" s="2">
        <f t="shared" si="918"/>
        <v>0</v>
      </c>
      <c r="M1868" s="2">
        <f t="shared" si="919"/>
        <v>3.2322181561495744E-2</v>
      </c>
      <c r="N1868" s="64">
        <v>29057</v>
      </c>
      <c r="O1868" s="64">
        <v>23036</v>
      </c>
      <c r="P1868" s="64"/>
      <c r="Q1868" s="64"/>
      <c r="R1868" s="64">
        <v>1291</v>
      </c>
      <c r="S1868" s="64"/>
      <c r="T1868" s="64"/>
      <c r="U1868" s="64"/>
      <c r="V1868" s="64"/>
      <c r="W1868" s="64"/>
      <c r="X1868" s="64">
        <v>88</v>
      </c>
      <c r="Y1868" s="64">
        <v>361</v>
      </c>
      <c r="Z1868" s="64">
        <v>0</v>
      </c>
      <c r="AA1868" s="64">
        <v>0</v>
      </c>
      <c r="AB1868" s="64"/>
      <c r="AC1868" s="64"/>
      <c r="AD1868" s="64"/>
      <c r="AE1868" s="64"/>
      <c r="AG1868" s="6">
        <f>IF(Q1868&gt;0,RANK(Q1868,(N1868:P1868,Q1868:AE1868)),0)</f>
        <v>0</v>
      </c>
      <c r="AH1868" s="6">
        <f>IF(R1868&gt;0,RANK(R1868,(N1868:P1868,Q1868:AE1868)),0)</f>
        <v>3</v>
      </c>
      <c r="AI1868" s="6">
        <f>IF(T1868&gt;0,RANK(T1868,(N1868:P1868,Q1868:AE1868)),0)</f>
        <v>0</v>
      </c>
      <c r="AJ1868" s="6">
        <f>IF(S1868&gt;0,RANK(S1868,(N1868:P1868,Q1868:AE1868)),0)</f>
        <v>0</v>
      </c>
      <c r="AK1868" s="2">
        <f t="shared" si="920"/>
        <v>0</v>
      </c>
      <c r="AL1868" s="2">
        <f t="shared" si="921"/>
        <v>2.3981572641316666E-2</v>
      </c>
      <c r="AM1868" s="2">
        <f t="shared" si="922"/>
        <v>0</v>
      </c>
      <c r="AN1868" s="2">
        <f t="shared" si="923"/>
        <v>0</v>
      </c>
      <c r="AP1868" t="s">
        <v>1128</v>
      </c>
      <c r="AQ1868" t="s">
        <v>2203</v>
      </c>
      <c r="AR1868" s="61">
        <v>3</v>
      </c>
      <c r="AT1868">
        <v>1</v>
      </c>
      <c r="AU1868" s="105">
        <v>55</v>
      </c>
      <c r="AV1868" s="107">
        <v>35</v>
      </c>
      <c r="AW1868" s="111">
        <f t="shared" si="924"/>
        <v>55035</v>
      </c>
      <c r="AY1868" s="6" t="s">
        <v>1243</v>
      </c>
    </row>
    <row r="1869" spans="1:51" hidden="1" outlineLevel="1">
      <c r="A1869" t="s">
        <v>1706</v>
      </c>
      <c r="B1869" t="s">
        <v>2203</v>
      </c>
      <c r="C1869" s="1">
        <f t="shared" si="911"/>
        <v>2550</v>
      </c>
      <c r="D1869" s="8">
        <f t="shared" si="912"/>
        <v>2</v>
      </c>
      <c r="E1869" s="8">
        <f t="shared" si="913"/>
        <v>1</v>
      </c>
      <c r="F1869" s="8">
        <f t="shared" si="914"/>
        <v>0</v>
      </c>
      <c r="G1869" s="61">
        <f t="shared" si="915"/>
        <v>678</v>
      </c>
      <c r="H1869" s="66">
        <f t="shared" si="910"/>
        <v>0.26588235294117646</v>
      </c>
      <c r="I1869" s="2"/>
      <c r="J1869" s="2">
        <f t="shared" si="916"/>
        <v>0.35607843137254902</v>
      </c>
      <c r="K1869" s="2">
        <f t="shared" si="917"/>
        <v>0.62196078431372548</v>
      </c>
      <c r="L1869" s="2">
        <f t="shared" si="918"/>
        <v>0</v>
      </c>
      <c r="M1869" s="2">
        <f t="shared" si="919"/>
        <v>2.1960784313725501E-2</v>
      </c>
      <c r="N1869" s="64">
        <v>908</v>
      </c>
      <c r="O1869" s="64">
        <v>1586</v>
      </c>
      <c r="P1869" s="64"/>
      <c r="Q1869" s="64"/>
      <c r="R1869" s="64">
        <v>42</v>
      </c>
      <c r="S1869" s="64"/>
      <c r="T1869" s="64"/>
      <c r="U1869" s="64"/>
      <c r="V1869" s="64"/>
      <c r="W1869" s="64"/>
      <c r="X1869" s="64">
        <v>2</v>
      </c>
      <c r="Y1869" s="64">
        <v>12</v>
      </c>
      <c r="Z1869" s="64">
        <v>0</v>
      </c>
      <c r="AA1869" s="64">
        <v>0</v>
      </c>
      <c r="AB1869" s="64"/>
      <c r="AC1869" s="64"/>
      <c r="AD1869" s="64"/>
      <c r="AE1869" s="64"/>
      <c r="AG1869" s="6">
        <f>IF(Q1869&gt;0,RANK(Q1869,(N1869:P1869,Q1869:AE1869)),0)</f>
        <v>0</v>
      </c>
      <c r="AH1869" s="6">
        <f>IF(R1869&gt;0,RANK(R1869,(N1869:P1869,Q1869:AE1869)),0)</f>
        <v>3</v>
      </c>
      <c r="AI1869" s="6">
        <f>IF(T1869&gt;0,RANK(T1869,(N1869:P1869,Q1869:AE1869)),0)</f>
        <v>0</v>
      </c>
      <c r="AJ1869" s="6">
        <f>IF(S1869&gt;0,RANK(S1869,(N1869:P1869,Q1869:AE1869)),0)</f>
        <v>0</v>
      </c>
      <c r="AK1869" s="2">
        <f t="shared" si="920"/>
        <v>0</v>
      </c>
      <c r="AL1869" s="2">
        <f t="shared" si="921"/>
        <v>1.6470588235294119E-2</v>
      </c>
      <c r="AM1869" s="2">
        <f t="shared" si="922"/>
        <v>0</v>
      </c>
      <c r="AN1869" s="2">
        <f t="shared" si="923"/>
        <v>0</v>
      </c>
      <c r="AP1869" t="s">
        <v>1706</v>
      </c>
      <c r="AQ1869" t="s">
        <v>2203</v>
      </c>
      <c r="AR1869" s="61">
        <v>7</v>
      </c>
      <c r="AT1869">
        <v>1</v>
      </c>
      <c r="AU1869" s="105">
        <v>55</v>
      </c>
      <c r="AV1869" s="107">
        <v>37</v>
      </c>
      <c r="AW1869" s="111">
        <f t="shared" si="924"/>
        <v>55037</v>
      </c>
      <c r="AY1869" s="6" t="s">
        <v>1243</v>
      </c>
    </row>
    <row r="1870" spans="1:51" hidden="1" outlineLevel="1">
      <c r="A1870" t="s">
        <v>452</v>
      </c>
      <c r="B1870" t="s">
        <v>2203</v>
      </c>
      <c r="C1870" s="1">
        <f t="shared" si="911"/>
        <v>52294</v>
      </c>
      <c r="D1870" s="8">
        <f t="shared" si="912"/>
        <v>2</v>
      </c>
      <c r="E1870" s="8">
        <f t="shared" si="913"/>
        <v>1</v>
      </c>
      <c r="F1870" s="8">
        <f t="shared" si="914"/>
        <v>0</v>
      </c>
      <c r="G1870" s="61">
        <f t="shared" si="915"/>
        <v>8266</v>
      </c>
      <c r="H1870" s="66">
        <f t="shared" si="910"/>
        <v>0.15806784717175967</v>
      </c>
      <c r="I1870" s="2"/>
      <c r="J1870" s="2">
        <f t="shared" si="916"/>
        <v>0.40679619076758328</v>
      </c>
      <c r="K1870" s="2">
        <f t="shared" si="917"/>
        <v>0.56486403793934292</v>
      </c>
      <c r="L1870" s="2">
        <f t="shared" si="918"/>
        <v>0</v>
      </c>
      <c r="M1870" s="2">
        <f t="shared" si="919"/>
        <v>2.8339771293073857E-2</v>
      </c>
      <c r="N1870" s="64">
        <v>21273</v>
      </c>
      <c r="O1870" s="64">
        <v>29539</v>
      </c>
      <c r="P1870" s="64"/>
      <c r="Q1870" s="64"/>
      <c r="R1870" s="64">
        <v>1114</v>
      </c>
      <c r="S1870" s="64"/>
      <c r="T1870" s="64"/>
      <c r="U1870" s="64"/>
      <c r="V1870" s="64"/>
      <c r="W1870" s="64"/>
      <c r="X1870" s="64">
        <v>45</v>
      </c>
      <c r="Y1870" s="64">
        <v>321</v>
      </c>
      <c r="Z1870" s="64">
        <v>2</v>
      </c>
      <c r="AA1870" s="64">
        <v>0</v>
      </c>
      <c r="AB1870" s="64"/>
      <c r="AC1870" s="64"/>
      <c r="AD1870" s="64"/>
      <c r="AE1870" s="64"/>
      <c r="AG1870" s="6">
        <f>IF(Q1870&gt;0,RANK(Q1870,(N1870:P1870,Q1870:AE1870)),0)</f>
        <v>0</v>
      </c>
      <c r="AH1870" s="6">
        <f>IF(R1870&gt;0,RANK(R1870,(N1870:P1870,Q1870:AE1870)),0)</f>
        <v>3</v>
      </c>
      <c r="AI1870" s="6">
        <f>IF(T1870&gt;0,RANK(T1870,(N1870:P1870,Q1870:AE1870)),0)</f>
        <v>0</v>
      </c>
      <c r="AJ1870" s="6">
        <f>IF(S1870&gt;0,RANK(S1870,(N1870:P1870,Q1870:AE1870)),0)</f>
        <v>0</v>
      </c>
      <c r="AK1870" s="2">
        <f t="shared" si="920"/>
        <v>0</v>
      </c>
      <c r="AL1870" s="2">
        <f t="shared" si="921"/>
        <v>2.1302635101541286E-2</v>
      </c>
      <c r="AM1870" s="2">
        <f t="shared" si="922"/>
        <v>0</v>
      </c>
      <c r="AN1870" s="2">
        <f t="shared" si="923"/>
        <v>0</v>
      </c>
      <c r="AP1870" t="s">
        <v>452</v>
      </c>
      <c r="AQ1870" t="s">
        <v>2203</v>
      </c>
      <c r="AR1870" s="61">
        <v>6</v>
      </c>
      <c r="AT1870">
        <v>1</v>
      </c>
      <c r="AU1870" s="105">
        <v>55</v>
      </c>
      <c r="AV1870" s="107">
        <v>39</v>
      </c>
      <c r="AW1870" s="111">
        <f t="shared" si="924"/>
        <v>55039</v>
      </c>
      <c r="AY1870" s="6" t="s">
        <v>1243</v>
      </c>
    </row>
    <row r="1871" spans="1:51" hidden="1" outlineLevel="1">
      <c r="A1871" t="s">
        <v>1504</v>
      </c>
      <c r="B1871" t="s">
        <v>2203</v>
      </c>
      <c r="C1871" s="1">
        <f t="shared" si="911"/>
        <v>4455</v>
      </c>
      <c r="D1871" s="8">
        <f t="shared" si="912"/>
        <v>1</v>
      </c>
      <c r="E1871" s="8">
        <f t="shared" si="913"/>
        <v>2</v>
      </c>
      <c r="F1871" s="8">
        <f t="shared" si="914"/>
        <v>0</v>
      </c>
      <c r="G1871" s="61">
        <f t="shared" si="915"/>
        <v>260</v>
      </c>
      <c r="H1871" s="66">
        <f t="shared" si="910"/>
        <v>5.8361391694725026E-2</v>
      </c>
      <c r="I1871" s="2"/>
      <c r="J1871" s="2">
        <f t="shared" si="916"/>
        <v>0.51358024691358029</v>
      </c>
      <c r="K1871" s="2">
        <f t="shared" si="917"/>
        <v>0.45521885521885525</v>
      </c>
      <c r="L1871" s="2">
        <f t="shared" si="918"/>
        <v>0</v>
      </c>
      <c r="M1871" s="2">
        <f t="shared" si="919"/>
        <v>3.120089786756447E-2</v>
      </c>
      <c r="N1871" s="64">
        <v>2288</v>
      </c>
      <c r="O1871" s="64">
        <v>2028</v>
      </c>
      <c r="P1871" s="64"/>
      <c r="Q1871" s="64"/>
      <c r="R1871" s="64">
        <v>104</v>
      </c>
      <c r="S1871" s="64"/>
      <c r="T1871" s="64"/>
      <c r="U1871" s="64"/>
      <c r="V1871" s="64"/>
      <c r="W1871" s="64"/>
      <c r="X1871" s="64">
        <v>2</v>
      </c>
      <c r="Y1871" s="64">
        <v>33</v>
      </c>
      <c r="Z1871" s="64">
        <v>0</v>
      </c>
      <c r="AA1871" s="64">
        <v>0</v>
      </c>
      <c r="AB1871" s="64"/>
      <c r="AC1871" s="64"/>
      <c r="AD1871" s="64"/>
      <c r="AE1871" s="64"/>
      <c r="AG1871" s="6">
        <f>IF(Q1871&gt;0,RANK(Q1871,(N1871:P1871,Q1871:AE1871)),0)</f>
        <v>0</v>
      </c>
      <c r="AH1871" s="6">
        <f>IF(R1871&gt;0,RANK(R1871,(N1871:P1871,Q1871:AE1871)),0)</f>
        <v>3</v>
      </c>
      <c r="AI1871" s="6">
        <f>IF(T1871&gt;0,RANK(T1871,(N1871:P1871,Q1871:AE1871)),0)</f>
        <v>0</v>
      </c>
      <c r="AJ1871" s="6">
        <f>IF(S1871&gt;0,RANK(S1871,(N1871:P1871,Q1871:AE1871)),0)</f>
        <v>0</v>
      </c>
      <c r="AK1871" s="2">
        <f t="shared" si="920"/>
        <v>0</v>
      </c>
      <c r="AL1871" s="2">
        <f t="shared" si="921"/>
        <v>2.334455667789001E-2</v>
      </c>
      <c r="AM1871" s="2">
        <f t="shared" si="922"/>
        <v>0</v>
      </c>
      <c r="AN1871" s="2">
        <f t="shared" si="923"/>
        <v>0</v>
      </c>
      <c r="AP1871" t="s">
        <v>1504</v>
      </c>
      <c r="AQ1871" t="s">
        <v>2203</v>
      </c>
      <c r="AR1871" s="61">
        <v>7</v>
      </c>
      <c r="AT1871">
        <v>1</v>
      </c>
      <c r="AU1871" s="105">
        <v>55</v>
      </c>
      <c r="AV1871" s="107">
        <v>41</v>
      </c>
      <c r="AW1871" s="111">
        <f t="shared" si="924"/>
        <v>55041</v>
      </c>
      <c r="AY1871" s="6" t="s">
        <v>1243</v>
      </c>
    </row>
    <row r="1872" spans="1:51" hidden="1" outlineLevel="1">
      <c r="A1872" t="s">
        <v>2094</v>
      </c>
      <c r="B1872" t="s">
        <v>2203</v>
      </c>
      <c r="C1872" s="1">
        <f t="shared" si="911"/>
        <v>23628</v>
      </c>
      <c r="D1872" s="8">
        <f t="shared" si="912"/>
        <v>1</v>
      </c>
      <c r="E1872" s="8">
        <f t="shared" si="913"/>
        <v>2</v>
      </c>
      <c r="F1872" s="8">
        <f t="shared" si="914"/>
        <v>0</v>
      </c>
      <c r="G1872" s="61">
        <f t="shared" si="915"/>
        <v>1125</v>
      </c>
      <c r="H1872" s="66">
        <f t="shared" si="910"/>
        <v>4.7613001523616048E-2</v>
      </c>
      <c r="I1872" s="2"/>
      <c r="J1872" s="2">
        <f t="shared" si="916"/>
        <v>0.50901472828847127</v>
      </c>
      <c r="K1872" s="2">
        <f t="shared" si="917"/>
        <v>0.46140172676485525</v>
      </c>
      <c r="L1872" s="2">
        <f t="shared" si="918"/>
        <v>0</v>
      </c>
      <c r="M1872" s="2">
        <f t="shared" si="919"/>
        <v>2.9583544946673479E-2</v>
      </c>
      <c r="N1872" s="64">
        <v>12027</v>
      </c>
      <c r="O1872" s="64">
        <v>10902</v>
      </c>
      <c r="P1872" s="64"/>
      <c r="Q1872" s="64"/>
      <c r="R1872" s="64">
        <v>520</v>
      </c>
      <c r="S1872" s="64"/>
      <c r="T1872" s="64"/>
      <c r="U1872" s="64"/>
      <c r="V1872" s="64"/>
      <c r="W1872" s="64"/>
      <c r="X1872" s="64">
        <v>13</v>
      </c>
      <c r="Y1872" s="64">
        <v>166</v>
      </c>
      <c r="Z1872" s="64">
        <v>0</v>
      </c>
      <c r="AA1872" s="64">
        <v>0</v>
      </c>
      <c r="AB1872" s="64"/>
      <c r="AC1872" s="64"/>
      <c r="AD1872" s="64"/>
      <c r="AE1872" s="64"/>
      <c r="AG1872" s="6">
        <f>IF(Q1872&gt;0,RANK(Q1872,(N1872:P1872,Q1872:AE1872)),0)</f>
        <v>0</v>
      </c>
      <c r="AH1872" s="6">
        <f>IF(R1872&gt;0,RANK(R1872,(N1872:P1872,Q1872:AE1872)),0)</f>
        <v>3</v>
      </c>
      <c r="AI1872" s="6">
        <f>IF(T1872&gt;0,RANK(T1872,(N1872:P1872,Q1872:AE1872)),0)</f>
        <v>0</v>
      </c>
      <c r="AJ1872" s="6">
        <f>IF(S1872&gt;0,RANK(S1872,(N1872:P1872,Q1872:AE1872)),0)</f>
        <v>0</v>
      </c>
      <c r="AK1872" s="2">
        <f t="shared" si="920"/>
        <v>0</v>
      </c>
      <c r="AL1872" s="2">
        <f t="shared" si="921"/>
        <v>2.2007787370915861E-2</v>
      </c>
      <c r="AM1872" s="2">
        <f t="shared" si="922"/>
        <v>0</v>
      </c>
      <c r="AN1872" s="2">
        <f t="shared" si="923"/>
        <v>0</v>
      </c>
      <c r="AP1872" t="s">
        <v>2094</v>
      </c>
      <c r="AQ1872" t="s">
        <v>2203</v>
      </c>
      <c r="AR1872" s="61">
        <v>3</v>
      </c>
      <c r="AT1872">
        <v>1</v>
      </c>
      <c r="AU1872" s="105">
        <v>55</v>
      </c>
      <c r="AV1872" s="107">
        <v>43</v>
      </c>
      <c r="AW1872" s="111">
        <f t="shared" si="924"/>
        <v>55043</v>
      </c>
      <c r="AY1872" s="6" t="s">
        <v>1243</v>
      </c>
    </row>
    <row r="1873" spans="1:51" hidden="1" outlineLevel="1">
      <c r="A1873" t="s">
        <v>455</v>
      </c>
      <c r="B1873" t="s">
        <v>2203</v>
      </c>
      <c r="C1873" s="1">
        <f t="shared" si="911"/>
        <v>19153</v>
      </c>
      <c r="D1873" s="8">
        <f t="shared" si="912"/>
        <v>1</v>
      </c>
      <c r="E1873" s="8">
        <f t="shared" si="913"/>
        <v>2</v>
      </c>
      <c r="F1873" s="8">
        <f t="shared" si="914"/>
        <v>0</v>
      </c>
      <c r="G1873" s="61">
        <f t="shared" si="915"/>
        <v>2767</v>
      </c>
      <c r="H1873" s="66">
        <f t="shared" si="910"/>
        <v>0.1444682295201796</v>
      </c>
      <c r="I1873" s="2"/>
      <c r="J1873" s="2">
        <f t="shared" si="916"/>
        <v>0.5597556518561061</v>
      </c>
      <c r="K1873" s="2">
        <f t="shared" si="917"/>
        <v>0.41528742233592647</v>
      </c>
      <c r="L1873" s="2">
        <f t="shared" si="918"/>
        <v>0</v>
      </c>
      <c r="M1873" s="2">
        <f t="shared" si="919"/>
        <v>2.4956925807967434E-2</v>
      </c>
      <c r="N1873" s="64">
        <v>10721</v>
      </c>
      <c r="O1873" s="64">
        <v>7954</v>
      </c>
      <c r="P1873" s="64"/>
      <c r="Q1873" s="64"/>
      <c r="R1873" s="64">
        <v>385</v>
      </c>
      <c r="S1873" s="64"/>
      <c r="T1873" s="64"/>
      <c r="U1873" s="64"/>
      <c r="V1873" s="64"/>
      <c r="W1873" s="64"/>
      <c r="X1873" s="64">
        <v>22</v>
      </c>
      <c r="Y1873" s="64">
        <v>71</v>
      </c>
      <c r="Z1873" s="64">
        <v>0</v>
      </c>
      <c r="AA1873" s="64">
        <v>0</v>
      </c>
      <c r="AB1873" s="64"/>
      <c r="AC1873" s="64"/>
      <c r="AD1873" s="64"/>
      <c r="AE1873" s="64"/>
      <c r="AG1873" s="6">
        <f>IF(Q1873&gt;0,RANK(Q1873,(N1873:P1873,Q1873:AE1873)),0)</f>
        <v>0</v>
      </c>
      <c r="AH1873" s="6">
        <f>IF(R1873&gt;0,RANK(R1873,(N1873:P1873,Q1873:AE1873)),0)</f>
        <v>3</v>
      </c>
      <c r="AI1873" s="6">
        <f>IF(T1873&gt;0,RANK(T1873,(N1873:P1873,Q1873:AE1873)),0)</f>
        <v>0</v>
      </c>
      <c r="AJ1873" s="6">
        <f>IF(S1873&gt;0,RANK(S1873,(N1873:P1873,Q1873:AE1873)),0)</f>
        <v>0</v>
      </c>
      <c r="AK1873" s="2">
        <f t="shared" si="920"/>
        <v>0</v>
      </c>
      <c r="AL1873" s="2">
        <f t="shared" si="921"/>
        <v>2.0101289615203886E-2</v>
      </c>
      <c r="AM1873" s="2">
        <f t="shared" si="922"/>
        <v>0</v>
      </c>
      <c r="AN1873" s="2">
        <f t="shared" si="923"/>
        <v>0</v>
      </c>
      <c r="AP1873" t="s">
        <v>455</v>
      </c>
      <c r="AQ1873" t="s">
        <v>2203</v>
      </c>
      <c r="AR1873" s="61">
        <v>2</v>
      </c>
      <c r="AT1873">
        <v>1</v>
      </c>
      <c r="AU1873" s="105">
        <v>55</v>
      </c>
      <c r="AV1873" s="107">
        <v>45</v>
      </c>
      <c r="AW1873" s="111">
        <f t="shared" si="924"/>
        <v>55045</v>
      </c>
      <c r="AY1873" s="6" t="s">
        <v>1243</v>
      </c>
    </row>
    <row r="1874" spans="1:51" hidden="1" outlineLevel="1">
      <c r="A1874" t="s">
        <v>383</v>
      </c>
      <c r="B1874" t="s">
        <v>2203</v>
      </c>
      <c r="C1874" s="1">
        <f t="shared" si="911"/>
        <v>9530</v>
      </c>
      <c r="D1874" s="8">
        <f t="shared" si="912"/>
        <v>2</v>
      </c>
      <c r="E1874" s="8">
        <f t="shared" si="913"/>
        <v>1</v>
      </c>
      <c r="F1874" s="8">
        <f t="shared" si="914"/>
        <v>0</v>
      </c>
      <c r="G1874" s="61">
        <f t="shared" si="915"/>
        <v>1963</v>
      </c>
      <c r="H1874" s="66">
        <f t="shared" si="910"/>
        <v>0.20598111227701993</v>
      </c>
      <c r="I1874" s="2"/>
      <c r="J1874" s="2">
        <f t="shared" si="916"/>
        <v>0.38163693599160547</v>
      </c>
      <c r="K1874" s="2">
        <f t="shared" si="917"/>
        <v>0.5876180482686254</v>
      </c>
      <c r="L1874" s="2">
        <f t="shared" si="918"/>
        <v>0</v>
      </c>
      <c r="M1874" s="2">
        <f t="shared" si="919"/>
        <v>3.0745015739769177E-2</v>
      </c>
      <c r="N1874" s="64">
        <v>3637</v>
      </c>
      <c r="O1874" s="64">
        <v>5600</v>
      </c>
      <c r="P1874" s="64"/>
      <c r="Q1874" s="64"/>
      <c r="R1874" s="64">
        <v>217</v>
      </c>
      <c r="S1874" s="64"/>
      <c r="T1874" s="64"/>
      <c r="U1874" s="64"/>
      <c r="V1874" s="64"/>
      <c r="W1874" s="64"/>
      <c r="X1874" s="64">
        <v>3</v>
      </c>
      <c r="Y1874" s="64">
        <v>73</v>
      </c>
      <c r="Z1874" s="64">
        <v>0</v>
      </c>
      <c r="AA1874" s="64">
        <v>0</v>
      </c>
      <c r="AB1874" s="64"/>
      <c r="AC1874" s="64"/>
      <c r="AD1874" s="64"/>
      <c r="AE1874" s="64"/>
      <c r="AG1874" s="6">
        <f>IF(Q1874&gt;0,RANK(Q1874,(N1874:P1874,Q1874:AE1874)),0)</f>
        <v>0</v>
      </c>
      <c r="AH1874" s="6">
        <f>IF(R1874&gt;0,RANK(R1874,(N1874:P1874,Q1874:AE1874)),0)</f>
        <v>3</v>
      </c>
      <c r="AI1874" s="6">
        <f>IF(T1874&gt;0,RANK(T1874,(N1874:P1874,Q1874:AE1874)),0)</f>
        <v>0</v>
      </c>
      <c r="AJ1874" s="6">
        <f>IF(S1874&gt;0,RANK(S1874,(N1874:P1874,Q1874:AE1874)),0)</f>
        <v>0</v>
      </c>
      <c r="AK1874" s="2">
        <f t="shared" si="920"/>
        <v>0</v>
      </c>
      <c r="AL1874" s="2">
        <f t="shared" si="921"/>
        <v>2.2770199370409232E-2</v>
      </c>
      <c r="AM1874" s="2">
        <f t="shared" si="922"/>
        <v>0</v>
      </c>
      <c r="AN1874" s="2">
        <f t="shared" si="923"/>
        <v>0</v>
      </c>
      <c r="AP1874" t="s">
        <v>383</v>
      </c>
      <c r="AQ1874" t="s">
        <v>2203</v>
      </c>
      <c r="AR1874" s="61">
        <v>6</v>
      </c>
      <c r="AT1874">
        <v>1</v>
      </c>
      <c r="AU1874" s="105">
        <v>55</v>
      </c>
      <c r="AV1874" s="107">
        <v>47</v>
      </c>
      <c r="AW1874" s="111">
        <f t="shared" si="924"/>
        <v>55047</v>
      </c>
      <c r="AY1874" s="6" t="s">
        <v>1243</v>
      </c>
    </row>
    <row r="1875" spans="1:51" hidden="1" outlineLevel="1">
      <c r="A1875" t="s">
        <v>488</v>
      </c>
      <c r="B1875" t="s">
        <v>2203</v>
      </c>
      <c r="C1875" s="1">
        <f t="shared" si="911"/>
        <v>12382</v>
      </c>
      <c r="D1875" s="8">
        <f t="shared" si="912"/>
        <v>1</v>
      </c>
      <c r="E1875" s="8">
        <f t="shared" si="913"/>
        <v>2</v>
      </c>
      <c r="F1875" s="8">
        <f t="shared" si="914"/>
        <v>0</v>
      </c>
      <c r="G1875" s="61">
        <f t="shared" si="915"/>
        <v>2823</v>
      </c>
      <c r="H1875" s="66">
        <f t="shared" si="910"/>
        <v>0.22799224680988531</v>
      </c>
      <c r="I1875" s="2"/>
      <c r="J1875" s="2">
        <f t="shared" si="916"/>
        <v>0.60200290744629303</v>
      </c>
      <c r="K1875" s="2">
        <f t="shared" si="917"/>
        <v>0.3740106606364077</v>
      </c>
      <c r="L1875" s="2">
        <f t="shared" si="918"/>
        <v>0</v>
      </c>
      <c r="M1875" s="2">
        <f t="shared" si="919"/>
        <v>2.3986431917299267E-2</v>
      </c>
      <c r="N1875" s="64">
        <v>7454</v>
      </c>
      <c r="O1875" s="64">
        <v>4631</v>
      </c>
      <c r="P1875" s="64"/>
      <c r="Q1875" s="64"/>
      <c r="R1875" s="64">
        <v>229</v>
      </c>
      <c r="S1875" s="64"/>
      <c r="T1875" s="64"/>
      <c r="U1875" s="64"/>
      <c r="V1875" s="64"/>
      <c r="W1875" s="64"/>
      <c r="X1875" s="64">
        <v>8</v>
      </c>
      <c r="Y1875" s="64">
        <v>60</v>
      </c>
      <c r="Z1875" s="64">
        <v>0</v>
      </c>
      <c r="AA1875" s="64">
        <v>0</v>
      </c>
      <c r="AB1875" s="64"/>
      <c r="AC1875" s="64"/>
      <c r="AD1875" s="64"/>
      <c r="AE1875" s="64"/>
      <c r="AG1875" s="6">
        <f>IF(Q1875&gt;0,RANK(Q1875,(N1875:P1875,Q1875:AE1875)),0)</f>
        <v>0</v>
      </c>
      <c r="AH1875" s="6">
        <f>IF(R1875&gt;0,RANK(R1875,(N1875:P1875,Q1875:AE1875)),0)</f>
        <v>3</v>
      </c>
      <c r="AI1875" s="6">
        <f>IF(T1875&gt;0,RANK(T1875,(N1875:P1875,Q1875:AE1875)),0)</f>
        <v>0</v>
      </c>
      <c r="AJ1875" s="6">
        <f>IF(S1875&gt;0,RANK(S1875,(N1875:P1875,Q1875:AE1875)),0)</f>
        <v>0</v>
      </c>
      <c r="AK1875" s="2">
        <f t="shared" si="920"/>
        <v>0</v>
      </c>
      <c r="AL1875" s="2">
        <f t="shared" si="921"/>
        <v>1.8494588919399129E-2</v>
      </c>
      <c r="AM1875" s="2">
        <f t="shared" si="922"/>
        <v>0</v>
      </c>
      <c r="AN1875" s="2">
        <f t="shared" si="923"/>
        <v>0</v>
      </c>
      <c r="AP1875" t="s">
        <v>488</v>
      </c>
      <c r="AQ1875" t="s">
        <v>2203</v>
      </c>
      <c r="AR1875" s="61">
        <v>2</v>
      </c>
      <c r="AT1875">
        <v>1</v>
      </c>
      <c r="AU1875" s="105">
        <v>55</v>
      </c>
      <c r="AV1875" s="107">
        <v>49</v>
      </c>
      <c r="AW1875" s="111">
        <f t="shared" si="924"/>
        <v>55049</v>
      </c>
      <c r="AY1875" s="6" t="s">
        <v>1243</v>
      </c>
    </row>
    <row r="1876" spans="1:51" hidden="1" outlineLevel="1">
      <c r="A1876" t="s">
        <v>1811</v>
      </c>
      <c r="B1876" t="s">
        <v>2203</v>
      </c>
      <c r="C1876" s="1">
        <f t="shared" si="911"/>
        <v>3478</v>
      </c>
      <c r="D1876" s="8">
        <f t="shared" si="912"/>
        <v>2</v>
      </c>
      <c r="E1876" s="8">
        <f t="shared" si="913"/>
        <v>1</v>
      </c>
      <c r="F1876" s="8">
        <f t="shared" si="914"/>
        <v>0</v>
      </c>
      <c r="G1876" s="61">
        <f t="shared" si="915"/>
        <v>129</v>
      </c>
      <c r="H1876" s="66">
        <f t="shared" si="910"/>
        <v>3.7090281771132834E-2</v>
      </c>
      <c r="I1876" s="2"/>
      <c r="J1876" s="2">
        <f t="shared" si="916"/>
        <v>0.47613571017826339</v>
      </c>
      <c r="K1876" s="2">
        <f t="shared" si="917"/>
        <v>0.51322599194939622</v>
      </c>
      <c r="L1876" s="2">
        <f t="shared" si="918"/>
        <v>0</v>
      </c>
      <c r="M1876" s="2">
        <f t="shared" si="919"/>
        <v>1.0638297872340385E-2</v>
      </c>
      <c r="N1876" s="64">
        <v>1656</v>
      </c>
      <c r="O1876" s="64">
        <v>1785</v>
      </c>
      <c r="P1876" s="64"/>
      <c r="Q1876" s="64"/>
      <c r="R1876" s="64">
        <v>24</v>
      </c>
      <c r="S1876" s="64"/>
      <c r="T1876" s="64"/>
      <c r="U1876" s="64"/>
      <c r="V1876" s="64"/>
      <c r="W1876" s="64"/>
      <c r="X1876" s="64">
        <v>0</v>
      </c>
      <c r="Y1876" s="64">
        <v>13</v>
      </c>
      <c r="Z1876" s="64">
        <v>0</v>
      </c>
      <c r="AA1876" s="64">
        <v>0</v>
      </c>
      <c r="AB1876" s="64"/>
      <c r="AC1876" s="64"/>
      <c r="AD1876" s="64"/>
      <c r="AE1876" s="64"/>
      <c r="AG1876" s="6">
        <f>IF(Q1876&gt;0,RANK(Q1876,(N1876:P1876,Q1876:AE1876)),0)</f>
        <v>0</v>
      </c>
      <c r="AH1876" s="6">
        <f>IF(R1876&gt;0,RANK(R1876,(N1876:P1876,Q1876:AE1876)),0)</f>
        <v>3</v>
      </c>
      <c r="AI1876" s="6">
        <f>IF(T1876&gt;0,RANK(T1876,(N1876:P1876,Q1876:AE1876)),0)</f>
        <v>0</v>
      </c>
      <c r="AJ1876" s="6">
        <f>IF(S1876&gt;0,RANK(S1876,(N1876:P1876,Q1876:AE1876)),0)</f>
        <v>0</v>
      </c>
      <c r="AK1876" s="2">
        <f t="shared" si="920"/>
        <v>0</v>
      </c>
      <c r="AL1876" s="2">
        <f t="shared" si="921"/>
        <v>6.9005175388154108E-3</v>
      </c>
      <c r="AM1876" s="2">
        <f t="shared" si="922"/>
        <v>0</v>
      </c>
      <c r="AN1876" s="2">
        <f t="shared" si="923"/>
        <v>0</v>
      </c>
      <c r="AP1876" t="s">
        <v>1811</v>
      </c>
      <c r="AQ1876" t="s">
        <v>2203</v>
      </c>
      <c r="AR1876" s="61">
        <v>7</v>
      </c>
      <c r="AT1876">
        <v>1</v>
      </c>
      <c r="AU1876" s="105">
        <v>55</v>
      </c>
      <c r="AV1876" s="107">
        <v>51</v>
      </c>
      <c r="AW1876" s="111">
        <f t="shared" si="924"/>
        <v>55051</v>
      </c>
      <c r="AY1876" s="6" t="s">
        <v>1243</v>
      </c>
    </row>
    <row r="1877" spans="1:51" hidden="1" outlineLevel="1">
      <c r="A1877" t="s">
        <v>806</v>
      </c>
      <c r="B1877" t="s">
        <v>2203</v>
      </c>
      <c r="C1877" s="1">
        <f t="shared" si="911"/>
        <v>9156</v>
      </c>
      <c r="D1877" s="8">
        <f t="shared" si="912"/>
        <v>1</v>
      </c>
      <c r="E1877" s="8">
        <f t="shared" si="913"/>
        <v>2</v>
      </c>
      <c r="F1877" s="8">
        <f t="shared" si="914"/>
        <v>0</v>
      </c>
      <c r="G1877" s="61">
        <f t="shared" si="915"/>
        <v>1085</v>
      </c>
      <c r="H1877" s="66">
        <f t="shared" si="910"/>
        <v>0.11850152905198777</v>
      </c>
      <c r="I1877" s="2"/>
      <c r="J1877" s="2">
        <f t="shared" si="916"/>
        <v>0.54379641764962861</v>
      </c>
      <c r="K1877" s="2">
        <f t="shared" si="917"/>
        <v>0.42529488859764092</v>
      </c>
      <c r="L1877" s="2">
        <f t="shared" si="918"/>
        <v>0</v>
      </c>
      <c r="M1877" s="2">
        <f t="shared" si="919"/>
        <v>3.0908693752730476E-2</v>
      </c>
      <c r="N1877" s="64">
        <v>4979</v>
      </c>
      <c r="O1877" s="64">
        <v>3894</v>
      </c>
      <c r="P1877" s="64"/>
      <c r="Q1877" s="64"/>
      <c r="R1877" s="64">
        <v>214</v>
      </c>
      <c r="S1877" s="64"/>
      <c r="T1877" s="64"/>
      <c r="U1877" s="64"/>
      <c r="V1877" s="64"/>
      <c r="W1877" s="64"/>
      <c r="X1877" s="64">
        <v>7</v>
      </c>
      <c r="Y1877" s="64">
        <v>62</v>
      </c>
      <c r="Z1877" s="64">
        <v>0</v>
      </c>
      <c r="AA1877" s="64">
        <v>0</v>
      </c>
      <c r="AB1877" s="64"/>
      <c r="AC1877" s="64"/>
      <c r="AD1877" s="64"/>
      <c r="AE1877" s="64"/>
      <c r="AG1877" s="6">
        <f>IF(Q1877&gt;0,RANK(Q1877,(N1877:P1877,Q1877:AE1877)),0)</f>
        <v>0</v>
      </c>
      <c r="AH1877" s="6">
        <f>IF(R1877&gt;0,RANK(R1877,(N1877:P1877,Q1877:AE1877)),0)</f>
        <v>3</v>
      </c>
      <c r="AI1877" s="6">
        <f>IF(T1877&gt;0,RANK(T1877,(N1877:P1877,Q1877:AE1877)),0)</f>
        <v>0</v>
      </c>
      <c r="AJ1877" s="6">
        <f>IF(S1877&gt;0,RANK(S1877,(N1877:P1877,Q1877:AE1877)),0)</f>
        <v>0</v>
      </c>
      <c r="AK1877" s="2">
        <f t="shared" si="920"/>
        <v>0</v>
      </c>
      <c r="AL1877" s="2">
        <f t="shared" si="921"/>
        <v>2.3372651813018785E-2</v>
      </c>
      <c r="AM1877" s="2">
        <f t="shared" si="922"/>
        <v>0</v>
      </c>
      <c r="AN1877" s="2">
        <f t="shared" si="923"/>
        <v>0</v>
      </c>
      <c r="AP1877" t="s">
        <v>806</v>
      </c>
      <c r="AQ1877" t="s">
        <v>2203</v>
      </c>
      <c r="AR1877" s="61"/>
      <c r="AT1877">
        <v>1</v>
      </c>
      <c r="AU1877" s="105">
        <v>55</v>
      </c>
      <c r="AV1877" s="107">
        <v>53</v>
      </c>
      <c r="AW1877" s="111">
        <f t="shared" si="924"/>
        <v>55053</v>
      </c>
      <c r="AY1877" s="6" t="s">
        <v>1243</v>
      </c>
    </row>
    <row r="1878" spans="1:51" hidden="1" outlineLevel="1">
      <c r="A1878" t="s">
        <v>1951</v>
      </c>
      <c r="B1878" t="s">
        <v>2203</v>
      </c>
      <c r="C1878" s="1">
        <f t="shared" si="911"/>
        <v>43514</v>
      </c>
      <c r="D1878" s="8">
        <f t="shared" si="912"/>
        <v>2</v>
      </c>
      <c r="E1878" s="8">
        <f t="shared" si="913"/>
        <v>1</v>
      </c>
      <c r="F1878" s="8">
        <f t="shared" si="914"/>
        <v>0</v>
      </c>
      <c r="G1878" s="61">
        <f t="shared" si="915"/>
        <v>4312</v>
      </c>
      <c r="H1878" s="66">
        <f t="shared" si="910"/>
        <v>9.909454428459806E-2</v>
      </c>
      <c r="I1878" s="2"/>
      <c r="J1878" s="2">
        <f t="shared" si="916"/>
        <v>0.4385025509031576</v>
      </c>
      <c r="K1878" s="2">
        <f t="shared" si="917"/>
        <v>0.53759709518775567</v>
      </c>
      <c r="L1878" s="2">
        <f t="shared" si="918"/>
        <v>0</v>
      </c>
      <c r="M1878" s="2">
        <f t="shared" si="919"/>
        <v>2.3900353909086736E-2</v>
      </c>
      <c r="N1878" s="64">
        <v>19081</v>
      </c>
      <c r="O1878" s="64">
        <v>23393</v>
      </c>
      <c r="P1878" s="64"/>
      <c r="Q1878" s="64"/>
      <c r="R1878" s="64">
        <v>810</v>
      </c>
      <c r="S1878" s="64"/>
      <c r="T1878" s="64"/>
      <c r="U1878" s="64"/>
      <c r="V1878" s="64"/>
      <c r="W1878" s="64"/>
      <c r="X1878" s="64">
        <v>51</v>
      </c>
      <c r="Y1878" s="64">
        <v>176</v>
      </c>
      <c r="Z1878" s="64">
        <v>3</v>
      </c>
      <c r="AA1878" s="64">
        <v>0</v>
      </c>
      <c r="AB1878" s="64"/>
      <c r="AC1878" s="64"/>
      <c r="AD1878" s="64"/>
      <c r="AE1878" s="64"/>
      <c r="AG1878" s="6">
        <f>IF(Q1878&gt;0,RANK(Q1878,(N1878:P1878,Q1878:AE1878)),0)</f>
        <v>0</v>
      </c>
      <c r="AH1878" s="6">
        <f>IF(R1878&gt;0,RANK(R1878,(N1878:P1878,Q1878:AE1878)),0)</f>
        <v>3</v>
      </c>
      <c r="AI1878" s="6">
        <f>IF(T1878&gt;0,RANK(T1878,(N1878:P1878,Q1878:AE1878)),0)</f>
        <v>0</v>
      </c>
      <c r="AJ1878" s="6">
        <f>IF(S1878&gt;0,RANK(S1878,(N1878:P1878,Q1878:AE1878)),0)</f>
        <v>0</v>
      </c>
      <c r="AK1878" s="2">
        <f t="shared" si="920"/>
        <v>0</v>
      </c>
      <c r="AL1878" s="2">
        <f t="shared" si="921"/>
        <v>1.8614698717654088E-2</v>
      </c>
      <c r="AM1878" s="2">
        <f t="shared" si="922"/>
        <v>0</v>
      </c>
      <c r="AN1878" s="2">
        <f t="shared" si="923"/>
        <v>0</v>
      </c>
      <c r="AP1878" t="s">
        <v>1951</v>
      </c>
      <c r="AQ1878" t="s">
        <v>2203</v>
      </c>
      <c r="AR1878" s="61">
        <v>5</v>
      </c>
      <c r="AT1878">
        <v>1</v>
      </c>
      <c r="AU1878" s="105">
        <v>55</v>
      </c>
      <c r="AV1878" s="107">
        <v>55</v>
      </c>
      <c r="AW1878" s="111">
        <f t="shared" si="924"/>
        <v>55055</v>
      </c>
      <c r="AY1878" s="6" t="s">
        <v>1243</v>
      </c>
    </row>
    <row r="1879" spans="1:51" hidden="1" outlineLevel="1">
      <c r="A1879" t="s">
        <v>1310</v>
      </c>
      <c r="B1879" t="s">
        <v>2203</v>
      </c>
      <c r="C1879" s="1">
        <f t="shared" si="911"/>
        <v>11609</v>
      </c>
      <c r="D1879" s="8">
        <f t="shared" si="912"/>
        <v>2</v>
      </c>
      <c r="E1879" s="8">
        <f t="shared" si="913"/>
        <v>1</v>
      </c>
      <c r="F1879" s="8">
        <f t="shared" si="914"/>
        <v>0</v>
      </c>
      <c r="G1879" s="61">
        <f t="shared" si="915"/>
        <v>331</v>
      </c>
      <c r="H1879" s="66">
        <f t="shared" si="910"/>
        <v>2.8512361099147215E-2</v>
      </c>
      <c r="I1879" s="2"/>
      <c r="J1879" s="2">
        <f t="shared" si="916"/>
        <v>0.47153070893272458</v>
      </c>
      <c r="K1879" s="2">
        <f t="shared" si="917"/>
        <v>0.50004307003187187</v>
      </c>
      <c r="L1879" s="2">
        <f t="shared" si="918"/>
        <v>0</v>
      </c>
      <c r="M1879" s="2">
        <f t="shared" si="919"/>
        <v>2.8426221035403598E-2</v>
      </c>
      <c r="N1879" s="64">
        <v>5474</v>
      </c>
      <c r="O1879" s="64">
        <v>5805</v>
      </c>
      <c r="P1879" s="64"/>
      <c r="Q1879" s="64"/>
      <c r="R1879" s="64">
        <v>255</v>
      </c>
      <c r="S1879" s="64"/>
      <c r="T1879" s="64"/>
      <c r="U1879" s="64"/>
      <c r="V1879" s="64"/>
      <c r="W1879" s="64"/>
      <c r="X1879" s="64">
        <v>14</v>
      </c>
      <c r="Y1879" s="64">
        <v>59</v>
      </c>
      <c r="Z1879" s="64">
        <v>1</v>
      </c>
      <c r="AA1879" s="64">
        <v>1</v>
      </c>
      <c r="AB1879" s="64"/>
      <c r="AC1879" s="64"/>
      <c r="AD1879" s="64"/>
      <c r="AE1879" s="64"/>
      <c r="AG1879" s="6">
        <f>IF(Q1879&gt;0,RANK(Q1879,(N1879:P1879,Q1879:AE1879)),0)</f>
        <v>0</v>
      </c>
      <c r="AH1879" s="6">
        <f>IF(R1879&gt;0,RANK(R1879,(N1879:P1879,Q1879:AE1879)),0)</f>
        <v>3</v>
      </c>
      <c r="AI1879" s="6">
        <f>IF(T1879&gt;0,RANK(T1879,(N1879:P1879,Q1879:AE1879)),0)</f>
        <v>0</v>
      </c>
      <c r="AJ1879" s="6">
        <f>IF(S1879&gt;0,RANK(S1879,(N1879:P1879,Q1879:AE1879)),0)</f>
        <v>0</v>
      </c>
      <c r="AK1879" s="2">
        <f t="shared" si="920"/>
        <v>0</v>
      </c>
      <c r="AL1879" s="2">
        <f t="shared" si="921"/>
        <v>2.1965716254630029E-2</v>
      </c>
      <c r="AM1879" s="2">
        <f t="shared" si="922"/>
        <v>0</v>
      </c>
      <c r="AN1879" s="2">
        <f t="shared" si="923"/>
        <v>0</v>
      </c>
      <c r="AP1879" t="s">
        <v>1310</v>
      </c>
      <c r="AQ1879" t="s">
        <v>2203</v>
      </c>
      <c r="AR1879" s="61"/>
      <c r="AT1879">
        <v>1</v>
      </c>
      <c r="AU1879" s="105">
        <v>55</v>
      </c>
      <c r="AV1879" s="107">
        <v>57</v>
      </c>
      <c r="AW1879" s="111">
        <f t="shared" si="924"/>
        <v>55057</v>
      </c>
      <c r="AY1879" s="6" t="s">
        <v>1243</v>
      </c>
    </row>
    <row r="1880" spans="1:51" hidden="1" outlineLevel="1">
      <c r="A1880" t="s">
        <v>1940</v>
      </c>
      <c r="B1880" t="s">
        <v>2203</v>
      </c>
      <c r="C1880" s="1">
        <f t="shared" si="911"/>
        <v>79111</v>
      </c>
      <c r="D1880" s="8">
        <f t="shared" si="912"/>
        <v>1</v>
      </c>
      <c r="E1880" s="8">
        <f t="shared" si="913"/>
        <v>2</v>
      </c>
      <c r="F1880" s="8">
        <f t="shared" si="914"/>
        <v>0</v>
      </c>
      <c r="G1880" s="61">
        <f t="shared" si="915"/>
        <v>9552</v>
      </c>
      <c r="H1880" s="66">
        <f t="shared" si="910"/>
        <v>0.12074174261480704</v>
      </c>
      <c r="I1880" s="2"/>
      <c r="J1880" s="2">
        <f t="shared" si="916"/>
        <v>0.54132800748315657</v>
      </c>
      <c r="K1880" s="2">
        <f t="shared" si="917"/>
        <v>0.42058626486834955</v>
      </c>
      <c r="L1880" s="2">
        <f t="shared" si="918"/>
        <v>0</v>
      </c>
      <c r="M1880" s="2">
        <f t="shared" si="919"/>
        <v>3.8085727648493883E-2</v>
      </c>
      <c r="N1880" s="64">
        <v>42825</v>
      </c>
      <c r="O1880" s="64">
        <v>33273</v>
      </c>
      <c r="P1880" s="64"/>
      <c r="Q1880" s="64"/>
      <c r="R1880" s="64">
        <v>2583</v>
      </c>
      <c r="S1880" s="64"/>
      <c r="T1880" s="64"/>
      <c r="U1880" s="64"/>
      <c r="V1880" s="64"/>
      <c r="W1880" s="64"/>
      <c r="X1880" s="64">
        <v>105</v>
      </c>
      <c r="Y1880" s="64">
        <v>325</v>
      </c>
      <c r="Z1880" s="64">
        <v>0</v>
      </c>
      <c r="AA1880" s="64">
        <v>0</v>
      </c>
      <c r="AB1880" s="64"/>
      <c r="AC1880" s="64"/>
      <c r="AD1880" s="64"/>
      <c r="AE1880" s="64"/>
      <c r="AG1880" s="6">
        <f>IF(Q1880&gt;0,RANK(Q1880,(N1880:P1880,Q1880:AE1880)),0)</f>
        <v>0</v>
      </c>
      <c r="AH1880" s="6">
        <f>IF(R1880&gt;0,RANK(R1880,(N1880:P1880,Q1880:AE1880)),0)</f>
        <v>3</v>
      </c>
      <c r="AI1880" s="6">
        <f>IF(T1880&gt;0,RANK(T1880,(N1880:P1880,Q1880:AE1880)),0)</f>
        <v>0</v>
      </c>
      <c r="AJ1880" s="6">
        <f>IF(S1880&gt;0,RANK(S1880,(N1880:P1880,Q1880:AE1880)),0)</f>
        <v>0</v>
      </c>
      <c r="AK1880" s="2">
        <f t="shared" si="920"/>
        <v>0</v>
      </c>
      <c r="AL1880" s="2">
        <f t="shared" si="921"/>
        <v>3.2650326756076903E-2</v>
      </c>
      <c r="AM1880" s="2">
        <f t="shared" si="922"/>
        <v>0</v>
      </c>
      <c r="AN1880" s="2">
        <f t="shared" si="923"/>
        <v>0</v>
      </c>
      <c r="AP1880" t="s">
        <v>1940</v>
      </c>
      <c r="AQ1880" t="s">
        <v>2203</v>
      </c>
      <c r="AR1880" s="61">
        <v>1</v>
      </c>
      <c r="AT1880">
        <v>1</v>
      </c>
      <c r="AU1880" s="105">
        <v>55</v>
      </c>
      <c r="AV1880" s="107">
        <v>59</v>
      </c>
      <c r="AW1880" s="111">
        <f t="shared" si="924"/>
        <v>55059</v>
      </c>
      <c r="AY1880" s="6" t="s">
        <v>1243</v>
      </c>
    </row>
    <row r="1881" spans="1:51" hidden="1" outlineLevel="1">
      <c r="A1881" t="s">
        <v>1470</v>
      </c>
      <c r="B1881" t="s">
        <v>2203</v>
      </c>
      <c r="C1881" s="1">
        <f t="shared" si="911"/>
        <v>10918</v>
      </c>
      <c r="D1881" s="8">
        <f t="shared" si="912"/>
        <v>2</v>
      </c>
      <c r="E1881" s="8">
        <f t="shared" si="913"/>
        <v>1</v>
      </c>
      <c r="F1881" s="8">
        <f t="shared" si="914"/>
        <v>0</v>
      </c>
      <c r="G1881" s="61">
        <f t="shared" si="915"/>
        <v>270</v>
      </c>
      <c r="H1881" s="66">
        <f t="shared" si="910"/>
        <v>2.4729803993405387E-2</v>
      </c>
      <c r="I1881" s="2"/>
      <c r="J1881" s="2">
        <f t="shared" si="916"/>
        <v>0.47160652134090492</v>
      </c>
      <c r="K1881" s="2">
        <f t="shared" si="917"/>
        <v>0.49633632533431032</v>
      </c>
      <c r="L1881" s="2">
        <f t="shared" si="918"/>
        <v>0</v>
      </c>
      <c r="M1881" s="2">
        <f t="shared" si="919"/>
        <v>3.2057153324784815E-2</v>
      </c>
      <c r="N1881" s="64">
        <v>5149</v>
      </c>
      <c r="O1881" s="64">
        <v>5419</v>
      </c>
      <c r="P1881" s="64"/>
      <c r="Q1881" s="64"/>
      <c r="R1881" s="64">
        <v>257</v>
      </c>
      <c r="S1881" s="64"/>
      <c r="T1881" s="64"/>
      <c r="U1881" s="64"/>
      <c r="V1881" s="64"/>
      <c r="W1881" s="64"/>
      <c r="X1881" s="64">
        <v>11</v>
      </c>
      <c r="Y1881" s="64">
        <v>82</v>
      </c>
      <c r="Z1881" s="64">
        <v>0</v>
      </c>
      <c r="AA1881" s="64">
        <v>0</v>
      </c>
      <c r="AB1881" s="64"/>
      <c r="AC1881" s="64"/>
      <c r="AD1881" s="64"/>
      <c r="AE1881" s="64"/>
      <c r="AG1881" s="6">
        <f>IF(Q1881&gt;0,RANK(Q1881,(N1881:P1881,Q1881:AE1881)),0)</f>
        <v>0</v>
      </c>
      <c r="AH1881" s="6">
        <f>IF(R1881&gt;0,RANK(R1881,(N1881:P1881,Q1881:AE1881)),0)</f>
        <v>3</v>
      </c>
      <c r="AI1881" s="6">
        <f>IF(T1881&gt;0,RANK(T1881,(N1881:P1881,Q1881:AE1881)),0)</f>
        <v>0</v>
      </c>
      <c r="AJ1881" s="6">
        <f>IF(S1881&gt;0,RANK(S1881,(N1881:P1881,Q1881:AE1881)),0)</f>
        <v>0</v>
      </c>
      <c r="AK1881" s="2">
        <f t="shared" si="920"/>
        <v>0</v>
      </c>
      <c r="AL1881" s="2">
        <f t="shared" si="921"/>
        <v>2.3539109727056237E-2</v>
      </c>
      <c r="AM1881" s="2">
        <f t="shared" si="922"/>
        <v>0</v>
      </c>
      <c r="AN1881" s="2">
        <f t="shared" si="923"/>
        <v>0</v>
      </c>
      <c r="AP1881" t="s">
        <v>1470</v>
      </c>
      <c r="AQ1881" t="s">
        <v>2203</v>
      </c>
      <c r="AR1881" s="61">
        <v>8</v>
      </c>
      <c r="AT1881">
        <v>1</v>
      </c>
      <c r="AU1881" s="105">
        <v>55</v>
      </c>
      <c r="AV1881" s="107">
        <v>61</v>
      </c>
      <c r="AW1881" s="111">
        <f t="shared" si="924"/>
        <v>55061</v>
      </c>
      <c r="AY1881" s="6" t="s">
        <v>1243</v>
      </c>
    </row>
    <row r="1882" spans="1:51" hidden="1" outlineLevel="1">
      <c r="A1882" t="s">
        <v>2438</v>
      </c>
      <c r="B1882" t="s">
        <v>2203</v>
      </c>
      <c r="C1882" s="1">
        <f t="shared" si="911"/>
        <v>62351</v>
      </c>
      <c r="D1882" s="8">
        <f t="shared" si="912"/>
        <v>1</v>
      </c>
      <c r="E1882" s="8">
        <f t="shared" si="913"/>
        <v>2</v>
      </c>
      <c r="F1882" s="8">
        <f t="shared" si="914"/>
        <v>0</v>
      </c>
      <c r="G1882" s="61">
        <f t="shared" si="915"/>
        <v>7932</v>
      </c>
      <c r="H1882" s="66">
        <f t="shared" si="910"/>
        <v>0.12721528123045339</v>
      </c>
      <c r="I1882" s="2"/>
      <c r="J1882" s="2">
        <f t="shared" si="916"/>
        <v>0.54855575692450798</v>
      </c>
      <c r="K1882" s="2">
        <f t="shared" si="917"/>
        <v>0.42134047569405464</v>
      </c>
      <c r="L1882" s="2">
        <f t="shared" si="918"/>
        <v>0</v>
      </c>
      <c r="M1882" s="2">
        <f t="shared" si="919"/>
        <v>3.0103767381437385E-2</v>
      </c>
      <c r="N1882" s="64">
        <v>34203</v>
      </c>
      <c r="O1882" s="64">
        <v>26271</v>
      </c>
      <c r="P1882" s="64"/>
      <c r="Q1882" s="64"/>
      <c r="R1882" s="64">
        <v>1425</v>
      </c>
      <c r="S1882" s="64"/>
      <c r="T1882" s="64"/>
      <c r="U1882" s="64"/>
      <c r="V1882" s="64"/>
      <c r="W1882" s="64"/>
      <c r="X1882" s="64">
        <v>40</v>
      </c>
      <c r="Y1882" s="64">
        <v>402</v>
      </c>
      <c r="Z1882" s="64">
        <v>6</v>
      </c>
      <c r="AA1882" s="64">
        <v>4</v>
      </c>
      <c r="AB1882" s="64"/>
      <c r="AC1882" s="64"/>
      <c r="AD1882" s="64"/>
      <c r="AE1882" s="64"/>
      <c r="AG1882" s="6">
        <f>IF(Q1882&gt;0,RANK(Q1882,(N1882:P1882,Q1882:AE1882)),0)</f>
        <v>0</v>
      </c>
      <c r="AH1882" s="6">
        <f>IF(R1882&gt;0,RANK(R1882,(N1882:P1882,Q1882:AE1882)),0)</f>
        <v>3</v>
      </c>
      <c r="AI1882" s="6">
        <f>IF(T1882&gt;0,RANK(T1882,(N1882:P1882,Q1882:AE1882)),0)</f>
        <v>0</v>
      </c>
      <c r="AJ1882" s="6">
        <f>IF(S1882&gt;0,RANK(S1882,(N1882:P1882,Q1882:AE1882)),0)</f>
        <v>0</v>
      </c>
      <c r="AK1882" s="2">
        <f t="shared" si="920"/>
        <v>0</v>
      </c>
      <c r="AL1882" s="2">
        <f t="shared" si="921"/>
        <v>2.2854485092460426E-2</v>
      </c>
      <c r="AM1882" s="2">
        <f t="shared" si="922"/>
        <v>0</v>
      </c>
      <c r="AN1882" s="2">
        <f t="shared" si="923"/>
        <v>0</v>
      </c>
      <c r="AP1882" t="s">
        <v>2438</v>
      </c>
      <c r="AQ1882" t="s">
        <v>2203</v>
      </c>
      <c r="AR1882" s="61">
        <v>3</v>
      </c>
      <c r="AT1882">
        <v>1</v>
      </c>
      <c r="AU1882" s="105">
        <v>55</v>
      </c>
      <c r="AV1882" s="107">
        <v>63</v>
      </c>
      <c r="AW1882" s="111">
        <f t="shared" si="924"/>
        <v>55063</v>
      </c>
      <c r="AY1882" s="6" t="s">
        <v>1243</v>
      </c>
    </row>
    <row r="1883" spans="1:51" hidden="1" outlineLevel="1">
      <c r="A1883" t="s">
        <v>1164</v>
      </c>
      <c r="B1883" t="s">
        <v>2203</v>
      </c>
      <c r="C1883" s="1">
        <f t="shared" ref="C1883:C1914" si="925">SUM(N1883:AE1883)</f>
        <v>7824</v>
      </c>
      <c r="D1883" s="8">
        <f t="shared" ref="D1883:D1914" si="926">IF(N1883&gt;0, RANK(N1883,(N1883:AE1883)),0)</f>
        <v>1</v>
      </c>
      <c r="E1883" s="8">
        <f t="shared" ref="E1883:E1914" si="927">IF(O1883&gt;0,RANK(O1883,(N1883:AE1883)),0)</f>
        <v>2</v>
      </c>
      <c r="F1883" s="8">
        <f t="shared" ref="F1883:F1914" si="928">IF(P1883&gt;0,RANK(P1883,(N1883:AE1883)),0)</f>
        <v>0</v>
      </c>
      <c r="G1883" s="61">
        <f t="shared" ref="G1883:G1914" si="929">IF(C1883&gt;0,MAX(N1883:S1883)-LARGE(N1883:S1883,2),0)</f>
        <v>561</v>
      </c>
      <c r="H1883" s="66">
        <f t="shared" si="910"/>
        <v>7.1702453987730064E-2</v>
      </c>
      <c r="I1883" s="2"/>
      <c r="J1883" s="2">
        <f t="shared" ref="J1883:J1914" si="930">IF($C1883=0,"-",N1883/$C1883)</f>
        <v>0.52530674846625769</v>
      </c>
      <c r="K1883" s="2">
        <f t="shared" ref="K1883:K1914" si="931">IF($C1883=0,"-",O1883/$C1883)</f>
        <v>0.45360429447852763</v>
      </c>
      <c r="L1883" s="2">
        <f t="shared" ref="L1883:L1914" si="932">IF($C1883=0,"-",P1883/$C1883)</f>
        <v>0</v>
      </c>
      <c r="M1883" s="2">
        <f t="shared" ref="M1883:M1914" si="933">IF(C1883=0,"-",(1-J1883-K1883-L1883))</f>
        <v>2.1088957055214685E-2</v>
      </c>
      <c r="N1883" s="64">
        <v>4110</v>
      </c>
      <c r="O1883" s="64">
        <v>3549</v>
      </c>
      <c r="P1883" s="64"/>
      <c r="Q1883" s="64"/>
      <c r="R1883" s="64">
        <v>127</v>
      </c>
      <c r="S1883" s="64"/>
      <c r="T1883" s="64"/>
      <c r="U1883" s="64"/>
      <c r="V1883" s="64"/>
      <c r="W1883" s="64"/>
      <c r="X1883" s="64">
        <v>3</v>
      </c>
      <c r="Y1883" s="64">
        <v>35</v>
      </c>
      <c r="Z1883" s="64">
        <v>0</v>
      </c>
      <c r="AA1883" s="64">
        <v>0</v>
      </c>
      <c r="AB1883" s="64"/>
      <c r="AC1883" s="64"/>
      <c r="AD1883" s="64"/>
      <c r="AE1883" s="64"/>
      <c r="AG1883" s="6">
        <f>IF(Q1883&gt;0,RANK(Q1883,(N1883:P1883,Q1883:AE1883)),0)</f>
        <v>0</v>
      </c>
      <c r="AH1883" s="6">
        <f>IF(R1883&gt;0,RANK(R1883,(N1883:P1883,Q1883:AE1883)),0)</f>
        <v>3</v>
      </c>
      <c r="AI1883" s="6">
        <f>IF(T1883&gt;0,RANK(T1883,(N1883:P1883,Q1883:AE1883)),0)</f>
        <v>0</v>
      </c>
      <c r="AJ1883" s="6">
        <f>IF(S1883&gt;0,RANK(S1883,(N1883:P1883,Q1883:AE1883)),0)</f>
        <v>0</v>
      </c>
      <c r="AK1883" s="2">
        <f t="shared" ref="AK1883:AK1914" si="934">IF($C1883=0,"-",Q1883/$C1883)</f>
        <v>0</v>
      </c>
      <c r="AL1883" s="2">
        <f t="shared" ref="AL1883:AL1914" si="935">IF($C1883=0,"-",R1883/$C1883)</f>
        <v>1.6232106339468304E-2</v>
      </c>
      <c r="AM1883" s="2">
        <f t="shared" ref="AM1883:AM1914" si="936">IF($C1883=0,"-",T1883/$C1883)</f>
        <v>0</v>
      </c>
      <c r="AN1883" s="2">
        <f t="shared" ref="AN1883:AN1914" si="937">IF($C1883=0,"-",S1883/$C1883)</f>
        <v>0</v>
      </c>
      <c r="AP1883" t="s">
        <v>1164</v>
      </c>
      <c r="AQ1883" t="s">
        <v>2203</v>
      </c>
      <c r="AR1883" s="61">
        <v>2</v>
      </c>
      <c r="AT1883">
        <v>1</v>
      </c>
      <c r="AU1883" s="105">
        <v>55</v>
      </c>
      <c r="AV1883" s="107">
        <v>65</v>
      </c>
      <c r="AW1883" s="111">
        <f t="shared" si="924"/>
        <v>55065</v>
      </c>
      <c r="AY1883" s="6" t="s">
        <v>1243</v>
      </c>
    </row>
    <row r="1884" spans="1:51" hidden="1" outlineLevel="1">
      <c r="A1884" t="s">
        <v>1752</v>
      </c>
      <c r="B1884" t="s">
        <v>2203</v>
      </c>
      <c r="C1884" s="1">
        <f t="shared" si="925"/>
        <v>10175</v>
      </c>
      <c r="D1884" s="8">
        <f t="shared" si="926"/>
        <v>2</v>
      </c>
      <c r="E1884" s="8">
        <f t="shared" si="927"/>
        <v>1</v>
      </c>
      <c r="F1884" s="8">
        <f t="shared" si="928"/>
        <v>0</v>
      </c>
      <c r="G1884" s="61">
        <f t="shared" si="929"/>
        <v>675</v>
      </c>
      <c r="H1884" s="66">
        <f t="shared" si="910"/>
        <v>6.6339066339066333E-2</v>
      </c>
      <c r="I1884" s="2"/>
      <c r="J1884" s="2">
        <f t="shared" si="930"/>
        <v>0.45012285012285014</v>
      </c>
      <c r="K1884" s="2">
        <f t="shared" si="931"/>
        <v>0.51646191646191641</v>
      </c>
      <c r="L1884" s="2">
        <f t="shared" si="932"/>
        <v>0</v>
      </c>
      <c r="M1884" s="2">
        <f t="shared" si="933"/>
        <v>3.3415233415233447E-2</v>
      </c>
      <c r="N1884" s="64">
        <v>4580</v>
      </c>
      <c r="O1884" s="64">
        <v>5255</v>
      </c>
      <c r="P1884" s="64"/>
      <c r="Q1884" s="64"/>
      <c r="R1884" s="64">
        <v>256</v>
      </c>
      <c r="S1884" s="64"/>
      <c r="T1884" s="64"/>
      <c r="U1884" s="64"/>
      <c r="V1884" s="64"/>
      <c r="W1884" s="64"/>
      <c r="X1884" s="64">
        <v>11</v>
      </c>
      <c r="Y1884" s="64">
        <v>73</v>
      </c>
      <c r="Z1884" s="64">
        <v>0</v>
      </c>
      <c r="AA1884" s="64">
        <v>0</v>
      </c>
      <c r="AB1884" s="64"/>
      <c r="AC1884" s="64"/>
      <c r="AD1884" s="64"/>
      <c r="AE1884" s="64"/>
      <c r="AG1884" s="6">
        <f>IF(Q1884&gt;0,RANK(Q1884,(N1884:P1884,Q1884:AE1884)),0)</f>
        <v>0</v>
      </c>
      <c r="AH1884" s="6">
        <f>IF(R1884&gt;0,RANK(R1884,(N1884:P1884,Q1884:AE1884)),0)</f>
        <v>3</v>
      </c>
      <c r="AI1884" s="6">
        <f>IF(T1884&gt;0,RANK(T1884,(N1884:P1884,Q1884:AE1884)),0)</f>
        <v>0</v>
      </c>
      <c r="AJ1884" s="6">
        <f>IF(S1884&gt;0,RANK(S1884,(N1884:P1884,Q1884:AE1884)),0)</f>
        <v>0</v>
      </c>
      <c r="AK1884" s="2">
        <f t="shared" si="934"/>
        <v>0</v>
      </c>
      <c r="AL1884" s="2">
        <f t="shared" si="935"/>
        <v>2.515970515970516E-2</v>
      </c>
      <c r="AM1884" s="2">
        <f t="shared" si="936"/>
        <v>0</v>
      </c>
      <c r="AN1884" s="2">
        <f t="shared" si="937"/>
        <v>0</v>
      </c>
      <c r="AP1884" t="s">
        <v>1752</v>
      </c>
      <c r="AQ1884" t="s">
        <v>2203</v>
      </c>
      <c r="AR1884" s="61">
        <v>7</v>
      </c>
      <c r="AT1884">
        <v>1</v>
      </c>
      <c r="AU1884" s="105">
        <v>55</v>
      </c>
      <c r="AV1884" s="107">
        <v>67</v>
      </c>
      <c r="AW1884" s="111">
        <f t="shared" si="924"/>
        <v>55067</v>
      </c>
      <c r="AY1884" s="6" t="s">
        <v>1243</v>
      </c>
    </row>
    <row r="1885" spans="1:51" hidden="1" outlineLevel="1">
      <c r="A1885" t="s">
        <v>2246</v>
      </c>
      <c r="B1885" t="s">
        <v>2203</v>
      </c>
      <c r="C1885" s="1">
        <f t="shared" si="925"/>
        <v>14935</v>
      </c>
      <c r="D1885" s="8">
        <f t="shared" si="926"/>
        <v>1</v>
      </c>
      <c r="E1885" s="8">
        <f t="shared" si="927"/>
        <v>2</v>
      </c>
      <c r="F1885" s="8">
        <f t="shared" si="928"/>
        <v>0</v>
      </c>
      <c r="G1885" s="61">
        <f t="shared" si="929"/>
        <v>468</v>
      </c>
      <c r="H1885" s="66">
        <f t="shared" si="910"/>
        <v>3.1335788416471375E-2</v>
      </c>
      <c r="I1885" s="2"/>
      <c r="J1885" s="2">
        <f t="shared" si="930"/>
        <v>0.49407432206226981</v>
      </c>
      <c r="K1885" s="2">
        <f t="shared" si="931"/>
        <v>0.46273853364579848</v>
      </c>
      <c r="L1885" s="2">
        <f t="shared" si="932"/>
        <v>0</v>
      </c>
      <c r="M1885" s="2">
        <f t="shared" si="933"/>
        <v>4.3187144291931656E-2</v>
      </c>
      <c r="N1885" s="64">
        <v>7379</v>
      </c>
      <c r="O1885" s="64">
        <v>6911</v>
      </c>
      <c r="P1885" s="64"/>
      <c r="Q1885" s="64"/>
      <c r="R1885" s="64">
        <v>439</v>
      </c>
      <c r="S1885" s="64"/>
      <c r="T1885" s="64"/>
      <c r="U1885" s="64"/>
      <c r="V1885" s="64"/>
      <c r="W1885" s="64"/>
      <c r="X1885" s="64">
        <v>18</v>
      </c>
      <c r="Y1885" s="64">
        <v>188</v>
      </c>
      <c r="Z1885" s="64">
        <v>0</v>
      </c>
      <c r="AA1885" s="64">
        <v>0</v>
      </c>
      <c r="AB1885" s="64"/>
      <c r="AC1885" s="64"/>
      <c r="AD1885" s="64"/>
      <c r="AE1885" s="64"/>
      <c r="AG1885" s="6">
        <f>IF(Q1885&gt;0,RANK(Q1885,(N1885:P1885,Q1885:AE1885)),0)</f>
        <v>0</v>
      </c>
      <c r="AH1885" s="6">
        <f>IF(R1885&gt;0,RANK(R1885,(N1885:P1885,Q1885:AE1885)),0)</f>
        <v>3</v>
      </c>
      <c r="AI1885" s="6">
        <f>IF(T1885&gt;0,RANK(T1885,(N1885:P1885,Q1885:AE1885)),0)</f>
        <v>0</v>
      </c>
      <c r="AJ1885" s="6">
        <f>IF(S1885&gt;0,RANK(S1885,(N1885:P1885,Q1885:AE1885)),0)</f>
        <v>0</v>
      </c>
      <c r="AK1885" s="2">
        <f t="shared" si="934"/>
        <v>0</v>
      </c>
      <c r="AL1885" s="2">
        <f t="shared" si="935"/>
        <v>2.9394040843655843E-2</v>
      </c>
      <c r="AM1885" s="2">
        <f t="shared" si="936"/>
        <v>0</v>
      </c>
      <c r="AN1885" s="2">
        <f t="shared" si="937"/>
        <v>0</v>
      </c>
      <c r="AP1885" t="s">
        <v>2246</v>
      </c>
      <c r="AQ1885" t="s">
        <v>2203</v>
      </c>
      <c r="AR1885" s="61">
        <v>7</v>
      </c>
      <c r="AT1885">
        <v>1</v>
      </c>
      <c r="AU1885" s="105">
        <v>55</v>
      </c>
      <c r="AV1885" s="107">
        <v>69</v>
      </c>
      <c r="AW1885" s="111">
        <f t="shared" si="924"/>
        <v>55069</v>
      </c>
      <c r="AY1885" s="6" t="s">
        <v>1243</v>
      </c>
    </row>
    <row r="1886" spans="1:51" hidden="1" outlineLevel="1">
      <c r="A1886" t="s">
        <v>1026</v>
      </c>
      <c r="B1886" t="s">
        <v>2203</v>
      </c>
      <c r="C1886" s="1">
        <f t="shared" si="925"/>
        <v>41862</v>
      </c>
      <c r="D1886" s="8">
        <f t="shared" si="926"/>
        <v>2</v>
      </c>
      <c r="E1886" s="8">
        <f t="shared" si="927"/>
        <v>1</v>
      </c>
      <c r="F1886" s="8">
        <f t="shared" si="928"/>
        <v>0</v>
      </c>
      <c r="G1886" s="61">
        <f t="shared" si="929"/>
        <v>1030</v>
      </c>
      <c r="H1886" s="66">
        <f t="shared" si="910"/>
        <v>2.4604653384931442E-2</v>
      </c>
      <c r="I1886" s="2"/>
      <c r="J1886" s="2">
        <f t="shared" si="930"/>
        <v>0.46858726291147101</v>
      </c>
      <c r="K1886" s="2">
        <f t="shared" si="931"/>
        <v>0.49319191629640247</v>
      </c>
      <c r="L1886" s="2">
        <f t="shared" si="932"/>
        <v>0</v>
      </c>
      <c r="M1886" s="2">
        <f t="shared" si="933"/>
        <v>3.822082079212652E-2</v>
      </c>
      <c r="N1886" s="64">
        <v>19616</v>
      </c>
      <c r="O1886" s="64">
        <v>20646</v>
      </c>
      <c r="P1886" s="64"/>
      <c r="Q1886" s="64"/>
      <c r="R1886" s="64">
        <v>1178</v>
      </c>
      <c r="S1886" s="64"/>
      <c r="T1886" s="64"/>
      <c r="U1886" s="64"/>
      <c r="V1886" s="64"/>
      <c r="W1886" s="64"/>
      <c r="X1886" s="64">
        <v>44</v>
      </c>
      <c r="Y1886" s="64">
        <v>371</v>
      </c>
      <c r="Z1886" s="64">
        <v>1</v>
      </c>
      <c r="AA1886" s="64">
        <v>6</v>
      </c>
      <c r="AB1886" s="64"/>
      <c r="AC1886" s="64"/>
      <c r="AD1886" s="64"/>
      <c r="AE1886" s="64"/>
      <c r="AG1886" s="6">
        <f>IF(Q1886&gt;0,RANK(Q1886,(N1886:P1886,Q1886:AE1886)),0)</f>
        <v>0</v>
      </c>
      <c r="AH1886" s="6">
        <f>IF(R1886&gt;0,RANK(R1886,(N1886:P1886,Q1886:AE1886)),0)</f>
        <v>3</v>
      </c>
      <c r="AI1886" s="6">
        <f>IF(T1886&gt;0,RANK(T1886,(N1886:P1886,Q1886:AE1886)),0)</f>
        <v>0</v>
      </c>
      <c r="AJ1886" s="6">
        <f>IF(S1886&gt;0,RANK(S1886,(N1886:P1886,Q1886:AE1886)),0)</f>
        <v>0</v>
      </c>
      <c r="AK1886" s="2">
        <f t="shared" si="934"/>
        <v>0</v>
      </c>
      <c r="AL1886" s="2">
        <f t="shared" si="935"/>
        <v>2.8140079308203142E-2</v>
      </c>
      <c r="AM1886" s="2">
        <f t="shared" si="936"/>
        <v>0</v>
      </c>
      <c r="AN1886" s="2">
        <f t="shared" si="937"/>
        <v>0</v>
      </c>
      <c r="AP1886" t="s">
        <v>1026</v>
      </c>
      <c r="AQ1886" t="s">
        <v>2203</v>
      </c>
      <c r="AR1886" s="61">
        <v>6</v>
      </c>
      <c r="AT1886">
        <v>1</v>
      </c>
      <c r="AU1886" s="105">
        <v>55</v>
      </c>
      <c r="AV1886" s="107">
        <v>71</v>
      </c>
      <c r="AW1886" s="111">
        <f t="shared" si="924"/>
        <v>55071</v>
      </c>
      <c r="AY1886" s="6" t="s">
        <v>1243</v>
      </c>
    </row>
    <row r="1887" spans="1:51" hidden="1" outlineLevel="1">
      <c r="A1887" t="s">
        <v>1308</v>
      </c>
      <c r="B1887" t="s">
        <v>2203</v>
      </c>
      <c r="C1887" s="1">
        <f t="shared" si="925"/>
        <v>68787</v>
      </c>
      <c r="D1887" s="8">
        <f t="shared" si="926"/>
        <v>2</v>
      </c>
      <c r="E1887" s="8">
        <f t="shared" si="927"/>
        <v>1</v>
      </c>
      <c r="F1887" s="8">
        <f t="shared" si="928"/>
        <v>0</v>
      </c>
      <c r="G1887" s="61">
        <f t="shared" si="929"/>
        <v>2937</v>
      </c>
      <c r="H1887" s="66">
        <f t="shared" si="910"/>
        <v>4.269702123947839E-2</v>
      </c>
      <c r="I1887" s="2"/>
      <c r="J1887" s="2">
        <f t="shared" si="930"/>
        <v>0.46158431098899499</v>
      </c>
      <c r="K1887" s="2">
        <f t="shared" si="931"/>
        <v>0.50428133222847338</v>
      </c>
      <c r="L1887" s="2">
        <f t="shared" si="932"/>
        <v>0</v>
      </c>
      <c r="M1887" s="2">
        <f t="shared" si="933"/>
        <v>3.4134356782531627E-2</v>
      </c>
      <c r="N1887" s="64">
        <v>31751</v>
      </c>
      <c r="O1887" s="64">
        <v>34688</v>
      </c>
      <c r="P1887" s="64"/>
      <c r="Q1887" s="64"/>
      <c r="R1887" s="64">
        <v>1675</v>
      </c>
      <c r="S1887" s="64"/>
      <c r="T1887" s="64"/>
      <c r="U1887" s="64"/>
      <c r="V1887" s="64"/>
      <c r="W1887" s="64"/>
      <c r="X1887" s="64">
        <v>96</v>
      </c>
      <c r="Y1887" s="64">
        <v>574</v>
      </c>
      <c r="Z1887" s="64">
        <v>0</v>
      </c>
      <c r="AA1887" s="64">
        <v>3</v>
      </c>
      <c r="AB1887" s="64"/>
      <c r="AC1887" s="64"/>
      <c r="AD1887" s="64"/>
      <c r="AE1887" s="64"/>
      <c r="AG1887" s="6">
        <f>IF(Q1887&gt;0,RANK(Q1887,(N1887:P1887,Q1887:AE1887)),0)</f>
        <v>0</v>
      </c>
      <c r="AH1887" s="6">
        <f>IF(R1887&gt;0,RANK(R1887,(N1887:P1887,Q1887:AE1887)),0)</f>
        <v>3</v>
      </c>
      <c r="AI1887" s="6">
        <f>IF(T1887&gt;0,RANK(T1887,(N1887:P1887,Q1887:AE1887)),0)</f>
        <v>0</v>
      </c>
      <c r="AJ1887" s="6">
        <f>IF(S1887&gt;0,RANK(S1887,(N1887:P1887,Q1887:AE1887)),0)</f>
        <v>0</v>
      </c>
      <c r="AK1887" s="2">
        <f t="shared" si="934"/>
        <v>0</v>
      </c>
      <c r="AL1887" s="2">
        <f t="shared" si="935"/>
        <v>2.4350531350400512E-2</v>
      </c>
      <c r="AM1887" s="2">
        <f t="shared" si="936"/>
        <v>0</v>
      </c>
      <c r="AN1887" s="2">
        <f t="shared" si="937"/>
        <v>0</v>
      </c>
      <c r="AP1887" t="s">
        <v>1308</v>
      </c>
      <c r="AQ1887" t="s">
        <v>2203</v>
      </c>
      <c r="AR1887" s="61">
        <v>7</v>
      </c>
      <c r="AT1887">
        <v>1</v>
      </c>
      <c r="AU1887" s="105">
        <v>55</v>
      </c>
      <c r="AV1887" s="107">
        <v>73</v>
      </c>
      <c r="AW1887" s="111">
        <f t="shared" si="924"/>
        <v>55073</v>
      </c>
      <c r="AY1887" s="6" t="s">
        <v>1243</v>
      </c>
    </row>
    <row r="1888" spans="1:51" hidden="1" outlineLevel="1">
      <c r="A1888" t="s">
        <v>441</v>
      </c>
      <c r="B1888" t="s">
        <v>2203</v>
      </c>
      <c r="C1888" s="1">
        <f t="shared" si="925"/>
        <v>20263</v>
      </c>
      <c r="D1888" s="8">
        <f t="shared" si="926"/>
        <v>2</v>
      </c>
      <c r="E1888" s="8">
        <f t="shared" si="927"/>
        <v>1</v>
      </c>
      <c r="F1888" s="8">
        <f t="shared" si="928"/>
        <v>0</v>
      </c>
      <c r="G1888" s="61">
        <f t="shared" si="929"/>
        <v>304</v>
      </c>
      <c r="H1888" s="66">
        <f t="shared" si="910"/>
        <v>1.5002714306864728E-2</v>
      </c>
      <c r="I1888" s="2"/>
      <c r="J1888" s="2">
        <f t="shared" si="930"/>
        <v>0.47796476336179244</v>
      </c>
      <c r="K1888" s="2">
        <f t="shared" si="931"/>
        <v>0.49296747766865717</v>
      </c>
      <c r="L1888" s="2">
        <f t="shared" si="932"/>
        <v>0</v>
      </c>
      <c r="M1888" s="2">
        <f t="shared" si="933"/>
        <v>2.9067758969550328E-2</v>
      </c>
      <c r="N1888" s="64">
        <v>9685</v>
      </c>
      <c r="O1888" s="64">
        <v>9989</v>
      </c>
      <c r="P1888" s="64"/>
      <c r="Q1888" s="64"/>
      <c r="R1888" s="64">
        <v>439</v>
      </c>
      <c r="S1888" s="64"/>
      <c r="T1888" s="64"/>
      <c r="U1888" s="64"/>
      <c r="V1888" s="64"/>
      <c r="W1888" s="64"/>
      <c r="X1888" s="64">
        <v>10</v>
      </c>
      <c r="Y1888" s="64">
        <v>140</v>
      </c>
      <c r="Z1888" s="64">
        <v>0</v>
      </c>
      <c r="AA1888" s="64">
        <v>0</v>
      </c>
      <c r="AB1888" s="64"/>
      <c r="AC1888" s="64"/>
      <c r="AD1888" s="64"/>
      <c r="AE1888" s="64"/>
      <c r="AG1888" s="6">
        <f>IF(Q1888&gt;0,RANK(Q1888,(N1888:P1888,Q1888:AE1888)),0)</f>
        <v>0</v>
      </c>
      <c r="AH1888" s="6">
        <f>IF(R1888&gt;0,RANK(R1888,(N1888:P1888,Q1888:AE1888)),0)</f>
        <v>3</v>
      </c>
      <c r="AI1888" s="6">
        <f>IF(T1888&gt;0,RANK(T1888,(N1888:P1888,Q1888:AE1888)),0)</f>
        <v>0</v>
      </c>
      <c r="AJ1888" s="6">
        <f>IF(S1888&gt;0,RANK(S1888,(N1888:P1888,Q1888:AE1888)),0)</f>
        <v>0</v>
      </c>
      <c r="AK1888" s="2">
        <f t="shared" si="934"/>
        <v>0</v>
      </c>
      <c r="AL1888" s="2">
        <f t="shared" si="935"/>
        <v>2.1665103883926368E-2</v>
      </c>
      <c r="AM1888" s="2">
        <f t="shared" si="936"/>
        <v>0</v>
      </c>
      <c r="AN1888" s="2">
        <f t="shared" si="937"/>
        <v>0</v>
      </c>
      <c r="AP1888" t="s">
        <v>441</v>
      </c>
      <c r="AQ1888" t="s">
        <v>2203</v>
      </c>
      <c r="AR1888" s="61">
        <v>8</v>
      </c>
      <c r="AT1888">
        <v>1</v>
      </c>
      <c r="AU1888" s="105">
        <v>55</v>
      </c>
      <c r="AV1888" s="107">
        <v>75</v>
      </c>
      <c r="AW1888" s="111">
        <f t="shared" si="924"/>
        <v>55075</v>
      </c>
      <c r="AY1888" s="6" t="s">
        <v>1243</v>
      </c>
    </row>
    <row r="1889" spans="1:51" hidden="1" outlineLevel="1">
      <c r="A1889" t="s">
        <v>186</v>
      </c>
      <c r="B1889" t="s">
        <v>2203</v>
      </c>
      <c r="C1889" s="1">
        <f t="shared" si="925"/>
        <v>8005</v>
      </c>
      <c r="D1889" s="8">
        <f t="shared" si="926"/>
        <v>2</v>
      </c>
      <c r="E1889" s="8">
        <f t="shared" si="927"/>
        <v>1</v>
      </c>
      <c r="F1889" s="8">
        <f t="shared" si="928"/>
        <v>0</v>
      </c>
      <c r="G1889" s="61">
        <f t="shared" si="929"/>
        <v>288</v>
      </c>
      <c r="H1889" s="66">
        <f t="shared" si="910"/>
        <v>3.5977514053716429E-2</v>
      </c>
      <c r="I1889" s="2"/>
      <c r="J1889" s="2">
        <f t="shared" si="930"/>
        <v>0.46770768269831353</v>
      </c>
      <c r="K1889" s="2">
        <f t="shared" si="931"/>
        <v>0.50368519675202994</v>
      </c>
      <c r="L1889" s="2">
        <f t="shared" si="932"/>
        <v>0</v>
      </c>
      <c r="M1889" s="2">
        <f t="shared" si="933"/>
        <v>2.8607120549656528E-2</v>
      </c>
      <c r="N1889" s="64">
        <v>3744</v>
      </c>
      <c r="O1889" s="64">
        <v>4032</v>
      </c>
      <c r="P1889" s="64"/>
      <c r="Q1889" s="64"/>
      <c r="R1889" s="64">
        <v>181</v>
      </c>
      <c r="S1889" s="64"/>
      <c r="T1889" s="64"/>
      <c r="U1889" s="64"/>
      <c r="V1889" s="64"/>
      <c r="W1889" s="64"/>
      <c r="X1889" s="64">
        <v>13</v>
      </c>
      <c r="Y1889" s="64">
        <v>35</v>
      </c>
      <c r="Z1889" s="64">
        <v>0</v>
      </c>
      <c r="AA1889" s="64">
        <v>0</v>
      </c>
      <c r="AB1889" s="64"/>
      <c r="AC1889" s="64"/>
      <c r="AD1889" s="64"/>
      <c r="AE1889" s="64"/>
      <c r="AG1889" s="6">
        <f>IF(Q1889&gt;0,RANK(Q1889,(N1889:P1889,Q1889:AE1889)),0)</f>
        <v>0</v>
      </c>
      <c r="AH1889" s="6">
        <f>IF(R1889&gt;0,RANK(R1889,(N1889:P1889,Q1889:AE1889)),0)</f>
        <v>3</v>
      </c>
      <c r="AI1889" s="6">
        <f>IF(T1889&gt;0,RANK(T1889,(N1889:P1889,Q1889:AE1889)),0)</f>
        <v>0</v>
      </c>
      <c r="AJ1889" s="6">
        <f>IF(S1889&gt;0,RANK(S1889,(N1889:P1889,Q1889:AE1889)),0)</f>
        <v>0</v>
      </c>
      <c r="AK1889" s="2">
        <f t="shared" si="934"/>
        <v>0</v>
      </c>
      <c r="AL1889" s="2">
        <f t="shared" si="935"/>
        <v>2.2610868207370394E-2</v>
      </c>
      <c r="AM1889" s="2">
        <f t="shared" si="936"/>
        <v>0</v>
      </c>
      <c r="AN1889" s="2">
        <f t="shared" si="937"/>
        <v>0</v>
      </c>
      <c r="AP1889" t="s">
        <v>186</v>
      </c>
      <c r="AQ1889" t="s">
        <v>2203</v>
      </c>
      <c r="AR1889" s="61">
        <v>6</v>
      </c>
      <c r="AT1889">
        <v>1</v>
      </c>
      <c r="AU1889" s="105">
        <v>55</v>
      </c>
      <c r="AV1889" s="107">
        <v>77</v>
      </c>
      <c r="AW1889" s="111">
        <f t="shared" si="924"/>
        <v>55077</v>
      </c>
      <c r="AY1889" s="6" t="s">
        <v>1243</v>
      </c>
    </row>
    <row r="1890" spans="1:51" hidden="1" outlineLevel="1">
      <c r="A1890" t="s">
        <v>1887</v>
      </c>
      <c r="B1890" t="s">
        <v>2203</v>
      </c>
      <c r="C1890" s="1">
        <f t="shared" si="925"/>
        <v>1273</v>
      </c>
      <c r="D1890" s="8">
        <f t="shared" si="926"/>
        <v>1</v>
      </c>
      <c r="E1890" s="8">
        <f t="shared" si="927"/>
        <v>2</v>
      </c>
      <c r="F1890" s="8">
        <f t="shared" si="928"/>
        <v>0</v>
      </c>
      <c r="G1890" s="61">
        <f t="shared" si="929"/>
        <v>802</v>
      </c>
      <c r="H1890" s="66">
        <f t="shared" si="910"/>
        <v>0.63000785545954441</v>
      </c>
      <c r="I1890" s="2"/>
      <c r="J1890" s="2">
        <f t="shared" si="930"/>
        <v>0.79732914375490971</v>
      </c>
      <c r="K1890" s="2">
        <f t="shared" si="931"/>
        <v>0.16732128829536527</v>
      </c>
      <c r="L1890" s="2">
        <f t="shared" si="932"/>
        <v>0</v>
      </c>
      <c r="M1890" s="2">
        <f t="shared" si="933"/>
        <v>3.5349567949725019E-2</v>
      </c>
      <c r="N1890" s="64">
        <v>1015</v>
      </c>
      <c r="O1890" s="64">
        <v>213</v>
      </c>
      <c r="P1890" s="64"/>
      <c r="Q1890" s="64"/>
      <c r="R1890" s="64">
        <v>35</v>
      </c>
      <c r="S1890" s="64"/>
      <c r="T1890" s="64"/>
      <c r="U1890" s="64"/>
      <c r="V1890" s="64"/>
      <c r="W1890" s="64"/>
      <c r="X1890" s="64">
        <v>2</v>
      </c>
      <c r="Y1890" s="64">
        <v>8</v>
      </c>
      <c r="Z1890" s="64">
        <v>0</v>
      </c>
      <c r="AA1890" s="64">
        <v>0</v>
      </c>
      <c r="AB1890" s="64"/>
      <c r="AC1890" s="64"/>
      <c r="AD1890" s="64"/>
      <c r="AE1890" s="64"/>
      <c r="AG1890" s="6">
        <f>IF(Q1890&gt;0,RANK(Q1890,(N1890:P1890,Q1890:AE1890)),0)</f>
        <v>0</v>
      </c>
      <c r="AH1890" s="6">
        <f>IF(R1890&gt;0,RANK(R1890,(N1890:P1890,Q1890:AE1890)),0)</f>
        <v>3</v>
      </c>
      <c r="AI1890" s="6">
        <f>IF(T1890&gt;0,RANK(T1890,(N1890:P1890,Q1890:AE1890)),0)</f>
        <v>0</v>
      </c>
      <c r="AJ1890" s="6">
        <f>IF(S1890&gt;0,RANK(S1890,(N1890:P1890,Q1890:AE1890)),0)</f>
        <v>0</v>
      </c>
      <c r="AK1890" s="2">
        <f t="shared" si="934"/>
        <v>0</v>
      </c>
      <c r="AL1890" s="2">
        <f t="shared" si="935"/>
        <v>2.7494108405341711E-2</v>
      </c>
      <c r="AM1890" s="2">
        <f t="shared" si="936"/>
        <v>0</v>
      </c>
      <c r="AN1890" s="2">
        <f t="shared" si="937"/>
        <v>0</v>
      </c>
      <c r="AP1890" t="s">
        <v>1887</v>
      </c>
      <c r="AQ1890" t="s">
        <v>2203</v>
      </c>
      <c r="AR1890" s="61">
        <v>8</v>
      </c>
      <c r="AT1890">
        <v>1</v>
      </c>
      <c r="AU1890" s="105">
        <v>55</v>
      </c>
      <c r="AV1890" s="107">
        <v>78</v>
      </c>
      <c r="AW1890" s="111">
        <f t="shared" si="924"/>
        <v>55078</v>
      </c>
      <c r="AY1890" s="6" t="s">
        <v>1243</v>
      </c>
    </row>
    <row r="1891" spans="1:51" hidden="1" outlineLevel="1">
      <c r="A1891" t="s">
        <v>1278</v>
      </c>
      <c r="B1891" t="s">
        <v>2203</v>
      </c>
      <c r="C1891" s="1">
        <f t="shared" si="925"/>
        <v>477884</v>
      </c>
      <c r="D1891" s="8">
        <f t="shared" si="926"/>
        <v>1</v>
      </c>
      <c r="E1891" s="8">
        <f t="shared" si="927"/>
        <v>2</v>
      </c>
      <c r="F1891" s="8">
        <f t="shared" si="928"/>
        <v>0</v>
      </c>
      <c r="G1891" s="61">
        <f t="shared" si="929"/>
        <v>157208</v>
      </c>
      <c r="H1891" s="66">
        <f t="shared" si="910"/>
        <v>0.32896686225109023</v>
      </c>
      <c r="I1891" s="2"/>
      <c r="J1891" s="2">
        <f t="shared" si="930"/>
        <v>0.65417130517029243</v>
      </c>
      <c r="K1891" s="2">
        <f t="shared" si="931"/>
        <v>0.32520444291920214</v>
      </c>
      <c r="L1891" s="2">
        <f t="shared" si="932"/>
        <v>0</v>
      </c>
      <c r="M1891" s="2">
        <f t="shared" si="933"/>
        <v>2.0624251910505431E-2</v>
      </c>
      <c r="N1891" s="64">
        <v>312618</v>
      </c>
      <c r="O1891" s="64">
        <v>155410</v>
      </c>
      <c r="P1891" s="64"/>
      <c r="Q1891" s="64"/>
      <c r="R1891" s="64">
        <v>7181</v>
      </c>
      <c r="S1891" s="64"/>
      <c r="T1891" s="64"/>
      <c r="U1891" s="64"/>
      <c r="V1891" s="64"/>
      <c r="W1891" s="64"/>
      <c r="X1891" s="64">
        <v>639</v>
      </c>
      <c r="Y1891" s="64">
        <v>2022</v>
      </c>
      <c r="Z1891" s="64">
        <v>11</v>
      </c>
      <c r="AA1891" s="64">
        <v>3</v>
      </c>
      <c r="AB1891" s="64"/>
      <c r="AC1891" s="64"/>
      <c r="AD1891" s="64"/>
      <c r="AE1891" s="64"/>
      <c r="AG1891" s="6">
        <f>IF(Q1891&gt;0,RANK(Q1891,(N1891:P1891,Q1891:AE1891)),0)</f>
        <v>0</v>
      </c>
      <c r="AH1891" s="6">
        <f>IF(R1891&gt;0,RANK(R1891,(N1891:P1891,Q1891:AE1891)),0)</f>
        <v>3</v>
      </c>
      <c r="AI1891" s="6">
        <f>IF(T1891&gt;0,RANK(T1891,(N1891:P1891,Q1891:AE1891)),0)</f>
        <v>0</v>
      </c>
      <c r="AJ1891" s="6">
        <f>IF(S1891&gt;0,RANK(S1891,(N1891:P1891,Q1891:AE1891)),0)</f>
        <v>0</v>
      </c>
      <c r="AK1891" s="2">
        <f t="shared" si="934"/>
        <v>0</v>
      </c>
      <c r="AL1891" s="2">
        <f t="shared" si="935"/>
        <v>1.5026659189259318E-2</v>
      </c>
      <c r="AM1891" s="2">
        <f t="shared" si="936"/>
        <v>0</v>
      </c>
      <c r="AN1891" s="2">
        <f t="shared" si="937"/>
        <v>0</v>
      </c>
      <c r="AP1891" t="s">
        <v>1278</v>
      </c>
      <c r="AQ1891" t="s">
        <v>2203</v>
      </c>
      <c r="AR1891" s="61"/>
      <c r="AT1891">
        <v>1</v>
      </c>
      <c r="AU1891" s="105">
        <v>55</v>
      </c>
      <c r="AV1891" s="107">
        <v>79</v>
      </c>
      <c r="AW1891" s="111">
        <f t="shared" si="924"/>
        <v>55079</v>
      </c>
      <c r="AY1891" s="6" t="s">
        <v>1243</v>
      </c>
    </row>
    <row r="1892" spans="1:51" hidden="1" outlineLevel="1">
      <c r="A1892" t="s">
        <v>122</v>
      </c>
      <c r="B1892" t="s">
        <v>2203</v>
      </c>
      <c r="C1892" s="1">
        <f t="shared" si="925"/>
        <v>19157</v>
      </c>
      <c r="D1892" s="8">
        <f t="shared" si="926"/>
        <v>2</v>
      </c>
      <c r="E1892" s="8">
        <f t="shared" si="927"/>
        <v>1</v>
      </c>
      <c r="F1892" s="8">
        <f t="shared" si="928"/>
        <v>0</v>
      </c>
      <c r="G1892" s="61">
        <f t="shared" si="929"/>
        <v>1270</v>
      </c>
      <c r="H1892" s="66">
        <f t="shared" si="910"/>
        <v>6.6294304953802785E-2</v>
      </c>
      <c r="I1892" s="2"/>
      <c r="J1892" s="2">
        <f t="shared" si="930"/>
        <v>0.45043587200501123</v>
      </c>
      <c r="K1892" s="2">
        <f t="shared" si="931"/>
        <v>0.51673017695881396</v>
      </c>
      <c r="L1892" s="2">
        <f t="shared" si="932"/>
        <v>0</v>
      </c>
      <c r="M1892" s="2">
        <f t="shared" si="933"/>
        <v>3.2833951036174813E-2</v>
      </c>
      <c r="N1892" s="64">
        <v>8629</v>
      </c>
      <c r="O1892" s="64">
        <v>9899</v>
      </c>
      <c r="P1892" s="64"/>
      <c r="Q1892" s="64"/>
      <c r="R1892" s="64">
        <v>457</v>
      </c>
      <c r="S1892" s="64"/>
      <c r="T1892" s="64"/>
      <c r="U1892" s="64"/>
      <c r="V1892" s="64"/>
      <c r="W1892" s="64"/>
      <c r="X1892" s="64">
        <v>16</v>
      </c>
      <c r="Y1892" s="64">
        <v>156</v>
      </c>
      <c r="Z1892" s="64">
        <v>0</v>
      </c>
      <c r="AA1892" s="64">
        <v>0</v>
      </c>
      <c r="AB1892" s="64"/>
      <c r="AC1892" s="64"/>
      <c r="AD1892" s="64"/>
      <c r="AE1892" s="64"/>
      <c r="AG1892" s="6">
        <f>IF(Q1892&gt;0,RANK(Q1892,(N1892:P1892,Q1892:AE1892)),0)</f>
        <v>0</v>
      </c>
      <c r="AH1892" s="6">
        <f>IF(R1892&gt;0,RANK(R1892,(N1892:P1892,Q1892:AE1892)),0)</f>
        <v>3</v>
      </c>
      <c r="AI1892" s="6">
        <f>IF(T1892&gt;0,RANK(T1892,(N1892:P1892,Q1892:AE1892)),0)</f>
        <v>0</v>
      </c>
      <c r="AJ1892" s="6">
        <f>IF(S1892&gt;0,RANK(S1892,(N1892:P1892,Q1892:AE1892)),0)</f>
        <v>0</v>
      </c>
      <c r="AK1892" s="2">
        <f t="shared" si="934"/>
        <v>0</v>
      </c>
      <c r="AL1892" s="2">
        <f t="shared" si="935"/>
        <v>2.3855509735344782E-2</v>
      </c>
      <c r="AM1892" s="2">
        <f t="shared" si="936"/>
        <v>0</v>
      </c>
      <c r="AN1892" s="2">
        <f t="shared" si="937"/>
        <v>0</v>
      </c>
      <c r="AP1892" t="s">
        <v>122</v>
      </c>
      <c r="AQ1892" t="s">
        <v>2203</v>
      </c>
      <c r="AR1892" s="61"/>
      <c r="AT1892">
        <v>1</v>
      </c>
      <c r="AU1892" s="105">
        <v>55</v>
      </c>
      <c r="AV1892" s="107">
        <v>81</v>
      </c>
      <c r="AW1892" s="111">
        <f t="shared" si="924"/>
        <v>55081</v>
      </c>
      <c r="AY1892" s="6" t="s">
        <v>1243</v>
      </c>
    </row>
    <row r="1893" spans="1:51" hidden="1" outlineLevel="1">
      <c r="A1893" t="s">
        <v>245</v>
      </c>
      <c r="B1893" t="s">
        <v>2203</v>
      </c>
      <c r="C1893" s="1">
        <f t="shared" si="925"/>
        <v>19535</v>
      </c>
      <c r="D1893" s="8">
        <f t="shared" si="926"/>
        <v>2</v>
      </c>
      <c r="E1893" s="8">
        <f t="shared" si="927"/>
        <v>1</v>
      </c>
      <c r="F1893" s="8">
        <f t="shared" si="928"/>
        <v>0</v>
      </c>
      <c r="G1893" s="61">
        <f t="shared" si="929"/>
        <v>1240</v>
      </c>
      <c r="H1893" s="66">
        <f t="shared" si="910"/>
        <v>6.3475812643972354E-2</v>
      </c>
      <c r="I1893" s="2"/>
      <c r="J1893" s="2">
        <f t="shared" si="930"/>
        <v>0.45006398771435885</v>
      </c>
      <c r="K1893" s="2">
        <f t="shared" si="931"/>
        <v>0.51353980035833124</v>
      </c>
      <c r="L1893" s="2">
        <f t="shared" si="932"/>
        <v>0</v>
      </c>
      <c r="M1893" s="2">
        <f t="shared" si="933"/>
        <v>3.6396211927309907E-2</v>
      </c>
      <c r="N1893" s="64">
        <v>8792</v>
      </c>
      <c r="O1893" s="64">
        <v>10032</v>
      </c>
      <c r="P1893" s="64"/>
      <c r="Q1893" s="64"/>
      <c r="R1893" s="64">
        <v>502</v>
      </c>
      <c r="S1893" s="64"/>
      <c r="T1893" s="64"/>
      <c r="U1893" s="64"/>
      <c r="V1893" s="64"/>
      <c r="W1893" s="64"/>
      <c r="X1893" s="64">
        <v>20</v>
      </c>
      <c r="Y1893" s="64">
        <v>189</v>
      </c>
      <c r="Z1893" s="64">
        <v>0</v>
      </c>
      <c r="AA1893" s="64">
        <v>0</v>
      </c>
      <c r="AB1893" s="64"/>
      <c r="AC1893" s="64"/>
      <c r="AD1893" s="64"/>
      <c r="AE1893" s="64"/>
      <c r="AG1893" s="6">
        <f>IF(Q1893&gt;0,RANK(Q1893,(N1893:P1893,Q1893:AE1893)),0)</f>
        <v>0</v>
      </c>
      <c r="AH1893" s="6">
        <f>IF(R1893&gt;0,RANK(R1893,(N1893:P1893,Q1893:AE1893)),0)</f>
        <v>3</v>
      </c>
      <c r="AI1893" s="6">
        <f>IF(T1893&gt;0,RANK(T1893,(N1893:P1893,Q1893:AE1893)),0)</f>
        <v>0</v>
      </c>
      <c r="AJ1893" s="6">
        <f>IF(S1893&gt;0,RANK(S1893,(N1893:P1893,Q1893:AE1893)),0)</f>
        <v>0</v>
      </c>
      <c r="AK1893" s="2">
        <f t="shared" si="934"/>
        <v>0</v>
      </c>
      <c r="AL1893" s="2">
        <f t="shared" si="935"/>
        <v>2.569746608651139E-2</v>
      </c>
      <c r="AM1893" s="2">
        <f t="shared" si="936"/>
        <v>0</v>
      </c>
      <c r="AN1893" s="2">
        <f t="shared" si="937"/>
        <v>0</v>
      </c>
      <c r="AP1893" t="s">
        <v>245</v>
      </c>
      <c r="AQ1893" t="s">
        <v>2203</v>
      </c>
      <c r="AR1893" s="61">
        <v>8</v>
      </c>
      <c r="AT1893">
        <v>1</v>
      </c>
      <c r="AU1893" s="105">
        <v>55</v>
      </c>
      <c r="AV1893" s="107">
        <v>83</v>
      </c>
      <c r="AW1893" s="111">
        <f t="shared" si="924"/>
        <v>55083</v>
      </c>
      <c r="AY1893" s="6" t="s">
        <v>1243</v>
      </c>
    </row>
    <row r="1894" spans="1:51" hidden="1" outlineLevel="1">
      <c r="A1894" t="s">
        <v>840</v>
      </c>
      <c r="B1894" t="s">
        <v>2203</v>
      </c>
      <c r="C1894" s="1">
        <f t="shared" si="925"/>
        <v>21199</v>
      </c>
      <c r="D1894" s="8">
        <f t="shared" si="926"/>
        <v>2</v>
      </c>
      <c r="E1894" s="8">
        <f t="shared" si="927"/>
        <v>1</v>
      </c>
      <c r="F1894" s="8">
        <f t="shared" si="928"/>
        <v>0</v>
      </c>
      <c r="G1894" s="61">
        <f t="shared" si="929"/>
        <v>136</v>
      </c>
      <c r="H1894" s="66">
        <f t="shared" si="910"/>
        <v>6.4153969526864474E-3</v>
      </c>
      <c r="I1894" s="2"/>
      <c r="J1894" s="2">
        <f t="shared" si="930"/>
        <v>0.47393744987971131</v>
      </c>
      <c r="K1894" s="2">
        <f t="shared" si="931"/>
        <v>0.48035284683239776</v>
      </c>
      <c r="L1894" s="2">
        <f t="shared" si="932"/>
        <v>0</v>
      </c>
      <c r="M1894" s="2">
        <f t="shared" si="933"/>
        <v>4.5709703287890924E-2</v>
      </c>
      <c r="N1894" s="64">
        <v>10047</v>
      </c>
      <c r="O1894" s="64">
        <v>10183</v>
      </c>
      <c r="P1894" s="64"/>
      <c r="Q1894" s="64"/>
      <c r="R1894" s="64">
        <v>706</v>
      </c>
      <c r="S1894" s="64"/>
      <c r="T1894" s="64"/>
      <c r="U1894" s="64"/>
      <c r="V1894" s="64"/>
      <c r="W1894" s="64"/>
      <c r="X1894" s="64">
        <v>40</v>
      </c>
      <c r="Y1894" s="64">
        <v>223</v>
      </c>
      <c r="Z1894" s="64">
        <v>0</v>
      </c>
      <c r="AA1894" s="64">
        <v>0</v>
      </c>
      <c r="AB1894" s="64"/>
      <c r="AC1894" s="64"/>
      <c r="AD1894" s="64"/>
      <c r="AE1894" s="64"/>
      <c r="AG1894" s="6">
        <f>IF(Q1894&gt;0,RANK(Q1894,(N1894:P1894,Q1894:AE1894)),0)</f>
        <v>0</v>
      </c>
      <c r="AH1894" s="6">
        <f>IF(R1894&gt;0,RANK(R1894,(N1894:P1894,Q1894:AE1894)),0)</f>
        <v>3</v>
      </c>
      <c r="AI1894" s="6">
        <f>IF(T1894&gt;0,RANK(T1894,(N1894:P1894,Q1894:AE1894)),0)</f>
        <v>0</v>
      </c>
      <c r="AJ1894" s="6">
        <f>IF(S1894&gt;0,RANK(S1894,(N1894:P1894,Q1894:AE1894)),0)</f>
        <v>0</v>
      </c>
      <c r="AK1894" s="2">
        <f t="shared" si="934"/>
        <v>0</v>
      </c>
      <c r="AL1894" s="2">
        <f t="shared" si="935"/>
        <v>3.3303457710269352E-2</v>
      </c>
      <c r="AM1894" s="2">
        <f t="shared" si="936"/>
        <v>0</v>
      </c>
      <c r="AN1894" s="2">
        <f t="shared" si="937"/>
        <v>0</v>
      </c>
      <c r="AP1894" t="s">
        <v>840</v>
      </c>
      <c r="AQ1894" t="s">
        <v>2203</v>
      </c>
      <c r="AR1894" s="61">
        <v>7</v>
      </c>
      <c r="AT1894">
        <v>1</v>
      </c>
      <c r="AU1894" s="105">
        <v>55</v>
      </c>
      <c r="AV1894" s="107">
        <v>85</v>
      </c>
      <c r="AW1894" s="111">
        <f t="shared" si="924"/>
        <v>55085</v>
      </c>
      <c r="AY1894" s="6" t="s">
        <v>1243</v>
      </c>
    </row>
    <row r="1895" spans="1:51" hidden="1" outlineLevel="1">
      <c r="A1895" t="s">
        <v>2439</v>
      </c>
      <c r="B1895" t="s">
        <v>2203</v>
      </c>
      <c r="C1895" s="1">
        <f t="shared" si="925"/>
        <v>92928</v>
      </c>
      <c r="D1895" s="8">
        <f t="shared" si="926"/>
        <v>2</v>
      </c>
      <c r="E1895" s="8">
        <f t="shared" si="927"/>
        <v>1</v>
      </c>
      <c r="F1895" s="8">
        <f t="shared" si="928"/>
        <v>0</v>
      </c>
      <c r="G1895" s="61">
        <f t="shared" si="929"/>
        <v>2915</v>
      </c>
      <c r="H1895" s="66">
        <f t="shared" si="910"/>
        <v>3.1368371212121215E-2</v>
      </c>
      <c r="I1895" s="2"/>
      <c r="J1895" s="2">
        <f t="shared" si="930"/>
        <v>0.46591985192837465</v>
      </c>
      <c r="K1895" s="2">
        <f t="shared" si="931"/>
        <v>0.49728822314049587</v>
      </c>
      <c r="L1895" s="2">
        <f t="shared" si="932"/>
        <v>0</v>
      </c>
      <c r="M1895" s="2">
        <f t="shared" si="933"/>
        <v>3.6791924931129427E-2</v>
      </c>
      <c r="N1895" s="64">
        <v>43297</v>
      </c>
      <c r="O1895" s="64">
        <v>46212</v>
      </c>
      <c r="P1895" s="64"/>
      <c r="Q1895" s="64"/>
      <c r="R1895" s="64">
        <v>2541</v>
      </c>
      <c r="S1895" s="64"/>
      <c r="T1895" s="64"/>
      <c r="U1895" s="64"/>
      <c r="V1895" s="64"/>
      <c r="W1895" s="64"/>
      <c r="X1895" s="64">
        <v>102</v>
      </c>
      <c r="Y1895" s="64">
        <v>770</v>
      </c>
      <c r="Z1895" s="64">
        <v>6</v>
      </c>
      <c r="AA1895" s="64">
        <v>0</v>
      </c>
      <c r="AB1895" s="64"/>
      <c r="AC1895" s="64"/>
      <c r="AD1895" s="64"/>
      <c r="AE1895" s="64"/>
      <c r="AG1895" s="6">
        <f>IF(Q1895&gt;0,RANK(Q1895,(N1895:P1895,Q1895:AE1895)),0)</f>
        <v>0</v>
      </c>
      <c r="AH1895" s="6">
        <f>IF(R1895&gt;0,RANK(R1895,(N1895:P1895,Q1895:AE1895)),0)</f>
        <v>3</v>
      </c>
      <c r="AI1895" s="6">
        <f>IF(T1895&gt;0,RANK(T1895,(N1895:P1895,Q1895:AE1895)),0)</f>
        <v>0</v>
      </c>
      <c r="AJ1895" s="6">
        <f>IF(S1895&gt;0,RANK(S1895,(N1895:P1895,Q1895:AE1895)),0)</f>
        <v>0</v>
      </c>
      <c r="AK1895" s="2">
        <f t="shared" si="934"/>
        <v>0</v>
      </c>
      <c r="AL1895" s="2">
        <f t="shared" si="935"/>
        <v>2.734375E-2</v>
      </c>
      <c r="AM1895" s="2">
        <f t="shared" si="936"/>
        <v>0</v>
      </c>
      <c r="AN1895" s="2">
        <f t="shared" si="937"/>
        <v>0</v>
      </c>
      <c r="AP1895" t="s">
        <v>2439</v>
      </c>
      <c r="AQ1895" t="s">
        <v>2203</v>
      </c>
      <c r="AR1895" s="61">
        <v>8</v>
      </c>
      <c r="AT1895">
        <v>1</v>
      </c>
      <c r="AU1895" s="105">
        <v>55</v>
      </c>
      <c r="AV1895" s="107">
        <v>87</v>
      </c>
      <c r="AW1895" s="111">
        <f t="shared" si="924"/>
        <v>55087</v>
      </c>
      <c r="AY1895" s="6" t="s">
        <v>1243</v>
      </c>
    </row>
    <row r="1896" spans="1:51" hidden="1" outlineLevel="1">
      <c r="A1896" t="s">
        <v>1054</v>
      </c>
      <c r="B1896" t="s">
        <v>2203</v>
      </c>
      <c r="C1896" s="1">
        <f t="shared" si="925"/>
        <v>55050</v>
      </c>
      <c r="D1896" s="8">
        <f t="shared" si="926"/>
        <v>2</v>
      </c>
      <c r="E1896" s="8">
        <f t="shared" si="927"/>
        <v>1</v>
      </c>
      <c r="F1896" s="8">
        <f t="shared" si="928"/>
        <v>0</v>
      </c>
      <c r="G1896" s="61">
        <f t="shared" si="929"/>
        <v>17178</v>
      </c>
      <c r="H1896" s="66">
        <f t="shared" si="910"/>
        <v>0.31204359673024523</v>
      </c>
      <c r="I1896" s="2"/>
      <c r="J1896" s="2">
        <f t="shared" si="930"/>
        <v>0.33215258855585833</v>
      </c>
      <c r="K1896" s="2">
        <f t="shared" si="931"/>
        <v>0.64419618528610356</v>
      </c>
      <c r="L1896" s="2">
        <f t="shared" si="932"/>
        <v>0</v>
      </c>
      <c r="M1896" s="2">
        <f t="shared" si="933"/>
        <v>2.3651226158038163E-2</v>
      </c>
      <c r="N1896" s="64">
        <v>18285</v>
      </c>
      <c r="O1896" s="64">
        <v>35463</v>
      </c>
      <c r="P1896" s="64"/>
      <c r="Q1896" s="64"/>
      <c r="R1896" s="64">
        <v>1059</v>
      </c>
      <c r="S1896" s="64"/>
      <c r="T1896" s="64"/>
      <c r="U1896" s="64"/>
      <c r="V1896" s="64"/>
      <c r="W1896" s="64"/>
      <c r="X1896" s="64">
        <v>68</v>
      </c>
      <c r="Y1896" s="64">
        <v>171</v>
      </c>
      <c r="Z1896" s="64">
        <v>2</v>
      </c>
      <c r="AA1896" s="64">
        <v>2</v>
      </c>
      <c r="AB1896" s="64"/>
      <c r="AC1896" s="64"/>
      <c r="AD1896" s="64"/>
      <c r="AE1896" s="64"/>
      <c r="AG1896" s="6">
        <f>IF(Q1896&gt;0,RANK(Q1896,(N1896:P1896,Q1896:AE1896)),0)</f>
        <v>0</v>
      </c>
      <c r="AH1896" s="6">
        <f>IF(R1896&gt;0,RANK(R1896,(N1896:P1896,Q1896:AE1896)),0)</f>
        <v>3</v>
      </c>
      <c r="AI1896" s="6">
        <f>IF(T1896&gt;0,RANK(T1896,(N1896:P1896,Q1896:AE1896)),0)</f>
        <v>0</v>
      </c>
      <c r="AJ1896" s="6">
        <f>IF(S1896&gt;0,RANK(S1896,(N1896:P1896,Q1896:AE1896)),0)</f>
        <v>0</v>
      </c>
      <c r="AK1896" s="2">
        <f t="shared" si="934"/>
        <v>0</v>
      </c>
      <c r="AL1896" s="2">
        <f t="shared" si="935"/>
        <v>1.9237057220708446E-2</v>
      </c>
      <c r="AM1896" s="2">
        <f t="shared" si="936"/>
        <v>0</v>
      </c>
      <c r="AN1896" s="2">
        <f t="shared" si="937"/>
        <v>0</v>
      </c>
      <c r="AP1896" t="s">
        <v>1054</v>
      </c>
      <c r="AQ1896" t="s">
        <v>2203</v>
      </c>
      <c r="AR1896" s="61">
        <v>6</v>
      </c>
      <c r="AT1896">
        <v>1</v>
      </c>
      <c r="AU1896" s="105">
        <v>55</v>
      </c>
      <c r="AV1896" s="107">
        <v>89</v>
      </c>
      <c r="AW1896" s="111">
        <f t="shared" si="924"/>
        <v>55089</v>
      </c>
      <c r="AY1896" s="6" t="s">
        <v>1243</v>
      </c>
    </row>
    <row r="1897" spans="1:51" hidden="1" outlineLevel="1">
      <c r="A1897" t="s">
        <v>162</v>
      </c>
      <c r="B1897" t="s">
        <v>2203</v>
      </c>
      <c r="C1897" s="1">
        <f t="shared" si="925"/>
        <v>3592</v>
      </c>
      <c r="D1897" s="8">
        <f t="shared" si="926"/>
        <v>1</v>
      </c>
      <c r="E1897" s="8">
        <f t="shared" si="927"/>
        <v>2</v>
      </c>
      <c r="F1897" s="8">
        <f t="shared" si="928"/>
        <v>0</v>
      </c>
      <c r="G1897" s="61">
        <f t="shared" si="929"/>
        <v>110</v>
      </c>
      <c r="H1897" s="66">
        <f t="shared" si="910"/>
        <v>3.0623608017817373E-2</v>
      </c>
      <c r="I1897" s="2"/>
      <c r="J1897" s="2">
        <f t="shared" si="930"/>
        <v>0.50445434298440983</v>
      </c>
      <c r="K1897" s="2">
        <f t="shared" si="931"/>
        <v>0.47383073496659245</v>
      </c>
      <c r="L1897" s="2">
        <f t="shared" si="932"/>
        <v>0</v>
      </c>
      <c r="M1897" s="2">
        <f t="shared" si="933"/>
        <v>2.171492204899772E-2</v>
      </c>
      <c r="N1897" s="64">
        <v>1812</v>
      </c>
      <c r="O1897" s="64">
        <v>1702</v>
      </c>
      <c r="P1897" s="64"/>
      <c r="Q1897" s="64"/>
      <c r="R1897" s="64">
        <v>64</v>
      </c>
      <c r="S1897" s="64"/>
      <c r="T1897" s="64"/>
      <c r="U1897" s="64"/>
      <c r="V1897" s="64"/>
      <c r="W1897" s="64"/>
      <c r="X1897" s="64">
        <v>1</v>
      </c>
      <c r="Y1897" s="64">
        <v>13</v>
      </c>
      <c r="Z1897" s="64">
        <v>0</v>
      </c>
      <c r="AA1897" s="64">
        <v>0</v>
      </c>
      <c r="AB1897" s="64"/>
      <c r="AC1897" s="64"/>
      <c r="AD1897" s="64"/>
      <c r="AE1897" s="64"/>
      <c r="AG1897" s="6">
        <f>IF(Q1897&gt;0,RANK(Q1897,(N1897:P1897,Q1897:AE1897)),0)</f>
        <v>0</v>
      </c>
      <c r="AH1897" s="6">
        <f>IF(R1897&gt;0,RANK(R1897,(N1897:P1897,Q1897:AE1897)),0)</f>
        <v>3</v>
      </c>
      <c r="AI1897" s="6">
        <f>IF(T1897&gt;0,RANK(T1897,(N1897:P1897,Q1897:AE1897)),0)</f>
        <v>0</v>
      </c>
      <c r="AJ1897" s="6">
        <f>IF(S1897&gt;0,RANK(S1897,(N1897:P1897,Q1897:AE1897)),0)</f>
        <v>0</v>
      </c>
      <c r="AK1897" s="2">
        <f t="shared" si="934"/>
        <v>0</v>
      </c>
      <c r="AL1897" s="2">
        <f t="shared" si="935"/>
        <v>1.7817371937639197E-2</v>
      </c>
      <c r="AM1897" s="2">
        <f t="shared" si="936"/>
        <v>0</v>
      </c>
      <c r="AN1897" s="2">
        <f t="shared" si="937"/>
        <v>0</v>
      </c>
      <c r="AP1897" t="s">
        <v>162</v>
      </c>
      <c r="AQ1897" t="s">
        <v>2203</v>
      </c>
      <c r="AR1897" s="61">
        <v>3</v>
      </c>
      <c r="AT1897">
        <v>1</v>
      </c>
      <c r="AU1897" s="105">
        <v>55</v>
      </c>
      <c r="AV1897" s="107">
        <v>91</v>
      </c>
      <c r="AW1897" s="111">
        <f t="shared" si="924"/>
        <v>55091</v>
      </c>
      <c r="AY1897" s="6" t="s">
        <v>1243</v>
      </c>
    </row>
    <row r="1898" spans="1:51" hidden="1" outlineLevel="1">
      <c r="A1898" t="s">
        <v>335</v>
      </c>
      <c r="B1898" t="s">
        <v>2203</v>
      </c>
      <c r="C1898" s="1">
        <f t="shared" si="925"/>
        <v>20606</v>
      </c>
      <c r="D1898" s="8">
        <f t="shared" si="926"/>
        <v>1</v>
      </c>
      <c r="E1898" s="8">
        <f t="shared" si="927"/>
        <v>2</v>
      </c>
      <c r="F1898" s="8">
        <f t="shared" si="928"/>
        <v>0</v>
      </c>
      <c r="G1898" s="61">
        <f t="shared" si="929"/>
        <v>404</v>
      </c>
      <c r="H1898" s="66">
        <f t="shared" ref="H1898:H1948" si="938">IF(C1898&gt;0,G1898/C1898,0)</f>
        <v>1.9605940017470638E-2</v>
      </c>
      <c r="I1898" s="2"/>
      <c r="J1898" s="2">
        <f t="shared" si="930"/>
        <v>0.4976220518295642</v>
      </c>
      <c r="K1898" s="2">
        <f t="shared" si="931"/>
        <v>0.47801611181209358</v>
      </c>
      <c r="L1898" s="2">
        <f t="shared" si="932"/>
        <v>0</v>
      </c>
      <c r="M1898" s="2">
        <f t="shared" si="933"/>
        <v>2.4361836358342215E-2</v>
      </c>
      <c r="N1898" s="64">
        <v>10254</v>
      </c>
      <c r="O1898" s="64">
        <v>9850</v>
      </c>
      <c r="P1898" s="64"/>
      <c r="Q1898" s="64"/>
      <c r="R1898" s="64">
        <v>364</v>
      </c>
      <c r="S1898" s="64"/>
      <c r="T1898" s="64"/>
      <c r="U1898" s="64"/>
      <c r="V1898" s="64"/>
      <c r="W1898" s="64"/>
      <c r="X1898" s="64">
        <v>12</v>
      </c>
      <c r="Y1898" s="64">
        <v>126</v>
      </c>
      <c r="Z1898" s="64">
        <v>0</v>
      </c>
      <c r="AA1898" s="64">
        <v>0</v>
      </c>
      <c r="AB1898" s="64"/>
      <c r="AC1898" s="64"/>
      <c r="AD1898" s="64"/>
      <c r="AE1898" s="64"/>
      <c r="AG1898" s="6">
        <f>IF(Q1898&gt;0,RANK(Q1898,(N1898:P1898,Q1898:AE1898)),0)</f>
        <v>0</v>
      </c>
      <c r="AH1898" s="6">
        <f>IF(R1898&gt;0,RANK(R1898,(N1898:P1898,Q1898:AE1898)),0)</f>
        <v>3</v>
      </c>
      <c r="AI1898" s="6">
        <f>IF(T1898&gt;0,RANK(T1898,(N1898:P1898,Q1898:AE1898)),0)</f>
        <v>0</v>
      </c>
      <c r="AJ1898" s="6">
        <f>IF(S1898&gt;0,RANK(S1898,(N1898:P1898,Q1898:AE1898)),0)</f>
        <v>0</v>
      </c>
      <c r="AK1898" s="2">
        <f t="shared" si="934"/>
        <v>0</v>
      </c>
      <c r="AL1898" s="2">
        <f t="shared" si="935"/>
        <v>1.7664757837523051E-2</v>
      </c>
      <c r="AM1898" s="2">
        <f t="shared" si="936"/>
        <v>0</v>
      </c>
      <c r="AN1898" s="2">
        <f t="shared" si="937"/>
        <v>0</v>
      </c>
      <c r="AP1898" t="s">
        <v>335</v>
      </c>
      <c r="AQ1898" t="s">
        <v>2203</v>
      </c>
      <c r="AR1898" s="61">
        <v>3</v>
      </c>
      <c r="AT1898">
        <v>1</v>
      </c>
      <c r="AU1898" s="105">
        <v>55</v>
      </c>
      <c r="AV1898" s="107">
        <v>93</v>
      </c>
      <c r="AW1898" s="111">
        <f t="shared" si="924"/>
        <v>55093</v>
      </c>
      <c r="AY1898" s="6" t="s">
        <v>1243</v>
      </c>
    </row>
    <row r="1899" spans="1:51" hidden="1" outlineLevel="1">
      <c r="A1899" t="s">
        <v>879</v>
      </c>
      <c r="B1899" t="s">
        <v>2203</v>
      </c>
      <c r="C1899" s="1">
        <f t="shared" si="925"/>
        <v>22144</v>
      </c>
      <c r="D1899" s="8">
        <f t="shared" si="926"/>
        <v>2</v>
      </c>
      <c r="E1899" s="8">
        <f t="shared" si="927"/>
        <v>1</v>
      </c>
      <c r="F1899" s="8">
        <f t="shared" si="928"/>
        <v>0</v>
      </c>
      <c r="G1899" s="61">
        <f t="shared" si="929"/>
        <v>1118</v>
      </c>
      <c r="H1899" s="66">
        <f t="shared" si="938"/>
        <v>5.0487716763005779E-2</v>
      </c>
      <c r="I1899" s="2"/>
      <c r="J1899" s="2">
        <f t="shared" si="930"/>
        <v>0.46026011560693642</v>
      </c>
      <c r="K1899" s="2">
        <f t="shared" si="931"/>
        <v>0.51074783236994215</v>
      </c>
      <c r="L1899" s="2">
        <f t="shared" si="932"/>
        <v>0</v>
      </c>
      <c r="M1899" s="2">
        <f t="shared" si="933"/>
        <v>2.8992052023121495E-2</v>
      </c>
      <c r="N1899" s="64">
        <v>10192</v>
      </c>
      <c r="O1899" s="64">
        <v>11310</v>
      </c>
      <c r="P1899" s="64"/>
      <c r="Q1899" s="64"/>
      <c r="R1899" s="64">
        <v>483</v>
      </c>
      <c r="S1899" s="64"/>
      <c r="T1899" s="64"/>
      <c r="U1899" s="64"/>
      <c r="V1899" s="64"/>
      <c r="W1899" s="64"/>
      <c r="X1899" s="64">
        <v>19</v>
      </c>
      <c r="Y1899" s="64">
        <v>140</v>
      </c>
      <c r="Z1899" s="64">
        <v>0</v>
      </c>
      <c r="AA1899" s="64">
        <v>0</v>
      </c>
      <c r="AB1899" s="64"/>
      <c r="AC1899" s="64"/>
      <c r="AD1899" s="64"/>
      <c r="AE1899" s="64"/>
      <c r="AG1899" s="6">
        <f>IF(Q1899&gt;0,RANK(Q1899,(N1899:P1899,Q1899:AE1899)),0)</f>
        <v>0</v>
      </c>
      <c r="AH1899" s="6">
        <f>IF(R1899&gt;0,RANK(R1899,(N1899:P1899,Q1899:AE1899)),0)</f>
        <v>3</v>
      </c>
      <c r="AI1899" s="6">
        <f>IF(T1899&gt;0,RANK(T1899,(N1899:P1899,Q1899:AE1899)),0)</f>
        <v>0</v>
      </c>
      <c r="AJ1899" s="6">
        <f>IF(S1899&gt;0,RANK(S1899,(N1899:P1899,Q1899:AE1899)),0)</f>
        <v>0</v>
      </c>
      <c r="AK1899" s="2">
        <f t="shared" si="934"/>
        <v>0</v>
      </c>
      <c r="AL1899" s="2">
        <f t="shared" si="935"/>
        <v>2.1811777456647398E-2</v>
      </c>
      <c r="AM1899" s="2">
        <f t="shared" si="936"/>
        <v>0</v>
      </c>
      <c r="AN1899" s="2">
        <f t="shared" si="937"/>
        <v>0</v>
      </c>
      <c r="AP1899" t="s">
        <v>879</v>
      </c>
      <c r="AQ1899" t="s">
        <v>2203</v>
      </c>
      <c r="AR1899" s="61">
        <v>7</v>
      </c>
      <c r="AT1899">
        <v>1</v>
      </c>
      <c r="AU1899" s="105">
        <v>55</v>
      </c>
      <c r="AV1899" s="107">
        <v>95</v>
      </c>
      <c r="AW1899" s="111">
        <f t="shared" si="924"/>
        <v>55095</v>
      </c>
      <c r="AY1899" s="6" t="s">
        <v>1243</v>
      </c>
    </row>
    <row r="1900" spans="1:51" hidden="1" outlineLevel="1">
      <c r="A1900" t="s">
        <v>1855</v>
      </c>
      <c r="B1900" t="s">
        <v>2203</v>
      </c>
      <c r="C1900" s="1">
        <f t="shared" si="925"/>
        <v>38274</v>
      </c>
      <c r="D1900" s="8">
        <f t="shared" si="926"/>
        <v>1</v>
      </c>
      <c r="E1900" s="8">
        <f t="shared" si="927"/>
        <v>2</v>
      </c>
      <c r="F1900" s="8">
        <f t="shared" si="928"/>
        <v>0</v>
      </c>
      <c r="G1900" s="61">
        <f t="shared" si="929"/>
        <v>5759</v>
      </c>
      <c r="H1900" s="66">
        <f t="shared" si="938"/>
        <v>0.15046768040967759</v>
      </c>
      <c r="I1900" s="2"/>
      <c r="J1900" s="2">
        <f t="shared" si="930"/>
        <v>0.56092909024402993</v>
      </c>
      <c r="K1900" s="2">
        <f t="shared" si="931"/>
        <v>0.41046140983435231</v>
      </c>
      <c r="L1900" s="2">
        <f t="shared" si="932"/>
        <v>0</v>
      </c>
      <c r="M1900" s="2">
        <f t="shared" si="933"/>
        <v>2.8609499921617765E-2</v>
      </c>
      <c r="N1900" s="64">
        <v>21469</v>
      </c>
      <c r="O1900" s="64">
        <v>15710</v>
      </c>
      <c r="P1900" s="64"/>
      <c r="Q1900" s="64"/>
      <c r="R1900" s="64">
        <v>709</v>
      </c>
      <c r="S1900" s="64"/>
      <c r="T1900" s="64"/>
      <c r="U1900" s="64"/>
      <c r="V1900" s="64"/>
      <c r="W1900" s="64"/>
      <c r="X1900" s="64">
        <v>63</v>
      </c>
      <c r="Y1900" s="64">
        <v>322</v>
      </c>
      <c r="Z1900" s="64">
        <v>0</v>
      </c>
      <c r="AA1900" s="64">
        <v>1</v>
      </c>
      <c r="AB1900" s="64"/>
      <c r="AC1900" s="64"/>
      <c r="AD1900" s="64"/>
      <c r="AE1900" s="64"/>
      <c r="AG1900" s="6">
        <f>IF(Q1900&gt;0,RANK(Q1900,(N1900:P1900,Q1900:AE1900)),0)</f>
        <v>0</v>
      </c>
      <c r="AH1900" s="6">
        <f>IF(R1900&gt;0,RANK(R1900,(N1900:P1900,Q1900:AE1900)),0)</f>
        <v>3</v>
      </c>
      <c r="AI1900" s="6">
        <f>IF(T1900&gt;0,RANK(T1900,(N1900:P1900,Q1900:AE1900)),0)</f>
        <v>0</v>
      </c>
      <c r="AJ1900" s="6">
        <f>IF(S1900&gt;0,RANK(S1900,(N1900:P1900,Q1900:AE1900)),0)</f>
        <v>0</v>
      </c>
      <c r="AK1900" s="2">
        <f t="shared" si="934"/>
        <v>0</v>
      </c>
      <c r="AL1900" s="2">
        <f t="shared" si="935"/>
        <v>1.8524324606782671E-2</v>
      </c>
      <c r="AM1900" s="2">
        <f t="shared" si="936"/>
        <v>0</v>
      </c>
      <c r="AN1900" s="2">
        <f t="shared" si="937"/>
        <v>0</v>
      </c>
      <c r="AP1900" t="s">
        <v>1855</v>
      </c>
      <c r="AQ1900" t="s">
        <v>2203</v>
      </c>
      <c r="AR1900" s="61">
        <v>3</v>
      </c>
      <c r="AT1900">
        <v>1</v>
      </c>
      <c r="AU1900" s="105">
        <v>55</v>
      </c>
      <c r="AV1900" s="107">
        <v>97</v>
      </c>
      <c r="AW1900" s="111">
        <f t="shared" si="924"/>
        <v>55097</v>
      </c>
      <c r="AY1900" s="6" t="s">
        <v>1243</v>
      </c>
    </row>
    <row r="1901" spans="1:51" hidden="1" outlineLevel="1">
      <c r="A1901" t="s">
        <v>20</v>
      </c>
      <c r="B1901" t="s">
        <v>2203</v>
      </c>
      <c r="C1901" s="1">
        <f t="shared" si="925"/>
        <v>7730</v>
      </c>
      <c r="D1901" s="8">
        <f t="shared" si="926"/>
        <v>1</v>
      </c>
      <c r="E1901" s="8">
        <f t="shared" si="927"/>
        <v>2</v>
      </c>
      <c r="F1901" s="8">
        <f t="shared" si="928"/>
        <v>0</v>
      </c>
      <c r="G1901" s="61">
        <f t="shared" si="929"/>
        <v>209</v>
      </c>
      <c r="H1901" s="66">
        <f t="shared" si="938"/>
        <v>2.7037516170763259E-2</v>
      </c>
      <c r="I1901" s="2"/>
      <c r="J1901" s="2">
        <f t="shared" si="930"/>
        <v>0.49573091849935319</v>
      </c>
      <c r="K1901" s="2">
        <f t="shared" si="931"/>
        <v>0.46869340232858991</v>
      </c>
      <c r="L1901" s="2">
        <f t="shared" si="932"/>
        <v>0</v>
      </c>
      <c r="M1901" s="2">
        <f t="shared" si="933"/>
        <v>3.557567917205684E-2</v>
      </c>
      <c r="N1901" s="64">
        <v>3832</v>
      </c>
      <c r="O1901" s="64">
        <v>3623</v>
      </c>
      <c r="P1901" s="64"/>
      <c r="Q1901" s="64"/>
      <c r="R1901" s="64">
        <v>211</v>
      </c>
      <c r="S1901" s="64"/>
      <c r="T1901" s="64"/>
      <c r="U1901" s="64"/>
      <c r="V1901" s="64"/>
      <c r="W1901" s="64"/>
      <c r="X1901" s="64">
        <v>3</v>
      </c>
      <c r="Y1901" s="64">
        <v>61</v>
      </c>
      <c r="Z1901" s="64">
        <v>0</v>
      </c>
      <c r="AA1901" s="64">
        <v>0</v>
      </c>
      <c r="AB1901" s="64"/>
      <c r="AC1901" s="64"/>
      <c r="AD1901" s="64"/>
      <c r="AE1901" s="64"/>
      <c r="AG1901" s="6">
        <f>IF(Q1901&gt;0,RANK(Q1901,(N1901:P1901,Q1901:AE1901)),0)</f>
        <v>0</v>
      </c>
      <c r="AH1901" s="6">
        <f>IF(R1901&gt;0,RANK(R1901,(N1901:P1901,Q1901:AE1901)),0)</f>
        <v>3</v>
      </c>
      <c r="AI1901" s="6">
        <f>IF(T1901&gt;0,RANK(T1901,(N1901:P1901,Q1901:AE1901)),0)</f>
        <v>0</v>
      </c>
      <c r="AJ1901" s="6">
        <f>IF(S1901&gt;0,RANK(S1901,(N1901:P1901,Q1901:AE1901)),0)</f>
        <v>0</v>
      </c>
      <c r="AK1901" s="2">
        <f t="shared" si="934"/>
        <v>0</v>
      </c>
      <c r="AL1901" s="2">
        <f t="shared" si="935"/>
        <v>2.7296248382923674E-2</v>
      </c>
      <c r="AM1901" s="2">
        <f t="shared" si="936"/>
        <v>0</v>
      </c>
      <c r="AN1901" s="2">
        <f t="shared" si="937"/>
        <v>0</v>
      </c>
      <c r="AP1901" t="s">
        <v>20</v>
      </c>
      <c r="AQ1901" t="s">
        <v>2203</v>
      </c>
      <c r="AR1901" s="61">
        <v>7</v>
      </c>
      <c r="AT1901">
        <v>1</v>
      </c>
      <c r="AU1901" s="105">
        <v>55</v>
      </c>
      <c r="AV1901" s="107">
        <v>99</v>
      </c>
      <c r="AW1901" s="111">
        <f t="shared" si="924"/>
        <v>55099</v>
      </c>
      <c r="AY1901" s="6" t="s">
        <v>1243</v>
      </c>
    </row>
    <row r="1902" spans="1:51" hidden="1" outlineLevel="1">
      <c r="A1902" t="s">
        <v>21</v>
      </c>
      <c r="B1902" t="s">
        <v>2203</v>
      </c>
      <c r="C1902" s="1">
        <f t="shared" si="925"/>
        <v>101462</v>
      </c>
      <c r="D1902" s="8">
        <f t="shared" si="926"/>
        <v>1</v>
      </c>
      <c r="E1902" s="8">
        <f t="shared" si="927"/>
        <v>2</v>
      </c>
      <c r="F1902" s="8">
        <f t="shared" si="928"/>
        <v>0</v>
      </c>
      <c r="G1902" s="61">
        <f t="shared" si="929"/>
        <v>4600</v>
      </c>
      <c r="H1902" s="66">
        <f t="shared" si="938"/>
        <v>4.5337170566320396E-2</v>
      </c>
      <c r="I1902" s="2"/>
      <c r="J1902" s="2">
        <f t="shared" si="930"/>
        <v>0.50886046007372221</v>
      </c>
      <c r="K1902" s="2">
        <f t="shared" si="931"/>
        <v>0.46352328950740179</v>
      </c>
      <c r="L1902" s="2">
        <f t="shared" si="932"/>
        <v>0</v>
      </c>
      <c r="M1902" s="2">
        <f t="shared" si="933"/>
        <v>2.7616250418875998E-2</v>
      </c>
      <c r="N1902" s="64">
        <v>51630</v>
      </c>
      <c r="O1902" s="64">
        <v>47030</v>
      </c>
      <c r="P1902" s="64"/>
      <c r="Q1902" s="64"/>
      <c r="R1902" s="64">
        <v>2109</v>
      </c>
      <c r="S1902" s="64"/>
      <c r="T1902" s="64"/>
      <c r="U1902" s="64"/>
      <c r="V1902" s="64"/>
      <c r="W1902" s="64"/>
      <c r="X1902" s="64">
        <v>79</v>
      </c>
      <c r="Y1902" s="64">
        <v>596</v>
      </c>
      <c r="Z1902" s="64">
        <v>12</v>
      </c>
      <c r="AA1902" s="64">
        <v>6</v>
      </c>
      <c r="AB1902" s="64"/>
      <c r="AC1902" s="64"/>
      <c r="AD1902" s="64"/>
      <c r="AE1902" s="64"/>
      <c r="AG1902" s="6">
        <f>IF(Q1902&gt;0,RANK(Q1902,(N1902:P1902,Q1902:AE1902)),0)</f>
        <v>0</v>
      </c>
      <c r="AH1902" s="6">
        <f>IF(R1902&gt;0,RANK(R1902,(N1902:P1902,Q1902:AE1902)),0)</f>
        <v>3</v>
      </c>
      <c r="AI1902" s="6">
        <f>IF(T1902&gt;0,RANK(T1902,(N1902:P1902,Q1902:AE1902)),0)</f>
        <v>0</v>
      </c>
      <c r="AJ1902" s="6">
        <f>IF(S1902&gt;0,RANK(S1902,(N1902:P1902,Q1902:AE1902)),0)</f>
        <v>0</v>
      </c>
      <c r="AK1902" s="2">
        <f t="shared" si="934"/>
        <v>0</v>
      </c>
      <c r="AL1902" s="2">
        <f t="shared" si="935"/>
        <v>2.0786107113993417E-2</v>
      </c>
      <c r="AM1902" s="2">
        <f t="shared" si="936"/>
        <v>0</v>
      </c>
      <c r="AN1902" s="2">
        <f t="shared" si="937"/>
        <v>0</v>
      </c>
      <c r="AP1902" t="s">
        <v>21</v>
      </c>
      <c r="AQ1902" t="s">
        <v>2203</v>
      </c>
      <c r="AR1902" s="61">
        <v>1</v>
      </c>
      <c r="AT1902">
        <v>1</v>
      </c>
      <c r="AU1902" s="105">
        <v>55</v>
      </c>
      <c r="AV1902" s="107">
        <v>101</v>
      </c>
      <c r="AW1902" s="111">
        <f t="shared" si="924"/>
        <v>55101</v>
      </c>
      <c r="AY1902" s="6" t="s">
        <v>1243</v>
      </c>
    </row>
    <row r="1903" spans="1:51" hidden="1" outlineLevel="1">
      <c r="A1903" t="s">
        <v>125</v>
      </c>
      <c r="B1903" t="s">
        <v>2203</v>
      </c>
      <c r="C1903" s="1">
        <f t="shared" si="925"/>
        <v>8437</v>
      </c>
      <c r="D1903" s="8">
        <f t="shared" si="926"/>
        <v>1</v>
      </c>
      <c r="E1903" s="8">
        <f t="shared" si="927"/>
        <v>2</v>
      </c>
      <c r="F1903" s="8">
        <f t="shared" si="928"/>
        <v>0</v>
      </c>
      <c r="G1903" s="61">
        <f t="shared" si="929"/>
        <v>718</v>
      </c>
      <c r="H1903" s="66">
        <f t="shared" si="938"/>
        <v>8.5101339338627471E-2</v>
      </c>
      <c r="I1903" s="2"/>
      <c r="J1903" s="2">
        <f t="shared" si="930"/>
        <v>0.53383904231361856</v>
      </c>
      <c r="K1903" s="2">
        <f t="shared" si="931"/>
        <v>0.4487377029749911</v>
      </c>
      <c r="L1903" s="2">
        <f t="shared" si="932"/>
        <v>0</v>
      </c>
      <c r="M1903" s="2">
        <f t="shared" si="933"/>
        <v>1.7423254711390335E-2</v>
      </c>
      <c r="N1903" s="64">
        <v>4504</v>
      </c>
      <c r="O1903" s="64">
        <v>3786</v>
      </c>
      <c r="P1903" s="64"/>
      <c r="Q1903" s="64"/>
      <c r="R1903" s="64">
        <v>116</v>
      </c>
      <c r="S1903" s="64"/>
      <c r="T1903" s="64"/>
      <c r="U1903" s="64"/>
      <c r="V1903" s="64"/>
      <c r="W1903" s="64"/>
      <c r="X1903" s="64">
        <v>4</v>
      </c>
      <c r="Y1903" s="64">
        <v>27</v>
      </c>
      <c r="Z1903" s="64">
        <v>0</v>
      </c>
      <c r="AA1903" s="64">
        <v>0</v>
      </c>
      <c r="AB1903" s="64"/>
      <c r="AC1903" s="64"/>
      <c r="AD1903" s="64"/>
      <c r="AE1903" s="64"/>
      <c r="AG1903" s="6">
        <f>IF(Q1903&gt;0,RANK(Q1903,(N1903:P1903,Q1903:AE1903)),0)</f>
        <v>0</v>
      </c>
      <c r="AH1903" s="6">
        <f>IF(R1903&gt;0,RANK(R1903,(N1903:P1903,Q1903:AE1903)),0)</f>
        <v>3</v>
      </c>
      <c r="AI1903" s="6">
        <f>IF(T1903&gt;0,RANK(T1903,(N1903:P1903,Q1903:AE1903)),0)</f>
        <v>0</v>
      </c>
      <c r="AJ1903" s="6">
        <f>IF(S1903&gt;0,RANK(S1903,(N1903:P1903,Q1903:AE1903)),0)</f>
        <v>0</v>
      </c>
      <c r="AK1903" s="2">
        <f t="shared" si="934"/>
        <v>0</v>
      </c>
      <c r="AL1903" s="2">
        <f t="shared" si="935"/>
        <v>1.3748962901505275E-2</v>
      </c>
      <c r="AM1903" s="2">
        <f t="shared" si="936"/>
        <v>0</v>
      </c>
      <c r="AN1903" s="2">
        <f t="shared" si="937"/>
        <v>0</v>
      </c>
      <c r="AP1903" t="s">
        <v>125</v>
      </c>
      <c r="AQ1903" t="s">
        <v>2203</v>
      </c>
      <c r="AR1903" s="61"/>
      <c r="AT1903">
        <v>1</v>
      </c>
      <c r="AU1903" s="105">
        <v>55</v>
      </c>
      <c r="AV1903" s="107">
        <v>103</v>
      </c>
      <c r="AW1903" s="111">
        <f t="shared" si="924"/>
        <v>55103</v>
      </c>
      <c r="AY1903" s="6" t="s">
        <v>1243</v>
      </c>
    </row>
    <row r="1904" spans="1:51" hidden="1" outlineLevel="1">
      <c r="A1904" t="s">
        <v>233</v>
      </c>
      <c r="B1904" t="s">
        <v>2203</v>
      </c>
      <c r="C1904" s="1">
        <f t="shared" si="925"/>
        <v>79243</v>
      </c>
      <c r="D1904" s="8">
        <f t="shared" si="926"/>
        <v>1</v>
      </c>
      <c r="E1904" s="8">
        <f t="shared" si="927"/>
        <v>2</v>
      </c>
      <c r="F1904" s="8">
        <f t="shared" si="928"/>
        <v>0</v>
      </c>
      <c r="G1904" s="61">
        <f t="shared" si="929"/>
        <v>16882</v>
      </c>
      <c r="H1904" s="66">
        <f t="shared" si="938"/>
        <v>0.2130408995116288</v>
      </c>
      <c r="I1904" s="2"/>
      <c r="J1904" s="2">
        <f t="shared" si="930"/>
        <v>0.59174942897164418</v>
      </c>
      <c r="K1904" s="2">
        <f t="shared" si="931"/>
        <v>0.37870852946001538</v>
      </c>
      <c r="L1904" s="2">
        <f t="shared" si="932"/>
        <v>0</v>
      </c>
      <c r="M1904" s="2">
        <f t="shared" si="933"/>
        <v>2.9542041568340449E-2</v>
      </c>
      <c r="N1904" s="64">
        <v>46892</v>
      </c>
      <c r="O1904" s="64">
        <v>30010</v>
      </c>
      <c r="P1904" s="64"/>
      <c r="Q1904" s="64"/>
      <c r="R1904" s="64">
        <v>1859</v>
      </c>
      <c r="S1904" s="64"/>
      <c r="T1904" s="64"/>
      <c r="U1904" s="64"/>
      <c r="V1904" s="64"/>
      <c r="W1904" s="64"/>
      <c r="X1904" s="64">
        <v>74</v>
      </c>
      <c r="Y1904" s="64">
        <v>408</v>
      </c>
      <c r="Z1904" s="64">
        <v>0</v>
      </c>
      <c r="AA1904" s="64">
        <v>0</v>
      </c>
      <c r="AB1904" s="64"/>
      <c r="AC1904" s="64"/>
      <c r="AD1904" s="64"/>
      <c r="AE1904" s="64"/>
      <c r="AG1904" s="6">
        <f>IF(Q1904&gt;0,RANK(Q1904,(N1904:P1904,Q1904:AE1904)),0)</f>
        <v>0</v>
      </c>
      <c r="AH1904" s="6">
        <f>IF(R1904&gt;0,RANK(R1904,(N1904:P1904,Q1904:AE1904)),0)</f>
        <v>3</v>
      </c>
      <c r="AI1904" s="6">
        <f>IF(T1904&gt;0,RANK(T1904,(N1904:P1904,Q1904:AE1904)),0)</f>
        <v>0</v>
      </c>
      <c r="AJ1904" s="6">
        <f>IF(S1904&gt;0,RANK(S1904,(N1904:P1904,Q1904:AE1904)),0)</f>
        <v>0</v>
      </c>
      <c r="AK1904" s="2">
        <f t="shared" si="934"/>
        <v>0</v>
      </c>
      <c r="AL1904" s="2">
        <f t="shared" si="935"/>
        <v>2.3459485380412148E-2</v>
      </c>
      <c r="AM1904" s="2">
        <f t="shared" si="936"/>
        <v>0</v>
      </c>
      <c r="AN1904" s="2">
        <f t="shared" si="937"/>
        <v>0</v>
      </c>
      <c r="AP1904" t="s">
        <v>233</v>
      </c>
      <c r="AQ1904" t="s">
        <v>2203</v>
      </c>
      <c r="AR1904" s="61"/>
      <c r="AT1904">
        <v>1</v>
      </c>
      <c r="AU1904" s="105">
        <v>55</v>
      </c>
      <c r="AV1904" s="107">
        <v>105</v>
      </c>
      <c r="AW1904" s="111">
        <f t="shared" si="924"/>
        <v>55105</v>
      </c>
      <c r="AY1904" s="6" t="s">
        <v>1243</v>
      </c>
    </row>
    <row r="1905" spans="1:51" ht="14" hidden="1" customHeight="1" outlineLevel="1">
      <c r="A1905" t="s">
        <v>666</v>
      </c>
      <c r="B1905" t="s">
        <v>2203</v>
      </c>
      <c r="C1905" s="1">
        <f t="shared" si="925"/>
        <v>7043</v>
      </c>
      <c r="D1905" s="8">
        <f t="shared" si="926"/>
        <v>2</v>
      </c>
      <c r="E1905" s="8">
        <f t="shared" si="927"/>
        <v>1</v>
      </c>
      <c r="F1905" s="8">
        <f t="shared" si="928"/>
        <v>0</v>
      </c>
      <c r="G1905" s="61">
        <f t="shared" si="929"/>
        <v>95</v>
      </c>
      <c r="H1905" s="66">
        <f t="shared" si="938"/>
        <v>1.3488570211557575E-2</v>
      </c>
      <c r="I1905" s="2"/>
      <c r="J1905" s="2">
        <f t="shared" si="930"/>
        <v>0.46826636376544084</v>
      </c>
      <c r="K1905" s="2">
        <f t="shared" si="931"/>
        <v>0.48175493397699842</v>
      </c>
      <c r="L1905" s="2">
        <f t="shared" si="932"/>
        <v>0</v>
      </c>
      <c r="M1905" s="2">
        <f t="shared" si="933"/>
        <v>4.9978702257560736E-2</v>
      </c>
      <c r="N1905" s="64">
        <v>3298</v>
      </c>
      <c r="O1905" s="64">
        <v>3393</v>
      </c>
      <c r="P1905" s="64"/>
      <c r="Q1905" s="64"/>
      <c r="R1905" s="64">
        <v>242</v>
      </c>
      <c r="S1905" s="64"/>
      <c r="T1905" s="64"/>
      <c r="U1905" s="64"/>
      <c r="V1905" s="64"/>
      <c r="W1905" s="64"/>
      <c r="X1905" s="64">
        <v>7</v>
      </c>
      <c r="Y1905" s="64">
        <v>103</v>
      </c>
      <c r="Z1905" s="64">
        <v>0</v>
      </c>
      <c r="AA1905" s="64">
        <v>0</v>
      </c>
      <c r="AB1905" s="64"/>
      <c r="AC1905" s="64"/>
      <c r="AD1905" s="64"/>
      <c r="AE1905" s="64"/>
      <c r="AG1905" s="6">
        <f>IF(Q1905&gt;0,RANK(Q1905,(N1905:P1905,Q1905:AE1905)),0)</f>
        <v>0</v>
      </c>
      <c r="AH1905" s="6">
        <f>IF(R1905&gt;0,RANK(R1905,(N1905:P1905,Q1905:AE1905)),0)</f>
        <v>3</v>
      </c>
      <c r="AI1905" s="6">
        <f>IF(T1905&gt;0,RANK(T1905,(N1905:P1905,Q1905:AE1905)),0)</f>
        <v>0</v>
      </c>
      <c r="AJ1905" s="6">
        <f>IF(S1905&gt;0,RANK(S1905,(N1905:P1905,Q1905:AE1905)),0)</f>
        <v>0</v>
      </c>
      <c r="AK1905" s="2">
        <f t="shared" si="934"/>
        <v>0</v>
      </c>
      <c r="AL1905" s="2">
        <f t="shared" si="935"/>
        <v>3.4360357802072979E-2</v>
      </c>
      <c r="AM1905" s="2">
        <f t="shared" si="936"/>
        <v>0</v>
      </c>
      <c r="AN1905" s="2">
        <f t="shared" si="937"/>
        <v>0</v>
      </c>
      <c r="AP1905" t="s">
        <v>666</v>
      </c>
      <c r="AQ1905" t="s">
        <v>2203</v>
      </c>
      <c r="AR1905" s="61">
        <v>7</v>
      </c>
      <c r="AT1905">
        <v>1</v>
      </c>
      <c r="AU1905" s="105">
        <v>55</v>
      </c>
      <c r="AV1905" s="107">
        <v>107</v>
      </c>
      <c r="AW1905" s="111">
        <f t="shared" si="924"/>
        <v>55107</v>
      </c>
      <c r="AY1905" s="6" t="s">
        <v>1243</v>
      </c>
    </row>
    <row r="1906" spans="1:51" ht="14" hidden="1" customHeight="1" outlineLevel="1">
      <c r="A1906" t="s">
        <v>514</v>
      </c>
      <c r="B1906" t="s">
        <v>2203</v>
      </c>
      <c r="C1906" s="1">
        <f t="shared" si="925"/>
        <v>45572</v>
      </c>
      <c r="D1906" s="8">
        <f t="shared" si="926"/>
        <v>2</v>
      </c>
      <c r="E1906" s="8">
        <f t="shared" si="927"/>
        <v>1</v>
      </c>
      <c r="F1906" s="8">
        <f t="shared" si="928"/>
        <v>0</v>
      </c>
      <c r="G1906" s="61">
        <f t="shared" si="929"/>
        <v>4294</v>
      </c>
      <c r="H1906" s="66">
        <f t="shared" si="938"/>
        <v>9.4224523830422194E-2</v>
      </c>
      <c r="I1906" s="2"/>
      <c r="J1906" s="2">
        <f t="shared" si="930"/>
        <v>0.44002896515404194</v>
      </c>
      <c r="K1906" s="2">
        <f t="shared" si="931"/>
        <v>0.53425348898446412</v>
      </c>
      <c r="L1906" s="2">
        <f t="shared" si="932"/>
        <v>0</v>
      </c>
      <c r="M1906" s="2">
        <f t="shared" si="933"/>
        <v>2.5717545861493996E-2</v>
      </c>
      <c r="N1906" s="64">
        <v>20053</v>
      </c>
      <c r="O1906" s="64">
        <v>24347</v>
      </c>
      <c r="P1906" s="64"/>
      <c r="Q1906" s="64"/>
      <c r="R1906" s="64">
        <v>984</v>
      </c>
      <c r="S1906" s="64"/>
      <c r="T1906" s="64"/>
      <c r="U1906" s="64"/>
      <c r="V1906" s="64"/>
      <c r="W1906" s="64"/>
      <c r="X1906" s="64">
        <v>38</v>
      </c>
      <c r="Y1906" s="64">
        <v>149</v>
      </c>
      <c r="Z1906" s="64">
        <v>1</v>
      </c>
      <c r="AA1906" s="64">
        <v>0</v>
      </c>
      <c r="AB1906" s="64"/>
      <c r="AC1906" s="64"/>
      <c r="AD1906" s="64"/>
      <c r="AE1906" s="64"/>
      <c r="AG1906" s="6">
        <f>IF(Q1906&gt;0,RANK(Q1906,(N1906:P1906,Q1906:AE1906)),0)</f>
        <v>0</v>
      </c>
      <c r="AH1906" s="6">
        <f>IF(R1906&gt;0,RANK(R1906,(N1906:P1906,Q1906:AE1906)),0)</f>
        <v>3</v>
      </c>
      <c r="AI1906" s="6">
        <f>IF(T1906&gt;0,RANK(T1906,(N1906:P1906,Q1906:AE1906)),0)</f>
        <v>0</v>
      </c>
      <c r="AJ1906" s="6">
        <f>IF(S1906&gt;0,RANK(S1906,(N1906:P1906,Q1906:AE1906)),0)</f>
        <v>0</v>
      </c>
      <c r="AK1906" s="2">
        <f t="shared" si="934"/>
        <v>0</v>
      </c>
      <c r="AL1906" s="2">
        <f t="shared" si="935"/>
        <v>2.1592205740366893E-2</v>
      </c>
      <c r="AM1906" s="2">
        <f t="shared" si="936"/>
        <v>0</v>
      </c>
      <c r="AN1906" s="2">
        <f t="shared" si="937"/>
        <v>0</v>
      </c>
      <c r="AP1906" t="s">
        <v>514</v>
      </c>
      <c r="AQ1906" t="s">
        <v>2203</v>
      </c>
      <c r="AR1906" s="61">
        <v>7</v>
      </c>
      <c r="AT1906">
        <v>1</v>
      </c>
      <c r="AU1906" s="105">
        <v>55</v>
      </c>
      <c r="AV1906" s="107">
        <v>109</v>
      </c>
      <c r="AW1906" s="111">
        <f t="shared" si="924"/>
        <v>55109</v>
      </c>
      <c r="AY1906" s="6" t="s">
        <v>1243</v>
      </c>
    </row>
    <row r="1907" spans="1:51" hidden="1" outlineLevel="1">
      <c r="A1907" t="s">
        <v>515</v>
      </c>
      <c r="B1907" t="s">
        <v>2203</v>
      </c>
      <c r="C1907" s="1">
        <f t="shared" si="925"/>
        <v>31599</v>
      </c>
      <c r="D1907" s="8">
        <f t="shared" si="926"/>
        <v>1</v>
      </c>
      <c r="E1907" s="8">
        <f t="shared" si="927"/>
        <v>2</v>
      </c>
      <c r="F1907" s="8">
        <f t="shared" si="928"/>
        <v>0</v>
      </c>
      <c r="G1907" s="61">
        <f t="shared" si="929"/>
        <v>3682</v>
      </c>
      <c r="H1907" s="66">
        <f t="shared" si="938"/>
        <v>0.11652267476818887</v>
      </c>
      <c r="I1907" s="2"/>
      <c r="J1907" s="2">
        <f t="shared" si="930"/>
        <v>0.54580841165859684</v>
      </c>
      <c r="K1907" s="2">
        <f t="shared" si="931"/>
        <v>0.42928573689040794</v>
      </c>
      <c r="L1907" s="2">
        <f t="shared" si="932"/>
        <v>0</v>
      </c>
      <c r="M1907" s="2">
        <f t="shared" si="933"/>
        <v>2.490585145099522E-2</v>
      </c>
      <c r="N1907" s="64">
        <v>17247</v>
      </c>
      <c r="O1907" s="64">
        <v>13565</v>
      </c>
      <c r="P1907" s="64"/>
      <c r="Q1907" s="64"/>
      <c r="R1907" s="64">
        <v>638</v>
      </c>
      <c r="S1907" s="64"/>
      <c r="T1907" s="64"/>
      <c r="U1907" s="64"/>
      <c r="V1907" s="64"/>
      <c r="W1907" s="64"/>
      <c r="X1907" s="64">
        <v>27</v>
      </c>
      <c r="Y1907" s="64">
        <v>121</v>
      </c>
      <c r="Z1907" s="64">
        <v>0</v>
      </c>
      <c r="AA1907" s="64">
        <v>1</v>
      </c>
      <c r="AB1907" s="64"/>
      <c r="AC1907" s="64"/>
      <c r="AD1907" s="64"/>
      <c r="AE1907" s="64"/>
      <c r="AG1907" s="6">
        <f>IF(Q1907&gt;0,RANK(Q1907,(N1907:P1907,Q1907:AE1907)),0)</f>
        <v>0</v>
      </c>
      <c r="AH1907" s="6">
        <f>IF(R1907&gt;0,RANK(R1907,(N1907:P1907,Q1907:AE1907)),0)</f>
        <v>3</v>
      </c>
      <c r="AI1907" s="6">
        <f>IF(T1907&gt;0,RANK(T1907,(N1907:P1907,Q1907:AE1907)),0)</f>
        <v>0</v>
      </c>
      <c r="AJ1907" s="6">
        <f>IF(S1907&gt;0,RANK(S1907,(N1907:P1907,Q1907:AE1907)),0)</f>
        <v>0</v>
      </c>
      <c r="AK1907" s="2">
        <f t="shared" si="934"/>
        <v>0</v>
      </c>
      <c r="AL1907" s="2">
        <f t="shared" si="935"/>
        <v>2.0190512357986013E-2</v>
      </c>
      <c r="AM1907" s="2">
        <f t="shared" si="936"/>
        <v>0</v>
      </c>
      <c r="AN1907" s="2">
        <f t="shared" si="937"/>
        <v>0</v>
      </c>
      <c r="AP1907" t="s">
        <v>515</v>
      </c>
      <c r="AQ1907" t="s">
        <v>2203</v>
      </c>
      <c r="AR1907" s="61">
        <v>2</v>
      </c>
      <c r="AT1907">
        <v>1</v>
      </c>
      <c r="AU1907" s="105">
        <v>55</v>
      </c>
      <c r="AV1907" s="107">
        <v>111</v>
      </c>
      <c r="AW1907" s="111">
        <f t="shared" si="924"/>
        <v>55111</v>
      </c>
      <c r="AY1907" s="6" t="s">
        <v>1243</v>
      </c>
    </row>
    <row r="1908" spans="1:51" hidden="1" outlineLevel="1">
      <c r="A1908" t="s">
        <v>318</v>
      </c>
      <c r="B1908" t="s">
        <v>2203</v>
      </c>
      <c r="C1908" s="1">
        <f t="shared" si="925"/>
        <v>8739</v>
      </c>
      <c r="D1908" s="8">
        <f t="shared" si="926"/>
        <v>1</v>
      </c>
      <c r="E1908" s="8">
        <f t="shared" si="927"/>
        <v>2</v>
      </c>
      <c r="F1908" s="8">
        <f t="shared" si="928"/>
        <v>0</v>
      </c>
      <c r="G1908" s="61">
        <f t="shared" si="929"/>
        <v>282</v>
      </c>
      <c r="H1908" s="66">
        <f t="shared" si="938"/>
        <v>3.226913834534844E-2</v>
      </c>
      <c r="I1908" s="2"/>
      <c r="J1908" s="2">
        <f t="shared" si="930"/>
        <v>0.50863943242933973</v>
      </c>
      <c r="K1908" s="2">
        <f t="shared" si="931"/>
        <v>0.47637029408399129</v>
      </c>
      <c r="L1908" s="2">
        <f t="shared" si="932"/>
        <v>0</v>
      </c>
      <c r="M1908" s="2">
        <f t="shared" si="933"/>
        <v>1.4990273486668981E-2</v>
      </c>
      <c r="N1908" s="64">
        <v>4445</v>
      </c>
      <c r="O1908" s="64">
        <v>4163</v>
      </c>
      <c r="P1908" s="64"/>
      <c r="Q1908" s="64"/>
      <c r="R1908" s="64">
        <v>100</v>
      </c>
      <c r="S1908" s="64"/>
      <c r="T1908" s="64"/>
      <c r="U1908" s="64"/>
      <c r="V1908" s="64"/>
      <c r="W1908" s="64"/>
      <c r="X1908" s="64">
        <v>6</v>
      </c>
      <c r="Y1908" s="64">
        <v>25</v>
      </c>
      <c r="Z1908" s="64">
        <v>0</v>
      </c>
      <c r="AA1908" s="64">
        <v>0</v>
      </c>
      <c r="AB1908" s="64"/>
      <c r="AC1908" s="64"/>
      <c r="AD1908" s="64"/>
      <c r="AE1908" s="64"/>
      <c r="AG1908" s="6">
        <f>IF(Q1908&gt;0,RANK(Q1908,(N1908:P1908,Q1908:AE1908)),0)</f>
        <v>0</v>
      </c>
      <c r="AH1908" s="6">
        <f>IF(R1908&gt;0,RANK(R1908,(N1908:P1908,Q1908:AE1908)),0)</f>
        <v>3</v>
      </c>
      <c r="AI1908" s="6">
        <f>IF(T1908&gt;0,RANK(T1908,(N1908:P1908,Q1908:AE1908)),0)</f>
        <v>0</v>
      </c>
      <c r="AJ1908" s="6">
        <f>IF(S1908&gt;0,RANK(S1908,(N1908:P1908,Q1908:AE1908)),0)</f>
        <v>0</v>
      </c>
      <c r="AK1908" s="2">
        <f t="shared" si="934"/>
        <v>0</v>
      </c>
      <c r="AL1908" s="2">
        <f t="shared" si="935"/>
        <v>1.1442956860052637E-2</v>
      </c>
      <c r="AM1908" s="2">
        <f t="shared" si="936"/>
        <v>0</v>
      </c>
      <c r="AN1908" s="2">
        <f t="shared" si="937"/>
        <v>0</v>
      </c>
      <c r="AP1908" t="s">
        <v>318</v>
      </c>
      <c r="AQ1908" t="s">
        <v>2203</v>
      </c>
      <c r="AR1908" s="61">
        <v>7</v>
      </c>
      <c r="AT1908">
        <v>1</v>
      </c>
      <c r="AU1908" s="105">
        <v>55</v>
      </c>
      <c r="AV1908" s="107">
        <v>113</v>
      </c>
      <c r="AW1908" s="111">
        <f t="shared" si="924"/>
        <v>55113</v>
      </c>
      <c r="AY1908" s="6" t="s">
        <v>1243</v>
      </c>
    </row>
    <row r="1909" spans="1:51" hidden="1" outlineLevel="1">
      <c r="A1909" t="s">
        <v>319</v>
      </c>
      <c r="B1909" t="s">
        <v>2203</v>
      </c>
      <c r="C1909" s="1">
        <f t="shared" si="925"/>
        <v>19852</v>
      </c>
      <c r="D1909" s="8">
        <f t="shared" si="926"/>
        <v>2</v>
      </c>
      <c r="E1909" s="8">
        <f t="shared" si="927"/>
        <v>1</v>
      </c>
      <c r="F1909" s="8">
        <f t="shared" si="928"/>
        <v>0</v>
      </c>
      <c r="G1909" s="61">
        <f t="shared" si="929"/>
        <v>1662</v>
      </c>
      <c r="H1909" s="66">
        <f t="shared" si="938"/>
        <v>8.3719524481160587E-2</v>
      </c>
      <c r="I1909" s="2"/>
      <c r="J1909" s="2">
        <f t="shared" si="930"/>
        <v>0.44101349989925448</v>
      </c>
      <c r="K1909" s="2">
        <f t="shared" si="931"/>
        <v>0.52473302438041503</v>
      </c>
      <c r="L1909" s="2">
        <f t="shared" si="932"/>
        <v>0</v>
      </c>
      <c r="M1909" s="2">
        <f t="shared" si="933"/>
        <v>3.425347572033044E-2</v>
      </c>
      <c r="N1909" s="64">
        <v>8755</v>
      </c>
      <c r="O1909" s="64">
        <v>10417</v>
      </c>
      <c r="P1909" s="64"/>
      <c r="Q1909" s="64"/>
      <c r="R1909" s="64">
        <v>503</v>
      </c>
      <c r="S1909" s="64"/>
      <c r="T1909" s="64"/>
      <c r="U1909" s="64"/>
      <c r="V1909" s="64"/>
      <c r="W1909" s="64"/>
      <c r="X1909" s="64">
        <v>17</v>
      </c>
      <c r="Y1909" s="64">
        <v>155</v>
      </c>
      <c r="Z1909" s="64">
        <v>4</v>
      </c>
      <c r="AA1909" s="64">
        <v>1</v>
      </c>
      <c r="AB1909" s="64"/>
      <c r="AC1909" s="64"/>
      <c r="AD1909" s="64"/>
      <c r="AE1909" s="64"/>
      <c r="AG1909" s="6">
        <f>IF(Q1909&gt;0,RANK(Q1909,(N1909:P1909,Q1909:AE1909)),0)</f>
        <v>0</v>
      </c>
      <c r="AH1909" s="6">
        <f>IF(R1909&gt;0,RANK(R1909,(N1909:P1909,Q1909:AE1909)),0)</f>
        <v>3</v>
      </c>
      <c r="AI1909" s="6">
        <f>IF(T1909&gt;0,RANK(T1909,(N1909:P1909,Q1909:AE1909)),0)</f>
        <v>0</v>
      </c>
      <c r="AJ1909" s="6">
        <f>IF(S1909&gt;0,RANK(S1909,(N1909:P1909,Q1909:AE1909)),0)</f>
        <v>0</v>
      </c>
      <c r="AK1909" s="2">
        <f t="shared" si="934"/>
        <v>0</v>
      </c>
      <c r="AL1909" s="2">
        <f t="shared" si="935"/>
        <v>2.5337497481362079E-2</v>
      </c>
      <c r="AM1909" s="2">
        <f t="shared" si="936"/>
        <v>0</v>
      </c>
      <c r="AN1909" s="2">
        <f t="shared" si="937"/>
        <v>0</v>
      </c>
      <c r="AP1909" t="s">
        <v>319</v>
      </c>
      <c r="AQ1909" t="s">
        <v>2203</v>
      </c>
      <c r="AR1909" s="61">
        <v>8</v>
      </c>
      <c r="AT1909">
        <v>1</v>
      </c>
      <c r="AU1909" s="105">
        <v>55</v>
      </c>
      <c r="AV1909" s="107">
        <v>115</v>
      </c>
      <c r="AW1909" s="111">
        <f t="shared" si="924"/>
        <v>55115</v>
      </c>
      <c r="AY1909" s="6" t="s">
        <v>1243</v>
      </c>
    </row>
    <row r="1910" spans="1:51" hidden="1" outlineLevel="1">
      <c r="A1910" t="s">
        <v>582</v>
      </c>
      <c r="B1910" t="s">
        <v>2203</v>
      </c>
      <c r="C1910" s="1">
        <f t="shared" si="925"/>
        <v>61766</v>
      </c>
      <c r="D1910" s="8">
        <f t="shared" si="926"/>
        <v>2</v>
      </c>
      <c r="E1910" s="8">
        <f t="shared" si="927"/>
        <v>1</v>
      </c>
      <c r="F1910" s="8">
        <f t="shared" si="928"/>
        <v>0</v>
      </c>
      <c r="G1910" s="61">
        <f t="shared" si="929"/>
        <v>7188</v>
      </c>
      <c r="H1910" s="66">
        <f t="shared" si="938"/>
        <v>0.11637470453000032</v>
      </c>
      <c r="I1910" s="2"/>
      <c r="J1910" s="2">
        <f t="shared" si="930"/>
        <v>0.42554156008159827</v>
      </c>
      <c r="K1910" s="2">
        <f t="shared" si="931"/>
        <v>0.54191626461159859</v>
      </c>
      <c r="L1910" s="2">
        <f t="shared" si="932"/>
        <v>0</v>
      </c>
      <c r="M1910" s="2">
        <f t="shared" si="933"/>
        <v>3.2542175306803145E-2</v>
      </c>
      <c r="N1910" s="64">
        <v>26284</v>
      </c>
      <c r="O1910" s="64">
        <v>33472</v>
      </c>
      <c r="P1910" s="64"/>
      <c r="Q1910" s="64"/>
      <c r="R1910" s="64">
        <v>1586</v>
      </c>
      <c r="S1910" s="64"/>
      <c r="T1910" s="64"/>
      <c r="U1910" s="64"/>
      <c r="V1910" s="64"/>
      <c r="W1910" s="64"/>
      <c r="X1910" s="64">
        <v>59</v>
      </c>
      <c r="Y1910" s="64">
        <v>359</v>
      </c>
      <c r="Z1910" s="64">
        <v>4</v>
      </c>
      <c r="AA1910" s="64">
        <v>2</v>
      </c>
      <c r="AB1910" s="64"/>
      <c r="AC1910" s="64"/>
      <c r="AD1910" s="64"/>
      <c r="AE1910" s="64"/>
      <c r="AG1910" s="6">
        <f>IF(Q1910&gt;0,RANK(Q1910,(N1910:P1910,Q1910:AE1910)),0)</f>
        <v>0</v>
      </c>
      <c r="AH1910" s="6">
        <f>IF(R1910&gt;0,RANK(R1910,(N1910:P1910,Q1910:AE1910)),0)</f>
        <v>3</v>
      </c>
      <c r="AI1910" s="6">
        <f>IF(T1910&gt;0,RANK(T1910,(N1910:P1910,Q1910:AE1910)),0)</f>
        <v>0</v>
      </c>
      <c r="AJ1910" s="6">
        <f>IF(S1910&gt;0,RANK(S1910,(N1910:P1910,Q1910:AE1910)),0)</f>
        <v>0</v>
      </c>
      <c r="AK1910" s="2">
        <f t="shared" si="934"/>
        <v>0</v>
      </c>
      <c r="AL1910" s="2">
        <f t="shared" si="935"/>
        <v>2.5677557232134184E-2</v>
      </c>
      <c r="AM1910" s="2">
        <f t="shared" si="936"/>
        <v>0</v>
      </c>
      <c r="AN1910" s="2">
        <f t="shared" si="937"/>
        <v>0</v>
      </c>
      <c r="AP1910" t="s">
        <v>582</v>
      </c>
      <c r="AQ1910" t="s">
        <v>2203</v>
      </c>
      <c r="AR1910" s="61">
        <v>6</v>
      </c>
      <c r="AT1910">
        <v>1</v>
      </c>
      <c r="AU1910" s="105">
        <v>55</v>
      </c>
      <c r="AV1910" s="107">
        <v>117</v>
      </c>
      <c r="AW1910" s="111">
        <f t="shared" si="924"/>
        <v>55117</v>
      </c>
      <c r="AY1910" s="6" t="s">
        <v>1243</v>
      </c>
    </row>
    <row r="1911" spans="1:51" hidden="1" outlineLevel="1">
      <c r="A1911" t="s">
        <v>945</v>
      </c>
      <c r="B1911" t="s">
        <v>2203</v>
      </c>
      <c r="C1911" s="1">
        <f t="shared" si="925"/>
        <v>9280</v>
      </c>
      <c r="D1911" s="8">
        <f t="shared" si="926"/>
        <v>2</v>
      </c>
      <c r="E1911" s="8">
        <f t="shared" si="927"/>
        <v>1</v>
      </c>
      <c r="F1911" s="8">
        <f t="shared" si="928"/>
        <v>0</v>
      </c>
      <c r="G1911" s="61">
        <f t="shared" si="929"/>
        <v>1190</v>
      </c>
      <c r="H1911" s="66">
        <f t="shared" si="938"/>
        <v>0.12823275862068967</v>
      </c>
      <c r="I1911" s="2"/>
      <c r="J1911" s="2">
        <f t="shared" si="930"/>
        <v>0.41584051724137933</v>
      </c>
      <c r="K1911" s="2">
        <f t="shared" si="931"/>
        <v>0.54407327586206899</v>
      </c>
      <c r="L1911" s="2">
        <f t="shared" si="932"/>
        <v>0</v>
      </c>
      <c r="M1911" s="2">
        <f t="shared" si="933"/>
        <v>4.0086206896551735E-2</v>
      </c>
      <c r="N1911" s="64">
        <v>3859</v>
      </c>
      <c r="O1911" s="64">
        <v>5049</v>
      </c>
      <c r="P1911" s="64"/>
      <c r="Q1911" s="64"/>
      <c r="R1911" s="64">
        <v>270</v>
      </c>
      <c r="S1911" s="64"/>
      <c r="T1911" s="64"/>
      <c r="U1911" s="64"/>
      <c r="V1911" s="64"/>
      <c r="W1911" s="64"/>
      <c r="X1911" s="64">
        <v>3</v>
      </c>
      <c r="Y1911" s="64">
        <v>99</v>
      </c>
      <c r="Z1911" s="64">
        <v>0</v>
      </c>
      <c r="AA1911" s="64">
        <v>0</v>
      </c>
      <c r="AB1911" s="64"/>
      <c r="AC1911" s="64"/>
      <c r="AD1911" s="64"/>
      <c r="AE1911" s="64"/>
      <c r="AG1911" s="6">
        <f>IF(Q1911&gt;0,RANK(Q1911,(N1911:P1911,Q1911:AE1911)),0)</f>
        <v>0</v>
      </c>
      <c r="AH1911" s="6">
        <f>IF(R1911&gt;0,RANK(R1911,(N1911:P1911,Q1911:AE1911)),0)</f>
        <v>3</v>
      </c>
      <c r="AI1911" s="6">
        <f>IF(T1911&gt;0,RANK(T1911,(N1911:P1911,Q1911:AE1911)),0)</f>
        <v>0</v>
      </c>
      <c r="AJ1911" s="6">
        <f>IF(S1911&gt;0,RANK(S1911,(N1911:P1911,Q1911:AE1911)),0)</f>
        <v>0</v>
      </c>
      <c r="AK1911" s="2">
        <f t="shared" si="934"/>
        <v>0</v>
      </c>
      <c r="AL1911" s="2">
        <f t="shared" si="935"/>
        <v>2.9094827586206896E-2</v>
      </c>
      <c r="AM1911" s="2">
        <f t="shared" si="936"/>
        <v>0</v>
      </c>
      <c r="AN1911" s="2">
        <f t="shared" si="937"/>
        <v>0</v>
      </c>
      <c r="AP1911" t="s">
        <v>945</v>
      </c>
      <c r="AQ1911" t="s">
        <v>2203</v>
      </c>
      <c r="AR1911" s="61">
        <v>7</v>
      </c>
      <c r="AT1911">
        <v>1</v>
      </c>
      <c r="AU1911" s="105">
        <v>55</v>
      </c>
      <c r="AV1911" s="107">
        <v>119</v>
      </c>
      <c r="AW1911" s="111">
        <f t="shared" si="924"/>
        <v>55119</v>
      </c>
      <c r="AY1911" s="6" t="s">
        <v>1243</v>
      </c>
    </row>
    <row r="1912" spans="1:51" hidden="1" outlineLevel="1">
      <c r="A1912" t="s">
        <v>876</v>
      </c>
      <c r="B1912" t="s">
        <v>2203</v>
      </c>
      <c r="C1912" s="1">
        <f t="shared" si="925"/>
        <v>13223</v>
      </c>
      <c r="D1912" s="8">
        <f t="shared" si="926"/>
        <v>1</v>
      </c>
      <c r="E1912" s="8">
        <f t="shared" si="927"/>
        <v>2</v>
      </c>
      <c r="F1912" s="8">
        <f t="shared" si="928"/>
        <v>0</v>
      </c>
      <c r="G1912" s="61">
        <f t="shared" si="929"/>
        <v>1445</v>
      </c>
      <c r="H1912" s="66">
        <f t="shared" si="938"/>
        <v>0.10927928609241473</v>
      </c>
      <c r="I1912" s="2"/>
      <c r="J1912" s="2">
        <f t="shared" si="930"/>
        <v>0.54027074037661649</v>
      </c>
      <c r="K1912" s="2">
        <f t="shared" si="931"/>
        <v>0.43099145428420177</v>
      </c>
      <c r="L1912" s="2">
        <f t="shared" si="932"/>
        <v>0</v>
      </c>
      <c r="M1912" s="2">
        <f t="shared" si="933"/>
        <v>2.8737805339181743E-2</v>
      </c>
      <c r="N1912" s="64">
        <v>7144</v>
      </c>
      <c r="O1912" s="64">
        <v>5699</v>
      </c>
      <c r="P1912" s="64"/>
      <c r="Q1912" s="64"/>
      <c r="R1912" s="64">
        <v>297</v>
      </c>
      <c r="S1912" s="64"/>
      <c r="T1912" s="64"/>
      <c r="U1912" s="64"/>
      <c r="V1912" s="64"/>
      <c r="W1912" s="64"/>
      <c r="X1912" s="64">
        <v>5</v>
      </c>
      <c r="Y1912" s="64">
        <v>78</v>
      </c>
      <c r="Z1912" s="64">
        <v>0</v>
      </c>
      <c r="AA1912" s="64">
        <v>0</v>
      </c>
      <c r="AB1912" s="64"/>
      <c r="AC1912" s="64"/>
      <c r="AD1912" s="64"/>
      <c r="AE1912" s="64"/>
      <c r="AG1912" s="6">
        <f>IF(Q1912&gt;0,RANK(Q1912,(N1912:P1912,Q1912:AE1912)),0)</f>
        <v>0</v>
      </c>
      <c r="AH1912" s="6">
        <f>IF(R1912&gt;0,RANK(R1912,(N1912:P1912,Q1912:AE1912)),0)</f>
        <v>3</v>
      </c>
      <c r="AI1912" s="6">
        <f>IF(T1912&gt;0,RANK(T1912,(N1912:P1912,Q1912:AE1912)),0)</f>
        <v>0</v>
      </c>
      <c r="AJ1912" s="6">
        <f>IF(S1912&gt;0,RANK(S1912,(N1912:P1912,Q1912:AE1912)),0)</f>
        <v>0</v>
      </c>
      <c r="AK1912" s="2">
        <f t="shared" si="934"/>
        <v>0</v>
      </c>
      <c r="AL1912" s="2">
        <f t="shared" si="935"/>
        <v>2.2460863646676245E-2</v>
      </c>
      <c r="AM1912" s="2">
        <f t="shared" si="936"/>
        <v>0</v>
      </c>
      <c r="AN1912" s="2">
        <f t="shared" si="937"/>
        <v>0</v>
      </c>
      <c r="AP1912" t="s">
        <v>876</v>
      </c>
      <c r="AQ1912" t="s">
        <v>2203</v>
      </c>
      <c r="AR1912" s="61">
        <v>3</v>
      </c>
      <c r="AT1912">
        <v>1</v>
      </c>
      <c r="AU1912" s="105">
        <v>55</v>
      </c>
      <c r="AV1912" s="107">
        <v>121</v>
      </c>
      <c r="AW1912" s="111">
        <f t="shared" si="924"/>
        <v>55121</v>
      </c>
      <c r="AY1912" s="6" t="s">
        <v>1243</v>
      </c>
    </row>
    <row r="1913" spans="1:51" hidden="1" outlineLevel="1">
      <c r="A1913" t="s">
        <v>262</v>
      </c>
      <c r="B1913" t="s">
        <v>2203</v>
      </c>
      <c r="C1913" s="1">
        <f t="shared" si="925"/>
        <v>14022</v>
      </c>
      <c r="D1913" s="8">
        <f t="shared" si="926"/>
        <v>1</v>
      </c>
      <c r="E1913" s="8">
        <f t="shared" si="927"/>
        <v>2</v>
      </c>
      <c r="F1913" s="8">
        <f t="shared" si="928"/>
        <v>0</v>
      </c>
      <c r="G1913" s="61">
        <f t="shared" si="929"/>
        <v>1492</v>
      </c>
      <c r="H1913" s="66">
        <f t="shared" si="938"/>
        <v>0.10640422193695621</v>
      </c>
      <c r="I1913" s="2"/>
      <c r="J1913" s="2">
        <f t="shared" si="930"/>
        <v>0.53794037940379402</v>
      </c>
      <c r="K1913" s="2">
        <f t="shared" si="931"/>
        <v>0.43153615746683782</v>
      </c>
      <c r="L1913" s="2">
        <f t="shared" si="932"/>
        <v>0</v>
      </c>
      <c r="M1913" s="2">
        <f t="shared" si="933"/>
        <v>3.0523463129368156E-2</v>
      </c>
      <c r="N1913" s="64">
        <v>7543</v>
      </c>
      <c r="O1913" s="64">
        <v>6051</v>
      </c>
      <c r="P1913" s="64"/>
      <c r="Q1913" s="64"/>
      <c r="R1913" s="64">
        <v>327</v>
      </c>
      <c r="S1913" s="64"/>
      <c r="T1913" s="64"/>
      <c r="U1913" s="64"/>
      <c r="V1913" s="64"/>
      <c r="W1913" s="64"/>
      <c r="X1913" s="64">
        <v>8</v>
      </c>
      <c r="Y1913" s="64">
        <v>93</v>
      </c>
      <c r="Z1913" s="64">
        <v>0</v>
      </c>
      <c r="AA1913" s="64">
        <v>0</v>
      </c>
      <c r="AB1913" s="64"/>
      <c r="AC1913" s="64"/>
      <c r="AD1913" s="64"/>
      <c r="AE1913" s="64"/>
      <c r="AG1913" s="6">
        <f>IF(Q1913&gt;0,RANK(Q1913,(N1913:P1913,Q1913:AE1913)),0)</f>
        <v>0</v>
      </c>
      <c r="AH1913" s="6">
        <f>IF(R1913&gt;0,RANK(R1913,(N1913:P1913,Q1913:AE1913)),0)</f>
        <v>3</v>
      </c>
      <c r="AI1913" s="6">
        <f>IF(T1913&gt;0,RANK(T1913,(N1913:P1913,Q1913:AE1913)),0)</f>
        <v>0</v>
      </c>
      <c r="AJ1913" s="6">
        <f>IF(S1913&gt;0,RANK(S1913,(N1913:P1913,Q1913:AE1913)),0)</f>
        <v>0</v>
      </c>
      <c r="AK1913" s="2">
        <f t="shared" si="934"/>
        <v>0</v>
      </c>
      <c r="AL1913" s="2">
        <f t="shared" si="935"/>
        <v>2.3320496362858364E-2</v>
      </c>
      <c r="AM1913" s="2">
        <f t="shared" si="936"/>
        <v>0</v>
      </c>
      <c r="AN1913" s="2">
        <f t="shared" si="937"/>
        <v>0</v>
      </c>
      <c r="AP1913" t="s">
        <v>262</v>
      </c>
      <c r="AQ1913" t="s">
        <v>2203</v>
      </c>
      <c r="AR1913" s="61">
        <v>3</v>
      </c>
      <c r="AT1913">
        <v>1</v>
      </c>
      <c r="AU1913" s="105">
        <v>55</v>
      </c>
      <c r="AV1913" s="107">
        <v>123</v>
      </c>
      <c r="AW1913" s="111">
        <f t="shared" si="924"/>
        <v>55123</v>
      </c>
      <c r="AY1913" s="6" t="s">
        <v>1243</v>
      </c>
    </row>
    <row r="1914" spans="1:51" hidden="1" outlineLevel="1">
      <c r="A1914" t="s">
        <v>1526</v>
      </c>
      <c r="B1914" t="s">
        <v>2203</v>
      </c>
      <c r="C1914" s="1">
        <f t="shared" si="925"/>
        <v>13526</v>
      </c>
      <c r="D1914" s="8">
        <f t="shared" si="926"/>
        <v>2</v>
      </c>
      <c r="E1914" s="8">
        <f t="shared" si="927"/>
        <v>1</v>
      </c>
      <c r="F1914" s="8">
        <f t="shared" si="928"/>
        <v>0</v>
      </c>
      <c r="G1914" s="61">
        <f t="shared" si="929"/>
        <v>1546</v>
      </c>
      <c r="H1914" s="66">
        <f t="shared" si="938"/>
        <v>0.11429838828922076</v>
      </c>
      <c r="I1914" s="2"/>
      <c r="J1914" s="2">
        <f t="shared" si="930"/>
        <v>0.42599438119177879</v>
      </c>
      <c r="K1914" s="2">
        <f t="shared" si="931"/>
        <v>0.54029276948099958</v>
      </c>
      <c r="L1914" s="2">
        <f t="shared" si="932"/>
        <v>0</v>
      </c>
      <c r="M1914" s="2">
        <f t="shared" si="933"/>
        <v>3.3712849327221628E-2</v>
      </c>
      <c r="N1914" s="64">
        <v>5762</v>
      </c>
      <c r="O1914" s="64">
        <v>7308</v>
      </c>
      <c r="P1914" s="64"/>
      <c r="Q1914" s="64"/>
      <c r="R1914" s="64">
        <v>375</v>
      </c>
      <c r="S1914" s="64"/>
      <c r="T1914" s="64"/>
      <c r="U1914" s="64"/>
      <c r="V1914" s="64"/>
      <c r="W1914" s="64"/>
      <c r="X1914" s="64">
        <v>22</v>
      </c>
      <c r="Y1914" s="64">
        <v>59</v>
      </c>
      <c r="Z1914" s="64">
        <v>0</v>
      </c>
      <c r="AA1914" s="64">
        <v>0</v>
      </c>
      <c r="AB1914" s="64"/>
      <c r="AC1914" s="64"/>
      <c r="AD1914" s="64"/>
      <c r="AE1914" s="64"/>
      <c r="AG1914" s="6">
        <f>IF(Q1914&gt;0,RANK(Q1914,(N1914:P1914,Q1914:AE1914)),0)</f>
        <v>0</v>
      </c>
      <c r="AH1914" s="6">
        <f>IF(R1914&gt;0,RANK(R1914,(N1914:P1914,Q1914:AE1914)),0)</f>
        <v>3</v>
      </c>
      <c r="AI1914" s="6">
        <f>IF(T1914&gt;0,RANK(T1914,(N1914:P1914,Q1914:AE1914)),0)</f>
        <v>0</v>
      </c>
      <c r="AJ1914" s="6">
        <f>IF(S1914&gt;0,RANK(S1914,(N1914:P1914,Q1914:AE1914)),0)</f>
        <v>0</v>
      </c>
      <c r="AK1914" s="2">
        <f t="shared" si="934"/>
        <v>0</v>
      </c>
      <c r="AL1914" s="2">
        <f t="shared" si="935"/>
        <v>2.772438267041254E-2</v>
      </c>
      <c r="AM1914" s="2">
        <f t="shared" si="936"/>
        <v>0</v>
      </c>
      <c r="AN1914" s="2">
        <f t="shared" si="937"/>
        <v>0</v>
      </c>
      <c r="AP1914" t="s">
        <v>1526</v>
      </c>
      <c r="AQ1914" t="s">
        <v>2203</v>
      </c>
      <c r="AR1914" s="61">
        <v>7</v>
      </c>
      <c r="AT1914">
        <v>1</v>
      </c>
      <c r="AU1914" s="105">
        <v>55</v>
      </c>
      <c r="AV1914" s="107">
        <v>125</v>
      </c>
      <c r="AW1914" s="111">
        <f t="shared" si="924"/>
        <v>55125</v>
      </c>
      <c r="AY1914" s="6" t="s">
        <v>1243</v>
      </c>
    </row>
    <row r="1915" spans="1:51" hidden="1" outlineLevel="1">
      <c r="A1915" t="s">
        <v>92</v>
      </c>
      <c r="B1915" t="s">
        <v>2203</v>
      </c>
      <c r="C1915" s="1">
        <f t="shared" ref="C1915:C1923" si="939">SUM(N1915:AE1915)</f>
        <v>51376</v>
      </c>
      <c r="D1915" s="8">
        <f t="shared" ref="D1915:D1923" si="940">IF(N1915&gt;0, RANK(N1915,(N1915:AE1915)),0)</f>
        <v>2</v>
      </c>
      <c r="E1915" s="8">
        <f t="shared" ref="E1915:E1923" si="941">IF(O1915&gt;0,RANK(O1915,(N1915:AE1915)),0)</f>
        <v>1</v>
      </c>
      <c r="F1915" s="8">
        <f t="shared" ref="F1915:F1923" si="942">IF(P1915&gt;0,RANK(P1915,(N1915:AE1915)),0)</f>
        <v>0</v>
      </c>
      <c r="G1915" s="61">
        <f t="shared" ref="G1915:G1923" si="943">IF(C1915&gt;0,MAX(N1915:S1915)-LARGE(N1915:S1915,2),0)</f>
        <v>6679</v>
      </c>
      <c r="H1915" s="66">
        <f t="shared" si="938"/>
        <v>0.13000233572095921</v>
      </c>
      <c r="I1915" s="2"/>
      <c r="J1915" s="2">
        <f t="shared" ref="J1915:J1923" si="944">IF($C1915=0,"-",N1915/$C1915)</f>
        <v>0.41634226097788851</v>
      </c>
      <c r="K1915" s="2">
        <f t="shared" ref="K1915:K1923" si="945">IF($C1915=0,"-",O1915/$C1915)</f>
        <v>0.54634459669884772</v>
      </c>
      <c r="L1915" s="2">
        <f t="shared" ref="L1915:L1923" si="946">IF($C1915=0,"-",P1915/$C1915)</f>
        <v>0</v>
      </c>
      <c r="M1915" s="2">
        <f t="shared" ref="M1915:M1923" si="947">IF(C1915=0,"-",(1-J1915-K1915-L1915))</f>
        <v>3.731314232326377E-2</v>
      </c>
      <c r="N1915" s="64">
        <v>21390</v>
      </c>
      <c r="O1915" s="64">
        <v>28069</v>
      </c>
      <c r="P1915" s="64"/>
      <c r="Q1915" s="64"/>
      <c r="R1915" s="64">
        <v>1588</v>
      </c>
      <c r="S1915" s="64"/>
      <c r="T1915" s="64"/>
      <c r="U1915" s="64"/>
      <c r="V1915" s="64"/>
      <c r="W1915" s="64"/>
      <c r="X1915" s="64">
        <v>90</v>
      </c>
      <c r="Y1915" s="64">
        <v>237</v>
      </c>
      <c r="Z1915" s="64">
        <v>2</v>
      </c>
      <c r="AA1915" s="64">
        <v>0</v>
      </c>
      <c r="AB1915" s="64"/>
      <c r="AC1915" s="64"/>
      <c r="AD1915" s="64"/>
      <c r="AE1915" s="64"/>
      <c r="AG1915" s="6">
        <f>IF(Q1915&gt;0,RANK(Q1915,(N1915:P1915,Q1915:AE1915)),0)</f>
        <v>0</v>
      </c>
      <c r="AH1915" s="6">
        <f>IF(R1915&gt;0,RANK(R1915,(N1915:P1915,Q1915:AE1915)),0)</f>
        <v>3</v>
      </c>
      <c r="AI1915" s="6">
        <f>IF(T1915&gt;0,RANK(T1915,(N1915:P1915,Q1915:AE1915)),0)</f>
        <v>0</v>
      </c>
      <c r="AJ1915" s="6">
        <f>IF(S1915&gt;0,RANK(S1915,(N1915:P1915,Q1915:AE1915)),0)</f>
        <v>0</v>
      </c>
      <c r="AK1915" s="2">
        <f t="shared" ref="AK1915:AK1923" si="948">IF($C1915=0,"-",Q1915/$C1915)</f>
        <v>0</v>
      </c>
      <c r="AL1915" s="2">
        <f t="shared" ref="AL1915:AL1923" si="949">IF($C1915=0,"-",R1915/$C1915)</f>
        <v>3.0909374026782933E-2</v>
      </c>
      <c r="AM1915" s="2">
        <f t="shared" ref="AM1915:AM1923" si="950">IF($C1915=0,"-",T1915/$C1915)</f>
        <v>0</v>
      </c>
      <c r="AN1915" s="2">
        <f t="shared" ref="AN1915:AN1923" si="951">IF($C1915=0,"-",S1915/$C1915)</f>
        <v>0</v>
      </c>
      <c r="AP1915" t="s">
        <v>92</v>
      </c>
      <c r="AQ1915" t="s">
        <v>2203</v>
      </c>
      <c r="AR1915" s="61"/>
      <c r="AT1915">
        <v>1</v>
      </c>
      <c r="AU1915" s="105">
        <v>55</v>
      </c>
      <c r="AV1915" s="107">
        <v>127</v>
      </c>
      <c r="AW1915" s="111">
        <f t="shared" si="924"/>
        <v>55127</v>
      </c>
      <c r="AY1915" s="6" t="s">
        <v>1243</v>
      </c>
    </row>
    <row r="1916" spans="1:51" hidden="1" outlineLevel="1">
      <c r="A1916" t="s">
        <v>1009</v>
      </c>
      <c r="B1916" t="s">
        <v>2203</v>
      </c>
      <c r="C1916" s="1">
        <f t="shared" si="939"/>
        <v>9037</v>
      </c>
      <c r="D1916" s="8">
        <f t="shared" si="940"/>
        <v>2</v>
      </c>
      <c r="E1916" s="8">
        <f t="shared" si="941"/>
        <v>1</v>
      </c>
      <c r="F1916" s="8">
        <f t="shared" si="942"/>
        <v>0</v>
      </c>
      <c r="G1916" s="61">
        <f t="shared" si="943"/>
        <v>37</v>
      </c>
      <c r="H1916" s="66">
        <f t="shared" si="938"/>
        <v>4.0942790749142416E-3</v>
      </c>
      <c r="I1916" s="2"/>
      <c r="J1916" s="2">
        <f t="shared" si="944"/>
        <v>0.48744052229722251</v>
      </c>
      <c r="K1916" s="2">
        <f t="shared" si="945"/>
        <v>0.49153480137213679</v>
      </c>
      <c r="L1916" s="2">
        <f t="shared" si="946"/>
        <v>0</v>
      </c>
      <c r="M1916" s="2">
        <f t="shared" si="947"/>
        <v>2.1024676330640757E-2</v>
      </c>
      <c r="N1916" s="64">
        <v>4405</v>
      </c>
      <c r="O1916" s="64">
        <v>4442</v>
      </c>
      <c r="P1916" s="64"/>
      <c r="Q1916" s="64"/>
      <c r="R1916" s="64">
        <v>140</v>
      </c>
      <c r="S1916" s="64"/>
      <c r="T1916" s="64"/>
      <c r="U1916" s="64"/>
      <c r="V1916" s="64"/>
      <c r="W1916" s="64"/>
      <c r="X1916" s="64">
        <v>0</v>
      </c>
      <c r="Y1916" s="64">
        <v>50</v>
      </c>
      <c r="Z1916" s="64">
        <v>0</v>
      </c>
      <c r="AA1916" s="64">
        <v>0</v>
      </c>
      <c r="AB1916" s="64"/>
      <c r="AC1916" s="64"/>
      <c r="AD1916" s="64"/>
      <c r="AE1916" s="64"/>
      <c r="AG1916" s="6">
        <f>IF(Q1916&gt;0,RANK(Q1916,(N1916:P1916,Q1916:AE1916)),0)</f>
        <v>0</v>
      </c>
      <c r="AH1916" s="6">
        <f>IF(R1916&gt;0,RANK(R1916,(N1916:P1916,Q1916:AE1916)),0)</f>
        <v>3</v>
      </c>
      <c r="AI1916" s="6">
        <f>IF(T1916&gt;0,RANK(T1916,(N1916:P1916,Q1916:AE1916)),0)</f>
        <v>0</v>
      </c>
      <c r="AJ1916" s="6">
        <f>IF(S1916&gt;0,RANK(S1916,(N1916:P1916,Q1916:AE1916)),0)</f>
        <v>0</v>
      </c>
      <c r="AK1916" s="2">
        <f t="shared" si="948"/>
        <v>0</v>
      </c>
      <c r="AL1916" s="2">
        <f t="shared" si="949"/>
        <v>1.5491866769945779E-2</v>
      </c>
      <c r="AM1916" s="2">
        <f t="shared" si="950"/>
        <v>0</v>
      </c>
      <c r="AN1916" s="2">
        <f t="shared" si="951"/>
        <v>0</v>
      </c>
      <c r="AP1916" t="s">
        <v>1009</v>
      </c>
      <c r="AQ1916" t="s">
        <v>2203</v>
      </c>
      <c r="AR1916" s="61">
        <v>7</v>
      </c>
      <c r="AT1916">
        <v>1</v>
      </c>
      <c r="AU1916" s="105">
        <v>55</v>
      </c>
      <c r="AV1916" s="107">
        <v>129</v>
      </c>
      <c r="AW1916" s="111">
        <f t="shared" si="924"/>
        <v>55129</v>
      </c>
      <c r="AY1916" s="6" t="s">
        <v>1243</v>
      </c>
    </row>
    <row r="1917" spans="1:51" hidden="1" outlineLevel="1">
      <c r="A1917" t="s">
        <v>342</v>
      </c>
      <c r="B1917" t="s">
        <v>2203</v>
      </c>
      <c r="C1917" s="1">
        <f t="shared" si="939"/>
        <v>77787</v>
      </c>
      <c r="D1917" s="8">
        <f t="shared" si="940"/>
        <v>2</v>
      </c>
      <c r="E1917" s="8">
        <f t="shared" si="941"/>
        <v>1</v>
      </c>
      <c r="F1917" s="8">
        <f t="shared" si="942"/>
        <v>0</v>
      </c>
      <c r="G1917" s="61">
        <f t="shared" si="943"/>
        <v>30248</v>
      </c>
      <c r="H1917" s="66">
        <f t="shared" si="938"/>
        <v>0.38885674984251867</v>
      </c>
      <c r="I1917" s="2"/>
      <c r="J1917" s="2">
        <f t="shared" si="944"/>
        <v>0.2918482522786584</v>
      </c>
      <c r="K1917" s="2">
        <f t="shared" si="945"/>
        <v>0.68070500212117702</v>
      </c>
      <c r="L1917" s="2">
        <f t="shared" si="946"/>
        <v>0</v>
      </c>
      <c r="M1917" s="2">
        <f t="shared" si="947"/>
        <v>2.7446745600164579E-2</v>
      </c>
      <c r="N1917" s="64">
        <v>22702</v>
      </c>
      <c r="O1917" s="64">
        <v>52950</v>
      </c>
      <c r="P1917" s="64"/>
      <c r="Q1917" s="64"/>
      <c r="R1917" s="64">
        <v>1745</v>
      </c>
      <c r="S1917" s="64"/>
      <c r="T1917" s="64"/>
      <c r="U1917" s="64"/>
      <c r="V1917" s="64"/>
      <c r="W1917" s="64"/>
      <c r="X1917" s="64">
        <v>113</v>
      </c>
      <c r="Y1917" s="64">
        <v>275</v>
      </c>
      <c r="Z1917" s="64">
        <v>1</v>
      </c>
      <c r="AA1917" s="64">
        <v>1</v>
      </c>
      <c r="AB1917" s="64"/>
      <c r="AC1917" s="64"/>
      <c r="AD1917" s="64"/>
      <c r="AE1917" s="64"/>
      <c r="AG1917" s="6">
        <f>IF(Q1917&gt;0,RANK(Q1917,(N1917:P1917,Q1917:AE1917)),0)</f>
        <v>0</v>
      </c>
      <c r="AH1917" s="6">
        <f>IF(R1917&gt;0,RANK(R1917,(N1917:P1917,Q1917:AE1917)),0)</f>
        <v>3</v>
      </c>
      <c r="AI1917" s="6">
        <f>IF(T1917&gt;0,RANK(T1917,(N1917:P1917,Q1917:AE1917)),0)</f>
        <v>0</v>
      </c>
      <c r="AJ1917" s="6">
        <f>IF(S1917&gt;0,RANK(S1917,(N1917:P1917,Q1917:AE1917)),0)</f>
        <v>0</v>
      </c>
      <c r="AK1917" s="2">
        <f t="shared" si="948"/>
        <v>0</v>
      </c>
      <c r="AL1917" s="2">
        <f t="shared" si="949"/>
        <v>2.243305436641084E-2</v>
      </c>
      <c r="AM1917" s="2">
        <f t="shared" si="950"/>
        <v>0</v>
      </c>
      <c r="AN1917" s="2">
        <f t="shared" si="951"/>
        <v>0</v>
      </c>
      <c r="AP1917" t="s">
        <v>342</v>
      </c>
      <c r="AQ1917" t="s">
        <v>2203</v>
      </c>
      <c r="AR1917" s="61">
        <v>5</v>
      </c>
      <c r="AT1917">
        <v>1</v>
      </c>
      <c r="AU1917" s="105">
        <v>55</v>
      </c>
      <c r="AV1917" s="107">
        <v>131</v>
      </c>
      <c r="AW1917" s="111">
        <f t="shared" si="924"/>
        <v>55131</v>
      </c>
      <c r="AY1917" s="6" t="s">
        <v>1243</v>
      </c>
    </row>
    <row r="1918" spans="1:51" hidden="1" outlineLevel="1">
      <c r="A1918" t="s">
        <v>2112</v>
      </c>
      <c r="B1918" t="s">
        <v>2203</v>
      </c>
      <c r="C1918" s="1">
        <f t="shared" si="939"/>
        <v>240142</v>
      </c>
      <c r="D1918" s="8">
        <f t="shared" si="940"/>
        <v>2</v>
      </c>
      <c r="E1918" s="8">
        <f t="shared" si="941"/>
        <v>1</v>
      </c>
      <c r="F1918" s="8">
        <f t="shared" si="942"/>
        <v>0</v>
      </c>
      <c r="G1918" s="61">
        <f t="shared" si="943"/>
        <v>84042</v>
      </c>
      <c r="H1918" s="66">
        <f t="shared" si="938"/>
        <v>0.34996793563808082</v>
      </c>
      <c r="I1918" s="2"/>
      <c r="J1918" s="2">
        <f t="shared" si="944"/>
        <v>0.31401420826011278</v>
      </c>
      <c r="K1918" s="2">
        <f t="shared" si="945"/>
        <v>0.66398214389819354</v>
      </c>
      <c r="L1918" s="2">
        <f t="shared" si="946"/>
        <v>0</v>
      </c>
      <c r="M1918" s="2">
        <f t="shared" si="947"/>
        <v>2.200364784169373E-2</v>
      </c>
      <c r="N1918" s="64">
        <v>75408</v>
      </c>
      <c r="O1918" s="64">
        <v>159450</v>
      </c>
      <c r="P1918" s="64"/>
      <c r="Q1918" s="64"/>
      <c r="R1918" s="64">
        <v>4098</v>
      </c>
      <c r="S1918" s="64"/>
      <c r="T1918" s="64"/>
      <c r="U1918" s="64"/>
      <c r="V1918" s="64"/>
      <c r="W1918" s="64"/>
      <c r="X1918" s="64">
        <v>220</v>
      </c>
      <c r="Y1918" s="64">
        <v>963</v>
      </c>
      <c r="Z1918" s="64">
        <v>0</v>
      </c>
      <c r="AA1918" s="64">
        <v>3</v>
      </c>
      <c r="AB1918" s="64"/>
      <c r="AC1918" s="64"/>
      <c r="AD1918" s="64"/>
      <c r="AE1918" s="64"/>
      <c r="AG1918" s="6">
        <f>IF(Q1918&gt;0,RANK(Q1918,(N1918:P1918,Q1918:AE1918)),0)</f>
        <v>0</v>
      </c>
      <c r="AH1918" s="6">
        <f>IF(R1918&gt;0,RANK(R1918,(N1918:P1918,Q1918:AE1918)),0)</f>
        <v>3</v>
      </c>
      <c r="AI1918" s="6">
        <f>IF(T1918&gt;0,RANK(T1918,(N1918:P1918,Q1918:AE1918)),0)</f>
        <v>0</v>
      </c>
      <c r="AJ1918" s="6">
        <f>IF(S1918&gt;0,RANK(S1918,(N1918:P1918,Q1918:AE1918)),0)</f>
        <v>0</v>
      </c>
      <c r="AK1918" s="2">
        <f t="shared" si="948"/>
        <v>0</v>
      </c>
      <c r="AL1918" s="2">
        <f t="shared" si="949"/>
        <v>1.7064903265567873E-2</v>
      </c>
      <c r="AM1918" s="2">
        <f t="shared" si="950"/>
        <v>0</v>
      </c>
      <c r="AN1918" s="2">
        <f t="shared" si="951"/>
        <v>0</v>
      </c>
      <c r="AP1918" t="s">
        <v>2112</v>
      </c>
      <c r="AQ1918" t="s">
        <v>2203</v>
      </c>
      <c r="AR1918" s="61"/>
      <c r="AT1918">
        <v>1</v>
      </c>
      <c r="AU1918" s="105">
        <v>55</v>
      </c>
      <c r="AV1918" s="107">
        <v>133</v>
      </c>
      <c r="AW1918" s="111">
        <f t="shared" si="924"/>
        <v>55133</v>
      </c>
      <c r="AY1918" s="6" t="s">
        <v>1243</v>
      </c>
    </row>
    <row r="1919" spans="1:51" hidden="1" outlineLevel="1">
      <c r="A1919" t="s">
        <v>23</v>
      </c>
      <c r="B1919" t="s">
        <v>2203</v>
      </c>
      <c r="C1919" s="1">
        <f t="shared" si="939"/>
        <v>25473</v>
      </c>
      <c r="D1919" s="8">
        <f t="shared" si="940"/>
        <v>2</v>
      </c>
      <c r="E1919" s="8">
        <f t="shared" si="941"/>
        <v>1</v>
      </c>
      <c r="F1919" s="8">
        <f t="shared" si="942"/>
        <v>0</v>
      </c>
      <c r="G1919" s="61">
        <f t="shared" si="943"/>
        <v>2590</v>
      </c>
      <c r="H1919" s="66">
        <f t="shared" si="938"/>
        <v>0.10167628469359714</v>
      </c>
      <c r="I1919" s="2"/>
      <c r="J1919" s="2">
        <f t="shared" si="944"/>
        <v>0.43226161033250893</v>
      </c>
      <c r="K1919" s="2">
        <f t="shared" si="945"/>
        <v>0.53393789502610611</v>
      </c>
      <c r="L1919" s="2">
        <f t="shared" si="946"/>
        <v>0</v>
      </c>
      <c r="M1919" s="2">
        <f t="shared" si="947"/>
        <v>3.3800494641384904E-2</v>
      </c>
      <c r="N1919" s="64">
        <v>11011</v>
      </c>
      <c r="O1919" s="64">
        <v>13601</v>
      </c>
      <c r="P1919" s="64"/>
      <c r="Q1919" s="64"/>
      <c r="R1919" s="64">
        <v>651</v>
      </c>
      <c r="S1919" s="64"/>
      <c r="T1919" s="64"/>
      <c r="U1919" s="64"/>
      <c r="V1919" s="64"/>
      <c r="W1919" s="64"/>
      <c r="X1919" s="64">
        <v>36</v>
      </c>
      <c r="Y1919" s="64">
        <v>173</v>
      </c>
      <c r="Z1919" s="64">
        <v>1</v>
      </c>
      <c r="AA1919" s="64">
        <v>0</v>
      </c>
      <c r="AB1919" s="64"/>
      <c r="AC1919" s="64"/>
      <c r="AD1919" s="64"/>
      <c r="AE1919" s="64"/>
      <c r="AG1919" s="6">
        <f>IF(Q1919&gt;0,RANK(Q1919,(N1919:P1919,Q1919:AE1919)),0)</f>
        <v>0</v>
      </c>
      <c r="AH1919" s="6">
        <f>IF(R1919&gt;0,RANK(R1919,(N1919:P1919,Q1919:AE1919)),0)</f>
        <v>3</v>
      </c>
      <c r="AI1919" s="6">
        <f>IF(T1919&gt;0,RANK(T1919,(N1919:P1919,Q1919:AE1919)),0)</f>
        <v>0</v>
      </c>
      <c r="AJ1919" s="6">
        <f>IF(S1919&gt;0,RANK(S1919,(N1919:P1919,Q1919:AE1919)),0)</f>
        <v>0</v>
      </c>
      <c r="AK1919" s="2">
        <f t="shared" si="948"/>
        <v>0</v>
      </c>
      <c r="AL1919" s="2">
        <f t="shared" si="949"/>
        <v>2.5556471558120363E-2</v>
      </c>
      <c r="AM1919" s="2">
        <f t="shared" si="950"/>
        <v>0</v>
      </c>
      <c r="AN1919" s="2">
        <f t="shared" si="951"/>
        <v>0</v>
      </c>
      <c r="AP1919" t="s">
        <v>23</v>
      </c>
      <c r="AQ1919" t="s">
        <v>2203</v>
      </c>
      <c r="AR1919" s="61">
        <v>8</v>
      </c>
      <c r="AT1919">
        <v>1</v>
      </c>
      <c r="AU1919" s="105">
        <v>55</v>
      </c>
      <c r="AV1919" s="107">
        <v>135</v>
      </c>
      <c r="AW1919" s="111">
        <f t="shared" si="924"/>
        <v>55135</v>
      </c>
      <c r="AY1919" s="6" t="s">
        <v>1243</v>
      </c>
    </row>
    <row r="1920" spans="1:51" hidden="1" outlineLevel="1">
      <c r="A1920" t="s">
        <v>2015</v>
      </c>
      <c r="B1920" t="s">
        <v>2203</v>
      </c>
      <c r="C1920" s="1">
        <f t="shared" si="939"/>
        <v>11822</v>
      </c>
      <c r="D1920" s="8">
        <f t="shared" si="940"/>
        <v>2</v>
      </c>
      <c r="E1920" s="8">
        <f t="shared" si="941"/>
        <v>1</v>
      </c>
      <c r="F1920" s="8">
        <f t="shared" si="942"/>
        <v>0</v>
      </c>
      <c r="G1920" s="61">
        <f t="shared" si="943"/>
        <v>1026</v>
      </c>
      <c r="H1920" s="66">
        <f t="shared" si="938"/>
        <v>8.6787345626797491E-2</v>
      </c>
      <c r="I1920" s="2"/>
      <c r="J1920" s="2">
        <f t="shared" si="944"/>
        <v>0.44095753679580441</v>
      </c>
      <c r="K1920" s="2">
        <f t="shared" si="945"/>
        <v>0.52774488242260198</v>
      </c>
      <c r="L1920" s="2">
        <f t="shared" si="946"/>
        <v>0</v>
      </c>
      <c r="M1920" s="2">
        <f t="shared" si="947"/>
        <v>3.1297580781593615E-2</v>
      </c>
      <c r="N1920" s="64">
        <v>5213</v>
      </c>
      <c r="O1920" s="64">
        <v>6239</v>
      </c>
      <c r="P1920" s="64"/>
      <c r="Q1920" s="64"/>
      <c r="R1920" s="64">
        <v>283</v>
      </c>
      <c r="S1920" s="64"/>
      <c r="T1920" s="64"/>
      <c r="U1920" s="64"/>
      <c r="V1920" s="64"/>
      <c r="W1920" s="64"/>
      <c r="X1920" s="64">
        <v>9</v>
      </c>
      <c r="Y1920" s="64">
        <v>77</v>
      </c>
      <c r="Z1920" s="64">
        <v>1</v>
      </c>
      <c r="AA1920" s="64">
        <v>0</v>
      </c>
      <c r="AB1920" s="64"/>
      <c r="AC1920" s="64"/>
      <c r="AD1920" s="64"/>
      <c r="AE1920" s="64"/>
      <c r="AG1920" s="6">
        <f>IF(Q1920&gt;0,RANK(Q1920,(N1920:P1920,Q1920:AE1920)),0)</f>
        <v>0</v>
      </c>
      <c r="AH1920" s="6">
        <f>IF(R1920&gt;0,RANK(R1920,(N1920:P1920,Q1920:AE1920)),0)</f>
        <v>3</v>
      </c>
      <c r="AI1920" s="6">
        <f>IF(T1920&gt;0,RANK(T1920,(N1920:P1920,Q1920:AE1920)),0)</f>
        <v>0</v>
      </c>
      <c r="AJ1920" s="6">
        <f>IF(S1920&gt;0,RANK(S1920,(N1920:P1920,Q1920:AE1920)),0)</f>
        <v>0</v>
      </c>
      <c r="AK1920" s="2">
        <f t="shared" si="948"/>
        <v>0</v>
      </c>
      <c r="AL1920" s="2">
        <f t="shared" si="949"/>
        <v>2.3938419895110811E-2</v>
      </c>
      <c r="AM1920" s="2">
        <f t="shared" si="950"/>
        <v>0</v>
      </c>
      <c r="AN1920" s="2">
        <f t="shared" si="951"/>
        <v>0</v>
      </c>
      <c r="AP1920" t="s">
        <v>2015</v>
      </c>
      <c r="AQ1920" t="s">
        <v>2203</v>
      </c>
      <c r="AR1920" s="61">
        <v>6</v>
      </c>
      <c r="AT1920">
        <v>1</v>
      </c>
      <c r="AU1920" s="105">
        <v>55</v>
      </c>
      <c r="AV1920" s="107">
        <v>137</v>
      </c>
      <c r="AW1920" s="111">
        <f t="shared" si="924"/>
        <v>55137</v>
      </c>
      <c r="AY1920" s="6" t="s">
        <v>1243</v>
      </c>
    </row>
    <row r="1921" spans="1:58" hidden="1" outlineLevel="1">
      <c r="A1921" t="s">
        <v>463</v>
      </c>
      <c r="B1921" t="s">
        <v>2203</v>
      </c>
      <c r="C1921" s="1">
        <f t="shared" si="939"/>
        <v>87541</v>
      </c>
      <c r="D1921" s="8">
        <f t="shared" si="940"/>
        <v>1</v>
      </c>
      <c r="E1921" s="8">
        <f t="shared" si="941"/>
        <v>2</v>
      </c>
      <c r="F1921" s="8">
        <f t="shared" si="942"/>
        <v>0</v>
      </c>
      <c r="G1921" s="61">
        <f t="shared" si="943"/>
        <v>1237</v>
      </c>
      <c r="H1921" s="66">
        <f t="shared" si="938"/>
        <v>1.4130521698404177E-2</v>
      </c>
      <c r="I1921" s="2"/>
      <c r="J1921" s="2">
        <f t="shared" si="944"/>
        <v>0.48870814818199471</v>
      </c>
      <c r="K1921" s="2">
        <f t="shared" si="945"/>
        <v>0.47457762648359053</v>
      </c>
      <c r="L1921" s="2">
        <f t="shared" si="946"/>
        <v>0</v>
      </c>
      <c r="M1921" s="2">
        <f t="shared" si="947"/>
        <v>3.6714225334414763E-2</v>
      </c>
      <c r="N1921" s="64">
        <v>42782</v>
      </c>
      <c r="O1921" s="64">
        <v>41545</v>
      </c>
      <c r="P1921" s="64"/>
      <c r="Q1921" s="64"/>
      <c r="R1921" s="64">
        <v>2608</v>
      </c>
      <c r="S1921" s="64"/>
      <c r="T1921" s="64"/>
      <c r="U1921" s="64"/>
      <c r="V1921" s="64"/>
      <c r="W1921" s="64"/>
      <c r="X1921" s="64">
        <v>193</v>
      </c>
      <c r="Y1921" s="64">
        <v>409</v>
      </c>
      <c r="Z1921" s="64">
        <v>2</v>
      </c>
      <c r="AA1921" s="64">
        <v>2</v>
      </c>
      <c r="AB1921" s="64"/>
      <c r="AC1921" s="64"/>
      <c r="AD1921" s="64"/>
      <c r="AE1921" s="64"/>
      <c r="AG1921" s="6">
        <f>IF(Q1921&gt;0,RANK(Q1921,(N1921:P1921,Q1921:AE1921)),0)</f>
        <v>0</v>
      </c>
      <c r="AH1921" s="6">
        <f>IF(R1921&gt;0,RANK(R1921,(N1921:P1921,Q1921:AE1921)),0)</f>
        <v>3</v>
      </c>
      <c r="AI1921" s="6">
        <f>IF(T1921&gt;0,RANK(T1921,(N1921:P1921,Q1921:AE1921)),0)</f>
        <v>0</v>
      </c>
      <c r="AJ1921" s="6">
        <f>IF(S1921&gt;0,RANK(S1921,(N1921:P1921,Q1921:AE1921)),0)</f>
        <v>0</v>
      </c>
      <c r="AK1921" s="2">
        <f t="shared" si="948"/>
        <v>0</v>
      </c>
      <c r="AL1921" s="2">
        <f t="shared" si="949"/>
        <v>2.9791754720645183E-2</v>
      </c>
      <c r="AM1921" s="2">
        <f t="shared" si="950"/>
        <v>0</v>
      </c>
      <c r="AN1921" s="2">
        <f t="shared" si="951"/>
        <v>0</v>
      </c>
      <c r="AP1921" t="s">
        <v>463</v>
      </c>
      <c r="AQ1921" t="s">
        <v>2203</v>
      </c>
      <c r="AR1921" s="61"/>
      <c r="AT1921">
        <v>1</v>
      </c>
      <c r="AU1921" s="105">
        <v>55</v>
      </c>
      <c r="AV1921" s="107">
        <v>139</v>
      </c>
      <c r="AW1921" s="111">
        <f t="shared" si="924"/>
        <v>55139</v>
      </c>
      <c r="AY1921" s="6" t="s">
        <v>1243</v>
      </c>
    </row>
    <row r="1922" spans="1:58" hidden="1" outlineLevel="1">
      <c r="A1922" t="s">
        <v>393</v>
      </c>
      <c r="B1922" t="s">
        <v>2203</v>
      </c>
      <c r="C1922" s="1">
        <f t="shared" si="939"/>
        <v>38132</v>
      </c>
      <c r="D1922" s="8">
        <f t="shared" si="940"/>
        <v>1</v>
      </c>
      <c r="E1922" s="8">
        <f t="shared" si="941"/>
        <v>2</v>
      </c>
      <c r="F1922" s="8">
        <f t="shared" si="942"/>
        <v>0</v>
      </c>
      <c r="G1922" s="61">
        <f t="shared" si="943"/>
        <v>696</v>
      </c>
      <c r="H1922" s="66">
        <f t="shared" si="938"/>
        <v>1.8252386447078568E-2</v>
      </c>
      <c r="I1922" s="2"/>
      <c r="J1922" s="2">
        <f t="shared" si="944"/>
        <v>0.49166054757159339</v>
      </c>
      <c r="K1922" s="2">
        <f t="shared" si="945"/>
        <v>0.47340816112451484</v>
      </c>
      <c r="L1922" s="2">
        <f t="shared" si="946"/>
        <v>0</v>
      </c>
      <c r="M1922" s="2">
        <f t="shared" si="947"/>
        <v>3.4931291303891776E-2</v>
      </c>
      <c r="N1922" s="64">
        <v>18748</v>
      </c>
      <c r="O1922" s="64">
        <v>18052</v>
      </c>
      <c r="P1922" s="64"/>
      <c r="Q1922" s="64"/>
      <c r="R1922" s="64">
        <v>959</v>
      </c>
      <c r="S1922" s="64"/>
      <c r="T1922" s="64"/>
      <c r="U1922" s="64"/>
      <c r="V1922" s="64"/>
      <c r="W1922" s="64"/>
      <c r="X1922" s="64">
        <v>40</v>
      </c>
      <c r="Y1922" s="64">
        <v>333</v>
      </c>
      <c r="Z1922" s="64">
        <v>0</v>
      </c>
      <c r="AA1922" s="64">
        <v>0</v>
      </c>
      <c r="AB1922" s="64"/>
      <c r="AC1922" s="64"/>
      <c r="AD1922" s="64"/>
      <c r="AE1922" s="64"/>
      <c r="AG1922" s="6">
        <f>IF(Q1922&gt;0,RANK(Q1922,(N1922:P1922,Q1922:AE1922)),0)</f>
        <v>0</v>
      </c>
      <c r="AH1922" s="6">
        <f>IF(R1922&gt;0,RANK(R1922,(N1922:P1922,Q1922:AE1922)),0)</f>
        <v>3</v>
      </c>
      <c r="AI1922" s="6">
        <f>IF(T1922&gt;0,RANK(T1922,(N1922:P1922,Q1922:AE1922)),0)</f>
        <v>0</v>
      </c>
      <c r="AJ1922" s="6">
        <f>IF(S1922&gt;0,RANK(S1922,(N1922:P1922,Q1922:AE1922)),0)</f>
        <v>0</v>
      </c>
      <c r="AK1922" s="2">
        <f t="shared" si="948"/>
        <v>0</v>
      </c>
      <c r="AL1922" s="2">
        <f t="shared" si="949"/>
        <v>2.5149480751075211E-2</v>
      </c>
      <c r="AM1922" s="2">
        <f t="shared" si="950"/>
        <v>0</v>
      </c>
      <c r="AN1922" s="2">
        <f t="shared" si="951"/>
        <v>0</v>
      </c>
      <c r="AP1922" t="s">
        <v>393</v>
      </c>
      <c r="AQ1922" t="s">
        <v>2203</v>
      </c>
      <c r="AR1922" s="61"/>
      <c r="AT1922">
        <v>1</v>
      </c>
      <c r="AU1922" s="105">
        <v>55</v>
      </c>
      <c r="AV1922" s="107">
        <v>141</v>
      </c>
      <c r="AW1922" s="111">
        <f t="shared" si="924"/>
        <v>55141</v>
      </c>
      <c r="AY1922" s="6" t="s">
        <v>1243</v>
      </c>
    </row>
    <row r="1923" spans="1:58" collapsed="1">
      <c r="A1923" t="s">
        <v>1259</v>
      </c>
      <c r="B1923" t="s">
        <v>179</v>
      </c>
      <c r="C1923" s="1">
        <f t="shared" si="939"/>
        <v>3009411</v>
      </c>
      <c r="D1923" s="8">
        <f t="shared" si="940"/>
        <v>1</v>
      </c>
      <c r="E1923" s="8">
        <f t="shared" si="941"/>
        <v>2</v>
      </c>
      <c r="F1923" s="8">
        <f t="shared" si="942"/>
        <v>0</v>
      </c>
      <c r="G1923" s="61">
        <f t="shared" si="943"/>
        <v>166978</v>
      </c>
      <c r="H1923" s="66">
        <f t="shared" si="938"/>
        <v>5.5485276022450902E-2</v>
      </c>
      <c r="I1923" s="2"/>
      <c r="J1923" s="2">
        <f t="shared" si="944"/>
        <v>0.51408863727819165</v>
      </c>
      <c r="K1923" s="2">
        <f t="shared" si="945"/>
        <v>0.45860336125574075</v>
      </c>
      <c r="L1923" s="2">
        <f t="shared" si="946"/>
        <v>0</v>
      </c>
      <c r="M1923" s="2">
        <f t="shared" si="947"/>
        <v>2.73080014660676E-2</v>
      </c>
      <c r="N1923" s="64">
        <f>SUM(N1851:N1922)</f>
        <v>1547104</v>
      </c>
      <c r="O1923" s="64">
        <f>SUM(O1851:O1922)</f>
        <v>1380126</v>
      </c>
      <c r="P1923" s="64"/>
      <c r="Q1923" s="64"/>
      <c r="R1923" s="64">
        <f>SUM(R1851:R1922)</f>
        <v>62240</v>
      </c>
      <c r="S1923" s="64"/>
      <c r="T1923" s="64"/>
      <c r="U1923" s="64"/>
      <c r="V1923" s="64"/>
      <c r="W1923" s="64"/>
      <c r="X1923" s="64">
        <f>SUM(X1851:X1922)</f>
        <v>3373</v>
      </c>
      <c r="Y1923" s="64">
        <f>SUM(Y1851:Y1922)</f>
        <v>16455</v>
      </c>
      <c r="Z1923" s="64">
        <f>SUM(Z1851:Z1922)</f>
        <v>70</v>
      </c>
      <c r="AA1923" s="64">
        <f>SUM(AA1851:AA1922)</f>
        <v>43</v>
      </c>
      <c r="AB1923" s="64"/>
      <c r="AC1923" s="64"/>
      <c r="AD1923" s="64"/>
      <c r="AE1923" s="64"/>
      <c r="AG1923" s="6">
        <f>IF(Q1923&gt;0,RANK(Q1923,(N1923:P1923,Q1923:AE1923)),0)</f>
        <v>0</v>
      </c>
      <c r="AH1923" s="6">
        <f>IF(R1923&gt;0,RANK(R1923,(N1923:P1923,Q1923:AE1923)),0)</f>
        <v>3</v>
      </c>
      <c r="AI1923" s="6">
        <f>IF(T1923&gt;0,RANK(T1923,(N1923:P1923,Q1923:AE1923)),0)</f>
        <v>0</v>
      </c>
      <c r="AJ1923" s="6">
        <f>IF(S1923&gt;0,RANK(S1923,(N1923:P1923,Q1923:AE1923)),0)</f>
        <v>0</v>
      </c>
      <c r="AK1923" s="2">
        <f t="shared" si="948"/>
        <v>0</v>
      </c>
      <c r="AL1923" s="2">
        <f t="shared" si="949"/>
        <v>2.0681787898030546E-2</v>
      </c>
      <c r="AM1923" s="2">
        <f t="shared" si="950"/>
        <v>0</v>
      </c>
      <c r="AN1923" s="2">
        <f t="shared" si="951"/>
        <v>0</v>
      </c>
      <c r="AP1923" t="s">
        <v>1259</v>
      </c>
      <c r="AQ1923" t="s">
        <v>179</v>
      </c>
      <c r="AT1923">
        <v>1</v>
      </c>
      <c r="AU1923" s="105">
        <v>55</v>
      </c>
      <c r="AV1923" s="107"/>
      <c r="AW1923" s="105">
        <v>55</v>
      </c>
      <c r="AY1923" s="6" t="s">
        <v>71</v>
      </c>
    </row>
    <row r="1924" spans="1:58">
      <c r="C1924" s="1"/>
      <c r="D1924" s="8"/>
      <c r="E1924" s="8"/>
      <c r="F1924" s="8"/>
      <c r="G1924" s="61"/>
      <c r="H1924" s="66"/>
      <c r="I1924" s="2"/>
      <c r="N1924" s="64"/>
      <c r="O1924" s="64"/>
      <c r="P1924" s="64"/>
      <c r="Q1924" s="64"/>
      <c r="R1924" s="64"/>
      <c r="S1924" s="64"/>
      <c r="T1924" s="64"/>
      <c r="U1924" s="64"/>
      <c r="V1924" s="64"/>
      <c r="W1924" s="64"/>
      <c r="X1924" s="64"/>
      <c r="Y1924" s="64"/>
      <c r="Z1924" s="64"/>
      <c r="AA1924" s="64"/>
      <c r="AB1924" s="64"/>
      <c r="AC1924" s="64"/>
      <c r="AD1924" s="64"/>
      <c r="AE1924" s="64"/>
      <c r="AG1924" s="6"/>
      <c r="AH1924" s="6"/>
      <c r="AI1924" s="6"/>
      <c r="AJ1924" s="6"/>
      <c r="AU1924" s="105"/>
      <c r="AV1924" s="107"/>
      <c r="AW1924" s="111"/>
    </row>
    <row r="1925" spans="1:58" hidden="1" outlineLevel="1">
      <c r="A1925" t="s">
        <v>686</v>
      </c>
      <c r="B1925" t="s">
        <v>2283</v>
      </c>
      <c r="C1925" s="1">
        <f t="shared" ref="C1925:C1948" si="952">SUM(N1925:AE1925)</f>
        <v>15971</v>
      </c>
      <c r="D1925" s="8">
        <f t="shared" ref="D1925:D1948" si="953">IF(N1925&gt;0, RANK(N1925,(N1925:AE1925)),0)</f>
        <v>2</v>
      </c>
      <c r="E1925" s="8">
        <f t="shared" ref="E1925:E1948" si="954">IF(O1925&gt;0,RANK(O1925,(N1925:AE1925)),0)</f>
        <v>1</v>
      </c>
      <c r="F1925" s="8">
        <f t="shared" ref="F1925:F1948" si="955">IF(P1925&gt;0,RANK(P1925,(N1925:AE1925)),0)</f>
        <v>0</v>
      </c>
      <c r="G1925" s="61">
        <f t="shared" ref="G1925:G1948" si="956">IF(C1925&gt;0,MAX(N1925:S1925)-LARGE(N1925:S1925,2),0)</f>
        <v>2627</v>
      </c>
      <c r="H1925" s="66">
        <f t="shared" si="938"/>
        <v>0.1644856302047461</v>
      </c>
      <c r="I1925" s="2"/>
      <c r="J1925" s="2">
        <f t="shared" ref="J1925:J1948" si="957">IF($C1925=0,"-",N1925/$C1925)</f>
        <v>0.4050466470477741</v>
      </c>
      <c r="K1925" s="2">
        <f t="shared" ref="K1925:K1948" si="958">IF($C1925=0,"-",O1925/$C1925)</f>
        <v>0.5695322772525202</v>
      </c>
      <c r="L1925" s="2">
        <f t="shared" ref="L1925:L1948" si="959">IF($C1925=0,"-",P1925/$C1925)</f>
        <v>0</v>
      </c>
      <c r="M1925" s="2">
        <f t="shared" ref="M1925:M1948" si="960">IF(C1925=0,"-",(1-J1925-K1925-L1925))</f>
        <v>2.5421075699705753E-2</v>
      </c>
      <c r="N1925" s="64">
        <v>6469</v>
      </c>
      <c r="O1925" s="64">
        <v>9096</v>
      </c>
      <c r="P1925" s="64"/>
      <c r="Q1925" s="64"/>
      <c r="R1925" s="64"/>
      <c r="S1925" s="64"/>
      <c r="T1925" s="64"/>
      <c r="U1925" s="64"/>
      <c r="V1925" s="64"/>
      <c r="W1925" s="64"/>
      <c r="X1925" s="64">
        <v>54</v>
      </c>
      <c r="Y1925" s="64">
        <v>352</v>
      </c>
      <c r="Z1925" s="64"/>
      <c r="AA1925" s="64"/>
      <c r="AB1925" s="64"/>
      <c r="AC1925" s="64"/>
      <c r="AD1925" s="64"/>
      <c r="AE1925" s="64"/>
      <c r="AG1925" s="6">
        <f>IF(Q1925&gt;0,RANK(Q1925,(N1925:P1925,Q1925:AE1925)),0)</f>
        <v>0</v>
      </c>
      <c r="AH1925" s="6">
        <f>IF(R1925&gt;0,RANK(R1925,(N1925:P1925,Q1925:AE1925)),0)</f>
        <v>0</v>
      </c>
      <c r="AI1925" s="6">
        <f>IF(T1925&gt;0,RANK(T1925,(N1925:P1925,Q1925:AE1925)),0)</f>
        <v>0</v>
      </c>
      <c r="AJ1925" s="6">
        <f>IF(S1925&gt;0,RANK(S1925,(N1925:P1925,Q1925:AE1925)),0)</f>
        <v>0</v>
      </c>
      <c r="AK1925" s="2">
        <f t="shared" ref="AK1925:AK1948" si="961">IF($C1925=0,"-",Q1925/$C1925)</f>
        <v>0</v>
      </c>
      <c r="AL1925" s="2">
        <f t="shared" ref="AL1925:AL1948" si="962">IF($C1925=0,"-",R1925/$C1925)</f>
        <v>0</v>
      </c>
      <c r="AM1925" s="2">
        <f t="shared" ref="AM1925:AM1948" si="963">IF($C1925=0,"-",T1925/$C1925)</f>
        <v>0</v>
      </c>
      <c r="AN1925" s="2">
        <f t="shared" ref="AN1925:AN1948" si="964">IF($C1925=0,"-",S1925/$C1925)</f>
        <v>0</v>
      </c>
      <c r="AP1925" t="s">
        <v>686</v>
      </c>
      <c r="AQ1925" t="s">
        <v>2283</v>
      </c>
      <c r="AR1925" s="61">
        <v>1</v>
      </c>
      <c r="AT1925">
        <v>1</v>
      </c>
      <c r="AU1925" s="105">
        <v>56</v>
      </c>
      <c r="AV1925" s="107">
        <v>1</v>
      </c>
      <c r="AW1925" s="111">
        <f t="shared" si="924"/>
        <v>56001</v>
      </c>
      <c r="AY1925" s="6" t="s">
        <v>1243</v>
      </c>
      <c r="AZ1925" s="1">
        <v>402</v>
      </c>
      <c r="BA1925" s="1">
        <v>5</v>
      </c>
      <c r="BC1925" s="1"/>
      <c r="BF1925" t="s">
        <v>350</v>
      </c>
    </row>
    <row r="1926" spans="1:58" hidden="1" outlineLevel="1">
      <c r="A1926" t="s">
        <v>2174</v>
      </c>
      <c r="B1926" t="s">
        <v>2283</v>
      </c>
      <c r="C1926" s="1">
        <f t="shared" si="952"/>
        <v>5268</v>
      </c>
      <c r="D1926" s="8">
        <f t="shared" si="953"/>
        <v>2</v>
      </c>
      <c r="E1926" s="8">
        <f t="shared" si="954"/>
        <v>1</v>
      </c>
      <c r="F1926" s="8">
        <f t="shared" si="955"/>
        <v>0</v>
      </c>
      <c r="G1926" s="61">
        <f t="shared" si="956"/>
        <v>4006</v>
      </c>
      <c r="H1926" s="66">
        <f t="shared" si="938"/>
        <v>0.76044039483675019</v>
      </c>
      <c r="I1926" s="2"/>
      <c r="J1926" s="2">
        <f t="shared" si="957"/>
        <v>0.10516324981017464</v>
      </c>
      <c r="K1926" s="2">
        <f t="shared" si="958"/>
        <v>0.86560364464692485</v>
      </c>
      <c r="L1926" s="2">
        <f t="shared" si="959"/>
        <v>0</v>
      </c>
      <c r="M1926" s="2">
        <f t="shared" si="960"/>
        <v>2.9233105542900484E-2</v>
      </c>
      <c r="N1926" s="64">
        <v>554</v>
      </c>
      <c r="O1926" s="64">
        <v>4560</v>
      </c>
      <c r="P1926" s="64"/>
      <c r="Q1926" s="64"/>
      <c r="R1926" s="64"/>
      <c r="S1926" s="64"/>
      <c r="T1926" s="64"/>
      <c r="U1926" s="64"/>
      <c r="V1926" s="64"/>
      <c r="W1926" s="64"/>
      <c r="X1926" s="64">
        <v>4</v>
      </c>
      <c r="Y1926" s="64">
        <v>150</v>
      </c>
      <c r="Z1926" s="64"/>
      <c r="AA1926" s="64"/>
      <c r="AB1926" s="64"/>
      <c r="AC1926" s="64"/>
      <c r="AD1926" s="64"/>
      <c r="AE1926" s="64"/>
      <c r="AG1926" s="6">
        <f>IF(Q1926&gt;0,RANK(Q1926,(N1926:P1926,Q1926:AE1926)),0)</f>
        <v>0</v>
      </c>
      <c r="AH1926" s="6">
        <f>IF(R1926&gt;0,RANK(R1926,(N1926:P1926,Q1926:AE1926)),0)</f>
        <v>0</v>
      </c>
      <c r="AI1926" s="6">
        <f>IF(T1926&gt;0,RANK(T1926,(N1926:P1926,Q1926:AE1926)),0)</f>
        <v>0</v>
      </c>
      <c r="AJ1926" s="6">
        <f>IF(S1926&gt;0,RANK(S1926,(N1926:P1926,Q1926:AE1926)),0)</f>
        <v>0</v>
      </c>
      <c r="AK1926" s="2">
        <f t="shared" si="961"/>
        <v>0</v>
      </c>
      <c r="AL1926" s="2">
        <f t="shared" si="962"/>
        <v>0</v>
      </c>
      <c r="AM1926" s="2">
        <f t="shared" si="963"/>
        <v>0</v>
      </c>
      <c r="AN1926" s="2">
        <f t="shared" si="964"/>
        <v>0</v>
      </c>
      <c r="AP1926" t="s">
        <v>2174</v>
      </c>
      <c r="AQ1926" t="s">
        <v>2283</v>
      </c>
      <c r="AR1926" s="61">
        <v>1</v>
      </c>
      <c r="AT1926">
        <v>1</v>
      </c>
      <c r="AU1926" s="105">
        <v>56</v>
      </c>
      <c r="AV1926" s="107">
        <v>3</v>
      </c>
      <c r="AW1926" s="111">
        <f t="shared" si="924"/>
        <v>56003</v>
      </c>
      <c r="AY1926" s="6" t="s">
        <v>1243</v>
      </c>
      <c r="AZ1926" s="1">
        <v>91</v>
      </c>
      <c r="BA1926" s="1">
        <v>3</v>
      </c>
      <c r="BC1926" s="1"/>
      <c r="BF1926" t="s">
        <v>189</v>
      </c>
    </row>
    <row r="1927" spans="1:58" hidden="1" outlineLevel="1">
      <c r="A1927" t="s">
        <v>566</v>
      </c>
      <c r="B1927" t="s">
        <v>2283</v>
      </c>
      <c r="C1927" s="1">
        <f t="shared" si="952"/>
        <v>17268</v>
      </c>
      <c r="D1927" s="8">
        <f t="shared" si="953"/>
        <v>2</v>
      </c>
      <c r="E1927" s="8">
        <f t="shared" si="954"/>
        <v>1</v>
      </c>
      <c r="F1927" s="8">
        <f t="shared" si="955"/>
        <v>0</v>
      </c>
      <c r="G1927" s="61">
        <f t="shared" si="956"/>
        <v>13360</v>
      </c>
      <c r="H1927" s="66">
        <f t="shared" si="938"/>
        <v>0.77368542969654852</v>
      </c>
      <c r="I1927" s="2"/>
      <c r="J1927" s="2">
        <f t="shared" si="957"/>
        <v>9.6594857539958306E-2</v>
      </c>
      <c r="K1927" s="2">
        <f t="shared" si="958"/>
        <v>0.87028028723650686</v>
      </c>
      <c r="L1927" s="2">
        <f t="shared" si="959"/>
        <v>0</v>
      </c>
      <c r="M1927" s="2">
        <f t="shared" si="960"/>
        <v>3.312485522353481E-2</v>
      </c>
      <c r="N1927" s="64">
        <v>1668</v>
      </c>
      <c r="O1927" s="64">
        <v>15028</v>
      </c>
      <c r="P1927" s="64"/>
      <c r="Q1927" s="64"/>
      <c r="R1927" s="64"/>
      <c r="S1927" s="64"/>
      <c r="T1927" s="64"/>
      <c r="U1927" s="64"/>
      <c r="V1927" s="64"/>
      <c r="W1927" s="64"/>
      <c r="X1927" s="64">
        <v>24</v>
      </c>
      <c r="Y1927" s="64">
        <v>548</v>
      </c>
      <c r="Z1927" s="64"/>
      <c r="AA1927" s="64"/>
      <c r="AB1927" s="64"/>
      <c r="AC1927" s="64"/>
      <c r="AD1927" s="64"/>
      <c r="AE1927" s="64"/>
      <c r="AG1927" s="6">
        <f>IF(Q1927&gt;0,RANK(Q1927,(N1927:P1927,Q1927:AE1927)),0)</f>
        <v>0</v>
      </c>
      <c r="AH1927" s="6">
        <f>IF(R1927&gt;0,RANK(R1927,(N1927:P1927,Q1927:AE1927)),0)</f>
        <v>0</v>
      </c>
      <c r="AI1927" s="6">
        <f>IF(T1927&gt;0,RANK(T1927,(N1927:P1927,Q1927:AE1927)),0)</f>
        <v>0</v>
      </c>
      <c r="AJ1927" s="6">
        <f>IF(S1927&gt;0,RANK(S1927,(N1927:P1927,Q1927:AE1927)),0)</f>
        <v>0</v>
      </c>
      <c r="AK1927" s="2">
        <f t="shared" si="961"/>
        <v>0</v>
      </c>
      <c r="AL1927" s="2">
        <f t="shared" si="962"/>
        <v>0</v>
      </c>
      <c r="AM1927" s="2">
        <f t="shared" si="963"/>
        <v>0</v>
      </c>
      <c r="AN1927" s="2">
        <f t="shared" si="964"/>
        <v>0</v>
      </c>
      <c r="AP1927" t="s">
        <v>566</v>
      </c>
      <c r="AQ1927" t="s">
        <v>2283</v>
      </c>
      <c r="AR1927" s="61">
        <v>1</v>
      </c>
      <c r="AT1927">
        <v>1</v>
      </c>
      <c r="AU1927" s="105">
        <v>56</v>
      </c>
      <c r="AV1927" s="107">
        <v>5</v>
      </c>
      <c r="AW1927" s="111">
        <f t="shared" si="924"/>
        <v>56005</v>
      </c>
      <c r="AY1927" s="6" t="s">
        <v>1243</v>
      </c>
      <c r="AZ1927" s="1">
        <v>380</v>
      </c>
      <c r="BA1927" s="1">
        <v>5</v>
      </c>
      <c r="BC1927" s="1"/>
      <c r="BF1927" t="s">
        <v>429</v>
      </c>
    </row>
    <row r="1928" spans="1:58" hidden="1" outlineLevel="1">
      <c r="A1928" t="s">
        <v>717</v>
      </c>
      <c r="B1928" t="s">
        <v>2283</v>
      </c>
      <c r="C1928" s="1">
        <f t="shared" si="952"/>
        <v>6400</v>
      </c>
      <c r="D1928" s="8">
        <f t="shared" si="953"/>
        <v>2</v>
      </c>
      <c r="E1928" s="8">
        <f t="shared" si="954"/>
        <v>1</v>
      </c>
      <c r="F1928" s="8">
        <f t="shared" si="955"/>
        <v>0</v>
      </c>
      <c r="G1928" s="61">
        <f t="shared" si="956"/>
        <v>3459</v>
      </c>
      <c r="H1928" s="66">
        <f t="shared" si="938"/>
        <v>0.54046875000000005</v>
      </c>
      <c r="I1928" s="2"/>
      <c r="J1928" s="2">
        <f t="shared" si="957"/>
        <v>0.21953125000000001</v>
      </c>
      <c r="K1928" s="2">
        <f t="shared" si="958"/>
        <v>0.76</v>
      </c>
      <c r="L1928" s="2">
        <f t="shared" si="959"/>
        <v>0</v>
      </c>
      <c r="M1928" s="2">
        <f t="shared" si="960"/>
        <v>2.0468750000000036E-2</v>
      </c>
      <c r="N1928" s="64">
        <v>1405</v>
      </c>
      <c r="O1928" s="64">
        <v>4864</v>
      </c>
      <c r="P1928" s="64"/>
      <c r="Q1928" s="64"/>
      <c r="R1928" s="64"/>
      <c r="S1928" s="64"/>
      <c r="T1928" s="64"/>
      <c r="U1928" s="64"/>
      <c r="V1928" s="64"/>
      <c r="W1928" s="64"/>
      <c r="X1928" s="64">
        <v>3</v>
      </c>
      <c r="Y1928" s="64">
        <v>128</v>
      </c>
      <c r="Z1928" s="64"/>
      <c r="AA1928" s="64"/>
      <c r="AB1928" s="64"/>
      <c r="AC1928" s="64"/>
      <c r="AD1928" s="64"/>
      <c r="AE1928" s="64"/>
      <c r="AG1928" s="6">
        <f>IF(Q1928&gt;0,RANK(Q1928,(N1928:P1928,Q1928:AE1928)),0)</f>
        <v>0</v>
      </c>
      <c r="AH1928" s="6">
        <f>IF(R1928&gt;0,RANK(R1928,(N1928:P1928,Q1928:AE1928)),0)</f>
        <v>0</v>
      </c>
      <c r="AI1928" s="6">
        <f>IF(T1928&gt;0,RANK(T1928,(N1928:P1928,Q1928:AE1928)),0)</f>
        <v>0</v>
      </c>
      <c r="AJ1928" s="6">
        <f>IF(S1928&gt;0,RANK(S1928,(N1928:P1928,Q1928:AE1928)),0)</f>
        <v>0</v>
      </c>
      <c r="AK1928" s="2">
        <f t="shared" si="961"/>
        <v>0</v>
      </c>
      <c r="AL1928" s="2">
        <f t="shared" si="962"/>
        <v>0</v>
      </c>
      <c r="AM1928" s="2">
        <f t="shared" si="963"/>
        <v>0</v>
      </c>
      <c r="AN1928" s="2">
        <f t="shared" si="964"/>
        <v>0</v>
      </c>
      <c r="AP1928" t="s">
        <v>717</v>
      </c>
      <c r="AQ1928" t="s">
        <v>2283</v>
      </c>
      <c r="AR1928" s="61">
        <v>1</v>
      </c>
      <c r="AT1928">
        <v>1</v>
      </c>
      <c r="AU1928" s="105">
        <v>56</v>
      </c>
      <c r="AV1928" s="107">
        <v>7</v>
      </c>
      <c r="AW1928" s="111">
        <f t="shared" si="924"/>
        <v>56007</v>
      </c>
      <c r="AY1928" s="6" t="s">
        <v>1243</v>
      </c>
      <c r="AZ1928" s="1">
        <v>150</v>
      </c>
      <c r="BA1928" s="1">
        <v>1</v>
      </c>
      <c r="BC1928" s="1"/>
      <c r="BF1928" t="s">
        <v>1292</v>
      </c>
    </row>
    <row r="1929" spans="1:58" hidden="1" outlineLevel="1">
      <c r="A1929" t="s">
        <v>293</v>
      </c>
      <c r="B1929" t="s">
        <v>2283</v>
      </c>
      <c r="C1929" s="1">
        <f t="shared" si="952"/>
        <v>6288</v>
      </c>
      <c r="D1929" s="8">
        <f t="shared" si="953"/>
        <v>2</v>
      </c>
      <c r="E1929" s="8">
        <f t="shared" si="954"/>
        <v>1</v>
      </c>
      <c r="F1929" s="8">
        <f t="shared" si="955"/>
        <v>0</v>
      </c>
      <c r="G1929" s="61">
        <f t="shared" si="956"/>
        <v>4593</v>
      </c>
      <c r="H1929" s="66">
        <f t="shared" si="938"/>
        <v>0.73043893129770987</v>
      </c>
      <c r="I1929" s="2"/>
      <c r="J1929" s="2">
        <f t="shared" si="957"/>
        <v>0.1227735368956743</v>
      </c>
      <c r="K1929" s="2">
        <f t="shared" si="958"/>
        <v>0.85321246819338425</v>
      </c>
      <c r="L1929" s="2">
        <f t="shared" si="959"/>
        <v>0</v>
      </c>
      <c r="M1929" s="2">
        <f t="shared" si="960"/>
        <v>2.4013994910941472E-2</v>
      </c>
      <c r="N1929" s="64">
        <v>772</v>
      </c>
      <c r="O1929" s="64">
        <v>5365</v>
      </c>
      <c r="P1929" s="64"/>
      <c r="Q1929" s="64"/>
      <c r="R1929" s="64"/>
      <c r="S1929" s="64"/>
      <c r="T1929" s="64"/>
      <c r="U1929" s="64"/>
      <c r="V1929" s="64"/>
      <c r="W1929" s="64"/>
      <c r="X1929" s="64">
        <v>8</v>
      </c>
      <c r="Y1929" s="64">
        <v>143</v>
      </c>
      <c r="Z1929" s="64"/>
      <c r="AA1929" s="64"/>
      <c r="AB1929" s="64"/>
      <c r="AC1929" s="64"/>
      <c r="AD1929" s="64"/>
      <c r="AE1929" s="64"/>
      <c r="AG1929" s="6">
        <f>IF(Q1929&gt;0,RANK(Q1929,(N1929:P1929,Q1929:AE1929)),0)</f>
        <v>0</v>
      </c>
      <c r="AH1929" s="6">
        <f>IF(R1929&gt;0,RANK(R1929,(N1929:P1929,Q1929:AE1929)),0)</f>
        <v>0</v>
      </c>
      <c r="AI1929" s="6">
        <f>IF(T1929&gt;0,RANK(T1929,(N1929:P1929,Q1929:AE1929)),0)</f>
        <v>0</v>
      </c>
      <c r="AJ1929" s="6">
        <f>IF(S1929&gt;0,RANK(S1929,(N1929:P1929,Q1929:AE1929)),0)</f>
        <v>0</v>
      </c>
      <c r="AK1929" s="2">
        <f t="shared" si="961"/>
        <v>0</v>
      </c>
      <c r="AL1929" s="2">
        <f t="shared" si="962"/>
        <v>0</v>
      </c>
      <c r="AM1929" s="2">
        <f t="shared" si="963"/>
        <v>0</v>
      </c>
      <c r="AN1929" s="2">
        <f t="shared" si="964"/>
        <v>0</v>
      </c>
      <c r="AP1929" t="s">
        <v>293</v>
      </c>
      <c r="AQ1929" t="s">
        <v>2283</v>
      </c>
      <c r="AR1929" s="61">
        <v>1</v>
      </c>
      <c r="AT1929">
        <v>1</v>
      </c>
      <c r="AU1929" s="105">
        <v>56</v>
      </c>
      <c r="AV1929" s="107">
        <v>9</v>
      </c>
      <c r="AW1929" s="111">
        <f t="shared" si="924"/>
        <v>56009</v>
      </c>
      <c r="AY1929" s="6" t="s">
        <v>1243</v>
      </c>
      <c r="AZ1929" s="1">
        <v>94</v>
      </c>
      <c r="BA1929" s="1">
        <v>6</v>
      </c>
      <c r="BC1929" s="1"/>
      <c r="BF1929" t="s">
        <v>429</v>
      </c>
    </row>
    <row r="1930" spans="1:58" hidden="1" outlineLevel="1">
      <c r="A1930" t="s">
        <v>1702</v>
      </c>
      <c r="B1930" t="s">
        <v>2283</v>
      </c>
      <c r="C1930" s="1">
        <f t="shared" si="952"/>
        <v>3641</v>
      </c>
      <c r="D1930" s="8">
        <f t="shared" si="953"/>
        <v>2</v>
      </c>
      <c r="E1930" s="8">
        <f t="shared" si="954"/>
        <v>1</v>
      </c>
      <c r="F1930" s="8">
        <f t="shared" si="955"/>
        <v>0</v>
      </c>
      <c r="G1930" s="61">
        <f t="shared" si="956"/>
        <v>2829</v>
      </c>
      <c r="H1930" s="66">
        <f t="shared" si="938"/>
        <v>0.77698434496017577</v>
      </c>
      <c r="I1930" s="2"/>
      <c r="J1930" s="2">
        <f t="shared" si="957"/>
        <v>9.5578137874210378E-2</v>
      </c>
      <c r="K1930" s="2">
        <f t="shared" si="958"/>
        <v>0.8725624828343862</v>
      </c>
      <c r="L1930" s="2">
        <f t="shared" si="959"/>
        <v>0</v>
      </c>
      <c r="M1930" s="2">
        <f t="shared" si="960"/>
        <v>3.1859379291403367E-2</v>
      </c>
      <c r="N1930" s="64">
        <v>348</v>
      </c>
      <c r="O1930" s="64">
        <v>3177</v>
      </c>
      <c r="P1930" s="64"/>
      <c r="Q1930" s="64"/>
      <c r="R1930" s="64"/>
      <c r="S1930" s="64"/>
      <c r="T1930" s="64"/>
      <c r="U1930" s="64"/>
      <c r="V1930" s="64"/>
      <c r="W1930" s="64"/>
      <c r="X1930" s="64">
        <v>1</v>
      </c>
      <c r="Y1930" s="64">
        <v>115</v>
      </c>
      <c r="Z1930" s="64"/>
      <c r="AA1930" s="64"/>
      <c r="AB1930" s="64"/>
      <c r="AC1930" s="64"/>
      <c r="AD1930" s="64"/>
      <c r="AE1930" s="64"/>
      <c r="AG1930" s="6">
        <f>IF(Q1930&gt;0,RANK(Q1930,(N1930:P1930,Q1930:AE1930)),0)</f>
        <v>0</v>
      </c>
      <c r="AH1930" s="6">
        <f>IF(R1930&gt;0,RANK(R1930,(N1930:P1930,Q1930:AE1930)),0)</f>
        <v>0</v>
      </c>
      <c r="AI1930" s="6">
        <f>IF(T1930&gt;0,RANK(T1930,(N1930:P1930,Q1930:AE1930)),0)</f>
        <v>0</v>
      </c>
      <c r="AJ1930" s="6">
        <f>IF(S1930&gt;0,RANK(S1930,(N1930:P1930,Q1930:AE1930)),0)</f>
        <v>0</v>
      </c>
      <c r="AK1930" s="2">
        <f t="shared" si="961"/>
        <v>0</v>
      </c>
      <c r="AL1930" s="2">
        <f t="shared" si="962"/>
        <v>0</v>
      </c>
      <c r="AM1930" s="2">
        <f t="shared" si="963"/>
        <v>0</v>
      </c>
      <c r="AN1930" s="2">
        <f t="shared" si="964"/>
        <v>0</v>
      </c>
      <c r="AP1930" t="s">
        <v>1702</v>
      </c>
      <c r="AQ1930" t="s">
        <v>2283</v>
      </c>
      <c r="AR1930" s="61">
        <v>1</v>
      </c>
      <c r="AT1930">
        <v>1</v>
      </c>
      <c r="AU1930" s="105">
        <v>56</v>
      </c>
      <c r="AV1930" s="107">
        <v>11</v>
      </c>
      <c r="AW1930" s="111">
        <f t="shared" si="924"/>
        <v>56011</v>
      </c>
      <c r="AY1930" s="6" t="s">
        <v>1243</v>
      </c>
      <c r="AZ1930" s="1">
        <v>76</v>
      </c>
      <c r="BA1930" s="1">
        <v>1</v>
      </c>
      <c r="BC1930" s="1"/>
      <c r="BF1930" t="s">
        <v>712</v>
      </c>
    </row>
    <row r="1931" spans="1:58" hidden="1" outlineLevel="1">
      <c r="A1931" t="s">
        <v>1316</v>
      </c>
      <c r="B1931" t="s">
        <v>2283</v>
      </c>
      <c r="C1931" s="1">
        <f t="shared" si="952"/>
        <v>16674</v>
      </c>
      <c r="D1931" s="8">
        <f t="shared" si="953"/>
        <v>2</v>
      </c>
      <c r="E1931" s="8">
        <f t="shared" si="954"/>
        <v>1</v>
      </c>
      <c r="F1931" s="8">
        <f t="shared" si="955"/>
        <v>0</v>
      </c>
      <c r="G1931" s="61">
        <f t="shared" si="956"/>
        <v>8602</v>
      </c>
      <c r="H1931" s="66">
        <f t="shared" si="938"/>
        <v>0.51589300707688612</v>
      </c>
      <c r="I1931" s="2"/>
      <c r="J1931" s="2">
        <f t="shared" si="957"/>
        <v>0.22592059493822719</v>
      </c>
      <c r="K1931" s="2">
        <f t="shared" si="958"/>
        <v>0.74181360201511337</v>
      </c>
      <c r="L1931" s="2">
        <f t="shared" si="959"/>
        <v>0</v>
      </c>
      <c r="M1931" s="2">
        <f t="shared" si="960"/>
        <v>3.226580304665938E-2</v>
      </c>
      <c r="N1931" s="64">
        <v>3767</v>
      </c>
      <c r="O1931" s="64">
        <v>12369</v>
      </c>
      <c r="P1931" s="64"/>
      <c r="Q1931" s="64"/>
      <c r="R1931" s="64"/>
      <c r="S1931" s="64"/>
      <c r="T1931" s="64"/>
      <c r="U1931" s="64"/>
      <c r="V1931" s="64"/>
      <c r="W1931" s="64"/>
      <c r="X1931" s="64">
        <v>13</v>
      </c>
      <c r="Y1931" s="64">
        <v>525</v>
      </c>
      <c r="Z1931" s="64"/>
      <c r="AA1931" s="64"/>
      <c r="AB1931" s="64"/>
      <c r="AC1931" s="64"/>
      <c r="AD1931" s="64"/>
      <c r="AE1931" s="64"/>
      <c r="AG1931" s="6">
        <f>IF(Q1931&gt;0,RANK(Q1931,(N1931:P1931,Q1931:AE1931)),0)</f>
        <v>0</v>
      </c>
      <c r="AH1931" s="6">
        <f>IF(R1931&gt;0,RANK(R1931,(N1931:P1931,Q1931:AE1931)),0)</f>
        <v>0</v>
      </c>
      <c r="AI1931" s="6">
        <f>IF(T1931&gt;0,RANK(T1931,(N1931:P1931,Q1931:AE1931)),0)</f>
        <v>0</v>
      </c>
      <c r="AJ1931" s="6">
        <f>IF(S1931&gt;0,RANK(S1931,(N1931:P1931,Q1931:AE1931)),0)</f>
        <v>0</v>
      </c>
      <c r="AK1931" s="2">
        <f t="shared" si="961"/>
        <v>0</v>
      </c>
      <c r="AL1931" s="2">
        <f t="shared" si="962"/>
        <v>0</v>
      </c>
      <c r="AM1931" s="2">
        <f t="shared" si="963"/>
        <v>0</v>
      </c>
      <c r="AN1931" s="2">
        <f t="shared" si="964"/>
        <v>0</v>
      </c>
      <c r="AP1931" t="s">
        <v>1316</v>
      </c>
      <c r="AQ1931" t="s">
        <v>2283</v>
      </c>
      <c r="AR1931" s="61">
        <v>1</v>
      </c>
      <c r="AT1931">
        <v>1</v>
      </c>
      <c r="AU1931" s="105">
        <v>56</v>
      </c>
      <c r="AV1931" s="107">
        <v>13</v>
      </c>
      <c r="AW1931" s="111">
        <f t="shared" ref="AW1931:AW1947" si="965">1000*AU1931+AV1931</f>
        <v>56013</v>
      </c>
      <c r="AY1931" s="6" t="s">
        <v>1243</v>
      </c>
      <c r="AZ1931" s="1">
        <v>399</v>
      </c>
      <c r="BA1931" s="1">
        <v>8</v>
      </c>
      <c r="BC1931" s="1"/>
      <c r="BF1931" t="s">
        <v>448</v>
      </c>
    </row>
    <row r="1932" spans="1:58" hidden="1" outlineLevel="1">
      <c r="A1932" t="s">
        <v>1189</v>
      </c>
      <c r="B1932" t="s">
        <v>2283</v>
      </c>
      <c r="C1932" s="1">
        <f t="shared" si="952"/>
        <v>5739</v>
      </c>
      <c r="D1932" s="8">
        <f t="shared" si="953"/>
        <v>2</v>
      </c>
      <c r="E1932" s="8">
        <f t="shared" si="954"/>
        <v>1</v>
      </c>
      <c r="F1932" s="8">
        <f t="shared" si="955"/>
        <v>0</v>
      </c>
      <c r="G1932" s="61">
        <f t="shared" si="956"/>
        <v>3689</v>
      </c>
      <c r="H1932" s="66">
        <f t="shared" si="938"/>
        <v>0.64279491200557592</v>
      </c>
      <c r="I1932" s="2"/>
      <c r="J1932" s="2">
        <f t="shared" si="957"/>
        <v>0.16448858686182261</v>
      </c>
      <c r="K1932" s="2">
        <f t="shared" si="958"/>
        <v>0.80728349886739847</v>
      </c>
      <c r="L1932" s="2">
        <f t="shared" si="959"/>
        <v>0</v>
      </c>
      <c r="M1932" s="2">
        <f t="shared" si="960"/>
        <v>2.8227914270778864E-2</v>
      </c>
      <c r="N1932" s="64">
        <v>944</v>
      </c>
      <c r="O1932" s="64">
        <v>4633</v>
      </c>
      <c r="P1932" s="64"/>
      <c r="Q1932" s="64"/>
      <c r="R1932" s="64"/>
      <c r="S1932" s="64"/>
      <c r="T1932" s="64"/>
      <c r="U1932" s="64"/>
      <c r="V1932" s="64"/>
      <c r="W1932" s="64"/>
      <c r="X1932" s="64">
        <v>8</v>
      </c>
      <c r="Y1932" s="64">
        <v>154</v>
      </c>
      <c r="Z1932" s="64"/>
      <c r="AA1932" s="64"/>
      <c r="AB1932" s="64"/>
      <c r="AC1932" s="64"/>
      <c r="AD1932" s="64"/>
      <c r="AE1932" s="64"/>
      <c r="AG1932" s="6">
        <f>IF(Q1932&gt;0,RANK(Q1932,(N1932:P1932,Q1932:AE1932)),0)</f>
        <v>0</v>
      </c>
      <c r="AH1932" s="6">
        <f>IF(R1932&gt;0,RANK(R1932,(N1932:P1932,Q1932:AE1932)),0)</f>
        <v>0</v>
      </c>
      <c r="AI1932" s="6">
        <f>IF(T1932&gt;0,RANK(T1932,(N1932:P1932,Q1932:AE1932)),0)</f>
        <v>0</v>
      </c>
      <c r="AJ1932" s="6">
        <f>IF(S1932&gt;0,RANK(S1932,(N1932:P1932,Q1932:AE1932)),0)</f>
        <v>0</v>
      </c>
      <c r="AK1932" s="2">
        <f t="shared" si="961"/>
        <v>0</v>
      </c>
      <c r="AL1932" s="2">
        <f t="shared" si="962"/>
        <v>0</v>
      </c>
      <c r="AM1932" s="2">
        <f t="shared" si="963"/>
        <v>0</v>
      </c>
      <c r="AN1932" s="2">
        <f t="shared" si="964"/>
        <v>0</v>
      </c>
      <c r="AP1932" t="s">
        <v>1189</v>
      </c>
      <c r="AQ1932" t="s">
        <v>2283</v>
      </c>
      <c r="AR1932" s="61">
        <v>1</v>
      </c>
      <c r="AT1932">
        <v>1</v>
      </c>
      <c r="AU1932" s="105">
        <v>56</v>
      </c>
      <c r="AV1932" s="107">
        <v>15</v>
      </c>
      <c r="AW1932" s="111">
        <f t="shared" si="965"/>
        <v>56015</v>
      </c>
      <c r="AY1932" s="6" t="s">
        <v>1243</v>
      </c>
      <c r="AZ1932" s="1">
        <v>110</v>
      </c>
      <c r="BA1932" s="1">
        <v>0</v>
      </c>
      <c r="BC1932" s="1"/>
      <c r="BF1932" t="s">
        <v>1176</v>
      </c>
    </row>
    <row r="1933" spans="1:58" hidden="1" outlineLevel="1">
      <c r="A1933" t="s">
        <v>2376</v>
      </c>
      <c r="B1933" t="s">
        <v>2283</v>
      </c>
      <c r="C1933" s="1">
        <f t="shared" si="952"/>
        <v>2499</v>
      </c>
      <c r="D1933" s="8">
        <f t="shared" si="953"/>
        <v>2</v>
      </c>
      <c r="E1933" s="8">
        <f t="shared" si="954"/>
        <v>1</v>
      </c>
      <c r="F1933" s="8">
        <f t="shared" si="955"/>
        <v>0</v>
      </c>
      <c r="G1933" s="61">
        <f t="shared" si="956"/>
        <v>1724</v>
      </c>
      <c r="H1933" s="66">
        <f t="shared" si="938"/>
        <v>0.68987595038015204</v>
      </c>
      <c r="I1933" s="2"/>
      <c r="J1933" s="2">
        <f t="shared" si="957"/>
        <v>0.14165666266506602</v>
      </c>
      <c r="K1933" s="2">
        <f t="shared" si="958"/>
        <v>0.83153261304521808</v>
      </c>
      <c r="L1933" s="2">
        <f t="shared" si="959"/>
        <v>0</v>
      </c>
      <c r="M1933" s="2">
        <f t="shared" si="960"/>
        <v>2.681072428971587E-2</v>
      </c>
      <c r="N1933" s="64">
        <v>354</v>
      </c>
      <c r="O1933" s="64">
        <v>2078</v>
      </c>
      <c r="P1933" s="64"/>
      <c r="Q1933" s="64"/>
      <c r="R1933" s="64"/>
      <c r="S1933" s="64"/>
      <c r="T1933" s="64"/>
      <c r="U1933" s="64"/>
      <c r="V1933" s="64"/>
      <c r="W1933" s="64"/>
      <c r="X1933" s="64">
        <v>2</v>
      </c>
      <c r="Y1933" s="64">
        <v>65</v>
      </c>
      <c r="Z1933" s="64"/>
      <c r="AA1933" s="64"/>
      <c r="AB1933" s="64"/>
      <c r="AC1933" s="64"/>
      <c r="AD1933" s="64"/>
      <c r="AE1933" s="64"/>
      <c r="AG1933" s="6">
        <f>IF(Q1933&gt;0,RANK(Q1933,(N1933:P1933,Q1933:AE1933)),0)</f>
        <v>0</v>
      </c>
      <c r="AH1933" s="6">
        <f>IF(R1933&gt;0,RANK(R1933,(N1933:P1933,Q1933:AE1933)),0)</f>
        <v>0</v>
      </c>
      <c r="AI1933" s="6">
        <f>IF(T1933&gt;0,RANK(T1933,(N1933:P1933,Q1933:AE1933)),0)</f>
        <v>0</v>
      </c>
      <c r="AJ1933" s="6">
        <f>IF(S1933&gt;0,RANK(S1933,(N1933:P1933,Q1933:AE1933)),0)</f>
        <v>0</v>
      </c>
      <c r="AK1933" s="2">
        <f t="shared" si="961"/>
        <v>0</v>
      </c>
      <c r="AL1933" s="2">
        <f t="shared" si="962"/>
        <v>0</v>
      </c>
      <c r="AM1933" s="2">
        <f t="shared" si="963"/>
        <v>0</v>
      </c>
      <c r="AN1933" s="2">
        <f t="shared" si="964"/>
        <v>0</v>
      </c>
      <c r="AP1933" t="s">
        <v>2376</v>
      </c>
      <c r="AQ1933" t="s">
        <v>2283</v>
      </c>
      <c r="AR1933" s="61">
        <v>1</v>
      </c>
      <c r="AT1933">
        <v>1</v>
      </c>
      <c r="AU1933" s="105">
        <v>56</v>
      </c>
      <c r="AV1933" s="107">
        <v>17</v>
      </c>
      <c r="AW1933" s="111">
        <f t="shared" si="965"/>
        <v>56017</v>
      </c>
      <c r="AY1933" s="6" t="s">
        <v>1243</v>
      </c>
      <c r="AZ1933" s="1">
        <v>41</v>
      </c>
      <c r="BA1933" s="1">
        <v>1</v>
      </c>
      <c r="BC1933" s="1"/>
      <c r="BF1933" t="s">
        <v>713</v>
      </c>
    </row>
    <row r="1934" spans="1:58" hidden="1" outlineLevel="1">
      <c r="A1934" t="s">
        <v>52</v>
      </c>
      <c r="B1934" t="s">
        <v>2283</v>
      </c>
      <c r="C1934" s="1">
        <f t="shared" si="952"/>
        <v>4217</v>
      </c>
      <c r="D1934" s="8">
        <f t="shared" si="953"/>
        <v>2</v>
      </c>
      <c r="E1934" s="8">
        <f t="shared" si="954"/>
        <v>1</v>
      </c>
      <c r="F1934" s="8">
        <f t="shared" si="955"/>
        <v>0</v>
      </c>
      <c r="G1934" s="61">
        <f t="shared" si="956"/>
        <v>3142</v>
      </c>
      <c r="H1934" s="66">
        <f t="shared" si="938"/>
        <v>0.74507944036044582</v>
      </c>
      <c r="I1934" s="2"/>
      <c r="J1934" s="2">
        <f t="shared" si="957"/>
        <v>0.11667061892340526</v>
      </c>
      <c r="K1934" s="2">
        <f t="shared" si="958"/>
        <v>0.86175005928385107</v>
      </c>
      <c r="L1934" s="2">
        <f t="shared" si="959"/>
        <v>0</v>
      </c>
      <c r="M1934" s="2">
        <f t="shared" si="960"/>
        <v>2.1579321792743689E-2</v>
      </c>
      <c r="N1934" s="64">
        <v>492</v>
      </c>
      <c r="O1934" s="64">
        <v>3634</v>
      </c>
      <c r="P1934" s="64"/>
      <c r="Q1934" s="64"/>
      <c r="R1934" s="64"/>
      <c r="S1934" s="64"/>
      <c r="T1934" s="64"/>
      <c r="U1934" s="64"/>
      <c r="V1934" s="64"/>
      <c r="W1934" s="64"/>
      <c r="X1934" s="64">
        <v>6</v>
      </c>
      <c r="Y1934" s="64">
        <v>85</v>
      </c>
      <c r="Z1934" s="64"/>
      <c r="AA1934" s="64"/>
      <c r="AB1934" s="64"/>
      <c r="AC1934" s="64"/>
      <c r="AD1934" s="64"/>
      <c r="AE1934" s="64"/>
      <c r="AG1934" s="6">
        <f>IF(Q1934&gt;0,RANK(Q1934,(N1934:P1934,Q1934:AE1934)),0)</f>
        <v>0</v>
      </c>
      <c r="AH1934" s="6">
        <f>IF(R1934&gt;0,RANK(R1934,(N1934:P1934,Q1934:AE1934)),0)</f>
        <v>0</v>
      </c>
      <c r="AI1934" s="6">
        <f>IF(T1934&gt;0,RANK(T1934,(N1934:P1934,Q1934:AE1934)),0)</f>
        <v>0</v>
      </c>
      <c r="AJ1934" s="6">
        <f>IF(S1934&gt;0,RANK(S1934,(N1934:P1934,Q1934:AE1934)),0)</f>
        <v>0</v>
      </c>
      <c r="AK1934" s="2">
        <f t="shared" si="961"/>
        <v>0</v>
      </c>
      <c r="AL1934" s="2">
        <f t="shared" si="962"/>
        <v>0</v>
      </c>
      <c r="AM1934" s="2">
        <f t="shared" si="963"/>
        <v>0</v>
      </c>
      <c r="AN1934" s="2">
        <f t="shared" si="964"/>
        <v>0</v>
      </c>
      <c r="AP1934" t="s">
        <v>52</v>
      </c>
      <c r="AQ1934" t="s">
        <v>2283</v>
      </c>
      <c r="AR1934" s="61">
        <v>1</v>
      </c>
      <c r="AT1934">
        <v>1</v>
      </c>
      <c r="AU1934" s="105">
        <v>56</v>
      </c>
      <c r="AV1934" s="107">
        <v>19</v>
      </c>
      <c r="AW1934" s="111">
        <f t="shared" si="965"/>
        <v>56019</v>
      </c>
      <c r="AY1934" s="6" t="s">
        <v>1243</v>
      </c>
      <c r="AZ1934" s="1">
        <v>64</v>
      </c>
      <c r="BA1934" s="1">
        <v>0</v>
      </c>
      <c r="BC1934" s="1"/>
      <c r="BF1934" t="s">
        <v>713</v>
      </c>
    </row>
    <row r="1935" spans="1:58" hidden="1" outlineLevel="1">
      <c r="A1935" t="s">
        <v>2107</v>
      </c>
      <c r="B1935" t="s">
        <v>2283</v>
      </c>
      <c r="C1935" s="1">
        <f t="shared" si="952"/>
        <v>38688</v>
      </c>
      <c r="D1935" s="8">
        <f t="shared" si="953"/>
        <v>2</v>
      </c>
      <c r="E1935" s="8">
        <f t="shared" si="954"/>
        <v>1</v>
      </c>
      <c r="F1935" s="8">
        <f t="shared" si="955"/>
        <v>0</v>
      </c>
      <c r="G1935" s="61">
        <f t="shared" si="956"/>
        <v>15762</v>
      </c>
      <c r="H1935" s="66">
        <f t="shared" si="938"/>
        <v>0.40741315136476425</v>
      </c>
      <c r="I1935" s="2"/>
      <c r="J1935" s="2">
        <f t="shared" si="957"/>
        <v>0.28303349875930522</v>
      </c>
      <c r="K1935" s="2">
        <f t="shared" si="958"/>
        <v>0.69044665012406947</v>
      </c>
      <c r="L1935" s="2">
        <f t="shared" si="959"/>
        <v>0</v>
      </c>
      <c r="M1935" s="2">
        <f t="shared" si="960"/>
        <v>2.6519851116625248E-2</v>
      </c>
      <c r="N1935" s="64">
        <v>10950</v>
      </c>
      <c r="O1935" s="64">
        <v>26712</v>
      </c>
      <c r="P1935" s="64"/>
      <c r="Q1935" s="64"/>
      <c r="R1935" s="64"/>
      <c r="S1935" s="64"/>
      <c r="T1935" s="64"/>
      <c r="U1935" s="65"/>
      <c r="X1935" s="61">
        <v>67</v>
      </c>
      <c r="Y1935" s="61">
        <v>959</v>
      </c>
      <c r="AG1935" s="6">
        <f>IF(Q1935&gt;0,RANK(Q1935,(N1935:P1935,Q1935:AE1935)),0)</f>
        <v>0</v>
      </c>
      <c r="AH1935" s="6">
        <f>IF(R1935&gt;0,RANK(R1935,(N1935:P1935,Q1935:AE1935)),0)</f>
        <v>0</v>
      </c>
      <c r="AI1935" s="6">
        <f>IF(T1935&gt;0,RANK(T1935,(N1935:P1935,Q1935:AE1935)),0)</f>
        <v>0</v>
      </c>
      <c r="AJ1935" s="6">
        <f>IF(S1935&gt;0,RANK(S1935,(N1935:P1935,Q1935:AE1935)),0)</f>
        <v>0</v>
      </c>
      <c r="AK1935" s="2">
        <f t="shared" si="961"/>
        <v>0</v>
      </c>
      <c r="AL1935" s="2">
        <f t="shared" si="962"/>
        <v>0</v>
      </c>
      <c r="AM1935" s="2">
        <f t="shared" si="963"/>
        <v>0</v>
      </c>
      <c r="AN1935" s="2">
        <f t="shared" si="964"/>
        <v>0</v>
      </c>
      <c r="AP1935" t="s">
        <v>2107</v>
      </c>
      <c r="AQ1935" t="s">
        <v>2283</v>
      </c>
      <c r="AR1935" s="61">
        <v>1</v>
      </c>
      <c r="AT1935">
        <v>1</v>
      </c>
      <c r="AU1935" s="105">
        <v>56</v>
      </c>
      <c r="AV1935" s="107">
        <v>21</v>
      </c>
      <c r="AW1935" s="111">
        <f t="shared" si="965"/>
        <v>56021</v>
      </c>
      <c r="AY1935" s="6" t="s">
        <v>1243</v>
      </c>
      <c r="AZ1935" s="1">
        <v>1055</v>
      </c>
      <c r="BA1935" s="1">
        <v>7</v>
      </c>
      <c r="BC1935" s="1"/>
      <c r="BF1935" t="s">
        <v>714</v>
      </c>
    </row>
    <row r="1936" spans="1:58" hidden="1" outlineLevel="1">
      <c r="A1936" t="s">
        <v>2246</v>
      </c>
      <c r="B1936" t="s">
        <v>2283</v>
      </c>
      <c r="C1936" s="1">
        <f t="shared" si="952"/>
        <v>8488</v>
      </c>
      <c r="D1936" s="8">
        <f t="shared" si="953"/>
        <v>2</v>
      </c>
      <c r="E1936" s="8">
        <f t="shared" si="954"/>
        <v>1</v>
      </c>
      <c r="F1936" s="8">
        <f t="shared" si="955"/>
        <v>0</v>
      </c>
      <c r="G1936" s="61">
        <f t="shared" si="956"/>
        <v>6160</v>
      </c>
      <c r="H1936" s="66">
        <f t="shared" si="938"/>
        <v>0.72573044297832234</v>
      </c>
      <c r="I1936" s="2"/>
      <c r="J1936" s="2">
        <f t="shared" si="957"/>
        <v>0.1260603204524034</v>
      </c>
      <c r="K1936" s="2">
        <f t="shared" si="958"/>
        <v>0.85179076343072568</v>
      </c>
      <c r="L1936" s="2">
        <f t="shared" si="959"/>
        <v>0</v>
      </c>
      <c r="M1936" s="2">
        <f t="shared" si="960"/>
        <v>2.2148916116870976E-2</v>
      </c>
      <c r="N1936" s="61">
        <v>1070</v>
      </c>
      <c r="O1936" s="61">
        <v>7230</v>
      </c>
      <c r="U1936" s="65"/>
      <c r="X1936" s="61">
        <v>14</v>
      </c>
      <c r="Y1936" s="61">
        <v>174</v>
      </c>
      <c r="AG1936" s="6">
        <f>IF(Q1936&gt;0,RANK(Q1936,(N1936:P1936,Q1936:AE1936)),0)</f>
        <v>0</v>
      </c>
      <c r="AH1936" s="6">
        <f>IF(R1936&gt;0,RANK(R1936,(N1936:P1936,Q1936:AE1936)),0)</f>
        <v>0</v>
      </c>
      <c r="AI1936" s="6">
        <f>IF(T1936&gt;0,RANK(T1936,(N1936:P1936,Q1936:AE1936)),0)</f>
        <v>0</v>
      </c>
      <c r="AJ1936" s="6">
        <f>IF(S1936&gt;0,RANK(S1936,(N1936:P1936,Q1936:AE1936)),0)</f>
        <v>0</v>
      </c>
      <c r="AK1936" s="2">
        <f t="shared" si="961"/>
        <v>0</v>
      </c>
      <c r="AL1936" s="2">
        <f t="shared" si="962"/>
        <v>0</v>
      </c>
      <c r="AM1936" s="2">
        <f t="shared" si="963"/>
        <v>0</v>
      </c>
      <c r="AN1936" s="2">
        <f t="shared" si="964"/>
        <v>0</v>
      </c>
      <c r="AP1936" t="s">
        <v>2246</v>
      </c>
      <c r="AQ1936" t="s">
        <v>2283</v>
      </c>
      <c r="AR1936" s="61">
        <v>1</v>
      </c>
      <c r="AT1936">
        <v>1</v>
      </c>
      <c r="AU1936" s="105">
        <v>56</v>
      </c>
      <c r="AV1936" s="107">
        <v>23</v>
      </c>
      <c r="AW1936" s="111">
        <f t="shared" si="965"/>
        <v>56023</v>
      </c>
      <c r="AY1936" s="6" t="s">
        <v>1243</v>
      </c>
      <c r="AZ1936" s="1">
        <v>168</v>
      </c>
      <c r="BA1936" s="1">
        <v>3</v>
      </c>
      <c r="BC1936" s="1"/>
      <c r="BF1936" t="s">
        <v>712</v>
      </c>
    </row>
    <row r="1937" spans="1:58" hidden="1" outlineLevel="1">
      <c r="A1937" t="s">
        <v>480</v>
      </c>
      <c r="B1937" t="s">
        <v>2283</v>
      </c>
      <c r="C1937" s="1">
        <f t="shared" si="952"/>
        <v>31888</v>
      </c>
      <c r="D1937" s="8">
        <f t="shared" si="953"/>
        <v>2</v>
      </c>
      <c r="E1937" s="8">
        <f t="shared" si="954"/>
        <v>1</v>
      </c>
      <c r="F1937" s="8">
        <f t="shared" si="955"/>
        <v>0</v>
      </c>
      <c r="G1937" s="61">
        <f t="shared" si="956"/>
        <v>17898</v>
      </c>
      <c r="H1937" s="66">
        <f t="shared" si="938"/>
        <v>0.56127696939287508</v>
      </c>
      <c r="I1937" s="2"/>
      <c r="J1937" s="2">
        <f t="shared" si="957"/>
        <v>0.20487330657300551</v>
      </c>
      <c r="K1937" s="2">
        <f t="shared" si="958"/>
        <v>0.76615027596588059</v>
      </c>
      <c r="L1937" s="2">
        <f t="shared" si="959"/>
        <v>0</v>
      </c>
      <c r="M1937" s="2">
        <f t="shared" si="960"/>
        <v>2.8976417461113901E-2</v>
      </c>
      <c r="N1937" s="61">
        <v>6533</v>
      </c>
      <c r="O1937" s="61">
        <v>24431</v>
      </c>
      <c r="U1937" s="65"/>
      <c r="X1937" s="61">
        <v>69</v>
      </c>
      <c r="Y1937" s="61">
        <v>855</v>
      </c>
      <c r="AG1937" s="6">
        <f>IF(Q1937&gt;0,RANK(Q1937,(N1937:P1937,Q1937:AE1937)),0)</f>
        <v>0</v>
      </c>
      <c r="AH1937" s="6">
        <f>IF(R1937&gt;0,RANK(R1937,(N1937:P1937,Q1937:AE1937)),0)</f>
        <v>0</v>
      </c>
      <c r="AI1937" s="6">
        <f>IF(T1937&gt;0,RANK(T1937,(N1937:P1937,Q1937:AE1937)),0)</f>
        <v>0</v>
      </c>
      <c r="AJ1937" s="6">
        <f>IF(S1937&gt;0,RANK(S1937,(N1937:P1937,Q1937:AE1937)),0)</f>
        <v>0</v>
      </c>
      <c r="AK1937" s="2">
        <f t="shared" si="961"/>
        <v>0</v>
      </c>
      <c r="AL1937" s="2">
        <f t="shared" si="962"/>
        <v>0</v>
      </c>
      <c r="AM1937" s="2">
        <f t="shared" si="963"/>
        <v>0</v>
      </c>
      <c r="AN1937" s="2">
        <f t="shared" si="964"/>
        <v>0</v>
      </c>
      <c r="AP1937" t="s">
        <v>480</v>
      </c>
      <c r="AQ1937" t="s">
        <v>2283</v>
      </c>
      <c r="AR1937" s="61">
        <v>1</v>
      </c>
      <c r="AT1937">
        <v>1</v>
      </c>
      <c r="AU1937" s="105">
        <v>56</v>
      </c>
      <c r="AV1937" s="107">
        <v>25</v>
      </c>
      <c r="AW1937" s="111">
        <f t="shared" si="965"/>
        <v>56025</v>
      </c>
      <c r="AY1937" s="6" t="s">
        <v>1243</v>
      </c>
      <c r="AZ1937" s="1">
        <v>702</v>
      </c>
      <c r="BA1937" s="1">
        <v>12</v>
      </c>
      <c r="BC1937" s="1"/>
      <c r="BF1937" t="s">
        <v>448</v>
      </c>
    </row>
    <row r="1938" spans="1:58" hidden="1" outlineLevel="1">
      <c r="A1938" t="s">
        <v>1328</v>
      </c>
      <c r="B1938" t="s">
        <v>2283</v>
      </c>
      <c r="C1938" s="1">
        <f t="shared" si="952"/>
        <v>1264</v>
      </c>
      <c r="D1938" s="8">
        <f t="shared" si="953"/>
        <v>2</v>
      </c>
      <c r="E1938" s="8">
        <f t="shared" si="954"/>
        <v>1</v>
      </c>
      <c r="F1938" s="8">
        <f t="shared" si="955"/>
        <v>0</v>
      </c>
      <c r="G1938" s="61">
        <f t="shared" si="956"/>
        <v>986</v>
      </c>
      <c r="H1938" s="66">
        <f t="shared" si="938"/>
        <v>0.78006329113924056</v>
      </c>
      <c r="I1938" s="2"/>
      <c r="J1938" s="2">
        <f t="shared" si="957"/>
        <v>9.8101265822784806E-2</v>
      </c>
      <c r="K1938" s="2">
        <f t="shared" si="958"/>
        <v>0.87816455696202533</v>
      </c>
      <c r="L1938" s="2">
        <f t="shared" si="959"/>
        <v>0</v>
      </c>
      <c r="M1938" s="2">
        <f t="shared" si="960"/>
        <v>2.3734177215189889E-2</v>
      </c>
      <c r="N1938" s="61">
        <v>124</v>
      </c>
      <c r="O1938" s="61">
        <v>1110</v>
      </c>
      <c r="U1938" s="65"/>
      <c r="X1938" s="61">
        <v>0</v>
      </c>
      <c r="Y1938" s="61">
        <v>30</v>
      </c>
      <c r="AG1938" s="6">
        <f>IF(Q1938&gt;0,RANK(Q1938,(N1938:P1938,Q1938:AE1938)),0)</f>
        <v>0</v>
      </c>
      <c r="AH1938" s="6">
        <f>IF(R1938&gt;0,RANK(R1938,(N1938:P1938,Q1938:AE1938)),0)</f>
        <v>0</v>
      </c>
      <c r="AI1938" s="6">
        <f>IF(T1938&gt;0,RANK(T1938,(N1938:P1938,Q1938:AE1938)),0)</f>
        <v>0</v>
      </c>
      <c r="AJ1938" s="6">
        <f>IF(S1938&gt;0,RANK(S1938,(N1938:P1938,Q1938:AE1938)),0)</f>
        <v>0</v>
      </c>
      <c r="AK1938" s="2">
        <f t="shared" si="961"/>
        <v>0</v>
      </c>
      <c r="AL1938" s="2">
        <f t="shared" si="962"/>
        <v>0</v>
      </c>
      <c r="AM1938" s="2">
        <f t="shared" si="963"/>
        <v>0</v>
      </c>
      <c r="AN1938" s="2">
        <f t="shared" si="964"/>
        <v>0</v>
      </c>
      <c r="AP1938" t="s">
        <v>1328</v>
      </c>
      <c r="AQ1938" t="s">
        <v>2283</v>
      </c>
      <c r="AR1938" s="61">
        <v>1</v>
      </c>
      <c r="AT1938">
        <v>1</v>
      </c>
      <c r="AU1938" s="105">
        <v>56</v>
      </c>
      <c r="AV1938" s="107">
        <v>27</v>
      </c>
      <c r="AW1938" s="111">
        <f t="shared" si="965"/>
        <v>56027</v>
      </c>
      <c r="AY1938" s="6" t="s">
        <v>1243</v>
      </c>
      <c r="AZ1938" s="1">
        <v>22</v>
      </c>
      <c r="BA1938" s="1">
        <v>2</v>
      </c>
      <c r="BC1938" s="1"/>
      <c r="BF1938" t="s">
        <v>476</v>
      </c>
    </row>
    <row r="1939" spans="1:58" hidden="1" outlineLevel="1">
      <c r="A1939" t="s">
        <v>1342</v>
      </c>
      <c r="B1939" t="s">
        <v>2283</v>
      </c>
      <c r="C1939" s="1">
        <f t="shared" si="952"/>
        <v>14357</v>
      </c>
      <c r="D1939" s="8">
        <f t="shared" si="953"/>
        <v>2</v>
      </c>
      <c r="E1939" s="8">
        <f t="shared" si="954"/>
        <v>1</v>
      </c>
      <c r="F1939" s="8">
        <f t="shared" si="955"/>
        <v>0</v>
      </c>
      <c r="G1939" s="61">
        <f t="shared" si="956"/>
        <v>9606</v>
      </c>
      <c r="H1939" s="66">
        <f t="shared" si="938"/>
        <v>0.66908128439088943</v>
      </c>
      <c r="I1939" s="2"/>
      <c r="J1939" s="2">
        <f t="shared" si="957"/>
        <v>0.15205126419168349</v>
      </c>
      <c r="K1939" s="2">
        <f t="shared" si="958"/>
        <v>0.82113254858257301</v>
      </c>
      <c r="L1939" s="2">
        <f t="shared" si="959"/>
        <v>0</v>
      </c>
      <c r="M1939" s="2">
        <f t="shared" si="960"/>
        <v>2.6816187225743526E-2</v>
      </c>
      <c r="N1939" s="61">
        <v>2183</v>
      </c>
      <c r="O1939" s="61">
        <v>11789</v>
      </c>
      <c r="U1939" s="65"/>
      <c r="X1939" s="61">
        <v>49</v>
      </c>
      <c r="Y1939" s="61">
        <v>336</v>
      </c>
      <c r="AG1939" s="6">
        <f>IF(Q1939&gt;0,RANK(Q1939,(N1939:P1939,Q1939:AE1939)),0)</f>
        <v>0</v>
      </c>
      <c r="AH1939" s="6">
        <f>IF(R1939&gt;0,RANK(R1939,(N1939:P1939,Q1939:AE1939)),0)</f>
        <v>0</v>
      </c>
      <c r="AI1939" s="6">
        <f>IF(T1939&gt;0,RANK(T1939,(N1939:P1939,Q1939:AE1939)),0)</f>
        <v>0</v>
      </c>
      <c r="AJ1939" s="6">
        <f>IF(S1939&gt;0,RANK(S1939,(N1939:P1939,Q1939:AE1939)),0)</f>
        <v>0</v>
      </c>
      <c r="AK1939" s="2">
        <f t="shared" si="961"/>
        <v>0</v>
      </c>
      <c r="AL1939" s="2">
        <f t="shared" si="962"/>
        <v>0</v>
      </c>
      <c r="AM1939" s="2">
        <f t="shared" si="963"/>
        <v>0</v>
      </c>
      <c r="AN1939" s="2">
        <f t="shared" si="964"/>
        <v>0</v>
      </c>
      <c r="AP1939" t="s">
        <v>1342</v>
      </c>
      <c r="AQ1939" t="s">
        <v>2283</v>
      </c>
      <c r="AR1939" s="61">
        <v>1</v>
      </c>
      <c r="AT1939">
        <v>1</v>
      </c>
      <c r="AU1939" s="105">
        <v>56</v>
      </c>
      <c r="AV1939" s="107">
        <v>29</v>
      </c>
      <c r="AW1939" s="111">
        <f t="shared" si="965"/>
        <v>56029</v>
      </c>
      <c r="AY1939" s="6" t="s">
        <v>1243</v>
      </c>
      <c r="AZ1939" s="1">
        <v>340</v>
      </c>
      <c r="BA1939" s="1">
        <v>9</v>
      </c>
      <c r="BC1939" s="1"/>
      <c r="BF1939" t="s">
        <v>477</v>
      </c>
    </row>
    <row r="1940" spans="1:58" hidden="1" outlineLevel="1">
      <c r="A1940" t="s">
        <v>138</v>
      </c>
      <c r="B1940" t="s">
        <v>2283</v>
      </c>
      <c r="C1940" s="1">
        <f t="shared" si="952"/>
        <v>4490</v>
      </c>
      <c r="D1940" s="8">
        <f t="shared" si="953"/>
        <v>2</v>
      </c>
      <c r="E1940" s="8">
        <f t="shared" si="954"/>
        <v>1</v>
      </c>
      <c r="F1940" s="8">
        <f t="shared" si="955"/>
        <v>0</v>
      </c>
      <c r="G1940" s="61">
        <f t="shared" si="956"/>
        <v>2515</v>
      </c>
      <c r="H1940" s="66">
        <f t="shared" si="938"/>
        <v>0.56013363028953234</v>
      </c>
      <c r="I1940" s="2"/>
      <c r="J1940" s="2">
        <f t="shared" si="957"/>
        <v>0.20155902004454343</v>
      </c>
      <c r="K1940" s="2">
        <f t="shared" si="958"/>
        <v>0.76169265033407574</v>
      </c>
      <c r="L1940" s="2">
        <f t="shared" si="959"/>
        <v>0</v>
      </c>
      <c r="M1940" s="2">
        <f t="shared" si="960"/>
        <v>3.674832962138086E-2</v>
      </c>
      <c r="N1940" s="61">
        <v>905</v>
      </c>
      <c r="O1940" s="61">
        <v>3420</v>
      </c>
      <c r="U1940" s="65"/>
      <c r="X1940" s="61">
        <v>8</v>
      </c>
      <c r="Y1940" s="61">
        <v>157</v>
      </c>
      <c r="AG1940" s="6">
        <f>IF(Q1940&gt;0,RANK(Q1940,(N1940:P1940,Q1940:AE1940)),0)</f>
        <v>0</v>
      </c>
      <c r="AH1940" s="6">
        <f>IF(R1940&gt;0,RANK(R1940,(N1940:P1940,Q1940:AE1940)),0)</f>
        <v>0</v>
      </c>
      <c r="AI1940" s="6">
        <f>IF(T1940&gt;0,RANK(T1940,(N1940:P1940,Q1940:AE1940)),0)</f>
        <v>0</v>
      </c>
      <c r="AJ1940" s="6">
        <f>IF(S1940&gt;0,RANK(S1940,(N1940:P1940,Q1940:AE1940)),0)</f>
        <v>0</v>
      </c>
      <c r="AK1940" s="2">
        <f t="shared" si="961"/>
        <v>0</v>
      </c>
      <c r="AL1940" s="2">
        <f t="shared" si="962"/>
        <v>0</v>
      </c>
      <c r="AM1940" s="2">
        <f t="shared" si="963"/>
        <v>0</v>
      </c>
      <c r="AN1940" s="2">
        <f t="shared" si="964"/>
        <v>0</v>
      </c>
      <c r="AP1940" t="s">
        <v>138</v>
      </c>
      <c r="AQ1940" t="s">
        <v>2283</v>
      </c>
      <c r="AR1940" s="61">
        <v>1</v>
      </c>
      <c r="AT1940">
        <v>1</v>
      </c>
      <c r="AU1940" s="105">
        <v>56</v>
      </c>
      <c r="AV1940" s="107">
        <v>31</v>
      </c>
      <c r="AW1940" s="111">
        <f t="shared" si="965"/>
        <v>56031</v>
      </c>
      <c r="AY1940" s="6" t="s">
        <v>1243</v>
      </c>
      <c r="AZ1940" s="1">
        <v>75</v>
      </c>
      <c r="BA1940" s="1">
        <v>2</v>
      </c>
      <c r="BC1940" s="1"/>
      <c r="BF1940" t="s">
        <v>477</v>
      </c>
    </row>
    <row r="1941" spans="1:58" hidden="1" outlineLevel="1">
      <c r="A1941" t="s">
        <v>2157</v>
      </c>
      <c r="B1941" t="s">
        <v>2283</v>
      </c>
      <c r="C1941" s="1">
        <f t="shared" si="952"/>
        <v>14161</v>
      </c>
      <c r="D1941" s="8">
        <f t="shared" si="953"/>
        <v>2</v>
      </c>
      <c r="E1941" s="8">
        <f t="shared" si="954"/>
        <v>1</v>
      </c>
      <c r="F1941" s="8">
        <f t="shared" si="955"/>
        <v>0</v>
      </c>
      <c r="G1941" s="61">
        <f t="shared" si="956"/>
        <v>8417</v>
      </c>
      <c r="H1941" s="66">
        <f t="shared" si="938"/>
        <v>0.59437892804180492</v>
      </c>
      <c r="I1941" s="2"/>
      <c r="J1941" s="2">
        <f t="shared" si="957"/>
        <v>0.19468964056210719</v>
      </c>
      <c r="K1941" s="2">
        <f t="shared" si="958"/>
        <v>0.78906856860391217</v>
      </c>
      <c r="L1941" s="2">
        <f t="shared" si="959"/>
        <v>0</v>
      </c>
      <c r="M1941" s="2">
        <f t="shared" si="960"/>
        <v>1.6241790833980585E-2</v>
      </c>
      <c r="N1941" s="61">
        <v>2757</v>
      </c>
      <c r="O1941" s="61">
        <v>11174</v>
      </c>
      <c r="U1941" s="65"/>
      <c r="X1941" s="61">
        <v>12</v>
      </c>
      <c r="Y1941" s="61">
        <v>218</v>
      </c>
      <c r="AG1941" s="6">
        <f>IF(Q1941&gt;0,RANK(Q1941,(N1941:P1941,Q1941:AE1941)),0)</f>
        <v>0</v>
      </c>
      <c r="AH1941" s="6">
        <f>IF(R1941&gt;0,RANK(R1941,(N1941:P1941,Q1941:AE1941)),0)</f>
        <v>0</v>
      </c>
      <c r="AI1941" s="6">
        <f>IF(T1941&gt;0,RANK(T1941,(N1941:P1941,Q1941:AE1941)),0)</f>
        <v>0</v>
      </c>
      <c r="AJ1941" s="6">
        <f>IF(S1941&gt;0,RANK(S1941,(N1941:P1941,Q1941:AE1941)),0)</f>
        <v>0</v>
      </c>
      <c r="AK1941" s="2">
        <f t="shared" si="961"/>
        <v>0</v>
      </c>
      <c r="AL1941" s="2">
        <f t="shared" si="962"/>
        <v>0</v>
      </c>
      <c r="AM1941" s="2">
        <f t="shared" si="963"/>
        <v>0</v>
      </c>
      <c r="AN1941" s="2">
        <f t="shared" si="964"/>
        <v>0</v>
      </c>
      <c r="AP1941" t="s">
        <v>2157</v>
      </c>
      <c r="AQ1941" t="s">
        <v>2283</v>
      </c>
      <c r="AR1941" s="61">
        <v>1</v>
      </c>
      <c r="AT1941">
        <v>1</v>
      </c>
      <c r="AU1941" s="105">
        <v>56</v>
      </c>
      <c r="AV1941" s="107">
        <v>33</v>
      </c>
      <c r="AW1941" s="111">
        <f t="shared" si="965"/>
        <v>56033</v>
      </c>
      <c r="AY1941" s="6" t="s">
        <v>1243</v>
      </c>
      <c r="AZ1941" s="1">
        <v>241</v>
      </c>
      <c r="BA1941" s="1">
        <v>9</v>
      </c>
      <c r="BC1941" s="1"/>
      <c r="BF1941" t="s">
        <v>477</v>
      </c>
    </row>
    <row r="1942" spans="1:58" hidden="1" outlineLevel="1">
      <c r="A1942" t="s">
        <v>1568</v>
      </c>
      <c r="B1942" t="s">
        <v>2283</v>
      </c>
      <c r="C1942" s="1">
        <f t="shared" si="952"/>
        <v>4310</v>
      </c>
      <c r="D1942" s="8">
        <f t="shared" si="953"/>
        <v>2</v>
      </c>
      <c r="E1942" s="8">
        <f t="shared" si="954"/>
        <v>1</v>
      </c>
      <c r="F1942" s="8">
        <f t="shared" si="955"/>
        <v>0</v>
      </c>
      <c r="G1942" s="61">
        <f t="shared" si="956"/>
        <v>3055</v>
      </c>
      <c r="H1942" s="66">
        <f t="shared" si="938"/>
        <v>0.70881670533642693</v>
      </c>
      <c r="I1942" s="2"/>
      <c r="J1942" s="2">
        <f t="shared" si="957"/>
        <v>0.13364269141531324</v>
      </c>
      <c r="K1942" s="2">
        <f t="shared" si="958"/>
        <v>0.84245939675174009</v>
      </c>
      <c r="L1942" s="2">
        <f t="shared" si="959"/>
        <v>0</v>
      </c>
      <c r="M1942" s="2">
        <f t="shared" si="960"/>
        <v>2.389791183294665E-2</v>
      </c>
      <c r="N1942" s="61">
        <v>576</v>
      </c>
      <c r="O1942" s="61">
        <v>3631</v>
      </c>
      <c r="U1942" s="65"/>
      <c r="X1942" s="61">
        <v>12</v>
      </c>
      <c r="Y1942" s="61">
        <v>91</v>
      </c>
      <c r="AG1942" s="6">
        <f>IF(Q1942&gt;0,RANK(Q1942,(N1942:P1942,Q1942:AE1942)),0)</f>
        <v>0</v>
      </c>
      <c r="AH1942" s="6">
        <f>IF(R1942&gt;0,RANK(R1942,(N1942:P1942,Q1942:AE1942)),0)</f>
        <v>0</v>
      </c>
      <c r="AI1942" s="6">
        <f>IF(T1942&gt;0,RANK(T1942,(N1942:P1942,Q1942:AE1942)),0)</f>
        <v>0</v>
      </c>
      <c r="AJ1942" s="6">
        <f>IF(S1942&gt;0,RANK(S1942,(N1942:P1942,Q1942:AE1942)),0)</f>
        <v>0</v>
      </c>
      <c r="AK1942" s="2">
        <f t="shared" si="961"/>
        <v>0</v>
      </c>
      <c r="AL1942" s="2">
        <f t="shared" si="962"/>
        <v>0</v>
      </c>
      <c r="AM1942" s="2">
        <f t="shared" si="963"/>
        <v>0</v>
      </c>
      <c r="AN1942" s="2">
        <f t="shared" si="964"/>
        <v>0</v>
      </c>
      <c r="AP1942" t="s">
        <v>1568</v>
      </c>
      <c r="AQ1942" t="s">
        <v>2283</v>
      </c>
      <c r="AR1942" s="61">
        <v>1</v>
      </c>
      <c r="AT1942">
        <v>1</v>
      </c>
      <c r="AU1942" s="105">
        <v>56</v>
      </c>
      <c r="AV1942" s="107">
        <v>35</v>
      </c>
      <c r="AW1942" s="111">
        <f t="shared" si="965"/>
        <v>56035</v>
      </c>
      <c r="AY1942" s="6" t="s">
        <v>1243</v>
      </c>
      <c r="AZ1942" s="1">
        <v>99</v>
      </c>
      <c r="BA1942" s="1">
        <v>3</v>
      </c>
      <c r="BC1942" s="1"/>
      <c r="BF1942" t="s">
        <v>476</v>
      </c>
    </row>
    <row r="1943" spans="1:58" hidden="1" outlineLevel="1">
      <c r="A1943" t="s">
        <v>57</v>
      </c>
      <c r="B1943" t="s">
        <v>2283</v>
      </c>
      <c r="C1943" s="1">
        <f t="shared" si="952"/>
        <v>16629</v>
      </c>
      <c r="D1943" s="8">
        <f t="shared" si="953"/>
        <v>2</v>
      </c>
      <c r="E1943" s="8">
        <f t="shared" si="954"/>
        <v>1</v>
      </c>
      <c r="F1943" s="8">
        <f t="shared" si="955"/>
        <v>0</v>
      </c>
      <c r="G1943" s="61">
        <f t="shared" si="956"/>
        <v>8621</v>
      </c>
      <c r="H1943" s="66">
        <f t="shared" si="938"/>
        <v>0.51843165554152382</v>
      </c>
      <c r="I1943" s="2"/>
      <c r="J1943" s="2">
        <f t="shared" si="957"/>
        <v>0.22719345721330206</v>
      </c>
      <c r="K1943" s="2">
        <f t="shared" si="958"/>
        <v>0.7456251127548259</v>
      </c>
      <c r="L1943" s="2">
        <f t="shared" si="959"/>
        <v>0</v>
      </c>
      <c r="M1943" s="2">
        <f t="shared" si="960"/>
        <v>2.7181430031872011E-2</v>
      </c>
      <c r="N1943" s="61">
        <v>3778</v>
      </c>
      <c r="O1943" s="61">
        <v>12399</v>
      </c>
      <c r="U1943" s="65"/>
      <c r="X1943" s="61">
        <v>20</v>
      </c>
      <c r="Y1943" s="61">
        <v>432</v>
      </c>
      <c r="AG1943" s="6">
        <f>IF(Q1943&gt;0,RANK(Q1943,(N1943:P1943,Q1943:AE1943)),0)</f>
        <v>0</v>
      </c>
      <c r="AH1943" s="6">
        <f>IF(R1943&gt;0,RANK(R1943,(N1943:P1943,Q1943:AE1943)),0)</f>
        <v>0</v>
      </c>
      <c r="AI1943" s="6">
        <f>IF(T1943&gt;0,RANK(T1943,(N1943:P1943,Q1943:AE1943)),0)</f>
        <v>0</v>
      </c>
      <c r="AJ1943" s="6">
        <f>IF(S1943&gt;0,RANK(S1943,(N1943:P1943,Q1943:AE1943)),0)</f>
        <v>0</v>
      </c>
      <c r="AK1943" s="2">
        <f t="shared" si="961"/>
        <v>0</v>
      </c>
      <c r="AL1943" s="2">
        <f t="shared" si="962"/>
        <v>0</v>
      </c>
      <c r="AM1943" s="2">
        <f t="shared" si="963"/>
        <v>0</v>
      </c>
      <c r="AN1943" s="2">
        <f t="shared" si="964"/>
        <v>0</v>
      </c>
      <c r="AP1943" t="s">
        <v>57</v>
      </c>
      <c r="AQ1943" t="s">
        <v>2283</v>
      </c>
      <c r="AR1943" s="61">
        <v>1</v>
      </c>
      <c r="AT1943">
        <v>1</v>
      </c>
      <c r="AU1943" s="105">
        <v>56</v>
      </c>
      <c r="AV1943" s="107">
        <v>37</v>
      </c>
      <c r="AW1943" s="111">
        <f t="shared" si="965"/>
        <v>56037</v>
      </c>
      <c r="AY1943" s="6" t="s">
        <v>1243</v>
      </c>
      <c r="AZ1943" s="1">
        <v>405</v>
      </c>
      <c r="BA1943" s="1">
        <v>7</v>
      </c>
      <c r="BC1943" s="1"/>
      <c r="BF1943" t="s">
        <v>724</v>
      </c>
    </row>
    <row r="1944" spans="1:58" hidden="1" outlineLevel="1">
      <c r="A1944" t="s">
        <v>2525</v>
      </c>
      <c r="B1944" t="s">
        <v>2283</v>
      </c>
      <c r="C1944" s="1">
        <f t="shared" si="952"/>
        <v>10969</v>
      </c>
      <c r="D1944" s="8">
        <f t="shared" si="953"/>
        <v>2</v>
      </c>
      <c r="E1944" s="8">
        <f t="shared" si="954"/>
        <v>1</v>
      </c>
      <c r="F1944" s="8">
        <f t="shared" si="955"/>
        <v>0</v>
      </c>
      <c r="G1944" s="61">
        <f t="shared" si="956"/>
        <v>422</v>
      </c>
      <c r="H1944" s="66">
        <f t="shared" si="938"/>
        <v>3.8472057616920415E-2</v>
      </c>
      <c r="I1944" s="2"/>
      <c r="J1944" s="2">
        <f t="shared" si="957"/>
        <v>0.46859330841462304</v>
      </c>
      <c r="K1944" s="2">
        <f t="shared" si="958"/>
        <v>0.5070653660315434</v>
      </c>
      <c r="L1944" s="2">
        <f t="shared" si="959"/>
        <v>0</v>
      </c>
      <c r="M1944" s="2">
        <f t="shared" si="960"/>
        <v>2.4341325553833615E-2</v>
      </c>
      <c r="N1944" s="61">
        <v>5140</v>
      </c>
      <c r="O1944" s="61">
        <v>5562</v>
      </c>
      <c r="X1944" s="61">
        <v>28</v>
      </c>
      <c r="Y1944" s="61">
        <v>239</v>
      </c>
      <c r="AG1944" s="6">
        <f>IF(Q1944&gt;0,RANK(Q1944,(N1944:P1944,Q1944:AE1944)),0)</f>
        <v>0</v>
      </c>
      <c r="AH1944" s="6">
        <f>IF(R1944&gt;0,RANK(R1944,(N1944:P1944,Q1944:AE1944)),0)</f>
        <v>0</v>
      </c>
      <c r="AI1944" s="6">
        <f>IF(T1944&gt;0,RANK(T1944,(N1944:P1944,Q1944:AE1944)),0)</f>
        <v>0</v>
      </c>
      <c r="AJ1944" s="6">
        <f>IF(S1944&gt;0,RANK(S1944,(N1944:P1944,Q1944:AE1944)),0)</f>
        <v>0</v>
      </c>
      <c r="AK1944" s="2">
        <f t="shared" si="961"/>
        <v>0</v>
      </c>
      <c r="AL1944" s="2">
        <f t="shared" si="962"/>
        <v>0</v>
      </c>
      <c r="AM1944" s="2">
        <f t="shared" si="963"/>
        <v>0</v>
      </c>
      <c r="AN1944" s="2">
        <f t="shared" si="964"/>
        <v>0</v>
      </c>
      <c r="AP1944" t="s">
        <v>2525</v>
      </c>
      <c r="AQ1944" t="s">
        <v>2283</v>
      </c>
      <c r="AR1944" s="61">
        <v>1</v>
      </c>
      <c r="AT1944">
        <v>1</v>
      </c>
      <c r="AU1944" s="105">
        <v>56</v>
      </c>
      <c r="AV1944" s="107">
        <v>39</v>
      </c>
      <c r="AW1944" s="111">
        <f t="shared" si="965"/>
        <v>56039</v>
      </c>
      <c r="AY1944" s="6" t="s">
        <v>1243</v>
      </c>
      <c r="AZ1944" s="1">
        <v>537</v>
      </c>
      <c r="BA1944" s="1">
        <v>1</v>
      </c>
      <c r="BC1944" s="1"/>
      <c r="BF1944" t="s">
        <v>350</v>
      </c>
    </row>
    <row r="1945" spans="1:58" hidden="1" outlineLevel="1">
      <c r="A1945" t="s">
        <v>604</v>
      </c>
      <c r="B1945" t="s">
        <v>2283</v>
      </c>
      <c r="C1945" s="1">
        <f t="shared" si="952"/>
        <v>8383</v>
      </c>
      <c r="D1945" s="8">
        <f t="shared" si="953"/>
        <v>2</v>
      </c>
      <c r="E1945" s="8">
        <f t="shared" si="954"/>
        <v>1</v>
      </c>
      <c r="F1945" s="8">
        <f t="shared" si="955"/>
        <v>0</v>
      </c>
      <c r="G1945" s="61">
        <f t="shared" si="956"/>
        <v>5415</v>
      </c>
      <c r="H1945" s="66">
        <f t="shared" si="938"/>
        <v>0.64595013718239291</v>
      </c>
      <c r="I1945" s="2"/>
      <c r="J1945" s="2">
        <f t="shared" si="957"/>
        <v>0.16282953596564476</v>
      </c>
      <c r="K1945" s="2">
        <f t="shared" si="958"/>
        <v>0.80877967314803767</v>
      </c>
      <c r="L1945" s="2">
        <f t="shared" si="959"/>
        <v>0</v>
      </c>
      <c r="M1945" s="2">
        <f t="shared" si="960"/>
        <v>2.8390790886317574E-2</v>
      </c>
      <c r="N1945" s="61">
        <v>1365</v>
      </c>
      <c r="O1945" s="61">
        <v>6780</v>
      </c>
      <c r="X1945" s="61">
        <v>9</v>
      </c>
      <c r="Y1945" s="61">
        <v>229</v>
      </c>
      <c r="AG1945" s="6">
        <f>IF(Q1945&gt;0,RANK(Q1945,(N1945:P1945,Q1945:AE1945)),0)</f>
        <v>0</v>
      </c>
      <c r="AH1945" s="6">
        <f>IF(R1945&gt;0,RANK(R1945,(N1945:P1945,Q1945:AE1945)),0)</f>
        <v>0</v>
      </c>
      <c r="AI1945" s="6">
        <f>IF(T1945&gt;0,RANK(T1945,(N1945:P1945,Q1945:AE1945)),0)</f>
        <v>0</v>
      </c>
      <c r="AJ1945" s="6">
        <f>IF(S1945&gt;0,RANK(S1945,(N1945:P1945,Q1945:AE1945)),0)</f>
        <v>0</v>
      </c>
      <c r="AK1945" s="2">
        <f t="shared" si="961"/>
        <v>0</v>
      </c>
      <c r="AL1945" s="2">
        <f t="shared" si="962"/>
        <v>0</v>
      </c>
      <c r="AM1945" s="2">
        <f t="shared" si="963"/>
        <v>0</v>
      </c>
      <c r="AN1945" s="2">
        <f t="shared" si="964"/>
        <v>0</v>
      </c>
      <c r="AP1945" t="s">
        <v>604</v>
      </c>
      <c r="AQ1945" t="s">
        <v>2283</v>
      </c>
      <c r="AR1945" s="61">
        <v>1</v>
      </c>
      <c r="AT1945">
        <v>1</v>
      </c>
      <c r="AU1945" s="105">
        <v>56</v>
      </c>
      <c r="AV1945" s="107">
        <v>41</v>
      </c>
      <c r="AW1945" s="111">
        <f t="shared" si="965"/>
        <v>56041</v>
      </c>
      <c r="AY1945" s="6" t="s">
        <v>1243</v>
      </c>
      <c r="AZ1945" s="1">
        <v>189</v>
      </c>
      <c r="BA1945" s="1">
        <v>5</v>
      </c>
      <c r="BC1945" s="1"/>
      <c r="BF1945" t="s">
        <v>350</v>
      </c>
    </row>
    <row r="1946" spans="1:58" hidden="1" outlineLevel="1">
      <c r="A1946" t="s">
        <v>1570</v>
      </c>
      <c r="B1946" t="s">
        <v>2283</v>
      </c>
      <c r="C1946" s="1">
        <f t="shared" si="952"/>
        <v>3924</v>
      </c>
      <c r="D1946" s="8">
        <f t="shared" si="953"/>
        <v>2</v>
      </c>
      <c r="E1946" s="8">
        <f t="shared" si="954"/>
        <v>1</v>
      </c>
      <c r="F1946" s="8">
        <f t="shared" si="955"/>
        <v>0</v>
      </c>
      <c r="G1946" s="61">
        <f t="shared" si="956"/>
        <v>2792</v>
      </c>
      <c r="H1946" s="66">
        <f t="shared" si="938"/>
        <v>0.71151885830784911</v>
      </c>
      <c r="I1946" s="2"/>
      <c r="J1946" s="2">
        <f t="shared" si="957"/>
        <v>0.13481141692150866</v>
      </c>
      <c r="K1946" s="2">
        <f t="shared" si="958"/>
        <v>0.84633027522935778</v>
      </c>
      <c r="L1946" s="2">
        <f t="shared" si="959"/>
        <v>0</v>
      </c>
      <c r="M1946" s="2">
        <f t="shared" si="960"/>
        <v>1.885830784913356E-2</v>
      </c>
      <c r="N1946" s="61">
        <v>529</v>
      </c>
      <c r="O1946" s="61">
        <v>3321</v>
      </c>
      <c r="X1946" s="61">
        <v>2</v>
      </c>
      <c r="Y1946" s="61">
        <v>72</v>
      </c>
      <c r="AG1946" s="6">
        <f>IF(Q1946&gt;0,RANK(Q1946,(N1946:P1946,Q1946:AE1946)),0)</f>
        <v>0</v>
      </c>
      <c r="AH1946" s="6">
        <f>IF(R1946&gt;0,RANK(R1946,(N1946:P1946,Q1946:AE1946)),0)</f>
        <v>0</v>
      </c>
      <c r="AI1946" s="6">
        <f>IF(T1946&gt;0,RANK(T1946,(N1946:P1946,Q1946:AE1946)),0)</f>
        <v>0</v>
      </c>
      <c r="AJ1946" s="6">
        <f>IF(S1946&gt;0,RANK(S1946,(N1946:P1946,Q1946:AE1946)),0)</f>
        <v>0</v>
      </c>
      <c r="AK1946" s="2">
        <f t="shared" si="961"/>
        <v>0</v>
      </c>
      <c r="AL1946" s="2">
        <f t="shared" si="962"/>
        <v>0</v>
      </c>
      <c r="AM1946" s="2">
        <f t="shared" si="963"/>
        <v>0</v>
      </c>
      <c r="AN1946" s="2">
        <f t="shared" si="964"/>
        <v>0</v>
      </c>
      <c r="AP1946" t="s">
        <v>1570</v>
      </c>
      <c r="AQ1946" t="s">
        <v>2283</v>
      </c>
      <c r="AR1946" s="61">
        <v>1</v>
      </c>
      <c r="AT1946">
        <v>1</v>
      </c>
      <c r="AU1946" s="105">
        <v>56</v>
      </c>
      <c r="AV1946" s="107">
        <v>43</v>
      </c>
      <c r="AW1946" s="111">
        <f t="shared" si="965"/>
        <v>56043</v>
      </c>
      <c r="AY1946" s="6" t="s">
        <v>1243</v>
      </c>
      <c r="AZ1946" s="1">
        <v>54</v>
      </c>
      <c r="BA1946" s="1">
        <v>1</v>
      </c>
      <c r="BC1946" s="1"/>
      <c r="BF1946" t="s">
        <v>1195</v>
      </c>
    </row>
    <row r="1947" spans="1:58" hidden="1" outlineLevel="1">
      <c r="A1947" t="s">
        <v>878</v>
      </c>
      <c r="B1947" t="s">
        <v>2283</v>
      </c>
      <c r="C1947" s="1">
        <f t="shared" si="952"/>
        <v>3346</v>
      </c>
      <c r="D1947" s="8">
        <f t="shared" si="953"/>
        <v>2</v>
      </c>
      <c r="E1947" s="8">
        <f t="shared" si="954"/>
        <v>1</v>
      </c>
      <c r="F1947" s="8">
        <f t="shared" si="955"/>
        <v>0</v>
      </c>
      <c r="G1947" s="61">
        <f t="shared" si="956"/>
        <v>2551</v>
      </c>
      <c r="H1947" s="66">
        <f t="shared" si="938"/>
        <v>0.76240286909742971</v>
      </c>
      <c r="I1947" s="2"/>
      <c r="J1947" s="2">
        <f t="shared" si="957"/>
        <v>0.100418410041841</v>
      </c>
      <c r="K1947" s="2">
        <f t="shared" si="958"/>
        <v>0.86282127913927076</v>
      </c>
      <c r="L1947" s="2">
        <f t="shared" si="959"/>
        <v>0</v>
      </c>
      <c r="M1947" s="2">
        <f t="shared" si="960"/>
        <v>3.6760310818888198E-2</v>
      </c>
      <c r="N1947" s="61">
        <v>336</v>
      </c>
      <c r="O1947" s="61">
        <v>2887</v>
      </c>
      <c r="X1947" s="61">
        <v>4</v>
      </c>
      <c r="Y1947" s="61">
        <v>119</v>
      </c>
      <c r="AG1947" s="6">
        <f>IF(Q1947&gt;0,RANK(Q1947,(N1947:P1947,Q1947:AE1947)),0)</f>
        <v>0</v>
      </c>
      <c r="AH1947" s="6">
        <f>IF(R1947&gt;0,RANK(R1947,(N1947:P1947,Q1947:AE1947)),0)</f>
        <v>0</v>
      </c>
      <c r="AI1947" s="6">
        <f>IF(T1947&gt;0,RANK(T1947,(N1947:P1947,Q1947:AE1947)),0)</f>
        <v>0</v>
      </c>
      <c r="AJ1947" s="6">
        <f>IF(S1947&gt;0,RANK(S1947,(N1947:P1947,Q1947:AE1947)),0)</f>
        <v>0</v>
      </c>
      <c r="AK1947" s="2">
        <f t="shared" si="961"/>
        <v>0</v>
      </c>
      <c r="AL1947" s="2">
        <f t="shared" si="962"/>
        <v>0</v>
      </c>
      <c r="AM1947" s="2">
        <f t="shared" si="963"/>
        <v>0</v>
      </c>
      <c r="AN1947" s="2">
        <f t="shared" si="964"/>
        <v>0</v>
      </c>
      <c r="AP1947" t="s">
        <v>878</v>
      </c>
      <c r="AQ1947" t="s">
        <v>2283</v>
      </c>
      <c r="AR1947" s="61">
        <v>1</v>
      </c>
      <c r="AT1947">
        <v>1</v>
      </c>
      <c r="AU1947" s="105">
        <v>56</v>
      </c>
      <c r="AV1947" s="107">
        <v>45</v>
      </c>
      <c r="AW1947" s="111">
        <f t="shared" si="965"/>
        <v>56045</v>
      </c>
      <c r="AY1947" s="6" t="s">
        <v>1243</v>
      </c>
      <c r="AZ1947" s="1">
        <v>53</v>
      </c>
      <c r="BA1947" s="1">
        <v>0</v>
      </c>
      <c r="BC1947" s="1"/>
      <c r="BF1947" t="s">
        <v>722</v>
      </c>
    </row>
    <row r="1948" spans="1:58" collapsed="1">
      <c r="A1948" t="s">
        <v>36</v>
      </c>
      <c r="B1948" t="s">
        <v>179</v>
      </c>
      <c r="C1948" s="1">
        <f t="shared" si="952"/>
        <v>244862</v>
      </c>
      <c r="D1948" s="8">
        <f t="shared" si="953"/>
        <v>2</v>
      </c>
      <c r="E1948" s="8">
        <f t="shared" si="954"/>
        <v>1</v>
      </c>
      <c r="F1948" s="8">
        <f t="shared" si="955"/>
        <v>0</v>
      </c>
      <c r="G1948" s="61">
        <f t="shared" si="956"/>
        <v>132231</v>
      </c>
      <c r="H1948" s="66">
        <f t="shared" si="938"/>
        <v>0.54002254331010935</v>
      </c>
      <c r="I1948" s="2"/>
      <c r="J1948" s="2">
        <f t="shared" si="957"/>
        <v>0.2165260432406825</v>
      </c>
      <c r="K1948" s="2">
        <f t="shared" si="958"/>
        <v>0.75654858655079182</v>
      </c>
      <c r="L1948" s="2">
        <f t="shared" si="959"/>
        <v>0</v>
      </c>
      <c r="M1948" s="2">
        <f t="shared" si="960"/>
        <v>2.6925370208525701E-2</v>
      </c>
      <c r="N1948" s="61">
        <f>SUM(N1925:N1947)</f>
        <v>53019</v>
      </c>
      <c r="O1948" s="61">
        <f>SUM(O1925:O1947)</f>
        <v>185250</v>
      </c>
      <c r="X1948" s="61">
        <f>SUM(X1925:X1947)</f>
        <v>417</v>
      </c>
      <c r="Y1948" s="61">
        <f>SUM(Y1925:Y1947)</f>
        <v>6176</v>
      </c>
      <c r="AG1948" s="6">
        <f>IF(Q1948&gt;0,RANK(Q1948,(N1948:P1948,Q1948:AE1948)),0)</f>
        <v>0</v>
      </c>
      <c r="AH1948" s="6">
        <f>IF(R1948&gt;0,RANK(R1948,(N1948:P1948,Q1948:AE1948)),0)</f>
        <v>0</v>
      </c>
      <c r="AI1948" s="6">
        <f>IF(T1948&gt;0,RANK(T1948,(N1948:P1948,Q1948:AE1948)),0)</f>
        <v>0</v>
      </c>
      <c r="AJ1948" s="6">
        <f>IF(S1948&gt;0,RANK(S1948,(N1948:P1948,Q1948:AE1948)),0)</f>
        <v>0</v>
      </c>
      <c r="AK1948" s="2">
        <f t="shared" si="961"/>
        <v>0</v>
      </c>
      <c r="AL1948" s="2">
        <f t="shared" si="962"/>
        <v>0</v>
      </c>
      <c r="AM1948" s="2">
        <f t="shared" si="963"/>
        <v>0</v>
      </c>
      <c r="AN1948" s="2">
        <f t="shared" si="964"/>
        <v>0</v>
      </c>
      <c r="AP1948" t="s">
        <v>36</v>
      </c>
      <c r="AQ1948" t="s">
        <v>179</v>
      </c>
      <c r="AT1948">
        <v>1</v>
      </c>
      <c r="AU1948" s="105">
        <v>56</v>
      </c>
      <c r="AV1948" s="107"/>
      <c r="AW1948" s="105">
        <v>56</v>
      </c>
      <c r="AY1948" s="6" t="s">
        <v>71</v>
      </c>
      <c r="AZ1948" s="1">
        <f>SUM(AZ1925:AZ1947)</f>
        <v>5747</v>
      </c>
      <c r="BA1948" s="1">
        <f>SUM(BA1925:BA1947)</f>
        <v>91</v>
      </c>
      <c r="BC1948" s="1"/>
    </row>
    <row r="1949" spans="1:58">
      <c r="C1949" s="1"/>
      <c r="E1949" s="6"/>
      <c r="F1949" s="6"/>
      <c r="I1949" s="2"/>
      <c r="AG1949" s="6"/>
      <c r="AH1949" s="6"/>
      <c r="AI1949" s="6"/>
      <c r="AJ1949" s="6"/>
      <c r="AU1949" s="105"/>
      <c r="AV1949" s="107"/>
      <c r="AW1949" s="111"/>
    </row>
    <row r="1950" spans="1:58">
      <c r="A1950" s="60"/>
      <c r="C1950" s="1"/>
      <c r="E1950" s="6"/>
      <c r="F1950" s="6"/>
      <c r="I1950" s="2"/>
      <c r="AG1950" s="6"/>
      <c r="AH1950" s="6"/>
      <c r="AI1950" s="6"/>
      <c r="AJ1950" s="6"/>
      <c r="AU1950" s="105"/>
      <c r="AV1950" s="107"/>
      <c r="AW1950" s="111"/>
    </row>
    <row r="1951" spans="1:58">
      <c r="A1951" s="60"/>
      <c r="AU1951" s="105"/>
      <c r="AV1951" s="107"/>
      <c r="AW1951" s="111"/>
    </row>
  </sheetData>
  <phoneticPr fontId="8"/>
  <conditionalFormatting sqref="D2296:D2314 D1949:D1951">
    <cfRule type="cellIs" dxfId="104" priority="35" stopIfTrue="1" operator="equal">
      <formula>1</formula>
    </cfRule>
    <cfRule type="cellIs" dxfId="103" priority="36" stopIfTrue="1" operator="equal">
      <formula>3</formula>
    </cfRule>
  </conditionalFormatting>
  <conditionalFormatting sqref="E2296:E2314 E1949:E1951">
    <cfRule type="cellIs" dxfId="102" priority="37" stopIfTrue="1" operator="equal">
      <formula>1</formula>
    </cfRule>
    <cfRule type="cellIs" dxfId="101" priority="38" stopIfTrue="1" operator="equal">
      <formula>3</formula>
    </cfRule>
  </conditionalFormatting>
  <conditionalFormatting sqref="F2296:F2314 AG2296:AJ2314 AG2:AJ279 F1949:F1951 AG1214:AJ1951 AG281:AJ1212">
    <cfRule type="cellIs" dxfId="100" priority="39" stopIfTrue="1" operator="equal">
      <formula>1</formula>
    </cfRule>
    <cfRule type="cellIs" dxfId="99" priority="40" stopIfTrue="1" operator="equal">
      <formula>3</formula>
    </cfRule>
  </conditionalFormatting>
  <conditionalFormatting sqref="G1">
    <cfRule type="expression" dxfId="98" priority="41" stopIfTrue="1">
      <formula>IF(#REF!=1,1,0)</formula>
    </cfRule>
    <cfRule type="expression" dxfId="97" priority="42" stopIfTrue="1">
      <formula>IF(#REF!=1,1,0)</formula>
    </cfRule>
  </conditionalFormatting>
  <conditionalFormatting sqref="H1 H1952:H65538">
    <cfRule type="expression" dxfId="96" priority="43" stopIfTrue="1">
      <formula>IF(#REF!=1,1,0)</formula>
    </cfRule>
    <cfRule type="expression" dxfId="95" priority="44" stopIfTrue="1">
      <formula>IF(#REF!=1,1,0)</formula>
    </cfRule>
  </conditionalFormatting>
  <conditionalFormatting sqref="G1949:G1951">
    <cfRule type="expression" dxfId="94" priority="45" stopIfTrue="1">
      <formula>IF(AND(G1949&gt;0,#REF!=1),1,0)</formula>
    </cfRule>
    <cfRule type="expression" dxfId="93" priority="46" stopIfTrue="1">
      <formula>IF(AND(G1949&gt;0,#REF!=1),1,0)</formula>
    </cfRule>
    <cfRule type="expression" dxfId="92" priority="47" stopIfTrue="1">
      <formula>IF(AND(G1949&gt;0,#REF!=1),1,0)</formula>
    </cfRule>
  </conditionalFormatting>
  <conditionalFormatting sqref="H1949:H1951">
    <cfRule type="expression" dxfId="91" priority="48" stopIfTrue="1">
      <formula>IF(AND(#REF!&gt;0,#REF!=1),1,0)</formula>
    </cfRule>
    <cfRule type="expression" dxfId="90" priority="49" stopIfTrue="1">
      <formula>IF(AND(#REF!&gt;0,#REF!=1),1,0)</formula>
    </cfRule>
    <cfRule type="expression" dxfId="89" priority="50" stopIfTrue="1">
      <formula>IF(AND(#REF!&gt;0,#REF!=1),1,0)</formula>
    </cfRule>
  </conditionalFormatting>
  <conditionalFormatting sqref="D2:D279 D1214:D1948 D281:D1212">
    <cfRule type="cellIs" dxfId="88" priority="25" stopIfTrue="1" operator="equal">
      <formula>1</formula>
    </cfRule>
  </conditionalFormatting>
  <conditionalFormatting sqref="E2:E279 E1214:E1948 E281:E1212">
    <cfRule type="cellIs" dxfId="87" priority="26" stopIfTrue="1" operator="equal">
      <formula>1</formula>
    </cfRule>
  </conditionalFormatting>
  <conditionalFormatting sqref="F2:F279 F1214:F1948 F281:F1212">
    <cfRule type="cellIs" dxfId="86" priority="27" stopIfTrue="1" operator="equal">
      <formula>1</formula>
    </cfRule>
    <cfRule type="cellIs" dxfId="85" priority="28" stopIfTrue="1" operator="equal">
      <formula>3</formula>
    </cfRule>
  </conditionalFormatting>
  <conditionalFormatting sqref="G2:G279 G1214:G1948 G281:G1212">
    <cfRule type="expression" dxfId="84" priority="29" stopIfTrue="1">
      <formula>IF(AND(G2&gt;0,D2=1),1,0)</formula>
    </cfRule>
    <cfRule type="expression" dxfId="83" priority="30" stopIfTrue="1">
      <formula>IF(AND(G2&gt;0,E2=1),1,0)</formula>
    </cfRule>
    <cfRule type="expression" dxfId="82" priority="31" stopIfTrue="1">
      <formula>IF(AND(G2&gt;0,F2=1),1,0)</formula>
    </cfRule>
  </conditionalFormatting>
  <conditionalFormatting sqref="H2:H279 H1214:H1948 H281:H1212">
    <cfRule type="expression" dxfId="81" priority="32" stopIfTrue="1">
      <formula>IF(AND(G2&gt;0,D2=1),1,0)</formula>
    </cfRule>
    <cfRule type="expression" dxfId="80" priority="33" stopIfTrue="1">
      <formula>IF(AND(G2&gt;0,E2=1),1,0)</formula>
    </cfRule>
    <cfRule type="expression" dxfId="79" priority="34" stopIfTrue="1">
      <formula>IF(AND(G2&gt;0,F2=1),1,0)</formula>
    </cfRule>
  </conditionalFormatting>
  <conditionalFormatting sqref="AG1213:AJ1213">
    <cfRule type="cellIs" dxfId="78" priority="23" stopIfTrue="1" operator="equal">
      <formula>1</formula>
    </cfRule>
    <cfRule type="cellIs" dxfId="77" priority="24" stopIfTrue="1" operator="equal">
      <formula>3</formula>
    </cfRule>
  </conditionalFormatting>
  <conditionalFormatting sqref="D1213">
    <cfRule type="cellIs" dxfId="76" priority="13" stopIfTrue="1" operator="equal">
      <formula>1</formula>
    </cfRule>
  </conditionalFormatting>
  <conditionalFormatting sqref="E1213">
    <cfRule type="cellIs" dxfId="75" priority="14" stopIfTrue="1" operator="equal">
      <formula>1</formula>
    </cfRule>
  </conditionalFormatting>
  <conditionalFormatting sqref="F1213">
    <cfRule type="cellIs" dxfId="74" priority="15" stopIfTrue="1" operator="equal">
      <formula>1</formula>
    </cfRule>
    <cfRule type="cellIs" dxfId="73" priority="16" stopIfTrue="1" operator="equal">
      <formula>3</formula>
    </cfRule>
  </conditionalFormatting>
  <conditionalFormatting sqref="G1213">
    <cfRule type="expression" dxfId="72" priority="17" stopIfTrue="1">
      <formula>IF(AND(G1213&gt;0,D1213=1),1,0)</formula>
    </cfRule>
    <cfRule type="expression" dxfId="71" priority="18" stopIfTrue="1">
      <formula>IF(AND(G1213&gt;0,E1213=1),1,0)</formula>
    </cfRule>
    <cfRule type="expression" dxfId="70" priority="19" stopIfTrue="1">
      <formula>IF(AND(G1213&gt;0,F1213=1),1,0)</formula>
    </cfRule>
  </conditionalFormatting>
  <conditionalFormatting sqref="H1213">
    <cfRule type="expression" dxfId="69" priority="20" stopIfTrue="1">
      <formula>IF(AND(G1213&gt;0,D1213=1),1,0)</formula>
    </cfRule>
    <cfRule type="expression" dxfId="68" priority="21" stopIfTrue="1">
      <formula>IF(AND(G1213&gt;0,E1213=1),1,0)</formula>
    </cfRule>
    <cfRule type="expression" dxfId="67" priority="22" stopIfTrue="1">
      <formula>IF(AND(G1213&gt;0,F1213=1),1,0)</formula>
    </cfRule>
  </conditionalFormatting>
  <conditionalFormatting sqref="AG280:AJ280">
    <cfRule type="cellIs" dxfId="66" priority="11" stopIfTrue="1" operator="equal">
      <formula>1</formula>
    </cfRule>
    <cfRule type="cellIs" dxfId="65" priority="12" stopIfTrue="1" operator="equal">
      <formula>3</formula>
    </cfRule>
  </conditionalFormatting>
  <conditionalFormatting sqref="D280">
    <cfRule type="cellIs" dxfId="64" priority="1" stopIfTrue="1" operator="equal">
      <formula>1</formula>
    </cfRule>
  </conditionalFormatting>
  <conditionalFormatting sqref="E280">
    <cfRule type="cellIs" dxfId="63" priority="2" stopIfTrue="1" operator="equal">
      <formula>1</formula>
    </cfRule>
  </conditionalFormatting>
  <conditionalFormatting sqref="F280">
    <cfRule type="cellIs" dxfId="62" priority="3" stopIfTrue="1" operator="equal">
      <formula>1</formula>
    </cfRule>
    <cfRule type="cellIs" dxfId="61" priority="4" stopIfTrue="1" operator="equal">
      <formula>3</formula>
    </cfRule>
  </conditionalFormatting>
  <conditionalFormatting sqref="G280">
    <cfRule type="expression" dxfId="60" priority="5" stopIfTrue="1">
      <formula>IF(AND(G280&gt;0,D280=1),1,0)</formula>
    </cfRule>
    <cfRule type="expression" dxfId="59" priority="6" stopIfTrue="1">
      <formula>IF(AND(G280&gt;0,E280=1),1,0)</formula>
    </cfRule>
    <cfRule type="expression" dxfId="58" priority="7" stopIfTrue="1">
      <formula>IF(AND(G280&gt;0,F280=1),1,0)</formula>
    </cfRule>
  </conditionalFormatting>
  <conditionalFormatting sqref="H280">
    <cfRule type="expression" dxfId="57" priority="8" stopIfTrue="1">
      <formula>IF(AND(G280&gt;0,D280=1),1,0)</formula>
    </cfRule>
    <cfRule type="expression" dxfId="56" priority="9" stopIfTrue="1">
      <formula>IF(AND(G280&gt;0,E280=1),1,0)</formula>
    </cfRule>
    <cfRule type="expression" dxfId="55" priority="10" stopIfTrue="1">
      <formula>IF(AND(G280&gt;0,F280=1),1,0)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BD1423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I1457" sqref="I1457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60" bestFit="1" customWidth="1"/>
    <col min="3" max="3" width="10.7109375" style="60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61" bestFit="1" customWidth="1"/>
    <col min="15" max="28" width="9.7109375" style="61" customWidth="1"/>
    <col min="29" max="31" width="9.7109375" style="8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2" bestFit="1" customWidth="1"/>
    <col min="38" max="38" width="3" style="105" bestFit="1" customWidth="1"/>
    <col min="39" max="39" width="4" style="107" bestFit="1" customWidth="1"/>
    <col min="40" max="40" width="4.140625" style="107" bestFit="1" customWidth="1"/>
    <col min="41" max="41" width="7.140625" style="111" customWidth="1"/>
    <col min="42" max="42" width="6" style="111" bestFit="1" customWidth="1"/>
    <col min="43" max="44" width="11.42578125" customWidth="1"/>
    <col min="45" max="45" width="6.5703125" style="1" customWidth="1"/>
    <col min="46" max="46" width="5.5703125" style="1" bestFit="1" customWidth="1"/>
  </cols>
  <sheetData>
    <row r="1" spans="1:56">
      <c r="A1" s="60" t="s">
        <v>2345</v>
      </c>
      <c r="C1" s="24" t="s">
        <v>1136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2226</v>
      </c>
      <c r="H1" s="2" t="s">
        <v>637</v>
      </c>
      <c r="I1" s="14"/>
      <c r="J1" s="13" t="str">
        <f>County!J1</f>
        <v>Democratic</v>
      </c>
      <c r="K1" s="12" t="str">
        <f>County!K1</f>
        <v>Republican</v>
      </c>
      <c r="L1" s="14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0" t="str">
        <f>County!P1</f>
        <v>Independent</v>
      </c>
      <c r="Q1" s="64" t="str">
        <f>County!Q1</f>
        <v>Green</v>
      </c>
      <c r="R1" s="64" t="str">
        <f>County!R1</f>
        <v>Libertarian</v>
      </c>
      <c r="S1" s="64" t="str">
        <f>County!S1</f>
        <v>Constitution</v>
      </c>
      <c r="T1" s="64" t="str">
        <f>County!T1</f>
        <v>Ind. American</v>
      </c>
      <c r="U1" s="64" t="str">
        <f>County!U1</f>
        <v>Personal Choice</v>
      </c>
      <c r="V1" s="64" t="str">
        <f>County!V1</f>
        <v>Soc. Workers</v>
      </c>
      <c r="W1" s="64" t="str">
        <f>County!W1</f>
        <v>Socialist</v>
      </c>
      <c r="X1" s="64" t="str">
        <f>County!X1</f>
        <v>Write-ins</v>
      </c>
      <c r="Y1" s="64" t="str">
        <f>County!Y1</f>
        <v>State1</v>
      </c>
      <c r="Z1" s="64" t="str">
        <f>County!Z1</f>
        <v>State2</v>
      </c>
      <c r="AA1" s="64" t="str">
        <f>County!AA1</f>
        <v>State3</v>
      </c>
      <c r="AB1" s="64" t="str">
        <f>County!AB1</f>
        <v>State4</v>
      </c>
      <c r="AC1" s="63" t="str">
        <f>County!AC1</f>
        <v>State5</v>
      </c>
      <c r="AD1" s="63" t="str">
        <f>County!AD1</f>
        <v>State6</v>
      </c>
      <c r="AE1" s="63" t="str">
        <f>County!AE1</f>
        <v>State7</v>
      </c>
      <c r="AG1" t="s">
        <v>2345</v>
      </c>
      <c r="AH1" t="s">
        <v>1243</v>
      </c>
      <c r="AI1" t="s">
        <v>2131</v>
      </c>
      <c r="AK1" t="s">
        <v>651</v>
      </c>
      <c r="AL1" s="110" t="s">
        <v>1018</v>
      </c>
      <c r="AM1" s="107" t="s">
        <v>1019</v>
      </c>
      <c r="AN1" s="107" t="s">
        <v>1521</v>
      </c>
      <c r="AO1" s="111" t="s">
        <v>1738</v>
      </c>
      <c r="AP1" s="111" t="s">
        <v>25</v>
      </c>
      <c r="AQ1" s="6" t="s">
        <v>790</v>
      </c>
      <c r="AR1" s="6" t="s">
        <v>791</v>
      </c>
      <c r="AS1" s="1" t="s">
        <v>1453</v>
      </c>
      <c r="AT1" s="1" t="s">
        <v>1686</v>
      </c>
      <c r="AV1" s="6" t="s">
        <v>965</v>
      </c>
      <c r="AW1" s="6" t="s">
        <v>2310</v>
      </c>
      <c r="AX1" s="6" t="s">
        <v>1380</v>
      </c>
    </row>
    <row r="2" spans="1:56">
      <c r="A2" s="8"/>
      <c r="B2" s="8"/>
      <c r="C2" s="1"/>
      <c r="D2" s="8"/>
      <c r="E2" s="8"/>
      <c r="F2" s="8"/>
      <c r="G2" s="61"/>
      <c r="H2" s="66"/>
      <c r="I2" s="14"/>
      <c r="J2" s="2"/>
      <c r="K2" s="2"/>
      <c r="L2" s="2"/>
      <c r="M2" s="2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3"/>
      <c r="AD2" s="63"/>
      <c r="AE2" s="63"/>
      <c r="BA2" t="s">
        <v>748</v>
      </c>
      <c r="BB2" t="s">
        <v>756</v>
      </c>
      <c r="BC2" t="s">
        <v>765</v>
      </c>
      <c r="BD2" t="s">
        <v>2411</v>
      </c>
    </row>
    <row r="3" spans="1:56" hidden="1" outlineLevel="1">
      <c r="A3" t="s">
        <v>1353</v>
      </c>
      <c r="B3" s="8" t="s">
        <v>2282</v>
      </c>
      <c r="C3" s="1">
        <f t="shared" ref="C3:C34" si="0">SUM(N3:AE3)</f>
        <v>1706</v>
      </c>
      <c r="D3" s="8">
        <f>IF(N3&gt;0, RANK(N3,(N3:P3,Q3:AE3)),0)</f>
        <v>1</v>
      </c>
      <c r="E3" s="8">
        <f>IF(O3&gt;0,RANK(O3,(N3:P3,Q3:AE3)),0)</f>
        <v>2</v>
      </c>
      <c r="F3" s="8">
        <f t="shared" ref="F3:F34" si="1">IF(P3&gt;0,RANK(P3,(N3:AE3)),0)</f>
        <v>0</v>
      </c>
      <c r="G3" s="61">
        <f t="shared" ref="G3:G65" si="2">IF(C3&gt;0,MAX(N3:P3)-LARGE(N3:P3,2),0)</f>
        <v>66</v>
      </c>
      <c r="H3" s="66">
        <f t="shared" ref="H3:H65" si="3">IF(C3&gt;0,G3/C3,0)</f>
        <v>3.8686987104337635E-2</v>
      </c>
      <c r="I3" s="7"/>
      <c r="J3" s="2">
        <f t="shared" ref="J3:J34" si="4">IF(C3=0,"-",N3/C3)</f>
        <v>0.50644783118405623</v>
      </c>
      <c r="K3" s="2">
        <f t="shared" ref="K3:K34" si="5">IF(C3=0,"-",O3/C3)</f>
        <v>0.46776084407971863</v>
      </c>
      <c r="L3" s="2">
        <f t="shared" ref="L3:L34" si="6">IF(C3=0,"-",P3/C3)</f>
        <v>0</v>
      </c>
      <c r="M3" s="2">
        <f t="shared" ref="M3:M34" si="7">IF(C3=0,"-",(1-J3-K3-L3))</f>
        <v>2.5791324736225141E-2</v>
      </c>
      <c r="N3" s="64">
        <f>BA3+BB3</f>
        <v>864</v>
      </c>
      <c r="O3" s="64">
        <f>BC3+BD3</f>
        <v>798</v>
      </c>
      <c r="P3" s="64"/>
      <c r="Q3" s="64"/>
      <c r="R3" s="64">
        <v>44</v>
      </c>
      <c r="S3" s="64"/>
      <c r="T3" s="64"/>
      <c r="U3" s="64"/>
      <c r="V3" s="64"/>
      <c r="W3" s="64"/>
      <c r="X3" s="64"/>
      <c r="Y3" s="64"/>
      <c r="Z3" s="64"/>
      <c r="AA3" s="64"/>
      <c r="AB3" s="64"/>
      <c r="AC3" s="63"/>
      <c r="AD3" s="63"/>
      <c r="AE3" s="63"/>
      <c r="AG3" t="str">
        <f>A3</f>
        <v>Andover</v>
      </c>
      <c r="AH3" t="s">
        <v>424</v>
      </c>
      <c r="AI3" s="8">
        <v>2</v>
      </c>
      <c r="AK3">
        <v>1</v>
      </c>
      <c r="AL3" s="105">
        <v>9</v>
      </c>
      <c r="AM3" s="107">
        <v>13</v>
      </c>
      <c r="AN3" s="107">
        <v>5</v>
      </c>
      <c r="AO3" s="111">
        <v>1080</v>
      </c>
      <c r="AP3" s="111">
        <f>AL3*1000+AM3</f>
        <v>9013</v>
      </c>
      <c r="AQ3" t="s">
        <v>2345</v>
      </c>
      <c r="AR3" s="115">
        <f t="shared" ref="AR3:AR34" si="8">AL3*100000+AO3</f>
        <v>901080</v>
      </c>
      <c r="AV3">
        <v>15.7</v>
      </c>
      <c r="AW3">
        <v>0.24</v>
      </c>
      <c r="AX3">
        <v>15.46</v>
      </c>
      <c r="AY3" s="2"/>
      <c r="BA3">
        <v>816</v>
      </c>
      <c r="BB3">
        <v>48</v>
      </c>
      <c r="BC3">
        <v>740</v>
      </c>
      <c r="BD3">
        <v>58</v>
      </c>
    </row>
    <row r="4" spans="1:56" hidden="1" outlineLevel="1">
      <c r="A4" t="s">
        <v>1524</v>
      </c>
      <c r="B4" s="8" t="s">
        <v>2282</v>
      </c>
      <c r="C4" s="1">
        <f t="shared" si="0"/>
        <v>6536</v>
      </c>
      <c r="D4" s="8">
        <f>IF(N4&gt;0, RANK(N4,(N4:P4,Q4:AE4)),0)</f>
        <v>1</v>
      </c>
      <c r="E4" s="8">
        <f>IF(O4&gt;0,RANK(O4,(N4:P4,Q4:AE4)),0)</f>
        <v>2</v>
      </c>
      <c r="F4" s="8">
        <f t="shared" si="1"/>
        <v>0</v>
      </c>
      <c r="G4" s="61">
        <f t="shared" si="2"/>
        <v>854</v>
      </c>
      <c r="H4" s="66">
        <f t="shared" si="3"/>
        <v>0.1306609547123623</v>
      </c>
      <c r="I4" s="7"/>
      <c r="J4" s="2">
        <f t="shared" si="4"/>
        <v>0.55645654834761327</v>
      </c>
      <c r="K4" s="2">
        <f t="shared" si="5"/>
        <v>0.42579559363525094</v>
      </c>
      <c r="L4" s="2">
        <f t="shared" si="6"/>
        <v>0</v>
      </c>
      <c r="M4" s="2">
        <f t="shared" si="7"/>
        <v>1.7747858017135798E-2</v>
      </c>
      <c r="N4" s="64">
        <f t="shared" ref="N4:N67" si="9">BA4+BB4</f>
        <v>3637</v>
      </c>
      <c r="O4" s="64">
        <f t="shared" ref="O4:O67" si="10">BC4+BD4</f>
        <v>2783</v>
      </c>
      <c r="P4" s="64"/>
      <c r="Q4" s="64"/>
      <c r="R4" s="64">
        <v>116</v>
      </c>
      <c r="S4" s="64"/>
      <c r="T4" s="64"/>
      <c r="U4" s="64"/>
      <c r="V4" s="64"/>
      <c r="W4" s="64"/>
      <c r="X4" s="64"/>
      <c r="Y4" s="64"/>
      <c r="Z4" s="64"/>
      <c r="AA4" s="64"/>
      <c r="AB4" s="64"/>
      <c r="AC4" s="63"/>
      <c r="AD4" s="63"/>
      <c r="AE4" s="63"/>
      <c r="AG4" t="str">
        <f t="shared" ref="AG4:AG67" si="11">A4</f>
        <v>Ansonia</v>
      </c>
      <c r="AH4" t="s">
        <v>2242</v>
      </c>
      <c r="AI4" s="8">
        <v>3</v>
      </c>
      <c r="AK4">
        <v>1</v>
      </c>
      <c r="AL4" s="105">
        <v>9</v>
      </c>
      <c r="AM4" s="107">
        <v>9</v>
      </c>
      <c r="AN4" s="107">
        <v>5</v>
      </c>
      <c r="AO4" s="111">
        <v>1220</v>
      </c>
      <c r="AP4" s="111">
        <f t="shared" ref="AP4:AP67" si="12">AL4*1000+AM4</f>
        <v>9009</v>
      </c>
      <c r="AQ4" t="s">
        <v>2345</v>
      </c>
      <c r="AR4" s="115">
        <f t="shared" si="8"/>
        <v>901220</v>
      </c>
      <c r="AV4">
        <v>6.19</v>
      </c>
      <c r="AW4">
        <v>0.16</v>
      </c>
      <c r="AX4">
        <v>6.03</v>
      </c>
      <c r="AY4" s="2"/>
      <c r="BA4">
        <v>3469</v>
      </c>
      <c r="BB4">
        <v>168</v>
      </c>
      <c r="BC4">
        <v>2532</v>
      </c>
      <c r="BD4">
        <v>251</v>
      </c>
    </row>
    <row r="5" spans="1:56" hidden="1" outlineLevel="1">
      <c r="A5" t="s">
        <v>1829</v>
      </c>
      <c r="B5" s="8" t="s">
        <v>2282</v>
      </c>
      <c r="C5" s="1">
        <f t="shared" si="0"/>
        <v>2105</v>
      </c>
      <c r="D5" s="8">
        <f>IF(N5&gt;0, RANK(N5,(N5:P5,Q5:AE5)),0)</f>
        <v>1</v>
      </c>
      <c r="E5" s="8">
        <f>IF(O5&gt;0,RANK(O5,(N5:P5,Q5:AE5)),0)</f>
        <v>2</v>
      </c>
      <c r="F5" s="8">
        <f t="shared" si="1"/>
        <v>0</v>
      </c>
      <c r="G5" s="61">
        <f t="shared" si="2"/>
        <v>363</v>
      </c>
      <c r="H5" s="66">
        <f t="shared" si="3"/>
        <v>0.17244655581947743</v>
      </c>
      <c r="I5" s="7"/>
      <c r="J5" s="2">
        <f t="shared" si="4"/>
        <v>0.57244655581947745</v>
      </c>
      <c r="K5" s="2">
        <f t="shared" si="5"/>
        <v>0.4</v>
      </c>
      <c r="L5" s="2">
        <f t="shared" si="6"/>
        <v>0</v>
      </c>
      <c r="M5" s="2">
        <f t="shared" si="7"/>
        <v>2.7553444180522524E-2</v>
      </c>
      <c r="N5" s="64">
        <f t="shared" si="9"/>
        <v>1205</v>
      </c>
      <c r="O5" s="64">
        <f t="shared" si="10"/>
        <v>842</v>
      </c>
      <c r="P5" s="64"/>
      <c r="Q5" s="64"/>
      <c r="R5" s="64">
        <v>58</v>
      </c>
      <c r="S5" s="64"/>
      <c r="T5" s="64"/>
      <c r="U5" s="64"/>
      <c r="V5" s="64"/>
      <c r="W5" s="64"/>
      <c r="X5" s="64"/>
      <c r="Y5" s="64"/>
      <c r="Z5" s="64"/>
      <c r="AA5" s="64"/>
      <c r="AB5" s="64"/>
      <c r="AC5" s="63"/>
      <c r="AD5" s="63"/>
      <c r="AE5" s="63"/>
      <c r="AG5" t="str">
        <f t="shared" si="11"/>
        <v>Ashford</v>
      </c>
      <c r="AH5" t="s">
        <v>1474</v>
      </c>
      <c r="AI5" s="8">
        <v>2</v>
      </c>
      <c r="AK5">
        <v>1</v>
      </c>
      <c r="AL5" s="105">
        <v>9</v>
      </c>
      <c r="AM5" s="107">
        <v>15</v>
      </c>
      <c r="AN5" s="107">
        <v>5</v>
      </c>
      <c r="AO5" s="111">
        <v>1430</v>
      </c>
      <c r="AP5" s="111">
        <f t="shared" si="12"/>
        <v>9015</v>
      </c>
      <c r="AQ5" t="s">
        <v>2345</v>
      </c>
      <c r="AR5" s="115">
        <f t="shared" si="8"/>
        <v>901430</v>
      </c>
      <c r="AV5">
        <v>39.5</v>
      </c>
      <c r="AW5">
        <v>0.71</v>
      </c>
      <c r="AX5">
        <v>38.79</v>
      </c>
      <c r="AY5" s="2"/>
      <c r="BA5">
        <v>1146</v>
      </c>
      <c r="BB5">
        <v>59</v>
      </c>
      <c r="BC5">
        <v>781</v>
      </c>
      <c r="BD5">
        <v>61</v>
      </c>
    </row>
    <row r="6" spans="1:56" hidden="1" outlineLevel="1">
      <c r="A6" t="s">
        <v>421</v>
      </c>
      <c r="B6" s="8" t="s">
        <v>2282</v>
      </c>
      <c r="C6" s="1">
        <f t="shared" si="0"/>
        <v>10588</v>
      </c>
      <c r="D6" s="8">
        <f>IF(N6&gt;0, RANK(N6,(N6:P6,Q6:AE6)),0)</f>
        <v>2</v>
      </c>
      <c r="E6" s="8">
        <f>IF(O6&gt;0,RANK(O6,(N6:P6,Q6:AE6)),0)</f>
        <v>1</v>
      </c>
      <c r="F6" s="8">
        <f t="shared" si="1"/>
        <v>0</v>
      </c>
      <c r="G6" s="61">
        <f t="shared" si="2"/>
        <v>671</v>
      </c>
      <c r="H6" s="66">
        <f t="shared" si="3"/>
        <v>6.3373630525122779E-2</v>
      </c>
      <c r="I6" s="7"/>
      <c r="J6" s="2">
        <f t="shared" si="4"/>
        <v>0.4616547034378542</v>
      </c>
      <c r="K6" s="2">
        <f t="shared" si="5"/>
        <v>0.52502833396297699</v>
      </c>
      <c r="L6" s="2">
        <f t="shared" si="6"/>
        <v>0</v>
      </c>
      <c r="M6" s="2">
        <f t="shared" si="7"/>
        <v>1.3316962599168813E-2</v>
      </c>
      <c r="N6" s="64">
        <f t="shared" si="9"/>
        <v>4888</v>
      </c>
      <c r="O6" s="64">
        <f t="shared" si="10"/>
        <v>5559</v>
      </c>
      <c r="P6" s="64"/>
      <c r="Q6" s="64"/>
      <c r="R6" s="64">
        <v>141</v>
      </c>
      <c r="S6" s="64"/>
      <c r="T6" s="64"/>
      <c r="U6" s="64"/>
      <c r="V6" s="64"/>
      <c r="W6" s="64"/>
      <c r="X6" s="64"/>
      <c r="Y6" s="64"/>
      <c r="Z6" s="64"/>
      <c r="AA6" s="64"/>
      <c r="AB6" s="64"/>
      <c r="AC6" s="63"/>
      <c r="AD6" s="63"/>
      <c r="AE6" s="63"/>
      <c r="AG6" t="str">
        <f t="shared" si="11"/>
        <v>Avon</v>
      </c>
      <c r="AH6" t="s">
        <v>329</v>
      </c>
      <c r="AI6" s="8">
        <v>5</v>
      </c>
      <c r="AK6">
        <v>1</v>
      </c>
      <c r="AL6" s="105">
        <v>9</v>
      </c>
      <c r="AM6" s="107">
        <v>3</v>
      </c>
      <c r="AN6" s="107">
        <v>5</v>
      </c>
      <c r="AO6" s="111">
        <v>2060</v>
      </c>
      <c r="AP6" s="111">
        <f t="shared" si="12"/>
        <v>9003</v>
      </c>
      <c r="AQ6" t="s">
        <v>2345</v>
      </c>
      <c r="AR6" s="115">
        <f t="shared" si="8"/>
        <v>902060</v>
      </c>
      <c r="AV6">
        <v>23.52</v>
      </c>
      <c r="AW6">
        <v>0.4</v>
      </c>
      <c r="AX6">
        <v>23.12</v>
      </c>
      <c r="AY6" s="2"/>
      <c r="BA6">
        <v>4769</v>
      </c>
      <c r="BB6">
        <v>119</v>
      </c>
      <c r="BC6">
        <v>5361</v>
      </c>
      <c r="BD6">
        <v>198</v>
      </c>
    </row>
    <row r="7" spans="1:56" hidden="1" outlineLevel="1">
      <c r="A7" t="s">
        <v>98</v>
      </c>
      <c r="B7" s="8" t="s">
        <v>2282</v>
      </c>
      <c r="C7" s="1">
        <f t="shared" si="0"/>
        <v>2057</v>
      </c>
      <c r="D7" s="8">
        <f>IF(N7&gt;0, RANK(N7,(N7:P7,Q7:AE7)),0)</f>
        <v>2</v>
      </c>
      <c r="E7" s="8">
        <f>IF(O7&gt;0,RANK(O7,(N7:P7,Q7:AE7)),0)</f>
        <v>1</v>
      </c>
      <c r="F7" s="8">
        <f t="shared" si="1"/>
        <v>0</v>
      </c>
      <c r="G7" s="61">
        <f t="shared" si="2"/>
        <v>142</v>
      </c>
      <c r="H7" s="66">
        <f t="shared" si="3"/>
        <v>6.9032571706368492E-2</v>
      </c>
      <c r="I7" s="7"/>
      <c r="J7" s="2">
        <f t="shared" si="4"/>
        <v>0.45454545454545453</v>
      </c>
      <c r="K7" s="2">
        <f t="shared" si="5"/>
        <v>0.52357802625182304</v>
      </c>
      <c r="L7" s="2">
        <f t="shared" si="6"/>
        <v>0</v>
      </c>
      <c r="M7" s="2">
        <f t="shared" si="7"/>
        <v>2.1876519202722378E-2</v>
      </c>
      <c r="N7" s="64">
        <f t="shared" si="9"/>
        <v>935</v>
      </c>
      <c r="O7" s="64">
        <f t="shared" si="10"/>
        <v>1077</v>
      </c>
      <c r="P7" s="64"/>
      <c r="Q7" s="64"/>
      <c r="R7" s="64">
        <v>45</v>
      </c>
      <c r="S7" s="64"/>
      <c r="T7" s="64"/>
      <c r="U7" s="64"/>
      <c r="V7" s="64"/>
      <c r="W7" s="64"/>
      <c r="X7" s="64"/>
      <c r="Y7" s="64"/>
      <c r="Z7" s="64"/>
      <c r="AA7" s="64"/>
      <c r="AB7" s="64"/>
      <c r="AC7" s="63"/>
      <c r="AD7" s="63"/>
      <c r="AE7" s="63"/>
      <c r="AG7" t="str">
        <f t="shared" si="11"/>
        <v>Barkhamsted</v>
      </c>
      <c r="AH7" t="s">
        <v>2101</v>
      </c>
      <c r="AI7" s="8">
        <v>1</v>
      </c>
      <c r="AK7">
        <v>1</v>
      </c>
      <c r="AL7" s="105">
        <v>9</v>
      </c>
      <c r="AM7" s="107">
        <v>5</v>
      </c>
      <c r="AN7" s="107">
        <v>5</v>
      </c>
      <c r="AO7" s="111">
        <v>2760</v>
      </c>
      <c r="AP7" s="111">
        <f t="shared" si="12"/>
        <v>9005</v>
      </c>
      <c r="AQ7" t="s">
        <v>2345</v>
      </c>
      <c r="AR7" s="115">
        <f t="shared" si="8"/>
        <v>902760</v>
      </c>
      <c r="AV7">
        <v>38.83</v>
      </c>
      <c r="AW7">
        <v>2.61</v>
      </c>
      <c r="AX7">
        <v>36.22</v>
      </c>
      <c r="AY7" s="2"/>
      <c r="BA7">
        <v>897</v>
      </c>
      <c r="BB7">
        <v>38</v>
      </c>
      <c r="BC7">
        <v>1021</v>
      </c>
      <c r="BD7">
        <v>56</v>
      </c>
    </row>
    <row r="8" spans="1:56" hidden="1" outlineLevel="1">
      <c r="A8" t="s">
        <v>1839</v>
      </c>
      <c r="B8" s="8" t="s">
        <v>2282</v>
      </c>
      <c r="C8" s="1">
        <f t="shared" si="0"/>
        <v>2885</v>
      </c>
      <c r="D8" s="8">
        <f>IF(N8&gt;0, RANK(N8,(N8:P8,Q8:AE8)),0)</f>
        <v>2</v>
      </c>
      <c r="E8" s="8">
        <f>IF(O8&gt;0,RANK(O8,(N8:P8,Q8:AE8)),0)</f>
        <v>1</v>
      </c>
      <c r="F8" s="8">
        <f t="shared" si="1"/>
        <v>0</v>
      </c>
      <c r="G8" s="61">
        <f t="shared" si="2"/>
        <v>610</v>
      </c>
      <c r="H8" s="66">
        <f t="shared" si="3"/>
        <v>0.21143847487001732</v>
      </c>
      <c r="I8" s="7"/>
      <c r="J8" s="2">
        <f t="shared" si="4"/>
        <v>0.38058925476603117</v>
      </c>
      <c r="K8" s="2">
        <f t="shared" si="5"/>
        <v>0.59202772963604855</v>
      </c>
      <c r="L8" s="2">
        <f t="shared" si="6"/>
        <v>0</v>
      </c>
      <c r="M8" s="2">
        <f t="shared" si="7"/>
        <v>2.7383015597920224E-2</v>
      </c>
      <c r="N8" s="64">
        <f t="shared" si="9"/>
        <v>1098</v>
      </c>
      <c r="O8" s="64">
        <f t="shared" si="10"/>
        <v>1708</v>
      </c>
      <c r="P8" s="64"/>
      <c r="Q8" s="64"/>
      <c r="R8" s="64">
        <v>79</v>
      </c>
      <c r="S8" s="64"/>
      <c r="T8" s="64"/>
      <c r="U8" s="64"/>
      <c r="V8" s="64"/>
      <c r="W8" s="64"/>
      <c r="X8" s="64"/>
      <c r="Y8" s="64"/>
      <c r="Z8" s="64"/>
      <c r="AA8" s="64"/>
      <c r="AB8" s="64"/>
      <c r="AC8" s="63"/>
      <c r="AD8" s="63"/>
      <c r="AE8" s="63"/>
      <c r="AG8" t="str">
        <f t="shared" si="11"/>
        <v>Beacon Falls</v>
      </c>
      <c r="AH8" t="s">
        <v>2242</v>
      </c>
      <c r="AI8" s="8">
        <v>3</v>
      </c>
      <c r="AK8">
        <v>1</v>
      </c>
      <c r="AL8" s="105">
        <v>9</v>
      </c>
      <c r="AM8" s="107">
        <v>9</v>
      </c>
      <c r="AN8" s="107">
        <v>10</v>
      </c>
      <c r="AO8" s="111">
        <v>3250</v>
      </c>
      <c r="AP8" s="111">
        <f t="shared" si="12"/>
        <v>9009</v>
      </c>
      <c r="AQ8" t="s">
        <v>2345</v>
      </c>
      <c r="AR8" s="115">
        <f t="shared" si="8"/>
        <v>903250</v>
      </c>
      <c r="AV8">
        <v>9.8699999999999992</v>
      </c>
      <c r="AW8">
        <v>0.1</v>
      </c>
      <c r="AX8">
        <v>9.7799999999999994</v>
      </c>
      <c r="AY8" s="2"/>
      <c r="BA8">
        <v>1040</v>
      </c>
      <c r="BB8">
        <v>58</v>
      </c>
      <c r="BC8">
        <v>1603</v>
      </c>
      <c r="BD8">
        <v>105</v>
      </c>
    </row>
    <row r="9" spans="1:56" hidden="1" outlineLevel="1">
      <c r="A9" t="s">
        <v>567</v>
      </c>
      <c r="B9" s="8" t="s">
        <v>2282</v>
      </c>
      <c r="C9" s="1">
        <f t="shared" si="0"/>
        <v>10707</v>
      </c>
      <c r="D9" s="8">
        <f>IF(N9&gt;0, RANK(N9,(N9:P9,Q9:AE9)),0)</f>
        <v>2</v>
      </c>
      <c r="E9" s="8">
        <f>IF(O9&gt;0,RANK(O9,(N9:P9,Q9:AE9)),0)</f>
        <v>1</v>
      </c>
      <c r="F9" s="8">
        <f t="shared" si="1"/>
        <v>0</v>
      </c>
      <c r="G9" s="61">
        <f t="shared" si="2"/>
        <v>403</v>
      </c>
      <c r="H9" s="66">
        <f t="shared" si="3"/>
        <v>3.7638927804240219E-2</v>
      </c>
      <c r="I9" s="7"/>
      <c r="J9" s="2">
        <f t="shared" si="4"/>
        <v>0.47296161389745028</v>
      </c>
      <c r="K9" s="2">
        <f t="shared" si="5"/>
        <v>0.51060054170169045</v>
      </c>
      <c r="L9" s="2">
        <f t="shared" si="6"/>
        <v>0</v>
      </c>
      <c r="M9" s="2">
        <f t="shared" si="7"/>
        <v>1.6437844400859269E-2</v>
      </c>
      <c r="N9" s="64">
        <f t="shared" si="9"/>
        <v>5064</v>
      </c>
      <c r="O9" s="64">
        <f t="shared" si="10"/>
        <v>5467</v>
      </c>
      <c r="P9" s="64"/>
      <c r="Q9" s="64"/>
      <c r="R9" s="64">
        <v>176</v>
      </c>
      <c r="S9" s="64"/>
      <c r="T9" s="64"/>
      <c r="U9" s="64"/>
      <c r="V9" s="64"/>
      <c r="W9" s="64"/>
      <c r="X9" s="64"/>
      <c r="Y9" s="64"/>
      <c r="Z9" s="64"/>
      <c r="AA9" s="64"/>
      <c r="AB9" s="64"/>
      <c r="AC9" s="63"/>
      <c r="AD9" s="63"/>
      <c r="AE9" s="63"/>
      <c r="AG9" t="str">
        <f t="shared" si="11"/>
        <v>Berlin</v>
      </c>
      <c r="AH9" t="s">
        <v>329</v>
      </c>
      <c r="AI9" s="8">
        <v>1</v>
      </c>
      <c r="AK9">
        <v>1</v>
      </c>
      <c r="AL9" s="105">
        <v>9</v>
      </c>
      <c r="AM9" s="107">
        <v>3</v>
      </c>
      <c r="AN9" s="107">
        <v>10</v>
      </c>
      <c r="AO9" s="111">
        <v>4300</v>
      </c>
      <c r="AP9" s="111">
        <f t="shared" si="12"/>
        <v>9003</v>
      </c>
      <c r="AQ9" t="s">
        <v>2345</v>
      </c>
      <c r="AR9" s="115">
        <f t="shared" si="8"/>
        <v>904300</v>
      </c>
      <c r="AV9">
        <v>27.04</v>
      </c>
      <c r="AW9">
        <v>0.59</v>
      </c>
      <c r="AX9">
        <v>26.45</v>
      </c>
      <c r="AY9" s="2"/>
      <c r="BA9">
        <v>4736</v>
      </c>
      <c r="BB9">
        <v>328</v>
      </c>
      <c r="BC9">
        <v>5094</v>
      </c>
      <c r="BD9">
        <v>373</v>
      </c>
    </row>
    <row r="10" spans="1:56" hidden="1" outlineLevel="1">
      <c r="A10" t="s">
        <v>1785</v>
      </c>
      <c r="B10" s="8" t="s">
        <v>2282</v>
      </c>
      <c r="C10" s="1">
        <f t="shared" si="0"/>
        <v>3138</v>
      </c>
      <c r="D10" s="8">
        <f>IF(N10&gt;0, RANK(N10,(N10:P10,Q10:AE10)),0)</f>
        <v>2</v>
      </c>
      <c r="E10" s="8">
        <f>IF(O10&gt;0,RANK(O10,(N10:P10,Q10:AE10)),0)</f>
        <v>1</v>
      </c>
      <c r="F10" s="8">
        <f t="shared" si="1"/>
        <v>0</v>
      </c>
      <c r="G10" s="61">
        <f t="shared" si="2"/>
        <v>91</v>
      </c>
      <c r="H10" s="66">
        <f t="shared" si="3"/>
        <v>2.8999362651370299E-2</v>
      </c>
      <c r="I10" s="7"/>
      <c r="J10" s="2">
        <f t="shared" si="4"/>
        <v>0.47801147227533458</v>
      </c>
      <c r="K10" s="2">
        <f t="shared" si="5"/>
        <v>0.50701083492670496</v>
      </c>
      <c r="L10" s="2">
        <f t="shared" si="6"/>
        <v>0</v>
      </c>
      <c r="M10" s="2">
        <f t="shared" si="7"/>
        <v>1.4977692797960462E-2</v>
      </c>
      <c r="N10" s="64">
        <f t="shared" si="9"/>
        <v>1500</v>
      </c>
      <c r="O10" s="64">
        <f t="shared" si="10"/>
        <v>1591</v>
      </c>
      <c r="P10" s="64"/>
      <c r="Q10" s="64"/>
      <c r="R10" s="64">
        <v>47</v>
      </c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3"/>
      <c r="AD10" s="63"/>
      <c r="AE10" s="63"/>
      <c r="AG10" t="str">
        <f t="shared" si="11"/>
        <v>Bethany</v>
      </c>
      <c r="AH10" t="s">
        <v>2242</v>
      </c>
      <c r="AI10" s="8">
        <v>3</v>
      </c>
      <c r="AK10">
        <v>1</v>
      </c>
      <c r="AL10" s="105">
        <v>9</v>
      </c>
      <c r="AM10" s="107">
        <v>9</v>
      </c>
      <c r="AN10" s="107">
        <v>15</v>
      </c>
      <c r="AO10" s="111">
        <v>4580</v>
      </c>
      <c r="AP10" s="111">
        <f t="shared" si="12"/>
        <v>9009</v>
      </c>
      <c r="AQ10" t="s">
        <v>2345</v>
      </c>
      <c r="AR10" s="115">
        <f t="shared" si="8"/>
        <v>904580</v>
      </c>
      <c r="AV10">
        <v>21.36</v>
      </c>
      <c r="AW10">
        <v>0.39</v>
      </c>
      <c r="AX10">
        <v>20.97</v>
      </c>
      <c r="AY10" s="2"/>
      <c r="BA10">
        <v>1447</v>
      </c>
      <c r="BB10">
        <v>53</v>
      </c>
      <c r="BC10">
        <v>1514</v>
      </c>
      <c r="BD10">
        <v>77</v>
      </c>
    </row>
    <row r="11" spans="1:56" hidden="1" outlineLevel="1">
      <c r="A11" t="s">
        <v>568</v>
      </c>
      <c r="B11" s="8" t="s">
        <v>2282</v>
      </c>
      <c r="C11" s="1">
        <f t="shared" si="0"/>
        <v>9017</v>
      </c>
      <c r="D11" s="8">
        <f>IF(N11&gt;0, RANK(N11,(N11:P11,Q11:AE11)),0)</f>
        <v>2</v>
      </c>
      <c r="E11" s="8">
        <f>IF(O11&gt;0,RANK(O11,(N11:P11,Q11:AE11)),0)</f>
        <v>1</v>
      </c>
      <c r="F11" s="8">
        <f t="shared" si="1"/>
        <v>0</v>
      </c>
      <c r="G11" s="61">
        <f t="shared" si="2"/>
        <v>92</v>
      </c>
      <c r="H11" s="66">
        <f t="shared" si="3"/>
        <v>1.0202949983364755E-2</v>
      </c>
      <c r="I11" s="7"/>
      <c r="J11" s="2">
        <f t="shared" si="4"/>
        <v>0.48696905844515914</v>
      </c>
      <c r="K11" s="2">
        <f t="shared" si="5"/>
        <v>0.49717200842852388</v>
      </c>
      <c r="L11" s="2">
        <f t="shared" si="6"/>
        <v>0</v>
      </c>
      <c r="M11" s="2">
        <f t="shared" si="7"/>
        <v>1.5858933126316976E-2</v>
      </c>
      <c r="N11" s="64">
        <f t="shared" si="9"/>
        <v>4391</v>
      </c>
      <c r="O11" s="64">
        <f t="shared" si="10"/>
        <v>4483</v>
      </c>
      <c r="P11" s="64"/>
      <c r="Q11" s="64"/>
      <c r="R11" s="64">
        <v>143</v>
      </c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3"/>
      <c r="AD11" s="63"/>
      <c r="AE11" s="63"/>
      <c r="AG11" t="str">
        <f t="shared" si="11"/>
        <v>Bethel</v>
      </c>
      <c r="AH11" t="s">
        <v>1187</v>
      </c>
      <c r="AI11" s="8">
        <v>5</v>
      </c>
      <c r="AK11">
        <v>1</v>
      </c>
      <c r="AL11" s="105">
        <v>9</v>
      </c>
      <c r="AM11" s="107">
        <v>1</v>
      </c>
      <c r="AN11" s="107">
        <v>5</v>
      </c>
      <c r="AO11" s="111">
        <v>4720</v>
      </c>
      <c r="AP11" s="111">
        <f t="shared" si="12"/>
        <v>9001</v>
      </c>
      <c r="AQ11" t="s">
        <v>2345</v>
      </c>
      <c r="AR11" s="115">
        <f t="shared" si="8"/>
        <v>904720</v>
      </c>
      <c r="AV11">
        <v>16.89</v>
      </c>
      <c r="AW11">
        <v>0.09</v>
      </c>
      <c r="AX11">
        <v>16.79</v>
      </c>
      <c r="AY11" s="2"/>
      <c r="BA11">
        <v>4193</v>
      </c>
      <c r="BB11">
        <v>198</v>
      </c>
      <c r="BC11">
        <v>4191</v>
      </c>
      <c r="BD11">
        <v>292</v>
      </c>
    </row>
    <row r="12" spans="1:56" hidden="1" outlineLevel="1">
      <c r="A12" t="s">
        <v>1882</v>
      </c>
      <c r="B12" s="8" t="s">
        <v>2282</v>
      </c>
      <c r="C12" s="1">
        <f t="shared" si="0"/>
        <v>2130</v>
      </c>
      <c r="D12" s="8">
        <f>IF(N12&gt;0, RANK(N12,(N12:P12,Q12:AE12)),0)</f>
        <v>2</v>
      </c>
      <c r="E12" s="8">
        <f>IF(O12&gt;0,RANK(O12,(N12:P12,Q12:AE12)),0)</f>
        <v>1</v>
      </c>
      <c r="F12" s="8">
        <f t="shared" si="1"/>
        <v>0</v>
      </c>
      <c r="G12" s="61">
        <f t="shared" si="2"/>
        <v>464</v>
      </c>
      <c r="H12" s="66">
        <f t="shared" si="3"/>
        <v>0.21784037558685446</v>
      </c>
      <c r="I12" s="7"/>
      <c r="J12" s="2">
        <f t="shared" si="4"/>
        <v>0.38544600938967138</v>
      </c>
      <c r="K12" s="2">
        <f t="shared" si="5"/>
        <v>0.60328638497652587</v>
      </c>
      <c r="L12" s="2">
        <f t="shared" si="6"/>
        <v>0</v>
      </c>
      <c r="M12" s="2">
        <f t="shared" si="7"/>
        <v>1.1267605633802691E-2</v>
      </c>
      <c r="N12" s="64">
        <f t="shared" si="9"/>
        <v>821</v>
      </c>
      <c r="O12" s="64">
        <f t="shared" si="10"/>
        <v>1285</v>
      </c>
      <c r="P12" s="64"/>
      <c r="Q12" s="64"/>
      <c r="R12" s="64">
        <v>24</v>
      </c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3"/>
      <c r="AD12" s="63"/>
      <c r="AE12" s="63"/>
      <c r="AG12" t="str">
        <f t="shared" si="11"/>
        <v>Bethlehem</v>
      </c>
      <c r="AH12" t="s">
        <v>2101</v>
      </c>
      <c r="AI12" s="8">
        <v>5</v>
      </c>
      <c r="AK12">
        <v>1</v>
      </c>
      <c r="AL12" s="105">
        <v>9</v>
      </c>
      <c r="AM12" s="107">
        <v>5</v>
      </c>
      <c r="AN12" s="107">
        <v>10</v>
      </c>
      <c r="AO12" s="111">
        <v>4930</v>
      </c>
      <c r="AP12" s="111">
        <f t="shared" si="12"/>
        <v>9005</v>
      </c>
      <c r="AQ12" t="s">
        <v>2345</v>
      </c>
      <c r="AR12" s="115">
        <f t="shared" si="8"/>
        <v>904930</v>
      </c>
      <c r="AV12">
        <v>19.66</v>
      </c>
      <c r="AW12">
        <v>0.3</v>
      </c>
      <c r="AX12">
        <v>19.36</v>
      </c>
      <c r="AY12" s="2"/>
      <c r="BA12">
        <v>792</v>
      </c>
      <c r="BB12">
        <v>29</v>
      </c>
      <c r="BC12">
        <v>1224</v>
      </c>
      <c r="BD12">
        <v>61</v>
      </c>
    </row>
    <row r="13" spans="1:56" hidden="1" outlineLevel="1">
      <c r="A13" t="s">
        <v>1057</v>
      </c>
      <c r="B13" s="8" t="s">
        <v>2282</v>
      </c>
      <c r="C13" s="1">
        <f t="shared" si="0"/>
        <v>11360</v>
      </c>
      <c r="D13" s="8">
        <f>IF(N13&gt;0, RANK(N13,(N13:P13,Q13:AE13)),0)</f>
        <v>1</v>
      </c>
      <c r="E13" s="8">
        <f>IF(O13&gt;0,RANK(O13,(N13:P13,Q13:AE13)),0)</f>
        <v>2</v>
      </c>
      <c r="F13" s="8">
        <f t="shared" si="1"/>
        <v>0</v>
      </c>
      <c r="G13" s="61">
        <f t="shared" si="2"/>
        <v>7043</v>
      </c>
      <c r="H13" s="66">
        <f t="shared" si="3"/>
        <v>0.61998239436619718</v>
      </c>
      <c r="I13" s="7"/>
      <c r="J13" s="2">
        <f t="shared" si="4"/>
        <v>0.80492957746478877</v>
      </c>
      <c r="K13" s="2">
        <f t="shared" si="5"/>
        <v>0.18494718309859154</v>
      </c>
      <c r="L13" s="2">
        <f t="shared" si="6"/>
        <v>0</v>
      </c>
      <c r="M13" s="2">
        <f t="shared" si="7"/>
        <v>1.0123239436619691E-2</v>
      </c>
      <c r="N13" s="64">
        <f t="shared" si="9"/>
        <v>9144</v>
      </c>
      <c r="O13" s="64">
        <f t="shared" si="10"/>
        <v>2101</v>
      </c>
      <c r="P13" s="64"/>
      <c r="Q13" s="64"/>
      <c r="R13" s="64">
        <v>115</v>
      </c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3"/>
      <c r="AD13" s="63"/>
      <c r="AE13" s="63"/>
      <c r="AG13" t="str">
        <f t="shared" si="11"/>
        <v>Bloomfield</v>
      </c>
      <c r="AH13" t="s">
        <v>329</v>
      </c>
      <c r="AI13" s="8">
        <v>1</v>
      </c>
      <c r="AK13">
        <v>1</v>
      </c>
      <c r="AL13" s="105">
        <v>9</v>
      </c>
      <c r="AM13" s="107">
        <v>3</v>
      </c>
      <c r="AN13" s="107">
        <v>15</v>
      </c>
      <c r="AO13" s="111">
        <v>5910</v>
      </c>
      <c r="AP13" s="111">
        <f t="shared" si="12"/>
        <v>9003</v>
      </c>
      <c r="AQ13" t="s">
        <v>2345</v>
      </c>
      <c r="AR13" s="115">
        <f t="shared" si="8"/>
        <v>905910</v>
      </c>
      <c r="AV13">
        <v>26.18</v>
      </c>
      <c r="AW13">
        <v>0.16</v>
      </c>
      <c r="AX13">
        <v>26.01</v>
      </c>
      <c r="AY13" s="2"/>
      <c r="BA13">
        <v>8880</v>
      </c>
      <c r="BB13">
        <v>264</v>
      </c>
      <c r="BC13">
        <v>1884</v>
      </c>
      <c r="BD13">
        <v>217</v>
      </c>
    </row>
    <row r="14" spans="1:56" hidden="1" outlineLevel="1">
      <c r="A14" t="s">
        <v>1058</v>
      </c>
      <c r="B14" s="8" t="s">
        <v>2282</v>
      </c>
      <c r="C14" s="1">
        <f t="shared" si="0"/>
        <v>2815</v>
      </c>
      <c r="D14" s="8">
        <f>IF(N14&gt;0, RANK(N14,(N14:P14,Q14:AE14)),0)</f>
        <v>2</v>
      </c>
      <c r="E14" s="8">
        <f>IF(O14&gt;0,RANK(O14,(N14:P14,Q14:AE14)),0)</f>
        <v>1</v>
      </c>
      <c r="F14" s="8">
        <f t="shared" si="1"/>
        <v>0</v>
      </c>
      <c r="G14" s="61">
        <f t="shared" si="2"/>
        <v>32</v>
      </c>
      <c r="H14" s="66">
        <f t="shared" si="3"/>
        <v>1.1367673179396092E-2</v>
      </c>
      <c r="I14" s="7"/>
      <c r="J14" s="2">
        <f t="shared" si="4"/>
        <v>0.48241563055062164</v>
      </c>
      <c r="K14" s="2">
        <f t="shared" si="5"/>
        <v>0.49378330373001778</v>
      </c>
      <c r="L14" s="2">
        <f t="shared" si="6"/>
        <v>0</v>
      </c>
      <c r="M14" s="2">
        <f t="shared" si="7"/>
        <v>2.3801065719360581E-2</v>
      </c>
      <c r="N14" s="64">
        <f t="shared" si="9"/>
        <v>1358</v>
      </c>
      <c r="O14" s="64">
        <f t="shared" si="10"/>
        <v>1390</v>
      </c>
      <c r="P14" s="64"/>
      <c r="Q14" s="64"/>
      <c r="R14" s="64">
        <v>67</v>
      </c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3"/>
      <c r="AD14" s="63"/>
      <c r="AE14" s="63"/>
      <c r="AG14" t="str">
        <f t="shared" si="11"/>
        <v>Bolton</v>
      </c>
      <c r="AH14" t="s">
        <v>424</v>
      </c>
      <c r="AI14" s="8">
        <v>2</v>
      </c>
      <c r="AK14">
        <v>1</v>
      </c>
      <c r="AL14" s="105">
        <v>9</v>
      </c>
      <c r="AM14" s="107">
        <v>13</v>
      </c>
      <c r="AN14" s="107">
        <v>10</v>
      </c>
      <c r="AO14" s="111">
        <v>6260</v>
      </c>
      <c r="AP14" s="111">
        <f t="shared" si="12"/>
        <v>9013</v>
      </c>
      <c r="AQ14" t="s">
        <v>2345</v>
      </c>
      <c r="AR14" s="115">
        <f t="shared" si="8"/>
        <v>906260</v>
      </c>
      <c r="AV14">
        <v>14.69</v>
      </c>
      <c r="AW14">
        <v>0.28000000000000003</v>
      </c>
      <c r="AX14">
        <v>14.41</v>
      </c>
      <c r="AY14" s="2"/>
      <c r="BA14">
        <v>1297</v>
      </c>
      <c r="BB14">
        <v>61</v>
      </c>
      <c r="BC14">
        <v>1307</v>
      </c>
      <c r="BD14">
        <v>83</v>
      </c>
    </row>
    <row r="15" spans="1:56" hidden="1" outlineLevel="1">
      <c r="A15" t="s">
        <v>2222</v>
      </c>
      <c r="B15" s="8" t="s">
        <v>2282</v>
      </c>
      <c r="C15" s="1">
        <f t="shared" si="0"/>
        <v>1243</v>
      </c>
      <c r="D15" s="8">
        <f>IF(N15&gt;0, RANK(N15,(N15:P15,Q15:AE15)),0)</f>
        <v>2</v>
      </c>
      <c r="E15" s="8">
        <f>IF(O15&gt;0,RANK(O15,(N15:P15,Q15:AE15)),0)</f>
        <v>1</v>
      </c>
      <c r="F15" s="8">
        <f t="shared" si="1"/>
        <v>0</v>
      </c>
      <c r="G15" s="61">
        <f t="shared" si="2"/>
        <v>26</v>
      </c>
      <c r="H15" s="66">
        <f t="shared" si="3"/>
        <v>2.091713596138375E-2</v>
      </c>
      <c r="I15" s="7"/>
      <c r="J15" s="2">
        <f t="shared" si="4"/>
        <v>0.47063555913113436</v>
      </c>
      <c r="K15" s="2">
        <f t="shared" si="5"/>
        <v>0.49155269509251809</v>
      </c>
      <c r="L15" s="2">
        <f t="shared" si="6"/>
        <v>0</v>
      </c>
      <c r="M15" s="2">
        <f t="shared" si="7"/>
        <v>3.7811745776347494E-2</v>
      </c>
      <c r="N15" s="64">
        <f t="shared" si="9"/>
        <v>585</v>
      </c>
      <c r="O15" s="64">
        <f t="shared" si="10"/>
        <v>611</v>
      </c>
      <c r="P15" s="64"/>
      <c r="Q15" s="64"/>
      <c r="R15" s="64">
        <v>47</v>
      </c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3"/>
      <c r="AD15" s="63"/>
      <c r="AE15" s="63"/>
      <c r="AG15" t="str">
        <f t="shared" si="11"/>
        <v>Bozrah</v>
      </c>
      <c r="AH15" t="s">
        <v>422</v>
      </c>
      <c r="AI15" s="8">
        <v>2</v>
      </c>
      <c r="AK15">
        <v>1</v>
      </c>
      <c r="AL15" s="105">
        <v>9</v>
      </c>
      <c r="AM15" s="107">
        <v>11</v>
      </c>
      <c r="AN15" s="107">
        <v>5</v>
      </c>
      <c r="AO15" s="111">
        <v>6820</v>
      </c>
      <c r="AP15" s="111">
        <f t="shared" si="12"/>
        <v>9011</v>
      </c>
      <c r="AQ15" t="s">
        <v>2345</v>
      </c>
      <c r="AR15" s="115">
        <f t="shared" si="8"/>
        <v>906820</v>
      </c>
      <c r="AV15">
        <v>20.239999999999998</v>
      </c>
      <c r="AW15">
        <v>0.27</v>
      </c>
      <c r="AX15">
        <v>19.97</v>
      </c>
      <c r="AY15" s="2"/>
      <c r="BA15">
        <v>549</v>
      </c>
      <c r="BB15">
        <v>36</v>
      </c>
      <c r="BC15">
        <v>565</v>
      </c>
      <c r="BD15">
        <v>46</v>
      </c>
    </row>
    <row r="16" spans="1:56" hidden="1" outlineLevel="1">
      <c r="A16" t="s">
        <v>1647</v>
      </c>
      <c r="B16" s="8" t="s">
        <v>2282</v>
      </c>
      <c r="C16" s="1">
        <f t="shared" si="0"/>
        <v>13794</v>
      </c>
      <c r="D16" s="8">
        <f>IF(N16&gt;0, RANK(N16,(N16:P16,Q16:AE16)),0)</f>
        <v>1</v>
      </c>
      <c r="E16" s="8">
        <f>IF(O16&gt;0,RANK(O16,(N16:P16,Q16:AE16)),0)</f>
        <v>2</v>
      </c>
      <c r="F16" s="8">
        <f t="shared" si="1"/>
        <v>0</v>
      </c>
      <c r="G16" s="61">
        <f t="shared" si="2"/>
        <v>2134</v>
      </c>
      <c r="H16" s="66">
        <f t="shared" si="3"/>
        <v>0.1547049441786284</v>
      </c>
      <c r="I16" s="7"/>
      <c r="J16" s="2">
        <f t="shared" si="4"/>
        <v>0.56821806582572132</v>
      </c>
      <c r="K16" s="2">
        <f t="shared" si="5"/>
        <v>0.41351312164709292</v>
      </c>
      <c r="L16" s="2">
        <f t="shared" si="6"/>
        <v>0</v>
      </c>
      <c r="M16" s="2">
        <f t="shared" si="7"/>
        <v>1.8268812527185763E-2</v>
      </c>
      <c r="N16" s="64">
        <f t="shared" si="9"/>
        <v>7838</v>
      </c>
      <c r="O16" s="64">
        <f t="shared" si="10"/>
        <v>5704</v>
      </c>
      <c r="P16" s="64"/>
      <c r="Q16" s="64"/>
      <c r="R16" s="64">
        <v>252</v>
      </c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3"/>
      <c r="AD16" s="63"/>
      <c r="AE16" s="63"/>
      <c r="AG16" t="str">
        <f t="shared" si="11"/>
        <v>Branford</v>
      </c>
      <c r="AH16" t="s">
        <v>2242</v>
      </c>
      <c r="AI16" s="8">
        <v>3</v>
      </c>
      <c r="AK16">
        <v>1</v>
      </c>
      <c r="AL16" s="105">
        <v>9</v>
      </c>
      <c r="AM16" s="107">
        <v>9</v>
      </c>
      <c r="AN16" s="107">
        <v>20</v>
      </c>
      <c r="AO16" s="111">
        <v>7310</v>
      </c>
      <c r="AP16" s="111">
        <f t="shared" si="12"/>
        <v>9009</v>
      </c>
      <c r="AQ16" t="s">
        <v>2345</v>
      </c>
      <c r="AR16" s="115">
        <f t="shared" si="8"/>
        <v>907310</v>
      </c>
      <c r="AV16">
        <v>28</v>
      </c>
      <c r="AW16">
        <v>6.02</v>
      </c>
      <c r="AX16">
        <v>21.98</v>
      </c>
      <c r="AY16" s="2"/>
      <c r="BA16">
        <v>7535</v>
      </c>
      <c r="BB16">
        <v>303</v>
      </c>
      <c r="BC16">
        <v>5340</v>
      </c>
      <c r="BD16">
        <v>364</v>
      </c>
    </row>
    <row r="17" spans="1:56" hidden="1" outlineLevel="1">
      <c r="A17" t="s">
        <v>1593</v>
      </c>
      <c r="B17" s="8" t="s">
        <v>2282</v>
      </c>
      <c r="C17" s="1">
        <f t="shared" si="0"/>
        <v>41233</v>
      </c>
      <c r="D17" s="8">
        <f>IF(N17&gt;0, RANK(N17,(N17:P17,Q17:AE17)),0)</f>
        <v>1</v>
      </c>
      <c r="E17" s="8">
        <f>IF(O17&gt;0,RANK(O17,(N17:P17,Q17:AE17)),0)</f>
        <v>2</v>
      </c>
      <c r="F17" s="8">
        <f t="shared" si="1"/>
        <v>0</v>
      </c>
      <c r="G17" s="61">
        <f t="shared" si="2"/>
        <v>17099</v>
      </c>
      <c r="H17" s="66">
        <f t="shared" si="3"/>
        <v>0.41469211553852497</v>
      </c>
      <c r="I17" s="7"/>
      <c r="J17" s="2">
        <f t="shared" si="4"/>
        <v>0.70465403924041425</v>
      </c>
      <c r="K17" s="2">
        <f t="shared" si="5"/>
        <v>0.28996192370188928</v>
      </c>
      <c r="L17" s="2">
        <f t="shared" si="6"/>
        <v>0</v>
      </c>
      <c r="M17" s="2">
        <f t="shared" si="7"/>
        <v>5.3840370576964669E-3</v>
      </c>
      <c r="N17" s="64">
        <f t="shared" si="9"/>
        <v>29055</v>
      </c>
      <c r="O17" s="64">
        <f t="shared" si="10"/>
        <v>11956</v>
      </c>
      <c r="P17" s="64"/>
      <c r="Q17" s="64"/>
      <c r="R17" s="64">
        <v>222</v>
      </c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3"/>
      <c r="AD17" s="63"/>
      <c r="AE17" s="63"/>
      <c r="AG17" t="str">
        <f t="shared" si="11"/>
        <v>Bridgeport</v>
      </c>
      <c r="AH17" t="s">
        <v>1187</v>
      </c>
      <c r="AI17" s="8">
        <v>4</v>
      </c>
      <c r="AK17">
        <v>1</v>
      </c>
      <c r="AL17" s="105">
        <v>9</v>
      </c>
      <c r="AM17" s="107">
        <v>1</v>
      </c>
      <c r="AN17" s="107">
        <v>10</v>
      </c>
      <c r="AO17" s="111">
        <v>8070</v>
      </c>
      <c r="AP17" s="111">
        <f t="shared" si="12"/>
        <v>9001</v>
      </c>
      <c r="AQ17" t="s">
        <v>2345</v>
      </c>
      <c r="AR17" s="115">
        <f t="shared" si="8"/>
        <v>908070</v>
      </c>
      <c r="AV17">
        <v>19.399999999999999</v>
      </c>
      <c r="AW17">
        <v>3.4</v>
      </c>
      <c r="AX17">
        <v>16</v>
      </c>
      <c r="AY17" s="2"/>
      <c r="BA17">
        <v>28259</v>
      </c>
      <c r="BB17">
        <v>796</v>
      </c>
      <c r="BC17">
        <v>6022</v>
      </c>
      <c r="BD17">
        <v>5934</v>
      </c>
    </row>
    <row r="18" spans="1:56" hidden="1" outlineLevel="1">
      <c r="A18" t="s">
        <v>1055</v>
      </c>
      <c r="B18" s="8" t="s">
        <v>2282</v>
      </c>
      <c r="C18" s="1">
        <f t="shared" si="0"/>
        <v>1048</v>
      </c>
      <c r="D18" s="8">
        <f>IF(N18&gt;0, RANK(N18,(N18:P18,Q18:AE18)),0)</f>
        <v>2</v>
      </c>
      <c r="E18" s="8">
        <f>IF(O18&gt;0,RANK(O18,(N18:P18,Q18:AE18)),0)</f>
        <v>1</v>
      </c>
      <c r="F18" s="8">
        <f t="shared" si="1"/>
        <v>0</v>
      </c>
      <c r="G18" s="61">
        <f t="shared" si="2"/>
        <v>125</v>
      </c>
      <c r="H18" s="66">
        <f t="shared" si="3"/>
        <v>0.11927480916030535</v>
      </c>
      <c r="I18" s="7"/>
      <c r="J18" s="2">
        <f t="shared" si="4"/>
        <v>0.43606870229007633</v>
      </c>
      <c r="K18" s="2">
        <f t="shared" si="5"/>
        <v>0.55534351145038163</v>
      </c>
      <c r="L18" s="2">
        <f t="shared" si="6"/>
        <v>0</v>
      </c>
      <c r="M18" s="2">
        <f t="shared" si="7"/>
        <v>8.5877862595420407E-3</v>
      </c>
      <c r="N18" s="64">
        <f t="shared" si="9"/>
        <v>457</v>
      </c>
      <c r="O18" s="64">
        <f t="shared" si="10"/>
        <v>582</v>
      </c>
      <c r="P18" s="64"/>
      <c r="Q18" s="64"/>
      <c r="R18" s="64">
        <v>9</v>
      </c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3"/>
      <c r="AD18" s="63"/>
      <c r="AE18" s="63"/>
      <c r="AG18" t="str">
        <f t="shared" si="11"/>
        <v>Bridgewater</v>
      </c>
      <c r="AH18" t="s">
        <v>2101</v>
      </c>
      <c r="AI18" s="8">
        <v>5</v>
      </c>
      <c r="AK18">
        <v>1</v>
      </c>
      <c r="AL18" s="105">
        <v>9</v>
      </c>
      <c r="AM18" s="107">
        <v>5</v>
      </c>
      <c r="AN18" s="107">
        <v>15</v>
      </c>
      <c r="AO18" s="111">
        <v>8210</v>
      </c>
      <c r="AP18" s="111">
        <f t="shared" si="12"/>
        <v>9005</v>
      </c>
      <c r="AQ18" t="s">
        <v>2345</v>
      </c>
      <c r="AR18" s="115">
        <f t="shared" si="8"/>
        <v>908210</v>
      </c>
      <c r="AV18">
        <v>17.260000000000002</v>
      </c>
      <c r="AW18">
        <v>1.03</v>
      </c>
      <c r="AX18">
        <v>16.23</v>
      </c>
      <c r="AY18" s="2"/>
      <c r="BA18">
        <v>430</v>
      </c>
      <c r="BB18">
        <v>27</v>
      </c>
      <c r="BC18">
        <v>554</v>
      </c>
      <c r="BD18">
        <v>28</v>
      </c>
    </row>
    <row r="19" spans="1:56" hidden="1" outlineLevel="1">
      <c r="A19" t="s">
        <v>1121</v>
      </c>
      <c r="B19" s="8" t="s">
        <v>2282</v>
      </c>
      <c r="C19" s="1">
        <f t="shared" si="0"/>
        <v>23753</v>
      </c>
      <c r="D19" s="8">
        <f>IF(N19&gt;0, RANK(N19,(N19:P19,Q19:AE19)),0)</f>
        <v>1</v>
      </c>
      <c r="E19" s="8">
        <f>IF(O19&gt;0,RANK(O19,(N19:P19,Q19:AE19)),0)</f>
        <v>2</v>
      </c>
      <c r="F19" s="8">
        <f t="shared" si="1"/>
        <v>0</v>
      </c>
      <c r="G19" s="61">
        <f t="shared" si="2"/>
        <v>2108</v>
      </c>
      <c r="H19" s="66">
        <f t="shared" si="3"/>
        <v>8.8746684629309985E-2</v>
      </c>
      <c r="I19" s="7"/>
      <c r="J19" s="2">
        <f t="shared" si="4"/>
        <v>0.53605860312381592</v>
      </c>
      <c r="K19" s="2">
        <f t="shared" si="5"/>
        <v>0.44731191849450597</v>
      </c>
      <c r="L19" s="2">
        <f t="shared" si="6"/>
        <v>0</v>
      </c>
      <c r="M19" s="2">
        <f t="shared" si="7"/>
        <v>1.6629478381678109E-2</v>
      </c>
      <c r="N19" s="64">
        <f t="shared" si="9"/>
        <v>12733</v>
      </c>
      <c r="O19" s="64">
        <f t="shared" si="10"/>
        <v>10625</v>
      </c>
      <c r="P19" s="64"/>
      <c r="Q19" s="64"/>
      <c r="R19" s="64">
        <v>395</v>
      </c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3"/>
      <c r="AD19" s="63"/>
      <c r="AE19" s="63"/>
      <c r="AG19" t="str">
        <f t="shared" si="11"/>
        <v>Bristol</v>
      </c>
      <c r="AH19" t="s">
        <v>329</v>
      </c>
      <c r="AI19" s="8">
        <v>1</v>
      </c>
      <c r="AK19">
        <v>1</v>
      </c>
      <c r="AL19" s="105">
        <v>9</v>
      </c>
      <c r="AM19" s="107">
        <v>3</v>
      </c>
      <c r="AN19" s="107">
        <v>20</v>
      </c>
      <c r="AO19" s="111">
        <v>8490</v>
      </c>
      <c r="AP19" s="111">
        <f t="shared" si="12"/>
        <v>9003</v>
      </c>
      <c r="AQ19" t="s">
        <v>2345</v>
      </c>
      <c r="AR19" s="115">
        <f t="shared" si="8"/>
        <v>908490</v>
      </c>
      <c r="AV19">
        <v>26.84</v>
      </c>
      <c r="AW19">
        <v>0.34</v>
      </c>
      <c r="AX19">
        <v>26.51</v>
      </c>
      <c r="AY19" s="2"/>
      <c r="BA19">
        <v>12138</v>
      </c>
      <c r="BB19">
        <v>595</v>
      </c>
      <c r="BC19">
        <v>9885</v>
      </c>
      <c r="BD19">
        <v>740</v>
      </c>
    </row>
    <row r="20" spans="1:56" hidden="1" outlineLevel="1">
      <c r="A20" t="s">
        <v>2154</v>
      </c>
      <c r="B20" s="8" t="s">
        <v>2282</v>
      </c>
      <c r="C20" s="1">
        <f t="shared" si="0"/>
        <v>8708</v>
      </c>
      <c r="D20" s="8">
        <f>IF(N20&gt;0, RANK(N20,(N20:P20,Q20:AE20)),0)</f>
        <v>2</v>
      </c>
      <c r="E20" s="8">
        <f>IF(O20&gt;0,RANK(O20,(N20:P20,Q20:AE20)),0)</f>
        <v>1</v>
      </c>
      <c r="F20" s="8">
        <f t="shared" si="1"/>
        <v>0</v>
      </c>
      <c r="G20" s="61">
        <f t="shared" si="2"/>
        <v>1090</v>
      </c>
      <c r="H20" s="66">
        <f t="shared" si="3"/>
        <v>0.12517225539733579</v>
      </c>
      <c r="I20" s="7"/>
      <c r="J20" s="2">
        <f t="shared" si="4"/>
        <v>0.42960496095544326</v>
      </c>
      <c r="K20" s="2">
        <f t="shared" si="5"/>
        <v>0.5547772163527791</v>
      </c>
      <c r="L20" s="2">
        <f t="shared" si="6"/>
        <v>0</v>
      </c>
      <c r="M20" s="2">
        <f t="shared" si="7"/>
        <v>1.5617822691777583E-2</v>
      </c>
      <c r="N20" s="64">
        <f t="shared" si="9"/>
        <v>3741</v>
      </c>
      <c r="O20" s="64">
        <f t="shared" si="10"/>
        <v>4831</v>
      </c>
      <c r="P20" s="64"/>
      <c r="Q20" s="64"/>
      <c r="R20" s="64">
        <v>136</v>
      </c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3"/>
      <c r="AD20" s="63"/>
      <c r="AE20" s="63"/>
      <c r="AG20" t="str">
        <f t="shared" si="11"/>
        <v>Brookfield</v>
      </c>
      <c r="AH20" t="s">
        <v>1187</v>
      </c>
      <c r="AI20" s="8">
        <v>5</v>
      </c>
      <c r="AK20">
        <v>1</v>
      </c>
      <c r="AL20" s="105">
        <v>9</v>
      </c>
      <c r="AM20" s="107">
        <v>1</v>
      </c>
      <c r="AN20" s="107">
        <v>15</v>
      </c>
      <c r="AO20" s="111">
        <v>8980</v>
      </c>
      <c r="AP20" s="111">
        <f t="shared" si="12"/>
        <v>9001</v>
      </c>
      <c r="AQ20" t="s">
        <v>2345</v>
      </c>
      <c r="AR20" s="115">
        <f t="shared" si="8"/>
        <v>908980</v>
      </c>
      <c r="AV20">
        <v>20.399999999999999</v>
      </c>
      <c r="AW20">
        <v>0.6</v>
      </c>
      <c r="AX20">
        <v>19.8</v>
      </c>
      <c r="AY20" s="2"/>
      <c r="BA20">
        <v>3611</v>
      </c>
      <c r="BB20">
        <v>130</v>
      </c>
      <c r="BC20">
        <v>4618</v>
      </c>
      <c r="BD20">
        <v>213</v>
      </c>
    </row>
    <row r="21" spans="1:56" hidden="1" outlineLevel="1">
      <c r="A21" t="s">
        <v>1159</v>
      </c>
      <c r="B21" s="8" t="s">
        <v>2282</v>
      </c>
      <c r="C21" s="1">
        <f t="shared" si="0"/>
        <v>3242</v>
      </c>
      <c r="D21" s="8">
        <f>IF(N21&gt;0, RANK(N21,(N21:P21,Q21:AE21)),0)</f>
        <v>2</v>
      </c>
      <c r="E21" s="8">
        <f>IF(O21&gt;0,RANK(O21,(N21:P21,Q21:AE21)),0)</f>
        <v>1</v>
      </c>
      <c r="F21" s="8">
        <f t="shared" si="1"/>
        <v>0</v>
      </c>
      <c r="G21" s="61">
        <f t="shared" si="2"/>
        <v>45</v>
      </c>
      <c r="H21" s="66">
        <f t="shared" si="3"/>
        <v>1.3880320789636027E-2</v>
      </c>
      <c r="I21" s="7"/>
      <c r="J21" s="2">
        <f t="shared" si="4"/>
        <v>0.47964219617520049</v>
      </c>
      <c r="K21" s="2">
        <f t="shared" si="5"/>
        <v>0.49352251696483651</v>
      </c>
      <c r="L21" s="2">
        <f t="shared" si="6"/>
        <v>0</v>
      </c>
      <c r="M21" s="2">
        <f t="shared" si="7"/>
        <v>2.6835286859963059E-2</v>
      </c>
      <c r="N21" s="64">
        <f t="shared" si="9"/>
        <v>1555</v>
      </c>
      <c r="O21" s="64">
        <f t="shared" si="10"/>
        <v>1600</v>
      </c>
      <c r="P21" s="64"/>
      <c r="Q21" s="64"/>
      <c r="R21" s="64">
        <v>87</v>
      </c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3"/>
      <c r="AD21" s="63"/>
      <c r="AE21" s="63"/>
      <c r="AG21" t="str">
        <f t="shared" si="11"/>
        <v>Brooklyn</v>
      </c>
      <c r="AH21" t="s">
        <v>1474</v>
      </c>
      <c r="AI21" s="8">
        <v>2</v>
      </c>
      <c r="AK21">
        <v>1</v>
      </c>
      <c r="AL21" s="105">
        <v>9</v>
      </c>
      <c r="AM21" s="107">
        <v>15</v>
      </c>
      <c r="AN21" s="107">
        <v>10</v>
      </c>
      <c r="AO21" s="111">
        <v>9190</v>
      </c>
      <c r="AP21" s="111">
        <f t="shared" si="12"/>
        <v>9015</v>
      </c>
      <c r="AQ21" t="s">
        <v>2345</v>
      </c>
      <c r="AR21" s="115">
        <f t="shared" si="8"/>
        <v>909190</v>
      </c>
      <c r="AV21">
        <v>29.14</v>
      </c>
      <c r="AW21">
        <v>0.17</v>
      </c>
      <c r="AX21">
        <v>28.97</v>
      </c>
      <c r="AY21" s="2"/>
      <c r="BA21">
        <v>1472</v>
      </c>
      <c r="BB21">
        <v>83</v>
      </c>
      <c r="BC21">
        <v>1479</v>
      </c>
      <c r="BD21">
        <v>121</v>
      </c>
    </row>
    <row r="22" spans="1:56" hidden="1" outlineLevel="1">
      <c r="A22" t="s">
        <v>1627</v>
      </c>
      <c r="B22" s="8" t="s">
        <v>2282</v>
      </c>
      <c r="C22" s="1">
        <f t="shared" si="0"/>
        <v>4957</v>
      </c>
      <c r="D22" s="8">
        <f>IF(N22&gt;0, RANK(N22,(N22:P22,Q22:AE22)),0)</f>
        <v>2</v>
      </c>
      <c r="E22" s="8">
        <f>IF(O22&gt;0,RANK(O22,(N22:P22,Q22:AE22)),0)</f>
        <v>1</v>
      </c>
      <c r="F22" s="8">
        <f t="shared" si="1"/>
        <v>0</v>
      </c>
      <c r="G22" s="61">
        <f t="shared" si="2"/>
        <v>467</v>
      </c>
      <c r="H22" s="66">
        <f t="shared" si="3"/>
        <v>9.4210207786967926E-2</v>
      </c>
      <c r="I22" s="7"/>
      <c r="J22" s="2">
        <f t="shared" si="4"/>
        <v>0.44442202945329834</v>
      </c>
      <c r="K22" s="2">
        <f t="shared" si="5"/>
        <v>0.53863223724026632</v>
      </c>
      <c r="L22" s="2">
        <f t="shared" si="6"/>
        <v>0</v>
      </c>
      <c r="M22" s="2">
        <f t="shared" si="7"/>
        <v>1.694573330643534E-2</v>
      </c>
      <c r="N22" s="64">
        <f t="shared" si="9"/>
        <v>2203</v>
      </c>
      <c r="O22" s="64">
        <f t="shared" si="10"/>
        <v>2670</v>
      </c>
      <c r="P22" s="64"/>
      <c r="Q22" s="64"/>
      <c r="R22" s="64">
        <v>84</v>
      </c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3"/>
      <c r="AD22" s="63"/>
      <c r="AE22" s="63"/>
      <c r="AG22" t="str">
        <f t="shared" si="11"/>
        <v>Burlington</v>
      </c>
      <c r="AH22" t="s">
        <v>329</v>
      </c>
      <c r="AI22" s="8">
        <v>5</v>
      </c>
      <c r="AK22">
        <v>1</v>
      </c>
      <c r="AL22" s="105">
        <v>9</v>
      </c>
      <c r="AM22" s="107">
        <v>3</v>
      </c>
      <c r="AN22" s="107">
        <v>25</v>
      </c>
      <c r="AO22" s="111">
        <v>10100</v>
      </c>
      <c r="AP22" s="111">
        <f t="shared" si="12"/>
        <v>9003</v>
      </c>
      <c r="AQ22" t="s">
        <v>2345</v>
      </c>
      <c r="AR22" s="115">
        <f t="shared" si="8"/>
        <v>910100</v>
      </c>
      <c r="AV22">
        <v>30.43</v>
      </c>
      <c r="AW22">
        <v>0.63</v>
      </c>
      <c r="AX22">
        <v>29.8</v>
      </c>
      <c r="AY22" s="2"/>
      <c r="BA22">
        <v>2111</v>
      </c>
      <c r="BB22">
        <v>92</v>
      </c>
      <c r="BC22">
        <v>2538</v>
      </c>
      <c r="BD22">
        <v>132</v>
      </c>
    </row>
    <row r="23" spans="1:56" hidden="1" outlineLevel="1">
      <c r="A23" t="s">
        <v>1239</v>
      </c>
      <c r="B23" s="8" t="s">
        <v>2282</v>
      </c>
      <c r="C23" s="1">
        <f t="shared" si="0"/>
        <v>589</v>
      </c>
      <c r="D23" s="8">
        <f>IF(N23&gt;0, RANK(N23,(N23:P23,Q23:AE23)),0)</f>
        <v>1</v>
      </c>
      <c r="E23" s="8">
        <f>IF(O23&gt;0,RANK(O23,(N23:P23,Q23:AE23)),0)</f>
        <v>2</v>
      </c>
      <c r="F23" s="8">
        <f t="shared" si="1"/>
        <v>0</v>
      </c>
      <c r="G23" s="61">
        <f t="shared" si="2"/>
        <v>167</v>
      </c>
      <c r="H23" s="66">
        <f t="shared" si="3"/>
        <v>0.28353140916808151</v>
      </c>
      <c r="I23" s="7"/>
      <c r="J23" s="2">
        <f t="shared" si="4"/>
        <v>0.63667232597623091</v>
      </c>
      <c r="K23" s="2">
        <f t="shared" si="5"/>
        <v>0.35314091680814941</v>
      </c>
      <c r="L23" s="2">
        <f t="shared" si="6"/>
        <v>0</v>
      </c>
      <c r="M23" s="2">
        <f t="shared" si="7"/>
        <v>1.018675721561968E-2</v>
      </c>
      <c r="N23" s="64">
        <f t="shared" si="9"/>
        <v>375</v>
      </c>
      <c r="O23" s="64">
        <f t="shared" si="10"/>
        <v>208</v>
      </c>
      <c r="P23" s="64"/>
      <c r="Q23" s="64"/>
      <c r="R23" s="64">
        <v>6</v>
      </c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3"/>
      <c r="AD23" s="63"/>
      <c r="AE23" s="63"/>
      <c r="AG23" t="str">
        <f t="shared" si="11"/>
        <v>Canaan</v>
      </c>
      <c r="AH23" t="s">
        <v>2101</v>
      </c>
      <c r="AI23" s="8">
        <v>5</v>
      </c>
      <c r="AK23">
        <v>1</v>
      </c>
      <c r="AL23" s="105">
        <v>9</v>
      </c>
      <c r="AM23" s="107">
        <v>5</v>
      </c>
      <c r="AN23" s="107">
        <v>20</v>
      </c>
      <c r="AO23" s="111">
        <v>10940</v>
      </c>
      <c r="AP23" s="111">
        <f t="shared" si="12"/>
        <v>9005</v>
      </c>
      <c r="AQ23" t="s">
        <v>2345</v>
      </c>
      <c r="AR23" s="115">
        <f t="shared" si="8"/>
        <v>910940</v>
      </c>
      <c r="AV23">
        <v>33.28</v>
      </c>
      <c r="AW23">
        <v>0.33</v>
      </c>
      <c r="AX23">
        <v>32.950000000000003</v>
      </c>
      <c r="AY23" s="2"/>
      <c r="BA23">
        <v>352</v>
      </c>
      <c r="BB23">
        <v>23</v>
      </c>
      <c r="BC23">
        <v>193</v>
      </c>
      <c r="BD23">
        <v>15</v>
      </c>
    </row>
    <row r="24" spans="1:56" hidden="1" outlineLevel="1">
      <c r="A24" t="s">
        <v>1883</v>
      </c>
      <c r="B24" s="8" t="s">
        <v>2282</v>
      </c>
      <c r="C24" s="1">
        <f t="shared" si="0"/>
        <v>2476</v>
      </c>
      <c r="D24" s="8">
        <f>IF(N24&gt;0, RANK(N24,(N24:P24,Q24:AE24)),0)</f>
        <v>2</v>
      </c>
      <c r="E24" s="8">
        <f>IF(O24&gt;0,RANK(O24,(N24:P24,Q24:AE24)),0)</f>
        <v>1</v>
      </c>
      <c r="F24" s="8">
        <f t="shared" si="1"/>
        <v>0</v>
      </c>
      <c r="G24" s="61">
        <f t="shared" si="2"/>
        <v>258</v>
      </c>
      <c r="H24" s="66">
        <f t="shared" si="3"/>
        <v>0.10420032310177706</v>
      </c>
      <c r="I24" s="7"/>
      <c r="J24" s="2">
        <f t="shared" si="4"/>
        <v>0.43376413570274636</v>
      </c>
      <c r="K24" s="2">
        <f t="shared" si="5"/>
        <v>0.53796445880452337</v>
      </c>
      <c r="L24" s="2">
        <f t="shared" si="6"/>
        <v>0</v>
      </c>
      <c r="M24" s="2">
        <f t="shared" si="7"/>
        <v>2.8271405492730217E-2</v>
      </c>
      <c r="N24" s="64">
        <f t="shared" si="9"/>
        <v>1074</v>
      </c>
      <c r="O24" s="64">
        <f t="shared" si="10"/>
        <v>1332</v>
      </c>
      <c r="P24" s="64"/>
      <c r="Q24" s="64"/>
      <c r="R24" s="64">
        <v>70</v>
      </c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3"/>
      <c r="AD24" s="63"/>
      <c r="AE24" s="63"/>
      <c r="AG24" t="str">
        <f t="shared" si="11"/>
        <v>Canterbury</v>
      </c>
      <c r="AH24" t="s">
        <v>1474</v>
      </c>
      <c r="AI24" s="8">
        <v>2</v>
      </c>
      <c r="AK24">
        <v>1</v>
      </c>
      <c r="AL24" s="105">
        <v>9</v>
      </c>
      <c r="AM24" s="107">
        <v>15</v>
      </c>
      <c r="AN24" s="107">
        <v>15</v>
      </c>
      <c r="AO24" s="111">
        <v>12130</v>
      </c>
      <c r="AP24" s="111">
        <f t="shared" si="12"/>
        <v>9015</v>
      </c>
      <c r="AQ24" t="s">
        <v>2345</v>
      </c>
      <c r="AR24" s="115">
        <f t="shared" si="8"/>
        <v>912130</v>
      </c>
      <c r="AV24">
        <v>40.15</v>
      </c>
      <c r="AW24">
        <v>0.25</v>
      </c>
      <c r="AX24">
        <v>39.9</v>
      </c>
      <c r="AY24" s="2"/>
      <c r="BA24">
        <v>1007</v>
      </c>
      <c r="BB24">
        <v>67</v>
      </c>
      <c r="BC24">
        <v>1239</v>
      </c>
      <c r="BD24">
        <v>93</v>
      </c>
    </row>
    <row r="25" spans="1:56" hidden="1" outlineLevel="1">
      <c r="A25" t="s">
        <v>1552</v>
      </c>
      <c r="B25" s="8" t="s">
        <v>2282</v>
      </c>
      <c r="C25" s="1">
        <f t="shared" si="0"/>
        <v>5614</v>
      </c>
      <c r="D25" s="8">
        <f>IF(N25&gt;0, RANK(N25,(N25:P25,Q25:AE25)),0)</f>
        <v>1</v>
      </c>
      <c r="E25" s="8">
        <f>IF(O25&gt;0,RANK(O25,(N25:P25,Q25:AE25)),0)</f>
        <v>2</v>
      </c>
      <c r="F25" s="8">
        <f t="shared" si="1"/>
        <v>0</v>
      </c>
      <c r="G25" s="61">
        <f t="shared" si="2"/>
        <v>85</v>
      </c>
      <c r="H25" s="66">
        <f t="shared" si="3"/>
        <v>1.5140719629497684E-2</v>
      </c>
      <c r="I25" s="7"/>
      <c r="J25" s="2">
        <f t="shared" si="4"/>
        <v>0.49928749554684715</v>
      </c>
      <c r="K25" s="2">
        <f t="shared" si="5"/>
        <v>0.4841467759173495</v>
      </c>
      <c r="L25" s="2">
        <f t="shared" si="6"/>
        <v>0</v>
      </c>
      <c r="M25" s="2">
        <f t="shared" si="7"/>
        <v>1.6565728535803348E-2</v>
      </c>
      <c r="N25" s="64">
        <f t="shared" si="9"/>
        <v>2803</v>
      </c>
      <c r="O25" s="64">
        <f t="shared" si="10"/>
        <v>2718</v>
      </c>
      <c r="P25" s="64"/>
      <c r="Q25" s="64"/>
      <c r="R25" s="64">
        <v>93</v>
      </c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3"/>
      <c r="AD25" s="63"/>
      <c r="AE25" s="63"/>
      <c r="AG25" t="str">
        <f t="shared" si="11"/>
        <v>Canton</v>
      </c>
      <c r="AH25" t="s">
        <v>329</v>
      </c>
      <c r="AI25" s="8">
        <v>5</v>
      </c>
      <c r="AK25">
        <v>1</v>
      </c>
      <c r="AL25" s="105">
        <v>9</v>
      </c>
      <c r="AM25" s="107">
        <v>3</v>
      </c>
      <c r="AN25" s="107">
        <v>30</v>
      </c>
      <c r="AO25" s="111">
        <v>12270</v>
      </c>
      <c r="AP25" s="111">
        <f t="shared" si="12"/>
        <v>9003</v>
      </c>
      <c r="AQ25" t="s">
        <v>2345</v>
      </c>
      <c r="AR25" s="115">
        <f t="shared" si="8"/>
        <v>912270</v>
      </c>
      <c r="AV25">
        <v>25.04</v>
      </c>
      <c r="AW25">
        <v>0.47</v>
      </c>
      <c r="AX25">
        <v>24.57</v>
      </c>
      <c r="AY25" s="2"/>
      <c r="BA25">
        <v>2701</v>
      </c>
      <c r="BB25">
        <v>102</v>
      </c>
      <c r="BC25">
        <v>2595</v>
      </c>
      <c r="BD25">
        <v>123</v>
      </c>
    </row>
    <row r="26" spans="1:56" hidden="1" outlineLevel="1">
      <c r="A26" t="s">
        <v>1452</v>
      </c>
      <c r="B26" s="8" t="s">
        <v>2282</v>
      </c>
      <c r="C26" s="1">
        <f t="shared" si="0"/>
        <v>1030</v>
      </c>
      <c r="D26" s="8">
        <f>IF(N26&gt;0, RANK(N26,(N26:P26,Q26:AE26)),0)</f>
        <v>1</v>
      </c>
      <c r="E26" s="8">
        <f>IF(O26&gt;0,RANK(O26,(N26:P26,Q26:AE26)),0)</f>
        <v>2</v>
      </c>
      <c r="F26" s="8">
        <f t="shared" si="1"/>
        <v>0</v>
      </c>
      <c r="G26" s="61">
        <f t="shared" si="2"/>
        <v>61</v>
      </c>
      <c r="H26" s="66">
        <f t="shared" si="3"/>
        <v>5.9223300970873784E-2</v>
      </c>
      <c r="I26" s="7"/>
      <c r="J26" s="2">
        <f t="shared" si="4"/>
        <v>0.5145631067961165</v>
      </c>
      <c r="K26" s="2">
        <f t="shared" si="5"/>
        <v>0.45533980582524269</v>
      </c>
      <c r="L26" s="2">
        <f t="shared" si="6"/>
        <v>0</v>
      </c>
      <c r="M26" s="2">
        <f t="shared" si="7"/>
        <v>3.0097087378640808E-2</v>
      </c>
      <c r="N26" s="64">
        <f t="shared" si="9"/>
        <v>530</v>
      </c>
      <c r="O26" s="64">
        <f t="shared" si="10"/>
        <v>469</v>
      </c>
      <c r="P26" s="64"/>
      <c r="Q26" s="64"/>
      <c r="R26" s="64">
        <v>31</v>
      </c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3"/>
      <c r="AD26" s="63"/>
      <c r="AE26" s="63"/>
      <c r="AG26" t="str">
        <f t="shared" si="11"/>
        <v>Chaplin</v>
      </c>
      <c r="AH26" t="s">
        <v>1474</v>
      </c>
      <c r="AI26" s="8">
        <v>2</v>
      </c>
      <c r="AK26">
        <v>1</v>
      </c>
      <c r="AL26" s="105">
        <v>9</v>
      </c>
      <c r="AM26" s="107">
        <v>15</v>
      </c>
      <c r="AN26" s="107">
        <v>20</v>
      </c>
      <c r="AO26" s="111">
        <v>13810</v>
      </c>
      <c r="AP26" s="111">
        <f t="shared" si="12"/>
        <v>9015</v>
      </c>
      <c r="AQ26" t="s">
        <v>2345</v>
      </c>
      <c r="AR26" s="115">
        <f t="shared" si="8"/>
        <v>913810</v>
      </c>
      <c r="AV26">
        <v>19.559999999999999</v>
      </c>
      <c r="AW26">
        <v>0.13</v>
      </c>
      <c r="AX26">
        <v>19.43</v>
      </c>
      <c r="AY26" s="2"/>
      <c r="BA26">
        <v>492</v>
      </c>
      <c r="BB26">
        <v>38</v>
      </c>
      <c r="BC26">
        <v>429</v>
      </c>
      <c r="BD26">
        <v>40</v>
      </c>
    </row>
    <row r="27" spans="1:56" hidden="1" outlineLevel="1">
      <c r="A27" t="s">
        <v>2190</v>
      </c>
      <c r="B27" s="8" t="s">
        <v>2282</v>
      </c>
      <c r="C27" s="1">
        <f t="shared" si="0"/>
        <v>14595</v>
      </c>
      <c r="D27" s="8">
        <f>IF(N27&gt;0, RANK(N27,(N27:P27,Q27:AE27)),0)</f>
        <v>2</v>
      </c>
      <c r="E27" s="8">
        <f>IF(O27&gt;0,RANK(O27,(N27:P27,Q27:AE27)),0)</f>
        <v>1</v>
      </c>
      <c r="F27" s="8">
        <f t="shared" si="1"/>
        <v>0</v>
      </c>
      <c r="G27" s="61">
        <f t="shared" si="2"/>
        <v>188</v>
      </c>
      <c r="H27" s="66">
        <f t="shared" si="3"/>
        <v>1.2881123672490578E-2</v>
      </c>
      <c r="I27" s="7"/>
      <c r="J27" s="2">
        <f t="shared" si="4"/>
        <v>0.48516615279205205</v>
      </c>
      <c r="K27" s="2">
        <f t="shared" si="5"/>
        <v>0.49804727646454267</v>
      </c>
      <c r="L27" s="2">
        <f t="shared" si="6"/>
        <v>0</v>
      </c>
      <c r="M27" s="2">
        <f t="shared" si="7"/>
        <v>1.6786570743405227E-2</v>
      </c>
      <c r="N27" s="64">
        <f t="shared" si="9"/>
        <v>7081</v>
      </c>
      <c r="O27" s="64">
        <f t="shared" si="10"/>
        <v>7269</v>
      </c>
      <c r="P27" s="64"/>
      <c r="Q27" s="64"/>
      <c r="R27" s="64">
        <v>245</v>
      </c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3"/>
      <c r="AD27" s="63"/>
      <c r="AE27" s="63"/>
      <c r="AG27" t="str">
        <f t="shared" si="11"/>
        <v>Cheshire</v>
      </c>
      <c r="AH27" t="s">
        <v>2242</v>
      </c>
      <c r="AI27" s="8">
        <v>5</v>
      </c>
      <c r="AK27">
        <v>1</v>
      </c>
      <c r="AL27" s="105">
        <v>9</v>
      </c>
      <c r="AM27" s="107">
        <v>9</v>
      </c>
      <c r="AN27" s="107">
        <v>25</v>
      </c>
      <c r="AO27" s="111">
        <v>14160</v>
      </c>
      <c r="AP27" s="111">
        <f t="shared" si="12"/>
        <v>9009</v>
      </c>
      <c r="AQ27" t="s">
        <v>2345</v>
      </c>
      <c r="AR27" s="115">
        <f t="shared" si="8"/>
        <v>914160</v>
      </c>
      <c r="AV27">
        <v>33.409999999999997</v>
      </c>
      <c r="AW27">
        <v>0.5</v>
      </c>
      <c r="AX27">
        <v>32.909999999999997</v>
      </c>
      <c r="AY27" s="2"/>
      <c r="BA27">
        <v>6836</v>
      </c>
      <c r="BB27">
        <v>245</v>
      </c>
      <c r="BC27">
        <v>6954</v>
      </c>
      <c r="BD27">
        <v>315</v>
      </c>
    </row>
    <row r="28" spans="1:56" hidden="1" outlineLevel="1">
      <c r="A28" t="s">
        <v>230</v>
      </c>
      <c r="B28" s="8" t="s">
        <v>2282</v>
      </c>
      <c r="C28" s="1">
        <f t="shared" si="0"/>
        <v>2034</v>
      </c>
      <c r="D28" s="8">
        <f>IF(N28&gt;0, RANK(N28,(N28:P28,Q28:AE28)),0)</f>
        <v>1</v>
      </c>
      <c r="E28" s="8">
        <f>IF(O28&gt;0,RANK(O28,(N28:P28,Q28:AE28)),0)</f>
        <v>2</v>
      </c>
      <c r="F28" s="8">
        <f t="shared" si="1"/>
        <v>0</v>
      </c>
      <c r="G28" s="61">
        <f t="shared" si="2"/>
        <v>559</v>
      </c>
      <c r="H28" s="66">
        <f t="shared" si="3"/>
        <v>0.27482792527040317</v>
      </c>
      <c r="I28" s="7"/>
      <c r="J28" s="2">
        <f t="shared" si="4"/>
        <v>0.62438544739429691</v>
      </c>
      <c r="K28" s="2">
        <f t="shared" si="5"/>
        <v>0.34955752212389379</v>
      </c>
      <c r="L28" s="2">
        <f t="shared" si="6"/>
        <v>0</v>
      </c>
      <c r="M28" s="2">
        <f t="shared" si="7"/>
        <v>2.6057030481809296E-2</v>
      </c>
      <c r="N28" s="64">
        <f t="shared" si="9"/>
        <v>1270</v>
      </c>
      <c r="O28" s="64">
        <f t="shared" si="10"/>
        <v>711</v>
      </c>
      <c r="P28" s="64"/>
      <c r="Q28" s="64"/>
      <c r="R28" s="64">
        <v>53</v>
      </c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3"/>
      <c r="AD28" s="63"/>
      <c r="AE28" s="63"/>
      <c r="AG28" t="str">
        <f t="shared" si="11"/>
        <v>Chester</v>
      </c>
      <c r="AH28" t="s">
        <v>1161</v>
      </c>
      <c r="AI28" s="8">
        <v>2</v>
      </c>
      <c r="AK28">
        <v>1</v>
      </c>
      <c r="AL28" s="105">
        <v>9</v>
      </c>
      <c r="AM28" s="107">
        <v>7</v>
      </c>
      <c r="AN28" s="107">
        <v>5</v>
      </c>
      <c r="AO28" s="111">
        <v>14300</v>
      </c>
      <c r="AP28" s="111">
        <f t="shared" si="12"/>
        <v>9007</v>
      </c>
      <c r="AQ28" t="s">
        <v>2345</v>
      </c>
      <c r="AR28" s="115">
        <f t="shared" si="8"/>
        <v>914300</v>
      </c>
      <c r="AV28">
        <v>16.829999999999998</v>
      </c>
      <c r="AW28">
        <v>0.8</v>
      </c>
      <c r="AX28">
        <v>16.03</v>
      </c>
      <c r="AY28" s="2"/>
      <c r="BA28">
        <v>1220</v>
      </c>
      <c r="BB28">
        <v>50</v>
      </c>
      <c r="BC28">
        <v>652</v>
      </c>
      <c r="BD28">
        <v>59</v>
      </c>
    </row>
    <row r="29" spans="1:56" hidden="1" outlineLevel="1">
      <c r="A29" t="s">
        <v>2076</v>
      </c>
      <c r="B29" s="8" t="s">
        <v>2282</v>
      </c>
      <c r="C29" s="1">
        <f t="shared" si="0"/>
        <v>6358</v>
      </c>
      <c r="D29" s="8">
        <f>IF(N29&gt;0, RANK(N29,(N29:P29,Q29:AE29)),0)</f>
        <v>1</v>
      </c>
      <c r="E29" s="8">
        <f>IF(O29&gt;0,RANK(O29,(N29:P29,Q29:AE29)),0)</f>
        <v>2</v>
      </c>
      <c r="F29" s="8">
        <f t="shared" si="1"/>
        <v>0</v>
      </c>
      <c r="G29" s="61">
        <f t="shared" si="2"/>
        <v>354</v>
      </c>
      <c r="H29" s="66">
        <f t="shared" si="3"/>
        <v>5.5677886127713121E-2</v>
      </c>
      <c r="I29" s="7"/>
      <c r="J29" s="2">
        <f t="shared" si="4"/>
        <v>0.5174583202264863</v>
      </c>
      <c r="K29" s="2">
        <f t="shared" si="5"/>
        <v>0.46178043409877317</v>
      </c>
      <c r="L29" s="2">
        <f t="shared" si="6"/>
        <v>0</v>
      </c>
      <c r="M29" s="2">
        <f t="shared" si="7"/>
        <v>2.0761245674740525E-2</v>
      </c>
      <c r="N29" s="64">
        <f t="shared" si="9"/>
        <v>3290</v>
      </c>
      <c r="O29" s="64">
        <f t="shared" si="10"/>
        <v>2936</v>
      </c>
      <c r="P29" s="64"/>
      <c r="Q29" s="64"/>
      <c r="R29" s="64">
        <v>132</v>
      </c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3"/>
      <c r="AD29" s="63"/>
      <c r="AE29" s="63"/>
      <c r="AG29" t="str">
        <f t="shared" si="11"/>
        <v>Clinton</v>
      </c>
      <c r="AH29" t="s">
        <v>1161</v>
      </c>
      <c r="AI29" s="8">
        <v>2</v>
      </c>
      <c r="AK29">
        <v>1</v>
      </c>
      <c r="AL29" s="105">
        <v>9</v>
      </c>
      <c r="AM29" s="107">
        <v>7</v>
      </c>
      <c r="AN29" s="107">
        <v>10</v>
      </c>
      <c r="AO29" s="111">
        <v>15350</v>
      </c>
      <c r="AP29" s="111">
        <f t="shared" si="12"/>
        <v>9007</v>
      </c>
      <c r="AQ29" t="s">
        <v>2345</v>
      </c>
      <c r="AR29" s="115">
        <f t="shared" si="8"/>
        <v>915350</v>
      </c>
      <c r="AV29">
        <v>19.04</v>
      </c>
      <c r="AW29">
        <v>2.76</v>
      </c>
      <c r="AX29">
        <v>16.28</v>
      </c>
      <c r="AY29" s="2"/>
      <c r="BA29">
        <v>3070</v>
      </c>
      <c r="BB29">
        <v>220</v>
      </c>
      <c r="BC29">
        <v>2715</v>
      </c>
      <c r="BD29">
        <v>221</v>
      </c>
    </row>
    <row r="30" spans="1:56" hidden="1" outlineLevel="1">
      <c r="A30" t="s">
        <v>847</v>
      </c>
      <c r="B30" s="8" t="s">
        <v>2282</v>
      </c>
      <c r="C30" s="1">
        <f t="shared" si="0"/>
        <v>7608</v>
      </c>
      <c r="D30" s="8">
        <f>IF(N30&gt;0, RANK(N30,(N30:P30,Q30:AE30)),0)</f>
        <v>2</v>
      </c>
      <c r="E30" s="8">
        <f>IF(O30&gt;0,RANK(O30,(N30:P30,Q30:AE30)),0)</f>
        <v>1</v>
      </c>
      <c r="F30" s="8">
        <f t="shared" si="1"/>
        <v>0</v>
      </c>
      <c r="G30" s="61">
        <f t="shared" si="2"/>
        <v>4</v>
      </c>
      <c r="H30" s="66">
        <f t="shared" si="3"/>
        <v>5.2576235541535224E-4</v>
      </c>
      <c r="I30" s="7"/>
      <c r="J30" s="2">
        <f t="shared" si="4"/>
        <v>0.48514721345951628</v>
      </c>
      <c r="K30" s="2">
        <f t="shared" si="5"/>
        <v>0.48567297581493163</v>
      </c>
      <c r="L30" s="2">
        <f t="shared" si="6"/>
        <v>0</v>
      </c>
      <c r="M30" s="2">
        <f t="shared" si="7"/>
        <v>2.9179810725552091E-2</v>
      </c>
      <c r="N30" s="64">
        <f t="shared" si="9"/>
        <v>3691</v>
      </c>
      <c r="O30" s="64">
        <f t="shared" si="10"/>
        <v>3695</v>
      </c>
      <c r="P30" s="64"/>
      <c r="Q30" s="64"/>
      <c r="R30" s="64">
        <v>222</v>
      </c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3"/>
      <c r="AD30" s="63"/>
      <c r="AE30" s="63"/>
      <c r="AG30" t="str">
        <f t="shared" si="11"/>
        <v>Colchester</v>
      </c>
      <c r="AH30" t="s">
        <v>422</v>
      </c>
      <c r="AI30" s="8">
        <v>2</v>
      </c>
      <c r="AK30">
        <v>1</v>
      </c>
      <c r="AL30" s="105">
        <v>9</v>
      </c>
      <c r="AM30" s="107">
        <v>11</v>
      </c>
      <c r="AN30" s="107">
        <v>10</v>
      </c>
      <c r="AO30" s="111">
        <v>15910</v>
      </c>
      <c r="AP30" s="111">
        <f t="shared" si="12"/>
        <v>9011</v>
      </c>
      <c r="AQ30" t="s">
        <v>2345</v>
      </c>
      <c r="AR30" s="115">
        <f t="shared" si="8"/>
        <v>915910</v>
      </c>
      <c r="AV30">
        <v>49.8</v>
      </c>
      <c r="AW30">
        <v>0.74</v>
      </c>
      <c r="AX30">
        <v>49.06</v>
      </c>
      <c r="AY30" s="2"/>
      <c r="BA30">
        <v>3495</v>
      </c>
      <c r="BB30">
        <v>196</v>
      </c>
      <c r="BC30">
        <v>3430</v>
      </c>
      <c r="BD30">
        <v>265</v>
      </c>
    </row>
    <row r="31" spans="1:56" hidden="1" outlineLevel="1">
      <c r="A31" t="s">
        <v>483</v>
      </c>
      <c r="B31" s="8" t="s">
        <v>2282</v>
      </c>
      <c r="C31" s="1">
        <f t="shared" si="0"/>
        <v>845</v>
      </c>
      <c r="D31" s="8">
        <f>IF(N31&gt;0, RANK(N31,(N31:P31,Q31:AE31)),0)</f>
        <v>2</v>
      </c>
      <c r="E31" s="8">
        <f>IF(O31&gt;0,RANK(O31,(N31:P31,Q31:AE31)),0)</f>
        <v>1</v>
      </c>
      <c r="F31" s="8">
        <f t="shared" si="1"/>
        <v>0</v>
      </c>
      <c r="G31" s="61">
        <f t="shared" si="2"/>
        <v>141</v>
      </c>
      <c r="H31" s="66">
        <f t="shared" si="3"/>
        <v>0.16686390532544379</v>
      </c>
      <c r="I31" s="7"/>
      <c r="J31" s="2">
        <f t="shared" si="4"/>
        <v>0.40591715976331361</v>
      </c>
      <c r="K31" s="2">
        <f t="shared" si="5"/>
        <v>0.57278106508875737</v>
      </c>
      <c r="L31" s="2">
        <f t="shared" si="6"/>
        <v>0</v>
      </c>
      <c r="M31" s="2">
        <f t="shared" si="7"/>
        <v>2.1301775147929081E-2</v>
      </c>
      <c r="N31" s="64">
        <f t="shared" si="9"/>
        <v>343</v>
      </c>
      <c r="O31" s="64">
        <f t="shared" si="10"/>
        <v>484</v>
      </c>
      <c r="P31" s="64"/>
      <c r="Q31" s="64"/>
      <c r="R31" s="64">
        <v>18</v>
      </c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3"/>
      <c r="AD31" s="63"/>
      <c r="AE31" s="63"/>
      <c r="AG31" t="str">
        <f t="shared" si="11"/>
        <v>Colebrook</v>
      </c>
      <c r="AH31" t="s">
        <v>2101</v>
      </c>
      <c r="AI31" s="8">
        <v>1</v>
      </c>
      <c r="AK31">
        <v>1</v>
      </c>
      <c r="AL31" s="105">
        <v>9</v>
      </c>
      <c r="AM31" s="107">
        <v>5</v>
      </c>
      <c r="AN31" s="107">
        <v>25</v>
      </c>
      <c r="AO31" s="111">
        <v>16050</v>
      </c>
      <c r="AP31" s="111">
        <f t="shared" si="12"/>
        <v>9005</v>
      </c>
      <c r="AQ31" t="s">
        <v>2345</v>
      </c>
      <c r="AR31" s="115">
        <f t="shared" si="8"/>
        <v>916050</v>
      </c>
      <c r="AV31">
        <v>32.92</v>
      </c>
      <c r="AW31">
        <v>1.45</v>
      </c>
      <c r="AX31">
        <v>31.47</v>
      </c>
      <c r="AY31" s="2"/>
      <c r="BA31">
        <v>334</v>
      </c>
      <c r="BB31">
        <v>9</v>
      </c>
      <c r="BC31">
        <v>458</v>
      </c>
      <c r="BD31">
        <v>26</v>
      </c>
    </row>
    <row r="32" spans="1:56" hidden="1" outlineLevel="1">
      <c r="A32" t="s">
        <v>1214</v>
      </c>
      <c r="B32" s="8" t="s">
        <v>2282</v>
      </c>
      <c r="C32" s="1">
        <f t="shared" si="0"/>
        <v>3002</v>
      </c>
      <c r="D32" s="8">
        <f>IF(N32&gt;0, RANK(N32,(N32:P32,Q32:AE32)),0)</f>
        <v>1</v>
      </c>
      <c r="E32" s="8">
        <f>IF(O32&gt;0,RANK(O32,(N32:P32,Q32:AE32)),0)</f>
        <v>2</v>
      </c>
      <c r="F32" s="8">
        <f t="shared" si="1"/>
        <v>0</v>
      </c>
      <c r="G32" s="61">
        <f t="shared" si="2"/>
        <v>118</v>
      </c>
      <c r="H32" s="66">
        <f t="shared" si="3"/>
        <v>3.9307128580946038E-2</v>
      </c>
      <c r="I32" s="7"/>
      <c r="J32" s="2">
        <f t="shared" si="4"/>
        <v>0.50632911392405067</v>
      </c>
      <c r="K32" s="2">
        <f t="shared" si="5"/>
        <v>0.46702198534310457</v>
      </c>
      <c r="L32" s="2">
        <f t="shared" si="6"/>
        <v>0</v>
      </c>
      <c r="M32" s="2">
        <f t="shared" si="7"/>
        <v>2.664890073284476E-2</v>
      </c>
      <c r="N32" s="64">
        <f t="shared" si="9"/>
        <v>1520</v>
      </c>
      <c r="O32" s="64">
        <f t="shared" si="10"/>
        <v>1402</v>
      </c>
      <c r="P32" s="64"/>
      <c r="Q32" s="64"/>
      <c r="R32" s="64">
        <v>80</v>
      </c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3"/>
      <c r="AD32" s="63"/>
      <c r="AE32" s="63"/>
      <c r="AG32" t="str">
        <f t="shared" si="11"/>
        <v>Columbia</v>
      </c>
      <c r="AH32" t="s">
        <v>424</v>
      </c>
      <c r="AI32" s="8">
        <v>2</v>
      </c>
      <c r="AK32">
        <v>1</v>
      </c>
      <c r="AL32" s="105">
        <v>9</v>
      </c>
      <c r="AM32" s="107">
        <v>13</v>
      </c>
      <c r="AN32" s="107">
        <v>15</v>
      </c>
      <c r="AO32" s="111">
        <v>16400</v>
      </c>
      <c r="AP32" s="111">
        <f t="shared" si="12"/>
        <v>9013</v>
      </c>
      <c r="AQ32" t="s">
        <v>2345</v>
      </c>
      <c r="AR32" s="115">
        <f t="shared" si="8"/>
        <v>916400</v>
      </c>
      <c r="AV32">
        <v>21.97</v>
      </c>
      <c r="AW32">
        <v>0.61</v>
      </c>
      <c r="AX32">
        <v>21.36</v>
      </c>
      <c r="AY32" s="2"/>
      <c r="BA32">
        <v>1448</v>
      </c>
      <c r="BB32">
        <v>72</v>
      </c>
      <c r="BC32">
        <v>1308</v>
      </c>
      <c r="BD32">
        <v>94</v>
      </c>
    </row>
    <row r="33" spans="1:56" hidden="1" outlineLevel="1">
      <c r="A33" t="s">
        <v>2406</v>
      </c>
      <c r="B33" s="8" t="s">
        <v>2282</v>
      </c>
      <c r="C33" s="1">
        <f t="shared" si="0"/>
        <v>866</v>
      </c>
      <c r="D33" s="8">
        <f>IF(N33&gt;0, RANK(N33,(N33:P33,Q33:AE33)),0)</f>
        <v>1</v>
      </c>
      <c r="E33" s="8">
        <f>IF(O33&gt;0,RANK(O33,(N33:P33,Q33:AE33)),0)</f>
        <v>2</v>
      </c>
      <c r="F33" s="8">
        <f t="shared" si="1"/>
        <v>0</v>
      </c>
      <c r="G33" s="61">
        <f t="shared" si="2"/>
        <v>317</v>
      </c>
      <c r="H33" s="66">
        <f t="shared" si="3"/>
        <v>0.36605080831408776</v>
      </c>
      <c r="I33" s="7"/>
      <c r="J33" s="2">
        <f t="shared" si="4"/>
        <v>0.67898383371824478</v>
      </c>
      <c r="K33" s="2">
        <f t="shared" si="5"/>
        <v>0.31293302540415702</v>
      </c>
      <c r="L33" s="2">
        <f t="shared" si="6"/>
        <v>0</v>
      </c>
      <c r="M33" s="2">
        <f t="shared" si="7"/>
        <v>8.083140877598205E-3</v>
      </c>
      <c r="N33" s="64">
        <f t="shared" si="9"/>
        <v>588</v>
      </c>
      <c r="O33" s="64">
        <f t="shared" si="10"/>
        <v>271</v>
      </c>
      <c r="P33" s="64"/>
      <c r="Q33" s="64"/>
      <c r="R33" s="64">
        <v>7</v>
      </c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3"/>
      <c r="AD33" s="63"/>
      <c r="AE33" s="63"/>
      <c r="AG33" t="str">
        <f t="shared" si="11"/>
        <v>Cornwall</v>
      </c>
      <c r="AH33" t="s">
        <v>2101</v>
      </c>
      <c r="AI33" s="8">
        <v>5</v>
      </c>
      <c r="AK33">
        <v>1</v>
      </c>
      <c r="AL33" s="105">
        <v>9</v>
      </c>
      <c r="AM33" s="107">
        <v>5</v>
      </c>
      <c r="AN33" s="107">
        <v>30</v>
      </c>
      <c r="AO33" s="111">
        <v>17240</v>
      </c>
      <c r="AP33" s="111">
        <f t="shared" si="12"/>
        <v>9005</v>
      </c>
      <c r="AQ33" t="s">
        <v>2345</v>
      </c>
      <c r="AR33" s="115">
        <f t="shared" si="8"/>
        <v>917240</v>
      </c>
      <c r="AV33">
        <v>46.27</v>
      </c>
      <c r="AW33">
        <v>0.25</v>
      </c>
      <c r="AX33">
        <v>46.01</v>
      </c>
      <c r="AY33" s="2"/>
      <c r="BA33">
        <v>561</v>
      </c>
      <c r="BB33">
        <v>27</v>
      </c>
      <c r="BC33">
        <v>249</v>
      </c>
      <c r="BD33">
        <v>22</v>
      </c>
    </row>
    <row r="34" spans="1:56" hidden="1" outlineLevel="1">
      <c r="A34" t="s">
        <v>1127</v>
      </c>
      <c r="B34" s="8" t="s">
        <v>2282</v>
      </c>
      <c r="C34" s="1">
        <f t="shared" si="0"/>
        <v>6087</v>
      </c>
      <c r="D34" s="8">
        <f>IF(N34&gt;0, RANK(N34,(N34:P34,Q34:AE34)),0)</f>
        <v>1</v>
      </c>
      <c r="E34" s="8">
        <f>IF(O34&gt;0,RANK(O34,(N34:P34,Q34:AE34)),0)</f>
        <v>2</v>
      </c>
      <c r="F34" s="8">
        <f t="shared" si="1"/>
        <v>0</v>
      </c>
      <c r="G34" s="61">
        <f t="shared" si="2"/>
        <v>454</v>
      </c>
      <c r="H34" s="66">
        <f t="shared" si="3"/>
        <v>7.4585181534417608E-2</v>
      </c>
      <c r="I34" s="7"/>
      <c r="J34" s="2">
        <f t="shared" si="4"/>
        <v>0.52275340890422206</v>
      </c>
      <c r="K34" s="2">
        <f t="shared" si="5"/>
        <v>0.44816822736980449</v>
      </c>
      <c r="L34" s="2">
        <f t="shared" si="6"/>
        <v>0</v>
      </c>
      <c r="M34" s="2">
        <f t="shared" si="7"/>
        <v>2.9078363725973444E-2</v>
      </c>
      <c r="N34" s="64">
        <f t="shared" si="9"/>
        <v>3182</v>
      </c>
      <c r="O34" s="64">
        <f t="shared" si="10"/>
        <v>2728</v>
      </c>
      <c r="P34" s="64"/>
      <c r="Q34" s="64"/>
      <c r="R34" s="64">
        <v>177</v>
      </c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3"/>
      <c r="AD34" s="63"/>
      <c r="AE34" s="63"/>
      <c r="AG34" t="str">
        <f t="shared" si="11"/>
        <v>Coventry</v>
      </c>
      <c r="AH34" t="s">
        <v>424</v>
      </c>
      <c r="AI34" s="8">
        <v>2</v>
      </c>
      <c r="AK34">
        <v>1</v>
      </c>
      <c r="AL34" s="105">
        <v>9</v>
      </c>
      <c r="AM34" s="107">
        <v>13</v>
      </c>
      <c r="AN34" s="107">
        <v>20</v>
      </c>
      <c r="AO34" s="111">
        <v>17800</v>
      </c>
      <c r="AP34" s="111">
        <f t="shared" si="12"/>
        <v>9013</v>
      </c>
      <c r="AQ34" t="s">
        <v>2345</v>
      </c>
      <c r="AR34" s="115">
        <f t="shared" si="8"/>
        <v>917800</v>
      </c>
      <c r="AV34">
        <v>38.36</v>
      </c>
      <c r="AW34">
        <v>0.64</v>
      </c>
      <c r="AX34">
        <v>37.72</v>
      </c>
      <c r="AY34" s="2"/>
      <c r="BA34">
        <v>3002</v>
      </c>
      <c r="BB34">
        <v>180</v>
      </c>
      <c r="BC34">
        <v>2526</v>
      </c>
      <c r="BD34">
        <v>202</v>
      </c>
    </row>
    <row r="35" spans="1:56" hidden="1" outlineLevel="1">
      <c r="A35" t="s">
        <v>966</v>
      </c>
      <c r="B35" s="8" t="s">
        <v>2282</v>
      </c>
      <c r="C35" s="1">
        <f t="shared" ref="C35:C66" si="13">SUM(N35:AE35)</f>
        <v>7129</v>
      </c>
      <c r="D35" s="8">
        <f>IF(N35&gt;0, RANK(N35,(N35:P35,Q35:AE35)),0)</f>
        <v>1</v>
      </c>
      <c r="E35" s="8">
        <f>IF(O35&gt;0,RANK(O35,(N35:P35,Q35:AE35)),0)</f>
        <v>2</v>
      </c>
      <c r="F35" s="8">
        <f t="shared" ref="F35:F66" si="14">IF(P35&gt;0,RANK(P35,(N35:AE35)),0)</f>
        <v>0</v>
      </c>
      <c r="G35" s="61">
        <f t="shared" si="2"/>
        <v>335</v>
      </c>
      <c r="H35" s="66">
        <f t="shared" si="3"/>
        <v>4.6991162855940523E-2</v>
      </c>
      <c r="I35" s="7"/>
      <c r="J35" s="2">
        <f t="shared" ref="J35:J66" si="15">IF(C35=0,"-",N35/C35)</f>
        <v>0.51353626034506938</v>
      </c>
      <c r="K35" s="2">
        <f t="shared" ref="K35:K66" si="16">IF(C35=0,"-",O35/C35)</f>
        <v>0.46654509748912892</v>
      </c>
      <c r="L35" s="2">
        <f t="shared" ref="L35:L66" si="17">IF(C35=0,"-",P35/C35)</f>
        <v>0</v>
      </c>
      <c r="M35" s="2">
        <f t="shared" ref="M35:M66" si="18">IF(C35=0,"-",(1-J35-K35-L35))</f>
        <v>1.9918642165801692E-2</v>
      </c>
      <c r="N35" s="64">
        <f t="shared" si="9"/>
        <v>3661</v>
      </c>
      <c r="O35" s="64">
        <f t="shared" si="10"/>
        <v>3326</v>
      </c>
      <c r="P35" s="64"/>
      <c r="Q35" s="64"/>
      <c r="R35" s="64">
        <v>142</v>
      </c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3"/>
      <c r="AD35" s="63"/>
      <c r="AE35" s="63"/>
      <c r="AG35" t="str">
        <f t="shared" si="11"/>
        <v>Cromwell</v>
      </c>
      <c r="AH35" t="s">
        <v>1161</v>
      </c>
      <c r="AI35" s="8">
        <v>1</v>
      </c>
      <c r="AK35">
        <v>1</v>
      </c>
      <c r="AL35" s="105">
        <v>9</v>
      </c>
      <c r="AM35" s="107">
        <v>7</v>
      </c>
      <c r="AN35" s="107">
        <v>15</v>
      </c>
      <c r="AO35" s="111">
        <v>18080</v>
      </c>
      <c r="AP35" s="111">
        <f t="shared" si="12"/>
        <v>9007</v>
      </c>
      <c r="AQ35" t="s">
        <v>2345</v>
      </c>
      <c r="AR35" s="115">
        <f t="shared" ref="AR35:AR66" si="19">AL35*100000+AO35</f>
        <v>918080</v>
      </c>
      <c r="AV35">
        <v>12.91</v>
      </c>
      <c r="AW35">
        <v>0.52</v>
      </c>
      <c r="AX35">
        <v>12.39</v>
      </c>
      <c r="AY35" s="2"/>
      <c r="BA35">
        <v>3504</v>
      </c>
      <c r="BB35">
        <v>157</v>
      </c>
      <c r="BC35">
        <v>3113</v>
      </c>
      <c r="BD35">
        <v>213</v>
      </c>
    </row>
    <row r="36" spans="1:56" hidden="1" outlineLevel="1">
      <c r="A36" t="s">
        <v>1006</v>
      </c>
      <c r="B36" s="8" t="s">
        <v>2282</v>
      </c>
      <c r="C36" s="1">
        <f t="shared" si="13"/>
        <v>25353</v>
      </c>
      <c r="D36" s="8">
        <f>IF(N36&gt;0, RANK(N36,(N36:P36,Q36:AE36)),0)</f>
        <v>1</v>
      </c>
      <c r="E36" s="8">
        <f>IF(O36&gt;0,RANK(O36,(N36:P36,Q36:AE36)),0)</f>
        <v>2</v>
      </c>
      <c r="F36" s="8">
        <f t="shared" si="14"/>
        <v>0</v>
      </c>
      <c r="G36" s="61">
        <f t="shared" si="2"/>
        <v>3122</v>
      </c>
      <c r="H36" s="66">
        <f t="shared" si="3"/>
        <v>0.12314124561195913</v>
      </c>
      <c r="I36" s="7"/>
      <c r="J36" s="2">
        <f t="shared" si="15"/>
        <v>0.55401727606200446</v>
      </c>
      <c r="K36" s="2">
        <f t="shared" si="16"/>
        <v>0.43087603045004536</v>
      </c>
      <c r="L36" s="2">
        <f t="shared" si="17"/>
        <v>0</v>
      </c>
      <c r="M36" s="2">
        <f t="shared" si="18"/>
        <v>1.5106693487950185E-2</v>
      </c>
      <c r="N36" s="64">
        <f t="shared" si="9"/>
        <v>14046</v>
      </c>
      <c r="O36" s="64">
        <f t="shared" si="10"/>
        <v>10924</v>
      </c>
      <c r="P36" s="64"/>
      <c r="Q36" s="64"/>
      <c r="R36" s="64">
        <v>383</v>
      </c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3"/>
      <c r="AD36" s="63"/>
      <c r="AE36" s="63"/>
      <c r="AG36" t="str">
        <f t="shared" si="11"/>
        <v>Danbury</v>
      </c>
      <c r="AH36" t="s">
        <v>1187</v>
      </c>
      <c r="AI36" s="8">
        <v>5</v>
      </c>
      <c r="AK36">
        <v>1</v>
      </c>
      <c r="AL36" s="105">
        <v>9</v>
      </c>
      <c r="AM36" s="107">
        <v>1</v>
      </c>
      <c r="AN36" s="107">
        <v>20</v>
      </c>
      <c r="AO36" s="111">
        <v>18500</v>
      </c>
      <c r="AP36" s="111">
        <f t="shared" si="12"/>
        <v>9001</v>
      </c>
      <c r="AQ36" t="s">
        <v>2345</v>
      </c>
      <c r="AR36" s="115">
        <f t="shared" si="19"/>
        <v>918500</v>
      </c>
      <c r="AV36">
        <v>44.3</v>
      </c>
      <c r="AW36">
        <v>2.19</v>
      </c>
      <c r="AX36">
        <v>42.11</v>
      </c>
      <c r="AY36" s="2"/>
      <c r="BA36">
        <v>13446</v>
      </c>
      <c r="BB36">
        <v>600</v>
      </c>
      <c r="BC36">
        <v>10157</v>
      </c>
      <c r="BD36">
        <v>767</v>
      </c>
    </row>
    <row r="37" spans="1:56" hidden="1" outlineLevel="1">
      <c r="A37" t="s">
        <v>804</v>
      </c>
      <c r="B37" s="8" t="s">
        <v>2282</v>
      </c>
      <c r="C37" s="1">
        <f t="shared" si="13"/>
        <v>10603</v>
      </c>
      <c r="D37" s="8">
        <f>IF(N37&gt;0, RANK(N37,(N37:P37,Q37:AE37)),0)</f>
        <v>2</v>
      </c>
      <c r="E37" s="8">
        <f>IF(O37&gt;0,RANK(O37,(N37:P37,Q37:AE37)),0)</f>
        <v>1</v>
      </c>
      <c r="F37" s="8">
        <f t="shared" si="14"/>
        <v>0</v>
      </c>
      <c r="G37" s="61">
        <f t="shared" si="2"/>
        <v>3070</v>
      </c>
      <c r="H37" s="66">
        <f t="shared" si="3"/>
        <v>0.28954069602942561</v>
      </c>
      <c r="I37" s="7"/>
      <c r="J37" s="2">
        <f t="shared" si="15"/>
        <v>0.34952371970197116</v>
      </c>
      <c r="K37" s="2">
        <f t="shared" si="16"/>
        <v>0.63906441573139683</v>
      </c>
      <c r="L37" s="2">
        <f t="shared" si="17"/>
        <v>0</v>
      </c>
      <c r="M37" s="2">
        <f t="shared" si="18"/>
        <v>1.1411864566632013E-2</v>
      </c>
      <c r="N37" s="64">
        <f t="shared" si="9"/>
        <v>3706</v>
      </c>
      <c r="O37" s="64">
        <f t="shared" si="10"/>
        <v>6776</v>
      </c>
      <c r="P37" s="64"/>
      <c r="Q37" s="64"/>
      <c r="R37" s="64">
        <v>121</v>
      </c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3"/>
      <c r="AD37" s="63"/>
      <c r="AE37" s="63"/>
      <c r="AG37" t="str">
        <f t="shared" si="11"/>
        <v>Darien</v>
      </c>
      <c r="AH37" t="s">
        <v>1187</v>
      </c>
      <c r="AI37" s="8">
        <v>4</v>
      </c>
      <c r="AK37">
        <v>1</v>
      </c>
      <c r="AL37" s="105">
        <v>9</v>
      </c>
      <c r="AM37" s="107">
        <v>1</v>
      </c>
      <c r="AN37" s="107">
        <v>25</v>
      </c>
      <c r="AO37" s="111">
        <v>18850</v>
      </c>
      <c r="AP37" s="111">
        <f t="shared" si="12"/>
        <v>9001</v>
      </c>
      <c r="AQ37" t="s">
        <v>2345</v>
      </c>
      <c r="AR37" s="115">
        <f t="shared" si="19"/>
        <v>918850</v>
      </c>
      <c r="AV37">
        <v>23.44</v>
      </c>
      <c r="AW37">
        <v>10.59</v>
      </c>
      <c r="AX37">
        <v>12.86</v>
      </c>
      <c r="AY37" s="2"/>
      <c r="BA37">
        <v>3641</v>
      </c>
      <c r="BB37">
        <v>65</v>
      </c>
      <c r="BC37">
        <v>6632</v>
      </c>
      <c r="BD37">
        <v>144</v>
      </c>
    </row>
    <row r="38" spans="1:56" hidden="1" outlineLevel="1">
      <c r="A38" t="s">
        <v>1256</v>
      </c>
      <c r="B38" s="8" t="s">
        <v>2282</v>
      </c>
      <c r="C38" s="1">
        <f t="shared" si="13"/>
        <v>2398</v>
      </c>
      <c r="D38" s="8">
        <f>IF(N38&gt;0, RANK(N38,(N38:P38,Q38:AE38)),0)</f>
        <v>1</v>
      </c>
      <c r="E38" s="8">
        <f>IF(O38&gt;0,RANK(O38,(N38:P38,Q38:AE38)),0)</f>
        <v>2</v>
      </c>
      <c r="F38" s="8">
        <f t="shared" si="14"/>
        <v>0</v>
      </c>
      <c r="G38" s="61">
        <f t="shared" si="2"/>
        <v>367</v>
      </c>
      <c r="H38" s="66">
        <f t="shared" si="3"/>
        <v>0.15304420350291911</v>
      </c>
      <c r="I38" s="7"/>
      <c r="J38" s="2">
        <f t="shared" si="15"/>
        <v>0.56338615512927437</v>
      </c>
      <c r="K38" s="2">
        <f t="shared" si="16"/>
        <v>0.41034195162635528</v>
      </c>
      <c r="L38" s="2">
        <f t="shared" si="17"/>
        <v>0</v>
      </c>
      <c r="M38" s="2">
        <f t="shared" si="18"/>
        <v>2.6271893244370348E-2</v>
      </c>
      <c r="N38" s="64">
        <f t="shared" si="9"/>
        <v>1351</v>
      </c>
      <c r="O38" s="64">
        <f t="shared" si="10"/>
        <v>984</v>
      </c>
      <c r="P38" s="64"/>
      <c r="Q38" s="64"/>
      <c r="R38" s="64">
        <v>63</v>
      </c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3"/>
      <c r="AD38" s="63"/>
      <c r="AE38" s="63"/>
      <c r="AG38" t="str">
        <f t="shared" si="11"/>
        <v>Deep River</v>
      </c>
      <c r="AH38" t="s">
        <v>1161</v>
      </c>
      <c r="AI38" s="8">
        <v>2</v>
      </c>
      <c r="AK38">
        <v>1</v>
      </c>
      <c r="AL38" s="105">
        <v>9</v>
      </c>
      <c r="AM38" s="107">
        <v>7</v>
      </c>
      <c r="AN38" s="107">
        <v>20</v>
      </c>
      <c r="AO38" s="111">
        <v>19130</v>
      </c>
      <c r="AP38" s="111">
        <f t="shared" si="12"/>
        <v>9007</v>
      </c>
      <c r="AQ38" t="s">
        <v>2345</v>
      </c>
      <c r="AR38" s="115">
        <f t="shared" si="19"/>
        <v>919130</v>
      </c>
      <c r="AV38">
        <v>14.17</v>
      </c>
      <c r="AW38">
        <v>0.61</v>
      </c>
      <c r="AX38">
        <v>13.55</v>
      </c>
      <c r="AY38" s="2"/>
      <c r="BA38">
        <v>1288</v>
      </c>
      <c r="BB38">
        <v>63</v>
      </c>
      <c r="BC38">
        <v>906</v>
      </c>
      <c r="BD38">
        <v>78</v>
      </c>
    </row>
    <row r="39" spans="1:56" hidden="1" outlineLevel="1">
      <c r="A39" t="s">
        <v>1890</v>
      </c>
      <c r="B39" s="8" t="s">
        <v>2282</v>
      </c>
      <c r="C39" s="1">
        <f t="shared" si="13"/>
        <v>4478</v>
      </c>
      <c r="D39" s="8">
        <f>IF(N39&gt;0, RANK(N39,(N39:P39,Q39:AE39)),0)</f>
        <v>1</v>
      </c>
      <c r="E39" s="8">
        <f>IF(O39&gt;0,RANK(O39,(N39:P39,Q39:AE39)),0)</f>
        <v>2</v>
      </c>
      <c r="F39" s="8">
        <f t="shared" si="14"/>
        <v>0</v>
      </c>
      <c r="G39" s="61">
        <f t="shared" si="2"/>
        <v>181</v>
      </c>
      <c r="H39" s="66">
        <f t="shared" si="3"/>
        <v>4.0419830281375614E-2</v>
      </c>
      <c r="I39" s="7"/>
      <c r="J39" s="2">
        <f t="shared" si="15"/>
        <v>0.50937918713711483</v>
      </c>
      <c r="K39" s="2">
        <f t="shared" si="16"/>
        <v>0.4689593568557392</v>
      </c>
      <c r="L39" s="2">
        <f t="shared" si="17"/>
        <v>0</v>
      </c>
      <c r="M39" s="2">
        <f t="shared" si="18"/>
        <v>2.1661456007145974E-2</v>
      </c>
      <c r="N39" s="64">
        <f t="shared" si="9"/>
        <v>2281</v>
      </c>
      <c r="O39" s="64">
        <f t="shared" si="10"/>
        <v>2100</v>
      </c>
      <c r="P39" s="64"/>
      <c r="Q39" s="64"/>
      <c r="R39" s="64">
        <v>97</v>
      </c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3"/>
      <c r="AD39" s="63"/>
      <c r="AE39" s="63"/>
      <c r="AG39" t="str">
        <f t="shared" si="11"/>
        <v>Derby</v>
      </c>
      <c r="AH39" t="s">
        <v>2242</v>
      </c>
      <c r="AI39" s="8">
        <v>3</v>
      </c>
      <c r="AK39">
        <v>1</v>
      </c>
      <c r="AL39" s="105">
        <v>9</v>
      </c>
      <c r="AM39" s="107">
        <v>9</v>
      </c>
      <c r="AN39" s="107">
        <v>30</v>
      </c>
      <c r="AO39" s="111">
        <v>19550</v>
      </c>
      <c r="AP39" s="111">
        <f t="shared" si="12"/>
        <v>9009</v>
      </c>
      <c r="AQ39" t="s">
        <v>2345</v>
      </c>
      <c r="AR39" s="115">
        <f t="shared" si="19"/>
        <v>919550</v>
      </c>
      <c r="AV39">
        <v>5.38</v>
      </c>
      <c r="AW39">
        <v>0.4</v>
      </c>
      <c r="AX39">
        <v>4.9800000000000004</v>
      </c>
      <c r="AY39" s="2"/>
      <c r="BA39">
        <v>2138</v>
      </c>
      <c r="BB39">
        <v>143</v>
      </c>
      <c r="BC39">
        <v>1908</v>
      </c>
      <c r="BD39">
        <v>192</v>
      </c>
    </row>
    <row r="40" spans="1:56" hidden="1" outlineLevel="1">
      <c r="A40" t="s">
        <v>2238</v>
      </c>
      <c r="B40" s="8" t="s">
        <v>2282</v>
      </c>
      <c r="C40" s="1">
        <f t="shared" si="13"/>
        <v>4014</v>
      </c>
      <c r="D40" s="8">
        <f>IF(N40&gt;0, RANK(N40,(N40:P40,Q40:AE40)),0)</f>
        <v>2</v>
      </c>
      <c r="E40" s="8">
        <f>IF(O40&gt;0,RANK(O40,(N40:P40,Q40:AE40)),0)</f>
        <v>1</v>
      </c>
      <c r="F40" s="8">
        <f t="shared" si="14"/>
        <v>0</v>
      </c>
      <c r="G40" s="61">
        <f t="shared" si="2"/>
        <v>167</v>
      </c>
      <c r="H40" s="66">
        <f t="shared" si="3"/>
        <v>4.1604384653712009E-2</v>
      </c>
      <c r="I40" s="7"/>
      <c r="J40" s="2">
        <f t="shared" si="15"/>
        <v>0.46885899352267063</v>
      </c>
      <c r="K40" s="2">
        <f t="shared" si="16"/>
        <v>0.51046337817638265</v>
      </c>
      <c r="L40" s="2">
        <f t="shared" si="17"/>
        <v>0</v>
      </c>
      <c r="M40" s="2">
        <f t="shared" si="18"/>
        <v>2.0677628300946771E-2</v>
      </c>
      <c r="N40" s="64">
        <f t="shared" si="9"/>
        <v>1882</v>
      </c>
      <c r="O40" s="64">
        <f t="shared" si="10"/>
        <v>2049</v>
      </c>
      <c r="P40" s="64"/>
      <c r="Q40" s="64"/>
      <c r="R40" s="64">
        <v>83</v>
      </c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3"/>
      <c r="AD40" s="63"/>
      <c r="AE40" s="63"/>
      <c r="AG40" t="str">
        <f t="shared" si="11"/>
        <v>Durham</v>
      </c>
      <c r="AH40" t="s">
        <v>1161</v>
      </c>
      <c r="AI40" s="8">
        <v>3</v>
      </c>
      <c r="AK40">
        <v>1</v>
      </c>
      <c r="AL40" s="105">
        <v>9</v>
      </c>
      <c r="AM40" s="107">
        <v>7</v>
      </c>
      <c r="AN40" s="107">
        <v>25</v>
      </c>
      <c r="AO40" s="111">
        <v>20810</v>
      </c>
      <c r="AP40" s="111">
        <f t="shared" si="12"/>
        <v>9007</v>
      </c>
      <c r="AQ40" t="s">
        <v>2345</v>
      </c>
      <c r="AR40" s="115">
        <f t="shared" si="19"/>
        <v>920810</v>
      </c>
      <c r="AV40">
        <v>23.76</v>
      </c>
      <c r="AW40">
        <v>0.16</v>
      </c>
      <c r="AX40">
        <v>23.6</v>
      </c>
      <c r="AY40" s="2"/>
      <c r="BA40">
        <v>1799</v>
      </c>
      <c r="BB40">
        <v>83</v>
      </c>
      <c r="BC40">
        <v>1934</v>
      </c>
      <c r="BD40">
        <v>115</v>
      </c>
    </row>
    <row r="41" spans="1:56" hidden="1" outlineLevel="1">
      <c r="A41" t="s">
        <v>1480</v>
      </c>
      <c r="B41" s="8" t="s">
        <v>2282</v>
      </c>
      <c r="C41" s="1">
        <f t="shared" si="13"/>
        <v>2790</v>
      </c>
      <c r="D41" s="8">
        <f>IF(N41&gt;0, RANK(N41,(N41:P41,Q41:AE41)),0)</f>
        <v>2</v>
      </c>
      <c r="E41" s="8">
        <f>IF(O41&gt;0,RANK(O41,(N41:P41,Q41:AE41)),0)</f>
        <v>1</v>
      </c>
      <c r="F41" s="8">
        <f t="shared" si="14"/>
        <v>0</v>
      </c>
      <c r="G41" s="61">
        <f t="shared" si="2"/>
        <v>240</v>
      </c>
      <c r="H41" s="66">
        <f t="shared" si="3"/>
        <v>8.6021505376344093E-2</v>
      </c>
      <c r="I41" s="7"/>
      <c r="J41" s="2">
        <f t="shared" si="15"/>
        <v>0.44516129032258067</v>
      </c>
      <c r="K41" s="2">
        <f t="shared" si="16"/>
        <v>0.53118279569892468</v>
      </c>
      <c r="L41" s="2">
        <f t="shared" si="17"/>
        <v>0</v>
      </c>
      <c r="M41" s="2">
        <f t="shared" si="18"/>
        <v>2.3655913978494647E-2</v>
      </c>
      <c r="N41" s="64">
        <f t="shared" si="9"/>
        <v>1242</v>
      </c>
      <c r="O41" s="64">
        <f t="shared" si="10"/>
        <v>1482</v>
      </c>
      <c r="P41" s="64"/>
      <c r="Q41" s="64"/>
      <c r="R41" s="64">
        <v>66</v>
      </c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3"/>
      <c r="AD41" s="63"/>
      <c r="AE41" s="63"/>
      <c r="AG41" t="str">
        <f t="shared" si="11"/>
        <v>East Granby</v>
      </c>
      <c r="AH41" t="s">
        <v>329</v>
      </c>
      <c r="AI41" s="8">
        <v>1</v>
      </c>
      <c r="AK41">
        <v>1</v>
      </c>
      <c r="AL41" s="105">
        <v>9</v>
      </c>
      <c r="AM41" s="107">
        <v>3</v>
      </c>
      <c r="AN41" s="107">
        <v>35</v>
      </c>
      <c r="AO41" s="111">
        <v>22070</v>
      </c>
      <c r="AP41" s="111">
        <f t="shared" si="12"/>
        <v>9003</v>
      </c>
      <c r="AQ41" t="s">
        <v>2345</v>
      </c>
      <c r="AR41" s="115">
        <f t="shared" si="19"/>
        <v>922070</v>
      </c>
      <c r="AV41">
        <v>17.559999999999999</v>
      </c>
      <c r="AW41">
        <v>0.08</v>
      </c>
      <c r="AX41">
        <v>17.48</v>
      </c>
      <c r="AY41" s="2"/>
      <c r="BA41">
        <v>1183</v>
      </c>
      <c r="BB41">
        <v>59</v>
      </c>
      <c r="BC41">
        <v>1408</v>
      </c>
      <c r="BD41">
        <v>74</v>
      </c>
    </row>
    <row r="42" spans="1:56" hidden="1" outlineLevel="1">
      <c r="A42" t="s">
        <v>1972</v>
      </c>
      <c r="B42" s="8" t="s">
        <v>2282</v>
      </c>
      <c r="C42" s="1">
        <f t="shared" si="13"/>
        <v>4545</v>
      </c>
      <c r="D42" s="8">
        <f>IF(N42&gt;0, RANK(N42,(N42:P42,Q42:AE42)),0)</f>
        <v>1</v>
      </c>
      <c r="E42" s="8">
        <f>IF(O42&gt;0,RANK(O42,(N42:P42,Q42:AE42)),0)</f>
        <v>2</v>
      </c>
      <c r="F42" s="8">
        <f t="shared" si="14"/>
        <v>0</v>
      </c>
      <c r="G42" s="61">
        <f t="shared" si="2"/>
        <v>72</v>
      </c>
      <c r="H42" s="66">
        <f t="shared" si="3"/>
        <v>1.5841584158415842E-2</v>
      </c>
      <c r="I42" s="7"/>
      <c r="J42" s="2">
        <f t="shared" si="15"/>
        <v>0.4941694169416942</v>
      </c>
      <c r="K42" s="2">
        <f t="shared" si="16"/>
        <v>0.47832783278327834</v>
      </c>
      <c r="L42" s="2">
        <f t="shared" si="17"/>
        <v>0</v>
      </c>
      <c r="M42" s="2">
        <f t="shared" si="18"/>
        <v>2.7502750275027521E-2</v>
      </c>
      <c r="N42" s="64">
        <f t="shared" si="9"/>
        <v>2246</v>
      </c>
      <c r="O42" s="64">
        <f t="shared" si="10"/>
        <v>2174</v>
      </c>
      <c r="P42" s="64"/>
      <c r="Q42" s="64"/>
      <c r="R42" s="64">
        <v>125</v>
      </c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3"/>
      <c r="AD42" s="63"/>
      <c r="AE42" s="63"/>
      <c r="AG42" t="str">
        <f t="shared" si="11"/>
        <v>East Haddam</v>
      </c>
      <c r="AH42" t="s">
        <v>1161</v>
      </c>
      <c r="AI42" s="8">
        <v>2</v>
      </c>
      <c r="AK42">
        <v>1</v>
      </c>
      <c r="AL42" s="105">
        <v>9</v>
      </c>
      <c r="AM42" s="107">
        <v>7</v>
      </c>
      <c r="AN42" s="107">
        <v>30</v>
      </c>
      <c r="AO42" s="111">
        <v>22280</v>
      </c>
      <c r="AP42" s="111">
        <f t="shared" si="12"/>
        <v>9007</v>
      </c>
      <c r="AQ42" t="s">
        <v>2345</v>
      </c>
      <c r="AR42" s="115">
        <f t="shared" si="19"/>
        <v>922280</v>
      </c>
      <c r="AV42">
        <v>56.57</v>
      </c>
      <c r="AW42">
        <v>2.2400000000000002</v>
      </c>
      <c r="AX42">
        <v>54.33</v>
      </c>
      <c r="AY42" s="2"/>
      <c r="BA42">
        <v>2151</v>
      </c>
      <c r="BB42">
        <v>95</v>
      </c>
      <c r="BC42">
        <v>2005</v>
      </c>
      <c r="BD42">
        <v>169</v>
      </c>
    </row>
    <row r="43" spans="1:56" hidden="1" outlineLevel="1">
      <c r="A43" t="s">
        <v>1991</v>
      </c>
      <c r="B43" s="8" t="s">
        <v>2282</v>
      </c>
      <c r="C43" s="1">
        <f t="shared" si="13"/>
        <v>6567</v>
      </c>
      <c r="D43" s="8">
        <f>IF(N43&gt;0, RANK(N43,(N43:P43,Q43:AE43)),0)</f>
        <v>2</v>
      </c>
      <c r="E43" s="8">
        <f>IF(O43&gt;0,RANK(O43,(N43:P43,Q43:AE43)),0)</f>
        <v>1</v>
      </c>
      <c r="F43" s="8">
        <f t="shared" si="14"/>
        <v>0</v>
      </c>
      <c r="G43" s="61">
        <f t="shared" si="2"/>
        <v>123</v>
      </c>
      <c r="H43" s="66">
        <f t="shared" si="3"/>
        <v>1.8730013704888075E-2</v>
      </c>
      <c r="I43" s="7"/>
      <c r="J43" s="2">
        <f t="shared" si="15"/>
        <v>0.47769148774173897</v>
      </c>
      <c r="K43" s="2">
        <f t="shared" si="16"/>
        <v>0.49642150144662706</v>
      </c>
      <c r="L43" s="2">
        <f t="shared" si="17"/>
        <v>0</v>
      </c>
      <c r="M43" s="2">
        <f t="shared" si="18"/>
        <v>2.588701081163397E-2</v>
      </c>
      <c r="N43" s="64">
        <f t="shared" si="9"/>
        <v>3137</v>
      </c>
      <c r="O43" s="64">
        <f t="shared" si="10"/>
        <v>3260</v>
      </c>
      <c r="P43" s="64"/>
      <c r="Q43" s="64"/>
      <c r="R43" s="64">
        <v>170</v>
      </c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3"/>
      <c r="AD43" s="63"/>
      <c r="AE43" s="63"/>
      <c r="AG43" t="str">
        <f t="shared" si="11"/>
        <v>East Hampton</v>
      </c>
      <c r="AH43" t="s">
        <v>1161</v>
      </c>
      <c r="AI43" s="8">
        <v>2</v>
      </c>
      <c r="AK43">
        <v>1</v>
      </c>
      <c r="AL43" s="105">
        <v>9</v>
      </c>
      <c r="AM43" s="107">
        <v>7</v>
      </c>
      <c r="AN43" s="107">
        <v>35</v>
      </c>
      <c r="AO43" s="111">
        <v>22490</v>
      </c>
      <c r="AP43" s="111">
        <f t="shared" si="12"/>
        <v>9007</v>
      </c>
      <c r="AQ43" t="s">
        <v>2345</v>
      </c>
      <c r="AR43" s="115">
        <f t="shared" si="19"/>
        <v>922490</v>
      </c>
      <c r="AV43">
        <v>36.840000000000003</v>
      </c>
      <c r="AW43">
        <v>1.24</v>
      </c>
      <c r="AX43">
        <v>35.590000000000003</v>
      </c>
      <c r="AY43" s="2"/>
      <c r="BA43">
        <v>2985</v>
      </c>
      <c r="BB43">
        <v>152</v>
      </c>
      <c r="BC43">
        <v>3011</v>
      </c>
      <c r="BD43">
        <v>249</v>
      </c>
    </row>
    <row r="44" spans="1:56" hidden="1" outlineLevel="1">
      <c r="A44" t="s">
        <v>1116</v>
      </c>
      <c r="B44" s="8" t="s">
        <v>2282</v>
      </c>
      <c r="C44" s="1">
        <f t="shared" si="13"/>
        <v>17578</v>
      </c>
      <c r="D44" s="8">
        <f>IF(N44&gt;0, RANK(N44,(N44:P44,Q44:AE44)),0)</f>
        <v>1</v>
      </c>
      <c r="E44" s="8">
        <f>IF(O44&gt;0,RANK(O44,(N44:P44,Q44:AE44)),0)</f>
        <v>2</v>
      </c>
      <c r="F44" s="8">
        <f t="shared" si="14"/>
        <v>0</v>
      </c>
      <c r="G44" s="61">
        <f t="shared" si="2"/>
        <v>6962</v>
      </c>
      <c r="H44" s="66">
        <f t="shared" si="3"/>
        <v>0.39606326089429972</v>
      </c>
      <c r="I44" s="7"/>
      <c r="J44" s="2">
        <f t="shared" si="15"/>
        <v>0.69160314028899761</v>
      </c>
      <c r="K44" s="2">
        <f t="shared" si="16"/>
        <v>0.29553987939469789</v>
      </c>
      <c r="L44" s="2">
        <f t="shared" si="17"/>
        <v>0</v>
      </c>
      <c r="M44" s="2">
        <f t="shared" si="18"/>
        <v>1.28569803163045E-2</v>
      </c>
      <c r="N44" s="64">
        <f t="shared" si="9"/>
        <v>12157</v>
      </c>
      <c r="O44" s="64">
        <f t="shared" si="10"/>
        <v>5195</v>
      </c>
      <c r="P44" s="64"/>
      <c r="Q44" s="64"/>
      <c r="R44" s="64">
        <v>226</v>
      </c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3"/>
      <c r="AD44" s="63"/>
      <c r="AE44" s="63"/>
      <c r="AG44" t="str">
        <f t="shared" si="11"/>
        <v>East Hartford</v>
      </c>
      <c r="AH44" t="s">
        <v>329</v>
      </c>
      <c r="AI44" s="8">
        <v>1</v>
      </c>
      <c r="AK44">
        <v>1</v>
      </c>
      <c r="AL44" s="105">
        <v>9</v>
      </c>
      <c r="AM44" s="107">
        <v>3</v>
      </c>
      <c r="AN44" s="107">
        <v>40</v>
      </c>
      <c r="AO44" s="111">
        <v>22630</v>
      </c>
      <c r="AP44" s="111">
        <f t="shared" si="12"/>
        <v>9003</v>
      </c>
      <c r="AQ44" t="s">
        <v>2345</v>
      </c>
      <c r="AR44" s="115">
        <f t="shared" si="19"/>
        <v>922630</v>
      </c>
      <c r="AV44">
        <v>18.78</v>
      </c>
      <c r="AW44">
        <v>0.76</v>
      </c>
      <c r="AX44">
        <v>18.02</v>
      </c>
      <c r="AY44" s="2"/>
      <c r="BA44">
        <v>11590</v>
      </c>
      <c r="BB44">
        <v>567</v>
      </c>
      <c r="BC44">
        <v>4655</v>
      </c>
      <c r="BD44">
        <v>540</v>
      </c>
    </row>
    <row r="45" spans="1:56" hidden="1" outlineLevel="1">
      <c r="A45" t="s">
        <v>1080</v>
      </c>
      <c r="B45" s="8" t="s">
        <v>2282</v>
      </c>
      <c r="C45" s="1">
        <f t="shared" si="13"/>
        <v>10688</v>
      </c>
      <c r="D45" s="8">
        <f>IF(N45&gt;0, RANK(N45,(N45:P45,Q45:AE45)),0)</f>
        <v>1</v>
      </c>
      <c r="E45" s="8">
        <f>IF(O45&gt;0,RANK(O45,(N45:P45,Q45:AE45)),0)</f>
        <v>2</v>
      </c>
      <c r="F45" s="8">
        <f t="shared" si="14"/>
        <v>0</v>
      </c>
      <c r="G45" s="61">
        <f t="shared" si="2"/>
        <v>1038</v>
      </c>
      <c r="H45" s="66">
        <f t="shared" si="3"/>
        <v>9.7118263473053898E-2</v>
      </c>
      <c r="I45" s="7"/>
      <c r="J45" s="2">
        <f t="shared" si="15"/>
        <v>0.53882859281437123</v>
      </c>
      <c r="K45" s="2">
        <f t="shared" si="16"/>
        <v>0.44171032934131738</v>
      </c>
      <c r="L45" s="2">
        <f t="shared" si="17"/>
        <v>0</v>
      </c>
      <c r="M45" s="2">
        <f t="shared" si="18"/>
        <v>1.9461077844311392E-2</v>
      </c>
      <c r="N45" s="64">
        <f t="shared" si="9"/>
        <v>5759</v>
      </c>
      <c r="O45" s="64">
        <f t="shared" si="10"/>
        <v>4721</v>
      </c>
      <c r="P45" s="64"/>
      <c r="Q45" s="64"/>
      <c r="R45" s="64">
        <v>208</v>
      </c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3"/>
      <c r="AD45" s="63"/>
      <c r="AE45" s="63"/>
      <c r="AG45" t="str">
        <f t="shared" si="11"/>
        <v>East Haven</v>
      </c>
      <c r="AH45" t="s">
        <v>2242</v>
      </c>
      <c r="AI45" s="8">
        <v>3</v>
      </c>
      <c r="AK45">
        <v>1</v>
      </c>
      <c r="AL45" s="105">
        <v>9</v>
      </c>
      <c r="AM45" s="107">
        <v>9</v>
      </c>
      <c r="AN45" s="107">
        <v>35</v>
      </c>
      <c r="AO45" s="111">
        <v>22910</v>
      </c>
      <c r="AP45" s="111">
        <f t="shared" si="12"/>
        <v>9009</v>
      </c>
      <c r="AQ45" t="s">
        <v>2345</v>
      </c>
      <c r="AR45" s="115">
        <f t="shared" si="19"/>
        <v>922910</v>
      </c>
      <c r="AV45">
        <v>13.42</v>
      </c>
      <c r="AW45">
        <v>1.1499999999999999</v>
      </c>
      <c r="AX45">
        <v>12.26</v>
      </c>
      <c r="AY45" s="2"/>
      <c r="BA45">
        <v>5336</v>
      </c>
      <c r="BB45">
        <v>423</v>
      </c>
      <c r="BC45">
        <v>4261</v>
      </c>
      <c r="BD45">
        <v>460</v>
      </c>
    </row>
    <row r="46" spans="1:56" hidden="1" outlineLevel="1">
      <c r="A46" t="s">
        <v>1115</v>
      </c>
      <c r="B46" s="8" t="s">
        <v>2282</v>
      </c>
      <c r="C46" s="1">
        <f t="shared" si="13"/>
        <v>9091</v>
      </c>
      <c r="D46" s="8">
        <f>IF(N46&gt;0, RANK(N46,(N46:P46,Q46:AE46)),0)</f>
        <v>1</v>
      </c>
      <c r="E46" s="8">
        <f>IF(O46&gt;0,RANK(O46,(N46:P46,Q46:AE46)),0)</f>
        <v>2</v>
      </c>
      <c r="F46" s="8">
        <f t="shared" si="14"/>
        <v>0</v>
      </c>
      <c r="G46" s="61">
        <f t="shared" si="2"/>
        <v>1361</v>
      </c>
      <c r="H46" s="66">
        <f t="shared" si="3"/>
        <v>0.14970850291497084</v>
      </c>
      <c r="I46" s="7"/>
      <c r="J46" s="2">
        <f t="shared" si="15"/>
        <v>0.56429435705642939</v>
      </c>
      <c r="K46" s="2">
        <f t="shared" si="16"/>
        <v>0.4145858541414586</v>
      </c>
      <c r="L46" s="2">
        <f t="shared" si="17"/>
        <v>0</v>
      </c>
      <c r="M46" s="2">
        <f t="shared" si="18"/>
        <v>2.1119788802112016E-2</v>
      </c>
      <c r="N46" s="64">
        <f t="shared" si="9"/>
        <v>5130</v>
      </c>
      <c r="O46" s="64">
        <f t="shared" si="10"/>
        <v>3769</v>
      </c>
      <c r="P46" s="64"/>
      <c r="Q46" s="64"/>
      <c r="R46" s="64">
        <v>192</v>
      </c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3"/>
      <c r="AD46" s="63"/>
      <c r="AE46" s="63"/>
      <c r="AG46" t="str">
        <f t="shared" si="11"/>
        <v>East Lyme</v>
      </c>
      <c r="AH46" t="s">
        <v>422</v>
      </c>
      <c r="AI46" s="8">
        <v>2</v>
      </c>
      <c r="AK46">
        <v>1</v>
      </c>
      <c r="AL46" s="105">
        <v>9</v>
      </c>
      <c r="AM46" s="107">
        <v>11</v>
      </c>
      <c r="AN46" s="107">
        <v>15</v>
      </c>
      <c r="AO46" s="111">
        <v>23400</v>
      </c>
      <c r="AP46" s="111">
        <f t="shared" si="12"/>
        <v>9011</v>
      </c>
      <c r="AQ46" t="s">
        <v>2345</v>
      </c>
      <c r="AR46" s="115">
        <f t="shared" si="19"/>
        <v>923400</v>
      </c>
      <c r="AV46">
        <v>41.97</v>
      </c>
      <c r="AW46">
        <v>7.93</v>
      </c>
      <c r="AX46">
        <v>34.03</v>
      </c>
      <c r="AY46" s="2"/>
      <c r="BA46">
        <v>4980</v>
      </c>
      <c r="BB46">
        <v>150</v>
      </c>
      <c r="BC46">
        <v>3513</v>
      </c>
      <c r="BD46">
        <v>256</v>
      </c>
    </row>
    <row r="47" spans="1:56" hidden="1" outlineLevel="1">
      <c r="A47" t="s">
        <v>2317</v>
      </c>
      <c r="B47" s="8" t="s">
        <v>2282</v>
      </c>
      <c r="C47" s="1">
        <f t="shared" si="13"/>
        <v>4798</v>
      </c>
      <c r="D47" s="8">
        <f>IF(N47&gt;0, RANK(N47,(N47:P47,Q47:AE47)),0)</f>
        <v>1</v>
      </c>
      <c r="E47" s="8">
        <f>IF(O47&gt;0,RANK(O47,(N47:P47,Q47:AE47)),0)</f>
        <v>2</v>
      </c>
      <c r="F47" s="8">
        <f t="shared" si="14"/>
        <v>0</v>
      </c>
      <c r="G47" s="61">
        <f t="shared" si="2"/>
        <v>328</v>
      </c>
      <c r="H47" s="66">
        <f t="shared" si="3"/>
        <v>6.8361817423926635E-2</v>
      </c>
      <c r="I47" s="7"/>
      <c r="J47" s="2">
        <f t="shared" si="15"/>
        <v>0.52271779908295124</v>
      </c>
      <c r="K47" s="2">
        <f t="shared" si="16"/>
        <v>0.45435598165902458</v>
      </c>
      <c r="L47" s="2">
        <f t="shared" si="17"/>
        <v>0</v>
      </c>
      <c r="M47" s="2">
        <f t="shared" si="18"/>
        <v>2.2926219258024183E-2</v>
      </c>
      <c r="N47" s="64">
        <f t="shared" si="9"/>
        <v>2508</v>
      </c>
      <c r="O47" s="64">
        <f t="shared" si="10"/>
        <v>2180</v>
      </c>
      <c r="P47" s="64"/>
      <c r="Q47" s="64"/>
      <c r="R47" s="64">
        <v>110</v>
      </c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3"/>
      <c r="AD47" s="63"/>
      <c r="AE47" s="63"/>
      <c r="AG47" t="str">
        <f t="shared" si="11"/>
        <v>East Windsor</v>
      </c>
      <c r="AH47" t="s">
        <v>329</v>
      </c>
      <c r="AI47" s="8">
        <v>1</v>
      </c>
      <c r="AK47">
        <v>1</v>
      </c>
      <c r="AL47" s="105">
        <v>9</v>
      </c>
      <c r="AM47" s="107">
        <v>3</v>
      </c>
      <c r="AN47" s="107">
        <v>45</v>
      </c>
      <c r="AO47" s="111">
        <v>24800</v>
      </c>
      <c r="AP47" s="111">
        <f t="shared" si="12"/>
        <v>9003</v>
      </c>
      <c r="AQ47" t="s">
        <v>2345</v>
      </c>
      <c r="AR47" s="115">
        <f t="shared" si="19"/>
        <v>924800</v>
      </c>
      <c r="AV47">
        <v>26.82</v>
      </c>
      <c r="AW47">
        <v>0.53</v>
      </c>
      <c r="AX47">
        <v>26.29</v>
      </c>
      <c r="AY47" s="2"/>
      <c r="BA47">
        <v>2508</v>
      </c>
      <c r="BB47">
        <v>0</v>
      </c>
      <c r="BC47">
        <v>2180</v>
      </c>
      <c r="BD47">
        <v>0</v>
      </c>
    </row>
    <row r="48" spans="1:56" hidden="1" outlineLevel="1">
      <c r="A48" t="s">
        <v>2318</v>
      </c>
      <c r="B48" s="8" t="s">
        <v>2282</v>
      </c>
      <c r="C48" s="1">
        <f t="shared" si="13"/>
        <v>930</v>
      </c>
      <c r="D48" s="8">
        <f>IF(N48&gt;0, RANK(N48,(N48:P48,Q48:AE48)),0)</f>
        <v>2</v>
      </c>
      <c r="E48" s="8">
        <f>IF(O48&gt;0,RANK(O48,(N48:P48,Q48:AE48)),0)</f>
        <v>1</v>
      </c>
      <c r="F48" s="8">
        <f t="shared" si="14"/>
        <v>0</v>
      </c>
      <c r="G48" s="61">
        <f t="shared" si="2"/>
        <v>70</v>
      </c>
      <c r="H48" s="66">
        <f t="shared" si="3"/>
        <v>7.5268817204301078E-2</v>
      </c>
      <c r="I48" s="7"/>
      <c r="J48" s="2">
        <f t="shared" si="15"/>
        <v>0.45376344086021503</v>
      </c>
      <c r="K48" s="2">
        <f t="shared" si="16"/>
        <v>0.52903225806451615</v>
      </c>
      <c r="L48" s="2">
        <f t="shared" si="17"/>
        <v>0</v>
      </c>
      <c r="M48" s="2">
        <f t="shared" si="18"/>
        <v>1.7204301075268824E-2</v>
      </c>
      <c r="N48" s="64">
        <f t="shared" si="9"/>
        <v>422</v>
      </c>
      <c r="O48" s="64">
        <f t="shared" si="10"/>
        <v>492</v>
      </c>
      <c r="P48" s="64"/>
      <c r="Q48" s="64"/>
      <c r="R48" s="64">
        <v>16</v>
      </c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3"/>
      <c r="AD48" s="63"/>
      <c r="AE48" s="63"/>
      <c r="AG48" t="str">
        <f t="shared" si="11"/>
        <v>Eastford</v>
      </c>
      <c r="AH48" t="s">
        <v>1474</v>
      </c>
      <c r="AI48" s="8">
        <v>2</v>
      </c>
      <c r="AK48">
        <v>1</v>
      </c>
      <c r="AL48" s="105">
        <v>9</v>
      </c>
      <c r="AM48" s="107">
        <v>15</v>
      </c>
      <c r="AN48" s="107">
        <v>25</v>
      </c>
      <c r="AO48" s="111">
        <v>21860</v>
      </c>
      <c r="AP48" s="111">
        <f t="shared" si="12"/>
        <v>9015</v>
      </c>
      <c r="AQ48" t="s">
        <v>2345</v>
      </c>
      <c r="AR48" s="115">
        <f t="shared" si="19"/>
        <v>921860</v>
      </c>
      <c r="AV48">
        <v>29.23</v>
      </c>
      <c r="AW48">
        <v>0.35</v>
      </c>
      <c r="AX48">
        <v>28.89</v>
      </c>
      <c r="AY48" s="2"/>
      <c r="BA48">
        <v>422</v>
      </c>
      <c r="BB48">
        <v>0</v>
      </c>
      <c r="BC48">
        <v>491</v>
      </c>
      <c r="BD48">
        <v>1</v>
      </c>
    </row>
    <row r="49" spans="1:56" hidden="1" outlineLevel="1">
      <c r="A49" t="s">
        <v>1639</v>
      </c>
      <c r="B49" s="8" t="s">
        <v>2282</v>
      </c>
      <c r="C49" s="1">
        <f t="shared" si="13"/>
        <v>4138</v>
      </c>
      <c r="D49" s="8">
        <f>IF(N49&gt;0, RANK(N49,(N49:P49,Q49:AE49)),0)</f>
        <v>2</v>
      </c>
      <c r="E49" s="8">
        <f>IF(O49&gt;0,RANK(O49,(N49:P49,Q49:AE49)),0)</f>
        <v>1</v>
      </c>
      <c r="F49" s="8">
        <f t="shared" si="14"/>
        <v>0</v>
      </c>
      <c r="G49" s="61">
        <f t="shared" si="2"/>
        <v>488</v>
      </c>
      <c r="H49" s="66">
        <f t="shared" si="3"/>
        <v>0.11793136781053649</v>
      </c>
      <c r="I49" s="7"/>
      <c r="J49" s="2">
        <f t="shared" si="15"/>
        <v>0.43620106331561143</v>
      </c>
      <c r="K49" s="2">
        <f t="shared" si="16"/>
        <v>0.55413243112614785</v>
      </c>
      <c r="L49" s="2">
        <f t="shared" si="17"/>
        <v>0</v>
      </c>
      <c r="M49" s="2">
        <f t="shared" si="18"/>
        <v>9.6665055582406678E-3</v>
      </c>
      <c r="N49" s="64">
        <f t="shared" si="9"/>
        <v>1805</v>
      </c>
      <c r="O49" s="64">
        <f t="shared" si="10"/>
        <v>2293</v>
      </c>
      <c r="P49" s="64"/>
      <c r="Q49" s="64"/>
      <c r="R49" s="64">
        <v>40</v>
      </c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3"/>
      <c r="AD49" s="63"/>
      <c r="AE49" s="63"/>
      <c r="AG49" t="str">
        <f t="shared" si="11"/>
        <v>Easton</v>
      </c>
      <c r="AH49" t="s">
        <v>1187</v>
      </c>
      <c r="AI49" s="8">
        <v>4</v>
      </c>
      <c r="AK49">
        <v>1</v>
      </c>
      <c r="AL49" s="105">
        <v>9</v>
      </c>
      <c r="AM49" s="107">
        <v>1</v>
      </c>
      <c r="AN49" s="107">
        <v>30</v>
      </c>
      <c r="AO49" s="111">
        <v>23890</v>
      </c>
      <c r="AP49" s="111">
        <f t="shared" si="12"/>
        <v>9001</v>
      </c>
      <c r="AQ49" t="s">
        <v>2345</v>
      </c>
      <c r="AR49" s="115">
        <f t="shared" si="19"/>
        <v>923890</v>
      </c>
      <c r="AV49">
        <v>28.63</v>
      </c>
      <c r="AW49">
        <v>1.21</v>
      </c>
      <c r="AX49">
        <v>27.42</v>
      </c>
      <c r="AY49" s="2"/>
      <c r="BA49">
        <v>1759</v>
      </c>
      <c r="BB49">
        <v>46</v>
      </c>
      <c r="BC49">
        <v>2214</v>
      </c>
      <c r="BD49">
        <v>79</v>
      </c>
    </row>
    <row r="50" spans="1:56" hidden="1" outlineLevel="1">
      <c r="A50" t="s">
        <v>2320</v>
      </c>
      <c r="B50" s="8" t="s">
        <v>2282</v>
      </c>
      <c r="C50" s="1">
        <f t="shared" si="13"/>
        <v>7218</v>
      </c>
      <c r="D50" s="8">
        <f>IF(N50&gt;0, RANK(N50,(N50:P50,Q50:AE50)),0)</f>
        <v>2</v>
      </c>
      <c r="E50" s="8">
        <f>IF(O50&gt;0,RANK(O50,(N50:P50,Q50:AE50)),0)</f>
        <v>1</v>
      </c>
      <c r="F50" s="8">
        <f t="shared" si="14"/>
        <v>0</v>
      </c>
      <c r="G50" s="61">
        <f t="shared" si="2"/>
        <v>246</v>
      </c>
      <c r="H50" s="66">
        <f t="shared" si="3"/>
        <v>3.408146300914381E-2</v>
      </c>
      <c r="I50" s="7"/>
      <c r="J50" s="2">
        <f t="shared" si="15"/>
        <v>0.47159878082571349</v>
      </c>
      <c r="K50" s="2">
        <f t="shared" si="16"/>
        <v>0.50568024383485732</v>
      </c>
      <c r="L50" s="2">
        <f t="shared" si="17"/>
        <v>0</v>
      </c>
      <c r="M50" s="2">
        <f t="shared" si="18"/>
        <v>2.2720975339429184E-2</v>
      </c>
      <c r="N50" s="64">
        <f t="shared" si="9"/>
        <v>3404</v>
      </c>
      <c r="O50" s="64">
        <f t="shared" si="10"/>
        <v>3650</v>
      </c>
      <c r="P50" s="64"/>
      <c r="Q50" s="64"/>
      <c r="R50" s="64">
        <v>164</v>
      </c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3"/>
      <c r="AD50" s="63"/>
      <c r="AE50" s="63"/>
      <c r="AG50" t="str">
        <f t="shared" si="11"/>
        <v>Ellington</v>
      </c>
      <c r="AH50" t="s">
        <v>424</v>
      </c>
      <c r="AI50" s="8">
        <v>2</v>
      </c>
      <c r="AK50">
        <v>1</v>
      </c>
      <c r="AL50" s="105">
        <v>9</v>
      </c>
      <c r="AM50" s="107">
        <v>13</v>
      </c>
      <c r="AN50" s="107">
        <v>25</v>
      </c>
      <c r="AO50" s="111">
        <v>25360</v>
      </c>
      <c r="AP50" s="111">
        <f t="shared" si="12"/>
        <v>9013</v>
      </c>
      <c r="AQ50" t="s">
        <v>2345</v>
      </c>
      <c r="AR50" s="115">
        <f t="shared" si="19"/>
        <v>925360</v>
      </c>
      <c r="AV50">
        <v>34.61</v>
      </c>
      <c r="AW50">
        <v>0.55000000000000004</v>
      </c>
      <c r="AX50">
        <v>34.049999999999997</v>
      </c>
      <c r="AY50" s="2"/>
      <c r="BA50">
        <v>3209</v>
      </c>
      <c r="BB50">
        <v>195</v>
      </c>
      <c r="BC50">
        <v>3498</v>
      </c>
      <c r="BD50">
        <v>152</v>
      </c>
    </row>
    <row r="51" spans="1:56" hidden="1" outlineLevel="1">
      <c r="A51" t="s">
        <v>1992</v>
      </c>
      <c r="B51" s="8" t="s">
        <v>2282</v>
      </c>
      <c r="C51" s="1">
        <f t="shared" si="13"/>
        <v>17454</v>
      </c>
      <c r="D51" s="8">
        <f>IF(N51&gt;0, RANK(N51,(N51:P51,Q51:AE51)),0)</f>
        <v>1</v>
      </c>
      <c r="E51" s="8">
        <f>IF(O51&gt;0,RANK(O51,(N51:P51,Q51:AE51)),0)</f>
        <v>2</v>
      </c>
      <c r="F51" s="8">
        <f t="shared" si="14"/>
        <v>0</v>
      </c>
      <c r="G51" s="61">
        <f t="shared" si="2"/>
        <v>1586</v>
      </c>
      <c r="H51" s="66">
        <f t="shared" si="3"/>
        <v>9.0867422940300216E-2</v>
      </c>
      <c r="I51" s="7"/>
      <c r="J51" s="2">
        <f t="shared" si="15"/>
        <v>0.53294373782514037</v>
      </c>
      <c r="K51" s="2">
        <f t="shared" si="16"/>
        <v>0.44207631488484017</v>
      </c>
      <c r="L51" s="2">
        <f t="shared" si="17"/>
        <v>0</v>
      </c>
      <c r="M51" s="2">
        <f t="shared" si="18"/>
        <v>2.4979947290019455E-2</v>
      </c>
      <c r="N51" s="64">
        <f t="shared" si="9"/>
        <v>9302</v>
      </c>
      <c r="O51" s="64">
        <f t="shared" si="10"/>
        <v>7716</v>
      </c>
      <c r="P51" s="64"/>
      <c r="Q51" s="64"/>
      <c r="R51" s="64">
        <v>436</v>
      </c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3"/>
      <c r="AD51" s="63"/>
      <c r="AE51" s="63"/>
      <c r="AG51" t="str">
        <f t="shared" si="11"/>
        <v>Enfield</v>
      </c>
      <c r="AH51" t="s">
        <v>329</v>
      </c>
      <c r="AI51" s="8">
        <v>2</v>
      </c>
      <c r="AK51">
        <v>1</v>
      </c>
      <c r="AL51" s="105">
        <v>9</v>
      </c>
      <c r="AM51" s="107">
        <v>3</v>
      </c>
      <c r="AN51" s="107">
        <v>50</v>
      </c>
      <c r="AO51" s="111">
        <v>25990</v>
      </c>
      <c r="AP51" s="111">
        <f t="shared" si="12"/>
        <v>9003</v>
      </c>
      <c r="AQ51" t="s">
        <v>2345</v>
      </c>
      <c r="AR51" s="115">
        <f t="shared" si="19"/>
        <v>925990</v>
      </c>
      <c r="AV51">
        <v>34.22</v>
      </c>
      <c r="AW51">
        <v>0.83</v>
      </c>
      <c r="AX51">
        <v>33.380000000000003</v>
      </c>
      <c r="AY51" s="2"/>
      <c r="BA51">
        <v>8788</v>
      </c>
      <c r="BB51">
        <v>514</v>
      </c>
      <c r="BC51">
        <v>7098</v>
      </c>
      <c r="BD51">
        <v>618</v>
      </c>
    </row>
    <row r="52" spans="1:56" hidden="1" outlineLevel="1">
      <c r="A52" t="s">
        <v>528</v>
      </c>
      <c r="B52" s="8" t="s">
        <v>2282</v>
      </c>
      <c r="C52" s="1">
        <f t="shared" si="13"/>
        <v>3804</v>
      </c>
      <c r="D52" s="8">
        <f>IF(N52&gt;0, RANK(N52,(N52:P52,Q52:AE52)),0)</f>
        <v>1</v>
      </c>
      <c r="E52" s="8">
        <f>IF(O52&gt;0,RANK(O52,(N52:P52,Q52:AE52)),0)</f>
        <v>2</v>
      </c>
      <c r="F52" s="8">
        <f t="shared" si="14"/>
        <v>0</v>
      </c>
      <c r="G52" s="61">
        <f t="shared" si="2"/>
        <v>410</v>
      </c>
      <c r="H52" s="66">
        <f t="shared" si="3"/>
        <v>0.10778128286014721</v>
      </c>
      <c r="I52" s="7"/>
      <c r="J52" s="2">
        <f t="shared" si="15"/>
        <v>0.54153522607781279</v>
      </c>
      <c r="K52" s="2">
        <f t="shared" si="16"/>
        <v>0.43375394321766564</v>
      </c>
      <c r="L52" s="2">
        <f t="shared" si="17"/>
        <v>0</v>
      </c>
      <c r="M52" s="2">
        <f t="shared" si="18"/>
        <v>2.4710830704521569E-2</v>
      </c>
      <c r="N52" s="64">
        <f t="shared" si="9"/>
        <v>2060</v>
      </c>
      <c r="O52" s="64">
        <f t="shared" si="10"/>
        <v>1650</v>
      </c>
      <c r="P52" s="64"/>
      <c r="Q52" s="64"/>
      <c r="R52" s="64">
        <v>94</v>
      </c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3"/>
      <c r="AD52" s="63"/>
      <c r="AE52" s="63"/>
      <c r="AG52" t="str">
        <f t="shared" si="11"/>
        <v>Essex</v>
      </c>
      <c r="AH52" t="s">
        <v>1161</v>
      </c>
      <c r="AI52" s="8">
        <v>2</v>
      </c>
      <c r="AK52">
        <v>1</v>
      </c>
      <c r="AL52" s="105">
        <v>9</v>
      </c>
      <c r="AM52" s="107">
        <v>7</v>
      </c>
      <c r="AN52" s="107">
        <v>40</v>
      </c>
      <c r="AO52" s="111">
        <v>26270</v>
      </c>
      <c r="AP52" s="111">
        <f t="shared" si="12"/>
        <v>9007</v>
      </c>
      <c r="AQ52" t="s">
        <v>2345</v>
      </c>
      <c r="AR52" s="115">
        <f t="shared" si="19"/>
        <v>926270</v>
      </c>
      <c r="AV52">
        <v>11.82</v>
      </c>
      <c r="AW52">
        <v>1.46</v>
      </c>
      <c r="AX52">
        <v>10.36</v>
      </c>
      <c r="AY52" s="2"/>
      <c r="BA52">
        <v>1989</v>
      </c>
      <c r="BB52">
        <v>71</v>
      </c>
      <c r="BC52">
        <v>1560</v>
      </c>
      <c r="BD52">
        <v>90</v>
      </c>
    </row>
    <row r="53" spans="1:56" hidden="1" outlineLevel="1">
      <c r="A53" t="s">
        <v>1187</v>
      </c>
      <c r="B53" s="8" t="s">
        <v>2282</v>
      </c>
      <c r="C53" s="1">
        <f t="shared" si="13"/>
        <v>28995</v>
      </c>
      <c r="D53" s="8">
        <f>IF(N53&gt;0, RANK(N53,(N53:P53,Q53:AE53)),0)</f>
        <v>1</v>
      </c>
      <c r="E53" s="8">
        <f>IF(O53&gt;0,RANK(O53,(N53:P53,Q53:AE53)),0)</f>
        <v>2</v>
      </c>
      <c r="F53" s="8">
        <f t="shared" si="14"/>
        <v>0</v>
      </c>
      <c r="G53" s="61">
        <f t="shared" si="2"/>
        <v>458</v>
      </c>
      <c r="H53" s="66">
        <f t="shared" si="3"/>
        <v>1.5795826866701154E-2</v>
      </c>
      <c r="I53" s="7"/>
      <c r="J53" s="2">
        <f t="shared" si="15"/>
        <v>0.50036213140196584</v>
      </c>
      <c r="K53" s="2">
        <f t="shared" si="16"/>
        <v>0.48456630453526472</v>
      </c>
      <c r="L53" s="2">
        <f t="shared" si="17"/>
        <v>0</v>
      </c>
      <c r="M53" s="2">
        <f t="shared" si="18"/>
        <v>1.5071564062769438E-2</v>
      </c>
      <c r="N53" s="64">
        <f t="shared" si="9"/>
        <v>14508</v>
      </c>
      <c r="O53" s="64">
        <f t="shared" si="10"/>
        <v>14050</v>
      </c>
      <c r="P53" s="64"/>
      <c r="Q53" s="64"/>
      <c r="R53" s="64">
        <v>437</v>
      </c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3"/>
      <c r="AD53" s="63"/>
      <c r="AE53" s="63"/>
      <c r="AG53" t="str">
        <f t="shared" si="11"/>
        <v>Fairfield</v>
      </c>
      <c r="AH53" t="s">
        <v>1187</v>
      </c>
      <c r="AI53" s="8">
        <v>4</v>
      </c>
      <c r="AK53">
        <v>1</v>
      </c>
      <c r="AL53" s="105">
        <v>9</v>
      </c>
      <c r="AM53" s="107">
        <v>1</v>
      </c>
      <c r="AN53" s="107">
        <v>35</v>
      </c>
      <c r="AO53" s="111">
        <v>26620</v>
      </c>
      <c r="AP53" s="111">
        <f t="shared" si="12"/>
        <v>9001</v>
      </c>
      <c r="AQ53" t="s">
        <v>2345</v>
      </c>
      <c r="AR53" s="115">
        <f t="shared" si="19"/>
        <v>926620</v>
      </c>
      <c r="AV53">
        <v>31.33</v>
      </c>
      <c r="AW53">
        <v>1.3</v>
      </c>
      <c r="AX53">
        <v>30.03</v>
      </c>
      <c r="AY53" s="2"/>
      <c r="BA53">
        <v>14096</v>
      </c>
      <c r="BB53">
        <v>412</v>
      </c>
      <c r="BC53">
        <v>13474</v>
      </c>
      <c r="BD53">
        <v>576</v>
      </c>
    </row>
    <row r="54" spans="1:56" hidden="1" outlineLevel="1">
      <c r="A54" t="s">
        <v>436</v>
      </c>
      <c r="B54" s="8" t="s">
        <v>2282</v>
      </c>
      <c r="C54" s="1">
        <f t="shared" si="13"/>
        <v>13444</v>
      </c>
      <c r="D54" s="8">
        <f>IF(N54&gt;0, RANK(N54,(N54:P54,Q54:AE54)),0)</f>
        <v>1</v>
      </c>
      <c r="E54" s="8">
        <f>IF(O54&gt;0,RANK(O54,(N54:P54,Q54:AE54)),0)</f>
        <v>2</v>
      </c>
      <c r="F54" s="8">
        <f t="shared" si="14"/>
        <v>0</v>
      </c>
      <c r="G54" s="61">
        <f t="shared" si="2"/>
        <v>204</v>
      </c>
      <c r="H54" s="66">
        <f t="shared" si="3"/>
        <v>1.517405534067242E-2</v>
      </c>
      <c r="I54" s="7"/>
      <c r="J54" s="2">
        <f t="shared" si="15"/>
        <v>0.49985123475156201</v>
      </c>
      <c r="K54" s="2">
        <f t="shared" si="16"/>
        <v>0.48467717941088961</v>
      </c>
      <c r="L54" s="2">
        <f t="shared" si="17"/>
        <v>0</v>
      </c>
      <c r="M54" s="2">
        <f t="shared" si="18"/>
        <v>1.5471585837548374E-2</v>
      </c>
      <c r="N54" s="64">
        <f t="shared" si="9"/>
        <v>6720</v>
      </c>
      <c r="O54" s="64">
        <f t="shared" si="10"/>
        <v>6516</v>
      </c>
      <c r="P54" s="64"/>
      <c r="Q54" s="64"/>
      <c r="R54" s="64">
        <v>208</v>
      </c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3"/>
      <c r="AD54" s="63"/>
      <c r="AE54" s="63"/>
      <c r="AG54" t="str">
        <f t="shared" si="11"/>
        <v>Farmington</v>
      </c>
      <c r="AH54" t="s">
        <v>329</v>
      </c>
      <c r="AI54" s="8">
        <v>5</v>
      </c>
      <c r="AK54">
        <v>1</v>
      </c>
      <c r="AL54" s="105">
        <v>9</v>
      </c>
      <c r="AM54" s="107">
        <v>3</v>
      </c>
      <c r="AN54" s="107">
        <v>55</v>
      </c>
      <c r="AO54" s="111">
        <v>27600</v>
      </c>
      <c r="AP54" s="111">
        <f t="shared" si="12"/>
        <v>9003</v>
      </c>
      <c r="AQ54" t="s">
        <v>2345</v>
      </c>
      <c r="AR54" s="115">
        <f t="shared" si="19"/>
        <v>927600</v>
      </c>
      <c r="AV54">
        <v>28.77</v>
      </c>
      <c r="AW54">
        <v>0.72</v>
      </c>
      <c r="AX54">
        <v>28.06</v>
      </c>
      <c r="AY54" s="2"/>
      <c r="BA54">
        <v>6449</v>
      </c>
      <c r="BB54">
        <v>271</v>
      </c>
      <c r="BC54">
        <v>6224</v>
      </c>
      <c r="BD54">
        <v>292</v>
      </c>
    </row>
    <row r="55" spans="1:56" hidden="1" outlineLevel="1">
      <c r="A55" t="s">
        <v>501</v>
      </c>
      <c r="B55" s="8" t="s">
        <v>2282</v>
      </c>
      <c r="C55" s="1">
        <f t="shared" si="13"/>
        <v>1008</v>
      </c>
      <c r="D55" s="8">
        <f>IF(N55&gt;0, RANK(N55,(N55:P55,Q55:AE55)),0)</f>
        <v>2</v>
      </c>
      <c r="E55" s="8">
        <f>IF(O55&gt;0,RANK(O55,(N55:P55,Q55:AE55)),0)</f>
        <v>1</v>
      </c>
      <c r="F55" s="8">
        <f t="shared" si="14"/>
        <v>0</v>
      </c>
      <c r="G55" s="61">
        <f t="shared" si="2"/>
        <v>13</v>
      </c>
      <c r="H55" s="66">
        <f t="shared" si="3"/>
        <v>1.2896825396825396E-2</v>
      </c>
      <c r="I55" s="7"/>
      <c r="J55" s="2">
        <f t="shared" si="15"/>
        <v>0.47718253968253971</v>
      </c>
      <c r="K55" s="2">
        <f t="shared" si="16"/>
        <v>0.49007936507936506</v>
      </c>
      <c r="L55" s="2">
        <f t="shared" si="17"/>
        <v>0</v>
      </c>
      <c r="M55" s="2">
        <f t="shared" si="18"/>
        <v>3.2738095238095177E-2</v>
      </c>
      <c r="N55" s="64">
        <f t="shared" si="9"/>
        <v>481</v>
      </c>
      <c r="O55" s="64">
        <f t="shared" si="10"/>
        <v>494</v>
      </c>
      <c r="P55" s="64"/>
      <c r="Q55" s="64"/>
      <c r="R55" s="64">
        <v>33</v>
      </c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3"/>
      <c r="AD55" s="63"/>
      <c r="AE55" s="63"/>
      <c r="AG55" t="str">
        <f t="shared" si="11"/>
        <v>Franklin</v>
      </c>
      <c r="AH55" t="s">
        <v>422</v>
      </c>
      <c r="AI55" s="8">
        <v>2</v>
      </c>
      <c r="AK55">
        <v>1</v>
      </c>
      <c r="AL55" s="105">
        <v>9</v>
      </c>
      <c r="AM55" s="107">
        <v>11</v>
      </c>
      <c r="AN55" s="107">
        <v>20</v>
      </c>
      <c r="AO55" s="111">
        <v>29910</v>
      </c>
      <c r="AP55" s="111">
        <f t="shared" si="12"/>
        <v>9011</v>
      </c>
      <c r="AQ55" t="s">
        <v>2345</v>
      </c>
      <c r="AR55" s="115">
        <f t="shared" si="19"/>
        <v>929910</v>
      </c>
      <c r="AV55">
        <v>19.579999999999998</v>
      </c>
      <c r="AW55">
        <v>7.0000000000000007E-2</v>
      </c>
      <c r="AX55">
        <v>19.510000000000002</v>
      </c>
      <c r="AY55" s="2"/>
      <c r="BA55">
        <v>458</v>
      </c>
      <c r="BB55">
        <v>23</v>
      </c>
      <c r="BC55">
        <v>451</v>
      </c>
      <c r="BD55">
        <v>43</v>
      </c>
    </row>
    <row r="56" spans="1:56" hidden="1" outlineLevel="1">
      <c r="A56" t="s">
        <v>2427</v>
      </c>
      <c r="B56" s="8" t="s">
        <v>2282</v>
      </c>
      <c r="C56" s="1">
        <f t="shared" si="13"/>
        <v>18621</v>
      </c>
      <c r="D56" s="8">
        <f>IF(N56&gt;0, RANK(N56,(N56:P56,Q56:AE56)),0)</f>
        <v>1</v>
      </c>
      <c r="E56" s="8">
        <f>IF(O56&gt;0,RANK(O56,(N56:P56,Q56:AE56)),0)</f>
        <v>2</v>
      </c>
      <c r="F56" s="8">
        <f t="shared" si="14"/>
        <v>0</v>
      </c>
      <c r="G56" s="61">
        <f t="shared" si="2"/>
        <v>369</v>
      </c>
      <c r="H56" s="66">
        <f t="shared" si="3"/>
        <v>1.9816336394393428E-2</v>
      </c>
      <c r="I56" s="7"/>
      <c r="J56" s="2">
        <f t="shared" si="15"/>
        <v>0.50163793566403525</v>
      </c>
      <c r="K56" s="2">
        <f t="shared" si="16"/>
        <v>0.4818215992696418</v>
      </c>
      <c r="L56" s="2">
        <f t="shared" si="17"/>
        <v>0</v>
      </c>
      <c r="M56" s="2">
        <f t="shared" si="18"/>
        <v>1.6540465066322951E-2</v>
      </c>
      <c r="N56" s="64">
        <f t="shared" si="9"/>
        <v>9341</v>
      </c>
      <c r="O56" s="64">
        <f t="shared" si="10"/>
        <v>8972</v>
      </c>
      <c r="P56" s="64"/>
      <c r="Q56" s="64"/>
      <c r="R56" s="64">
        <v>308</v>
      </c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3"/>
      <c r="AD56" s="63"/>
      <c r="AE56" s="63"/>
      <c r="AG56" t="str">
        <f t="shared" si="11"/>
        <v>Glastonbury</v>
      </c>
      <c r="AH56" t="s">
        <v>329</v>
      </c>
      <c r="AI56" s="8">
        <v>0</v>
      </c>
      <c r="AK56">
        <v>1</v>
      </c>
      <c r="AL56" s="105">
        <v>9</v>
      </c>
      <c r="AM56" s="107">
        <v>3</v>
      </c>
      <c r="AN56" s="107">
        <v>60</v>
      </c>
      <c r="AO56" s="111">
        <v>31240</v>
      </c>
      <c r="AP56" s="111">
        <f t="shared" si="12"/>
        <v>9003</v>
      </c>
      <c r="AQ56" t="s">
        <v>2345</v>
      </c>
      <c r="AR56" s="115">
        <f t="shared" si="19"/>
        <v>931240</v>
      </c>
      <c r="AV56">
        <v>52.29</v>
      </c>
      <c r="AW56">
        <v>0.92</v>
      </c>
      <c r="AX56">
        <v>51.37</v>
      </c>
      <c r="AY56" s="2"/>
      <c r="BA56">
        <v>9049</v>
      </c>
      <c r="BB56">
        <v>292</v>
      </c>
      <c r="BC56">
        <v>8536</v>
      </c>
      <c r="BD56">
        <v>436</v>
      </c>
    </row>
    <row r="57" spans="1:56" hidden="1" outlineLevel="1">
      <c r="A57" t="s">
        <v>1189</v>
      </c>
      <c r="B57" s="8" t="s">
        <v>2282</v>
      </c>
      <c r="C57" s="1">
        <f t="shared" si="13"/>
        <v>1741</v>
      </c>
      <c r="D57" s="8">
        <f>IF(N57&gt;0, RANK(N57,(N57:P57,Q57:AE57)),0)</f>
        <v>2</v>
      </c>
      <c r="E57" s="8">
        <f>IF(O57&gt;0,RANK(O57,(N57:P57,Q57:AE57)),0)</f>
        <v>1</v>
      </c>
      <c r="F57" s="8">
        <f t="shared" si="14"/>
        <v>0</v>
      </c>
      <c r="G57" s="61">
        <f t="shared" si="2"/>
        <v>380</v>
      </c>
      <c r="H57" s="66">
        <f t="shared" si="3"/>
        <v>0.21826536473291211</v>
      </c>
      <c r="I57" s="7"/>
      <c r="J57" s="2">
        <f t="shared" si="15"/>
        <v>0.38598506605399197</v>
      </c>
      <c r="K57" s="2">
        <f t="shared" si="16"/>
        <v>0.6042504307869041</v>
      </c>
      <c r="L57" s="2">
        <f t="shared" si="17"/>
        <v>0</v>
      </c>
      <c r="M57" s="2">
        <f t="shared" si="18"/>
        <v>9.7645031591039322E-3</v>
      </c>
      <c r="N57" s="64">
        <f t="shared" si="9"/>
        <v>672</v>
      </c>
      <c r="O57" s="64">
        <f t="shared" si="10"/>
        <v>1052</v>
      </c>
      <c r="P57" s="64"/>
      <c r="Q57" s="64"/>
      <c r="R57" s="64">
        <v>17</v>
      </c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3"/>
      <c r="AD57" s="63"/>
      <c r="AE57" s="63"/>
      <c r="AG57" t="str">
        <f t="shared" si="11"/>
        <v>Goshen</v>
      </c>
      <c r="AH57" t="s">
        <v>2101</v>
      </c>
      <c r="AI57" s="8">
        <v>5</v>
      </c>
      <c r="AK57">
        <v>1</v>
      </c>
      <c r="AL57" s="105">
        <v>9</v>
      </c>
      <c r="AM57" s="107">
        <v>5</v>
      </c>
      <c r="AN57" s="107">
        <v>35</v>
      </c>
      <c r="AO57" s="111">
        <v>32290</v>
      </c>
      <c r="AP57" s="111">
        <f t="shared" si="12"/>
        <v>9005</v>
      </c>
      <c r="AQ57" t="s">
        <v>2345</v>
      </c>
      <c r="AR57" s="115">
        <f t="shared" si="19"/>
        <v>932290</v>
      </c>
      <c r="AV57">
        <v>45.2</v>
      </c>
      <c r="AW57">
        <v>1.55</v>
      </c>
      <c r="AX57">
        <v>43.66</v>
      </c>
      <c r="AY57" s="2"/>
      <c r="BA57">
        <v>637</v>
      </c>
      <c r="BB57">
        <v>35</v>
      </c>
      <c r="BC57">
        <v>990</v>
      </c>
      <c r="BD57">
        <v>62</v>
      </c>
    </row>
    <row r="58" spans="1:56" hidden="1" outlineLevel="1">
      <c r="A58" t="s">
        <v>1585</v>
      </c>
      <c r="B58" s="8" t="s">
        <v>2282</v>
      </c>
      <c r="C58" s="1">
        <f t="shared" si="13"/>
        <v>6204</v>
      </c>
      <c r="D58" s="8">
        <f>IF(N58&gt;0, RANK(N58,(N58:P58,Q58:AE58)),0)</f>
        <v>2</v>
      </c>
      <c r="E58" s="8">
        <f>IF(O58&gt;0,RANK(O58,(N58:P58,Q58:AE58)),0)</f>
        <v>1</v>
      </c>
      <c r="F58" s="8">
        <f t="shared" si="14"/>
        <v>0</v>
      </c>
      <c r="G58" s="61">
        <f t="shared" si="2"/>
        <v>590</v>
      </c>
      <c r="H58" s="66">
        <f t="shared" si="3"/>
        <v>9.5099935525467444E-2</v>
      </c>
      <c r="I58" s="7"/>
      <c r="J58" s="2">
        <f t="shared" si="15"/>
        <v>0.44261766602192132</v>
      </c>
      <c r="K58" s="2">
        <f t="shared" si="16"/>
        <v>0.53771760154738879</v>
      </c>
      <c r="L58" s="2">
        <f t="shared" si="17"/>
        <v>0</v>
      </c>
      <c r="M58" s="2">
        <f t="shared" si="18"/>
        <v>1.9664732430689891E-2</v>
      </c>
      <c r="N58" s="64">
        <f t="shared" si="9"/>
        <v>2746</v>
      </c>
      <c r="O58" s="64">
        <f t="shared" si="10"/>
        <v>3336</v>
      </c>
      <c r="P58" s="64"/>
      <c r="Q58" s="64"/>
      <c r="R58" s="64">
        <v>122</v>
      </c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3"/>
      <c r="AD58" s="63"/>
      <c r="AE58" s="63"/>
      <c r="AG58" t="str">
        <f t="shared" si="11"/>
        <v>Granby</v>
      </c>
      <c r="AH58" t="s">
        <v>329</v>
      </c>
      <c r="AI58" s="8">
        <v>1</v>
      </c>
      <c r="AK58">
        <v>1</v>
      </c>
      <c r="AL58" s="105">
        <v>9</v>
      </c>
      <c r="AM58" s="107">
        <v>3</v>
      </c>
      <c r="AN58" s="107">
        <v>65</v>
      </c>
      <c r="AO58" s="111">
        <v>32640</v>
      </c>
      <c r="AP58" s="111">
        <f t="shared" si="12"/>
        <v>9003</v>
      </c>
      <c r="AQ58" t="s">
        <v>2345</v>
      </c>
      <c r="AR58" s="115">
        <f t="shared" si="19"/>
        <v>932640</v>
      </c>
      <c r="AV58">
        <v>40.82</v>
      </c>
      <c r="AW58">
        <v>0.13</v>
      </c>
      <c r="AX58">
        <v>40.69</v>
      </c>
      <c r="AY58" s="2"/>
      <c r="BA58">
        <v>2638</v>
      </c>
      <c r="BB58">
        <v>108</v>
      </c>
      <c r="BC58">
        <v>3171</v>
      </c>
      <c r="BD58">
        <v>165</v>
      </c>
    </row>
    <row r="59" spans="1:56" hidden="1" outlineLevel="1">
      <c r="A59" t="s">
        <v>1435</v>
      </c>
      <c r="B59" s="8" t="s">
        <v>2282</v>
      </c>
      <c r="C59" s="1">
        <f t="shared" si="13"/>
        <v>28476</v>
      </c>
      <c r="D59" s="8">
        <f>IF(N59&gt;0, RANK(N59,(N59:P59,Q59:AE59)),0)</f>
        <v>2</v>
      </c>
      <c r="E59" s="8">
        <f>IF(O59&gt;0,RANK(O59,(N59:P59,Q59:AE59)),0)</f>
        <v>1</v>
      </c>
      <c r="F59" s="8">
        <f t="shared" si="14"/>
        <v>0</v>
      </c>
      <c r="G59" s="61">
        <f t="shared" si="2"/>
        <v>3201</v>
      </c>
      <c r="H59" s="66">
        <f t="shared" si="3"/>
        <v>0.11241045090602612</v>
      </c>
      <c r="I59" s="7"/>
      <c r="J59" s="2">
        <f t="shared" si="15"/>
        <v>0.43829891838741397</v>
      </c>
      <c r="K59" s="2">
        <f t="shared" si="16"/>
        <v>0.55070936929344005</v>
      </c>
      <c r="L59" s="2">
        <f t="shared" si="17"/>
        <v>0</v>
      </c>
      <c r="M59" s="2">
        <f t="shared" si="18"/>
        <v>1.0991712319145974E-2</v>
      </c>
      <c r="N59" s="64">
        <f t="shared" si="9"/>
        <v>12481</v>
      </c>
      <c r="O59" s="64">
        <f t="shared" si="10"/>
        <v>15682</v>
      </c>
      <c r="P59" s="64"/>
      <c r="Q59" s="64"/>
      <c r="R59" s="64">
        <v>313</v>
      </c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3"/>
      <c r="AD59" s="63"/>
      <c r="AE59" s="63"/>
      <c r="AG59" t="str">
        <f t="shared" si="11"/>
        <v>Greenwich</v>
      </c>
      <c r="AH59" t="s">
        <v>1187</v>
      </c>
      <c r="AI59" s="8">
        <v>4</v>
      </c>
      <c r="AK59">
        <v>1</v>
      </c>
      <c r="AL59" s="105">
        <v>9</v>
      </c>
      <c r="AM59" s="107">
        <v>1</v>
      </c>
      <c r="AN59" s="107">
        <v>40</v>
      </c>
      <c r="AO59" s="111">
        <v>33620</v>
      </c>
      <c r="AP59" s="111">
        <f t="shared" si="12"/>
        <v>9001</v>
      </c>
      <c r="AQ59" t="s">
        <v>2345</v>
      </c>
      <c r="AR59" s="115">
        <f t="shared" si="19"/>
        <v>933620</v>
      </c>
      <c r="AV59">
        <v>67.239999999999995</v>
      </c>
      <c r="AW59">
        <v>19.420000000000002</v>
      </c>
      <c r="AX59">
        <v>47.83</v>
      </c>
      <c r="AY59" s="2"/>
      <c r="BA59">
        <v>11926</v>
      </c>
      <c r="BB59">
        <v>555</v>
      </c>
      <c r="BC59">
        <v>15622</v>
      </c>
      <c r="BD59">
        <v>60</v>
      </c>
    </row>
    <row r="60" spans="1:56" hidden="1" outlineLevel="1">
      <c r="A60" t="s">
        <v>1113</v>
      </c>
      <c r="B60" s="8" t="s">
        <v>2282</v>
      </c>
      <c r="C60" s="1">
        <f t="shared" si="13"/>
        <v>4669</v>
      </c>
      <c r="D60" s="8">
        <f>IF(N60&gt;0, RANK(N60,(N60:P60,Q60:AE60)),0)</f>
        <v>2</v>
      </c>
      <c r="E60" s="8">
        <f>IF(O60&gt;0,RANK(O60,(N60:P60,Q60:AE60)),0)</f>
        <v>1</v>
      </c>
      <c r="F60" s="8">
        <f t="shared" si="14"/>
        <v>0</v>
      </c>
      <c r="G60" s="61">
        <f t="shared" si="2"/>
        <v>19</v>
      </c>
      <c r="H60" s="66">
        <f t="shared" si="3"/>
        <v>4.0693938744913258E-3</v>
      </c>
      <c r="I60" s="7"/>
      <c r="J60" s="2">
        <f t="shared" si="15"/>
        <v>0.48425787106446777</v>
      </c>
      <c r="K60" s="2">
        <f t="shared" si="16"/>
        <v>0.48832726493895912</v>
      </c>
      <c r="L60" s="2">
        <f t="shared" si="17"/>
        <v>0</v>
      </c>
      <c r="M60" s="2">
        <f t="shared" si="18"/>
        <v>2.7414863996573058E-2</v>
      </c>
      <c r="N60" s="64">
        <f t="shared" si="9"/>
        <v>2261</v>
      </c>
      <c r="O60" s="64">
        <f t="shared" si="10"/>
        <v>2280</v>
      </c>
      <c r="P60" s="64"/>
      <c r="Q60" s="64"/>
      <c r="R60" s="64">
        <v>128</v>
      </c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3"/>
      <c r="AD60" s="63"/>
      <c r="AE60" s="63"/>
      <c r="AG60" t="str">
        <f t="shared" si="11"/>
        <v>Griswold</v>
      </c>
      <c r="AH60" t="s">
        <v>422</v>
      </c>
      <c r="AI60" s="8">
        <v>2</v>
      </c>
      <c r="AK60">
        <v>1</v>
      </c>
      <c r="AL60" s="105">
        <v>9</v>
      </c>
      <c r="AM60" s="107">
        <v>11</v>
      </c>
      <c r="AN60" s="107">
        <v>25</v>
      </c>
      <c r="AO60" s="111">
        <v>33900</v>
      </c>
      <c r="AP60" s="111">
        <f t="shared" si="12"/>
        <v>9011</v>
      </c>
      <c r="AQ60" t="s">
        <v>2345</v>
      </c>
      <c r="AR60" s="115">
        <f t="shared" si="19"/>
        <v>933900</v>
      </c>
      <c r="AV60">
        <v>37.1</v>
      </c>
      <c r="AW60">
        <v>2.16</v>
      </c>
      <c r="AX60">
        <v>34.950000000000003</v>
      </c>
      <c r="AY60" s="2"/>
      <c r="BA60">
        <v>2135</v>
      </c>
      <c r="BB60">
        <v>126</v>
      </c>
      <c r="BC60">
        <v>2082</v>
      </c>
      <c r="BD60">
        <v>198</v>
      </c>
    </row>
    <row r="61" spans="1:56" hidden="1" outlineLevel="1">
      <c r="A61" t="s">
        <v>1298</v>
      </c>
      <c r="B61" s="8" t="s">
        <v>2282</v>
      </c>
      <c r="C61" s="1">
        <f t="shared" si="13"/>
        <v>13186</v>
      </c>
      <c r="D61" s="8">
        <f>IF(N61&gt;0, RANK(N61,(N61:P61,Q61:AE61)),0)</f>
        <v>1</v>
      </c>
      <c r="E61" s="8">
        <f>IF(O61&gt;0,RANK(O61,(N61:P61,Q61:AE61)),0)</f>
        <v>2</v>
      </c>
      <c r="F61" s="8">
        <f t="shared" si="14"/>
        <v>0</v>
      </c>
      <c r="G61" s="61">
        <f t="shared" si="2"/>
        <v>2383</v>
      </c>
      <c r="H61" s="66">
        <f t="shared" si="3"/>
        <v>0.18072197785530109</v>
      </c>
      <c r="I61" s="7"/>
      <c r="J61" s="2">
        <f t="shared" si="15"/>
        <v>0.57970574852115886</v>
      </c>
      <c r="K61" s="2">
        <f t="shared" si="16"/>
        <v>0.39898377066585772</v>
      </c>
      <c r="L61" s="2">
        <f t="shared" si="17"/>
        <v>0</v>
      </c>
      <c r="M61" s="2">
        <f t="shared" si="18"/>
        <v>2.1310480812983423E-2</v>
      </c>
      <c r="N61" s="64">
        <f t="shared" si="9"/>
        <v>7644</v>
      </c>
      <c r="O61" s="64">
        <f t="shared" si="10"/>
        <v>5261</v>
      </c>
      <c r="P61" s="64"/>
      <c r="Q61" s="64"/>
      <c r="R61" s="64">
        <v>281</v>
      </c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3"/>
      <c r="AD61" s="63"/>
      <c r="AE61" s="63"/>
      <c r="AG61" t="str">
        <f t="shared" si="11"/>
        <v>Groton</v>
      </c>
      <c r="AH61" t="s">
        <v>422</v>
      </c>
      <c r="AI61" s="8">
        <v>2</v>
      </c>
      <c r="AK61">
        <v>1</v>
      </c>
      <c r="AL61" s="105">
        <v>9</v>
      </c>
      <c r="AM61" s="107">
        <v>11</v>
      </c>
      <c r="AN61" s="107">
        <v>30</v>
      </c>
      <c r="AO61" s="111">
        <v>34250</v>
      </c>
      <c r="AP61" s="111">
        <f t="shared" si="12"/>
        <v>9011</v>
      </c>
      <c r="AQ61" t="s">
        <v>2345</v>
      </c>
      <c r="AR61" s="115">
        <f t="shared" si="19"/>
        <v>934250</v>
      </c>
      <c r="AV61">
        <v>45.2</v>
      </c>
      <c r="AW61">
        <v>13.9</v>
      </c>
      <c r="AX61">
        <v>31.3</v>
      </c>
      <c r="AY61" s="2"/>
      <c r="BA61">
        <v>7292</v>
      </c>
      <c r="BB61">
        <v>352</v>
      </c>
      <c r="BC61">
        <v>4872</v>
      </c>
      <c r="BD61">
        <v>389</v>
      </c>
    </row>
    <row r="62" spans="1:56" hidden="1" outlineLevel="1">
      <c r="A62" t="s">
        <v>2259</v>
      </c>
      <c r="B62" s="8" t="s">
        <v>2282</v>
      </c>
      <c r="C62" s="1">
        <f t="shared" si="13"/>
        <v>12355</v>
      </c>
      <c r="D62" s="8">
        <f>IF(N62&gt;0, RANK(N62,(N62:P62,Q62:AE62)),0)</f>
        <v>1</v>
      </c>
      <c r="E62" s="8">
        <f>IF(O62&gt;0,RANK(O62,(N62:P62,Q62:AE62)),0)</f>
        <v>2</v>
      </c>
      <c r="F62" s="8">
        <f t="shared" si="14"/>
        <v>0</v>
      </c>
      <c r="G62" s="61">
        <f t="shared" si="2"/>
        <v>2029</v>
      </c>
      <c r="H62" s="66">
        <f t="shared" si="3"/>
        <v>0.1642250101173614</v>
      </c>
      <c r="I62" s="7"/>
      <c r="J62" s="2">
        <f t="shared" si="15"/>
        <v>0.57320922703358967</v>
      </c>
      <c r="K62" s="2">
        <f t="shared" si="16"/>
        <v>0.40898421691622827</v>
      </c>
      <c r="L62" s="2">
        <f t="shared" si="17"/>
        <v>0</v>
      </c>
      <c r="M62" s="2">
        <f t="shared" si="18"/>
        <v>1.7806556050182054E-2</v>
      </c>
      <c r="N62" s="64">
        <f t="shared" si="9"/>
        <v>7082</v>
      </c>
      <c r="O62" s="64">
        <f t="shared" si="10"/>
        <v>5053</v>
      </c>
      <c r="P62" s="64"/>
      <c r="Q62" s="64"/>
      <c r="R62" s="64">
        <v>220</v>
      </c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3"/>
      <c r="AD62" s="63"/>
      <c r="AE62" s="63"/>
      <c r="AG62" t="str">
        <f t="shared" si="11"/>
        <v>Guilford</v>
      </c>
      <c r="AH62" t="s">
        <v>2242</v>
      </c>
      <c r="AI62" s="8">
        <v>3</v>
      </c>
      <c r="AK62">
        <v>1</v>
      </c>
      <c r="AL62" s="105">
        <v>9</v>
      </c>
      <c r="AM62" s="107">
        <v>9</v>
      </c>
      <c r="AN62" s="107">
        <v>40</v>
      </c>
      <c r="AO62" s="111">
        <v>34950</v>
      </c>
      <c r="AP62" s="111">
        <f t="shared" si="12"/>
        <v>9009</v>
      </c>
      <c r="AQ62" t="s">
        <v>2345</v>
      </c>
      <c r="AR62" s="115">
        <f t="shared" si="19"/>
        <v>934950</v>
      </c>
      <c r="AV62">
        <v>49.73</v>
      </c>
      <c r="AW62">
        <v>2.68</v>
      </c>
      <c r="AX62">
        <v>47.05</v>
      </c>
      <c r="AY62" s="2"/>
      <c r="BA62">
        <v>6803</v>
      </c>
      <c r="BB62">
        <v>279</v>
      </c>
      <c r="BC62">
        <v>4749</v>
      </c>
      <c r="BD62">
        <v>304</v>
      </c>
    </row>
    <row r="63" spans="1:56" hidden="1" outlineLevel="1">
      <c r="A63" t="s">
        <v>1538</v>
      </c>
      <c r="B63" s="8" t="s">
        <v>2282</v>
      </c>
      <c r="C63" s="1">
        <f t="shared" si="13"/>
        <v>4557</v>
      </c>
      <c r="D63" s="8">
        <f>IF(N63&gt;0, RANK(N63,(N63:P63,Q63:AE63)),0)</f>
        <v>2</v>
      </c>
      <c r="E63" s="8">
        <f>IF(O63&gt;0,RANK(O63,(N63:P63,Q63:AE63)),0)</f>
        <v>1</v>
      </c>
      <c r="F63" s="8">
        <f t="shared" si="14"/>
        <v>0</v>
      </c>
      <c r="G63" s="61">
        <f t="shared" si="2"/>
        <v>173</v>
      </c>
      <c r="H63" s="66">
        <f t="shared" si="3"/>
        <v>3.7963572525784507E-2</v>
      </c>
      <c r="I63" s="7"/>
      <c r="J63" s="2">
        <f t="shared" si="15"/>
        <v>0.46894886987052886</v>
      </c>
      <c r="K63" s="2">
        <f t="shared" si="16"/>
        <v>0.50691244239631339</v>
      </c>
      <c r="L63" s="2">
        <f t="shared" si="17"/>
        <v>0</v>
      </c>
      <c r="M63" s="2">
        <f t="shared" si="18"/>
        <v>2.4138687733157749E-2</v>
      </c>
      <c r="N63" s="64">
        <f t="shared" si="9"/>
        <v>2137</v>
      </c>
      <c r="O63" s="64">
        <f t="shared" si="10"/>
        <v>2310</v>
      </c>
      <c r="P63" s="64"/>
      <c r="Q63" s="64"/>
      <c r="R63" s="64">
        <v>110</v>
      </c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3"/>
      <c r="AD63" s="63"/>
      <c r="AE63" s="63"/>
      <c r="AG63" t="str">
        <f t="shared" si="11"/>
        <v>Haddam</v>
      </c>
      <c r="AH63" t="s">
        <v>1161</v>
      </c>
      <c r="AI63" s="8">
        <v>2</v>
      </c>
      <c r="AK63">
        <v>1</v>
      </c>
      <c r="AL63" s="105">
        <v>9</v>
      </c>
      <c r="AM63" s="107">
        <v>7</v>
      </c>
      <c r="AN63" s="107">
        <v>45</v>
      </c>
      <c r="AO63" s="111">
        <v>35230</v>
      </c>
      <c r="AP63" s="111">
        <f t="shared" si="12"/>
        <v>9007</v>
      </c>
      <c r="AQ63" t="s">
        <v>2345</v>
      </c>
      <c r="AR63" s="115">
        <f t="shared" si="19"/>
        <v>935230</v>
      </c>
      <c r="AV63">
        <v>46.35</v>
      </c>
      <c r="AW63">
        <v>2.3199999999999998</v>
      </c>
      <c r="AX63">
        <v>44.03</v>
      </c>
      <c r="AY63" s="2"/>
      <c r="BA63">
        <v>2029</v>
      </c>
      <c r="BB63">
        <v>108</v>
      </c>
      <c r="BC63">
        <v>2139</v>
      </c>
      <c r="BD63">
        <v>171</v>
      </c>
    </row>
    <row r="64" spans="1:56" hidden="1" outlineLevel="1">
      <c r="A64" t="s">
        <v>1542</v>
      </c>
      <c r="B64" s="8" t="s">
        <v>2282</v>
      </c>
      <c r="C64" s="1">
        <f t="shared" si="13"/>
        <v>25784</v>
      </c>
      <c r="D64" s="8">
        <f>IF(N64&gt;0, RANK(N64,(N64:P64,Q64:AE64)),0)</f>
        <v>1</v>
      </c>
      <c r="E64" s="8">
        <f>IF(O64&gt;0,RANK(O64,(N64:P64,Q64:AE64)),0)</f>
        <v>2</v>
      </c>
      <c r="F64" s="8">
        <f t="shared" si="14"/>
        <v>0</v>
      </c>
      <c r="G64" s="61">
        <f t="shared" si="2"/>
        <v>10421</v>
      </c>
      <c r="H64" s="66">
        <f t="shared" si="3"/>
        <v>0.40416537387527146</v>
      </c>
      <c r="I64" s="7"/>
      <c r="J64" s="2">
        <f t="shared" si="15"/>
        <v>0.69523735650015517</v>
      </c>
      <c r="K64" s="2">
        <f t="shared" si="16"/>
        <v>0.29107198262488365</v>
      </c>
      <c r="L64" s="2">
        <f t="shared" si="17"/>
        <v>0</v>
      </c>
      <c r="M64" s="2">
        <f t="shared" si="18"/>
        <v>1.369066087496118E-2</v>
      </c>
      <c r="N64" s="64">
        <f t="shared" si="9"/>
        <v>17926</v>
      </c>
      <c r="O64" s="64">
        <f t="shared" si="10"/>
        <v>7505</v>
      </c>
      <c r="P64" s="64"/>
      <c r="Q64" s="64"/>
      <c r="R64" s="64">
        <v>353</v>
      </c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3"/>
      <c r="AD64" s="63"/>
      <c r="AE64" s="63"/>
      <c r="AG64" t="str">
        <f t="shared" si="11"/>
        <v>Hamden</v>
      </c>
      <c r="AH64" t="s">
        <v>2242</v>
      </c>
      <c r="AI64" s="8">
        <v>3</v>
      </c>
      <c r="AK64">
        <v>1</v>
      </c>
      <c r="AL64" s="105">
        <v>9</v>
      </c>
      <c r="AM64" s="107">
        <v>9</v>
      </c>
      <c r="AN64" s="107">
        <v>45</v>
      </c>
      <c r="AO64" s="111">
        <v>35650</v>
      </c>
      <c r="AP64" s="111">
        <f t="shared" si="12"/>
        <v>9009</v>
      </c>
      <c r="AQ64" t="s">
        <v>2345</v>
      </c>
      <c r="AR64" s="115">
        <f t="shared" si="19"/>
        <v>935650</v>
      </c>
      <c r="AV64">
        <v>33.32</v>
      </c>
      <c r="AW64">
        <v>0.54</v>
      </c>
      <c r="AX64">
        <v>32.78</v>
      </c>
      <c r="AY64" s="2"/>
      <c r="BA64">
        <v>17411</v>
      </c>
      <c r="BB64">
        <v>515</v>
      </c>
      <c r="BC64">
        <v>6983</v>
      </c>
      <c r="BD64">
        <v>522</v>
      </c>
    </row>
    <row r="65" spans="1:56" hidden="1" outlineLevel="1">
      <c r="A65" t="s">
        <v>285</v>
      </c>
      <c r="B65" s="8" t="s">
        <v>2282</v>
      </c>
      <c r="C65" s="1">
        <f t="shared" si="13"/>
        <v>997</v>
      </c>
      <c r="D65" s="8">
        <f>IF(N65&gt;0, RANK(N65,(N65:P65,Q65:AE65)),0)</f>
        <v>1</v>
      </c>
      <c r="E65" s="8">
        <f>IF(O65&gt;0,RANK(O65,(N65:P65,Q65:AE65)),0)</f>
        <v>2</v>
      </c>
      <c r="F65" s="8">
        <f t="shared" si="14"/>
        <v>0</v>
      </c>
      <c r="G65" s="61">
        <f t="shared" si="2"/>
        <v>97</v>
      </c>
      <c r="H65" s="66">
        <f t="shared" si="3"/>
        <v>9.7291875626880645E-2</v>
      </c>
      <c r="I65" s="7"/>
      <c r="J65" s="2">
        <f t="shared" si="15"/>
        <v>0.54062186559679037</v>
      </c>
      <c r="K65" s="2">
        <f t="shared" si="16"/>
        <v>0.44332998996990974</v>
      </c>
      <c r="L65" s="2">
        <f t="shared" si="17"/>
        <v>0</v>
      </c>
      <c r="M65" s="2">
        <f t="shared" si="18"/>
        <v>1.6048144433299882E-2</v>
      </c>
      <c r="N65" s="64">
        <f t="shared" si="9"/>
        <v>539</v>
      </c>
      <c r="O65" s="64">
        <f t="shared" si="10"/>
        <v>442</v>
      </c>
      <c r="P65" s="64"/>
      <c r="Q65" s="64"/>
      <c r="R65" s="64">
        <v>16</v>
      </c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3"/>
      <c r="AD65" s="63"/>
      <c r="AE65" s="63"/>
      <c r="AG65" t="str">
        <f t="shared" si="11"/>
        <v>Hampton</v>
      </c>
      <c r="AH65" t="s">
        <v>1474</v>
      </c>
      <c r="AI65" s="8">
        <v>2</v>
      </c>
      <c r="AK65">
        <v>1</v>
      </c>
      <c r="AL65" s="105">
        <v>9</v>
      </c>
      <c r="AM65" s="107">
        <v>15</v>
      </c>
      <c r="AN65" s="107">
        <v>30</v>
      </c>
      <c r="AO65" s="111">
        <v>36000</v>
      </c>
      <c r="AP65" s="111">
        <f t="shared" si="12"/>
        <v>9015</v>
      </c>
      <c r="AQ65" t="s">
        <v>2345</v>
      </c>
      <c r="AR65" s="115">
        <f t="shared" si="19"/>
        <v>936000</v>
      </c>
      <c r="AV65">
        <v>25.5</v>
      </c>
      <c r="AW65">
        <v>0.5</v>
      </c>
      <c r="AX65">
        <v>25</v>
      </c>
      <c r="AY65" s="2"/>
      <c r="BA65">
        <v>514</v>
      </c>
      <c r="BB65">
        <v>25</v>
      </c>
      <c r="BC65">
        <v>415</v>
      </c>
      <c r="BD65">
        <v>27</v>
      </c>
    </row>
    <row r="66" spans="1:56" hidden="1" outlineLevel="1">
      <c r="A66" t="s">
        <v>329</v>
      </c>
      <c r="B66" s="8" t="s">
        <v>2282</v>
      </c>
      <c r="C66" s="1">
        <f t="shared" si="13"/>
        <v>33123</v>
      </c>
      <c r="D66" s="8">
        <f>IF(N66&gt;0, RANK(N66,(N66:P66,Q66:AE66)),0)</f>
        <v>1</v>
      </c>
      <c r="E66" s="8">
        <f>IF(O66&gt;0,RANK(O66,(N66:P66,Q66:AE66)),0)</f>
        <v>2</v>
      </c>
      <c r="F66" s="8">
        <f t="shared" si="14"/>
        <v>0</v>
      </c>
      <c r="G66" s="61">
        <f t="shared" ref="G66:G129" si="20">IF(C66&gt;0,MAX(N66:P66)-LARGE(N66:P66,2),0)</f>
        <v>26184</v>
      </c>
      <c r="H66" s="66">
        <f t="shared" ref="H66:H129" si="21">IF(C66&gt;0,G66/C66,0)</f>
        <v>0.79050810614980527</v>
      </c>
      <c r="I66" s="7"/>
      <c r="J66" s="2">
        <f t="shared" si="15"/>
        <v>0.89234066962533587</v>
      </c>
      <c r="K66" s="2">
        <f t="shared" si="16"/>
        <v>0.1018325634755306</v>
      </c>
      <c r="L66" s="2">
        <f t="shared" si="17"/>
        <v>0</v>
      </c>
      <c r="M66" s="2">
        <f t="shared" si="18"/>
        <v>5.8267668991335286E-3</v>
      </c>
      <c r="N66" s="64">
        <f t="shared" si="9"/>
        <v>29557</v>
      </c>
      <c r="O66" s="64">
        <f t="shared" si="10"/>
        <v>3373</v>
      </c>
      <c r="P66" s="64"/>
      <c r="Q66" s="64"/>
      <c r="R66" s="64">
        <v>193</v>
      </c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3"/>
      <c r="AD66" s="63"/>
      <c r="AE66" s="63"/>
      <c r="AG66" t="str">
        <f t="shared" si="11"/>
        <v>Hartford</v>
      </c>
      <c r="AH66" t="s">
        <v>329</v>
      </c>
      <c r="AI66" s="8">
        <v>1</v>
      </c>
      <c r="AK66">
        <v>1</v>
      </c>
      <c r="AL66" s="105">
        <v>9</v>
      </c>
      <c r="AM66" s="107">
        <v>3</v>
      </c>
      <c r="AN66" s="107">
        <v>70</v>
      </c>
      <c r="AO66" s="111">
        <v>37070</v>
      </c>
      <c r="AP66" s="111">
        <f t="shared" si="12"/>
        <v>9003</v>
      </c>
      <c r="AQ66" t="s">
        <v>2345</v>
      </c>
      <c r="AR66" s="115">
        <f t="shared" si="19"/>
        <v>937070</v>
      </c>
      <c r="AV66">
        <v>17.97</v>
      </c>
      <c r="AW66">
        <v>0.66</v>
      </c>
      <c r="AX66">
        <v>17.309999999999999</v>
      </c>
      <c r="AY66" s="2"/>
      <c r="BA66">
        <v>27433</v>
      </c>
      <c r="BB66">
        <v>2124</v>
      </c>
      <c r="BC66">
        <v>2718</v>
      </c>
      <c r="BD66">
        <v>655</v>
      </c>
    </row>
    <row r="67" spans="1:56" hidden="1" outlineLevel="1">
      <c r="A67" t="s">
        <v>1410</v>
      </c>
      <c r="B67" s="8" t="s">
        <v>2282</v>
      </c>
      <c r="C67" s="1">
        <f t="shared" ref="C67:C98" si="22">SUM(N67:AE67)</f>
        <v>1174</v>
      </c>
      <c r="D67" s="8">
        <f>IF(N67&gt;0, RANK(N67,(N67:P67,Q67:AE67)),0)</f>
        <v>2</v>
      </c>
      <c r="E67" s="8">
        <f>IF(O67&gt;0,RANK(O67,(N67:P67,Q67:AE67)),0)</f>
        <v>1</v>
      </c>
      <c r="F67" s="8">
        <f t="shared" ref="F67:F98" si="23">IF(P67&gt;0,RANK(P67,(N67:AE67)),0)</f>
        <v>0</v>
      </c>
      <c r="G67" s="61">
        <f t="shared" si="20"/>
        <v>395</v>
      </c>
      <c r="H67" s="66">
        <f t="shared" si="21"/>
        <v>0.33645655877342417</v>
      </c>
      <c r="I67" s="7"/>
      <c r="J67" s="2">
        <f t="shared" ref="J67:J98" si="24">IF(C67=0,"-",N67/C67)</f>
        <v>0.3194207836456559</v>
      </c>
      <c r="K67" s="2">
        <f t="shared" ref="K67:K98" si="25">IF(C67=0,"-",O67/C67)</f>
        <v>0.65587734241908002</v>
      </c>
      <c r="L67" s="2">
        <f t="shared" ref="L67:L98" si="26">IF(C67=0,"-",P67/C67)</f>
        <v>0</v>
      </c>
      <c r="M67" s="2">
        <f t="shared" ref="M67:M98" si="27">IF(C67=0,"-",(1-J67-K67-L67))</f>
        <v>2.4701873935264018E-2</v>
      </c>
      <c r="N67" s="64">
        <f t="shared" si="9"/>
        <v>375</v>
      </c>
      <c r="O67" s="64">
        <f t="shared" si="10"/>
        <v>770</v>
      </c>
      <c r="P67" s="64"/>
      <c r="Q67" s="64"/>
      <c r="R67" s="64">
        <v>29</v>
      </c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3"/>
      <c r="AD67" s="63"/>
      <c r="AE67" s="63"/>
      <c r="AG67" t="str">
        <f t="shared" si="11"/>
        <v>Hartland</v>
      </c>
      <c r="AH67" t="s">
        <v>329</v>
      </c>
      <c r="AI67" s="8">
        <v>1</v>
      </c>
      <c r="AK67">
        <v>1</v>
      </c>
      <c r="AL67" s="105">
        <v>9</v>
      </c>
      <c r="AM67" s="107">
        <v>3</v>
      </c>
      <c r="AN67" s="107">
        <v>75</v>
      </c>
      <c r="AO67" s="111">
        <v>37140</v>
      </c>
      <c r="AP67" s="111">
        <f t="shared" si="12"/>
        <v>9003</v>
      </c>
      <c r="AQ67" t="s">
        <v>2345</v>
      </c>
      <c r="AR67" s="115">
        <f t="shared" ref="AR67:AR98" si="28">AL67*100000+AO67</f>
        <v>937140</v>
      </c>
      <c r="AV67">
        <v>34.57</v>
      </c>
      <c r="AW67">
        <v>1.54</v>
      </c>
      <c r="AX67">
        <v>33.03</v>
      </c>
      <c r="AY67" s="2"/>
      <c r="BA67">
        <v>358</v>
      </c>
      <c r="BB67">
        <v>17</v>
      </c>
      <c r="BC67">
        <v>734</v>
      </c>
      <c r="BD67">
        <v>36</v>
      </c>
    </row>
    <row r="68" spans="1:56" hidden="1" outlineLevel="1">
      <c r="A68" t="s">
        <v>557</v>
      </c>
      <c r="B68" s="8" t="s">
        <v>2282</v>
      </c>
      <c r="C68" s="1">
        <f t="shared" si="22"/>
        <v>3183</v>
      </c>
      <c r="D68" s="8">
        <f>IF(N68&gt;0, RANK(N68,(N68:P68,Q68:AE68)),0)</f>
        <v>2</v>
      </c>
      <c r="E68" s="8">
        <f>IF(O68&gt;0,RANK(O68,(N68:P68,Q68:AE68)),0)</f>
        <v>1</v>
      </c>
      <c r="F68" s="8">
        <f t="shared" si="23"/>
        <v>0</v>
      </c>
      <c r="G68" s="61">
        <f t="shared" si="20"/>
        <v>712</v>
      </c>
      <c r="H68" s="66">
        <f t="shared" si="21"/>
        <v>0.22368834432924914</v>
      </c>
      <c r="I68" s="7"/>
      <c r="J68" s="2">
        <f t="shared" si="24"/>
        <v>0.3776311655670751</v>
      </c>
      <c r="K68" s="2">
        <f t="shared" si="25"/>
        <v>0.60131950989632421</v>
      </c>
      <c r="L68" s="2">
        <f t="shared" si="26"/>
        <v>0</v>
      </c>
      <c r="M68" s="2">
        <f t="shared" si="27"/>
        <v>2.1049324536600689E-2</v>
      </c>
      <c r="N68" s="64">
        <f t="shared" ref="N68:N131" si="29">BA68+BB68</f>
        <v>1202</v>
      </c>
      <c r="O68" s="64">
        <f t="shared" ref="O68:O131" si="30">BC68+BD68</f>
        <v>1914</v>
      </c>
      <c r="P68" s="64"/>
      <c r="Q68" s="64"/>
      <c r="R68" s="64">
        <v>67</v>
      </c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3"/>
      <c r="AD68" s="63"/>
      <c r="AE68" s="63"/>
      <c r="AG68" t="str">
        <f t="shared" ref="AG68:AG131" si="31">A68</f>
        <v>Harwinton</v>
      </c>
      <c r="AH68" t="s">
        <v>2101</v>
      </c>
      <c r="AI68" s="8">
        <v>5</v>
      </c>
      <c r="AK68">
        <v>1</v>
      </c>
      <c r="AL68" s="105">
        <v>9</v>
      </c>
      <c r="AM68" s="107">
        <v>5</v>
      </c>
      <c r="AN68" s="107">
        <v>40</v>
      </c>
      <c r="AO68" s="111">
        <v>37280</v>
      </c>
      <c r="AP68" s="111">
        <f t="shared" ref="AP68:AP131" si="32">AL68*1000+AM68</f>
        <v>9005</v>
      </c>
      <c r="AQ68" t="s">
        <v>2345</v>
      </c>
      <c r="AR68" s="115">
        <f t="shared" si="28"/>
        <v>937280</v>
      </c>
      <c r="AV68">
        <v>31.1</v>
      </c>
      <c r="AW68">
        <v>0.35</v>
      </c>
      <c r="AX68">
        <v>30.75</v>
      </c>
      <c r="AY68" s="2"/>
      <c r="BA68">
        <v>1143</v>
      </c>
      <c r="BB68">
        <v>59</v>
      </c>
      <c r="BC68">
        <v>1820</v>
      </c>
      <c r="BD68">
        <v>94</v>
      </c>
    </row>
    <row r="69" spans="1:56" hidden="1" outlineLevel="1">
      <c r="A69" t="s">
        <v>1930</v>
      </c>
      <c r="B69" s="8" t="s">
        <v>2282</v>
      </c>
      <c r="C69" s="1">
        <f t="shared" si="22"/>
        <v>4914</v>
      </c>
      <c r="D69" s="8">
        <f>IF(N69&gt;0, RANK(N69,(N69:P69,Q69:AE69)),0)</f>
        <v>2</v>
      </c>
      <c r="E69" s="8">
        <f>IF(O69&gt;0,RANK(O69,(N69:P69,Q69:AE69)),0)</f>
        <v>1</v>
      </c>
      <c r="F69" s="8">
        <f t="shared" si="23"/>
        <v>0</v>
      </c>
      <c r="G69" s="61">
        <f t="shared" si="20"/>
        <v>369</v>
      </c>
      <c r="H69" s="66">
        <f t="shared" si="21"/>
        <v>7.5091575091575088E-2</v>
      </c>
      <c r="I69" s="7"/>
      <c r="J69" s="2">
        <f t="shared" si="24"/>
        <v>0.45258445258445257</v>
      </c>
      <c r="K69" s="2">
        <f t="shared" si="25"/>
        <v>0.52767602767602773</v>
      </c>
      <c r="L69" s="2">
        <f t="shared" si="26"/>
        <v>0</v>
      </c>
      <c r="M69" s="2">
        <f t="shared" si="27"/>
        <v>1.9739519739519706E-2</v>
      </c>
      <c r="N69" s="64">
        <f t="shared" si="29"/>
        <v>2224</v>
      </c>
      <c r="O69" s="64">
        <f t="shared" si="30"/>
        <v>2593</v>
      </c>
      <c r="P69" s="64"/>
      <c r="Q69" s="64"/>
      <c r="R69" s="64">
        <v>97</v>
      </c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3"/>
      <c r="AD69" s="63"/>
      <c r="AE69" s="63"/>
      <c r="AG69" t="str">
        <f t="shared" si="31"/>
        <v>Hebron</v>
      </c>
      <c r="AH69" t="s">
        <v>424</v>
      </c>
      <c r="AI69" s="8">
        <v>2</v>
      </c>
      <c r="AK69">
        <v>1</v>
      </c>
      <c r="AL69" s="105">
        <v>9</v>
      </c>
      <c r="AM69" s="107">
        <v>13</v>
      </c>
      <c r="AN69" s="107">
        <v>30</v>
      </c>
      <c r="AO69" s="111">
        <v>37910</v>
      </c>
      <c r="AP69" s="111">
        <f t="shared" si="32"/>
        <v>9013</v>
      </c>
      <c r="AQ69" t="s">
        <v>2345</v>
      </c>
      <c r="AR69" s="115">
        <f t="shared" si="28"/>
        <v>937910</v>
      </c>
      <c r="AV69">
        <v>37.26</v>
      </c>
      <c r="AW69">
        <v>0.36</v>
      </c>
      <c r="AX69">
        <v>36.9</v>
      </c>
      <c r="AY69" s="2"/>
      <c r="BA69">
        <v>2113</v>
      </c>
      <c r="BB69">
        <v>111</v>
      </c>
      <c r="BC69">
        <v>2398</v>
      </c>
      <c r="BD69">
        <v>195</v>
      </c>
    </row>
    <row r="70" spans="1:56" hidden="1" outlineLevel="1">
      <c r="A70" t="s">
        <v>75</v>
      </c>
      <c r="B70" s="8" t="s">
        <v>2282</v>
      </c>
      <c r="C70" s="1">
        <f t="shared" si="22"/>
        <v>1635</v>
      </c>
      <c r="D70" s="8">
        <f>IF(N70&gt;0, RANK(N70,(N70:P70,Q70:AE70)),0)</f>
        <v>1</v>
      </c>
      <c r="E70" s="8">
        <f>IF(O70&gt;0,RANK(O70,(N70:P70,Q70:AE70)),0)</f>
        <v>2</v>
      </c>
      <c r="F70" s="8">
        <f t="shared" si="23"/>
        <v>0</v>
      </c>
      <c r="G70" s="61">
        <f t="shared" si="20"/>
        <v>446</v>
      </c>
      <c r="H70" s="66">
        <f t="shared" si="21"/>
        <v>0.27278287461773698</v>
      </c>
      <c r="I70" s="7"/>
      <c r="J70" s="2">
        <f t="shared" si="24"/>
        <v>0.62935779816513759</v>
      </c>
      <c r="K70" s="2">
        <f t="shared" si="25"/>
        <v>0.35657492354740061</v>
      </c>
      <c r="L70" s="2">
        <f t="shared" si="26"/>
        <v>0</v>
      </c>
      <c r="M70" s="2">
        <f t="shared" si="27"/>
        <v>1.4067278287461793E-2</v>
      </c>
      <c r="N70" s="64">
        <f t="shared" si="29"/>
        <v>1029</v>
      </c>
      <c r="O70" s="64">
        <f t="shared" si="30"/>
        <v>583</v>
      </c>
      <c r="P70" s="64"/>
      <c r="Q70" s="64"/>
      <c r="R70" s="64">
        <v>23</v>
      </c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3"/>
      <c r="AD70" s="63"/>
      <c r="AE70" s="63"/>
      <c r="AG70" t="str">
        <f t="shared" si="31"/>
        <v>Kent</v>
      </c>
      <c r="AH70" t="s">
        <v>2101</v>
      </c>
      <c r="AI70" s="8">
        <v>5</v>
      </c>
      <c r="AK70">
        <v>1</v>
      </c>
      <c r="AL70" s="105">
        <v>9</v>
      </c>
      <c r="AM70" s="107">
        <v>5</v>
      </c>
      <c r="AN70" s="107">
        <v>45</v>
      </c>
      <c r="AO70" s="111">
        <v>40290</v>
      </c>
      <c r="AP70" s="111">
        <f t="shared" si="32"/>
        <v>9005</v>
      </c>
      <c r="AQ70" t="s">
        <v>2345</v>
      </c>
      <c r="AR70" s="115">
        <f t="shared" si="28"/>
        <v>940290</v>
      </c>
      <c r="AV70">
        <v>49.59</v>
      </c>
      <c r="AW70">
        <v>1.1200000000000001</v>
      </c>
      <c r="AX70">
        <v>48.47</v>
      </c>
      <c r="AY70" s="2"/>
      <c r="BA70">
        <v>993</v>
      </c>
      <c r="BB70">
        <v>36</v>
      </c>
      <c r="BC70">
        <v>538</v>
      </c>
      <c r="BD70">
        <v>45</v>
      </c>
    </row>
    <row r="71" spans="1:56" hidden="1" outlineLevel="1">
      <c r="A71" t="s">
        <v>1910</v>
      </c>
      <c r="B71" s="8" t="s">
        <v>2282</v>
      </c>
      <c r="C71" s="1">
        <f t="shared" si="22"/>
        <v>5734</v>
      </c>
      <c r="D71" s="8">
        <f>IF(N71&gt;0, RANK(N71,(N71:P71,Q71:AE71)),0)</f>
        <v>1</v>
      </c>
      <c r="E71" s="8">
        <f>IF(O71&gt;0,RANK(O71,(N71:P71,Q71:AE71)),0)</f>
        <v>2</v>
      </c>
      <c r="F71" s="8">
        <f t="shared" si="23"/>
        <v>0</v>
      </c>
      <c r="G71" s="61">
        <f t="shared" si="20"/>
        <v>29</v>
      </c>
      <c r="H71" s="66">
        <f t="shared" si="21"/>
        <v>5.0575514475061038E-3</v>
      </c>
      <c r="I71" s="7"/>
      <c r="J71" s="2">
        <f t="shared" si="24"/>
        <v>0.48953610045343565</v>
      </c>
      <c r="K71" s="2">
        <f t="shared" si="25"/>
        <v>0.48447854900592957</v>
      </c>
      <c r="L71" s="2">
        <f t="shared" si="26"/>
        <v>0</v>
      </c>
      <c r="M71" s="2">
        <f t="shared" si="27"/>
        <v>2.5985350540634777E-2</v>
      </c>
      <c r="N71" s="64">
        <f t="shared" si="29"/>
        <v>2807</v>
      </c>
      <c r="O71" s="64">
        <f t="shared" si="30"/>
        <v>2778</v>
      </c>
      <c r="P71" s="64"/>
      <c r="Q71" s="64"/>
      <c r="R71" s="64">
        <v>149</v>
      </c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3"/>
      <c r="AD71" s="63"/>
      <c r="AE71" s="63"/>
      <c r="AG71" t="str">
        <f t="shared" si="31"/>
        <v>Killingly</v>
      </c>
      <c r="AH71" t="s">
        <v>1474</v>
      </c>
      <c r="AI71" s="8">
        <v>2</v>
      </c>
      <c r="AK71">
        <v>1</v>
      </c>
      <c r="AL71" s="105">
        <v>9</v>
      </c>
      <c r="AM71" s="107">
        <v>15</v>
      </c>
      <c r="AN71" s="107">
        <v>35</v>
      </c>
      <c r="AO71" s="111">
        <v>40500</v>
      </c>
      <c r="AP71" s="111">
        <f t="shared" si="32"/>
        <v>9015</v>
      </c>
      <c r="AQ71" t="s">
        <v>2345</v>
      </c>
      <c r="AR71" s="115">
        <f t="shared" si="28"/>
        <v>940500</v>
      </c>
      <c r="AV71">
        <v>49.99</v>
      </c>
      <c r="AW71">
        <v>1.47</v>
      </c>
      <c r="AX71">
        <v>48.52</v>
      </c>
      <c r="AY71" s="2"/>
      <c r="BA71">
        <v>2642</v>
      </c>
      <c r="BB71">
        <v>165</v>
      </c>
      <c r="BC71">
        <v>2490</v>
      </c>
      <c r="BD71">
        <v>288</v>
      </c>
    </row>
    <row r="72" spans="1:56" hidden="1" outlineLevel="1">
      <c r="A72" t="s">
        <v>1005</v>
      </c>
      <c r="B72" s="8" t="s">
        <v>2282</v>
      </c>
      <c r="C72" s="1">
        <f t="shared" si="22"/>
        <v>3710</v>
      </c>
      <c r="D72" s="8">
        <f>IF(N72&gt;0, RANK(N72,(N72:P72,Q72:AE72)),0)</f>
        <v>2</v>
      </c>
      <c r="E72" s="8">
        <f>IF(O72&gt;0,RANK(O72,(N72:P72,Q72:AE72)),0)</f>
        <v>1</v>
      </c>
      <c r="F72" s="8">
        <f t="shared" si="23"/>
        <v>0</v>
      </c>
      <c r="G72" s="61">
        <f t="shared" si="20"/>
        <v>117</v>
      </c>
      <c r="H72" s="66">
        <f t="shared" si="21"/>
        <v>3.1536388140161728E-2</v>
      </c>
      <c r="I72" s="7"/>
      <c r="J72" s="2">
        <f t="shared" si="24"/>
        <v>0.47358490566037736</v>
      </c>
      <c r="K72" s="2">
        <f t="shared" si="25"/>
        <v>0.50512129380053905</v>
      </c>
      <c r="L72" s="2">
        <f t="shared" si="26"/>
        <v>0</v>
      </c>
      <c r="M72" s="2">
        <f t="shared" si="27"/>
        <v>2.1293800539083585E-2</v>
      </c>
      <c r="N72" s="64">
        <f t="shared" si="29"/>
        <v>1757</v>
      </c>
      <c r="O72" s="64">
        <f t="shared" si="30"/>
        <v>1874</v>
      </c>
      <c r="P72" s="64"/>
      <c r="Q72" s="64"/>
      <c r="R72" s="64">
        <v>79</v>
      </c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3"/>
      <c r="AD72" s="63"/>
      <c r="AE72" s="63"/>
      <c r="AG72" t="str">
        <f t="shared" si="31"/>
        <v>Killingworth</v>
      </c>
      <c r="AH72" t="s">
        <v>1161</v>
      </c>
      <c r="AI72" s="8">
        <v>2</v>
      </c>
      <c r="AK72">
        <v>1</v>
      </c>
      <c r="AL72" s="105">
        <v>9</v>
      </c>
      <c r="AM72" s="107">
        <v>7</v>
      </c>
      <c r="AN72" s="107">
        <v>50</v>
      </c>
      <c r="AO72" s="111">
        <v>40710</v>
      </c>
      <c r="AP72" s="111">
        <f t="shared" si="32"/>
        <v>9007</v>
      </c>
      <c r="AQ72" t="s">
        <v>2345</v>
      </c>
      <c r="AR72" s="115">
        <f t="shared" si="28"/>
        <v>940710</v>
      </c>
      <c r="AV72">
        <v>35.81</v>
      </c>
      <c r="AW72">
        <v>0.48</v>
      </c>
      <c r="AX72">
        <v>35.33</v>
      </c>
      <c r="AY72" s="2"/>
      <c r="BA72">
        <v>1690</v>
      </c>
      <c r="BB72">
        <v>67</v>
      </c>
      <c r="BC72">
        <v>1768</v>
      </c>
      <c r="BD72">
        <v>106</v>
      </c>
    </row>
    <row r="73" spans="1:56" hidden="1" outlineLevel="1">
      <c r="A73" t="s">
        <v>763</v>
      </c>
      <c r="B73" s="8" t="s">
        <v>2282</v>
      </c>
      <c r="C73" s="1">
        <f t="shared" si="22"/>
        <v>3376</v>
      </c>
      <c r="D73" s="8">
        <f>IF(N73&gt;0, RANK(N73,(N73:P73,Q73:AE73)),0)</f>
        <v>2</v>
      </c>
      <c r="E73" s="8">
        <f>IF(O73&gt;0,RANK(O73,(N73:P73,Q73:AE73)),0)</f>
        <v>1</v>
      </c>
      <c r="F73" s="8">
        <f t="shared" si="23"/>
        <v>0</v>
      </c>
      <c r="G73" s="61">
        <f t="shared" si="20"/>
        <v>40</v>
      </c>
      <c r="H73" s="66">
        <f t="shared" si="21"/>
        <v>1.1848341232227487E-2</v>
      </c>
      <c r="I73" s="7"/>
      <c r="J73" s="2">
        <f t="shared" si="24"/>
        <v>0.48222748815165878</v>
      </c>
      <c r="K73" s="2">
        <f t="shared" si="25"/>
        <v>0.49407582938388628</v>
      </c>
      <c r="L73" s="2">
        <f t="shared" si="26"/>
        <v>0</v>
      </c>
      <c r="M73" s="2">
        <f t="shared" si="27"/>
        <v>2.3696682464454888E-2</v>
      </c>
      <c r="N73" s="64">
        <f t="shared" si="29"/>
        <v>1628</v>
      </c>
      <c r="O73" s="64">
        <f t="shared" si="30"/>
        <v>1668</v>
      </c>
      <c r="P73" s="64"/>
      <c r="Q73" s="64"/>
      <c r="R73" s="64">
        <v>80</v>
      </c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3"/>
      <c r="AD73" s="63"/>
      <c r="AE73" s="63"/>
      <c r="AG73" t="str">
        <f t="shared" si="31"/>
        <v>Lebanon</v>
      </c>
      <c r="AH73" t="s">
        <v>422</v>
      </c>
      <c r="AI73" s="8">
        <v>2</v>
      </c>
      <c r="AK73">
        <v>1</v>
      </c>
      <c r="AL73" s="105">
        <v>9</v>
      </c>
      <c r="AM73" s="107">
        <v>11</v>
      </c>
      <c r="AN73" s="107">
        <v>35</v>
      </c>
      <c r="AO73" s="111">
        <v>42390</v>
      </c>
      <c r="AP73" s="111">
        <f t="shared" si="32"/>
        <v>9011</v>
      </c>
      <c r="AQ73" t="s">
        <v>2345</v>
      </c>
      <c r="AR73" s="115">
        <f t="shared" si="28"/>
        <v>942390</v>
      </c>
      <c r="AV73">
        <v>55.24</v>
      </c>
      <c r="AW73">
        <v>1.1299999999999999</v>
      </c>
      <c r="AX73">
        <v>54.11</v>
      </c>
      <c r="AY73" s="2"/>
      <c r="BA73">
        <v>1548</v>
      </c>
      <c r="BB73">
        <v>80</v>
      </c>
      <c r="BC73">
        <v>1562</v>
      </c>
      <c r="BD73">
        <v>106</v>
      </c>
    </row>
    <row r="74" spans="1:56" hidden="1" outlineLevel="1">
      <c r="A74" t="s">
        <v>1272</v>
      </c>
      <c r="B74" s="8" t="s">
        <v>2282</v>
      </c>
      <c r="C74" s="1">
        <f t="shared" si="22"/>
        <v>6502</v>
      </c>
      <c r="D74" s="8">
        <f>IF(N74&gt;0, RANK(N74,(N74:P74,Q74:AE74)),0)</f>
        <v>1</v>
      </c>
      <c r="E74" s="8">
        <f>IF(O74&gt;0,RANK(O74,(N74:P74,Q74:AE74)),0)</f>
        <v>2</v>
      </c>
      <c r="F74" s="8">
        <f t="shared" si="23"/>
        <v>0</v>
      </c>
      <c r="G74" s="61">
        <f t="shared" si="20"/>
        <v>158</v>
      </c>
      <c r="H74" s="66">
        <f t="shared" si="21"/>
        <v>2.4300215318363582E-2</v>
      </c>
      <c r="I74" s="7"/>
      <c r="J74" s="2">
        <f t="shared" si="24"/>
        <v>0.49938480467548446</v>
      </c>
      <c r="K74" s="2">
        <f t="shared" si="25"/>
        <v>0.47508458935712089</v>
      </c>
      <c r="L74" s="2">
        <f t="shared" si="26"/>
        <v>0</v>
      </c>
      <c r="M74" s="2">
        <f t="shared" si="27"/>
        <v>2.5530605967394593E-2</v>
      </c>
      <c r="N74" s="64">
        <f t="shared" si="29"/>
        <v>3247</v>
      </c>
      <c r="O74" s="64">
        <f t="shared" si="30"/>
        <v>3089</v>
      </c>
      <c r="P74" s="64"/>
      <c r="Q74" s="64"/>
      <c r="R74" s="64">
        <v>166</v>
      </c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3"/>
      <c r="AD74" s="63"/>
      <c r="AE74" s="63"/>
      <c r="AG74" t="str">
        <f t="shared" si="31"/>
        <v>Ledyard</v>
      </c>
      <c r="AH74" t="s">
        <v>422</v>
      </c>
      <c r="AI74" s="8">
        <v>2</v>
      </c>
      <c r="AK74">
        <v>1</v>
      </c>
      <c r="AL74" s="105">
        <v>9</v>
      </c>
      <c r="AM74" s="107">
        <v>11</v>
      </c>
      <c r="AN74" s="107">
        <v>40</v>
      </c>
      <c r="AO74" s="111">
        <v>42600</v>
      </c>
      <c r="AP74" s="111">
        <f t="shared" si="32"/>
        <v>9011</v>
      </c>
      <c r="AQ74" t="s">
        <v>2345</v>
      </c>
      <c r="AR74" s="115">
        <f t="shared" si="28"/>
        <v>942600</v>
      </c>
      <c r="AV74">
        <v>40</v>
      </c>
      <c r="AW74">
        <v>1.85</v>
      </c>
      <c r="AX74">
        <v>38.14</v>
      </c>
      <c r="AY74" s="2"/>
      <c r="BA74">
        <v>3057</v>
      </c>
      <c r="BB74">
        <v>190</v>
      </c>
      <c r="BC74">
        <v>2834</v>
      </c>
      <c r="BD74">
        <v>255</v>
      </c>
    </row>
    <row r="75" spans="1:56" hidden="1" outlineLevel="1">
      <c r="A75" t="s">
        <v>1952</v>
      </c>
      <c r="B75" s="8" t="s">
        <v>2282</v>
      </c>
      <c r="C75" s="1">
        <f t="shared" si="22"/>
        <v>1969</v>
      </c>
      <c r="D75" s="8">
        <f>IF(N75&gt;0, RANK(N75,(N75:P75,Q75:AE75)),0)</f>
        <v>1</v>
      </c>
      <c r="E75" s="8">
        <f>IF(O75&gt;0,RANK(O75,(N75:P75,Q75:AE75)),0)</f>
        <v>2</v>
      </c>
      <c r="F75" s="8">
        <f t="shared" si="23"/>
        <v>0</v>
      </c>
      <c r="G75" s="61">
        <f t="shared" si="20"/>
        <v>45</v>
      </c>
      <c r="H75" s="66">
        <f t="shared" si="21"/>
        <v>2.2854240731335702E-2</v>
      </c>
      <c r="I75" s="7"/>
      <c r="J75" s="2">
        <f t="shared" si="24"/>
        <v>0.49568308786185883</v>
      </c>
      <c r="K75" s="2">
        <f t="shared" si="25"/>
        <v>0.47282884713052309</v>
      </c>
      <c r="L75" s="2">
        <f t="shared" si="26"/>
        <v>0</v>
      </c>
      <c r="M75" s="2">
        <f t="shared" si="27"/>
        <v>3.1488065007618138E-2</v>
      </c>
      <c r="N75" s="64">
        <f t="shared" si="29"/>
        <v>976</v>
      </c>
      <c r="O75" s="64">
        <f t="shared" si="30"/>
        <v>931</v>
      </c>
      <c r="P75" s="64"/>
      <c r="Q75" s="64"/>
      <c r="R75" s="64">
        <v>62</v>
      </c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3"/>
      <c r="AD75" s="63"/>
      <c r="AE75" s="63"/>
      <c r="AG75" t="str">
        <f t="shared" si="31"/>
        <v>Lisbon</v>
      </c>
      <c r="AH75" t="s">
        <v>422</v>
      </c>
      <c r="AI75" s="8">
        <v>2</v>
      </c>
      <c r="AK75">
        <v>1</v>
      </c>
      <c r="AL75" s="105">
        <v>9</v>
      </c>
      <c r="AM75" s="107">
        <v>11</v>
      </c>
      <c r="AN75" s="107">
        <v>45</v>
      </c>
      <c r="AO75" s="111">
        <v>43230</v>
      </c>
      <c r="AP75" s="111">
        <f t="shared" si="32"/>
        <v>9011</v>
      </c>
      <c r="AQ75" t="s">
        <v>2345</v>
      </c>
      <c r="AR75" s="115">
        <f t="shared" si="28"/>
        <v>943230</v>
      </c>
      <c r="AV75">
        <v>16.63</v>
      </c>
      <c r="AW75">
        <v>0.38</v>
      </c>
      <c r="AX75">
        <v>16.260000000000002</v>
      </c>
      <c r="AY75" s="2"/>
      <c r="BA75">
        <v>904</v>
      </c>
      <c r="BB75">
        <v>72</v>
      </c>
      <c r="BC75">
        <v>830</v>
      </c>
      <c r="BD75">
        <v>101</v>
      </c>
    </row>
    <row r="76" spans="1:56" hidden="1" outlineLevel="1">
      <c r="A76" t="s">
        <v>2101</v>
      </c>
      <c r="B76" s="8" t="s">
        <v>2282</v>
      </c>
      <c r="C76" s="1">
        <f t="shared" si="22"/>
        <v>4530</v>
      </c>
      <c r="D76" s="8">
        <f>IF(N76&gt;0, RANK(N76,(N76:P76,Q76:AE76)),0)</f>
        <v>2</v>
      </c>
      <c r="E76" s="8">
        <f>IF(O76&gt;0,RANK(O76,(N76:P76,Q76:AE76)),0)</f>
        <v>1</v>
      </c>
      <c r="F76" s="8">
        <f t="shared" si="23"/>
        <v>0</v>
      </c>
      <c r="G76" s="61">
        <f t="shared" si="20"/>
        <v>494</v>
      </c>
      <c r="H76" s="66">
        <f t="shared" si="21"/>
        <v>0.10905077262693157</v>
      </c>
      <c r="I76" s="7"/>
      <c r="J76" s="2">
        <f t="shared" si="24"/>
        <v>0.43796909492273733</v>
      </c>
      <c r="K76" s="2">
        <f t="shared" si="25"/>
        <v>0.54701986754966891</v>
      </c>
      <c r="L76" s="2">
        <f t="shared" si="26"/>
        <v>0</v>
      </c>
      <c r="M76" s="2">
        <f t="shared" si="27"/>
        <v>1.5011037527593807E-2</v>
      </c>
      <c r="N76" s="64">
        <f t="shared" si="29"/>
        <v>1984</v>
      </c>
      <c r="O76" s="64">
        <f t="shared" si="30"/>
        <v>2478</v>
      </c>
      <c r="P76" s="64"/>
      <c r="Q76" s="64"/>
      <c r="R76" s="64">
        <v>68</v>
      </c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3"/>
      <c r="AD76" s="63"/>
      <c r="AE76" s="63"/>
      <c r="AG76" t="str">
        <f t="shared" si="31"/>
        <v>Litchfield</v>
      </c>
      <c r="AH76" t="s">
        <v>2101</v>
      </c>
      <c r="AI76" s="8">
        <v>5</v>
      </c>
      <c r="AK76">
        <v>1</v>
      </c>
      <c r="AL76" s="105">
        <v>9</v>
      </c>
      <c r="AM76" s="107">
        <v>5</v>
      </c>
      <c r="AN76" s="107">
        <v>50</v>
      </c>
      <c r="AO76" s="111">
        <v>43370</v>
      </c>
      <c r="AP76" s="111">
        <f t="shared" si="32"/>
        <v>9005</v>
      </c>
      <c r="AQ76" t="s">
        <v>2345</v>
      </c>
      <c r="AR76" s="115">
        <f t="shared" si="28"/>
        <v>943370</v>
      </c>
      <c r="AV76">
        <v>56.78</v>
      </c>
      <c r="AW76">
        <v>0.72</v>
      </c>
      <c r="AX76">
        <v>56.06</v>
      </c>
      <c r="AY76" s="2"/>
      <c r="BA76">
        <v>1911</v>
      </c>
      <c r="BB76">
        <v>73</v>
      </c>
      <c r="BC76">
        <v>2353</v>
      </c>
      <c r="BD76">
        <v>125</v>
      </c>
    </row>
    <row r="77" spans="1:56" hidden="1" outlineLevel="1">
      <c r="A77" t="s">
        <v>2403</v>
      </c>
      <c r="B77" s="8" t="s">
        <v>2282</v>
      </c>
      <c r="C77" s="1">
        <f t="shared" si="22"/>
        <v>1457</v>
      </c>
      <c r="D77" s="8">
        <f>IF(N77&gt;0, RANK(N77,(N77:P77,Q77:AE77)),0)</f>
        <v>1</v>
      </c>
      <c r="E77" s="8">
        <f>IF(O77&gt;0,RANK(O77,(N77:P77,Q77:AE77)),0)</f>
        <v>2</v>
      </c>
      <c r="F77" s="8">
        <f t="shared" si="23"/>
        <v>0</v>
      </c>
      <c r="G77" s="61">
        <f t="shared" si="20"/>
        <v>218</v>
      </c>
      <c r="H77" s="66">
        <f t="shared" si="21"/>
        <v>0.14962251201098148</v>
      </c>
      <c r="I77" s="7"/>
      <c r="J77" s="2">
        <f t="shared" si="24"/>
        <v>0.55936856554564174</v>
      </c>
      <c r="K77" s="2">
        <f t="shared" si="25"/>
        <v>0.40974605353466026</v>
      </c>
      <c r="L77" s="2">
        <f t="shared" si="26"/>
        <v>0</v>
      </c>
      <c r="M77" s="2">
        <f t="shared" si="27"/>
        <v>3.0885380919698002E-2</v>
      </c>
      <c r="N77" s="64">
        <f t="shared" si="29"/>
        <v>815</v>
      </c>
      <c r="O77" s="64">
        <f t="shared" si="30"/>
        <v>597</v>
      </c>
      <c r="P77" s="64"/>
      <c r="Q77" s="64"/>
      <c r="R77" s="64">
        <v>45</v>
      </c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3"/>
      <c r="AD77" s="63"/>
      <c r="AE77" s="63"/>
      <c r="AG77" t="str">
        <f t="shared" si="31"/>
        <v>Lyme</v>
      </c>
      <c r="AH77" t="s">
        <v>422</v>
      </c>
      <c r="AI77" s="8">
        <v>2</v>
      </c>
      <c r="AK77">
        <v>1</v>
      </c>
      <c r="AL77" s="105">
        <v>9</v>
      </c>
      <c r="AM77" s="107">
        <v>11</v>
      </c>
      <c r="AN77" s="107">
        <v>50</v>
      </c>
      <c r="AO77" s="111">
        <v>44210</v>
      </c>
      <c r="AP77" s="111">
        <f t="shared" si="32"/>
        <v>9011</v>
      </c>
      <c r="AQ77" t="s">
        <v>2345</v>
      </c>
      <c r="AR77" s="115">
        <f t="shared" si="28"/>
        <v>944210</v>
      </c>
      <c r="AV77">
        <v>34.479999999999997</v>
      </c>
      <c r="AW77">
        <v>2.63</v>
      </c>
      <c r="AX77">
        <v>31.85</v>
      </c>
      <c r="AY77" s="2"/>
      <c r="BA77">
        <v>794</v>
      </c>
      <c r="BB77">
        <v>21</v>
      </c>
      <c r="BC77">
        <v>560</v>
      </c>
      <c r="BD77">
        <v>37</v>
      </c>
    </row>
    <row r="78" spans="1:56" hidden="1" outlineLevel="1">
      <c r="A78" t="s">
        <v>2498</v>
      </c>
      <c r="B78" s="8" t="s">
        <v>2282</v>
      </c>
      <c r="C78" s="1">
        <f t="shared" si="22"/>
        <v>10252</v>
      </c>
      <c r="D78" s="8">
        <f>IF(N78&gt;0, RANK(N78,(N78:P78,Q78:AE78)),0)</f>
        <v>1</v>
      </c>
      <c r="E78" s="8">
        <f>IF(O78&gt;0,RANK(O78,(N78:P78,Q78:AE78)),0)</f>
        <v>2</v>
      </c>
      <c r="F78" s="8">
        <f t="shared" si="23"/>
        <v>0</v>
      </c>
      <c r="G78" s="61">
        <f t="shared" si="20"/>
        <v>115</v>
      </c>
      <c r="H78" s="66">
        <f t="shared" si="21"/>
        <v>1.1217323449083105E-2</v>
      </c>
      <c r="I78" s="7"/>
      <c r="J78" s="2">
        <f t="shared" si="24"/>
        <v>0.49882949668357396</v>
      </c>
      <c r="K78" s="2">
        <f t="shared" si="25"/>
        <v>0.48761217323449085</v>
      </c>
      <c r="L78" s="2">
        <f t="shared" si="26"/>
        <v>0</v>
      </c>
      <c r="M78" s="2">
        <f t="shared" si="27"/>
        <v>1.3558330081935133E-2</v>
      </c>
      <c r="N78" s="64">
        <f t="shared" si="29"/>
        <v>5114</v>
      </c>
      <c r="O78" s="64">
        <f t="shared" si="30"/>
        <v>4999</v>
      </c>
      <c r="P78" s="64"/>
      <c r="Q78" s="64"/>
      <c r="R78" s="64">
        <v>139</v>
      </c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3"/>
      <c r="AD78" s="63"/>
      <c r="AE78" s="63"/>
      <c r="AG78" t="str">
        <f t="shared" si="31"/>
        <v>Madison</v>
      </c>
      <c r="AH78" t="s">
        <v>2242</v>
      </c>
      <c r="AI78" s="8">
        <v>2</v>
      </c>
      <c r="AK78">
        <v>1</v>
      </c>
      <c r="AL78" s="105">
        <v>9</v>
      </c>
      <c r="AM78" s="107">
        <v>9</v>
      </c>
      <c r="AN78" s="107">
        <v>50</v>
      </c>
      <c r="AO78" s="111">
        <v>44560</v>
      </c>
      <c r="AP78" s="111">
        <f t="shared" si="32"/>
        <v>9009</v>
      </c>
      <c r="AQ78" t="s">
        <v>2345</v>
      </c>
      <c r="AR78" s="115">
        <f t="shared" si="28"/>
        <v>944560</v>
      </c>
      <c r="AV78">
        <v>36.78</v>
      </c>
      <c r="AW78">
        <v>0.57999999999999996</v>
      </c>
      <c r="AX78">
        <v>36.200000000000003</v>
      </c>
      <c r="AY78" s="2"/>
      <c r="BA78">
        <v>4957</v>
      </c>
      <c r="BB78">
        <v>157</v>
      </c>
      <c r="BC78">
        <v>4804</v>
      </c>
      <c r="BD78">
        <v>195</v>
      </c>
    </row>
    <row r="79" spans="1:56" hidden="1" outlineLevel="1">
      <c r="A79" t="s">
        <v>1087</v>
      </c>
      <c r="B79" s="8" t="s">
        <v>2282</v>
      </c>
      <c r="C79" s="1">
        <f t="shared" si="22"/>
        <v>22700</v>
      </c>
      <c r="D79" s="8">
        <f>IF(N79&gt;0, RANK(N79,(N79:P79,Q79:AE79)),0)</f>
        <v>1</v>
      </c>
      <c r="E79" s="8">
        <f>IF(O79&gt;0,RANK(O79,(N79:P79,Q79:AE79)),0)</f>
        <v>2</v>
      </c>
      <c r="F79" s="8">
        <f t="shared" si="23"/>
        <v>0</v>
      </c>
      <c r="G79" s="61">
        <f t="shared" si="20"/>
        <v>5531</v>
      </c>
      <c r="H79" s="66">
        <f t="shared" si="21"/>
        <v>0.24365638766519823</v>
      </c>
      <c r="I79" s="7"/>
      <c r="J79" s="2">
        <f t="shared" si="24"/>
        <v>0.61339207048458155</v>
      </c>
      <c r="K79" s="2">
        <f t="shared" si="25"/>
        <v>0.36973568281938324</v>
      </c>
      <c r="L79" s="2">
        <f t="shared" si="26"/>
        <v>0</v>
      </c>
      <c r="M79" s="2">
        <f t="shared" si="27"/>
        <v>1.6872246696035209E-2</v>
      </c>
      <c r="N79" s="64">
        <f t="shared" si="29"/>
        <v>13924</v>
      </c>
      <c r="O79" s="64">
        <f t="shared" si="30"/>
        <v>8393</v>
      </c>
      <c r="P79" s="64"/>
      <c r="Q79" s="64"/>
      <c r="R79" s="64">
        <v>383</v>
      </c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3"/>
      <c r="AD79" s="63"/>
      <c r="AE79" s="63"/>
      <c r="AG79" t="str">
        <f t="shared" si="31"/>
        <v>Manchester</v>
      </c>
      <c r="AH79" t="s">
        <v>329</v>
      </c>
      <c r="AI79" s="8">
        <v>1</v>
      </c>
      <c r="AK79">
        <v>1</v>
      </c>
      <c r="AL79" s="105">
        <v>9</v>
      </c>
      <c r="AM79" s="107">
        <v>3</v>
      </c>
      <c r="AN79" s="107">
        <v>80</v>
      </c>
      <c r="AO79" s="111">
        <v>44700</v>
      </c>
      <c r="AP79" s="111">
        <f t="shared" si="32"/>
        <v>9003</v>
      </c>
      <c r="AQ79" t="s">
        <v>2345</v>
      </c>
      <c r="AR79" s="115">
        <f t="shared" si="28"/>
        <v>944700</v>
      </c>
      <c r="AV79">
        <v>27.68</v>
      </c>
      <c r="AW79">
        <v>0.42</v>
      </c>
      <c r="AX79">
        <v>27.26</v>
      </c>
      <c r="AY79" s="2"/>
      <c r="BA79">
        <v>13249</v>
      </c>
      <c r="BB79">
        <v>675</v>
      </c>
      <c r="BC79">
        <v>7721</v>
      </c>
      <c r="BD79">
        <v>672</v>
      </c>
    </row>
    <row r="80" spans="1:56" hidden="1" outlineLevel="1">
      <c r="A80" t="s">
        <v>1318</v>
      </c>
      <c r="B80" s="8" t="s">
        <v>2282</v>
      </c>
      <c r="C80" s="1">
        <f t="shared" si="22"/>
        <v>8979</v>
      </c>
      <c r="D80" s="8">
        <f>IF(N80&gt;0, RANK(N80,(N80:P80,Q80:AE80)),0)</f>
        <v>1</v>
      </c>
      <c r="E80" s="8">
        <f>IF(O80&gt;0,RANK(O80,(N80:P80,Q80:AE80)),0)</f>
        <v>2</v>
      </c>
      <c r="F80" s="8">
        <f t="shared" si="23"/>
        <v>0</v>
      </c>
      <c r="G80" s="61">
        <f t="shared" si="20"/>
        <v>3977</v>
      </c>
      <c r="H80" s="66">
        <f t="shared" si="21"/>
        <v>0.44292237442922372</v>
      </c>
      <c r="I80" s="7"/>
      <c r="J80" s="2">
        <f t="shared" si="24"/>
        <v>0.71065820247243572</v>
      </c>
      <c r="K80" s="2">
        <f t="shared" si="25"/>
        <v>0.26773582804321194</v>
      </c>
      <c r="L80" s="2">
        <f t="shared" si="26"/>
        <v>0</v>
      </c>
      <c r="M80" s="2">
        <f t="shared" si="27"/>
        <v>2.1605969484352339E-2</v>
      </c>
      <c r="N80" s="64">
        <f t="shared" si="29"/>
        <v>6381</v>
      </c>
      <c r="O80" s="64">
        <f t="shared" si="30"/>
        <v>2404</v>
      </c>
      <c r="P80" s="64"/>
      <c r="Q80" s="64"/>
      <c r="R80" s="64">
        <v>194</v>
      </c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3"/>
      <c r="AD80" s="63"/>
      <c r="AE80" s="63"/>
      <c r="AG80" t="str">
        <f t="shared" si="31"/>
        <v>Mansfield</v>
      </c>
      <c r="AH80" t="s">
        <v>424</v>
      </c>
      <c r="AI80" s="8">
        <v>2</v>
      </c>
      <c r="AK80">
        <v>1</v>
      </c>
      <c r="AL80" s="105">
        <v>9</v>
      </c>
      <c r="AM80" s="107">
        <v>13</v>
      </c>
      <c r="AN80" s="107">
        <v>35</v>
      </c>
      <c r="AO80" s="111">
        <v>44910</v>
      </c>
      <c r="AP80" s="111">
        <f t="shared" si="32"/>
        <v>9013</v>
      </c>
      <c r="AQ80" t="s">
        <v>2345</v>
      </c>
      <c r="AR80" s="115">
        <f t="shared" si="28"/>
        <v>944910</v>
      </c>
      <c r="AV80">
        <v>45.49</v>
      </c>
      <c r="AW80">
        <v>1.03</v>
      </c>
      <c r="AX80">
        <v>44.46</v>
      </c>
      <c r="AY80" s="2"/>
      <c r="BA80">
        <v>6080</v>
      </c>
      <c r="BB80">
        <v>301</v>
      </c>
      <c r="BC80">
        <v>2145</v>
      </c>
      <c r="BD80">
        <v>259</v>
      </c>
    </row>
    <row r="81" spans="1:56" hidden="1" outlineLevel="1">
      <c r="A81" t="s">
        <v>1312</v>
      </c>
      <c r="B81" s="8" t="s">
        <v>2282</v>
      </c>
      <c r="C81" s="1">
        <f t="shared" si="22"/>
        <v>3406</v>
      </c>
      <c r="D81" s="8">
        <f>IF(N81&gt;0, RANK(N81,(N81:P81,Q81:AE81)),0)</f>
        <v>2</v>
      </c>
      <c r="E81" s="8">
        <f>IF(O81&gt;0,RANK(O81,(N81:P81,Q81:AE81)),0)</f>
        <v>1</v>
      </c>
      <c r="F81" s="8">
        <f t="shared" si="23"/>
        <v>0</v>
      </c>
      <c r="G81" s="61">
        <f t="shared" si="20"/>
        <v>118</v>
      </c>
      <c r="H81" s="66">
        <f t="shared" si="21"/>
        <v>3.4644744568408693E-2</v>
      </c>
      <c r="I81" s="7"/>
      <c r="J81" s="2">
        <f t="shared" si="24"/>
        <v>0.47269524368761012</v>
      </c>
      <c r="K81" s="2">
        <f t="shared" si="25"/>
        <v>0.50733998825601878</v>
      </c>
      <c r="L81" s="2">
        <f t="shared" si="26"/>
        <v>0</v>
      </c>
      <c r="M81" s="2">
        <f t="shared" si="27"/>
        <v>1.9964768056371041E-2</v>
      </c>
      <c r="N81" s="64">
        <f t="shared" si="29"/>
        <v>1610</v>
      </c>
      <c r="O81" s="64">
        <f t="shared" si="30"/>
        <v>1728</v>
      </c>
      <c r="P81" s="64"/>
      <c r="Q81" s="64"/>
      <c r="R81" s="64">
        <v>68</v>
      </c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3"/>
      <c r="AD81" s="63"/>
      <c r="AE81" s="63"/>
      <c r="AG81" t="str">
        <f t="shared" si="31"/>
        <v>Marlborough</v>
      </c>
      <c r="AH81" t="s">
        <v>329</v>
      </c>
      <c r="AI81" s="8">
        <v>2</v>
      </c>
      <c r="AK81">
        <v>1</v>
      </c>
      <c r="AL81" s="105">
        <v>9</v>
      </c>
      <c r="AM81" s="107">
        <v>3</v>
      </c>
      <c r="AN81" s="107">
        <v>85</v>
      </c>
      <c r="AO81" s="111">
        <v>45820</v>
      </c>
      <c r="AP81" s="111">
        <f t="shared" si="32"/>
        <v>9003</v>
      </c>
      <c r="AQ81" t="s">
        <v>2345</v>
      </c>
      <c r="AR81" s="115">
        <f t="shared" si="28"/>
        <v>945820</v>
      </c>
      <c r="AV81">
        <v>23.43</v>
      </c>
      <c r="AW81">
        <v>0.15</v>
      </c>
      <c r="AX81">
        <v>23.28</v>
      </c>
      <c r="AY81" s="2"/>
      <c r="BA81">
        <v>1550</v>
      </c>
      <c r="BB81">
        <v>60</v>
      </c>
      <c r="BC81">
        <v>1621</v>
      </c>
      <c r="BD81">
        <v>107</v>
      </c>
    </row>
    <row r="82" spans="1:56" hidden="1" outlineLevel="1">
      <c r="A82" t="s">
        <v>2166</v>
      </c>
      <c r="B82" s="8" t="s">
        <v>2282</v>
      </c>
      <c r="C82" s="1">
        <f t="shared" si="22"/>
        <v>20901</v>
      </c>
      <c r="D82" s="8">
        <f>IF(N82&gt;0, RANK(N82,(N82:P82,Q82:AE82)),0)</f>
        <v>1</v>
      </c>
      <c r="E82" s="8">
        <f>IF(O82&gt;0,RANK(O82,(N82:P82,Q82:AE82)),0)</f>
        <v>2</v>
      </c>
      <c r="F82" s="8">
        <f t="shared" si="23"/>
        <v>0</v>
      </c>
      <c r="G82" s="61">
        <f t="shared" si="20"/>
        <v>5594</v>
      </c>
      <c r="H82" s="66">
        <f t="shared" si="21"/>
        <v>0.26764269652169753</v>
      </c>
      <c r="I82" s="7"/>
      <c r="J82" s="2">
        <f t="shared" si="24"/>
        <v>0.62647720204774893</v>
      </c>
      <c r="K82" s="2">
        <f t="shared" si="25"/>
        <v>0.35883450552605139</v>
      </c>
      <c r="L82" s="2">
        <f t="shared" si="26"/>
        <v>0</v>
      </c>
      <c r="M82" s="2">
        <f t="shared" si="27"/>
        <v>1.4688292426199678E-2</v>
      </c>
      <c r="N82" s="64">
        <f t="shared" si="29"/>
        <v>13094</v>
      </c>
      <c r="O82" s="64">
        <f t="shared" si="30"/>
        <v>7500</v>
      </c>
      <c r="P82" s="64"/>
      <c r="Q82" s="64"/>
      <c r="R82" s="64">
        <v>307</v>
      </c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3"/>
      <c r="AD82" s="63"/>
      <c r="AE82" s="63"/>
      <c r="AG82" t="str">
        <f t="shared" si="31"/>
        <v>Meriden</v>
      </c>
      <c r="AH82" t="s">
        <v>2242</v>
      </c>
      <c r="AI82" s="8">
        <v>5</v>
      </c>
      <c r="AK82">
        <v>1</v>
      </c>
      <c r="AL82" s="105">
        <v>9</v>
      </c>
      <c r="AM82" s="107">
        <v>9</v>
      </c>
      <c r="AN82" s="107">
        <v>55</v>
      </c>
      <c r="AO82" s="111">
        <v>46520</v>
      </c>
      <c r="AP82" s="111">
        <f t="shared" si="32"/>
        <v>9009</v>
      </c>
      <c r="AQ82" t="s">
        <v>2345</v>
      </c>
      <c r="AR82" s="115">
        <f t="shared" si="28"/>
        <v>946520</v>
      </c>
      <c r="AV82">
        <v>24.14</v>
      </c>
      <c r="AW82">
        <v>0.4</v>
      </c>
      <c r="AX82">
        <v>23.75</v>
      </c>
      <c r="AY82" s="2"/>
      <c r="BA82">
        <v>12344</v>
      </c>
      <c r="BB82">
        <v>750</v>
      </c>
      <c r="BC82">
        <v>6770</v>
      </c>
      <c r="BD82">
        <v>730</v>
      </c>
    </row>
    <row r="83" spans="1:56" hidden="1" outlineLevel="1">
      <c r="A83" t="s">
        <v>2079</v>
      </c>
      <c r="B83" s="8" t="s">
        <v>2282</v>
      </c>
      <c r="C83" s="1">
        <f t="shared" si="22"/>
        <v>4179</v>
      </c>
      <c r="D83" s="8">
        <f>IF(N83&gt;0, RANK(N83,(N83:P83,Q83:AE83)),0)</f>
        <v>2</v>
      </c>
      <c r="E83" s="8">
        <f>IF(O83&gt;0,RANK(O83,(N83:P83,Q83:AE83)),0)</f>
        <v>1</v>
      </c>
      <c r="F83" s="8">
        <f t="shared" si="23"/>
        <v>0</v>
      </c>
      <c r="G83" s="61">
        <f t="shared" si="20"/>
        <v>1102</v>
      </c>
      <c r="H83" s="66">
        <f t="shared" si="21"/>
        <v>0.26369944962909786</v>
      </c>
      <c r="I83" s="7"/>
      <c r="J83" s="2">
        <f t="shared" si="24"/>
        <v>0.36252692031586503</v>
      </c>
      <c r="K83" s="2">
        <f t="shared" si="25"/>
        <v>0.62622636994496295</v>
      </c>
      <c r="L83" s="2">
        <f t="shared" si="26"/>
        <v>0</v>
      </c>
      <c r="M83" s="2">
        <f t="shared" si="27"/>
        <v>1.1246709739172078E-2</v>
      </c>
      <c r="N83" s="64">
        <f t="shared" si="29"/>
        <v>1515</v>
      </c>
      <c r="O83" s="64">
        <f t="shared" si="30"/>
        <v>2617</v>
      </c>
      <c r="P83" s="64"/>
      <c r="Q83" s="64"/>
      <c r="R83" s="64">
        <v>47</v>
      </c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3"/>
      <c r="AD83" s="63"/>
      <c r="AE83" s="63"/>
      <c r="AG83" t="str">
        <f t="shared" si="31"/>
        <v>Middlebury</v>
      </c>
      <c r="AH83" t="s">
        <v>2242</v>
      </c>
      <c r="AI83" s="8">
        <v>5</v>
      </c>
      <c r="AK83">
        <v>1</v>
      </c>
      <c r="AL83" s="105">
        <v>9</v>
      </c>
      <c r="AM83" s="107">
        <v>9</v>
      </c>
      <c r="AN83" s="107">
        <v>60</v>
      </c>
      <c r="AO83" s="111">
        <v>46940</v>
      </c>
      <c r="AP83" s="111">
        <f t="shared" si="32"/>
        <v>9009</v>
      </c>
      <c r="AQ83" t="s">
        <v>2345</v>
      </c>
      <c r="AR83" s="115">
        <f t="shared" si="28"/>
        <v>946940</v>
      </c>
      <c r="AV83">
        <v>18.45</v>
      </c>
      <c r="AW83">
        <v>0.7</v>
      </c>
      <c r="AX83">
        <v>17.75</v>
      </c>
      <c r="AY83" s="2"/>
      <c r="BA83">
        <v>1429</v>
      </c>
      <c r="BB83">
        <v>86</v>
      </c>
      <c r="BC83">
        <v>2520</v>
      </c>
      <c r="BD83">
        <v>97</v>
      </c>
    </row>
    <row r="84" spans="1:56" hidden="1" outlineLevel="1">
      <c r="A84" t="s">
        <v>115</v>
      </c>
      <c r="B84" s="8" t="s">
        <v>2282</v>
      </c>
      <c r="C84" s="1">
        <f t="shared" si="22"/>
        <v>2422</v>
      </c>
      <c r="D84" s="8">
        <f>IF(N84&gt;0, RANK(N84,(N84:P84,Q84:AE84)),0)</f>
        <v>1</v>
      </c>
      <c r="E84" s="8">
        <f>IF(O84&gt;0,RANK(O84,(N84:P84,Q84:AE84)),0)</f>
        <v>2</v>
      </c>
      <c r="F84" s="8">
        <f t="shared" si="23"/>
        <v>0</v>
      </c>
      <c r="G84" s="61">
        <f t="shared" si="20"/>
        <v>92</v>
      </c>
      <c r="H84" s="66">
        <f t="shared" si="21"/>
        <v>3.7985136251032205E-2</v>
      </c>
      <c r="I84" s="7"/>
      <c r="J84" s="2">
        <f t="shared" si="24"/>
        <v>0.51899256812551608</v>
      </c>
      <c r="K84" s="2">
        <f t="shared" si="25"/>
        <v>0.48100743187448392</v>
      </c>
      <c r="L84" s="2">
        <f t="shared" si="26"/>
        <v>0</v>
      </c>
      <c r="M84" s="2">
        <f t="shared" si="27"/>
        <v>0</v>
      </c>
      <c r="N84" s="64">
        <f t="shared" si="29"/>
        <v>1257</v>
      </c>
      <c r="O84" s="64">
        <f t="shared" si="30"/>
        <v>1165</v>
      </c>
      <c r="P84" s="64"/>
      <c r="Q84" s="64"/>
      <c r="R84" s="64">
        <v>0</v>
      </c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3"/>
      <c r="AD84" s="63"/>
      <c r="AE84" s="63"/>
      <c r="AG84" t="str">
        <f t="shared" si="31"/>
        <v>Middlefield</v>
      </c>
      <c r="AH84" t="s">
        <v>1161</v>
      </c>
      <c r="AI84" s="8">
        <v>3</v>
      </c>
      <c r="AK84">
        <v>1</v>
      </c>
      <c r="AL84" s="105">
        <v>9</v>
      </c>
      <c r="AM84" s="107">
        <v>7</v>
      </c>
      <c r="AN84" s="107">
        <v>55</v>
      </c>
      <c r="AO84" s="111">
        <v>47080</v>
      </c>
      <c r="AP84" s="111">
        <f t="shared" si="32"/>
        <v>9007</v>
      </c>
      <c r="AQ84" t="s">
        <v>2345</v>
      </c>
      <c r="AR84" s="115">
        <f t="shared" si="28"/>
        <v>947080</v>
      </c>
      <c r="AV84">
        <v>13.32</v>
      </c>
      <c r="AW84">
        <v>0.62</v>
      </c>
      <c r="AX84">
        <v>12.7</v>
      </c>
      <c r="AY84" s="2"/>
      <c r="BA84">
        <v>1210</v>
      </c>
      <c r="BB84">
        <v>47</v>
      </c>
      <c r="BC84">
        <v>1081</v>
      </c>
      <c r="BD84">
        <v>84</v>
      </c>
    </row>
    <row r="85" spans="1:56" hidden="1" outlineLevel="1">
      <c r="A85" t="s">
        <v>2257</v>
      </c>
      <c r="B85" s="8" t="s">
        <v>2282</v>
      </c>
      <c r="C85" s="1">
        <f t="shared" si="22"/>
        <v>19357</v>
      </c>
      <c r="D85" s="8">
        <f>IF(N85&gt;0, RANK(N85,(N85:P85,Q85:AE85)),0)</f>
        <v>1</v>
      </c>
      <c r="E85" s="8">
        <f>IF(O85&gt;0,RANK(O85,(N85:P85,Q85:AE85)),0)</f>
        <v>2</v>
      </c>
      <c r="F85" s="8">
        <f t="shared" si="23"/>
        <v>0</v>
      </c>
      <c r="G85" s="61">
        <f t="shared" si="20"/>
        <v>6021</v>
      </c>
      <c r="H85" s="66">
        <f t="shared" si="21"/>
        <v>0.31105026605362401</v>
      </c>
      <c r="I85" s="7"/>
      <c r="J85" s="2">
        <f t="shared" si="24"/>
        <v>0.64529627524926381</v>
      </c>
      <c r="K85" s="2">
        <f t="shared" si="25"/>
        <v>0.33424600919563979</v>
      </c>
      <c r="L85" s="2">
        <f t="shared" si="26"/>
        <v>0</v>
      </c>
      <c r="M85" s="2">
        <f t="shared" si="27"/>
        <v>2.0457715555096401E-2</v>
      </c>
      <c r="N85" s="64">
        <f t="shared" si="29"/>
        <v>12491</v>
      </c>
      <c r="O85" s="64">
        <f t="shared" si="30"/>
        <v>6470</v>
      </c>
      <c r="P85" s="64"/>
      <c r="Q85" s="64"/>
      <c r="R85" s="64">
        <v>396</v>
      </c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3"/>
      <c r="AD85" s="63"/>
      <c r="AE85" s="63"/>
      <c r="AG85" t="str">
        <f t="shared" si="31"/>
        <v>Middletown</v>
      </c>
      <c r="AH85" t="s">
        <v>1161</v>
      </c>
      <c r="AI85" s="8">
        <v>0</v>
      </c>
      <c r="AK85">
        <v>1</v>
      </c>
      <c r="AL85" s="105">
        <v>9</v>
      </c>
      <c r="AM85" s="107">
        <v>7</v>
      </c>
      <c r="AN85" s="107">
        <v>60</v>
      </c>
      <c r="AO85" s="111">
        <v>47360</v>
      </c>
      <c r="AP85" s="111">
        <f t="shared" si="32"/>
        <v>9007</v>
      </c>
      <c r="AQ85" t="s">
        <v>2345</v>
      </c>
      <c r="AR85" s="115">
        <f t="shared" si="28"/>
        <v>947360</v>
      </c>
      <c r="AV85">
        <v>42.32</v>
      </c>
      <c r="AW85">
        <v>1.42</v>
      </c>
      <c r="AX85">
        <v>40.9</v>
      </c>
      <c r="AY85" s="2"/>
      <c r="BA85">
        <v>11959</v>
      </c>
      <c r="BB85">
        <v>532</v>
      </c>
      <c r="BC85">
        <v>5968</v>
      </c>
      <c r="BD85">
        <v>502</v>
      </c>
    </row>
    <row r="86" spans="1:56" hidden="1" outlineLevel="1">
      <c r="A86" t="s">
        <v>1818</v>
      </c>
      <c r="B86" s="8" t="s">
        <v>2282</v>
      </c>
      <c r="C86" s="1">
        <f t="shared" si="22"/>
        <v>24373</v>
      </c>
      <c r="D86" s="8">
        <f>IF(N86&gt;0, RANK(N86,(N86:P86,Q86:AE86)),0)</f>
        <v>1</v>
      </c>
      <c r="E86" s="8">
        <f>IF(O86&gt;0,RANK(O86,(N86:P86,Q86:AE86)),0)</f>
        <v>2</v>
      </c>
      <c r="F86" s="8">
        <f t="shared" si="23"/>
        <v>0</v>
      </c>
      <c r="G86" s="61">
        <f t="shared" si="20"/>
        <v>1297</v>
      </c>
      <c r="H86" s="66">
        <f t="shared" si="21"/>
        <v>5.3214622738275964E-2</v>
      </c>
      <c r="I86" s="7"/>
      <c r="J86" s="2">
        <f t="shared" si="24"/>
        <v>0.5154063923193698</v>
      </c>
      <c r="K86" s="2">
        <f t="shared" si="25"/>
        <v>0.46219176958109381</v>
      </c>
      <c r="L86" s="2">
        <f t="shared" si="26"/>
        <v>0</v>
      </c>
      <c r="M86" s="2">
        <f t="shared" si="27"/>
        <v>2.2401838099536386E-2</v>
      </c>
      <c r="N86" s="64">
        <f t="shared" si="29"/>
        <v>12562</v>
      </c>
      <c r="O86" s="64">
        <f t="shared" si="30"/>
        <v>11265</v>
      </c>
      <c r="P86" s="64"/>
      <c r="Q86" s="64"/>
      <c r="R86" s="64">
        <v>546</v>
      </c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3"/>
      <c r="AD86" s="63"/>
      <c r="AE86" s="63"/>
      <c r="AG86" t="str">
        <f t="shared" si="31"/>
        <v>Milford</v>
      </c>
      <c r="AH86" t="s">
        <v>2242</v>
      </c>
      <c r="AI86" s="8">
        <v>3</v>
      </c>
      <c r="AK86">
        <v>1</v>
      </c>
      <c r="AL86" s="105">
        <v>9</v>
      </c>
      <c r="AM86" s="107">
        <v>9</v>
      </c>
      <c r="AN86" s="107">
        <v>65</v>
      </c>
      <c r="AO86" s="111">
        <v>47535</v>
      </c>
      <c r="AP86" s="111">
        <f t="shared" si="32"/>
        <v>9009</v>
      </c>
      <c r="AQ86" t="s">
        <v>2345</v>
      </c>
      <c r="AR86" s="115">
        <f t="shared" si="28"/>
        <v>947535</v>
      </c>
      <c r="AV86">
        <v>26.15</v>
      </c>
      <c r="AW86">
        <v>3.59</v>
      </c>
      <c r="AX86">
        <v>22.56</v>
      </c>
      <c r="AY86" s="2"/>
      <c r="BA86">
        <v>12075</v>
      </c>
      <c r="BB86">
        <v>487</v>
      </c>
      <c r="BC86">
        <v>10461</v>
      </c>
      <c r="BD86">
        <v>804</v>
      </c>
    </row>
    <row r="87" spans="1:56" hidden="1" outlineLevel="1">
      <c r="A87" t="s">
        <v>122</v>
      </c>
      <c r="B87" s="8" t="s">
        <v>2282</v>
      </c>
      <c r="C87" s="1">
        <f t="shared" si="22"/>
        <v>10054</v>
      </c>
      <c r="D87" s="8">
        <f>IF(N87&gt;0, RANK(N87,(N87:P87,Q87:AE87)),0)</f>
        <v>2</v>
      </c>
      <c r="E87" s="8">
        <f>IF(O87&gt;0,RANK(O87,(N87:P87,Q87:AE87)),0)</f>
        <v>1</v>
      </c>
      <c r="F87" s="8">
        <f t="shared" si="23"/>
        <v>0</v>
      </c>
      <c r="G87" s="61">
        <f t="shared" si="20"/>
        <v>1588</v>
      </c>
      <c r="H87" s="66">
        <f t="shared" si="21"/>
        <v>0.1579470857370201</v>
      </c>
      <c r="I87" s="7"/>
      <c r="J87" s="2">
        <f t="shared" si="24"/>
        <v>0.4127710364034215</v>
      </c>
      <c r="K87" s="2">
        <f t="shared" si="25"/>
        <v>0.5707181221404416</v>
      </c>
      <c r="L87" s="2">
        <f t="shared" si="26"/>
        <v>0</v>
      </c>
      <c r="M87" s="2">
        <f t="shared" si="27"/>
        <v>1.6510841456136904E-2</v>
      </c>
      <c r="N87" s="64">
        <f t="shared" si="29"/>
        <v>4150</v>
      </c>
      <c r="O87" s="64">
        <f t="shared" si="30"/>
        <v>5738</v>
      </c>
      <c r="P87" s="64"/>
      <c r="Q87" s="64"/>
      <c r="R87" s="64">
        <v>166</v>
      </c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3"/>
      <c r="AD87" s="63"/>
      <c r="AE87" s="63"/>
      <c r="AG87" t="str">
        <f t="shared" si="31"/>
        <v>Monroe</v>
      </c>
      <c r="AH87" t="s">
        <v>1187</v>
      </c>
      <c r="AI87" s="8">
        <v>4</v>
      </c>
      <c r="AK87">
        <v>1</v>
      </c>
      <c r="AL87" s="105">
        <v>9</v>
      </c>
      <c r="AM87" s="107">
        <v>1</v>
      </c>
      <c r="AN87" s="107">
        <v>45</v>
      </c>
      <c r="AO87" s="111">
        <v>48620</v>
      </c>
      <c r="AP87" s="111">
        <f t="shared" si="32"/>
        <v>9001</v>
      </c>
      <c r="AQ87" t="s">
        <v>2345</v>
      </c>
      <c r="AR87" s="115">
        <f t="shared" si="28"/>
        <v>948620</v>
      </c>
      <c r="AV87">
        <v>26.33</v>
      </c>
      <c r="AW87">
        <v>0.2</v>
      </c>
      <c r="AX87">
        <v>26.13</v>
      </c>
      <c r="AY87" s="2"/>
      <c r="BA87">
        <v>3995</v>
      </c>
      <c r="BB87">
        <v>155</v>
      </c>
      <c r="BC87">
        <v>5480</v>
      </c>
      <c r="BD87">
        <v>258</v>
      </c>
    </row>
    <row r="88" spans="1:56" hidden="1" outlineLevel="1">
      <c r="A88" t="s">
        <v>936</v>
      </c>
      <c r="B88" s="8" t="s">
        <v>2282</v>
      </c>
      <c r="C88" s="1">
        <f t="shared" si="22"/>
        <v>6925</v>
      </c>
      <c r="D88" s="8">
        <f>IF(N88&gt;0, RANK(N88,(N88:P88,Q88:AE88)),0)</f>
        <v>1</v>
      </c>
      <c r="E88" s="8">
        <f>IF(O88&gt;0,RANK(O88,(N88:P88,Q88:AE88)),0)</f>
        <v>2</v>
      </c>
      <c r="F88" s="8">
        <f t="shared" si="23"/>
        <v>0</v>
      </c>
      <c r="G88" s="61">
        <f t="shared" si="20"/>
        <v>441</v>
      </c>
      <c r="H88" s="66">
        <f t="shared" si="21"/>
        <v>6.368231046931408E-2</v>
      </c>
      <c r="I88" s="7"/>
      <c r="J88" s="2">
        <f t="shared" si="24"/>
        <v>0.52028880866425997</v>
      </c>
      <c r="K88" s="2">
        <f t="shared" si="25"/>
        <v>0.45660649819494586</v>
      </c>
      <c r="L88" s="2">
        <f t="shared" si="26"/>
        <v>0</v>
      </c>
      <c r="M88" s="2">
        <f t="shared" si="27"/>
        <v>2.3104693140794164E-2</v>
      </c>
      <c r="N88" s="64">
        <f t="shared" si="29"/>
        <v>3603</v>
      </c>
      <c r="O88" s="64">
        <f t="shared" si="30"/>
        <v>3162</v>
      </c>
      <c r="P88" s="64"/>
      <c r="Q88" s="64"/>
      <c r="R88" s="64">
        <v>160</v>
      </c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3"/>
      <c r="AD88" s="63"/>
      <c r="AE88" s="63"/>
      <c r="AG88" t="str">
        <f t="shared" si="31"/>
        <v>Montville</v>
      </c>
      <c r="AH88" t="s">
        <v>422</v>
      </c>
      <c r="AI88" s="8">
        <v>2</v>
      </c>
      <c r="AK88">
        <v>1</v>
      </c>
      <c r="AL88" s="105">
        <v>9</v>
      </c>
      <c r="AM88" s="107">
        <v>11</v>
      </c>
      <c r="AN88" s="107">
        <v>55</v>
      </c>
      <c r="AO88" s="111">
        <v>48900</v>
      </c>
      <c r="AP88" s="111">
        <f t="shared" si="32"/>
        <v>9011</v>
      </c>
      <c r="AQ88" t="s">
        <v>2345</v>
      </c>
      <c r="AR88" s="115">
        <f t="shared" si="28"/>
        <v>948900</v>
      </c>
      <c r="AV88">
        <v>44.13</v>
      </c>
      <c r="AW88">
        <v>2.11</v>
      </c>
      <c r="AX88">
        <v>42.02</v>
      </c>
      <c r="AY88" s="2"/>
      <c r="BA88">
        <v>3412</v>
      </c>
      <c r="BB88">
        <v>191</v>
      </c>
      <c r="BC88">
        <v>2838</v>
      </c>
      <c r="BD88">
        <v>324</v>
      </c>
    </row>
    <row r="89" spans="1:56" hidden="1" outlineLevel="1">
      <c r="A89" t="s">
        <v>1827</v>
      </c>
      <c r="B89" s="8" t="s">
        <v>2282</v>
      </c>
      <c r="C89" s="1">
        <f t="shared" si="22"/>
        <v>1254</v>
      </c>
      <c r="D89" s="8">
        <f>IF(N89&gt;0, RANK(N89,(N89:P89,Q89:AE89)),0)</f>
        <v>2</v>
      </c>
      <c r="E89" s="8">
        <f>IF(O89&gt;0,RANK(O89,(N89:P89,Q89:AE89)),0)</f>
        <v>1</v>
      </c>
      <c r="F89" s="8">
        <f t="shared" si="23"/>
        <v>0</v>
      </c>
      <c r="G89" s="61">
        <f t="shared" si="20"/>
        <v>310</v>
      </c>
      <c r="H89" s="66">
        <f t="shared" si="21"/>
        <v>0.24720893141945774</v>
      </c>
      <c r="I89" s="7"/>
      <c r="J89" s="2">
        <f t="shared" si="24"/>
        <v>0.36921850079744817</v>
      </c>
      <c r="K89" s="2">
        <f t="shared" si="25"/>
        <v>0.61642743221690588</v>
      </c>
      <c r="L89" s="2">
        <f t="shared" si="26"/>
        <v>0</v>
      </c>
      <c r="M89" s="2">
        <f t="shared" si="27"/>
        <v>1.4354066985645897E-2</v>
      </c>
      <c r="N89" s="64">
        <f t="shared" si="29"/>
        <v>463</v>
      </c>
      <c r="O89" s="64">
        <f t="shared" si="30"/>
        <v>773</v>
      </c>
      <c r="P89" s="64"/>
      <c r="Q89" s="64"/>
      <c r="R89" s="64">
        <v>18</v>
      </c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3"/>
      <c r="AD89" s="63"/>
      <c r="AE89" s="63"/>
      <c r="AG89" t="str">
        <f t="shared" si="31"/>
        <v>Morris</v>
      </c>
      <c r="AH89" t="s">
        <v>2101</v>
      </c>
      <c r="AI89" s="8">
        <v>5</v>
      </c>
      <c r="AK89">
        <v>1</v>
      </c>
      <c r="AL89" s="105">
        <v>9</v>
      </c>
      <c r="AM89" s="107">
        <v>5</v>
      </c>
      <c r="AN89" s="107">
        <v>55</v>
      </c>
      <c r="AO89" s="111">
        <v>49460</v>
      </c>
      <c r="AP89" s="111">
        <f t="shared" si="32"/>
        <v>9005</v>
      </c>
      <c r="AQ89" t="s">
        <v>2345</v>
      </c>
      <c r="AR89" s="115">
        <f t="shared" si="28"/>
        <v>949460</v>
      </c>
      <c r="AV89">
        <v>18.72</v>
      </c>
      <c r="AW89">
        <v>1.53</v>
      </c>
      <c r="AX89">
        <v>17.190000000000001</v>
      </c>
      <c r="AY89" s="2"/>
      <c r="BA89">
        <v>435</v>
      </c>
      <c r="BB89">
        <v>28</v>
      </c>
      <c r="BC89">
        <v>732</v>
      </c>
      <c r="BD89">
        <v>41</v>
      </c>
    </row>
    <row r="90" spans="1:56" hidden="1" outlineLevel="1">
      <c r="A90" t="s">
        <v>2037</v>
      </c>
      <c r="B90" s="8" t="s">
        <v>2282</v>
      </c>
      <c r="C90" s="1">
        <f t="shared" si="22"/>
        <v>11398</v>
      </c>
      <c r="D90" s="8">
        <f>IF(N90&gt;0, RANK(N90,(N90:P90,Q90:AE90)),0)</f>
        <v>2</v>
      </c>
      <c r="E90" s="8">
        <f>IF(O90&gt;0,RANK(O90,(N90:P90,Q90:AE90)),0)</f>
        <v>1</v>
      </c>
      <c r="F90" s="8">
        <f t="shared" si="23"/>
        <v>0</v>
      </c>
      <c r="G90" s="61">
        <f t="shared" si="20"/>
        <v>1318</v>
      </c>
      <c r="H90" s="66">
        <f t="shared" si="21"/>
        <v>0.115634321810844</v>
      </c>
      <c r="I90" s="7"/>
      <c r="J90" s="2">
        <f t="shared" si="24"/>
        <v>0.43200561502017898</v>
      </c>
      <c r="K90" s="2">
        <f t="shared" si="25"/>
        <v>0.54763993683102297</v>
      </c>
      <c r="L90" s="2">
        <f t="shared" si="26"/>
        <v>0</v>
      </c>
      <c r="M90" s="2">
        <f t="shared" si="27"/>
        <v>2.0354448148798054E-2</v>
      </c>
      <c r="N90" s="64">
        <f t="shared" si="29"/>
        <v>4924</v>
      </c>
      <c r="O90" s="64">
        <f t="shared" si="30"/>
        <v>6242</v>
      </c>
      <c r="P90" s="64"/>
      <c r="Q90" s="64"/>
      <c r="R90" s="64">
        <v>232</v>
      </c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3"/>
      <c r="AD90" s="63"/>
      <c r="AE90" s="63"/>
      <c r="AG90" t="str">
        <f t="shared" si="31"/>
        <v>Naugatuck</v>
      </c>
      <c r="AH90" t="s">
        <v>2242</v>
      </c>
      <c r="AI90" s="8">
        <v>3</v>
      </c>
      <c r="AK90">
        <v>1</v>
      </c>
      <c r="AL90" s="105">
        <v>9</v>
      </c>
      <c r="AM90" s="107">
        <v>9</v>
      </c>
      <c r="AN90" s="107">
        <v>70</v>
      </c>
      <c r="AO90" s="111">
        <v>49950</v>
      </c>
      <c r="AP90" s="111">
        <f t="shared" si="32"/>
        <v>9009</v>
      </c>
      <c r="AQ90" t="s">
        <v>2345</v>
      </c>
      <c r="AR90" s="115">
        <f t="shared" si="28"/>
        <v>949950</v>
      </c>
      <c r="AV90">
        <v>16.45</v>
      </c>
      <c r="AW90">
        <v>0.06</v>
      </c>
      <c r="AX90">
        <v>16.39</v>
      </c>
      <c r="AY90" s="2"/>
      <c r="BA90">
        <v>4583</v>
      </c>
      <c r="BB90">
        <v>341</v>
      </c>
      <c r="BC90">
        <v>5722</v>
      </c>
      <c r="BD90">
        <v>520</v>
      </c>
    </row>
    <row r="91" spans="1:56" hidden="1" outlineLevel="1">
      <c r="A91" t="s">
        <v>1668</v>
      </c>
      <c r="B91" s="8" t="s">
        <v>2282</v>
      </c>
      <c r="C91" s="1">
        <f t="shared" si="22"/>
        <v>19936</v>
      </c>
      <c r="D91" s="8">
        <f>IF(N91&gt;0, RANK(N91,(N91:P91,Q91:AE91)),0)</f>
        <v>1</v>
      </c>
      <c r="E91" s="8">
        <f>IF(O91&gt;0,RANK(O91,(N91:P91,Q91:AE91)),0)</f>
        <v>2</v>
      </c>
      <c r="F91" s="8">
        <f t="shared" si="23"/>
        <v>0</v>
      </c>
      <c r="G91" s="61">
        <f t="shared" si="20"/>
        <v>8613</v>
      </c>
      <c r="H91" s="66">
        <f t="shared" si="21"/>
        <v>0.4320325040128411</v>
      </c>
      <c r="I91" s="7"/>
      <c r="J91" s="2">
        <f t="shared" si="24"/>
        <v>0.7092195024077047</v>
      </c>
      <c r="K91" s="2">
        <f t="shared" si="25"/>
        <v>0.27718699839486355</v>
      </c>
      <c r="L91" s="2">
        <f t="shared" si="26"/>
        <v>0</v>
      </c>
      <c r="M91" s="2">
        <f t="shared" si="27"/>
        <v>1.3593499197431747E-2</v>
      </c>
      <c r="N91" s="64">
        <f t="shared" si="29"/>
        <v>14139</v>
      </c>
      <c r="O91" s="64">
        <f t="shared" si="30"/>
        <v>5526</v>
      </c>
      <c r="P91" s="64"/>
      <c r="Q91" s="64"/>
      <c r="R91" s="64">
        <v>271</v>
      </c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3"/>
      <c r="AD91" s="63"/>
      <c r="AE91" s="63"/>
      <c r="AG91" t="str">
        <f t="shared" si="31"/>
        <v>New Britain</v>
      </c>
      <c r="AH91" t="s">
        <v>329</v>
      </c>
      <c r="AI91" s="8">
        <v>5</v>
      </c>
      <c r="AK91">
        <v>1</v>
      </c>
      <c r="AL91" s="105">
        <v>9</v>
      </c>
      <c r="AM91" s="107">
        <v>3</v>
      </c>
      <c r="AN91" s="107">
        <v>90</v>
      </c>
      <c r="AO91" s="111">
        <v>50440</v>
      </c>
      <c r="AP91" s="111">
        <f t="shared" si="32"/>
        <v>9003</v>
      </c>
      <c r="AQ91" t="s">
        <v>2345</v>
      </c>
      <c r="AR91" s="115">
        <f t="shared" si="28"/>
        <v>950440</v>
      </c>
      <c r="AV91">
        <v>13.4</v>
      </c>
      <c r="AW91">
        <v>7.0000000000000007E-2</v>
      </c>
      <c r="AX91">
        <v>13.34</v>
      </c>
      <c r="AY91" s="2"/>
      <c r="BA91">
        <v>13353</v>
      </c>
      <c r="BB91">
        <v>786</v>
      </c>
      <c r="BC91">
        <v>4939</v>
      </c>
      <c r="BD91">
        <v>587</v>
      </c>
    </row>
    <row r="92" spans="1:56" hidden="1" outlineLevel="1">
      <c r="A92" t="s">
        <v>660</v>
      </c>
      <c r="B92" s="8" t="s">
        <v>2282</v>
      </c>
      <c r="C92" s="1">
        <f t="shared" si="22"/>
        <v>10628</v>
      </c>
      <c r="D92" s="8">
        <f>IF(N92&gt;0, RANK(N92,(N92:P92,Q92:AE92)),0)</f>
        <v>2</v>
      </c>
      <c r="E92" s="8">
        <f>IF(O92&gt;0,RANK(O92,(N92:P92,Q92:AE92)),0)</f>
        <v>1</v>
      </c>
      <c r="F92" s="8">
        <f t="shared" si="23"/>
        <v>0</v>
      </c>
      <c r="G92" s="61">
        <f t="shared" si="20"/>
        <v>2905</v>
      </c>
      <c r="H92" s="66">
        <f t="shared" si="21"/>
        <v>0.2733345878810689</v>
      </c>
      <c r="I92" s="7"/>
      <c r="J92" s="2">
        <f t="shared" si="24"/>
        <v>0.35716974030861875</v>
      </c>
      <c r="K92" s="2">
        <f t="shared" si="25"/>
        <v>0.6305043281896876</v>
      </c>
      <c r="L92" s="2">
        <f t="shared" si="26"/>
        <v>0</v>
      </c>
      <c r="M92" s="2">
        <f t="shared" si="27"/>
        <v>1.2325931501693699E-2</v>
      </c>
      <c r="N92" s="64">
        <f t="shared" si="29"/>
        <v>3796</v>
      </c>
      <c r="O92" s="64">
        <f t="shared" si="30"/>
        <v>6701</v>
      </c>
      <c r="P92" s="64"/>
      <c r="Q92" s="64"/>
      <c r="R92" s="64">
        <v>131</v>
      </c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3"/>
      <c r="AD92" s="63"/>
      <c r="AE92" s="63"/>
      <c r="AG92" t="str">
        <f t="shared" si="31"/>
        <v>New Canaan</v>
      </c>
      <c r="AH92" t="s">
        <v>1187</v>
      </c>
      <c r="AI92" s="8">
        <v>4</v>
      </c>
      <c r="AK92">
        <v>1</v>
      </c>
      <c r="AL92" s="105">
        <v>9</v>
      </c>
      <c r="AM92" s="107">
        <v>1</v>
      </c>
      <c r="AN92" s="107">
        <v>50</v>
      </c>
      <c r="AO92" s="111">
        <v>50580</v>
      </c>
      <c r="AP92" s="111">
        <f t="shared" si="32"/>
        <v>9001</v>
      </c>
      <c r="AQ92" t="s">
        <v>2345</v>
      </c>
      <c r="AR92" s="115">
        <f t="shared" si="28"/>
        <v>950580</v>
      </c>
      <c r="AV92">
        <v>22.48</v>
      </c>
      <c r="AW92">
        <v>0.35</v>
      </c>
      <c r="AX92">
        <v>22.13</v>
      </c>
      <c r="AY92" s="2"/>
      <c r="BA92">
        <v>3709</v>
      </c>
      <c r="BB92">
        <v>87</v>
      </c>
      <c r="BC92">
        <v>6516</v>
      </c>
      <c r="BD92">
        <v>185</v>
      </c>
    </row>
    <row r="93" spans="1:56" hidden="1" outlineLevel="1">
      <c r="A93" t="s">
        <v>49</v>
      </c>
      <c r="B93" s="8" t="s">
        <v>2282</v>
      </c>
      <c r="C93" s="1">
        <f t="shared" si="22"/>
        <v>7472</v>
      </c>
      <c r="D93" s="8">
        <f>IF(N93&gt;0, RANK(N93,(N93:P93,Q93:AE93)),0)</f>
        <v>2</v>
      </c>
      <c r="E93" s="8">
        <f>IF(O93&gt;0,RANK(O93,(N93:P93,Q93:AE93)),0)</f>
        <v>1</v>
      </c>
      <c r="F93" s="8">
        <f t="shared" si="23"/>
        <v>0</v>
      </c>
      <c r="G93" s="61">
        <f t="shared" si="20"/>
        <v>1137</v>
      </c>
      <c r="H93" s="66">
        <f t="shared" si="21"/>
        <v>0.15216809421841543</v>
      </c>
      <c r="I93" s="7"/>
      <c r="J93" s="2">
        <f t="shared" si="24"/>
        <v>0.4171573875802998</v>
      </c>
      <c r="K93" s="2">
        <f t="shared" si="25"/>
        <v>0.56932548179871523</v>
      </c>
      <c r="L93" s="2">
        <f t="shared" si="26"/>
        <v>0</v>
      </c>
      <c r="M93" s="2">
        <f t="shared" si="27"/>
        <v>1.3517130620984918E-2</v>
      </c>
      <c r="N93" s="64">
        <f t="shared" si="29"/>
        <v>3117</v>
      </c>
      <c r="O93" s="64">
        <f t="shared" si="30"/>
        <v>4254</v>
      </c>
      <c r="P93" s="64"/>
      <c r="Q93" s="64"/>
      <c r="R93" s="64">
        <v>101</v>
      </c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3"/>
      <c r="AD93" s="63"/>
      <c r="AE93" s="63"/>
      <c r="AG93" t="str">
        <f t="shared" si="31"/>
        <v>New Fairfield</v>
      </c>
      <c r="AH93" t="s">
        <v>1187</v>
      </c>
      <c r="AI93" s="8">
        <v>5</v>
      </c>
      <c r="AK93">
        <v>1</v>
      </c>
      <c r="AL93" s="105">
        <v>9</v>
      </c>
      <c r="AM93" s="107">
        <v>1</v>
      </c>
      <c r="AN93" s="107">
        <v>55</v>
      </c>
      <c r="AO93" s="111">
        <v>50860</v>
      </c>
      <c r="AP93" s="111">
        <f t="shared" si="32"/>
        <v>9001</v>
      </c>
      <c r="AQ93" t="s">
        <v>2345</v>
      </c>
      <c r="AR93" s="115">
        <f t="shared" si="28"/>
        <v>950860</v>
      </c>
      <c r="AV93">
        <v>25.06</v>
      </c>
      <c r="AW93">
        <v>4.59</v>
      </c>
      <c r="AX93">
        <v>20.46</v>
      </c>
      <c r="AY93" s="2"/>
      <c r="BA93">
        <v>2971</v>
      </c>
      <c r="BB93">
        <v>146</v>
      </c>
      <c r="BC93">
        <v>4017</v>
      </c>
      <c r="BD93">
        <v>237</v>
      </c>
    </row>
    <row r="94" spans="1:56" hidden="1" outlineLevel="1">
      <c r="A94" t="s">
        <v>1390</v>
      </c>
      <c r="B94" s="8" t="s">
        <v>2282</v>
      </c>
      <c r="C94" s="1">
        <f t="shared" si="22"/>
        <v>3811</v>
      </c>
      <c r="D94" s="8">
        <f>IF(N94&gt;0, RANK(N94,(N94:P94,Q94:AE94)),0)</f>
        <v>2</v>
      </c>
      <c r="E94" s="8">
        <f>IF(O94&gt;0,RANK(O94,(N94:P94,Q94:AE94)),0)</f>
        <v>1</v>
      </c>
      <c r="F94" s="8">
        <f t="shared" si="23"/>
        <v>0</v>
      </c>
      <c r="G94" s="61">
        <f t="shared" si="20"/>
        <v>596</v>
      </c>
      <c r="H94" s="66">
        <f t="shared" si="21"/>
        <v>0.15638939910784572</v>
      </c>
      <c r="I94" s="7"/>
      <c r="J94" s="2">
        <f t="shared" si="24"/>
        <v>0.41301495670427707</v>
      </c>
      <c r="K94" s="2">
        <f t="shared" si="25"/>
        <v>0.56940435581212279</v>
      </c>
      <c r="L94" s="2">
        <f t="shared" si="26"/>
        <v>0</v>
      </c>
      <c r="M94" s="2">
        <f t="shared" si="27"/>
        <v>1.7580687483600088E-2</v>
      </c>
      <c r="N94" s="64">
        <f t="shared" si="29"/>
        <v>1574</v>
      </c>
      <c r="O94" s="64">
        <f t="shared" si="30"/>
        <v>2170</v>
      </c>
      <c r="P94" s="64"/>
      <c r="Q94" s="64"/>
      <c r="R94" s="64">
        <v>67</v>
      </c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3"/>
      <c r="AD94" s="63"/>
      <c r="AE94" s="63"/>
      <c r="AG94" t="str">
        <f t="shared" si="31"/>
        <v>New Hartford</v>
      </c>
      <c r="AH94" t="s">
        <v>2101</v>
      </c>
      <c r="AI94" s="8">
        <v>1</v>
      </c>
      <c r="AK94">
        <v>1</v>
      </c>
      <c r="AL94" s="105">
        <v>9</v>
      </c>
      <c r="AM94" s="107">
        <v>5</v>
      </c>
      <c r="AN94" s="107">
        <v>60</v>
      </c>
      <c r="AO94" s="111">
        <v>51350</v>
      </c>
      <c r="AP94" s="111">
        <f t="shared" si="32"/>
        <v>9005</v>
      </c>
      <c r="AQ94" t="s">
        <v>2345</v>
      </c>
      <c r="AR94" s="115">
        <f t="shared" si="28"/>
        <v>951350</v>
      </c>
      <c r="AV94">
        <v>38.14</v>
      </c>
      <c r="AW94">
        <v>1.1100000000000001</v>
      </c>
      <c r="AX94">
        <v>37.03</v>
      </c>
      <c r="AY94" s="2"/>
      <c r="BA94">
        <v>1517</v>
      </c>
      <c r="BB94">
        <v>57</v>
      </c>
      <c r="BC94">
        <v>2057</v>
      </c>
      <c r="BD94">
        <v>113</v>
      </c>
    </row>
    <row r="95" spans="1:56" hidden="1" outlineLevel="1">
      <c r="A95" t="s">
        <v>2242</v>
      </c>
      <c r="B95" s="8" t="s">
        <v>2282</v>
      </c>
      <c r="C95" s="1">
        <f t="shared" si="22"/>
        <v>42508</v>
      </c>
      <c r="D95" s="8">
        <f>IF(N95&gt;0, RANK(N95,(N95:P95,Q95:AE95)),0)</f>
        <v>1</v>
      </c>
      <c r="E95" s="8">
        <f>IF(O95&gt;0,RANK(O95,(N95:P95,Q95:AE95)),0)</f>
        <v>2</v>
      </c>
      <c r="F95" s="8">
        <f t="shared" si="23"/>
        <v>0</v>
      </c>
      <c r="G95" s="61">
        <f t="shared" si="20"/>
        <v>31603</v>
      </c>
      <c r="H95" s="66">
        <f t="shared" si="21"/>
        <v>0.74346005457796183</v>
      </c>
      <c r="I95" s="7"/>
      <c r="J95" s="2">
        <f t="shared" si="24"/>
        <v>0.86788369248141528</v>
      </c>
      <c r="K95" s="2">
        <f t="shared" si="25"/>
        <v>0.12442363790345347</v>
      </c>
      <c r="L95" s="2">
        <f t="shared" si="26"/>
        <v>0</v>
      </c>
      <c r="M95" s="2">
        <f t="shared" si="27"/>
        <v>7.6926696151312507E-3</v>
      </c>
      <c r="N95" s="64">
        <f t="shared" si="29"/>
        <v>36892</v>
      </c>
      <c r="O95" s="64">
        <f t="shared" si="30"/>
        <v>5289</v>
      </c>
      <c r="P95" s="64"/>
      <c r="Q95" s="64"/>
      <c r="R95" s="64">
        <v>327</v>
      </c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3"/>
      <c r="AD95" s="63"/>
      <c r="AE95" s="63"/>
      <c r="AG95" t="str">
        <f t="shared" si="31"/>
        <v>New Haven</v>
      </c>
      <c r="AH95" t="s">
        <v>2242</v>
      </c>
      <c r="AI95" s="8">
        <v>3</v>
      </c>
      <c r="AK95">
        <v>1</v>
      </c>
      <c r="AL95" s="105">
        <v>9</v>
      </c>
      <c r="AM95" s="107">
        <v>9</v>
      </c>
      <c r="AN95" s="107">
        <v>75</v>
      </c>
      <c r="AO95" s="111">
        <v>52070</v>
      </c>
      <c r="AP95" s="111">
        <f t="shared" si="32"/>
        <v>9009</v>
      </c>
      <c r="AQ95" t="s">
        <v>2345</v>
      </c>
      <c r="AR95" s="115">
        <f t="shared" si="28"/>
        <v>952070</v>
      </c>
      <c r="AV95">
        <v>20.25</v>
      </c>
      <c r="AW95">
        <v>1.4</v>
      </c>
      <c r="AX95">
        <v>18.850000000000001</v>
      </c>
      <c r="AY95" s="2"/>
      <c r="BA95">
        <v>35666</v>
      </c>
      <c r="BB95">
        <v>1226</v>
      </c>
      <c r="BC95">
        <v>4548</v>
      </c>
      <c r="BD95">
        <v>741</v>
      </c>
    </row>
    <row r="96" spans="1:56" hidden="1" outlineLevel="1">
      <c r="A96" t="s">
        <v>422</v>
      </c>
      <c r="B96" s="8" t="s">
        <v>2282</v>
      </c>
      <c r="C96" s="1">
        <f t="shared" si="22"/>
        <v>7659</v>
      </c>
      <c r="D96" s="8">
        <f>IF(N96&gt;0, RANK(N96,(N96:P96,Q96:AE96)),0)</f>
        <v>1</v>
      </c>
      <c r="E96" s="8">
        <f>IF(O96&gt;0,RANK(O96,(N96:P96,Q96:AE96)),0)</f>
        <v>2</v>
      </c>
      <c r="F96" s="8">
        <f t="shared" si="23"/>
        <v>0</v>
      </c>
      <c r="G96" s="61">
        <f t="shared" si="20"/>
        <v>3805</v>
      </c>
      <c r="H96" s="66">
        <f t="shared" si="21"/>
        <v>0.496801148975062</v>
      </c>
      <c r="I96" s="7"/>
      <c r="J96" s="2">
        <f t="shared" si="24"/>
        <v>0.73743308525917217</v>
      </c>
      <c r="K96" s="2">
        <f t="shared" si="25"/>
        <v>0.2406319362841102</v>
      </c>
      <c r="L96" s="2">
        <f t="shared" si="26"/>
        <v>0</v>
      </c>
      <c r="M96" s="2">
        <f t="shared" si="27"/>
        <v>2.193497845671763E-2</v>
      </c>
      <c r="N96" s="64">
        <f t="shared" si="29"/>
        <v>5648</v>
      </c>
      <c r="O96" s="64">
        <f t="shared" si="30"/>
        <v>1843</v>
      </c>
      <c r="P96" s="64"/>
      <c r="Q96" s="64"/>
      <c r="R96" s="64">
        <v>168</v>
      </c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3"/>
      <c r="AD96" s="63"/>
      <c r="AE96" s="63"/>
      <c r="AG96" t="str">
        <f t="shared" si="31"/>
        <v>New London</v>
      </c>
      <c r="AH96" t="s">
        <v>422</v>
      </c>
      <c r="AI96" s="8">
        <v>2</v>
      </c>
      <c r="AK96">
        <v>1</v>
      </c>
      <c r="AL96" s="105">
        <v>9</v>
      </c>
      <c r="AM96" s="107">
        <v>11</v>
      </c>
      <c r="AN96" s="107">
        <v>60</v>
      </c>
      <c r="AO96" s="111">
        <v>52350</v>
      </c>
      <c r="AP96" s="111">
        <f t="shared" si="32"/>
        <v>9011</v>
      </c>
      <c r="AQ96" t="s">
        <v>2345</v>
      </c>
      <c r="AR96" s="115">
        <f t="shared" si="28"/>
        <v>952350</v>
      </c>
      <c r="AV96">
        <v>10.76</v>
      </c>
      <c r="AW96">
        <v>5.23</v>
      </c>
      <c r="AX96">
        <v>5.54</v>
      </c>
      <c r="AY96" s="2"/>
      <c r="BA96">
        <v>5363</v>
      </c>
      <c r="BB96">
        <v>285</v>
      </c>
      <c r="BC96">
        <v>1604</v>
      </c>
      <c r="BD96">
        <v>239</v>
      </c>
    </row>
    <row r="97" spans="1:56" hidden="1" outlineLevel="1">
      <c r="A97" t="s">
        <v>961</v>
      </c>
      <c r="B97" s="8" t="s">
        <v>2282</v>
      </c>
      <c r="C97" s="1">
        <f t="shared" si="22"/>
        <v>12378</v>
      </c>
      <c r="D97" s="8">
        <f>IF(N97&gt;0, RANK(N97,(N97:P97,Q97:AE97)),0)</f>
        <v>2</v>
      </c>
      <c r="E97" s="8">
        <f>IF(O97&gt;0,RANK(O97,(N97:P97,Q97:AE97)),0)</f>
        <v>1</v>
      </c>
      <c r="F97" s="8">
        <f t="shared" si="23"/>
        <v>0</v>
      </c>
      <c r="G97" s="61">
        <f t="shared" si="20"/>
        <v>388</v>
      </c>
      <c r="H97" s="66">
        <f t="shared" si="21"/>
        <v>3.1345936338665371E-2</v>
      </c>
      <c r="I97" s="7"/>
      <c r="J97" s="2">
        <f t="shared" si="24"/>
        <v>0.47527872031022783</v>
      </c>
      <c r="K97" s="2">
        <f t="shared" si="25"/>
        <v>0.50662465664889322</v>
      </c>
      <c r="L97" s="2">
        <f t="shared" si="26"/>
        <v>0</v>
      </c>
      <c r="M97" s="2">
        <f t="shared" si="27"/>
        <v>1.8096623040879001E-2</v>
      </c>
      <c r="N97" s="64">
        <f t="shared" si="29"/>
        <v>5883</v>
      </c>
      <c r="O97" s="64">
        <f t="shared" si="30"/>
        <v>6271</v>
      </c>
      <c r="P97" s="64"/>
      <c r="Q97" s="64"/>
      <c r="R97" s="64">
        <v>224</v>
      </c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3"/>
      <c r="AD97" s="63"/>
      <c r="AE97" s="63"/>
      <c r="AG97" t="str">
        <f t="shared" si="31"/>
        <v>New Milford</v>
      </c>
      <c r="AH97" t="s">
        <v>2101</v>
      </c>
      <c r="AI97" s="8">
        <v>5</v>
      </c>
      <c r="AK97">
        <v>1</v>
      </c>
      <c r="AL97" s="105">
        <v>9</v>
      </c>
      <c r="AM97" s="107">
        <v>5</v>
      </c>
      <c r="AN97" s="107">
        <v>65</v>
      </c>
      <c r="AO97" s="111">
        <v>52630</v>
      </c>
      <c r="AP97" s="111">
        <f t="shared" si="32"/>
        <v>9005</v>
      </c>
      <c r="AQ97" t="s">
        <v>2345</v>
      </c>
      <c r="AR97" s="115">
        <f t="shared" si="28"/>
        <v>952630</v>
      </c>
      <c r="AV97">
        <v>63.7</v>
      </c>
      <c r="AW97">
        <v>2.11</v>
      </c>
      <c r="AX97">
        <v>61.59</v>
      </c>
      <c r="AY97" s="2"/>
      <c r="BA97">
        <v>5530</v>
      </c>
      <c r="BB97">
        <v>353</v>
      </c>
      <c r="BC97">
        <v>5851</v>
      </c>
      <c r="BD97">
        <v>420</v>
      </c>
    </row>
    <row r="98" spans="1:56" hidden="1" outlineLevel="1">
      <c r="A98" t="s">
        <v>1365</v>
      </c>
      <c r="B98" s="8" t="s">
        <v>2282</v>
      </c>
      <c r="C98" s="1">
        <f t="shared" si="22"/>
        <v>14176</v>
      </c>
      <c r="D98" s="8">
        <f>IF(N98&gt;0, RANK(N98,(N98:P98,Q98:AE98)),0)</f>
        <v>1</v>
      </c>
      <c r="E98" s="8">
        <f>IF(O98&gt;0,RANK(O98,(N98:P98,Q98:AE98)),0)</f>
        <v>2</v>
      </c>
      <c r="F98" s="8">
        <f t="shared" si="23"/>
        <v>0</v>
      </c>
      <c r="G98" s="61">
        <f t="shared" si="20"/>
        <v>2126</v>
      </c>
      <c r="H98" s="66">
        <f t="shared" si="21"/>
        <v>0.14997178329571106</v>
      </c>
      <c r="I98" s="7"/>
      <c r="J98" s="2">
        <f t="shared" si="24"/>
        <v>0.56680304740406318</v>
      </c>
      <c r="K98" s="2">
        <f t="shared" si="25"/>
        <v>0.41683126410835214</v>
      </c>
      <c r="L98" s="2">
        <f t="shared" si="26"/>
        <v>0</v>
      </c>
      <c r="M98" s="2">
        <f t="shared" si="27"/>
        <v>1.6365688487584684E-2</v>
      </c>
      <c r="N98" s="64">
        <f t="shared" si="29"/>
        <v>8035</v>
      </c>
      <c r="O98" s="64">
        <f t="shared" si="30"/>
        <v>5909</v>
      </c>
      <c r="P98" s="64"/>
      <c r="Q98" s="64"/>
      <c r="R98" s="64">
        <v>232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3"/>
      <c r="AD98" s="63"/>
      <c r="AE98" s="63"/>
      <c r="AG98" t="str">
        <f t="shared" si="31"/>
        <v>Newington</v>
      </c>
      <c r="AH98" t="s">
        <v>329</v>
      </c>
      <c r="AI98" s="8">
        <v>1</v>
      </c>
      <c r="AK98">
        <v>1</v>
      </c>
      <c r="AL98" s="105">
        <v>9</v>
      </c>
      <c r="AM98" s="107">
        <v>3</v>
      </c>
      <c r="AN98" s="107">
        <v>95</v>
      </c>
      <c r="AO98" s="111">
        <v>52140</v>
      </c>
      <c r="AP98" s="111">
        <f t="shared" si="32"/>
        <v>9003</v>
      </c>
      <c r="AQ98" t="s">
        <v>2345</v>
      </c>
      <c r="AR98" s="115">
        <f t="shared" si="28"/>
        <v>952140</v>
      </c>
      <c r="AV98">
        <v>13.18</v>
      </c>
      <c r="AW98">
        <v>0</v>
      </c>
      <c r="AX98">
        <v>13.18</v>
      </c>
      <c r="AY98" s="2"/>
      <c r="BA98">
        <v>7698</v>
      </c>
      <c r="BB98">
        <v>337</v>
      </c>
      <c r="BC98">
        <v>5452</v>
      </c>
      <c r="BD98">
        <v>457</v>
      </c>
    </row>
    <row r="99" spans="1:56" hidden="1" outlineLevel="1">
      <c r="A99" t="s">
        <v>1962</v>
      </c>
      <c r="B99" s="8" t="s">
        <v>2282</v>
      </c>
      <c r="C99" s="1">
        <f t="shared" ref="C99:C130" si="33">SUM(N99:AE99)</f>
        <v>14117</v>
      </c>
      <c r="D99" s="8">
        <f>IF(N99&gt;0, RANK(N99,(N99:P99,Q99:AE99)),0)</f>
        <v>2</v>
      </c>
      <c r="E99" s="8">
        <f>IF(O99&gt;0,RANK(O99,(N99:P99,Q99:AE99)),0)</f>
        <v>1</v>
      </c>
      <c r="F99" s="8">
        <f t="shared" ref="F99:F130" si="34">IF(P99&gt;0,RANK(P99,(N99:AE99)),0)</f>
        <v>0</v>
      </c>
      <c r="G99" s="61">
        <f t="shared" si="20"/>
        <v>907</v>
      </c>
      <c r="H99" s="66">
        <f t="shared" si="21"/>
        <v>6.424877806899483E-2</v>
      </c>
      <c r="I99" s="7"/>
      <c r="J99" s="2">
        <f t="shared" ref="J99:J130" si="35">IF(C99=0,"-",N99/C99)</f>
        <v>0.46072111638450097</v>
      </c>
      <c r="K99" s="2">
        <f t="shared" ref="K99:K130" si="36">IF(C99=0,"-",O99/C99)</f>
        <v>0.52496989445349573</v>
      </c>
      <c r="L99" s="2">
        <f t="shared" ref="L99:L130" si="37">IF(C99=0,"-",P99/C99)</f>
        <v>0</v>
      </c>
      <c r="M99" s="2">
        <f t="shared" ref="M99:M130" si="38">IF(C99=0,"-",(1-J99-K99-L99))</f>
        <v>1.4308989162003294E-2</v>
      </c>
      <c r="N99" s="64">
        <f t="shared" si="29"/>
        <v>6504</v>
      </c>
      <c r="O99" s="64">
        <f t="shared" si="30"/>
        <v>7411</v>
      </c>
      <c r="P99" s="64"/>
      <c r="Q99" s="64"/>
      <c r="R99" s="64">
        <v>202</v>
      </c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3"/>
      <c r="AD99" s="63"/>
      <c r="AE99" s="63"/>
      <c r="AG99" t="str">
        <f t="shared" si="31"/>
        <v>Newtown</v>
      </c>
      <c r="AH99" t="s">
        <v>1187</v>
      </c>
      <c r="AI99" s="8">
        <v>5</v>
      </c>
      <c r="AK99">
        <v>1</v>
      </c>
      <c r="AL99" s="105">
        <v>9</v>
      </c>
      <c r="AM99" s="107">
        <v>1</v>
      </c>
      <c r="AN99" s="107">
        <v>60</v>
      </c>
      <c r="AO99" s="111">
        <v>52980</v>
      </c>
      <c r="AP99" s="111">
        <f t="shared" si="32"/>
        <v>9001</v>
      </c>
      <c r="AQ99" t="s">
        <v>2345</v>
      </c>
      <c r="AR99" s="115">
        <f t="shared" ref="AR99:AR130" si="39">AL99*100000+AO99</f>
        <v>952980</v>
      </c>
      <c r="AV99">
        <v>59.07</v>
      </c>
      <c r="AW99">
        <v>1.31</v>
      </c>
      <c r="AX99">
        <v>57.76</v>
      </c>
      <c r="AY99" s="2"/>
      <c r="BA99">
        <v>6296</v>
      </c>
      <c r="BB99">
        <v>208</v>
      </c>
      <c r="BC99">
        <v>7043</v>
      </c>
      <c r="BD99">
        <v>368</v>
      </c>
    </row>
    <row r="100" spans="1:56" hidden="1" outlineLevel="1">
      <c r="A100" t="s">
        <v>159</v>
      </c>
      <c r="B100" s="8" t="s">
        <v>2282</v>
      </c>
      <c r="C100" s="1">
        <f t="shared" si="33"/>
        <v>904</v>
      </c>
      <c r="D100" s="8">
        <f>IF(N100&gt;0, RANK(N100,(N100:P100,Q100:AE100)),0)</f>
        <v>1</v>
      </c>
      <c r="E100" s="8">
        <f>IF(O100&gt;0,RANK(O100,(N100:P100,Q100:AE100)),0)</f>
        <v>2</v>
      </c>
      <c r="F100" s="8">
        <f t="shared" si="34"/>
        <v>0</v>
      </c>
      <c r="G100" s="61">
        <f t="shared" si="20"/>
        <v>155</v>
      </c>
      <c r="H100" s="66">
        <f t="shared" si="21"/>
        <v>0.17146017699115043</v>
      </c>
      <c r="I100" s="7"/>
      <c r="J100" s="2">
        <f t="shared" si="35"/>
        <v>0.57743362831858402</v>
      </c>
      <c r="K100" s="2">
        <f t="shared" si="36"/>
        <v>0.40597345132743362</v>
      </c>
      <c r="L100" s="2">
        <f t="shared" si="37"/>
        <v>0</v>
      </c>
      <c r="M100" s="2">
        <f t="shared" si="38"/>
        <v>1.6592920353982354E-2</v>
      </c>
      <c r="N100" s="64">
        <f t="shared" si="29"/>
        <v>522</v>
      </c>
      <c r="O100" s="64">
        <f t="shared" si="30"/>
        <v>367</v>
      </c>
      <c r="P100" s="64"/>
      <c r="Q100" s="64"/>
      <c r="R100" s="64">
        <v>15</v>
      </c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3"/>
      <c r="AD100" s="63"/>
      <c r="AE100" s="63"/>
      <c r="AG100" t="str">
        <f t="shared" si="31"/>
        <v>Norfolk</v>
      </c>
      <c r="AH100" t="s">
        <v>2101</v>
      </c>
      <c r="AI100" s="8">
        <v>5</v>
      </c>
      <c r="AK100">
        <v>1</v>
      </c>
      <c r="AL100" s="105">
        <v>9</v>
      </c>
      <c r="AM100" s="107">
        <v>5</v>
      </c>
      <c r="AN100" s="107">
        <v>70</v>
      </c>
      <c r="AO100" s="111">
        <v>53470</v>
      </c>
      <c r="AP100" s="111">
        <f t="shared" si="32"/>
        <v>9005</v>
      </c>
      <c r="AQ100" t="s">
        <v>2345</v>
      </c>
      <c r="AR100" s="115">
        <f t="shared" si="39"/>
        <v>953470</v>
      </c>
      <c r="AV100">
        <v>46.41</v>
      </c>
      <c r="AW100">
        <v>1.1000000000000001</v>
      </c>
      <c r="AX100">
        <v>45.31</v>
      </c>
      <c r="AY100" s="2"/>
      <c r="BA100">
        <v>494</v>
      </c>
      <c r="BB100">
        <v>28</v>
      </c>
      <c r="BC100">
        <v>346</v>
      </c>
      <c r="BD100">
        <v>21</v>
      </c>
    </row>
    <row r="101" spans="1:56" hidden="1" outlineLevel="1">
      <c r="A101" t="s">
        <v>1369</v>
      </c>
      <c r="B101" s="8" t="s">
        <v>2282</v>
      </c>
      <c r="C101" s="1">
        <f t="shared" si="33"/>
        <v>6714</v>
      </c>
      <c r="D101" s="8">
        <f>IF(N101&gt;0, RANK(N101,(N101:P101,Q101:AE101)),0)</f>
        <v>2</v>
      </c>
      <c r="E101" s="8">
        <f>IF(O101&gt;0,RANK(O101,(N101:P101,Q101:AE101)),0)</f>
        <v>1</v>
      </c>
      <c r="F101" s="8">
        <f t="shared" si="34"/>
        <v>0</v>
      </c>
      <c r="G101" s="61">
        <f t="shared" si="20"/>
        <v>185</v>
      </c>
      <c r="H101" s="66">
        <f t="shared" si="21"/>
        <v>2.755436401549002E-2</v>
      </c>
      <c r="I101" s="7"/>
      <c r="J101" s="2">
        <f t="shared" si="35"/>
        <v>0.47646708370568963</v>
      </c>
      <c r="K101" s="2">
        <f t="shared" si="36"/>
        <v>0.50402144772117963</v>
      </c>
      <c r="L101" s="2">
        <f t="shared" si="37"/>
        <v>0</v>
      </c>
      <c r="M101" s="2">
        <f t="shared" si="38"/>
        <v>1.9511468573130686E-2</v>
      </c>
      <c r="N101" s="64">
        <f t="shared" si="29"/>
        <v>3199</v>
      </c>
      <c r="O101" s="64">
        <f t="shared" si="30"/>
        <v>3384</v>
      </c>
      <c r="P101" s="64"/>
      <c r="Q101" s="64"/>
      <c r="R101" s="64">
        <v>131</v>
      </c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3"/>
      <c r="AD101" s="63"/>
      <c r="AE101" s="63"/>
      <c r="AG101" t="str">
        <f t="shared" si="31"/>
        <v>North Branford</v>
      </c>
      <c r="AH101" t="s">
        <v>2242</v>
      </c>
      <c r="AI101" s="8">
        <v>3</v>
      </c>
      <c r="AK101">
        <v>1</v>
      </c>
      <c r="AL101" s="105">
        <v>9</v>
      </c>
      <c r="AM101" s="107">
        <v>9</v>
      </c>
      <c r="AN101" s="107">
        <v>80</v>
      </c>
      <c r="AO101" s="111">
        <v>53890</v>
      </c>
      <c r="AP101" s="111">
        <f t="shared" si="32"/>
        <v>9009</v>
      </c>
      <c r="AQ101" t="s">
        <v>2345</v>
      </c>
      <c r="AR101" s="115">
        <f t="shared" si="39"/>
        <v>953890</v>
      </c>
      <c r="AV101">
        <v>26.65</v>
      </c>
      <c r="AW101">
        <v>1.73</v>
      </c>
      <c r="AX101">
        <v>24.92</v>
      </c>
      <c r="AY101" s="2"/>
      <c r="BA101">
        <v>3057</v>
      </c>
      <c r="BB101">
        <v>142</v>
      </c>
      <c r="BC101">
        <v>3194</v>
      </c>
      <c r="BD101">
        <v>190</v>
      </c>
    </row>
    <row r="102" spans="1:56" hidden="1" outlineLevel="1">
      <c r="A102" t="s">
        <v>2239</v>
      </c>
      <c r="B102" s="8" t="s">
        <v>2282</v>
      </c>
      <c r="C102" s="1">
        <f t="shared" si="33"/>
        <v>1265</v>
      </c>
      <c r="D102" s="8">
        <f>IF(N102&gt;0, RANK(N102,(N102:P102,Q102:AE102)),0)</f>
        <v>1</v>
      </c>
      <c r="E102" s="8">
        <f>IF(O102&gt;0,RANK(O102,(N102:P102,Q102:AE102)),0)</f>
        <v>2</v>
      </c>
      <c r="F102" s="8">
        <f t="shared" si="34"/>
        <v>0</v>
      </c>
      <c r="G102" s="61">
        <f t="shared" si="20"/>
        <v>91</v>
      </c>
      <c r="H102" s="66">
        <f t="shared" si="21"/>
        <v>7.1936758893280633E-2</v>
      </c>
      <c r="I102" s="7"/>
      <c r="J102" s="2">
        <f t="shared" si="35"/>
        <v>0.52727272727272723</v>
      </c>
      <c r="K102" s="2">
        <f t="shared" si="36"/>
        <v>0.45533596837944662</v>
      </c>
      <c r="L102" s="2">
        <f t="shared" si="37"/>
        <v>0</v>
      </c>
      <c r="M102" s="2">
        <f t="shared" si="38"/>
        <v>1.7391304347826153E-2</v>
      </c>
      <c r="N102" s="64">
        <f t="shared" si="29"/>
        <v>667</v>
      </c>
      <c r="O102" s="64">
        <f t="shared" si="30"/>
        <v>576</v>
      </c>
      <c r="P102" s="64"/>
      <c r="Q102" s="64"/>
      <c r="R102" s="64">
        <v>22</v>
      </c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3"/>
      <c r="AD102" s="63"/>
      <c r="AE102" s="63"/>
      <c r="AG102" t="str">
        <f t="shared" si="31"/>
        <v>North Canaan</v>
      </c>
      <c r="AH102" t="s">
        <v>2101</v>
      </c>
      <c r="AI102" s="8">
        <v>5</v>
      </c>
      <c r="AK102">
        <v>1</v>
      </c>
      <c r="AL102" s="105">
        <v>9</v>
      </c>
      <c r="AM102" s="107">
        <v>5</v>
      </c>
      <c r="AN102" s="107">
        <v>75</v>
      </c>
      <c r="AO102" s="111">
        <v>54030</v>
      </c>
      <c r="AP102" s="111">
        <f t="shared" si="32"/>
        <v>9005</v>
      </c>
      <c r="AQ102" t="s">
        <v>2345</v>
      </c>
      <c r="AR102" s="115">
        <f t="shared" si="39"/>
        <v>954030</v>
      </c>
      <c r="AV102">
        <v>19.46</v>
      </c>
      <c r="AW102">
        <v>0.01</v>
      </c>
      <c r="AX102">
        <v>19.45</v>
      </c>
      <c r="AY102" s="2"/>
      <c r="BA102">
        <v>621</v>
      </c>
      <c r="BB102">
        <v>46</v>
      </c>
      <c r="BC102">
        <v>523</v>
      </c>
      <c r="BD102">
        <v>53</v>
      </c>
    </row>
    <row r="103" spans="1:56" hidden="1" outlineLevel="1">
      <c r="A103" t="s">
        <v>1407</v>
      </c>
      <c r="B103" s="8" t="s">
        <v>2282</v>
      </c>
      <c r="C103" s="1">
        <f t="shared" si="33"/>
        <v>12158</v>
      </c>
      <c r="D103" s="8">
        <f>IF(N103&gt;0, RANK(N103,(N103:P103,Q103:AE103)),0)</f>
        <v>1</v>
      </c>
      <c r="E103" s="8">
        <f>IF(O103&gt;0,RANK(O103,(N103:P103,Q103:AE103)),0)</f>
        <v>2</v>
      </c>
      <c r="F103" s="8">
        <f t="shared" si="34"/>
        <v>0</v>
      </c>
      <c r="G103" s="61">
        <f t="shared" si="20"/>
        <v>110</v>
      </c>
      <c r="H103" s="66">
        <f t="shared" si="21"/>
        <v>9.0475407139332126E-3</v>
      </c>
      <c r="I103" s="7"/>
      <c r="J103" s="2">
        <f t="shared" si="35"/>
        <v>0.49522947853265342</v>
      </c>
      <c r="K103" s="2">
        <f t="shared" si="36"/>
        <v>0.48618193781872021</v>
      </c>
      <c r="L103" s="2">
        <f t="shared" si="37"/>
        <v>0</v>
      </c>
      <c r="M103" s="2">
        <f t="shared" si="38"/>
        <v>1.8588583648626367E-2</v>
      </c>
      <c r="N103" s="64">
        <f t="shared" si="29"/>
        <v>6021</v>
      </c>
      <c r="O103" s="64">
        <f t="shared" si="30"/>
        <v>5911</v>
      </c>
      <c r="P103" s="64"/>
      <c r="Q103" s="64"/>
      <c r="R103" s="64">
        <v>226</v>
      </c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3"/>
      <c r="AD103" s="63"/>
      <c r="AE103" s="63"/>
      <c r="AG103" t="str">
        <f t="shared" si="31"/>
        <v>North Haven</v>
      </c>
      <c r="AH103" t="s">
        <v>2242</v>
      </c>
      <c r="AI103" s="8">
        <v>3</v>
      </c>
      <c r="AK103">
        <v>1</v>
      </c>
      <c r="AL103" s="105">
        <v>9</v>
      </c>
      <c r="AM103" s="107">
        <v>9</v>
      </c>
      <c r="AN103" s="107">
        <v>85</v>
      </c>
      <c r="AO103" s="111">
        <v>54870</v>
      </c>
      <c r="AP103" s="111">
        <f t="shared" si="32"/>
        <v>9009</v>
      </c>
      <c r="AQ103" t="s">
        <v>2345</v>
      </c>
      <c r="AR103" s="115">
        <f t="shared" si="39"/>
        <v>954870</v>
      </c>
      <c r="AV103">
        <v>21.09</v>
      </c>
      <c r="AW103">
        <v>0.32</v>
      </c>
      <c r="AX103">
        <v>20.77</v>
      </c>
      <c r="AY103" s="2"/>
      <c r="BA103">
        <v>5773</v>
      </c>
      <c r="BB103">
        <v>248</v>
      </c>
      <c r="BC103">
        <v>5585</v>
      </c>
      <c r="BD103">
        <v>326</v>
      </c>
    </row>
    <row r="104" spans="1:56" hidden="1" outlineLevel="1">
      <c r="A104" t="s">
        <v>2133</v>
      </c>
      <c r="B104" s="8" t="s">
        <v>2282</v>
      </c>
      <c r="C104" s="1">
        <f t="shared" si="33"/>
        <v>2590</v>
      </c>
      <c r="D104" s="8">
        <f>IF(N104&gt;0, RANK(N104,(N104:P104,Q104:AE104)),0)</f>
        <v>2</v>
      </c>
      <c r="E104" s="8">
        <f>IF(O104&gt;0,RANK(O104,(N104:P104,Q104:AE104)),0)</f>
        <v>1</v>
      </c>
      <c r="F104" s="8">
        <f t="shared" si="34"/>
        <v>0</v>
      </c>
      <c r="G104" s="61">
        <f t="shared" si="20"/>
        <v>32</v>
      </c>
      <c r="H104" s="66">
        <f t="shared" si="21"/>
        <v>1.2355212355212355E-2</v>
      </c>
      <c r="I104" s="7"/>
      <c r="J104" s="2">
        <f t="shared" si="35"/>
        <v>0.47837837837837838</v>
      </c>
      <c r="K104" s="2">
        <f t="shared" si="36"/>
        <v>0.49073359073359074</v>
      </c>
      <c r="L104" s="2">
        <f t="shared" si="37"/>
        <v>0</v>
      </c>
      <c r="M104" s="2">
        <f t="shared" si="38"/>
        <v>3.0888030888030882E-2</v>
      </c>
      <c r="N104" s="64">
        <f t="shared" si="29"/>
        <v>1239</v>
      </c>
      <c r="O104" s="64">
        <f t="shared" si="30"/>
        <v>1271</v>
      </c>
      <c r="P104" s="64"/>
      <c r="Q104" s="64"/>
      <c r="R104" s="64">
        <v>80</v>
      </c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3"/>
      <c r="AD104" s="63"/>
      <c r="AE104" s="63"/>
      <c r="AG104" t="str">
        <f t="shared" si="31"/>
        <v>North Stonington</v>
      </c>
      <c r="AH104" t="s">
        <v>422</v>
      </c>
      <c r="AI104" s="8">
        <v>2</v>
      </c>
      <c r="AK104">
        <v>1</v>
      </c>
      <c r="AL104" s="105">
        <v>9</v>
      </c>
      <c r="AM104" s="107">
        <v>11</v>
      </c>
      <c r="AN104" s="107">
        <v>65</v>
      </c>
      <c r="AO104" s="111">
        <v>55500</v>
      </c>
      <c r="AP104" s="111">
        <f t="shared" si="32"/>
        <v>9011</v>
      </c>
      <c r="AQ104" t="s">
        <v>2345</v>
      </c>
      <c r="AR104" s="115">
        <f t="shared" si="39"/>
        <v>955500</v>
      </c>
      <c r="AV104">
        <v>54.97</v>
      </c>
      <c r="AW104">
        <v>0.66</v>
      </c>
      <c r="AX104">
        <v>54.31</v>
      </c>
      <c r="AY104" s="2"/>
      <c r="BA104">
        <v>1167</v>
      </c>
      <c r="BB104">
        <v>72</v>
      </c>
      <c r="BC104">
        <v>1166</v>
      </c>
      <c r="BD104">
        <v>105</v>
      </c>
    </row>
    <row r="105" spans="1:56" hidden="1" outlineLevel="1">
      <c r="A105" t="s">
        <v>2134</v>
      </c>
      <c r="B105" s="8" t="s">
        <v>2282</v>
      </c>
      <c r="C105" s="1">
        <f t="shared" si="33"/>
        <v>34032</v>
      </c>
      <c r="D105" s="8">
        <f>IF(N105&gt;0, RANK(N105,(N105:P105,Q105:AE105)),0)</f>
        <v>1</v>
      </c>
      <c r="E105" s="8">
        <f>IF(O105&gt;0,RANK(O105,(N105:P105,Q105:AE105)),0)</f>
        <v>2</v>
      </c>
      <c r="F105" s="8">
        <f t="shared" si="34"/>
        <v>0</v>
      </c>
      <c r="G105" s="61">
        <f t="shared" si="20"/>
        <v>7532</v>
      </c>
      <c r="H105" s="66">
        <f t="shared" si="21"/>
        <v>0.22132110954395862</v>
      </c>
      <c r="I105" s="7"/>
      <c r="J105" s="2">
        <f t="shared" si="35"/>
        <v>0.6035496003761166</v>
      </c>
      <c r="K105" s="2">
        <f t="shared" si="36"/>
        <v>0.38222849083215799</v>
      </c>
      <c r="L105" s="2">
        <f t="shared" si="37"/>
        <v>0</v>
      </c>
      <c r="M105" s="2">
        <f t="shared" si="38"/>
        <v>1.4221908791725413E-2</v>
      </c>
      <c r="N105" s="64">
        <f t="shared" si="29"/>
        <v>20540</v>
      </c>
      <c r="O105" s="64">
        <f t="shared" si="30"/>
        <v>13008</v>
      </c>
      <c r="P105" s="64"/>
      <c r="Q105" s="64"/>
      <c r="R105" s="64">
        <v>484</v>
      </c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3"/>
      <c r="AD105" s="63"/>
      <c r="AE105" s="63"/>
      <c r="AG105" t="str">
        <f t="shared" si="31"/>
        <v>Norwalk</v>
      </c>
      <c r="AH105" t="s">
        <v>1187</v>
      </c>
      <c r="AI105" s="8">
        <v>4</v>
      </c>
      <c r="AK105">
        <v>1</v>
      </c>
      <c r="AL105" s="105">
        <v>9</v>
      </c>
      <c r="AM105" s="107">
        <v>1</v>
      </c>
      <c r="AN105" s="107">
        <v>65</v>
      </c>
      <c r="AO105" s="111">
        <v>56060</v>
      </c>
      <c r="AP105" s="111">
        <f t="shared" si="32"/>
        <v>9001</v>
      </c>
      <c r="AQ105" t="s">
        <v>2345</v>
      </c>
      <c r="AR105" s="115">
        <f t="shared" si="39"/>
        <v>956060</v>
      </c>
      <c r="AV105">
        <v>36.33</v>
      </c>
      <c r="AW105">
        <v>13.53</v>
      </c>
      <c r="AX105">
        <v>22.81</v>
      </c>
      <c r="AY105" s="2"/>
      <c r="BA105">
        <v>19379</v>
      </c>
      <c r="BB105">
        <v>1161</v>
      </c>
      <c r="BC105">
        <v>12103</v>
      </c>
      <c r="BD105">
        <v>905</v>
      </c>
    </row>
    <row r="106" spans="1:56" hidden="1" outlineLevel="1">
      <c r="A106" t="s">
        <v>1374</v>
      </c>
      <c r="B106" s="8" t="s">
        <v>2282</v>
      </c>
      <c r="C106" s="1">
        <f t="shared" si="33"/>
        <v>11721</v>
      </c>
      <c r="D106" s="8">
        <f>IF(N106&gt;0, RANK(N106,(N106:P106,Q106:AE106)),0)</f>
        <v>1</v>
      </c>
      <c r="E106" s="8">
        <f>IF(O106&gt;0,RANK(O106,(N106:P106,Q106:AE106)),0)</f>
        <v>2</v>
      </c>
      <c r="F106" s="8">
        <f t="shared" si="34"/>
        <v>0</v>
      </c>
      <c r="G106" s="61">
        <f t="shared" si="20"/>
        <v>2980</v>
      </c>
      <c r="H106" s="66">
        <f t="shared" si="21"/>
        <v>0.25424451838580325</v>
      </c>
      <c r="I106" s="7"/>
      <c r="J106" s="2">
        <f t="shared" si="35"/>
        <v>0.61351420527258771</v>
      </c>
      <c r="K106" s="2">
        <f t="shared" si="36"/>
        <v>0.3592696868867844</v>
      </c>
      <c r="L106" s="2">
        <f t="shared" si="37"/>
        <v>0</v>
      </c>
      <c r="M106" s="2">
        <f t="shared" si="38"/>
        <v>2.721610784062789E-2</v>
      </c>
      <c r="N106" s="64">
        <f t="shared" si="29"/>
        <v>7191</v>
      </c>
      <c r="O106" s="64">
        <f t="shared" si="30"/>
        <v>4211</v>
      </c>
      <c r="P106" s="64"/>
      <c r="Q106" s="64"/>
      <c r="R106" s="64">
        <v>319</v>
      </c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3"/>
      <c r="AD106" s="63"/>
      <c r="AE106" s="63"/>
      <c r="AG106" t="str">
        <f t="shared" si="31"/>
        <v>Norwich</v>
      </c>
      <c r="AH106" t="s">
        <v>422</v>
      </c>
      <c r="AI106" s="8">
        <v>2</v>
      </c>
      <c r="AK106">
        <v>1</v>
      </c>
      <c r="AL106" s="105">
        <v>9</v>
      </c>
      <c r="AM106" s="107">
        <v>11</v>
      </c>
      <c r="AN106" s="107">
        <v>70</v>
      </c>
      <c r="AO106" s="111">
        <v>56270</v>
      </c>
      <c r="AP106" s="111">
        <f t="shared" si="32"/>
        <v>9011</v>
      </c>
      <c r="AQ106" t="s">
        <v>2345</v>
      </c>
      <c r="AR106" s="115">
        <f t="shared" si="39"/>
        <v>956270</v>
      </c>
      <c r="AV106">
        <v>29.48</v>
      </c>
      <c r="AW106">
        <v>1.1399999999999999</v>
      </c>
      <c r="AX106">
        <v>28.33</v>
      </c>
      <c r="AY106" s="2"/>
      <c r="BA106">
        <v>6818</v>
      </c>
      <c r="BB106">
        <v>373</v>
      </c>
      <c r="BC106">
        <v>3764</v>
      </c>
      <c r="BD106">
        <v>447</v>
      </c>
    </row>
    <row r="107" spans="1:56" hidden="1" outlineLevel="1">
      <c r="A107" t="s">
        <v>1081</v>
      </c>
      <c r="B107" s="8" t="s">
        <v>2282</v>
      </c>
      <c r="C107" s="1">
        <f t="shared" si="33"/>
        <v>4456</v>
      </c>
      <c r="D107" s="8">
        <f>IF(N107&gt;0, RANK(N107,(N107:P107,Q107:AE107)),0)</f>
        <v>1</v>
      </c>
      <c r="E107" s="8">
        <f>IF(O107&gt;0,RANK(O107,(N107:P107,Q107:AE107)),0)</f>
        <v>2</v>
      </c>
      <c r="F107" s="8">
        <f t="shared" si="34"/>
        <v>0</v>
      </c>
      <c r="G107" s="61">
        <f t="shared" si="20"/>
        <v>578</v>
      </c>
      <c r="H107" s="66">
        <f t="shared" si="21"/>
        <v>0.12971274685816875</v>
      </c>
      <c r="I107" s="7"/>
      <c r="J107" s="2">
        <f t="shared" si="35"/>
        <v>0.55565529622980248</v>
      </c>
      <c r="K107" s="2">
        <f t="shared" si="36"/>
        <v>0.42594254937163373</v>
      </c>
      <c r="L107" s="2">
        <f t="shared" si="37"/>
        <v>0</v>
      </c>
      <c r="M107" s="2">
        <f t="shared" si="38"/>
        <v>1.8402154398563797E-2</v>
      </c>
      <c r="N107" s="64">
        <f t="shared" si="29"/>
        <v>2476</v>
      </c>
      <c r="O107" s="64">
        <f t="shared" si="30"/>
        <v>1898</v>
      </c>
      <c r="P107" s="64"/>
      <c r="Q107" s="64"/>
      <c r="R107" s="64">
        <v>82</v>
      </c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3"/>
      <c r="AD107" s="63"/>
      <c r="AE107" s="63"/>
      <c r="AG107" t="str">
        <f t="shared" si="31"/>
        <v>Old Lyme</v>
      </c>
      <c r="AH107" t="s">
        <v>422</v>
      </c>
      <c r="AI107" s="8">
        <v>2</v>
      </c>
      <c r="AK107">
        <v>1</v>
      </c>
      <c r="AL107" s="105">
        <v>9</v>
      </c>
      <c r="AM107" s="107">
        <v>11</v>
      </c>
      <c r="AN107" s="107">
        <v>75</v>
      </c>
      <c r="AO107" s="111">
        <v>57040</v>
      </c>
      <c r="AP107" s="111">
        <f t="shared" si="32"/>
        <v>9011</v>
      </c>
      <c r="AQ107" t="s">
        <v>2345</v>
      </c>
      <c r="AR107" s="115">
        <f t="shared" si="39"/>
        <v>957040</v>
      </c>
      <c r="AV107">
        <v>28.82</v>
      </c>
      <c r="AW107">
        <v>5.72</v>
      </c>
      <c r="AX107">
        <v>23.1</v>
      </c>
      <c r="AY107" s="2"/>
      <c r="BA107">
        <v>2475</v>
      </c>
      <c r="BB107">
        <v>1</v>
      </c>
      <c r="BC107">
        <v>1896</v>
      </c>
      <c r="BD107">
        <v>2</v>
      </c>
    </row>
    <row r="108" spans="1:56" hidden="1" outlineLevel="1">
      <c r="A108" t="s">
        <v>588</v>
      </c>
      <c r="B108" s="8" t="s">
        <v>2282</v>
      </c>
      <c r="C108" s="1">
        <f t="shared" si="33"/>
        <v>5758</v>
      </c>
      <c r="D108" s="8">
        <f>IF(N108&gt;0, RANK(N108,(N108:P108,Q108:AE108)),0)</f>
        <v>1</v>
      </c>
      <c r="E108" s="8">
        <f>IF(O108&gt;0,RANK(O108,(N108:P108,Q108:AE108)),0)</f>
        <v>2</v>
      </c>
      <c r="F108" s="8">
        <f t="shared" si="34"/>
        <v>0</v>
      </c>
      <c r="G108" s="61">
        <f t="shared" si="20"/>
        <v>251</v>
      </c>
      <c r="H108" s="66">
        <f t="shared" si="21"/>
        <v>4.3591524835012156E-2</v>
      </c>
      <c r="I108" s="7"/>
      <c r="J108" s="2">
        <f t="shared" si="35"/>
        <v>0.51389371309482457</v>
      </c>
      <c r="K108" s="2">
        <f t="shared" si="36"/>
        <v>0.47030218825981246</v>
      </c>
      <c r="L108" s="2">
        <f t="shared" si="37"/>
        <v>0</v>
      </c>
      <c r="M108" s="2">
        <f t="shared" si="38"/>
        <v>1.5804098645362974E-2</v>
      </c>
      <c r="N108" s="64">
        <f t="shared" si="29"/>
        <v>2959</v>
      </c>
      <c r="O108" s="64">
        <f t="shared" si="30"/>
        <v>2708</v>
      </c>
      <c r="P108" s="64"/>
      <c r="Q108" s="64"/>
      <c r="R108" s="64">
        <v>91</v>
      </c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3"/>
      <c r="AD108" s="63"/>
      <c r="AE108" s="63"/>
      <c r="AG108" t="str">
        <f t="shared" si="31"/>
        <v>Old Saybrook</v>
      </c>
      <c r="AH108" t="s">
        <v>1161</v>
      </c>
      <c r="AI108" s="8">
        <v>2</v>
      </c>
      <c r="AK108">
        <v>1</v>
      </c>
      <c r="AL108" s="105">
        <v>9</v>
      </c>
      <c r="AM108" s="107">
        <v>7</v>
      </c>
      <c r="AN108" s="107">
        <v>65</v>
      </c>
      <c r="AO108" s="111">
        <v>57320</v>
      </c>
      <c r="AP108" s="111">
        <f t="shared" si="32"/>
        <v>9007</v>
      </c>
      <c r="AQ108" t="s">
        <v>2345</v>
      </c>
      <c r="AR108" s="115">
        <f t="shared" si="39"/>
        <v>957320</v>
      </c>
      <c r="AV108">
        <v>21.61</v>
      </c>
      <c r="AW108">
        <v>6.58</v>
      </c>
      <c r="AX108">
        <v>15.04</v>
      </c>
      <c r="AY108" s="2"/>
      <c r="BA108">
        <v>2862</v>
      </c>
      <c r="BB108">
        <v>97</v>
      </c>
      <c r="BC108">
        <v>2584</v>
      </c>
      <c r="BD108">
        <v>124</v>
      </c>
    </row>
    <row r="109" spans="1:56" hidden="1" outlineLevel="1">
      <c r="A109" t="s">
        <v>796</v>
      </c>
      <c r="B109" s="8" t="s">
        <v>2282</v>
      </c>
      <c r="C109" s="1">
        <f t="shared" si="33"/>
        <v>7686</v>
      </c>
      <c r="D109" s="8">
        <f>IF(N109&gt;0, RANK(N109,(N109:P109,Q109:AE109)),0)</f>
        <v>2</v>
      </c>
      <c r="E109" s="8">
        <f>IF(O109&gt;0,RANK(O109,(N109:P109,Q109:AE109)),0)</f>
        <v>1</v>
      </c>
      <c r="F109" s="8">
        <f t="shared" si="34"/>
        <v>0</v>
      </c>
      <c r="G109" s="61">
        <f t="shared" si="20"/>
        <v>491</v>
      </c>
      <c r="H109" s="66">
        <f t="shared" si="21"/>
        <v>6.3882383554514699E-2</v>
      </c>
      <c r="I109" s="7"/>
      <c r="J109" s="2">
        <f t="shared" si="35"/>
        <v>0.45784543325526933</v>
      </c>
      <c r="K109" s="2">
        <f t="shared" si="36"/>
        <v>0.52172781680978397</v>
      </c>
      <c r="L109" s="2">
        <f t="shared" si="37"/>
        <v>0</v>
      </c>
      <c r="M109" s="2">
        <f t="shared" si="38"/>
        <v>2.0426749934946753E-2</v>
      </c>
      <c r="N109" s="64">
        <f t="shared" si="29"/>
        <v>3519</v>
      </c>
      <c r="O109" s="64">
        <f t="shared" si="30"/>
        <v>4010</v>
      </c>
      <c r="P109" s="64"/>
      <c r="Q109" s="64"/>
      <c r="R109" s="64">
        <v>157</v>
      </c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3"/>
      <c r="AD109" s="63"/>
      <c r="AE109" s="63"/>
      <c r="AG109" t="str">
        <f t="shared" si="31"/>
        <v>Orange</v>
      </c>
      <c r="AH109" t="s">
        <v>2242</v>
      </c>
      <c r="AI109" s="8">
        <v>3</v>
      </c>
      <c r="AK109">
        <v>1</v>
      </c>
      <c r="AL109" s="105">
        <v>9</v>
      </c>
      <c r="AM109" s="107">
        <v>9</v>
      </c>
      <c r="AN109" s="107">
        <v>90</v>
      </c>
      <c r="AO109" s="111">
        <v>57600</v>
      </c>
      <c r="AP109" s="111">
        <f t="shared" si="32"/>
        <v>9009</v>
      </c>
      <c r="AQ109" t="s">
        <v>2345</v>
      </c>
      <c r="AR109" s="115">
        <f t="shared" si="39"/>
        <v>957600</v>
      </c>
      <c r="AV109">
        <v>17.43</v>
      </c>
      <c r="AW109">
        <v>0.24</v>
      </c>
      <c r="AX109">
        <v>17.190000000000001</v>
      </c>
      <c r="AY109" s="2"/>
      <c r="BA109">
        <v>3343</v>
      </c>
      <c r="BB109">
        <v>176</v>
      </c>
      <c r="BC109">
        <v>3837</v>
      </c>
      <c r="BD109">
        <v>173</v>
      </c>
    </row>
    <row r="110" spans="1:56" hidden="1" outlineLevel="1">
      <c r="A110" t="s">
        <v>2430</v>
      </c>
      <c r="B110" s="8" t="s">
        <v>2282</v>
      </c>
      <c r="C110" s="1">
        <f t="shared" si="33"/>
        <v>6315</v>
      </c>
      <c r="D110" s="8">
        <f>IF(N110&gt;0, RANK(N110,(N110:P110,Q110:AE110)),0)</f>
        <v>2</v>
      </c>
      <c r="E110" s="8">
        <f>IF(O110&gt;0,RANK(O110,(N110:P110,Q110:AE110)),0)</f>
        <v>1</v>
      </c>
      <c r="F110" s="8">
        <f t="shared" si="34"/>
        <v>0</v>
      </c>
      <c r="G110" s="61">
        <f t="shared" si="20"/>
        <v>1739</v>
      </c>
      <c r="H110" s="66">
        <f t="shared" si="21"/>
        <v>0.27537608867775137</v>
      </c>
      <c r="I110" s="7"/>
      <c r="J110" s="2">
        <f t="shared" si="35"/>
        <v>0.35391923990498814</v>
      </c>
      <c r="K110" s="2">
        <f t="shared" si="36"/>
        <v>0.62929532858273951</v>
      </c>
      <c r="L110" s="2">
        <f t="shared" si="37"/>
        <v>0</v>
      </c>
      <c r="M110" s="2">
        <f t="shared" si="38"/>
        <v>1.6785431512272297E-2</v>
      </c>
      <c r="N110" s="64">
        <f t="shared" si="29"/>
        <v>2235</v>
      </c>
      <c r="O110" s="64">
        <f t="shared" si="30"/>
        <v>3974</v>
      </c>
      <c r="P110" s="64"/>
      <c r="Q110" s="64"/>
      <c r="R110" s="64">
        <v>106</v>
      </c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3"/>
      <c r="AD110" s="63"/>
      <c r="AE110" s="63"/>
      <c r="AG110" t="str">
        <f t="shared" si="31"/>
        <v>Oxford</v>
      </c>
      <c r="AH110" t="s">
        <v>2242</v>
      </c>
      <c r="AI110" s="8">
        <v>4</v>
      </c>
      <c r="AK110">
        <v>1</v>
      </c>
      <c r="AL110" s="105">
        <v>9</v>
      </c>
      <c r="AM110" s="107">
        <v>9</v>
      </c>
      <c r="AN110" s="107">
        <v>95</v>
      </c>
      <c r="AO110" s="111">
        <v>58300</v>
      </c>
      <c r="AP110" s="111">
        <f t="shared" si="32"/>
        <v>9009</v>
      </c>
      <c r="AQ110" t="s">
        <v>2345</v>
      </c>
      <c r="AR110" s="115">
        <f t="shared" si="39"/>
        <v>958300</v>
      </c>
      <c r="AV110">
        <v>33.39</v>
      </c>
      <c r="AW110">
        <v>0.5</v>
      </c>
      <c r="AX110">
        <v>32.89</v>
      </c>
      <c r="AY110" s="2"/>
      <c r="BA110">
        <v>2125</v>
      </c>
      <c r="BB110">
        <v>110</v>
      </c>
      <c r="BC110">
        <v>3764</v>
      </c>
      <c r="BD110">
        <v>210</v>
      </c>
    </row>
    <row r="111" spans="1:56" hidden="1" outlineLevel="1">
      <c r="A111" t="s">
        <v>1469</v>
      </c>
      <c r="B111" s="8" t="s">
        <v>2282</v>
      </c>
      <c r="C111" s="1">
        <f t="shared" si="33"/>
        <v>5236</v>
      </c>
      <c r="D111" s="8">
        <f>IF(N111&gt;0, RANK(N111,(N111:P111,Q111:AE111)),0)</f>
        <v>2</v>
      </c>
      <c r="E111" s="8">
        <f>IF(O111&gt;0,RANK(O111,(N111:P111,Q111:AE111)),0)</f>
        <v>1</v>
      </c>
      <c r="F111" s="8">
        <f t="shared" si="34"/>
        <v>0</v>
      </c>
      <c r="G111" s="61">
        <f t="shared" si="20"/>
        <v>44</v>
      </c>
      <c r="H111" s="66">
        <f t="shared" si="21"/>
        <v>8.4033613445378148E-3</v>
      </c>
      <c r="I111" s="7"/>
      <c r="J111" s="2">
        <f t="shared" si="35"/>
        <v>0.48147440794499619</v>
      </c>
      <c r="K111" s="2">
        <f t="shared" si="36"/>
        <v>0.48987776928953397</v>
      </c>
      <c r="L111" s="2">
        <f t="shared" si="37"/>
        <v>0</v>
      </c>
      <c r="M111" s="2">
        <f t="shared" si="38"/>
        <v>2.8647822765469844E-2</v>
      </c>
      <c r="N111" s="64">
        <f t="shared" si="29"/>
        <v>2521</v>
      </c>
      <c r="O111" s="64">
        <f t="shared" si="30"/>
        <v>2565</v>
      </c>
      <c r="P111" s="64"/>
      <c r="Q111" s="64"/>
      <c r="R111" s="64">
        <v>150</v>
      </c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3"/>
      <c r="AD111" s="63"/>
      <c r="AE111" s="63"/>
      <c r="AG111" t="str">
        <f t="shared" si="31"/>
        <v>Plainfield</v>
      </c>
      <c r="AH111" t="s">
        <v>1474</v>
      </c>
      <c r="AI111" s="8">
        <v>2</v>
      </c>
      <c r="AK111">
        <v>1</v>
      </c>
      <c r="AL111" s="105">
        <v>9</v>
      </c>
      <c r="AM111" s="107">
        <v>15</v>
      </c>
      <c r="AN111" s="107">
        <v>40</v>
      </c>
      <c r="AO111" s="111">
        <v>59980</v>
      </c>
      <c r="AP111" s="111">
        <f t="shared" si="32"/>
        <v>9015</v>
      </c>
      <c r="AQ111" t="s">
        <v>2345</v>
      </c>
      <c r="AR111" s="115">
        <f t="shared" si="39"/>
        <v>959980</v>
      </c>
      <c r="AV111">
        <v>43.04</v>
      </c>
      <c r="AW111">
        <v>0.78</v>
      </c>
      <c r="AX111">
        <v>42.27</v>
      </c>
      <c r="AY111" s="2"/>
      <c r="BA111">
        <v>2405</v>
      </c>
      <c r="BB111">
        <v>116</v>
      </c>
      <c r="BC111">
        <v>2287</v>
      </c>
      <c r="BD111">
        <v>278</v>
      </c>
    </row>
    <row r="112" spans="1:56" hidden="1" outlineLevel="1">
      <c r="A112" t="s">
        <v>704</v>
      </c>
      <c r="B112" s="8" t="s">
        <v>2282</v>
      </c>
      <c r="C112" s="1">
        <f t="shared" si="33"/>
        <v>7518</v>
      </c>
      <c r="D112" s="8">
        <f>IF(N112&gt;0, RANK(N112,(N112:P112,Q112:AE112)),0)</f>
        <v>1</v>
      </c>
      <c r="E112" s="8">
        <f>IF(O112&gt;0,RANK(O112,(N112:P112,Q112:AE112)),0)</f>
        <v>2</v>
      </c>
      <c r="F112" s="8">
        <f t="shared" si="34"/>
        <v>0</v>
      </c>
      <c r="G112" s="61">
        <f t="shared" si="20"/>
        <v>525</v>
      </c>
      <c r="H112" s="66">
        <f t="shared" si="21"/>
        <v>6.9832402234636867E-2</v>
      </c>
      <c r="I112" s="7"/>
      <c r="J112" s="2">
        <f t="shared" si="35"/>
        <v>0.52646980579941471</v>
      </c>
      <c r="K112" s="2">
        <f t="shared" si="36"/>
        <v>0.45663740356477789</v>
      </c>
      <c r="L112" s="2">
        <f t="shared" si="37"/>
        <v>0</v>
      </c>
      <c r="M112" s="2">
        <f t="shared" si="38"/>
        <v>1.6892790635807398E-2</v>
      </c>
      <c r="N112" s="64">
        <f t="shared" si="29"/>
        <v>3958</v>
      </c>
      <c r="O112" s="64">
        <f t="shared" si="30"/>
        <v>3433</v>
      </c>
      <c r="P112" s="64"/>
      <c r="Q112" s="64"/>
      <c r="R112" s="64">
        <v>127</v>
      </c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3"/>
      <c r="AD112" s="63"/>
      <c r="AE112" s="63"/>
      <c r="AG112" t="str">
        <f t="shared" si="31"/>
        <v>Plainville</v>
      </c>
      <c r="AH112" t="s">
        <v>329</v>
      </c>
      <c r="AI112" s="8">
        <v>5</v>
      </c>
      <c r="AK112">
        <v>1</v>
      </c>
      <c r="AL112" s="105">
        <v>9</v>
      </c>
      <c r="AM112" s="107">
        <v>3</v>
      </c>
      <c r="AN112" s="107">
        <v>100</v>
      </c>
      <c r="AO112" s="111">
        <v>60120</v>
      </c>
      <c r="AP112" s="111">
        <f t="shared" si="32"/>
        <v>9003</v>
      </c>
      <c r="AQ112" t="s">
        <v>2345</v>
      </c>
      <c r="AR112" s="115">
        <f t="shared" si="39"/>
        <v>960120</v>
      </c>
      <c r="AV112">
        <v>9.81</v>
      </c>
      <c r="AW112">
        <v>0.05</v>
      </c>
      <c r="AX112">
        <v>9.76</v>
      </c>
      <c r="AY112" s="2"/>
      <c r="BA112">
        <v>3778</v>
      </c>
      <c r="BB112">
        <v>180</v>
      </c>
      <c r="BC112">
        <v>3166</v>
      </c>
      <c r="BD112">
        <v>267</v>
      </c>
    </row>
    <row r="113" spans="1:56" hidden="1" outlineLevel="1">
      <c r="A113" t="s">
        <v>1072</v>
      </c>
      <c r="B113" s="8" t="s">
        <v>2282</v>
      </c>
      <c r="C113" s="1">
        <f t="shared" si="33"/>
        <v>5223</v>
      </c>
      <c r="D113" s="8">
        <f>IF(N113&gt;0, RANK(N113,(N113:P113,Q113:AE113)),0)</f>
        <v>2</v>
      </c>
      <c r="E113" s="8">
        <f>IF(O113&gt;0,RANK(O113,(N113:P113,Q113:AE113)),0)</f>
        <v>1</v>
      </c>
      <c r="F113" s="8">
        <f t="shared" si="34"/>
        <v>0</v>
      </c>
      <c r="G113" s="61">
        <f t="shared" si="20"/>
        <v>723</v>
      </c>
      <c r="H113" s="66">
        <f t="shared" si="21"/>
        <v>0.13842619184376795</v>
      </c>
      <c r="I113" s="7"/>
      <c r="J113" s="2">
        <f t="shared" si="35"/>
        <v>0.42025655753398428</v>
      </c>
      <c r="K113" s="2">
        <f t="shared" si="36"/>
        <v>0.5586827493777522</v>
      </c>
      <c r="L113" s="2">
        <f t="shared" si="37"/>
        <v>0</v>
      </c>
      <c r="M113" s="2">
        <f t="shared" si="38"/>
        <v>2.1060693088263527E-2</v>
      </c>
      <c r="N113" s="64">
        <f t="shared" si="29"/>
        <v>2195</v>
      </c>
      <c r="O113" s="64">
        <f t="shared" si="30"/>
        <v>2918</v>
      </c>
      <c r="P113" s="64"/>
      <c r="Q113" s="64"/>
      <c r="R113" s="64">
        <v>110</v>
      </c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3"/>
      <c r="AD113" s="63"/>
      <c r="AE113" s="63"/>
      <c r="AG113" t="str">
        <f t="shared" si="31"/>
        <v>Plymouth</v>
      </c>
      <c r="AH113" t="s">
        <v>2101</v>
      </c>
      <c r="AI113" s="8">
        <v>5</v>
      </c>
      <c r="AK113">
        <v>1</v>
      </c>
      <c r="AL113" s="105">
        <v>9</v>
      </c>
      <c r="AM113" s="107">
        <v>5</v>
      </c>
      <c r="AN113" s="107">
        <v>80</v>
      </c>
      <c r="AO113" s="111">
        <v>60750</v>
      </c>
      <c r="AP113" s="111">
        <f t="shared" si="32"/>
        <v>9005</v>
      </c>
      <c r="AQ113" t="s">
        <v>2345</v>
      </c>
      <c r="AR113" s="115">
        <f t="shared" si="39"/>
        <v>960750</v>
      </c>
      <c r="AV113">
        <v>22.32</v>
      </c>
      <c r="AW113">
        <v>0.6</v>
      </c>
      <c r="AX113">
        <v>21.72</v>
      </c>
      <c r="AY113" s="2"/>
      <c r="BA113">
        <v>2034</v>
      </c>
      <c r="BB113">
        <v>161</v>
      </c>
      <c r="BC113">
        <v>2707</v>
      </c>
      <c r="BD113">
        <v>211</v>
      </c>
    </row>
    <row r="114" spans="1:56" hidden="1" outlineLevel="1">
      <c r="A114" t="s">
        <v>1628</v>
      </c>
      <c r="B114" s="8" t="s">
        <v>2282</v>
      </c>
      <c r="C114" s="1">
        <f t="shared" si="33"/>
        <v>2092</v>
      </c>
      <c r="D114" s="8">
        <f>IF(N114&gt;0, RANK(N114,(N114:P114,Q114:AE114)),0)</f>
        <v>2</v>
      </c>
      <c r="E114" s="8">
        <f>IF(O114&gt;0,RANK(O114,(N114:P114,Q114:AE114)),0)</f>
        <v>1</v>
      </c>
      <c r="F114" s="8">
        <f t="shared" si="34"/>
        <v>0</v>
      </c>
      <c r="G114" s="61">
        <f t="shared" si="20"/>
        <v>23</v>
      </c>
      <c r="H114" s="66">
        <f t="shared" si="21"/>
        <v>1.0994263862332695E-2</v>
      </c>
      <c r="I114" s="7"/>
      <c r="J114" s="2">
        <f t="shared" si="35"/>
        <v>0.48518164435946465</v>
      </c>
      <c r="K114" s="2">
        <f t="shared" si="36"/>
        <v>0.4961759082217973</v>
      </c>
      <c r="L114" s="2">
        <f t="shared" si="37"/>
        <v>0</v>
      </c>
      <c r="M114" s="2">
        <f t="shared" si="38"/>
        <v>1.8642447418738051E-2</v>
      </c>
      <c r="N114" s="64">
        <f t="shared" si="29"/>
        <v>1015</v>
      </c>
      <c r="O114" s="64">
        <f t="shared" si="30"/>
        <v>1038</v>
      </c>
      <c r="P114" s="64"/>
      <c r="Q114" s="64"/>
      <c r="R114" s="64">
        <v>39</v>
      </c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3"/>
      <c r="AD114" s="63"/>
      <c r="AE114" s="63"/>
      <c r="AG114" t="str">
        <f t="shared" si="31"/>
        <v>Pomfret</v>
      </c>
      <c r="AH114" t="s">
        <v>1474</v>
      </c>
      <c r="AI114" s="8">
        <v>2</v>
      </c>
      <c r="AK114">
        <v>1</v>
      </c>
      <c r="AL114" s="105">
        <v>9</v>
      </c>
      <c r="AM114" s="107">
        <v>15</v>
      </c>
      <c r="AN114" s="107">
        <v>45</v>
      </c>
      <c r="AO114" s="111">
        <v>61030</v>
      </c>
      <c r="AP114" s="111">
        <f t="shared" si="32"/>
        <v>9015</v>
      </c>
      <c r="AQ114" t="s">
        <v>2345</v>
      </c>
      <c r="AR114" s="115">
        <f t="shared" si="39"/>
        <v>961030</v>
      </c>
      <c r="AV114">
        <v>40.56</v>
      </c>
      <c r="AW114">
        <v>0.26</v>
      </c>
      <c r="AX114">
        <v>40.299999999999997</v>
      </c>
      <c r="AY114" s="2"/>
      <c r="BA114">
        <v>960</v>
      </c>
      <c r="BB114">
        <v>55</v>
      </c>
      <c r="BC114">
        <v>965</v>
      </c>
      <c r="BD114">
        <v>73</v>
      </c>
    </row>
    <row r="115" spans="1:56" hidden="1" outlineLevel="1">
      <c r="A115" t="s">
        <v>1577</v>
      </c>
      <c r="B115" s="8" t="s">
        <v>2282</v>
      </c>
      <c r="C115" s="1">
        <f t="shared" si="33"/>
        <v>4738</v>
      </c>
      <c r="D115" s="8">
        <f>IF(N115&gt;0, RANK(N115,(N115:P115,Q115:AE115)),0)</f>
        <v>1</v>
      </c>
      <c r="E115" s="8">
        <f>IF(O115&gt;0,RANK(O115,(N115:P115,Q115:AE115)),0)</f>
        <v>2</v>
      </c>
      <c r="F115" s="8">
        <f t="shared" si="34"/>
        <v>0</v>
      </c>
      <c r="G115" s="61">
        <f t="shared" si="20"/>
        <v>189</v>
      </c>
      <c r="H115" s="66">
        <f t="shared" si="21"/>
        <v>3.9890249050232168E-2</v>
      </c>
      <c r="I115" s="7"/>
      <c r="J115" s="2">
        <f t="shared" si="35"/>
        <v>0.50928661882650905</v>
      </c>
      <c r="K115" s="2">
        <f t="shared" si="36"/>
        <v>0.46939636977627691</v>
      </c>
      <c r="L115" s="2">
        <f t="shared" si="37"/>
        <v>0</v>
      </c>
      <c r="M115" s="2">
        <f t="shared" si="38"/>
        <v>2.1317011397214036E-2</v>
      </c>
      <c r="N115" s="64">
        <f t="shared" si="29"/>
        <v>2413</v>
      </c>
      <c r="O115" s="64">
        <f t="shared" si="30"/>
        <v>2224</v>
      </c>
      <c r="P115" s="64"/>
      <c r="Q115" s="64"/>
      <c r="R115" s="64">
        <v>101</v>
      </c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3"/>
      <c r="AD115" s="63"/>
      <c r="AE115" s="63"/>
      <c r="AG115" t="str">
        <f t="shared" si="31"/>
        <v>Portland</v>
      </c>
      <c r="AH115" t="s">
        <v>1161</v>
      </c>
      <c r="AI115" s="8">
        <v>1</v>
      </c>
      <c r="AK115">
        <v>1</v>
      </c>
      <c r="AL115" s="105">
        <v>9</v>
      </c>
      <c r="AM115" s="107">
        <v>7</v>
      </c>
      <c r="AN115" s="107">
        <v>70</v>
      </c>
      <c r="AO115" s="111">
        <v>61800</v>
      </c>
      <c r="AP115" s="111">
        <f t="shared" si="32"/>
        <v>9007</v>
      </c>
      <c r="AQ115" t="s">
        <v>2345</v>
      </c>
      <c r="AR115" s="115">
        <f t="shared" si="39"/>
        <v>961800</v>
      </c>
      <c r="AV115">
        <v>24.89</v>
      </c>
      <c r="AW115">
        <v>1.49</v>
      </c>
      <c r="AX115">
        <v>23.4</v>
      </c>
      <c r="AY115" s="2"/>
      <c r="BA115">
        <v>2291</v>
      </c>
      <c r="BB115">
        <v>122</v>
      </c>
      <c r="BC115">
        <v>2040</v>
      </c>
      <c r="BD115">
        <v>184</v>
      </c>
    </row>
    <row r="116" spans="1:56" hidden="1" outlineLevel="1">
      <c r="A116" t="s">
        <v>1370</v>
      </c>
      <c r="B116" s="8" t="s">
        <v>2282</v>
      </c>
      <c r="C116" s="1">
        <f t="shared" si="33"/>
        <v>2286</v>
      </c>
      <c r="D116" s="8">
        <f>IF(N116&gt;0, RANK(N116,(N116:P116,Q116:AE116)),0)</f>
        <v>2</v>
      </c>
      <c r="E116" s="8">
        <f>IF(O116&gt;0,RANK(O116,(N116:P116,Q116:AE116)),0)</f>
        <v>1</v>
      </c>
      <c r="F116" s="8">
        <f t="shared" si="34"/>
        <v>0</v>
      </c>
      <c r="G116" s="61">
        <f t="shared" si="20"/>
        <v>36</v>
      </c>
      <c r="H116" s="66">
        <f t="shared" si="21"/>
        <v>1.5748031496062992E-2</v>
      </c>
      <c r="I116" s="7"/>
      <c r="J116" s="2">
        <f t="shared" si="35"/>
        <v>0.47900262467191601</v>
      </c>
      <c r="K116" s="2">
        <f t="shared" si="36"/>
        <v>0.49475065616797897</v>
      </c>
      <c r="L116" s="2">
        <f t="shared" si="37"/>
        <v>0</v>
      </c>
      <c r="M116" s="2">
        <f t="shared" si="38"/>
        <v>2.6246719160105014E-2</v>
      </c>
      <c r="N116" s="64">
        <f t="shared" si="29"/>
        <v>1095</v>
      </c>
      <c r="O116" s="64">
        <f t="shared" si="30"/>
        <v>1131</v>
      </c>
      <c r="P116" s="64"/>
      <c r="Q116" s="64"/>
      <c r="R116" s="64">
        <v>60</v>
      </c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3"/>
      <c r="AD116" s="63"/>
      <c r="AE116" s="63"/>
      <c r="AG116" t="str">
        <f t="shared" si="31"/>
        <v>Preston</v>
      </c>
      <c r="AH116" t="s">
        <v>422</v>
      </c>
      <c r="AI116" s="8">
        <v>2</v>
      </c>
      <c r="AK116">
        <v>1</v>
      </c>
      <c r="AL116" s="105">
        <v>9</v>
      </c>
      <c r="AM116" s="107">
        <v>11</v>
      </c>
      <c r="AN116" s="107">
        <v>80</v>
      </c>
      <c r="AO116" s="111">
        <v>62150</v>
      </c>
      <c r="AP116" s="111">
        <f t="shared" si="32"/>
        <v>9011</v>
      </c>
      <c r="AQ116" t="s">
        <v>2345</v>
      </c>
      <c r="AR116" s="115">
        <f t="shared" si="39"/>
        <v>962150</v>
      </c>
      <c r="AV116">
        <v>31.76</v>
      </c>
      <c r="AW116">
        <v>0.86</v>
      </c>
      <c r="AX116">
        <v>30.9</v>
      </c>
      <c r="AY116" s="2"/>
      <c r="BA116">
        <v>1095</v>
      </c>
      <c r="BB116">
        <v>0</v>
      </c>
      <c r="BC116">
        <v>1131</v>
      </c>
      <c r="BD116">
        <v>0</v>
      </c>
    </row>
    <row r="117" spans="1:56" hidden="1" outlineLevel="1">
      <c r="A117" t="s">
        <v>1559</v>
      </c>
      <c r="B117" s="8" t="s">
        <v>2282</v>
      </c>
      <c r="C117" s="1">
        <f t="shared" si="33"/>
        <v>5016</v>
      </c>
      <c r="D117" s="8">
        <f>IF(N117&gt;0, RANK(N117,(N117:P117,Q117:AE117)),0)</f>
        <v>2</v>
      </c>
      <c r="E117" s="8">
        <f>IF(O117&gt;0,RANK(O117,(N117:P117,Q117:AE117)),0)</f>
        <v>1</v>
      </c>
      <c r="F117" s="8">
        <f t="shared" si="34"/>
        <v>0</v>
      </c>
      <c r="G117" s="61">
        <f t="shared" si="20"/>
        <v>1681</v>
      </c>
      <c r="H117" s="66">
        <f t="shared" si="21"/>
        <v>0.33512759170653905</v>
      </c>
      <c r="I117" s="7"/>
      <c r="J117" s="2">
        <f t="shared" si="35"/>
        <v>0.32436204146730463</v>
      </c>
      <c r="K117" s="2">
        <f t="shared" si="36"/>
        <v>0.65948963317384368</v>
      </c>
      <c r="L117" s="2">
        <f t="shared" si="37"/>
        <v>0</v>
      </c>
      <c r="M117" s="2">
        <f t="shared" si="38"/>
        <v>1.614832535885169E-2</v>
      </c>
      <c r="N117" s="64">
        <f t="shared" si="29"/>
        <v>1627</v>
      </c>
      <c r="O117" s="64">
        <f t="shared" si="30"/>
        <v>3308</v>
      </c>
      <c r="P117" s="64"/>
      <c r="Q117" s="64"/>
      <c r="R117" s="64">
        <v>81</v>
      </c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3"/>
      <c r="AD117" s="63"/>
      <c r="AE117" s="63"/>
      <c r="AG117" t="str">
        <f t="shared" si="31"/>
        <v>Prospect</v>
      </c>
      <c r="AH117" t="s">
        <v>2242</v>
      </c>
      <c r="AI117" s="8">
        <v>3</v>
      </c>
      <c r="AK117">
        <v>1</v>
      </c>
      <c r="AL117" s="105">
        <v>9</v>
      </c>
      <c r="AM117" s="107">
        <v>9</v>
      </c>
      <c r="AN117" s="107">
        <v>100</v>
      </c>
      <c r="AO117" s="111">
        <v>62290</v>
      </c>
      <c r="AP117" s="111">
        <f t="shared" si="32"/>
        <v>9009</v>
      </c>
      <c r="AQ117" t="s">
        <v>2345</v>
      </c>
      <c r="AR117" s="115">
        <f t="shared" si="39"/>
        <v>962290</v>
      </c>
      <c r="AV117">
        <v>14.54</v>
      </c>
      <c r="AW117">
        <v>0.23</v>
      </c>
      <c r="AX117">
        <v>14.32</v>
      </c>
      <c r="AY117" s="2"/>
      <c r="BA117">
        <v>1570</v>
      </c>
      <c r="BB117">
        <v>57</v>
      </c>
      <c r="BC117">
        <v>3159</v>
      </c>
      <c r="BD117">
        <v>149</v>
      </c>
    </row>
    <row r="118" spans="1:56" hidden="1" outlineLevel="1">
      <c r="A118" t="s">
        <v>359</v>
      </c>
      <c r="B118" s="8" t="s">
        <v>2282</v>
      </c>
      <c r="C118" s="1">
        <f t="shared" si="33"/>
        <v>3258</v>
      </c>
      <c r="D118" s="8">
        <f>IF(N118&gt;0, RANK(N118,(N118:P118,Q118:AE118)),0)</f>
        <v>2</v>
      </c>
      <c r="E118" s="8">
        <f>IF(O118&gt;0,RANK(O118,(N118:P118,Q118:AE118)),0)</f>
        <v>1</v>
      </c>
      <c r="F118" s="8">
        <f t="shared" si="34"/>
        <v>0</v>
      </c>
      <c r="G118" s="61">
        <f t="shared" si="20"/>
        <v>94</v>
      </c>
      <c r="H118" s="66">
        <f t="shared" si="21"/>
        <v>2.8852056476365868E-2</v>
      </c>
      <c r="I118" s="7"/>
      <c r="J118" s="2">
        <f t="shared" si="35"/>
        <v>0.474524248004911</v>
      </c>
      <c r="K118" s="2">
        <f t="shared" si="36"/>
        <v>0.5033763044812769</v>
      </c>
      <c r="L118" s="2">
        <f t="shared" si="37"/>
        <v>0</v>
      </c>
      <c r="M118" s="2">
        <f t="shared" si="38"/>
        <v>2.2099447513812098E-2</v>
      </c>
      <c r="N118" s="64">
        <f t="shared" si="29"/>
        <v>1546</v>
      </c>
      <c r="O118" s="64">
        <f t="shared" si="30"/>
        <v>1640</v>
      </c>
      <c r="P118" s="64"/>
      <c r="Q118" s="64"/>
      <c r="R118" s="64">
        <v>72</v>
      </c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3"/>
      <c r="AD118" s="63"/>
      <c r="AE118" s="63"/>
      <c r="AG118" t="str">
        <f t="shared" si="31"/>
        <v>Putnam</v>
      </c>
      <c r="AH118" t="s">
        <v>1474</v>
      </c>
      <c r="AI118" s="8">
        <v>2</v>
      </c>
      <c r="AK118">
        <v>1</v>
      </c>
      <c r="AL118" s="105">
        <v>9</v>
      </c>
      <c r="AM118" s="107">
        <v>15</v>
      </c>
      <c r="AN118" s="107">
        <v>50</v>
      </c>
      <c r="AO118" s="111">
        <v>62710</v>
      </c>
      <c r="AP118" s="111">
        <f t="shared" si="32"/>
        <v>9015</v>
      </c>
      <c r="AQ118" t="s">
        <v>2345</v>
      </c>
      <c r="AR118" s="115">
        <f t="shared" si="39"/>
        <v>962710</v>
      </c>
      <c r="AV118">
        <v>20.399999999999999</v>
      </c>
      <c r="AW118">
        <v>0.11</v>
      </c>
      <c r="AX118">
        <v>20.29</v>
      </c>
      <c r="AY118" s="2"/>
      <c r="BA118">
        <v>1434</v>
      </c>
      <c r="BB118">
        <v>112</v>
      </c>
      <c r="BC118">
        <v>1449</v>
      </c>
      <c r="BD118">
        <v>191</v>
      </c>
    </row>
    <row r="119" spans="1:56" hidden="1" outlineLevel="1">
      <c r="A119" t="s">
        <v>2512</v>
      </c>
      <c r="B119" s="8" t="s">
        <v>2282</v>
      </c>
      <c r="C119" s="1">
        <f t="shared" si="33"/>
        <v>5232</v>
      </c>
      <c r="D119" s="8">
        <f>IF(N119&gt;0, RANK(N119,(N119:P119,Q119:AE119)),0)</f>
        <v>1</v>
      </c>
      <c r="E119" s="8">
        <f>IF(O119&gt;0,RANK(O119,(N119:P119,Q119:AE119)),0)</f>
        <v>2</v>
      </c>
      <c r="F119" s="8">
        <f t="shared" si="34"/>
        <v>0</v>
      </c>
      <c r="G119" s="61">
        <f t="shared" si="20"/>
        <v>141</v>
      </c>
      <c r="H119" s="66">
        <f t="shared" si="21"/>
        <v>2.6949541284403671E-2</v>
      </c>
      <c r="I119" s="7"/>
      <c r="J119" s="2">
        <f t="shared" si="35"/>
        <v>0.50573394495412849</v>
      </c>
      <c r="K119" s="2">
        <f t="shared" si="36"/>
        <v>0.47878440366972475</v>
      </c>
      <c r="L119" s="2">
        <f t="shared" si="37"/>
        <v>0</v>
      </c>
      <c r="M119" s="2">
        <f t="shared" si="38"/>
        <v>1.5481651376146766E-2</v>
      </c>
      <c r="N119" s="64">
        <f t="shared" si="29"/>
        <v>2646</v>
      </c>
      <c r="O119" s="64">
        <f t="shared" si="30"/>
        <v>2505</v>
      </c>
      <c r="P119" s="64"/>
      <c r="Q119" s="64"/>
      <c r="R119" s="64">
        <v>81</v>
      </c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3"/>
      <c r="AD119" s="63"/>
      <c r="AE119" s="63"/>
      <c r="AG119" t="str">
        <f t="shared" si="31"/>
        <v>Redding</v>
      </c>
      <c r="AH119" t="s">
        <v>1187</v>
      </c>
      <c r="AI119" s="8">
        <v>4</v>
      </c>
      <c r="AK119">
        <v>1</v>
      </c>
      <c r="AL119" s="105">
        <v>9</v>
      </c>
      <c r="AM119" s="107">
        <v>1</v>
      </c>
      <c r="AN119" s="107">
        <v>70</v>
      </c>
      <c r="AO119" s="111">
        <v>63480</v>
      </c>
      <c r="AP119" s="111">
        <f t="shared" si="32"/>
        <v>9001</v>
      </c>
      <c r="AQ119" t="s">
        <v>2345</v>
      </c>
      <c r="AR119" s="115">
        <f t="shared" si="39"/>
        <v>963480</v>
      </c>
      <c r="AV119">
        <v>32.06</v>
      </c>
      <c r="AW119">
        <v>0.56000000000000005</v>
      </c>
      <c r="AX119">
        <v>31.5</v>
      </c>
      <c r="AY119" s="2"/>
      <c r="BA119">
        <v>2585</v>
      </c>
      <c r="BB119">
        <v>61</v>
      </c>
      <c r="BC119">
        <v>2391</v>
      </c>
      <c r="BD119">
        <v>114</v>
      </c>
    </row>
    <row r="120" spans="1:56" hidden="1" outlineLevel="1">
      <c r="A120" t="s">
        <v>249</v>
      </c>
      <c r="B120" s="8" t="s">
        <v>2282</v>
      </c>
      <c r="C120" s="1">
        <f t="shared" si="33"/>
        <v>13532</v>
      </c>
      <c r="D120" s="8">
        <f>IF(N120&gt;0, RANK(N120,(N120:P120,Q120:AE120)),0)</f>
        <v>2</v>
      </c>
      <c r="E120" s="8">
        <f>IF(O120&gt;0,RANK(O120,(N120:P120,Q120:AE120)),0)</f>
        <v>1</v>
      </c>
      <c r="F120" s="8">
        <f t="shared" si="34"/>
        <v>0</v>
      </c>
      <c r="G120" s="61">
        <f t="shared" si="20"/>
        <v>1177</v>
      </c>
      <c r="H120" s="66">
        <f t="shared" si="21"/>
        <v>8.6979012710611883E-2</v>
      </c>
      <c r="I120" s="7"/>
      <c r="J120" s="2">
        <f t="shared" si="35"/>
        <v>0.44945314809340819</v>
      </c>
      <c r="K120" s="2">
        <f t="shared" si="36"/>
        <v>0.53643216080402012</v>
      </c>
      <c r="L120" s="2">
        <f t="shared" si="37"/>
        <v>0</v>
      </c>
      <c r="M120" s="2">
        <f t="shared" si="38"/>
        <v>1.4114691102571686E-2</v>
      </c>
      <c r="N120" s="64">
        <f t="shared" si="29"/>
        <v>6082</v>
      </c>
      <c r="O120" s="64">
        <f t="shared" si="30"/>
        <v>7259</v>
      </c>
      <c r="P120" s="64"/>
      <c r="Q120" s="64"/>
      <c r="R120" s="64">
        <v>191</v>
      </c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3"/>
      <c r="AD120" s="63"/>
      <c r="AE120" s="63"/>
      <c r="AG120" t="str">
        <f t="shared" si="31"/>
        <v>Ridgefield</v>
      </c>
      <c r="AH120" t="s">
        <v>1187</v>
      </c>
      <c r="AI120" s="8">
        <v>4</v>
      </c>
      <c r="AK120">
        <v>1</v>
      </c>
      <c r="AL120" s="105">
        <v>9</v>
      </c>
      <c r="AM120" s="107">
        <v>1</v>
      </c>
      <c r="AN120" s="107">
        <v>75</v>
      </c>
      <c r="AO120" s="111">
        <v>63970</v>
      </c>
      <c r="AP120" s="111">
        <f t="shared" si="32"/>
        <v>9001</v>
      </c>
      <c r="AQ120" t="s">
        <v>2345</v>
      </c>
      <c r="AR120" s="115">
        <f t="shared" si="39"/>
        <v>963970</v>
      </c>
      <c r="AV120">
        <v>34.97</v>
      </c>
      <c r="AW120">
        <v>0.53</v>
      </c>
      <c r="AX120">
        <v>34.43</v>
      </c>
      <c r="AY120" s="2"/>
      <c r="BA120">
        <v>5925</v>
      </c>
      <c r="BB120">
        <v>157</v>
      </c>
      <c r="BC120">
        <v>6940</v>
      </c>
      <c r="BD120">
        <v>319</v>
      </c>
    </row>
    <row r="121" spans="1:56" hidden="1" outlineLevel="1">
      <c r="A121" t="s">
        <v>867</v>
      </c>
      <c r="B121" s="8" t="s">
        <v>2282</v>
      </c>
      <c r="C121" s="1">
        <f t="shared" si="33"/>
        <v>8987</v>
      </c>
      <c r="D121" s="8">
        <f>IF(N121&gt;0, RANK(N121,(N121:P121,Q121:AE121)),0)</f>
        <v>1</v>
      </c>
      <c r="E121" s="8">
        <f>IF(O121&gt;0,RANK(O121,(N121:P121,Q121:AE121)),0)</f>
        <v>2</v>
      </c>
      <c r="F121" s="8">
        <f t="shared" si="34"/>
        <v>0</v>
      </c>
      <c r="G121" s="61">
        <f t="shared" si="20"/>
        <v>758</v>
      </c>
      <c r="H121" s="66">
        <f t="shared" si="21"/>
        <v>8.4344052520307106E-2</v>
      </c>
      <c r="I121" s="7"/>
      <c r="J121" s="2">
        <f t="shared" si="35"/>
        <v>0.53365973072215422</v>
      </c>
      <c r="K121" s="2">
        <f t="shared" si="36"/>
        <v>0.44931567820184709</v>
      </c>
      <c r="L121" s="2">
        <f t="shared" si="37"/>
        <v>0</v>
      </c>
      <c r="M121" s="2">
        <f t="shared" si="38"/>
        <v>1.7024591075998685E-2</v>
      </c>
      <c r="N121" s="64">
        <f t="shared" si="29"/>
        <v>4796</v>
      </c>
      <c r="O121" s="64">
        <f t="shared" si="30"/>
        <v>4038</v>
      </c>
      <c r="P121" s="64"/>
      <c r="Q121" s="64"/>
      <c r="R121" s="64">
        <v>153</v>
      </c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3"/>
      <c r="AD121" s="63"/>
      <c r="AE121" s="63"/>
      <c r="AG121" t="str">
        <f t="shared" si="31"/>
        <v>Rocky Hill</v>
      </c>
      <c r="AH121" t="s">
        <v>329</v>
      </c>
      <c r="AI121" s="8">
        <v>1</v>
      </c>
      <c r="AK121">
        <v>1</v>
      </c>
      <c r="AL121" s="105">
        <v>9</v>
      </c>
      <c r="AM121" s="107">
        <v>3</v>
      </c>
      <c r="AN121" s="107">
        <v>105</v>
      </c>
      <c r="AO121" s="111">
        <v>65370</v>
      </c>
      <c r="AP121" s="111">
        <f t="shared" si="32"/>
        <v>9003</v>
      </c>
      <c r="AQ121" t="s">
        <v>2345</v>
      </c>
      <c r="AR121" s="115">
        <f t="shared" si="39"/>
        <v>965370</v>
      </c>
      <c r="AV121">
        <v>13.8</v>
      </c>
      <c r="AW121">
        <v>0.35</v>
      </c>
      <c r="AX121">
        <v>13.45</v>
      </c>
      <c r="AY121" s="2"/>
      <c r="BA121">
        <v>4615</v>
      </c>
      <c r="BB121">
        <v>181</v>
      </c>
      <c r="BC121">
        <v>3787</v>
      </c>
      <c r="BD121">
        <v>251</v>
      </c>
    </row>
    <row r="122" spans="1:56" hidden="1" outlineLevel="1">
      <c r="A122" t="s">
        <v>1377</v>
      </c>
      <c r="B122" s="8" t="s">
        <v>2282</v>
      </c>
      <c r="C122" s="1">
        <f t="shared" si="33"/>
        <v>1439</v>
      </c>
      <c r="D122" s="8">
        <f>IF(N122&gt;0, RANK(N122,(N122:P122,Q122:AE122)),0)</f>
        <v>1</v>
      </c>
      <c r="E122" s="8">
        <f>IF(O122&gt;0,RANK(O122,(N122:P122,Q122:AE122)),0)</f>
        <v>2</v>
      </c>
      <c r="F122" s="8">
        <f t="shared" si="34"/>
        <v>0</v>
      </c>
      <c r="G122" s="61">
        <f t="shared" si="20"/>
        <v>49</v>
      </c>
      <c r="H122" s="66">
        <f t="shared" si="21"/>
        <v>3.4051424600416956E-2</v>
      </c>
      <c r="I122" s="7"/>
      <c r="J122" s="2">
        <f t="shared" si="35"/>
        <v>0.51146629603891591</v>
      </c>
      <c r="K122" s="2">
        <f t="shared" si="36"/>
        <v>0.47741487143849898</v>
      </c>
      <c r="L122" s="2">
        <f t="shared" si="37"/>
        <v>0</v>
      </c>
      <c r="M122" s="2">
        <f t="shared" si="38"/>
        <v>1.1118832522585109E-2</v>
      </c>
      <c r="N122" s="64">
        <f t="shared" si="29"/>
        <v>736</v>
      </c>
      <c r="O122" s="64">
        <f t="shared" si="30"/>
        <v>687</v>
      </c>
      <c r="P122" s="64"/>
      <c r="Q122" s="64"/>
      <c r="R122" s="64">
        <v>16</v>
      </c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3"/>
      <c r="AD122" s="63"/>
      <c r="AE122" s="63"/>
      <c r="AG122" t="str">
        <f t="shared" si="31"/>
        <v>Roxbury</v>
      </c>
      <c r="AH122" t="s">
        <v>2101</v>
      </c>
      <c r="AI122" s="8">
        <v>5</v>
      </c>
      <c r="AK122">
        <v>1</v>
      </c>
      <c r="AL122" s="105">
        <v>9</v>
      </c>
      <c r="AM122" s="107">
        <v>5</v>
      </c>
      <c r="AN122" s="107">
        <v>85</v>
      </c>
      <c r="AO122" s="111">
        <v>65930</v>
      </c>
      <c r="AP122" s="111">
        <f t="shared" si="32"/>
        <v>9005</v>
      </c>
      <c r="AQ122" t="s">
        <v>2345</v>
      </c>
      <c r="AR122" s="115">
        <f t="shared" si="39"/>
        <v>965930</v>
      </c>
      <c r="AV122">
        <v>26.29</v>
      </c>
      <c r="AW122">
        <v>0.06</v>
      </c>
      <c r="AX122">
        <v>26.23</v>
      </c>
      <c r="AY122" s="2"/>
      <c r="BA122">
        <v>714</v>
      </c>
      <c r="BB122">
        <v>22</v>
      </c>
      <c r="BC122">
        <v>666</v>
      </c>
      <c r="BD122">
        <v>21</v>
      </c>
    </row>
    <row r="123" spans="1:56" hidden="1" outlineLevel="1">
      <c r="A123" t="s">
        <v>1236</v>
      </c>
      <c r="B123" s="8" t="s">
        <v>2282</v>
      </c>
      <c r="C123" s="1">
        <f t="shared" si="33"/>
        <v>2064</v>
      </c>
      <c r="D123" s="8">
        <f>IF(N123&gt;0, RANK(N123,(N123:P123,Q123:AE123)),0)</f>
        <v>2</v>
      </c>
      <c r="E123" s="8">
        <f>IF(O123&gt;0,RANK(O123,(N123:P123,Q123:AE123)),0)</f>
        <v>1</v>
      </c>
      <c r="F123" s="8">
        <f t="shared" si="34"/>
        <v>0</v>
      </c>
      <c r="G123" s="61">
        <f t="shared" si="20"/>
        <v>41</v>
      </c>
      <c r="H123" s="66">
        <f t="shared" si="21"/>
        <v>1.9864341085271318E-2</v>
      </c>
      <c r="I123" s="7"/>
      <c r="J123" s="2">
        <f t="shared" si="35"/>
        <v>0.47771317829457366</v>
      </c>
      <c r="K123" s="2">
        <f t="shared" si="36"/>
        <v>0.49757751937984496</v>
      </c>
      <c r="L123" s="2">
        <f t="shared" si="37"/>
        <v>0</v>
      </c>
      <c r="M123" s="2">
        <f t="shared" si="38"/>
        <v>2.4709302325581439E-2</v>
      </c>
      <c r="N123" s="64">
        <f t="shared" si="29"/>
        <v>986</v>
      </c>
      <c r="O123" s="64">
        <f t="shared" si="30"/>
        <v>1027</v>
      </c>
      <c r="P123" s="64"/>
      <c r="Q123" s="64"/>
      <c r="R123" s="64">
        <v>51</v>
      </c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3"/>
      <c r="AD123" s="63"/>
      <c r="AE123" s="63"/>
      <c r="AG123" t="str">
        <f t="shared" si="31"/>
        <v>Salem</v>
      </c>
      <c r="AH123" t="s">
        <v>422</v>
      </c>
      <c r="AI123" s="8">
        <v>2</v>
      </c>
      <c r="AK123">
        <v>1</v>
      </c>
      <c r="AL123" s="105">
        <v>9</v>
      </c>
      <c r="AM123" s="107">
        <v>11</v>
      </c>
      <c r="AN123" s="107">
        <v>85</v>
      </c>
      <c r="AO123" s="111">
        <v>66210</v>
      </c>
      <c r="AP123" s="111">
        <f t="shared" si="32"/>
        <v>9011</v>
      </c>
      <c r="AQ123" t="s">
        <v>2345</v>
      </c>
      <c r="AR123" s="115">
        <f t="shared" si="39"/>
        <v>966210</v>
      </c>
      <c r="AV123">
        <v>29.79</v>
      </c>
      <c r="AW123">
        <v>0.83</v>
      </c>
      <c r="AX123">
        <v>28.95</v>
      </c>
      <c r="AY123" s="2"/>
      <c r="BA123">
        <v>944</v>
      </c>
      <c r="BB123">
        <v>42</v>
      </c>
      <c r="BC123">
        <v>959</v>
      </c>
      <c r="BD123">
        <v>68</v>
      </c>
    </row>
    <row r="124" spans="1:56" hidden="1" outlineLevel="1">
      <c r="A124" t="s">
        <v>674</v>
      </c>
      <c r="B124" s="8" t="s">
        <v>2282</v>
      </c>
      <c r="C124" s="1">
        <f t="shared" si="33"/>
        <v>2177</v>
      </c>
      <c r="D124" s="8">
        <f>IF(N124&gt;0, RANK(N124,(N124:P124,Q124:AE124)),0)</f>
        <v>1</v>
      </c>
      <c r="E124" s="8">
        <f>IF(O124&gt;0,RANK(O124,(N124:P124,Q124:AE124)),0)</f>
        <v>2</v>
      </c>
      <c r="F124" s="8">
        <f t="shared" si="34"/>
        <v>0</v>
      </c>
      <c r="G124" s="61">
        <f t="shared" si="20"/>
        <v>827</v>
      </c>
      <c r="H124" s="66">
        <f t="shared" si="21"/>
        <v>0.37988056959118055</v>
      </c>
      <c r="I124" s="7"/>
      <c r="J124" s="2">
        <f t="shared" si="35"/>
        <v>0.6839687643546164</v>
      </c>
      <c r="K124" s="2">
        <f t="shared" si="36"/>
        <v>0.3040881947634359</v>
      </c>
      <c r="L124" s="2">
        <f t="shared" si="37"/>
        <v>0</v>
      </c>
      <c r="M124" s="2">
        <f t="shared" si="38"/>
        <v>1.1943040881947697E-2</v>
      </c>
      <c r="N124" s="64">
        <f t="shared" si="29"/>
        <v>1489</v>
      </c>
      <c r="O124" s="64">
        <f t="shared" si="30"/>
        <v>662</v>
      </c>
      <c r="P124" s="64"/>
      <c r="Q124" s="64"/>
      <c r="R124" s="64">
        <v>26</v>
      </c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3"/>
      <c r="AD124" s="63"/>
      <c r="AE124" s="63"/>
      <c r="AG124" t="str">
        <f t="shared" si="31"/>
        <v>Salisbury</v>
      </c>
      <c r="AH124" t="s">
        <v>2101</v>
      </c>
      <c r="AI124" s="8">
        <v>5</v>
      </c>
      <c r="AK124">
        <v>1</v>
      </c>
      <c r="AL124" s="105">
        <v>9</v>
      </c>
      <c r="AM124" s="107">
        <v>5</v>
      </c>
      <c r="AN124" s="107">
        <v>90</v>
      </c>
      <c r="AO124" s="111">
        <v>66420</v>
      </c>
      <c r="AP124" s="111">
        <f t="shared" si="32"/>
        <v>9005</v>
      </c>
      <c r="AQ124" t="s">
        <v>2345</v>
      </c>
      <c r="AR124" s="115">
        <f t="shared" si="39"/>
        <v>966420</v>
      </c>
      <c r="AV124">
        <v>60.08</v>
      </c>
      <c r="AW124">
        <v>2.76</v>
      </c>
      <c r="AX124">
        <v>57.32</v>
      </c>
      <c r="AY124" s="2"/>
      <c r="BA124">
        <v>1453</v>
      </c>
      <c r="BB124">
        <v>36</v>
      </c>
      <c r="BC124">
        <v>620</v>
      </c>
      <c r="BD124">
        <v>42</v>
      </c>
    </row>
    <row r="125" spans="1:56" hidden="1" outlineLevel="1">
      <c r="A125" t="s">
        <v>2322</v>
      </c>
      <c r="B125" s="8" t="s">
        <v>2282</v>
      </c>
      <c r="C125" s="1">
        <f t="shared" si="33"/>
        <v>811</v>
      </c>
      <c r="D125" s="8">
        <f>IF(N125&gt;0, RANK(N125,(N125:P125,Q125:AE125)),0)</f>
        <v>2</v>
      </c>
      <c r="E125" s="8">
        <f>IF(O125&gt;0,RANK(O125,(N125:P125,Q125:AE125)),0)</f>
        <v>1</v>
      </c>
      <c r="F125" s="8">
        <f t="shared" si="34"/>
        <v>0</v>
      </c>
      <c r="G125" s="61">
        <f t="shared" si="20"/>
        <v>30</v>
      </c>
      <c r="H125" s="66">
        <f t="shared" si="21"/>
        <v>3.6991368680641186E-2</v>
      </c>
      <c r="I125" s="7"/>
      <c r="J125" s="2">
        <f t="shared" si="35"/>
        <v>0.46979038224414305</v>
      </c>
      <c r="K125" s="2">
        <f t="shared" si="36"/>
        <v>0.50678175092478417</v>
      </c>
      <c r="L125" s="2">
        <f t="shared" si="37"/>
        <v>0</v>
      </c>
      <c r="M125" s="2">
        <f t="shared" si="38"/>
        <v>2.3427866831072786E-2</v>
      </c>
      <c r="N125" s="64">
        <f t="shared" si="29"/>
        <v>381</v>
      </c>
      <c r="O125" s="64">
        <f t="shared" si="30"/>
        <v>411</v>
      </c>
      <c r="P125" s="64"/>
      <c r="Q125" s="64"/>
      <c r="R125" s="64">
        <v>19</v>
      </c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3"/>
      <c r="AD125" s="63"/>
      <c r="AE125" s="63"/>
      <c r="AG125" t="str">
        <f t="shared" si="31"/>
        <v>Scotland</v>
      </c>
      <c r="AH125" t="s">
        <v>1474</v>
      </c>
      <c r="AI125" s="8">
        <v>2</v>
      </c>
      <c r="AK125">
        <v>1</v>
      </c>
      <c r="AL125" s="105">
        <v>9</v>
      </c>
      <c r="AM125" s="107">
        <v>15</v>
      </c>
      <c r="AN125" s="107">
        <v>55</v>
      </c>
      <c r="AO125" s="111">
        <v>67400</v>
      </c>
      <c r="AP125" s="111">
        <f t="shared" si="32"/>
        <v>9015</v>
      </c>
      <c r="AQ125" t="s">
        <v>2345</v>
      </c>
      <c r="AR125" s="115">
        <f t="shared" si="39"/>
        <v>967400</v>
      </c>
      <c r="AV125">
        <v>18.66</v>
      </c>
      <c r="AW125">
        <v>0.05</v>
      </c>
      <c r="AX125">
        <v>18.61</v>
      </c>
      <c r="AY125" s="2"/>
      <c r="BA125">
        <v>361</v>
      </c>
      <c r="BB125">
        <v>20</v>
      </c>
      <c r="BC125">
        <v>379</v>
      </c>
      <c r="BD125">
        <v>32</v>
      </c>
    </row>
    <row r="126" spans="1:56" hidden="1" outlineLevel="1">
      <c r="A126" t="s">
        <v>517</v>
      </c>
      <c r="B126" s="8" t="s">
        <v>2282</v>
      </c>
      <c r="C126" s="1">
        <f t="shared" si="33"/>
        <v>7089</v>
      </c>
      <c r="D126" s="8">
        <f>IF(N126&gt;0, RANK(N126,(N126:P126,Q126:AE126)),0)</f>
        <v>2</v>
      </c>
      <c r="E126" s="8">
        <f>IF(O126&gt;0,RANK(O126,(N126:P126,Q126:AE126)),0)</f>
        <v>1</v>
      </c>
      <c r="F126" s="8">
        <f t="shared" si="34"/>
        <v>0</v>
      </c>
      <c r="G126" s="61">
        <f t="shared" si="20"/>
        <v>622</v>
      </c>
      <c r="H126" s="66">
        <f t="shared" si="21"/>
        <v>8.7741571448723368E-2</v>
      </c>
      <c r="I126" s="7"/>
      <c r="J126" s="2">
        <f t="shared" si="35"/>
        <v>0.44406827479193117</v>
      </c>
      <c r="K126" s="2">
        <f t="shared" si="36"/>
        <v>0.53180984624065453</v>
      </c>
      <c r="L126" s="2">
        <f t="shared" si="37"/>
        <v>0</v>
      </c>
      <c r="M126" s="2">
        <f t="shared" si="38"/>
        <v>2.4121878967414356E-2</v>
      </c>
      <c r="N126" s="64">
        <f t="shared" si="29"/>
        <v>3148</v>
      </c>
      <c r="O126" s="64">
        <f t="shared" si="30"/>
        <v>3770</v>
      </c>
      <c r="P126" s="64"/>
      <c r="Q126" s="64"/>
      <c r="R126" s="64">
        <v>171</v>
      </c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3"/>
      <c r="AD126" s="63"/>
      <c r="AE126" s="63"/>
      <c r="AG126" t="str">
        <f t="shared" si="31"/>
        <v>Seymour</v>
      </c>
      <c r="AH126" t="s">
        <v>2242</v>
      </c>
      <c r="AI126" s="8">
        <v>3</v>
      </c>
      <c r="AK126">
        <v>1</v>
      </c>
      <c r="AL126" s="105">
        <v>9</v>
      </c>
      <c r="AM126" s="107">
        <v>9</v>
      </c>
      <c r="AN126" s="107">
        <v>105</v>
      </c>
      <c r="AO126" s="111">
        <v>67610</v>
      </c>
      <c r="AP126" s="111">
        <f t="shared" si="32"/>
        <v>9009</v>
      </c>
      <c r="AQ126" t="s">
        <v>2345</v>
      </c>
      <c r="AR126" s="115">
        <f t="shared" si="39"/>
        <v>967610</v>
      </c>
      <c r="AV126">
        <v>14.97</v>
      </c>
      <c r="AW126">
        <v>0.4</v>
      </c>
      <c r="AX126">
        <v>14.57</v>
      </c>
      <c r="AY126" s="2"/>
      <c r="BA126">
        <v>2974</v>
      </c>
      <c r="BB126">
        <v>174</v>
      </c>
      <c r="BC126">
        <v>3521</v>
      </c>
      <c r="BD126">
        <v>249</v>
      </c>
    </row>
    <row r="127" spans="1:56" hidden="1" outlineLevel="1">
      <c r="A127" t="s">
        <v>22</v>
      </c>
      <c r="B127" s="8" t="s">
        <v>2282</v>
      </c>
      <c r="C127" s="1">
        <f t="shared" si="33"/>
        <v>1411</v>
      </c>
      <c r="D127" s="8">
        <f>IF(N127&gt;0, RANK(N127,(N127:P127,Q127:AE127)),0)</f>
        <v>1</v>
      </c>
      <c r="E127" s="8">
        <f>IF(O127&gt;0,RANK(O127,(N127:P127,Q127:AE127)),0)</f>
        <v>2</v>
      </c>
      <c r="F127" s="8">
        <f t="shared" si="34"/>
        <v>0</v>
      </c>
      <c r="G127" s="61">
        <f t="shared" si="20"/>
        <v>340</v>
      </c>
      <c r="H127" s="66">
        <f t="shared" si="21"/>
        <v>0.24096385542168675</v>
      </c>
      <c r="I127" s="7"/>
      <c r="J127" s="2">
        <f t="shared" si="35"/>
        <v>0.61445783132530118</v>
      </c>
      <c r="K127" s="2">
        <f t="shared" si="36"/>
        <v>0.37349397590361444</v>
      </c>
      <c r="L127" s="2">
        <f t="shared" si="37"/>
        <v>0</v>
      </c>
      <c r="M127" s="2">
        <f t="shared" si="38"/>
        <v>1.2048192771084376E-2</v>
      </c>
      <c r="N127" s="64">
        <f t="shared" si="29"/>
        <v>867</v>
      </c>
      <c r="O127" s="64">
        <f t="shared" si="30"/>
        <v>527</v>
      </c>
      <c r="P127" s="64"/>
      <c r="Q127" s="64"/>
      <c r="R127" s="64">
        <v>17</v>
      </c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3"/>
      <c r="AD127" s="63"/>
      <c r="AE127" s="63"/>
      <c r="AG127" t="str">
        <f t="shared" si="31"/>
        <v>Sharon</v>
      </c>
      <c r="AH127" t="s">
        <v>2101</v>
      </c>
      <c r="AI127" s="8">
        <v>5</v>
      </c>
      <c r="AK127">
        <v>1</v>
      </c>
      <c r="AL127" s="105">
        <v>9</v>
      </c>
      <c r="AM127" s="107">
        <v>5</v>
      </c>
      <c r="AN127" s="107">
        <v>95</v>
      </c>
      <c r="AO127" s="111">
        <v>67960</v>
      </c>
      <c r="AP127" s="111">
        <f t="shared" si="32"/>
        <v>9005</v>
      </c>
      <c r="AQ127" t="s">
        <v>2345</v>
      </c>
      <c r="AR127" s="115">
        <f t="shared" si="39"/>
        <v>967960</v>
      </c>
      <c r="AV127">
        <v>59.56</v>
      </c>
      <c r="AW127">
        <v>0.86</v>
      </c>
      <c r="AX127">
        <v>58.7</v>
      </c>
      <c r="AY127" s="2"/>
      <c r="BA127">
        <v>838</v>
      </c>
      <c r="BB127">
        <v>29</v>
      </c>
      <c r="BC127">
        <v>486</v>
      </c>
      <c r="BD127">
        <v>41</v>
      </c>
    </row>
    <row r="128" spans="1:56" hidden="1" outlineLevel="1">
      <c r="A128" t="s">
        <v>111</v>
      </c>
      <c r="B128" s="8" t="s">
        <v>2282</v>
      </c>
      <c r="C128" s="1">
        <f t="shared" si="33"/>
        <v>18231</v>
      </c>
      <c r="D128" s="8">
        <f>IF(N128&gt;0, RANK(N128,(N128:P128,Q128:AE128)),0)</f>
        <v>2</v>
      </c>
      <c r="E128" s="8">
        <f>IF(O128&gt;0,RANK(O128,(N128:P128,Q128:AE128)),0)</f>
        <v>1</v>
      </c>
      <c r="F128" s="8">
        <f t="shared" si="34"/>
        <v>0</v>
      </c>
      <c r="G128" s="61">
        <f t="shared" si="20"/>
        <v>2442</v>
      </c>
      <c r="H128" s="66">
        <f t="shared" si="21"/>
        <v>0.13394767154846141</v>
      </c>
      <c r="I128" s="7"/>
      <c r="J128" s="2">
        <f t="shared" si="35"/>
        <v>0.42378366518567273</v>
      </c>
      <c r="K128" s="2">
        <f t="shared" si="36"/>
        <v>0.55773133673413422</v>
      </c>
      <c r="L128" s="2">
        <f t="shared" si="37"/>
        <v>0</v>
      </c>
      <c r="M128" s="2">
        <f t="shared" si="38"/>
        <v>1.8484998080192994E-2</v>
      </c>
      <c r="N128" s="64">
        <f t="shared" si="29"/>
        <v>7726</v>
      </c>
      <c r="O128" s="64">
        <f t="shared" si="30"/>
        <v>10168</v>
      </c>
      <c r="P128" s="64"/>
      <c r="Q128" s="64"/>
      <c r="R128" s="64">
        <v>337</v>
      </c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3"/>
      <c r="AD128" s="63"/>
      <c r="AE128" s="63"/>
      <c r="AG128" t="str">
        <f t="shared" si="31"/>
        <v>Shelton</v>
      </c>
      <c r="AH128" t="s">
        <v>1187</v>
      </c>
      <c r="AI128" s="8">
        <v>0</v>
      </c>
      <c r="AK128">
        <v>1</v>
      </c>
      <c r="AL128" s="105">
        <v>9</v>
      </c>
      <c r="AM128" s="107">
        <v>1</v>
      </c>
      <c r="AN128" s="107">
        <v>80</v>
      </c>
      <c r="AO128" s="111">
        <v>68170</v>
      </c>
      <c r="AP128" s="111">
        <f t="shared" si="32"/>
        <v>9001</v>
      </c>
      <c r="AQ128" t="s">
        <v>2345</v>
      </c>
      <c r="AR128" s="115">
        <f t="shared" si="39"/>
        <v>968170</v>
      </c>
      <c r="AV128">
        <v>31.93</v>
      </c>
      <c r="AW128">
        <v>1.36</v>
      </c>
      <c r="AX128">
        <v>30.57</v>
      </c>
      <c r="AY128" s="2"/>
      <c r="BA128">
        <v>7396</v>
      </c>
      <c r="BB128">
        <v>330</v>
      </c>
      <c r="BC128">
        <v>9683</v>
      </c>
      <c r="BD128">
        <v>485</v>
      </c>
    </row>
    <row r="129" spans="1:56" hidden="1" outlineLevel="1">
      <c r="A129" t="s">
        <v>1294</v>
      </c>
      <c r="B129" s="8" t="s">
        <v>2282</v>
      </c>
      <c r="C129" s="1">
        <f t="shared" si="33"/>
        <v>2053</v>
      </c>
      <c r="D129" s="8">
        <f>IF(N129&gt;0, RANK(N129,(N129:P129,Q129:AE129)),0)</f>
        <v>2</v>
      </c>
      <c r="E129" s="8">
        <f>IF(O129&gt;0,RANK(O129,(N129:P129,Q129:AE129)),0)</f>
        <v>1</v>
      </c>
      <c r="F129" s="8">
        <f t="shared" si="34"/>
        <v>0</v>
      </c>
      <c r="G129" s="61">
        <f t="shared" si="20"/>
        <v>63</v>
      </c>
      <c r="H129" s="66">
        <f t="shared" si="21"/>
        <v>3.0686799805163176E-2</v>
      </c>
      <c r="I129" s="7"/>
      <c r="J129" s="2">
        <f t="shared" si="35"/>
        <v>0.47929858743302484</v>
      </c>
      <c r="K129" s="2">
        <f t="shared" si="36"/>
        <v>0.50998538723818798</v>
      </c>
      <c r="L129" s="2">
        <f t="shared" si="37"/>
        <v>0</v>
      </c>
      <c r="M129" s="2">
        <f t="shared" si="38"/>
        <v>1.0716025328787127E-2</v>
      </c>
      <c r="N129" s="64">
        <f t="shared" si="29"/>
        <v>984</v>
      </c>
      <c r="O129" s="64">
        <f t="shared" si="30"/>
        <v>1047</v>
      </c>
      <c r="P129" s="64"/>
      <c r="Q129" s="64"/>
      <c r="R129" s="64">
        <v>22</v>
      </c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3"/>
      <c r="AD129" s="63"/>
      <c r="AE129" s="63"/>
      <c r="AG129" t="str">
        <f t="shared" si="31"/>
        <v>Sherman</v>
      </c>
      <c r="AH129" t="s">
        <v>1187</v>
      </c>
      <c r="AI129" s="8">
        <v>5</v>
      </c>
      <c r="AK129">
        <v>1</v>
      </c>
      <c r="AL129" s="105">
        <v>9</v>
      </c>
      <c r="AM129" s="107">
        <v>1</v>
      </c>
      <c r="AN129" s="107">
        <v>85</v>
      </c>
      <c r="AO129" s="111">
        <v>68310</v>
      </c>
      <c r="AP129" s="111">
        <f t="shared" si="32"/>
        <v>9001</v>
      </c>
      <c r="AQ129" t="s">
        <v>2345</v>
      </c>
      <c r="AR129" s="115">
        <f t="shared" si="39"/>
        <v>968310</v>
      </c>
      <c r="AV129">
        <v>23.36</v>
      </c>
      <c r="AW129">
        <v>1.56</v>
      </c>
      <c r="AX129">
        <v>21.8</v>
      </c>
      <c r="AY129" s="2"/>
      <c r="BA129">
        <v>955</v>
      </c>
      <c r="BB129">
        <v>29</v>
      </c>
      <c r="BC129">
        <v>984</v>
      </c>
      <c r="BD129">
        <v>63</v>
      </c>
    </row>
    <row r="130" spans="1:56" hidden="1" outlineLevel="1">
      <c r="A130" t="s">
        <v>484</v>
      </c>
      <c r="B130" s="8" t="s">
        <v>2282</v>
      </c>
      <c r="C130" s="1">
        <f t="shared" si="33"/>
        <v>13412</v>
      </c>
      <c r="D130" s="8">
        <f>IF(N130&gt;0, RANK(N130,(N130:P130,Q130:AE130)),0)</f>
        <v>2</v>
      </c>
      <c r="E130" s="8">
        <f>IF(O130&gt;0,RANK(O130,(N130:P130,Q130:AE130)),0)</f>
        <v>1</v>
      </c>
      <c r="F130" s="8">
        <f t="shared" si="34"/>
        <v>0</v>
      </c>
      <c r="G130" s="61">
        <f t="shared" ref="G130:G193" si="40">IF(C130&gt;0,MAX(N130:P130)-LARGE(N130:P130,2),0)</f>
        <v>72</v>
      </c>
      <c r="H130" s="66">
        <f t="shared" ref="H130:H193" si="41">IF(C130&gt;0,G130/C130,0)</f>
        <v>5.3683268714583956E-3</v>
      </c>
      <c r="I130" s="7"/>
      <c r="J130" s="2">
        <f t="shared" si="35"/>
        <v>0.48933790635252011</v>
      </c>
      <c r="K130" s="2">
        <f t="shared" si="36"/>
        <v>0.49470623322397855</v>
      </c>
      <c r="L130" s="2">
        <f t="shared" si="37"/>
        <v>0</v>
      </c>
      <c r="M130" s="2">
        <f t="shared" si="38"/>
        <v>1.5955860423501389E-2</v>
      </c>
      <c r="N130" s="64">
        <f t="shared" si="29"/>
        <v>6563</v>
      </c>
      <c r="O130" s="64">
        <f t="shared" si="30"/>
        <v>6635</v>
      </c>
      <c r="P130" s="64"/>
      <c r="Q130" s="64"/>
      <c r="R130" s="64">
        <v>214</v>
      </c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3"/>
      <c r="AD130" s="63"/>
      <c r="AE130" s="63"/>
      <c r="AG130" t="str">
        <f t="shared" si="31"/>
        <v>Simsbury</v>
      </c>
      <c r="AH130" t="s">
        <v>329</v>
      </c>
      <c r="AI130" s="8">
        <v>5</v>
      </c>
      <c r="AK130">
        <v>1</v>
      </c>
      <c r="AL130" s="105">
        <v>9</v>
      </c>
      <c r="AM130" s="107">
        <v>3</v>
      </c>
      <c r="AN130" s="107">
        <v>110</v>
      </c>
      <c r="AO130" s="111">
        <v>68940</v>
      </c>
      <c r="AP130" s="111">
        <f t="shared" si="32"/>
        <v>9003</v>
      </c>
      <c r="AQ130" t="s">
        <v>2345</v>
      </c>
      <c r="AR130" s="115">
        <f t="shared" si="39"/>
        <v>968940</v>
      </c>
      <c r="AV130">
        <v>34.31</v>
      </c>
      <c r="AW130">
        <v>0.43</v>
      </c>
      <c r="AX130">
        <v>33.880000000000003</v>
      </c>
      <c r="AY130" s="2"/>
      <c r="BA130">
        <v>6341</v>
      </c>
      <c r="BB130">
        <v>222</v>
      </c>
      <c r="BC130">
        <v>6346</v>
      </c>
      <c r="BD130">
        <v>289</v>
      </c>
    </row>
    <row r="131" spans="1:56" hidden="1" outlineLevel="1">
      <c r="A131" t="s">
        <v>668</v>
      </c>
      <c r="B131" s="8" t="s">
        <v>2282</v>
      </c>
      <c r="C131" s="1">
        <f t="shared" ref="C131:C162" si="42">SUM(N131:AE131)</f>
        <v>4751</v>
      </c>
      <c r="D131" s="8">
        <f>IF(N131&gt;0, RANK(N131,(N131:P131,Q131:AE131)),0)</f>
        <v>2</v>
      </c>
      <c r="E131" s="8">
        <f>IF(O131&gt;0,RANK(O131,(N131:P131,Q131:AE131)),0)</f>
        <v>1</v>
      </c>
      <c r="F131" s="8">
        <f t="shared" ref="F131:F162" si="43">IF(P131&gt;0,RANK(P131,(N131:AE131)),0)</f>
        <v>0</v>
      </c>
      <c r="G131" s="61">
        <f t="shared" si="40"/>
        <v>792</v>
      </c>
      <c r="H131" s="66">
        <f t="shared" si="41"/>
        <v>0.16670174700063145</v>
      </c>
      <c r="I131" s="7"/>
      <c r="J131" s="2">
        <f t="shared" ref="J131:J162" si="44">IF(C131=0,"-",N131/C131)</f>
        <v>0.40707219532729949</v>
      </c>
      <c r="K131" s="2">
        <f t="shared" ref="K131:K162" si="45">IF(C131=0,"-",O131/C131)</f>
        <v>0.573773942327931</v>
      </c>
      <c r="L131" s="2">
        <f t="shared" ref="L131:L162" si="46">IF(C131=0,"-",P131/C131)</f>
        <v>0</v>
      </c>
      <c r="M131" s="2">
        <f t="shared" ref="M131:M162" si="47">IF(C131=0,"-",(1-J131-K131-L131))</f>
        <v>1.9153862344769457E-2</v>
      </c>
      <c r="N131" s="64">
        <f t="shared" si="29"/>
        <v>1934</v>
      </c>
      <c r="O131" s="64">
        <f t="shared" si="30"/>
        <v>2726</v>
      </c>
      <c r="P131" s="64"/>
      <c r="Q131" s="64"/>
      <c r="R131" s="64">
        <v>91</v>
      </c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3"/>
      <c r="AD131" s="63"/>
      <c r="AE131" s="63"/>
      <c r="AG131" t="str">
        <f t="shared" si="31"/>
        <v>Somers</v>
      </c>
      <c r="AH131" t="s">
        <v>424</v>
      </c>
      <c r="AI131" s="8">
        <v>2</v>
      </c>
      <c r="AK131">
        <v>1</v>
      </c>
      <c r="AL131" s="105">
        <v>9</v>
      </c>
      <c r="AM131" s="107">
        <v>13</v>
      </c>
      <c r="AN131" s="107">
        <v>40</v>
      </c>
      <c r="AO131" s="111">
        <v>69220</v>
      </c>
      <c r="AP131" s="111">
        <f t="shared" si="32"/>
        <v>9013</v>
      </c>
      <c r="AQ131" t="s">
        <v>2345</v>
      </c>
      <c r="AR131" s="115">
        <f t="shared" ref="AR131:AR162" si="48">AL131*100000+AO131</f>
        <v>969220</v>
      </c>
      <c r="AV131">
        <v>28.48</v>
      </c>
      <c r="AW131">
        <v>0.14000000000000001</v>
      </c>
      <c r="AX131">
        <v>28.34</v>
      </c>
      <c r="AY131" s="2"/>
      <c r="BA131">
        <v>1832</v>
      </c>
      <c r="BB131">
        <v>102</v>
      </c>
      <c r="BC131">
        <v>2580</v>
      </c>
      <c r="BD131">
        <v>146</v>
      </c>
    </row>
    <row r="132" spans="1:56" hidden="1" outlineLevel="1">
      <c r="A132" t="s">
        <v>2009</v>
      </c>
      <c r="B132" s="8" t="s">
        <v>2282</v>
      </c>
      <c r="C132" s="1">
        <f t="shared" si="42"/>
        <v>13181</v>
      </c>
      <c r="D132" s="8">
        <f>IF(N132&gt;0, RANK(N132,(N132:P132,Q132:AE132)),0)</f>
        <v>1</v>
      </c>
      <c r="E132" s="8">
        <f>IF(O132&gt;0,RANK(O132,(N132:P132,Q132:AE132)),0)</f>
        <v>2</v>
      </c>
      <c r="F132" s="8">
        <f t="shared" si="43"/>
        <v>0</v>
      </c>
      <c r="G132" s="61">
        <f t="shared" si="40"/>
        <v>1338</v>
      </c>
      <c r="H132" s="66">
        <f t="shared" si="41"/>
        <v>0.10150974888096502</v>
      </c>
      <c r="I132" s="7"/>
      <c r="J132" s="2">
        <f t="shared" si="44"/>
        <v>0.54017145891813978</v>
      </c>
      <c r="K132" s="2">
        <f t="shared" si="45"/>
        <v>0.43866171003717475</v>
      </c>
      <c r="L132" s="2">
        <f t="shared" si="46"/>
        <v>0</v>
      </c>
      <c r="M132" s="2">
        <f t="shared" si="47"/>
        <v>2.1166831044685475E-2</v>
      </c>
      <c r="N132" s="64">
        <f t="shared" ref="N132:N171" si="49">BA132+BB132</f>
        <v>7120</v>
      </c>
      <c r="O132" s="64">
        <f t="shared" ref="O132:O171" si="50">BC132+BD132</f>
        <v>5782</v>
      </c>
      <c r="P132" s="64"/>
      <c r="Q132" s="64"/>
      <c r="R132" s="64">
        <v>279</v>
      </c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3"/>
      <c r="AD132" s="63"/>
      <c r="AE132" s="63"/>
      <c r="AG132" t="str">
        <f t="shared" ref="AG132:AG195" si="51">A132</f>
        <v>South Windsor</v>
      </c>
      <c r="AH132" t="s">
        <v>329</v>
      </c>
      <c r="AI132" s="8">
        <v>1</v>
      </c>
      <c r="AK132">
        <v>1</v>
      </c>
      <c r="AL132" s="105">
        <v>9</v>
      </c>
      <c r="AM132" s="107">
        <v>3</v>
      </c>
      <c r="AN132" s="107">
        <v>120</v>
      </c>
      <c r="AO132" s="111">
        <v>71390</v>
      </c>
      <c r="AP132" s="111">
        <f t="shared" ref="AP132:AP171" si="52">AL132*1000+AM132</f>
        <v>9003</v>
      </c>
      <c r="AQ132" t="s">
        <v>2345</v>
      </c>
      <c r="AR132" s="115">
        <f t="shared" si="48"/>
        <v>971390</v>
      </c>
      <c r="AV132">
        <v>28.66</v>
      </c>
      <c r="AW132">
        <v>0.7</v>
      </c>
      <c r="AX132">
        <v>27.96</v>
      </c>
      <c r="AY132" s="2"/>
      <c r="BA132">
        <v>6855</v>
      </c>
      <c r="BB132">
        <v>265</v>
      </c>
      <c r="BC132">
        <v>5385</v>
      </c>
      <c r="BD132">
        <v>397</v>
      </c>
    </row>
    <row r="133" spans="1:56" hidden="1" outlineLevel="1">
      <c r="A133" t="s">
        <v>1111</v>
      </c>
      <c r="B133" s="8" t="s">
        <v>2282</v>
      </c>
      <c r="C133" s="1">
        <f t="shared" si="42"/>
        <v>10904</v>
      </c>
      <c r="D133" s="8">
        <f>IF(N133&gt;0, RANK(N133,(N133:P133,Q133:AE133)),0)</f>
        <v>2</v>
      </c>
      <c r="E133" s="8">
        <f>IF(O133&gt;0,RANK(O133,(N133:P133,Q133:AE133)),0)</f>
        <v>1</v>
      </c>
      <c r="F133" s="8">
        <f t="shared" si="43"/>
        <v>0</v>
      </c>
      <c r="G133" s="61">
        <f t="shared" si="40"/>
        <v>1240</v>
      </c>
      <c r="H133" s="66">
        <f t="shared" si="41"/>
        <v>0.11371973587674249</v>
      </c>
      <c r="I133" s="7"/>
      <c r="J133" s="2">
        <f t="shared" si="44"/>
        <v>0.43690388848129125</v>
      </c>
      <c r="K133" s="2">
        <f t="shared" si="45"/>
        <v>0.5506236243580338</v>
      </c>
      <c r="L133" s="2">
        <f t="shared" si="46"/>
        <v>0</v>
      </c>
      <c r="M133" s="2">
        <f t="shared" si="47"/>
        <v>1.247248716067495E-2</v>
      </c>
      <c r="N133" s="64">
        <f t="shared" si="49"/>
        <v>4764</v>
      </c>
      <c r="O133" s="64">
        <f t="shared" si="50"/>
        <v>6004</v>
      </c>
      <c r="P133" s="64"/>
      <c r="Q133" s="64"/>
      <c r="R133" s="64">
        <v>136</v>
      </c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3"/>
      <c r="AD133" s="63"/>
      <c r="AE133" s="63"/>
      <c r="AG133" t="str">
        <f t="shared" si="51"/>
        <v>Southbury</v>
      </c>
      <c r="AH133" t="s">
        <v>2242</v>
      </c>
      <c r="AI133" s="8">
        <v>5</v>
      </c>
      <c r="AK133">
        <v>1</v>
      </c>
      <c r="AL133" s="105">
        <v>9</v>
      </c>
      <c r="AM133" s="107">
        <v>9</v>
      </c>
      <c r="AN133" s="107">
        <v>110</v>
      </c>
      <c r="AO133" s="111">
        <v>69640</v>
      </c>
      <c r="AP133" s="111">
        <f t="shared" si="52"/>
        <v>9009</v>
      </c>
      <c r="AQ133" t="s">
        <v>2345</v>
      </c>
      <c r="AR133" s="115">
        <f t="shared" si="48"/>
        <v>969640</v>
      </c>
      <c r="AV133">
        <v>39.97</v>
      </c>
      <c r="AW133">
        <v>0.91</v>
      </c>
      <c r="AX133">
        <v>39.06</v>
      </c>
      <c r="AY133" s="2"/>
      <c r="BA133">
        <v>4599</v>
      </c>
      <c r="BB133">
        <v>165</v>
      </c>
      <c r="BC133">
        <v>5735</v>
      </c>
      <c r="BD133">
        <v>269</v>
      </c>
    </row>
    <row r="134" spans="1:56" hidden="1" outlineLevel="1">
      <c r="A134" t="s">
        <v>1434</v>
      </c>
      <c r="B134" s="8" t="s">
        <v>2282</v>
      </c>
      <c r="C134" s="1">
        <f t="shared" si="42"/>
        <v>20994</v>
      </c>
      <c r="D134" s="8">
        <f>IF(N134&gt;0, RANK(N134,(N134:P134,Q134:AE134)),0)</f>
        <v>2</v>
      </c>
      <c r="E134" s="8">
        <f>IF(O134&gt;0,RANK(O134,(N134:P134,Q134:AE134)),0)</f>
        <v>1</v>
      </c>
      <c r="F134" s="8">
        <f t="shared" si="43"/>
        <v>0</v>
      </c>
      <c r="G134" s="61">
        <f t="shared" si="40"/>
        <v>1194</v>
      </c>
      <c r="H134" s="66">
        <f t="shared" si="41"/>
        <v>5.6873392397827953E-2</v>
      </c>
      <c r="I134" s="7"/>
      <c r="J134" s="2">
        <f t="shared" si="44"/>
        <v>0.46237020100981235</v>
      </c>
      <c r="K134" s="2">
        <f t="shared" si="45"/>
        <v>0.51924359340764026</v>
      </c>
      <c r="L134" s="2">
        <f t="shared" si="46"/>
        <v>0</v>
      </c>
      <c r="M134" s="2">
        <f t="shared" si="47"/>
        <v>1.8386205582547444E-2</v>
      </c>
      <c r="N134" s="64">
        <f t="shared" si="49"/>
        <v>9707</v>
      </c>
      <c r="O134" s="64">
        <f t="shared" si="50"/>
        <v>10901</v>
      </c>
      <c r="P134" s="64"/>
      <c r="Q134" s="64"/>
      <c r="R134" s="64">
        <v>386</v>
      </c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3"/>
      <c r="AD134" s="63"/>
      <c r="AE134" s="63"/>
      <c r="AG134" t="str">
        <f t="shared" si="51"/>
        <v>Southington</v>
      </c>
      <c r="AH134" t="s">
        <v>329</v>
      </c>
      <c r="AI134" s="8">
        <v>1</v>
      </c>
      <c r="AK134">
        <v>1</v>
      </c>
      <c r="AL134" s="105">
        <v>9</v>
      </c>
      <c r="AM134" s="107">
        <v>3</v>
      </c>
      <c r="AN134" s="107">
        <v>115</v>
      </c>
      <c r="AO134" s="111">
        <v>70550</v>
      </c>
      <c r="AP134" s="111">
        <f t="shared" si="52"/>
        <v>9003</v>
      </c>
      <c r="AQ134" t="s">
        <v>2345</v>
      </c>
      <c r="AR134" s="115">
        <f t="shared" si="48"/>
        <v>970550</v>
      </c>
      <c r="AV134">
        <v>36.619999999999997</v>
      </c>
      <c r="AW134">
        <v>0.63</v>
      </c>
      <c r="AX134">
        <v>35.99</v>
      </c>
      <c r="AY134" s="2"/>
      <c r="BA134">
        <v>9279</v>
      </c>
      <c r="BB134">
        <v>428</v>
      </c>
      <c r="BC134">
        <v>10278</v>
      </c>
      <c r="BD134">
        <v>623</v>
      </c>
    </row>
    <row r="135" spans="1:56" hidden="1" outlineLevel="1">
      <c r="A135" t="s">
        <v>2205</v>
      </c>
      <c r="B135" s="8" t="s">
        <v>2282</v>
      </c>
      <c r="C135" s="1">
        <f t="shared" si="42"/>
        <v>1365</v>
      </c>
      <c r="D135" s="8">
        <f>IF(N135&gt;0, RANK(N135,(N135:P135,Q135:AE135)),0)</f>
        <v>1</v>
      </c>
      <c r="E135" s="8">
        <f>IF(O135&gt;0,RANK(O135,(N135:P135,Q135:AE135)),0)</f>
        <v>2</v>
      </c>
      <c r="F135" s="8">
        <f t="shared" si="43"/>
        <v>0</v>
      </c>
      <c r="G135" s="61">
        <f t="shared" si="40"/>
        <v>2</v>
      </c>
      <c r="H135" s="66">
        <f t="shared" si="41"/>
        <v>1.4652014652014652E-3</v>
      </c>
      <c r="I135" s="7"/>
      <c r="J135" s="2">
        <f t="shared" si="44"/>
        <v>0.48937728937728936</v>
      </c>
      <c r="K135" s="2">
        <f t="shared" si="45"/>
        <v>0.4879120879120879</v>
      </c>
      <c r="L135" s="2">
        <f t="shared" si="46"/>
        <v>0</v>
      </c>
      <c r="M135" s="2">
        <f t="shared" si="47"/>
        <v>2.2710622710622685E-2</v>
      </c>
      <c r="N135" s="64">
        <f t="shared" si="49"/>
        <v>668</v>
      </c>
      <c r="O135" s="64">
        <f t="shared" si="50"/>
        <v>666</v>
      </c>
      <c r="P135" s="64"/>
      <c r="Q135" s="64"/>
      <c r="R135" s="64">
        <v>31</v>
      </c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3"/>
      <c r="AD135" s="63"/>
      <c r="AE135" s="63"/>
      <c r="AG135" t="str">
        <f t="shared" si="51"/>
        <v>Sprague</v>
      </c>
      <c r="AH135" t="s">
        <v>422</v>
      </c>
      <c r="AI135" s="8">
        <v>2</v>
      </c>
      <c r="AK135">
        <v>1</v>
      </c>
      <c r="AL135" s="105">
        <v>9</v>
      </c>
      <c r="AM135" s="107">
        <v>11</v>
      </c>
      <c r="AN135" s="107">
        <v>90</v>
      </c>
      <c r="AO135" s="111">
        <v>71670</v>
      </c>
      <c r="AP135" s="111">
        <f t="shared" si="52"/>
        <v>9011</v>
      </c>
      <c r="AQ135" t="s">
        <v>2345</v>
      </c>
      <c r="AR135" s="115">
        <f t="shared" si="48"/>
        <v>971670</v>
      </c>
      <c r="AV135">
        <v>13.83</v>
      </c>
      <c r="AW135">
        <v>0.61</v>
      </c>
      <c r="AX135">
        <v>13.21</v>
      </c>
      <c r="AY135" s="2"/>
      <c r="BA135">
        <v>631</v>
      </c>
      <c r="BB135">
        <v>37</v>
      </c>
      <c r="BC135">
        <v>607</v>
      </c>
      <c r="BD135">
        <v>59</v>
      </c>
    </row>
    <row r="136" spans="1:56" hidden="1" outlineLevel="1">
      <c r="A136" t="s">
        <v>1505</v>
      </c>
      <c r="B136" s="8" t="s">
        <v>2282</v>
      </c>
      <c r="C136" s="1">
        <f t="shared" si="42"/>
        <v>5431</v>
      </c>
      <c r="D136" s="8">
        <f>IF(N136&gt;0, RANK(N136,(N136:P136,Q136:AE136)),0)</f>
        <v>1</v>
      </c>
      <c r="E136" s="8">
        <f>IF(O136&gt;0,RANK(O136,(N136:P136,Q136:AE136)),0)</f>
        <v>2</v>
      </c>
      <c r="F136" s="8">
        <f t="shared" si="43"/>
        <v>0</v>
      </c>
      <c r="G136" s="61">
        <f t="shared" si="40"/>
        <v>22</v>
      </c>
      <c r="H136" s="66">
        <f t="shared" si="41"/>
        <v>4.0508193702817157E-3</v>
      </c>
      <c r="I136" s="7"/>
      <c r="J136" s="2">
        <f t="shared" si="44"/>
        <v>0.48959675934450375</v>
      </c>
      <c r="K136" s="2">
        <f t="shared" si="45"/>
        <v>0.48554593997422207</v>
      </c>
      <c r="L136" s="2">
        <f t="shared" si="46"/>
        <v>0</v>
      </c>
      <c r="M136" s="2">
        <f t="shared" si="47"/>
        <v>2.4857300681274175E-2</v>
      </c>
      <c r="N136" s="64">
        <f t="shared" si="49"/>
        <v>2659</v>
      </c>
      <c r="O136" s="64">
        <f t="shared" si="50"/>
        <v>2637</v>
      </c>
      <c r="P136" s="64"/>
      <c r="Q136" s="64"/>
      <c r="R136" s="64">
        <v>135</v>
      </c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3"/>
      <c r="AD136" s="63"/>
      <c r="AE136" s="63"/>
      <c r="AG136" t="str">
        <f t="shared" si="51"/>
        <v>Stafford</v>
      </c>
      <c r="AH136" t="s">
        <v>424</v>
      </c>
      <c r="AI136" s="8">
        <v>2</v>
      </c>
      <c r="AK136">
        <v>1</v>
      </c>
      <c r="AL136" s="105">
        <v>9</v>
      </c>
      <c r="AM136" s="107">
        <v>13</v>
      </c>
      <c r="AN136" s="107">
        <v>45</v>
      </c>
      <c r="AO136" s="111">
        <v>72090</v>
      </c>
      <c r="AP136" s="111">
        <f t="shared" si="52"/>
        <v>9013</v>
      </c>
      <c r="AQ136" t="s">
        <v>2345</v>
      </c>
      <c r="AR136" s="115">
        <f t="shared" si="48"/>
        <v>972090</v>
      </c>
      <c r="AV136">
        <v>58.77</v>
      </c>
      <c r="AW136">
        <v>0.81</v>
      </c>
      <c r="AX136">
        <v>57.96</v>
      </c>
      <c r="AY136" s="2"/>
      <c r="BA136">
        <v>2502</v>
      </c>
      <c r="BB136">
        <v>157</v>
      </c>
      <c r="BC136">
        <v>2420</v>
      </c>
      <c r="BD136">
        <v>217</v>
      </c>
    </row>
    <row r="137" spans="1:56" hidden="1" outlineLevel="1">
      <c r="A137" t="s">
        <v>940</v>
      </c>
      <c r="B137" s="8" t="s">
        <v>2282</v>
      </c>
      <c r="C137" s="1">
        <f t="shared" si="42"/>
        <v>45084</v>
      </c>
      <c r="D137" s="8">
        <f>IF(N137&gt;0, RANK(N137,(N137:P137,Q137:AE137)),0)</f>
        <v>1</v>
      </c>
      <c r="E137" s="8">
        <f>IF(O137&gt;0,RANK(O137,(N137:P137,Q137:AE137)),0)</f>
        <v>2</v>
      </c>
      <c r="F137" s="8">
        <f t="shared" si="43"/>
        <v>0</v>
      </c>
      <c r="G137" s="61">
        <f t="shared" si="40"/>
        <v>10007</v>
      </c>
      <c r="H137" s="66">
        <f t="shared" si="41"/>
        <v>0.22196344601188892</v>
      </c>
      <c r="I137" s="7"/>
      <c r="J137" s="2">
        <f t="shared" si="44"/>
        <v>0.60509271581935942</v>
      </c>
      <c r="K137" s="2">
        <f t="shared" si="45"/>
        <v>0.38312926980747047</v>
      </c>
      <c r="L137" s="2">
        <f t="shared" si="46"/>
        <v>0</v>
      </c>
      <c r="M137" s="2">
        <f t="shared" si="47"/>
        <v>1.1778014373170109E-2</v>
      </c>
      <c r="N137" s="64">
        <f t="shared" si="49"/>
        <v>27280</v>
      </c>
      <c r="O137" s="64">
        <f t="shared" si="50"/>
        <v>17273</v>
      </c>
      <c r="P137" s="64"/>
      <c r="Q137" s="64"/>
      <c r="R137" s="64">
        <v>531</v>
      </c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3"/>
      <c r="AD137" s="63"/>
      <c r="AE137" s="63"/>
      <c r="AG137" t="str">
        <f t="shared" si="51"/>
        <v>Stamford</v>
      </c>
      <c r="AH137" t="s">
        <v>1187</v>
      </c>
      <c r="AI137" s="8">
        <v>4</v>
      </c>
      <c r="AK137">
        <v>1</v>
      </c>
      <c r="AL137" s="105">
        <v>9</v>
      </c>
      <c r="AM137" s="107">
        <v>1</v>
      </c>
      <c r="AN137" s="107">
        <v>90</v>
      </c>
      <c r="AO137" s="111">
        <v>73070</v>
      </c>
      <c r="AP137" s="111">
        <f t="shared" si="52"/>
        <v>9001</v>
      </c>
      <c r="AQ137" t="s">
        <v>2345</v>
      </c>
      <c r="AR137" s="115">
        <f t="shared" si="48"/>
        <v>973070</v>
      </c>
      <c r="AV137">
        <v>52.07</v>
      </c>
      <c r="AW137">
        <v>14.33</v>
      </c>
      <c r="AX137">
        <v>37.75</v>
      </c>
      <c r="AY137" s="2"/>
      <c r="BA137">
        <v>26514</v>
      </c>
      <c r="BB137">
        <v>766</v>
      </c>
      <c r="BC137">
        <v>16320</v>
      </c>
      <c r="BD137">
        <v>953</v>
      </c>
    </row>
    <row r="138" spans="1:56" hidden="1" outlineLevel="1">
      <c r="A138" t="s">
        <v>1431</v>
      </c>
      <c r="B138" s="8" t="s">
        <v>2282</v>
      </c>
      <c r="C138" s="1">
        <f t="shared" si="42"/>
        <v>1336</v>
      </c>
      <c r="D138" s="8">
        <f>IF(N138&gt;0, RANK(N138,(N138:P138,Q138:AE138)),0)</f>
        <v>2</v>
      </c>
      <c r="E138" s="8">
        <f>IF(O138&gt;0,RANK(O138,(N138:P138,Q138:AE138)),0)</f>
        <v>1</v>
      </c>
      <c r="F138" s="8">
        <f t="shared" si="43"/>
        <v>0</v>
      </c>
      <c r="G138" s="61">
        <f t="shared" si="40"/>
        <v>177</v>
      </c>
      <c r="H138" s="66">
        <f t="shared" si="41"/>
        <v>0.13248502994011976</v>
      </c>
      <c r="I138" s="7"/>
      <c r="J138" s="2">
        <f t="shared" si="44"/>
        <v>0.41916167664670656</v>
      </c>
      <c r="K138" s="2">
        <f t="shared" si="45"/>
        <v>0.55164670658682635</v>
      </c>
      <c r="L138" s="2">
        <f t="shared" si="46"/>
        <v>0</v>
      </c>
      <c r="M138" s="2">
        <f t="shared" si="47"/>
        <v>2.9191616766467088E-2</v>
      </c>
      <c r="N138" s="64">
        <f t="shared" si="49"/>
        <v>560</v>
      </c>
      <c r="O138" s="64">
        <f t="shared" si="50"/>
        <v>737</v>
      </c>
      <c r="P138" s="64"/>
      <c r="Q138" s="64"/>
      <c r="R138" s="64">
        <v>39</v>
      </c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3"/>
      <c r="AD138" s="63"/>
      <c r="AE138" s="63"/>
      <c r="AG138" t="str">
        <f t="shared" si="51"/>
        <v>Sterling</v>
      </c>
      <c r="AH138" t="s">
        <v>1474</v>
      </c>
      <c r="AI138" s="8">
        <v>2</v>
      </c>
      <c r="AK138">
        <v>1</v>
      </c>
      <c r="AL138" s="105">
        <v>9</v>
      </c>
      <c r="AM138" s="107">
        <v>15</v>
      </c>
      <c r="AN138" s="107">
        <v>60</v>
      </c>
      <c r="AO138" s="111">
        <v>73420</v>
      </c>
      <c r="AP138" s="111">
        <f t="shared" si="52"/>
        <v>9015</v>
      </c>
      <c r="AQ138" t="s">
        <v>2345</v>
      </c>
      <c r="AR138" s="115">
        <f t="shared" si="48"/>
        <v>973420</v>
      </c>
      <c r="AV138">
        <v>27.31</v>
      </c>
      <c r="AW138">
        <v>0.08</v>
      </c>
      <c r="AX138">
        <v>27.23</v>
      </c>
      <c r="AY138" s="2"/>
      <c r="BA138">
        <v>523</v>
      </c>
      <c r="BB138">
        <v>37</v>
      </c>
      <c r="BC138">
        <v>669</v>
      </c>
      <c r="BD138">
        <v>68</v>
      </c>
    </row>
    <row r="139" spans="1:56" hidden="1" outlineLevel="1">
      <c r="A139" t="s">
        <v>2140</v>
      </c>
      <c r="B139" s="8" t="s">
        <v>2282</v>
      </c>
      <c r="C139" s="1">
        <f t="shared" si="42"/>
        <v>9412</v>
      </c>
      <c r="D139" s="8">
        <f>IF(N139&gt;0, RANK(N139,(N139:P139,Q139:AE139)),0)</f>
        <v>1</v>
      </c>
      <c r="E139" s="8">
        <f>IF(O139&gt;0,RANK(O139,(N139:P139,Q139:AE139)),0)</f>
        <v>2</v>
      </c>
      <c r="F139" s="8">
        <f t="shared" si="43"/>
        <v>0</v>
      </c>
      <c r="G139" s="61">
        <f t="shared" si="40"/>
        <v>1698</v>
      </c>
      <c r="H139" s="66">
        <f t="shared" si="41"/>
        <v>0.18040798980025499</v>
      </c>
      <c r="I139" s="7"/>
      <c r="J139" s="2">
        <f t="shared" si="44"/>
        <v>0.57915427114322138</v>
      </c>
      <c r="K139" s="2">
        <f t="shared" si="45"/>
        <v>0.39874628134296641</v>
      </c>
      <c r="L139" s="2">
        <f t="shared" si="46"/>
        <v>0</v>
      </c>
      <c r="M139" s="2">
        <f t="shared" si="47"/>
        <v>2.2099447513812209E-2</v>
      </c>
      <c r="N139" s="64">
        <f t="shared" si="49"/>
        <v>5451</v>
      </c>
      <c r="O139" s="64">
        <f t="shared" si="50"/>
        <v>3753</v>
      </c>
      <c r="P139" s="64"/>
      <c r="Q139" s="64"/>
      <c r="R139" s="64">
        <v>208</v>
      </c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3"/>
      <c r="AD139" s="63"/>
      <c r="AE139" s="63"/>
      <c r="AG139" t="str">
        <f t="shared" si="51"/>
        <v>Stonington</v>
      </c>
      <c r="AH139" t="s">
        <v>422</v>
      </c>
      <c r="AI139" s="8">
        <v>2</v>
      </c>
      <c r="AK139">
        <v>1</v>
      </c>
      <c r="AL139" s="105">
        <v>9</v>
      </c>
      <c r="AM139" s="107">
        <v>11</v>
      </c>
      <c r="AN139" s="107">
        <v>95</v>
      </c>
      <c r="AO139" s="111">
        <v>73770</v>
      </c>
      <c r="AP139" s="111">
        <f t="shared" si="52"/>
        <v>9011</v>
      </c>
      <c r="AQ139" t="s">
        <v>2345</v>
      </c>
      <c r="AR139" s="115">
        <f t="shared" si="48"/>
        <v>973770</v>
      </c>
      <c r="AV139">
        <v>50.04</v>
      </c>
      <c r="AW139">
        <v>11.35</v>
      </c>
      <c r="AX139">
        <v>38.69</v>
      </c>
      <c r="AY139" s="2"/>
      <c r="BA139">
        <v>5177</v>
      </c>
      <c r="BB139">
        <v>274</v>
      </c>
      <c r="BC139">
        <v>3453</v>
      </c>
      <c r="BD139">
        <v>300</v>
      </c>
    </row>
    <row r="140" spans="1:56" hidden="1" outlineLevel="1">
      <c r="A140" t="s">
        <v>598</v>
      </c>
      <c r="B140" s="8" t="s">
        <v>2282</v>
      </c>
      <c r="C140" s="1">
        <f t="shared" si="42"/>
        <v>22237</v>
      </c>
      <c r="D140" s="8">
        <f>IF(N140&gt;0, RANK(N140,(N140:P140,Q140:AE140)),0)</f>
        <v>1</v>
      </c>
      <c r="E140" s="8">
        <f>IF(O140&gt;0,RANK(O140,(N140:P140,Q140:AE140)),0)</f>
        <v>2</v>
      </c>
      <c r="F140" s="8">
        <f t="shared" si="43"/>
        <v>0</v>
      </c>
      <c r="G140" s="61">
        <f t="shared" si="40"/>
        <v>2821</v>
      </c>
      <c r="H140" s="66">
        <f t="shared" si="41"/>
        <v>0.12686063767594549</v>
      </c>
      <c r="I140" s="7"/>
      <c r="J140" s="2">
        <f t="shared" si="44"/>
        <v>0.55524576156855687</v>
      </c>
      <c r="K140" s="2">
        <f t="shared" si="45"/>
        <v>0.42838512389261141</v>
      </c>
      <c r="L140" s="2">
        <f t="shared" si="46"/>
        <v>0</v>
      </c>
      <c r="M140" s="2">
        <f t="shared" si="47"/>
        <v>1.6369114538831719E-2</v>
      </c>
      <c r="N140" s="64">
        <f t="shared" si="49"/>
        <v>12347</v>
      </c>
      <c r="O140" s="64">
        <f t="shared" si="50"/>
        <v>9526</v>
      </c>
      <c r="P140" s="64"/>
      <c r="Q140" s="64"/>
      <c r="R140" s="64">
        <v>364</v>
      </c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3"/>
      <c r="AD140" s="63"/>
      <c r="AE140" s="63"/>
      <c r="AG140" t="str">
        <f t="shared" si="51"/>
        <v>Stratford</v>
      </c>
      <c r="AH140" t="s">
        <v>1187</v>
      </c>
      <c r="AI140" s="8">
        <v>3</v>
      </c>
      <c r="AK140">
        <v>1</v>
      </c>
      <c r="AL140" s="105">
        <v>9</v>
      </c>
      <c r="AM140" s="107">
        <v>1</v>
      </c>
      <c r="AN140" s="107">
        <v>95</v>
      </c>
      <c r="AO140" s="111">
        <v>74190</v>
      </c>
      <c r="AP140" s="111">
        <f t="shared" si="52"/>
        <v>9001</v>
      </c>
      <c r="AQ140" t="s">
        <v>2345</v>
      </c>
      <c r="AR140" s="115">
        <f t="shared" si="48"/>
        <v>974190</v>
      </c>
      <c r="AV140">
        <v>19.88</v>
      </c>
      <c r="AW140">
        <v>2.29</v>
      </c>
      <c r="AX140">
        <v>17.59</v>
      </c>
      <c r="AY140" s="2"/>
      <c r="BA140">
        <v>11859</v>
      </c>
      <c r="BB140">
        <v>488</v>
      </c>
      <c r="BC140">
        <v>8988</v>
      </c>
      <c r="BD140">
        <v>538</v>
      </c>
    </row>
    <row r="141" spans="1:56" hidden="1" outlineLevel="1">
      <c r="A141" t="s">
        <v>2123</v>
      </c>
      <c r="B141" s="8" t="s">
        <v>2282</v>
      </c>
      <c r="C141" s="1">
        <f t="shared" si="42"/>
        <v>7080</v>
      </c>
      <c r="D141" s="8">
        <f>IF(N141&gt;0, RANK(N141,(N141:P141,Q141:AE141)),0)</f>
        <v>2</v>
      </c>
      <c r="E141" s="8">
        <f>IF(O141&gt;0,RANK(O141,(N141:P141,Q141:AE141)),0)</f>
        <v>1</v>
      </c>
      <c r="F141" s="8">
        <f t="shared" si="43"/>
        <v>0</v>
      </c>
      <c r="G141" s="61">
        <f t="shared" si="40"/>
        <v>796</v>
      </c>
      <c r="H141" s="66">
        <f t="shared" si="41"/>
        <v>0.11242937853107345</v>
      </c>
      <c r="I141" s="7"/>
      <c r="J141" s="2">
        <f t="shared" si="44"/>
        <v>0.43629943502824858</v>
      </c>
      <c r="K141" s="2">
        <f t="shared" si="45"/>
        <v>0.54872881355932202</v>
      </c>
      <c r="L141" s="2">
        <f t="shared" si="46"/>
        <v>0</v>
      </c>
      <c r="M141" s="2">
        <f t="shared" si="47"/>
        <v>1.4971751412429457E-2</v>
      </c>
      <c r="N141" s="64">
        <f t="shared" si="49"/>
        <v>3089</v>
      </c>
      <c r="O141" s="64">
        <f t="shared" si="50"/>
        <v>3885</v>
      </c>
      <c r="P141" s="64"/>
      <c r="Q141" s="64"/>
      <c r="R141" s="64">
        <v>106</v>
      </c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3"/>
      <c r="AD141" s="63"/>
      <c r="AE141" s="63"/>
      <c r="AG141" t="str">
        <f t="shared" si="51"/>
        <v>Suffield</v>
      </c>
      <c r="AH141" t="s">
        <v>329</v>
      </c>
      <c r="AI141" s="8">
        <v>2</v>
      </c>
      <c r="AK141">
        <v>1</v>
      </c>
      <c r="AL141" s="105">
        <v>9</v>
      </c>
      <c r="AM141" s="107">
        <v>3</v>
      </c>
      <c r="AN141" s="107">
        <v>125</v>
      </c>
      <c r="AO141" s="111">
        <v>74540</v>
      </c>
      <c r="AP141" s="111">
        <f t="shared" si="52"/>
        <v>9003</v>
      </c>
      <c r="AQ141" t="s">
        <v>2345</v>
      </c>
      <c r="AR141" s="115">
        <f t="shared" si="48"/>
        <v>974540</v>
      </c>
      <c r="AV141">
        <v>42.94</v>
      </c>
      <c r="AW141">
        <v>0.72</v>
      </c>
      <c r="AX141">
        <v>42.21</v>
      </c>
      <c r="AY141" s="2"/>
      <c r="BA141">
        <v>2921</v>
      </c>
      <c r="BB141">
        <v>168</v>
      </c>
      <c r="BC141">
        <v>3632</v>
      </c>
      <c r="BD141">
        <v>253</v>
      </c>
    </row>
    <row r="142" spans="1:56" hidden="1" outlineLevel="1">
      <c r="A142" t="s">
        <v>1637</v>
      </c>
      <c r="B142" s="8" t="s">
        <v>2282</v>
      </c>
      <c r="C142" s="1">
        <f t="shared" si="42"/>
        <v>3666</v>
      </c>
      <c r="D142" s="8">
        <f>IF(N142&gt;0, RANK(N142,(N142:P142,Q142:AE142)),0)</f>
        <v>2</v>
      </c>
      <c r="E142" s="8">
        <f>IF(O142&gt;0,RANK(O142,(N142:P142,Q142:AE142)),0)</f>
        <v>1</v>
      </c>
      <c r="F142" s="8">
        <f t="shared" si="43"/>
        <v>0</v>
      </c>
      <c r="G142" s="61">
        <f t="shared" si="40"/>
        <v>832</v>
      </c>
      <c r="H142" s="66">
        <f t="shared" si="41"/>
        <v>0.22695035460992907</v>
      </c>
      <c r="I142" s="7"/>
      <c r="J142" s="2">
        <f t="shared" si="44"/>
        <v>0.37615930169121659</v>
      </c>
      <c r="K142" s="2">
        <f t="shared" si="45"/>
        <v>0.60310965630114566</v>
      </c>
      <c r="L142" s="2">
        <f t="shared" si="46"/>
        <v>0</v>
      </c>
      <c r="M142" s="2">
        <f t="shared" si="47"/>
        <v>2.0731042007637757E-2</v>
      </c>
      <c r="N142" s="64">
        <f t="shared" si="49"/>
        <v>1379</v>
      </c>
      <c r="O142" s="64">
        <f t="shared" si="50"/>
        <v>2211</v>
      </c>
      <c r="P142" s="64"/>
      <c r="Q142" s="64"/>
      <c r="R142" s="64">
        <v>76</v>
      </c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3"/>
      <c r="AD142" s="63"/>
      <c r="AE142" s="63"/>
      <c r="AG142" t="str">
        <f t="shared" si="51"/>
        <v>Thomaston</v>
      </c>
      <c r="AH142" t="s">
        <v>2101</v>
      </c>
      <c r="AI142" s="8">
        <v>5</v>
      </c>
      <c r="AK142">
        <v>1</v>
      </c>
      <c r="AL142" s="105">
        <v>9</v>
      </c>
      <c r="AM142" s="107">
        <v>5</v>
      </c>
      <c r="AN142" s="107">
        <v>100</v>
      </c>
      <c r="AO142" s="111">
        <v>75730</v>
      </c>
      <c r="AP142" s="111">
        <f t="shared" si="52"/>
        <v>9005</v>
      </c>
      <c r="AQ142" t="s">
        <v>2345</v>
      </c>
      <c r="AR142" s="115">
        <f t="shared" si="48"/>
        <v>975730</v>
      </c>
      <c r="AV142">
        <v>12.23</v>
      </c>
      <c r="AW142">
        <v>0.22</v>
      </c>
      <c r="AX142">
        <v>12.01</v>
      </c>
      <c r="AY142" s="2"/>
      <c r="BA142">
        <v>1295</v>
      </c>
      <c r="BB142">
        <v>84</v>
      </c>
      <c r="BC142">
        <v>2092</v>
      </c>
      <c r="BD142">
        <v>119</v>
      </c>
    </row>
    <row r="143" spans="1:56" hidden="1" outlineLevel="1">
      <c r="A143" t="s">
        <v>1711</v>
      </c>
      <c r="B143" s="8" t="s">
        <v>2282</v>
      </c>
      <c r="C143" s="1">
        <f t="shared" si="42"/>
        <v>3847</v>
      </c>
      <c r="D143" s="8">
        <f>IF(N143&gt;0, RANK(N143,(N143:P143,Q143:AE143)),0)</f>
        <v>2</v>
      </c>
      <c r="E143" s="8">
        <f>IF(O143&gt;0,RANK(O143,(N143:P143,Q143:AE143)),0)</f>
        <v>1</v>
      </c>
      <c r="F143" s="8">
        <f t="shared" si="43"/>
        <v>0</v>
      </c>
      <c r="G143" s="61">
        <f t="shared" si="40"/>
        <v>350</v>
      </c>
      <c r="H143" s="66">
        <f t="shared" si="41"/>
        <v>9.0979984403431247E-2</v>
      </c>
      <c r="I143" s="7"/>
      <c r="J143" s="2">
        <f t="shared" si="44"/>
        <v>0.44190278138809463</v>
      </c>
      <c r="K143" s="2">
        <f t="shared" si="45"/>
        <v>0.53288276579152583</v>
      </c>
      <c r="L143" s="2">
        <f t="shared" si="46"/>
        <v>0</v>
      </c>
      <c r="M143" s="2">
        <f t="shared" si="47"/>
        <v>2.5214452820379485E-2</v>
      </c>
      <c r="N143" s="64">
        <f t="shared" si="49"/>
        <v>1700</v>
      </c>
      <c r="O143" s="64">
        <f t="shared" si="50"/>
        <v>2050</v>
      </c>
      <c r="P143" s="64"/>
      <c r="Q143" s="64"/>
      <c r="R143" s="64">
        <v>97</v>
      </c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3"/>
      <c r="AD143" s="63"/>
      <c r="AE143" s="63"/>
      <c r="AG143" t="str">
        <f t="shared" si="51"/>
        <v>Thompson</v>
      </c>
      <c r="AH143" t="s">
        <v>1474</v>
      </c>
      <c r="AI143" s="8">
        <v>2</v>
      </c>
      <c r="AK143">
        <v>1</v>
      </c>
      <c r="AL143" s="105">
        <v>9</v>
      </c>
      <c r="AM143" s="107">
        <v>15</v>
      </c>
      <c r="AN143" s="107">
        <v>65</v>
      </c>
      <c r="AO143" s="111">
        <v>75870</v>
      </c>
      <c r="AP143" s="111">
        <f t="shared" si="52"/>
        <v>9015</v>
      </c>
      <c r="AQ143" t="s">
        <v>2345</v>
      </c>
      <c r="AR143" s="115">
        <f t="shared" si="48"/>
        <v>975870</v>
      </c>
      <c r="AV143">
        <v>48.65</v>
      </c>
      <c r="AW143">
        <v>1.71</v>
      </c>
      <c r="AX143">
        <v>46.94</v>
      </c>
      <c r="AY143" s="2"/>
      <c r="BA143">
        <v>1581</v>
      </c>
      <c r="BB143">
        <v>119</v>
      </c>
      <c r="BC143">
        <v>1822</v>
      </c>
      <c r="BD143">
        <v>228</v>
      </c>
    </row>
    <row r="144" spans="1:56" hidden="1" outlineLevel="1">
      <c r="A144" t="s">
        <v>424</v>
      </c>
      <c r="B144" s="8" t="s">
        <v>2282</v>
      </c>
      <c r="C144" s="1">
        <f t="shared" si="42"/>
        <v>7882</v>
      </c>
      <c r="D144" s="8">
        <f>IF(N144&gt;0, RANK(N144,(N144:P144,Q144:AE144)),0)</f>
        <v>2</v>
      </c>
      <c r="E144" s="8">
        <f>IF(O144&gt;0,RANK(O144,(N144:P144,Q144:AE144)),0)</f>
        <v>1</v>
      </c>
      <c r="F144" s="8">
        <f t="shared" si="43"/>
        <v>0</v>
      </c>
      <c r="G144" s="61">
        <f t="shared" si="40"/>
        <v>1</v>
      </c>
      <c r="H144" s="66">
        <f t="shared" si="41"/>
        <v>1.2687135244861711E-4</v>
      </c>
      <c r="I144" s="7"/>
      <c r="J144" s="2">
        <f t="shared" si="44"/>
        <v>0.4882009642222786</v>
      </c>
      <c r="K144" s="2">
        <f t="shared" si="45"/>
        <v>0.48832783557472725</v>
      </c>
      <c r="L144" s="2">
        <f t="shared" si="46"/>
        <v>0</v>
      </c>
      <c r="M144" s="2">
        <f t="shared" si="47"/>
        <v>2.3471200202994091E-2</v>
      </c>
      <c r="N144" s="64">
        <f t="shared" si="49"/>
        <v>3848</v>
      </c>
      <c r="O144" s="64">
        <f t="shared" si="50"/>
        <v>3849</v>
      </c>
      <c r="P144" s="64"/>
      <c r="Q144" s="64"/>
      <c r="R144" s="64">
        <v>185</v>
      </c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3"/>
      <c r="AD144" s="63"/>
      <c r="AE144" s="63"/>
      <c r="AG144" t="str">
        <f t="shared" si="51"/>
        <v>Tolland</v>
      </c>
      <c r="AH144" t="s">
        <v>424</v>
      </c>
      <c r="AI144" s="8">
        <v>2</v>
      </c>
      <c r="AK144">
        <v>1</v>
      </c>
      <c r="AL144" s="105">
        <v>9</v>
      </c>
      <c r="AM144" s="107">
        <v>13</v>
      </c>
      <c r="AN144" s="107">
        <v>50</v>
      </c>
      <c r="AO144" s="111">
        <v>76290</v>
      </c>
      <c r="AP144" s="111">
        <f t="shared" si="52"/>
        <v>9013</v>
      </c>
      <c r="AQ144" t="s">
        <v>2345</v>
      </c>
      <c r="AR144" s="115">
        <f t="shared" si="48"/>
        <v>976290</v>
      </c>
      <c r="AV144">
        <v>40.299999999999997</v>
      </c>
      <c r="AW144">
        <v>0.59</v>
      </c>
      <c r="AX144">
        <v>39.71</v>
      </c>
      <c r="AY144" s="2"/>
      <c r="BA144">
        <v>3691</v>
      </c>
      <c r="BB144">
        <v>157</v>
      </c>
      <c r="BC144">
        <v>3619</v>
      </c>
      <c r="BD144">
        <v>230</v>
      </c>
    </row>
    <row r="145" spans="1:56" hidden="1" outlineLevel="1">
      <c r="A145" t="s">
        <v>1643</v>
      </c>
      <c r="B145" s="8" t="s">
        <v>2282</v>
      </c>
      <c r="C145" s="1">
        <f t="shared" si="42"/>
        <v>13796</v>
      </c>
      <c r="D145" s="8">
        <f>IF(N145&gt;0, RANK(N145,(N145:P145,Q145:AE145)),0)</f>
        <v>2</v>
      </c>
      <c r="E145" s="8">
        <f>IF(O145&gt;0,RANK(O145,(N145:P145,Q145:AE145)),0)</f>
        <v>1</v>
      </c>
      <c r="F145" s="8">
        <f t="shared" si="43"/>
        <v>0</v>
      </c>
      <c r="G145" s="61">
        <f t="shared" si="40"/>
        <v>1827</v>
      </c>
      <c r="H145" s="66">
        <f t="shared" si="41"/>
        <v>0.13242968976514932</v>
      </c>
      <c r="I145" s="7"/>
      <c r="J145" s="2">
        <f t="shared" si="44"/>
        <v>0.42273122644244709</v>
      </c>
      <c r="K145" s="2">
        <f t="shared" si="45"/>
        <v>0.55516091620759644</v>
      </c>
      <c r="L145" s="2">
        <f t="shared" si="46"/>
        <v>0</v>
      </c>
      <c r="M145" s="2">
        <f t="shared" si="47"/>
        <v>2.2107857349956461E-2</v>
      </c>
      <c r="N145" s="64">
        <f t="shared" si="49"/>
        <v>5832</v>
      </c>
      <c r="O145" s="64">
        <f t="shared" si="50"/>
        <v>7659</v>
      </c>
      <c r="P145" s="64"/>
      <c r="Q145" s="64"/>
      <c r="R145" s="64">
        <v>305</v>
      </c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3"/>
      <c r="AD145" s="63"/>
      <c r="AE145" s="63"/>
      <c r="AG145" t="str">
        <f t="shared" si="51"/>
        <v>Torrington</v>
      </c>
      <c r="AH145" t="s">
        <v>2101</v>
      </c>
      <c r="AI145" s="8">
        <v>0</v>
      </c>
      <c r="AK145">
        <v>1</v>
      </c>
      <c r="AL145" s="105">
        <v>9</v>
      </c>
      <c r="AM145" s="107">
        <v>5</v>
      </c>
      <c r="AN145" s="107">
        <v>105</v>
      </c>
      <c r="AO145" s="111">
        <v>76570</v>
      </c>
      <c r="AP145" s="111">
        <f t="shared" si="52"/>
        <v>9005</v>
      </c>
      <c r="AQ145" t="s">
        <v>2345</v>
      </c>
      <c r="AR145" s="115">
        <f t="shared" si="48"/>
        <v>976570</v>
      </c>
      <c r="AV145">
        <v>40.369999999999997</v>
      </c>
      <c r="AW145">
        <v>0.56999999999999995</v>
      </c>
      <c r="AX145">
        <v>39.79</v>
      </c>
      <c r="AY145" s="2"/>
      <c r="BA145">
        <v>5292</v>
      </c>
      <c r="BB145">
        <v>540</v>
      </c>
      <c r="BC145">
        <v>7024</v>
      </c>
      <c r="BD145">
        <v>635</v>
      </c>
    </row>
    <row r="146" spans="1:56" hidden="1" outlineLevel="1">
      <c r="A146" t="s">
        <v>443</v>
      </c>
      <c r="B146" s="8" t="s">
        <v>2282</v>
      </c>
      <c r="C146" s="1">
        <f t="shared" si="42"/>
        <v>17979</v>
      </c>
      <c r="D146" s="8">
        <f>IF(N146&gt;0, RANK(N146,(N146:P146,Q146:AE146)),0)</f>
        <v>2</v>
      </c>
      <c r="E146" s="8">
        <f>IF(O146&gt;0,RANK(O146,(N146:P146,Q146:AE146)),0)</f>
        <v>1</v>
      </c>
      <c r="F146" s="8">
        <f t="shared" si="43"/>
        <v>0</v>
      </c>
      <c r="G146" s="61">
        <f t="shared" si="40"/>
        <v>1678</v>
      </c>
      <c r="H146" s="66">
        <f t="shared" si="41"/>
        <v>9.3331108515490299E-2</v>
      </c>
      <c r="I146" s="7"/>
      <c r="J146" s="2">
        <f t="shared" si="44"/>
        <v>0.44618721842149173</v>
      </c>
      <c r="K146" s="2">
        <f t="shared" si="45"/>
        <v>0.53951832693698198</v>
      </c>
      <c r="L146" s="2">
        <f t="shared" si="46"/>
        <v>0</v>
      </c>
      <c r="M146" s="2">
        <f t="shared" si="47"/>
        <v>1.4294454641526344E-2</v>
      </c>
      <c r="N146" s="64">
        <f t="shared" si="49"/>
        <v>8022</v>
      </c>
      <c r="O146" s="64">
        <f t="shared" si="50"/>
        <v>9700</v>
      </c>
      <c r="P146" s="64"/>
      <c r="Q146" s="64"/>
      <c r="R146" s="64">
        <v>257</v>
      </c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3"/>
      <c r="AD146" s="63"/>
      <c r="AE146" s="63"/>
      <c r="AG146" t="str">
        <f t="shared" si="51"/>
        <v>Trumbull</v>
      </c>
      <c r="AH146" t="s">
        <v>1187</v>
      </c>
      <c r="AI146" s="8">
        <v>4</v>
      </c>
      <c r="AK146">
        <v>1</v>
      </c>
      <c r="AL146" s="105">
        <v>9</v>
      </c>
      <c r="AM146" s="107">
        <v>1</v>
      </c>
      <c r="AN146" s="107">
        <v>100</v>
      </c>
      <c r="AO146" s="111">
        <v>77200</v>
      </c>
      <c r="AP146" s="111">
        <f t="shared" si="52"/>
        <v>9001</v>
      </c>
      <c r="AQ146" t="s">
        <v>2345</v>
      </c>
      <c r="AR146" s="115">
        <f t="shared" si="48"/>
        <v>977200</v>
      </c>
      <c r="AV146">
        <v>23.52</v>
      </c>
      <c r="AW146">
        <v>0.23</v>
      </c>
      <c r="AX146">
        <v>23.29</v>
      </c>
      <c r="AY146" s="2"/>
      <c r="BA146">
        <v>7756</v>
      </c>
      <c r="BB146">
        <v>266</v>
      </c>
      <c r="BC146">
        <v>9295</v>
      </c>
      <c r="BD146">
        <v>405</v>
      </c>
    </row>
    <row r="147" spans="1:56" hidden="1" outlineLevel="1">
      <c r="A147" t="s">
        <v>1070</v>
      </c>
      <c r="B147" s="8" t="s">
        <v>2282</v>
      </c>
      <c r="C147" s="1">
        <f t="shared" si="42"/>
        <v>505</v>
      </c>
      <c r="D147" s="8">
        <f>IF(N147&gt;0, RANK(N147,(N147:P147,Q147:AE147)),0)</f>
        <v>2</v>
      </c>
      <c r="E147" s="8">
        <f>IF(O147&gt;0,RANK(O147,(N147:P147,Q147:AE147)),0)</f>
        <v>1</v>
      </c>
      <c r="F147" s="8">
        <f t="shared" si="43"/>
        <v>0</v>
      </c>
      <c r="G147" s="61">
        <f t="shared" si="40"/>
        <v>46</v>
      </c>
      <c r="H147" s="66">
        <f t="shared" si="41"/>
        <v>9.1089108910891087E-2</v>
      </c>
      <c r="I147" s="7"/>
      <c r="J147" s="2">
        <f t="shared" si="44"/>
        <v>0.44356435643564357</v>
      </c>
      <c r="K147" s="2">
        <f t="shared" si="45"/>
        <v>0.53465346534653468</v>
      </c>
      <c r="L147" s="2">
        <f t="shared" si="46"/>
        <v>0</v>
      </c>
      <c r="M147" s="2">
        <f t="shared" si="47"/>
        <v>2.1782178217821802E-2</v>
      </c>
      <c r="N147" s="64">
        <f t="shared" si="49"/>
        <v>224</v>
      </c>
      <c r="O147" s="64">
        <f t="shared" si="50"/>
        <v>270</v>
      </c>
      <c r="P147" s="64"/>
      <c r="Q147" s="64"/>
      <c r="R147" s="64">
        <v>11</v>
      </c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3"/>
      <c r="AD147" s="63"/>
      <c r="AE147" s="63"/>
      <c r="AG147" t="str">
        <f t="shared" si="51"/>
        <v>Union</v>
      </c>
      <c r="AH147" t="s">
        <v>424</v>
      </c>
      <c r="AI147" s="8">
        <v>2</v>
      </c>
      <c r="AK147">
        <v>1</v>
      </c>
      <c r="AL147" s="105">
        <v>9</v>
      </c>
      <c r="AM147" s="107">
        <v>13</v>
      </c>
      <c r="AN147" s="107">
        <v>55</v>
      </c>
      <c r="AO147" s="111">
        <v>77830</v>
      </c>
      <c r="AP147" s="111">
        <f t="shared" si="52"/>
        <v>9013</v>
      </c>
      <c r="AQ147" t="s">
        <v>2345</v>
      </c>
      <c r="AR147" s="115">
        <f t="shared" si="48"/>
        <v>977830</v>
      </c>
      <c r="AV147">
        <v>29.83</v>
      </c>
      <c r="AW147">
        <v>1.1200000000000001</v>
      </c>
      <c r="AX147">
        <v>28.71</v>
      </c>
      <c r="AY147" s="2"/>
      <c r="BA147">
        <v>210</v>
      </c>
      <c r="BB147">
        <v>14</v>
      </c>
      <c r="BC147">
        <v>242</v>
      </c>
      <c r="BD147">
        <v>28</v>
      </c>
    </row>
    <row r="148" spans="1:56" hidden="1" outlineLevel="1">
      <c r="A148" t="s">
        <v>262</v>
      </c>
      <c r="B148" s="8" t="s">
        <v>2282</v>
      </c>
      <c r="C148" s="1">
        <f t="shared" si="42"/>
        <v>12237</v>
      </c>
      <c r="D148" s="8">
        <f>IF(N148&gt;0, RANK(N148,(N148:P148,Q148:AE148)),0)</f>
        <v>1</v>
      </c>
      <c r="E148" s="8">
        <f>IF(O148&gt;0,RANK(O148,(N148:P148,Q148:AE148)),0)</f>
        <v>2</v>
      </c>
      <c r="F148" s="8">
        <f t="shared" si="43"/>
        <v>0</v>
      </c>
      <c r="G148" s="61">
        <f t="shared" si="40"/>
        <v>1570</v>
      </c>
      <c r="H148" s="66">
        <f t="shared" si="41"/>
        <v>0.12829941979243278</v>
      </c>
      <c r="I148" s="7"/>
      <c r="J148" s="2">
        <f t="shared" si="44"/>
        <v>0.55168750510746101</v>
      </c>
      <c r="K148" s="2">
        <f t="shared" si="45"/>
        <v>0.4233880853150282</v>
      </c>
      <c r="L148" s="2">
        <f t="shared" si="46"/>
        <v>0</v>
      </c>
      <c r="M148" s="2">
        <f t="shared" si="47"/>
        <v>2.4924409577510798E-2</v>
      </c>
      <c r="N148" s="64">
        <f t="shared" si="49"/>
        <v>6751</v>
      </c>
      <c r="O148" s="64">
        <f t="shared" si="50"/>
        <v>5181</v>
      </c>
      <c r="P148" s="64"/>
      <c r="Q148" s="64"/>
      <c r="R148" s="64">
        <v>305</v>
      </c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3"/>
      <c r="AD148" s="63"/>
      <c r="AE148" s="63"/>
      <c r="AG148" t="str">
        <f t="shared" si="51"/>
        <v>Vernon</v>
      </c>
      <c r="AH148" t="s">
        <v>424</v>
      </c>
      <c r="AI148" s="8">
        <v>2</v>
      </c>
      <c r="AK148">
        <v>1</v>
      </c>
      <c r="AL148" s="105">
        <v>9</v>
      </c>
      <c r="AM148" s="107">
        <v>13</v>
      </c>
      <c r="AN148" s="107">
        <v>60</v>
      </c>
      <c r="AO148" s="111">
        <v>78250</v>
      </c>
      <c r="AP148" s="111">
        <f t="shared" si="52"/>
        <v>9013</v>
      </c>
      <c r="AQ148" t="s">
        <v>2345</v>
      </c>
      <c r="AR148" s="115">
        <f t="shared" si="48"/>
        <v>978250</v>
      </c>
      <c r="AV148">
        <v>18.07</v>
      </c>
      <c r="AW148">
        <v>0.34</v>
      </c>
      <c r="AX148">
        <v>17.73</v>
      </c>
      <c r="AY148" s="2"/>
      <c r="BA148">
        <v>6366</v>
      </c>
      <c r="BB148">
        <v>385</v>
      </c>
      <c r="BC148">
        <v>4780</v>
      </c>
      <c r="BD148">
        <v>401</v>
      </c>
    </row>
    <row r="149" spans="1:56" hidden="1" outlineLevel="1">
      <c r="A149" t="s">
        <v>1488</v>
      </c>
      <c r="B149" s="8" t="s">
        <v>2282</v>
      </c>
      <c r="C149" s="1">
        <f t="shared" si="42"/>
        <v>1201</v>
      </c>
      <c r="D149" s="8">
        <f>IF(N149&gt;0, RANK(N149,(N149:P149,Q149:AE149)),0)</f>
        <v>2</v>
      </c>
      <c r="E149" s="8">
        <f>IF(O149&gt;0,RANK(O149,(N149:P149,Q149:AE149)),0)</f>
        <v>1</v>
      </c>
      <c r="F149" s="8">
        <f t="shared" si="43"/>
        <v>0</v>
      </c>
      <c r="G149" s="61">
        <f t="shared" si="40"/>
        <v>88</v>
      </c>
      <c r="H149" s="66">
        <f t="shared" si="41"/>
        <v>7.3272273105745217E-2</v>
      </c>
      <c r="I149" s="7"/>
      <c r="J149" s="2">
        <f t="shared" si="44"/>
        <v>0.44879267277268942</v>
      </c>
      <c r="K149" s="2">
        <f t="shared" si="45"/>
        <v>0.52206494587843466</v>
      </c>
      <c r="L149" s="2">
        <f t="shared" si="46"/>
        <v>0</v>
      </c>
      <c r="M149" s="2">
        <f t="shared" si="47"/>
        <v>2.9142381348875923E-2</v>
      </c>
      <c r="N149" s="64">
        <f t="shared" si="49"/>
        <v>539</v>
      </c>
      <c r="O149" s="64">
        <f t="shared" si="50"/>
        <v>627</v>
      </c>
      <c r="P149" s="64"/>
      <c r="Q149" s="64"/>
      <c r="R149" s="64">
        <v>35</v>
      </c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3"/>
      <c r="AD149" s="63"/>
      <c r="AE149" s="63"/>
      <c r="AG149" t="str">
        <f t="shared" si="51"/>
        <v>Voluntown</v>
      </c>
      <c r="AH149" t="s">
        <v>422</v>
      </c>
      <c r="AI149" s="8">
        <v>2</v>
      </c>
      <c r="AK149">
        <v>1</v>
      </c>
      <c r="AL149" s="105">
        <v>9</v>
      </c>
      <c r="AM149" s="107">
        <v>11</v>
      </c>
      <c r="AN149" s="107">
        <v>100</v>
      </c>
      <c r="AO149" s="111">
        <v>78600</v>
      </c>
      <c r="AP149" s="111">
        <f t="shared" si="52"/>
        <v>9011</v>
      </c>
      <c r="AQ149" t="s">
        <v>2345</v>
      </c>
      <c r="AR149" s="115">
        <f t="shared" si="48"/>
        <v>978600</v>
      </c>
      <c r="AV149">
        <v>39.76</v>
      </c>
      <c r="AW149">
        <v>0.85</v>
      </c>
      <c r="AX149">
        <v>38.92</v>
      </c>
      <c r="AY149" s="2"/>
      <c r="BA149">
        <v>521</v>
      </c>
      <c r="BB149">
        <v>18</v>
      </c>
      <c r="BC149">
        <v>578</v>
      </c>
      <c r="BD149">
        <v>49</v>
      </c>
    </row>
    <row r="150" spans="1:56" hidden="1" outlineLevel="1">
      <c r="A150" t="s">
        <v>412</v>
      </c>
      <c r="B150" s="8" t="s">
        <v>2282</v>
      </c>
      <c r="C150" s="1">
        <f t="shared" si="42"/>
        <v>20397</v>
      </c>
      <c r="D150" s="8">
        <f>IF(N150&gt;0, RANK(N150,(N150:P150,Q150:AE150)),0)</f>
        <v>1</v>
      </c>
      <c r="E150" s="8">
        <f>IF(O150&gt;0,RANK(O150,(N150:P150,Q150:AE150)),0)</f>
        <v>2</v>
      </c>
      <c r="F150" s="8">
        <f t="shared" si="43"/>
        <v>0</v>
      </c>
      <c r="G150" s="61">
        <f t="shared" si="40"/>
        <v>865</v>
      </c>
      <c r="H150" s="66">
        <f t="shared" si="41"/>
        <v>4.2408197283914303E-2</v>
      </c>
      <c r="I150" s="7"/>
      <c r="J150" s="2">
        <f t="shared" si="44"/>
        <v>0.51169289601411971</v>
      </c>
      <c r="K150" s="2">
        <f t="shared" si="45"/>
        <v>0.4692846987302054</v>
      </c>
      <c r="L150" s="2">
        <f t="shared" si="46"/>
        <v>0</v>
      </c>
      <c r="M150" s="2">
        <f t="shared" si="47"/>
        <v>1.902240525567489E-2</v>
      </c>
      <c r="N150" s="64">
        <f t="shared" si="49"/>
        <v>10437</v>
      </c>
      <c r="O150" s="64">
        <f t="shared" si="50"/>
        <v>9572</v>
      </c>
      <c r="P150" s="64"/>
      <c r="Q150" s="64"/>
      <c r="R150" s="64">
        <v>388</v>
      </c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3"/>
      <c r="AD150" s="63"/>
      <c r="AE150" s="63"/>
      <c r="AG150" t="str">
        <f t="shared" si="51"/>
        <v>Wallingford</v>
      </c>
      <c r="AH150" t="s">
        <v>2242</v>
      </c>
      <c r="AI150" s="8">
        <v>3</v>
      </c>
      <c r="AK150">
        <v>1</v>
      </c>
      <c r="AL150" s="105">
        <v>9</v>
      </c>
      <c r="AM150" s="107">
        <v>9</v>
      </c>
      <c r="AN150" s="107">
        <v>115</v>
      </c>
      <c r="AO150" s="111">
        <v>78740</v>
      </c>
      <c r="AP150" s="111">
        <f t="shared" si="52"/>
        <v>9009</v>
      </c>
      <c r="AQ150" t="s">
        <v>2345</v>
      </c>
      <c r="AR150" s="115">
        <f t="shared" si="48"/>
        <v>978740</v>
      </c>
      <c r="AV150">
        <v>39.880000000000003</v>
      </c>
      <c r="AW150">
        <v>0.86</v>
      </c>
      <c r="AX150">
        <v>39.020000000000003</v>
      </c>
      <c r="AY150" s="2"/>
      <c r="BA150">
        <v>9733</v>
      </c>
      <c r="BB150">
        <v>704</v>
      </c>
      <c r="BC150">
        <v>8774</v>
      </c>
      <c r="BD150">
        <v>798</v>
      </c>
    </row>
    <row r="151" spans="1:56" hidden="1" outlineLevel="1">
      <c r="A151" t="s">
        <v>290</v>
      </c>
      <c r="B151" s="8" t="s">
        <v>2282</v>
      </c>
      <c r="C151" s="1">
        <f t="shared" si="42"/>
        <v>819</v>
      </c>
      <c r="D151" s="8">
        <f>IF(N151&gt;0, RANK(N151,(N151:P151,Q151:AE151)),0)</f>
        <v>2</v>
      </c>
      <c r="E151" s="8">
        <f>IF(O151&gt;0,RANK(O151,(N151:P151,Q151:AE151)),0)</f>
        <v>1</v>
      </c>
      <c r="F151" s="8">
        <f t="shared" si="43"/>
        <v>0</v>
      </c>
      <c r="G151" s="61">
        <f t="shared" si="40"/>
        <v>43</v>
      </c>
      <c r="H151" s="66">
        <f t="shared" si="41"/>
        <v>5.2503052503052504E-2</v>
      </c>
      <c r="I151" s="7"/>
      <c r="J151" s="2">
        <f t="shared" si="44"/>
        <v>0.46642246642246643</v>
      </c>
      <c r="K151" s="2">
        <f t="shared" si="45"/>
        <v>0.51892551892551897</v>
      </c>
      <c r="L151" s="2">
        <f t="shared" si="46"/>
        <v>0</v>
      </c>
      <c r="M151" s="2">
        <f t="shared" si="47"/>
        <v>1.46520146520146E-2</v>
      </c>
      <c r="N151" s="64">
        <f t="shared" si="49"/>
        <v>382</v>
      </c>
      <c r="O151" s="64">
        <f t="shared" si="50"/>
        <v>425</v>
      </c>
      <c r="P151" s="64"/>
      <c r="Q151" s="64"/>
      <c r="R151" s="64">
        <v>12</v>
      </c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3"/>
      <c r="AD151" s="63"/>
      <c r="AE151" s="63"/>
      <c r="AG151" t="str">
        <f t="shared" si="51"/>
        <v>Warren</v>
      </c>
      <c r="AH151" t="s">
        <v>2101</v>
      </c>
      <c r="AI151" s="8">
        <v>5</v>
      </c>
      <c r="AK151">
        <v>1</v>
      </c>
      <c r="AL151" s="105">
        <v>9</v>
      </c>
      <c r="AM151" s="107">
        <v>5</v>
      </c>
      <c r="AN151" s="107">
        <v>110</v>
      </c>
      <c r="AO151" s="111">
        <v>79510</v>
      </c>
      <c r="AP151" s="111">
        <f t="shared" si="52"/>
        <v>9005</v>
      </c>
      <c r="AQ151" t="s">
        <v>2345</v>
      </c>
      <c r="AR151" s="115">
        <f t="shared" si="48"/>
        <v>979510</v>
      </c>
      <c r="AV151">
        <v>27.56</v>
      </c>
      <c r="AW151">
        <v>1.25</v>
      </c>
      <c r="AX151">
        <v>26.31</v>
      </c>
      <c r="AY151" s="2"/>
      <c r="BA151">
        <v>369</v>
      </c>
      <c r="BB151">
        <v>13</v>
      </c>
      <c r="BC151">
        <v>402</v>
      </c>
      <c r="BD151">
        <v>23</v>
      </c>
    </row>
    <row r="152" spans="1:56" hidden="1" outlineLevel="1">
      <c r="A152" t="s">
        <v>342</v>
      </c>
      <c r="B152" s="8" t="s">
        <v>2282</v>
      </c>
      <c r="C152" s="1">
        <f t="shared" si="42"/>
        <v>1990</v>
      </c>
      <c r="D152" s="8">
        <f>IF(N152&gt;0, RANK(N152,(N152:P152,Q152:AE152)),0)</f>
        <v>1</v>
      </c>
      <c r="E152" s="8">
        <f>IF(O152&gt;0,RANK(O152,(N152:P152,Q152:AE152)),0)</f>
        <v>2</v>
      </c>
      <c r="F152" s="8">
        <f t="shared" si="43"/>
        <v>0</v>
      </c>
      <c r="G152" s="61">
        <f t="shared" si="40"/>
        <v>310</v>
      </c>
      <c r="H152" s="66">
        <f t="shared" si="41"/>
        <v>0.15577889447236182</v>
      </c>
      <c r="I152" s="7"/>
      <c r="J152" s="2">
        <f t="shared" si="44"/>
        <v>0.57788944723618085</v>
      </c>
      <c r="K152" s="2">
        <f t="shared" si="45"/>
        <v>0.42211055276381909</v>
      </c>
      <c r="L152" s="2">
        <f t="shared" si="46"/>
        <v>0</v>
      </c>
      <c r="M152" s="2">
        <f t="shared" si="47"/>
        <v>5.5511151231257827E-17</v>
      </c>
      <c r="N152" s="64">
        <f t="shared" si="49"/>
        <v>1150</v>
      </c>
      <c r="O152" s="64">
        <f t="shared" si="50"/>
        <v>840</v>
      </c>
      <c r="P152" s="64"/>
      <c r="Q152" s="64"/>
      <c r="R152" s="64">
        <v>0</v>
      </c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3"/>
      <c r="AD152" s="63"/>
      <c r="AE152" s="63"/>
      <c r="AG152" t="str">
        <f t="shared" si="51"/>
        <v>Washington</v>
      </c>
      <c r="AH152" t="s">
        <v>2101</v>
      </c>
      <c r="AI152" s="8">
        <v>5</v>
      </c>
      <c r="AK152">
        <v>1</v>
      </c>
      <c r="AL152" s="105">
        <v>9</v>
      </c>
      <c r="AM152" s="107">
        <v>5</v>
      </c>
      <c r="AN152" s="107">
        <v>115</v>
      </c>
      <c r="AO152" s="111">
        <v>79720</v>
      </c>
      <c r="AP152" s="111">
        <f t="shared" si="52"/>
        <v>9005</v>
      </c>
      <c r="AQ152" t="s">
        <v>2345</v>
      </c>
      <c r="AR152" s="115">
        <f t="shared" si="48"/>
        <v>979720</v>
      </c>
      <c r="AV152">
        <v>38.71</v>
      </c>
      <c r="AW152">
        <v>0.52</v>
      </c>
      <c r="AX152">
        <v>38.19</v>
      </c>
      <c r="AY152" s="2"/>
      <c r="BA152">
        <v>1099</v>
      </c>
      <c r="BB152">
        <v>51</v>
      </c>
      <c r="BC152">
        <v>796</v>
      </c>
      <c r="BD152">
        <v>44</v>
      </c>
    </row>
    <row r="153" spans="1:56" hidden="1" outlineLevel="1">
      <c r="A153" t="s">
        <v>616</v>
      </c>
      <c r="B153" s="8" t="s">
        <v>2282</v>
      </c>
      <c r="C153" s="1">
        <f t="shared" si="42"/>
        <v>30453</v>
      </c>
      <c r="D153" s="8">
        <f>IF(N153&gt;0, RANK(N153,(N153:P153,Q153:AE153)),0)</f>
        <v>1</v>
      </c>
      <c r="E153" s="8">
        <f>IF(O153&gt;0,RANK(O153,(N153:P153,Q153:AE153)),0)</f>
        <v>2</v>
      </c>
      <c r="F153" s="8">
        <f t="shared" si="43"/>
        <v>0</v>
      </c>
      <c r="G153" s="61">
        <f t="shared" si="40"/>
        <v>6268</v>
      </c>
      <c r="H153" s="66">
        <f t="shared" si="41"/>
        <v>0.20582537024266903</v>
      </c>
      <c r="I153" s="7"/>
      <c r="J153" s="2">
        <f t="shared" si="44"/>
        <v>0.5968870062062851</v>
      </c>
      <c r="K153" s="2">
        <f t="shared" si="45"/>
        <v>0.39106163596361604</v>
      </c>
      <c r="L153" s="2">
        <f t="shared" si="46"/>
        <v>0</v>
      </c>
      <c r="M153" s="2">
        <f t="shared" si="47"/>
        <v>1.2051357830098863E-2</v>
      </c>
      <c r="N153" s="64">
        <f t="shared" si="49"/>
        <v>18177</v>
      </c>
      <c r="O153" s="64">
        <f t="shared" si="50"/>
        <v>11909</v>
      </c>
      <c r="P153" s="64"/>
      <c r="Q153" s="64"/>
      <c r="R153" s="64">
        <v>367</v>
      </c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3"/>
      <c r="AD153" s="63"/>
      <c r="AE153" s="63"/>
      <c r="AG153" t="str">
        <f t="shared" si="51"/>
        <v>Waterbury</v>
      </c>
      <c r="AH153" t="s">
        <v>2242</v>
      </c>
      <c r="AI153" s="8">
        <v>0</v>
      </c>
      <c r="AK153">
        <v>1</v>
      </c>
      <c r="AL153" s="105">
        <v>9</v>
      </c>
      <c r="AM153" s="107">
        <v>9</v>
      </c>
      <c r="AN153" s="107">
        <v>120</v>
      </c>
      <c r="AO153" s="111">
        <v>80070</v>
      </c>
      <c r="AP153" s="111">
        <f t="shared" si="52"/>
        <v>9009</v>
      </c>
      <c r="AQ153" t="s">
        <v>2345</v>
      </c>
      <c r="AR153" s="115">
        <f t="shared" si="48"/>
        <v>980070</v>
      </c>
      <c r="AV153">
        <v>28.92</v>
      </c>
      <c r="AW153">
        <v>0.35</v>
      </c>
      <c r="AX153">
        <v>28.57</v>
      </c>
      <c r="AY153" s="2"/>
      <c r="BA153">
        <v>17376</v>
      </c>
      <c r="BB153">
        <v>801</v>
      </c>
      <c r="BC153">
        <v>10895</v>
      </c>
      <c r="BD153">
        <v>1014</v>
      </c>
    </row>
    <row r="154" spans="1:56" hidden="1" outlineLevel="1">
      <c r="A154" t="s">
        <v>503</v>
      </c>
      <c r="B154" s="8" t="s">
        <v>2282</v>
      </c>
      <c r="C154" s="1">
        <f t="shared" si="42"/>
        <v>9530</v>
      </c>
      <c r="D154" s="8">
        <f>IF(N154&gt;0, RANK(N154,(N154:P154,Q154:AE154)),0)</f>
        <v>1</v>
      </c>
      <c r="E154" s="8">
        <f>IF(O154&gt;0,RANK(O154,(N154:P154,Q154:AE154)),0)</f>
        <v>2</v>
      </c>
      <c r="F154" s="8">
        <f t="shared" si="43"/>
        <v>0</v>
      </c>
      <c r="G154" s="61">
        <f t="shared" si="40"/>
        <v>1169</v>
      </c>
      <c r="H154" s="66">
        <f t="shared" si="41"/>
        <v>0.12266526757607556</v>
      </c>
      <c r="I154" s="7"/>
      <c r="J154" s="2">
        <f t="shared" si="44"/>
        <v>0.54994753410283315</v>
      </c>
      <c r="K154" s="2">
        <f t="shared" si="45"/>
        <v>0.4272822665267576</v>
      </c>
      <c r="L154" s="2">
        <f t="shared" si="46"/>
        <v>0</v>
      </c>
      <c r="M154" s="2">
        <f t="shared" si="47"/>
        <v>2.277019937040925E-2</v>
      </c>
      <c r="N154" s="64">
        <f t="shared" si="49"/>
        <v>5241</v>
      </c>
      <c r="O154" s="64">
        <f t="shared" si="50"/>
        <v>4072</v>
      </c>
      <c r="P154" s="64"/>
      <c r="Q154" s="64"/>
      <c r="R154" s="64">
        <v>217</v>
      </c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3"/>
      <c r="AD154" s="63"/>
      <c r="AE154" s="63"/>
      <c r="AG154" t="str">
        <f t="shared" si="51"/>
        <v>Waterford</v>
      </c>
      <c r="AH154" t="s">
        <v>422</v>
      </c>
      <c r="AI154" s="8">
        <v>2</v>
      </c>
      <c r="AK154">
        <v>1</v>
      </c>
      <c r="AL154" s="105">
        <v>9</v>
      </c>
      <c r="AM154" s="107">
        <v>11</v>
      </c>
      <c r="AN154" s="107">
        <v>105</v>
      </c>
      <c r="AO154" s="111">
        <v>80280</v>
      </c>
      <c r="AP154" s="111">
        <f t="shared" si="52"/>
        <v>9011</v>
      </c>
      <c r="AQ154" t="s">
        <v>2345</v>
      </c>
      <c r="AR154" s="115">
        <f t="shared" si="48"/>
        <v>980280</v>
      </c>
      <c r="AV154">
        <v>44.39</v>
      </c>
      <c r="AW154">
        <v>11.64</v>
      </c>
      <c r="AX154">
        <v>32.75</v>
      </c>
      <c r="AY154" s="2"/>
      <c r="BA154">
        <v>5054</v>
      </c>
      <c r="BB154">
        <v>187</v>
      </c>
      <c r="BC154">
        <v>3802</v>
      </c>
      <c r="BD154">
        <v>270</v>
      </c>
    </row>
    <row r="155" spans="1:56" hidden="1" outlineLevel="1">
      <c r="A155" t="s">
        <v>1873</v>
      </c>
      <c r="B155" s="8" t="s">
        <v>2282</v>
      </c>
      <c r="C155" s="1">
        <f t="shared" si="42"/>
        <v>10702</v>
      </c>
      <c r="D155" s="8">
        <f>IF(N155&gt;0, RANK(N155,(N155:P155,Q155:AE155)),0)</f>
        <v>2</v>
      </c>
      <c r="E155" s="8">
        <f>IF(O155&gt;0,RANK(O155,(N155:P155,Q155:AE155)),0)</f>
        <v>1</v>
      </c>
      <c r="F155" s="8">
        <f t="shared" si="43"/>
        <v>0</v>
      </c>
      <c r="G155" s="61">
        <f t="shared" si="40"/>
        <v>2816</v>
      </c>
      <c r="H155" s="66">
        <f t="shared" si="41"/>
        <v>0.26312838721734255</v>
      </c>
      <c r="I155" s="7"/>
      <c r="J155" s="2">
        <f t="shared" si="44"/>
        <v>0.36049336572603252</v>
      </c>
      <c r="K155" s="2">
        <f t="shared" si="45"/>
        <v>0.62362175294337507</v>
      </c>
      <c r="L155" s="2">
        <f t="shared" si="46"/>
        <v>0</v>
      </c>
      <c r="M155" s="2">
        <f t="shared" si="47"/>
        <v>1.5884881330592404E-2</v>
      </c>
      <c r="N155" s="64">
        <f t="shared" si="49"/>
        <v>3858</v>
      </c>
      <c r="O155" s="64">
        <f t="shared" si="50"/>
        <v>6674</v>
      </c>
      <c r="P155" s="64"/>
      <c r="Q155" s="64"/>
      <c r="R155" s="64">
        <v>170</v>
      </c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3"/>
      <c r="AD155" s="63"/>
      <c r="AE155" s="63"/>
      <c r="AG155" t="str">
        <f t="shared" si="51"/>
        <v>Watertown</v>
      </c>
      <c r="AH155" t="s">
        <v>2101</v>
      </c>
      <c r="AI155" s="8">
        <v>5</v>
      </c>
      <c r="AK155">
        <v>1</v>
      </c>
      <c r="AL155" s="105">
        <v>9</v>
      </c>
      <c r="AM155" s="107">
        <v>5</v>
      </c>
      <c r="AN155" s="107">
        <v>120</v>
      </c>
      <c r="AO155" s="111">
        <v>80490</v>
      </c>
      <c r="AP155" s="111">
        <f t="shared" si="52"/>
        <v>9005</v>
      </c>
      <c r="AQ155" t="s">
        <v>2345</v>
      </c>
      <c r="AR155" s="115">
        <f t="shared" si="48"/>
        <v>980490</v>
      </c>
      <c r="AV155">
        <v>29.58</v>
      </c>
      <c r="AW155">
        <v>0.43</v>
      </c>
      <c r="AX155">
        <v>29.15</v>
      </c>
      <c r="AY155" s="2"/>
      <c r="BA155">
        <v>3643</v>
      </c>
      <c r="BB155">
        <v>215</v>
      </c>
      <c r="BC155">
        <v>6339</v>
      </c>
      <c r="BD155">
        <v>335</v>
      </c>
    </row>
    <row r="156" spans="1:56" hidden="1" outlineLevel="1">
      <c r="A156" t="s">
        <v>512</v>
      </c>
      <c r="B156" s="8" t="s">
        <v>2282</v>
      </c>
      <c r="C156" s="1">
        <f t="shared" si="42"/>
        <v>31325</v>
      </c>
      <c r="D156" s="8">
        <f>IF(N156&gt;0, RANK(N156,(N156:P156,Q156:AE156)),0)</f>
        <v>1</v>
      </c>
      <c r="E156" s="8">
        <f>IF(O156&gt;0,RANK(O156,(N156:P156,Q156:AE156)),0)</f>
        <v>2</v>
      </c>
      <c r="F156" s="8">
        <f t="shared" si="43"/>
        <v>0</v>
      </c>
      <c r="G156" s="61">
        <f t="shared" si="40"/>
        <v>9919</v>
      </c>
      <c r="H156" s="66">
        <f t="shared" si="41"/>
        <v>0.31664804469273744</v>
      </c>
      <c r="I156" s="7"/>
      <c r="J156" s="2">
        <f t="shared" si="44"/>
        <v>0.65130087789305668</v>
      </c>
      <c r="K156" s="2">
        <f t="shared" si="45"/>
        <v>0.33465283320031924</v>
      </c>
      <c r="L156" s="2">
        <f t="shared" si="46"/>
        <v>0</v>
      </c>
      <c r="M156" s="2">
        <f t="shared" si="47"/>
        <v>1.4046288906624071E-2</v>
      </c>
      <c r="N156" s="64">
        <f t="shared" si="49"/>
        <v>20402</v>
      </c>
      <c r="O156" s="64">
        <f t="shared" si="50"/>
        <v>10483</v>
      </c>
      <c r="P156" s="64"/>
      <c r="Q156" s="64"/>
      <c r="R156" s="64">
        <v>440</v>
      </c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3"/>
      <c r="AD156" s="63"/>
      <c r="AE156" s="63"/>
      <c r="AG156" t="str">
        <f t="shared" si="51"/>
        <v>West Hartford</v>
      </c>
      <c r="AH156" t="s">
        <v>329</v>
      </c>
      <c r="AI156" s="8">
        <v>1</v>
      </c>
      <c r="AK156">
        <v>1</v>
      </c>
      <c r="AL156" s="105">
        <v>9</v>
      </c>
      <c r="AM156" s="107">
        <v>3</v>
      </c>
      <c r="AN156" s="107">
        <v>130</v>
      </c>
      <c r="AO156" s="111">
        <v>82590</v>
      </c>
      <c r="AP156" s="111">
        <f t="shared" si="52"/>
        <v>9003</v>
      </c>
      <c r="AQ156" t="s">
        <v>2345</v>
      </c>
      <c r="AR156" s="115">
        <f t="shared" si="48"/>
        <v>982590</v>
      </c>
      <c r="AV156">
        <v>22.36</v>
      </c>
      <c r="AW156">
        <v>0.38</v>
      </c>
      <c r="AX156">
        <v>21.98</v>
      </c>
      <c r="AY156" s="2"/>
      <c r="BA156">
        <v>19728</v>
      </c>
      <c r="BB156">
        <v>674</v>
      </c>
      <c r="BC156">
        <v>9891</v>
      </c>
      <c r="BD156">
        <v>592</v>
      </c>
    </row>
    <row r="157" spans="1:56" hidden="1" outlineLevel="1">
      <c r="A157" t="s">
        <v>1378</v>
      </c>
      <c r="B157" s="8" t="s">
        <v>2282</v>
      </c>
      <c r="C157" s="1">
        <f t="shared" si="42"/>
        <v>18985</v>
      </c>
      <c r="D157" s="8">
        <f>IF(N157&gt;0, RANK(N157,(N157:P157,Q157:AE157)),0)</f>
        <v>1</v>
      </c>
      <c r="E157" s="8">
        <f>IF(O157&gt;0,RANK(O157,(N157:P157,Q157:AE157)),0)</f>
        <v>2</v>
      </c>
      <c r="F157" s="8">
        <f t="shared" si="43"/>
        <v>0</v>
      </c>
      <c r="G157" s="61">
        <f t="shared" si="40"/>
        <v>6421</v>
      </c>
      <c r="H157" s="66">
        <f t="shared" si="41"/>
        <v>0.33821437977350538</v>
      </c>
      <c r="I157" s="7"/>
      <c r="J157" s="2">
        <f t="shared" si="44"/>
        <v>0.65967869370555698</v>
      </c>
      <c r="K157" s="2">
        <f t="shared" si="45"/>
        <v>0.3214643139320516</v>
      </c>
      <c r="L157" s="2">
        <f t="shared" si="46"/>
        <v>0</v>
      </c>
      <c r="M157" s="2">
        <f t="shared" si="47"/>
        <v>1.8856992362391412E-2</v>
      </c>
      <c r="N157" s="64">
        <f t="shared" si="49"/>
        <v>12524</v>
      </c>
      <c r="O157" s="64">
        <f t="shared" si="50"/>
        <v>6103</v>
      </c>
      <c r="P157" s="64"/>
      <c r="Q157" s="64"/>
      <c r="R157" s="64">
        <v>358</v>
      </c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3"/>
      <c r="AD157" s="63"/>
      <c r="AE157" s="63"/>
      <c r="AG157" t="str">
        <f t="shared" si="51"/>
        <v>West Haven</v>
      </c>
      <c r="AH157" t="s">
        <v>2242</v>
      </c>
      <c r="AI157" s="8">
        <v>3</v>
      </c>
      <c r="AK157">
        <v>1</v>
      </c>
      <c r="AL157" s="105">
        <v>9</v>
      </c>
      <c r="AM157" s="107">
        <v>9</v>
      </c>
      <c r="AN157" s="107">
        <v>125</v>
      </c>
      <c r="AO157" s="111">
        <v>82870</v>
      </c>
      <c r="AP157" s="111">
        <f t="shared" si="52"/>
        <v>9009</v>
      </c>
      <c r="AQ157" t="s">
        <v>2345</v>
      </c>
      <c r="AR157" s="115">
        <f t="shared" si="48"/>
        <v>982870</v>
      </c>
      <c r="AV157">
        <v>11.01</v>
      </c>
      <c r="AW157">
        <v>0.17</v>
      </c>
      <c r="AX157">
        <v>10.84</v>
      </c>
      <c r="AY157" s="2"/>
      <c r="BA157">
        <v>12038</v>
      </c>
      <c r="BB157">
        <v>486</v>
      </c>
      <c r="BC157">
        <v>5478</v>
      </c>
      <c r="BD157">
        <v>625</v>
      </c>
    </row>
    <row r="158" spans="1:56" hidden="1" outlineLevel="1">
      <c r="A158" t="s">
        <v>915</v>
      </c>
      <c r="B158" s="8" t="s">
        <v>2282</v>
      </c>
      <c r="C158" s="1">
        <f t="shared" si="42"/>
        <v>3390</v>
      </c>
      <c r="D158" s="8">
        <f>IF(N158&gt;0, RANK(N158,(N158:P158,Q158:AE158)),0)</f>
        <v>1</v>
      </c>
      <c r="E158" s="8">
        <f>IF(O158&gt;0,RANK(O158,(N158:P158,Q158:AE158)),0)</f>
        <v>2</v>
      </c>
      <c r="F158" s="8">
        <f t="shared" si="43"/>
        <v>0</v>
      </c>
      <c r="G158" s="61">
        <f t="shared" si="40"/>
        <v>47</v>
      </c>
      <c r="H158" s="66">
        <f t="shared" si="41"/>
        <v>1.3864306784660767E-2</v>
      </c>
      <c r="I158" s="7"/>
      <c r="J158" s="2">
        <f t="shared" si="44"/>
        <v>0.49557522123893805</v>
      </c>
      <c r="K158" s="2">
        <f t="shared" si="45"/>
        <v>0.48171091445427727</v>
      </c>
      <c r="L158" s="2">
        <f t="shared" si="46"/>
        <v>0</v>
      </c>
      <c r="M158" s="2">
        <f t="shared" si="47"/>
        <v>2.2713864306784681E-2</v>
      </c>
      <c r="N158" s="64">
        <f t="shared" si="49"/>
        <v>1680</v>
      </c>
      <c r="O158" s="64">
        <f t="shared" si="50"/>
        <v>1633</v>
      </c>
      <c r="P158" s="64"/>
      <c r="Q158" s="64"/>
      <c r="R158" s="64">
        <v>77</v>
      </c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3"/>
      <c r="AD158" s="63"/>
      <c r="AE158" s="63"/>
      <c r="AG158" t="str">
        <f t="shared" si="51"/>
        <v>Westbrook</v>
      </c>
      <c r="AH158" t="s">
        <v>1161</v>
      </c>
      <c r="AI158" s="8">
        <v>2</v>
      </c>
      <c r="AK158">
        <v>1</v>
      </c>
      <c r="AL158" s="105">
        <v>9</v>
      </c>
      <c r="AM158" s="107">
        <v>7</v>
      </c>
      <c r="AN158" s="107">
        <v>75</v>
      </c>
      <c r="AO158" s="111">
        <v>81680</v>
      </c>
      <c r="AP158" s="111">
        <f t="shared" si="52"/>
        <v>9007</v>
      </c>
      <c r="AQ158" t="s">
        <v>2345</v>
      </c>
      <c r="AR158" s="115">
        <f t="shared" si="48"/>
        <v>981680</v>
      </c>
      <c r="AV158">
        <v>21.38</v>
      </c>
      <c r="AW158">
        <v>5.66</v>
      </c>
      <c r="AX158">
        <v>15.72</v>
      </c>
      <c r="AY158" s="2"/>
      <c r="BA158">
        <v>1602</v>
      </c>
      <c r="BB158">
        <v>78</v>
      </c>
      <c r="BC158">
        <v>1527</v>
      </c>
      <c r="BD158">
        <v>106</v>
      </c>
    </row>
    <row r="159" spans="1:56" hidden="1" outlineLevel="1">
      <c r="A159" t="s">
        <v>878</v>
      </c>
      <c r="B159" s="8" t="s">
        <v>2282</v>
      </c>
      <c r="C159" s="1">
        <f t="shared" si="42"/>
        <v>5372</v>
      </c>
      <c r="D159" s="8">
        <f>IF(N159&gt;0, RANK(N159,(N159:P159,Q159:AE159)),0)</f>
        <v>1</v>
      </c>
      <c r="E159" s="8">
        <f>IF(O159&gt;0,RANK(O159,(N159:P159,Q159:AE159)),0)</f>
        <v>2</v>
      </c>
      <c r="F159" s="8">
        <f t="shared" si="43"/>
        <v>0</v>
      </c>
      <c r="G159" s="61">
        <f t="shared" si="40"/>
        <v>352</v>
      </c>
      <c r="H159" s="66">
        <f t="shared" si="41"/>
        <v>6.5524944154877141E-2</v>
      </c>
      <c r="I159" s="7"/>
      <c r="J159" s="2">
        <f t="shared" si="44"/>
        <v>0.52903946388682055</v>
      </c>
      <c r="K159" s="2">
        <f t="shared" si="45"/>
        <v>0.46351451973194341</v>
      </c>
      <c r="L159" s="2">
        <f t="shared" si="46"/>
        <v>0</v>
      </c>
      <c r="M159" s="2">
        <f t="shared" si="47"/>
        <v>7.4460163812360425E-3</v>
      </c>
      <c r="N159" s="64">
        <f t="shared" si="49"/>
        <v>2842</v>
      </c>
      <c r="O159" s="64">
        <f t="shared" si="50"/>
        <v>2490</v>
      </c>
      <c r="P159" s="64"/>
      <c r="Q159" s="64"/>
      <c r="R159" s="64">
        <v>40</v>
      </c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3"/>
      <c r="AD159" s="63"/>
      <c r="AE159" s="63"/>
      <c r="AG159" t="str">
        <f t="shared" si="51"/>
        <v>Weston</v>
      </c>
      <c r="AH159" t="s">
        <v>1187</v>
      </c>
      <c r="AI159" s="8">
        <v>4</v>
      </c>
      <c r="AK159">
        <v>1</v>
      </c>
      <c r="AL159" s="105">
        <v>9</v>
      </c>
      <c r="AM159" s="107">
        <v>1</v>
      </c>
      <c r="AN159" s="107">
        <v>105</v>
      </c>
      <c r="AO159" s="111">
        <v>83430</v>
      </c>
      <c r="AP159" s="111">
        <f t="shared" si="52"/>
        <v>9001</v>
      </c>
      <c r="AQ159" t="s">
        <v>2345</v>
      </c>
      <c r="AR159" s="115">
        <f t="shared" si="48"/>
        <v>983430</v>
      </c>
      <c r="AV159">
        <v>20.71</v>
      </c>
      <c r="AW159">
        <v>0.91</v>
      </c>
      <c r="AX159">
        <v>19.8</v>
      </c>
      <c r="AY159" s="2"/>
      <c r="BA159">
        <v>2797</v>
      </c>
      <c r="BB159">
        <v>45</v>
      </c>
      <c r="BC159">
        <v>2407</v>
      </c>
      <c r="BD159">
        <v>83</v>
      </c>
    </row>
    <row r="160" spans="1:56" hidden="1" outlineLevel="1">
      <c r="A160" t="s">
        <v>2057</v>
      </c>
      <c r="B160" s="8" t="s">
        <v>2282</v>
      </c>
      <c r="C160" s="1">
        <f t="shared" si="42"/>
        <v>14583</v>
      </c>
      <c r="D160" s="8">
        <f>IF(N160&gt;0, RANK(N160,(N160:P160,Q160:AE160)),0)</f>
        <v>1</v>
      </c>
      <c r="E160" s="8">
        <f>IF(O160&gt;0,RANK(O160,(N160:P160,Q160:AE160)),0)</f>
        <v>2</v>
      </c>
      <c r="F160" s="8">
        <f t="shared" si="43"/>
        <v>0</v>
      </c>
      <c r="G160" s="61">
        <f t="shared" si="40"/>
        <v>2236</v>
      </c>
      <c r="H160" s="66">
        <f t="shared" si="41"/>
        <v>0.15332921895357607</v>
      </c>
      <c r="I160" s="7"/>
      <c r="J160" s="2">
        <f t="shared" si="44"/>
        <v>0.57203593224988003</v>
      </c>
      <c r="K160" s="2">
        <f t="shared" si="45"/>
        <v>0.41870671329630393</v>
      </c>
      <c r="L160" s="2">
        <f t="shared" si="46"/>
        <v>0</v>
      </c>
      <c r="M160" s="2">
        <f t="shared" si="47"/>
        <v>9.2573544538160357E-3</v>
      </c>
      <c r="N160" s="64">
        <f t="shared" si="49"/>
        <v>8342</v>
      </c>
      <c r="O160" s="64">
        <f t="shared" si="50"/>
        <v>6106</v>
      </c>
      <c r="P160" s="64"/>
      <c r="Q160" s="64"/>
      <c r="R160" s="64">
        <v>135</v>
      </c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3"/>
      <c r="AD160" s="63"/>
      <c r="AE160" s="63"/>
      <c r="AG160" t="str">
        <f t="shared" si="51"/>
        <v>Westport</v>
      </c>
      <c r="AH160" t="s">
        <v>1187</v>
      </c>
      <c r="AI160" s="8">
        <v>4</v>
      </c>
      <c r="AK160">
        <v>1</v>
      </c>
      <c r="AL160" s="105">
        <v>9</v>
      </c>
      <c r="AM160" s="107">
        <v>1</v>
      </c>
      <c r="AN160" s="107">
        <v>110</v>
      </c>
      <c r="AO160" s="111">
        <v>83500</v>
      </c>
      <c r="AP160" s="111">
        <f t="shared" si="52"/>
        <v>9001</v>
      </c>
      <c r="AQ160" t="s">
        <v>2345</v>
      </c>
      <c r="AR160" s="115">
        <f t="shared" si="48"/>
        <v>983500</v>
      </c>
      <c r="AV160">
        <v>33.33</v>
      </c>
      <c r="AW160">
        <v>13.32</v>
      </c>
      <c r="AX160">
        <v>20.010000000000002</v>
      </c>
      <c r="AY160" s="2"/>
      <c r="BA160">
        <v>8181</v>
      </c>
      <c r="BB160">
        <v>161</v>
      </c>
      <c r="BC160">
        <v>5894</v>
      </c>
      <c r="BD160">
        <v>212</v>
      </c>
    </row>
    <row r="161" spans="1:56" hidden="1" outlineLevel="1">
      <c r="A161" t="s">
        <v>94</v>
      </c>
      <c r="B161" s="8" t="s">
        <v>2282</v>
      </c>
      <c r="C161" s="1">
        <f t="shared" si="42"/>
        <v>13167</v>
      </c>
      <c r="D161" s="8">
        <f>IF(N161&gt;0, RANK(N161,(N161:P161,Q161:AE161)),0)</f>
        <v>1</v>
      </c>
      <c r="E161" s="8">
        <f>IF(O161&gt;0,RANK(O161,(N161:P161,Q161:AE161)),0)</f>
        <v>2</v>
      </c>
      <c r="F161" s="8">
        <f t="shared" si="43"/>
        <v>0</v>
      </c>
      <c r="G161" s="61">
        <f t="shared" si="40"/>
        <v>987</v>
      </c>
      <c r="H161" s="66">
        <f t="shared" si="41"/>
        <v>7.4960127591706532E-2</v>
      </c>
      <c r="I161" s="7"/>
      <c r="J161" s="2">
        <f t="shared" si="44"/>
        <v>0.5290498974709501</v>
      </c>
      <c r="K161" s="2">
        <f t="shared" si="45"/>
        <v>0.45408976987924354</v>
      </c>
      <c r="L161" s="2">
        <f t="shared" si="46"/>
        <v>0</v>
      </c>
      <c r="M161" s="2">
        <f t="shared" si="47"/>
        <v>1.6860332649806353E-2</v>
      </c>
      <c r="N161" s="64">
        <f t="shared" si="49"/>
        <v>6966</v>
      </c>
      <c r="O161" s="64">
        <f t="shared" si="50"/>
        <v>5979</v>
      </c>
      <c r="P161" s="64"/>
      <c r="Q161" s="64"/>
      <c r="R161" s="64">
        <v>222</v>
      </c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3"/>
      <c r="AD161" s="63"/>
      <c r="AE161" s="63"/>
      <c r="AG161" t="str">
        <f t="shared" si="51"/>
        <v>Wethersfield</v>
      </c>
      <c r="AH161" t="s">
        <v>329</v>
      </c>
      <c r="AI161" s="8">
        <v>1</v>
      </c>
      <c r="AK161">
        <v>1</v>
      </c>
      <c r="AL161" s="105">
        <v>9</v>
      </c>
      <c r="AM161" s="107">
        <v>3</v>
      </c>
      <c r="AN161" s="107">
        <v>135</v>
      </c>
      <c r="AO161" s="111">
        <v>84900</v>
      </c>
      <c r="AP161" s="111">
        <f t="shared" si="52"/>
        <v>9003</v>
      </c>
      <c r="AQ161" t="s">
        <v>2345</v>
      </c>
      <c r="AR161" s="115">
        <f t="shared" si="48"/>
        <v>984900</v>
      </c>
      <c r="AV161">
        <v>13.11</v>
      </c>
      <c r="AW161">
        <v>0.72</v>
      </c>
      <c r="AX161">
        <v>12.39</v>
      </c>
      <c r="AY161" s="2"/>
      <c r="BA161">
        <v>6686</v>
      </c>
      <c r="BB161">
        <v>280</v>
      </c>
      <c r="BC161">
        <v>5635</v>
      </c>
      <c r="BD161">
        <v>344</v>
      </c>
    </row>
    <row r="162" spans="1:56" hidden="1" outlineLevel="1">
      <c r="A162" t="s">
        <v>252</v>
      </c>
      <c r="B162" s="8" t="s">
        <v>2282</v>
      </c>
      <c r="C162" s="1">
        <f t="shared" si="42"/>
        <v>2752</v>
      </c>
      <c r="D162" s="8">
        <f>IF(N162&gt;0, RANK(N162,(N162:P162,Q162:AE162)),0)</f>
        <v>1</v>
      </c>
      <c r="E162" s="8">
        <f>IF(O162&gt;0,RANK(O162,(N162:P162,Q162:AE162)),0)</f>
        <v>2</v>
      </c>
      <c r="F162" s="8">
        <f t="shared" si="43"/>
        <v>0</v>
      </c>
      <c r="G162" s="61">
        <f t="shared" si="40"/>
        <v>183</v>
      </c>
      <c r="H162" s="66">
        <f t="shared" si="41"/>
        <v>6.6497093023255807E-2</v>
      </c>
      <c r="I162" s="7"/>
      <c r="J162" s="2">
        <f t="shared" si="44"/>
        <v>0.52034883720930236</v>
      </c>
      <c r="K162" s="2">
        <f t="shared" si="45"/>
        <v>0.45385174418604651</v>
      </c>
      <c r="L162" s="2">
        <f t="shared" si="46"/>
        <v>0</v>
      </c>
      <c r="M162" s="2">
        <f t="shared" si="47"/>
        <v>2.5799418604651125E-2</v>
      </c>
      <c r="N162" s="64">
        <f t="shared" si="49"/>
        <v>1432</v>
      </c>
      <c r="O162" s="64">
        <f t="shared" si="50"/>
        <v>1249</v>
      </c>
      <c r="P162" s="64"/>
      <c r="Q162" s="64"/>
      <c r="R162" s="64">
        <v>71</v>
      </c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3"/>
      <c r="AD162" s="63"/>
      <c r="AE162" s="63"/>
      <c r="AG162" t="str">
        <f t="shared" si="51"/>
        <v>Willington</v>
      </c>
      <c r="AH162" t="s">
        <v>424</v>
      </c>
      <c r="AI162" s="8">
        <v>2</v>
      </c>
      <c r="AK162">
        <v>1</v>
      </c>
      <c r="AL162" s="105">
        <v>9</v>
      </c>
      <c r="AM162" s="107">
        <v>13</v>
      </c>
      <c r="AN162" s="107">
        <v>65</v>
      </c>
      <c r="AO162" s="111">
        <v>85950</v>
      </c>
      <c r="AP162" s="111">
        <f t="shared" si="52"/>
        <v>9013</v>
      </c>
      <c r="AQ162" t="s">
        <v>2345</v>
      </c>
      <c r="AR162" s="115">
        <f t="shared" si="48"/>
        <v>985950</v>
      </c>
      <c r="AV162">
        <v>33.479999999999997</v>
      </c>
      <c r="AW162">
        <v>0.21</v>
      </c>
      <c r="AX162">
        <v>33.270000000000003</v>
      </c>
      <c r="AY162" s="2"/>
      <c r="BA162">
        <v>1371</v>
      </c>
      <c r="BB162">
        <v>61</v>
      </c>
      <c r="BC162">
        <v>1165</v>
      </c>
      <c r="BD162">
        <v>84</v>
      </c>
    </row>
    <row r="163" spans="1:56" hidden="1" outlineLevel="1">
      <c r="A163" t="s">
        <v>1762</v>
      </c>
      <c r="B163" s="8" t="s">
        <v>2282</v>
      </c>
      <c r="C163" s="1">
        <f t="shared" ref="C163:C172" si="53">SUM(N163:AE163)</f>
        <v>9834</v>
      </c>
      <c r="D163" s="8">
        <f>IF(N163&gt;0, RANK(N163,(N163:P163,Q163:AE163)),0)</f>
        <v>2</v>
      </c>
      <c r="E163" s="8">
        <f>IF(O163&gt;0,RANK(O163,(N163:P163,Q163:AE163)),0)</f>
        <v>1</v>
      </c>
      <c r="F163" s="8">
        <f t="shared" ref="F163:F172" si="54">IF(P163&gt;0,RANK(P163,(N163:AE163)),0)</f>
        <v>0</v>
      </c>
      <c r="G163" s="61">
        <f t="shared" si="40"/>
        <v>831</v>
      </c>
      <c r="H163" s="66">
        <f t="shared" si="41"/>
        <v>8.4502745576571087E-2</v>
      </c>
      <c r="I163" s="7"/>
      <c r="J163" s="2">
        <f t="shared" ref="J163:J172" si="55">IF(C163=0,"-",N163/C163)</f>
        <v>0.450274557657108</v>
      </c>
      <c r="K163" s="2">
        <f t="shared" ref="K163:K172" si="56">IF(C163=0,"-",O163/C163)</f>
        <v>0.53477730323367911</v>
      </c>
      <c r="L163" s="2">
        <f t="shared" ref="L163:L172" si="57">IF(C163=0,"-",P163/C163)</f>
        <v>0</v>
      </c>
      <c r="M163" s="2">
        <f t="shared" ref="M163:M172" si="58">IF(C163=0,"-",(1-J163-K163-L163))</f>
        <v>1.4948139109212888E-2</v>
      </c>
      <c r="N163" s="64">
        <f t="shared" si="49"/>
        <v>4428</v>
      </c>
      <c r="O163" s="64">
        <f t="shared" si="50"/>
        <v>5259</v>
      </c>
      <c r="P163" s="64"/>
      <c r="Q163" s="64"/>
      <c r="R163" s="64">
        <v>147</v>
      </c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3"/>
      <c r="AD163" s="63"/>
      <c r="AE163" s="63"/>
      <c r="AG163" t="str">
        <f t="shared" si="51"/>
        <v>Wilton</v>
      </c>
      <c r="AH163" t="s">
        <v>1187</v>
      </c>
      <c r="AI163" s="8">
        <v>4</v>
      </c>
      <c r="AK163">
        <v>1</v>
      </c>
      <c r="AL163" s="105">
        <v>9</v>
      </c>
      <c r="AM163" s="107">
        <v>1</v>
      </c>
      <c r="AN163" s="107">
        <v>115</v>
      </c>
      <c r="AO163" s="111">
        <v>86370</v>
      </c>
      <c r="AP163" s="111">
        <f t="shared" si="52"/>
        <v>9001</v>
      </c>
      <c r="AQ163" t="s">
        <v>2345</v>
      </c>
      <c r="AR163" s="115">
        <f t="shared" ref="AR163:AR171" si="59">AL163*100000+AO163</f>
        <v>986370</v>
      </c>
      <c r="AV163">
        <v>27.36</v>
      </c>
      <c r="AW163">
        <v>0.41</v>
      </c>
      <c r="AX163">
        <v>26.95</v>
      </c>
      <c r="AY163" s="2"/>
      <c r="BA163">
        <v>4328</v>
      </c>
      <c r="BB163">
        <v>100</v>
      </c>
      <c r="BC163">
        <v>5107</v>
      </c>
      <c r="BD163">
        <v>152</v>
      </c>
    </row>
    <row r="164" spans="1:56" hidden="1" outlineLevel="1">
      <c r="A164" t="s">
        <v>1920</v>
      </c>
      <c r="B164" s="8" t="s">
        <v>2282</v>
      </c>
      <c r="C164" s="1">
        <f t="shared" si="53"/>
        <v>4513</v>
      </c>
      <c r="D164" s="8">
        <f>IF(N164&gt;0, RANK(N164,(N164:P164,Q164:AE164)),0)</f>
        <v>2</v>
      </c>
      <c r="E164" s="8">
        <f>IF(O164&gt;0,RANK(O164,(N164:P164,Q164:AE164)),0)</f>
        <v>1</v>
      </c>
      <c r="F164" s="8">
        <f t="shared" si="54"/>
        <v>0</v>
      </c>
      <c r="G164" s="61">
        <f t="shared" si="40"/>
        <v>638</v>
      </c>
      <c r="H164" s="66">
        <f t="shared" si="41"/>
        <v>0.14136937735430977</v>
      </c>
      <c r="I164" s="7"/>
      <c r="J164" s="2">
        <f t="shared" si="55"/>
        <v>0.42034123642809662</v>
      </c>
      <c r="K164" s="2">
        <f t="shared" si="56"/>
        <v>0.56171061378240639</v>
      </c>
      <c r="L164" s="2">
        <f t="shared" si="57"/>
        <v>0</v>
      </c>
      <c r="M164" s="2">
        <f t="shared" si="58"/>
        <v>1.7948149789496992E-2</v>
      </c>
      <c r="N164" s="64">
        <f t="shared" si="49"/>
        <v>1897</v>
      </c>
      <c r="O164" s="64">
        <f t="shared" si="50"/>
        <v>2535</v>
      </c>
      <c r="P164" s="64"/>
      <c r="Q164" s="64"/>
      <c r="R164" s="64">
        <v>81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3"/>
      <c r="AD164" s="63"/>
      <c r="AE164" s="63"/>
      <c r="AG164" t="str">
        <f t="shared" si="51"/>
        <v>Winchester</v>
      </c>
      <c r="AH164" t="s">
        <v>2101</v>
      </c>
      <c r="AI164" s="8">
        <v>1</v>
      </c>
      <c r="AK164">
        <v>1</v>
      </c>
      <c r="AL164" s="105">
        <v>9</v>
      </c>
      <c r="AM164" s="107">
        <v>5</v>
      </c>
      <c r="AN164" s="107">
        <v>125</v>
      </c>
      <c r="AO164" s="111">
        <v>86440</v>
      </c>
      <c r="AP164" s="111">
        <f t="shared" si="52"/>
        <v>9005</v>
      </c>
      <c r="AQ164" t="s">
        <v>2345</v>
      </c>
      <c r="AR164" s="115">
        <f t="shared" si="59"/>
        <v>986440</v>
      </c>
      <c r="AV164">
        <v>33.840000000000003</v>
      </c>
      <c r="AW164">
        <v>1.56</v>
      </c>
      <c r="AX164">
        <v>32.28</v>
      </c>
      <c r="AY164" s="2"/>
      <c r="BA164">
        <v>1794</v>
      </c>
      <c r="BB164">
        <v>103</v>
      </c>
      <c r="BC164">
        <v>2339</v>
      </c>
      <c r="BD164">
        <v>196</v>
      </c>
    </row>
    <row r="165" spans="1:56" hidden="1" outlineLevel="1">
      <c r="A165" t="s">
        <v>1474</v>
      </c>
      <c r="B165" s="8" t="s">
        <v>2282</v>
      </c>
      <c r="C165" s="1">
        <f t="shared" si="53"/>
        <v>7389</v>
      </c>
      <c r="D165" s="8">
        <f>IF(N165&gt;0, RANK(N165,(N165:P165,Q165:AE165)),0)</f>
        <v>1</v>
      </c>
      <c r="E165" s="8">
        <f>IF(O165&gt;0,RANK(O165,(N165:P165,Q165:AE165)),0)</f>
        <v>2</v>
      </c>
      <c r="F165" s="8">
        <f t="shared" si="54"/>
        <v>0</v>
      </c>
      <c r="G165" s="61">
        <f t="shared" si="40"/>
        <v>2739</v>
      </c>
      <c r="H165" s="66">
        <f t="shared" si="41"/>
        <v>0.37068615509541208</v>
      </c>
      <c r="I165" s="7"/>
      <c r="J165" s="2">
        <f t="shared" si="55"/>
        <v>0.67559886317498985</v>
      </c>
      <c r="K165" s="2">
        <f t="shared" si="56"/>
        <v>0.30491270807957777</v>
      </c>
      <c r="L165" s="2">
        <f t="shared" si="57"/>
        <v>0</v>
      </c>
      <c r="M165" s="2">
        <f t="shared" si="58"/>
        <v>1.9488428745432385E-2</v>
      </c>
      <c r="N165" s="64">
        <f t="shared" si="49"/>
        <v>4992</v>
      </c>
      <c r="O165" s="64">
        <f t="shared" si="50"/>
        <v>2253</v>
      </c>
      <c r="P165" s="64"/>
      <c r="Q165" s="64"/>
      <c r="R165" s="64">
        <v>144</v>
      </c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3"/>
      <c r="AD165" s="63"/>
      <c r="AE165" s="63"/>
      <c r="AG165" t="str">
        <f t="shared" si="51"/>
        <v>Windham</v>
      </c>
      <c r="AH165" t="s">
        <v>1474</v>
      </c>
      <c r="AI165" s="8">
        <v>2</v>
      </c>
      <c r="AK165">
        <v>1</v>
      </c>
      <c r="AL165" s="105">
        <v>9</v>
      </c>
      <c r="AM165" s="107">
        <v>15</v>
      </c>
      <c r="AN165" s="107">
        <v>70</v>
      </c>
      <c r="AO165" s="111">
        <v>86790</v>
      </c>
      <c r="AP165" s="111">
        <f t="shared" si="52"/>
        <v>9015</v>
      </c>
      <c r="AQ165" t="s">
        <v>2345</v>
      </c>
      <c r="AR165" s="115">
        <f t="shared" si="59"/>
        <v>986790</v>
      </c>
      <c r="AV165">
        <v>27.92</v>
      </c>
      <c r="AW165">
        <v>0.85</v>
      </c>
      <c r="AX165">
        <v>27.07</v>
      </c>
      <c r="AY165" s="2"/>
      <c r="BA165">
        <v>4743</v>
      </c>
      <c r="BB165">
        <v>249</v>
      </c>
      <c r="BC165">
        <v>2041</v>
      </c>
      <c r="BD165">
        <v>212</v>
      </c>
    </row>
    <row r="166" spans="1:56" hidden="1" outlineLevel="1">
      <c r="A166" t="s">
        <v>2103</v>
      </c>
      <c r="B166" s="8" t="s">
        <v>2282</v>
      </c>
      <c r="C166" s="1">
        <f t="shared" si="53"/>
        <v>15356</v>
      </c>
      <c r="D166" s="8">
        <f>IF(N166&gt;0, RANK(N166,(N166:P166,Q166:AE166)),0)</f>
        <v>1</v>
      </c>
      <c r="E166" s="8">
        <f>IF(O166&gt;0,RANK(O166,(N166:P166,Q166:AE166)),0)</f>
        <v>2</v>
      </c>
      <c r="F166" s="8">
        <f t="shared" si="54"/>
        <v>0</v>
      </c>
      <c r="G166" s="61">
        <f t="shared" si="40"/>
        <v>5672</v>
      </c>
      <c r="H166" s="66">
        <f t="shared" si="41"/>
        <v>0.3693670226621516</v>
      </c>
      <c r="I166" s="7"/>
      <c r="J166" s="2">
        <f t="shared" si="55"/>
        <v>0.67699921854649647</v>
      </c>
      <c r="K166" s="2">
        <f t="shared" si="56"/>
        <v>0.30763219588434487</v>
      </c>
      <c r="L166" s="2">
        <f t="shared" si="57"/>
        <v>0</v>
      </c>
      <c r="M166" s="2">
        <f t="shared" si="58"/>
        <v>1.5368585569158655E-2</v>
      </c>
      <c r="N166" s="64">
        <f t="shared" si="49"/>
        <v>10396</v>
      </c>
      <c r="O166" s="64">
        <f t="shared" si="50"/>
        <v>4724</v>
      </c>
      <c r="P166" s="64"/>
      <c r="Q166" s="64"/>
      <c r="R166" s="64">
        <v>236</v>
      </c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3"/>
      <c r="AD166" s="63"/>
      <c r="AE166" s="63"/>
      <c r="AG166" t="str">
        <f t="shared" si="51"/>
        <v>Windsor</v>
      </c>
      <c r="AH166" t="s">
        <v>329</v>
      </c>
      <c r="AI166" s="8">
        <v>1</v>
      </c>
      <c r="AK166">
        <v>1</v>
      </c>
      <c r="AL166" s="105">
        <v>9</v>
      </c>
      <c r="AM166" s="107">
        <v>3</v>
      </c>
      <c r="AN166" s="107">
        <v>150</v>
      </c>
      <c r="AO166" s="111">
        <v>87000</v>
      </c>
      <c r="AP166" s="111">
        <f t="shared" si="52"/>
        <v>9003</v>
      </c>
      <c r="AQ166" t="s">
        <v>2345</v>
      </c>
      <c r="AR166" s="115">
        <f t="shared" si="59"/>
        <v>987000</v>
      </c>
      <c r="AV166">
        <v>31.05</v>
      </c>
      <c r="AW166">
        <v>1.43</v>
      </c>
      <c r="AX166">
        <v>29.63</v>
      </c>
      <c r="AY166" s="2"/>
      <c r="BA166">
        <v>9974</v>
      </c>
      <c r="BB166">
        <v>422</v>
      </c>
      <c r="BC166">
        <v>4291</v>
      </c>
      <c r="BD166">
        <v>433</v>
      </c>
    </row>
    <row r="167" spans="1:56" hidden="1" outlineLevel="1">
      <c r="A167" t="s">
        <v>1062</v>
      </c>
      <c r="B167" s="8" t="s">
        <v>2282</v>
      </c>
      <c r="C167" s="1">
        <f t="shared" si="53"/>
        <v>5491</v>
      </c>
      <c r="D167" s="8">
        <f>IF(N167&gt;0, RANK(N167,(N167:P167,Q167:AE167)),0)</f>
        <v>1</v>
      </c>
      <c r="E167" s="8">
        <f>IF(O167&gt;0,RANK(O167,(N167:P167,Q167:AE167)),0)</f>
        <v>2</v>
      </c>
      <c r="F167" s="8">
        <f t="shared" si="54"/>
        <v>0</v>
      </c>
      <c r="G167" s="61">
        <f t="shared" si="40"/>
        <v>41</v>
      </c>
      <c r="H167" s="66">
        <f t="shared" si="41"/>
        <v>7.4667637953014024E-3</v>
      </c>
      <c r="I167" s="7"/>
      <c r="J167" s="2">
        <f t="shared" si="55"/>
        <v>0.49153159715898742</v>
      </c>
      <c r="K167" s="2">
        <f t="shared" si="56"/>
        <v>0.48406483336368605</v>
      </c>
      <c r="L167" s="2">
        <f t="shared" si="57"/>
        <v>0</v>
      </c>
      <c r="M167" s="2">
        <f t="shared" si="58"/>
        <v>2.4403569477326525E-2</v>
      </c>
      <c r="N167" s="64">
        <f t="shared" si="49"/>
        <v>2699</v>
      </c>
      <c r="O167" s="64">
        <f t="shared" si="50"/>
        <v>2658</v>
      </c>
      <c r="P167" s="64"/>
      <c r="Q167" s="64"/>
      <c r="R167" s="64">
        <v>134</v>
      </c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3"/>
      <c r="AD167" s="63"/>
      <c r="AE167" s="63"/>
      <c r="AG167" t="str">
        <f t="shared" si="51"/>
        <v>Windsor Locks</v>
      </c>
      <c r="AH167" t="s">
        <v>329</v>
      </c>
      <c r="AI167" s="8">
        <v>1</v>
      </c>
      <c r="AK167">
        <v>1</v>
      </c>
      <c r="AL167" s="105">
        <v>9</v>
      </c>
      <c r="AM167" s="107">
        <v>3</v>
      </c>
      <c r="AN167" s="107">
        <v>155</v>
      </c>
      <c r="AO167" s="111">
        <v>87070</v>
      </c>
      <c r="AP167" s="111">
        <f t="shared" si="52"/>
        <v>9003</v>
      </c>
      <c r="AQ167" t="s">
        <v>2345</v>
      </c>
      <c r="AR167" s="115">
        <f t="shared" si="59"/>
        <v>987070</v>
      </c>
      <c r="AV167">
        <v>9.36</v>
      </c>
      <c r="AW167">
        <v>0.33</v>
      </c>
      <c r="AX167">
        <v>9.0299999999999994</v>
      </c>
      <c r="AY167" s="2"/>
      <c r="BA167">
        <v>2536</v>
      </c>
      <c r="BB167">
        <v>163</v>
      </c>
      <c r="BC167">
        <v>2410</v>
      </c>
      <c r="BD167">
        <v>248</v>
      </c>
    </row>
    <row r="168" spans="1:56" hidden="1" outlineLevel="1">
      <c r="A168" t="s">
        <v>1242</v>
      </c>
      <c r="B168" s="8" t="s">
        <v>2282</v>
      </c>
      <c r="C168" s="1">
        <f t="shared" si="53"/>
        <v>8101</v>
      </c>
      <c r="D168" s="8">
        <f>IF(N168&gt;0, RANK(N168,(N168:P168,Q168:AE168)),0)</f>
        <v>2</v>
      </c>
      <c r="E168" s="8">
        <f>IF(O168&gt;0,RANK(O168,(N168:P168,Q168:AE168)),0)</f>
        <v>1</v>
      </c>
      <c r="F168" s="8">
        <f t="shared" si="54"/>
        <v>0</v>
      </c>
      <c r="G168" s="61">
        <f t="shared" si="40"/>
        <v>2207</v>
      </c>
      <c r="H168" s="66">
        <f t="shared" si="41"/>
        <v>0.2724355017899025</v>
      </c>
      <c r="I168" s="7"/>
      <c r="J168" s="2">
        <f t="shared" si="55"/>
        <v>0.3561288729786446</v>
      </c>
      <c r="K168" s="2">
        <f t="shared" si="56"/>
        <v>0.6285643747685471</v>
      </c>
      <c r="L168" s="2">
        <f t="shared" si="57"/>
        <v>0</v>
      </c>
      <c r="M168" s="2">
        <f t="shared" si="58"/>
        <v>1.5306752252808309E-2</v>
      </c>
      <c r="N168" s="64">
        <f t="shared" si="49"/>
        <v>2885</v>
      </c>
      <c r="O168" s="64">
        <f t="shared" si="50"/>
        <v>5092</v>
      </c>
      <c r="P168" s="64"/>
      <c r="Q168" s="64"/>
      <c r="R168" s="64">
        <v>124</v>
      </c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3"/>
      <c r="AD168" s="63"/>
      <c r="AE168" s="63"/>
      <c r="AG168" t="str">
        <f t="shared" si="51"/>
        <v>Wolcott</v>
      </c>
      <c r="AH168" t="s">
        <v>2242</v>
      </c>
      <c r="AI168" s="8">
        <v>5</v>
      </c>
      <c r="AK168">
        <v>1</v>
      </c>
      <c r="AL168" s="105">
        <v>9</v>
      </c>
      <c r="AM168" s="107">
        <v>9</v>
      </c>
      <c r="AN168" s="107">
        <v>130</v>
      </c>
      <c r="AO168" s="111">
        <v>87560</v>
      </c>
      <c r="AP168" s="111">
        <f t="shared" si="52"/>
        <v>9009</v>
      </c>
      <c r="AQ168" t="s">
        <v>2345</v>
      </c>
      <c r="AR168" s="115">
        <f t="shared" si="59"/>
        <v>987560</v>
      </c>
      <c r="AV168">
        <v>21.11</v>
      </c>
      <c r="AW168">
        <v>0.68</v>
      </c>
      <c r="AX168">
        <v>20.43</v>
      </c>
      <c r="AY168" s="2"/>
      <c r="BA168">
        <v>2686</v>
      </c>
      <c r="BB168">
        <v>199</v>
      </c>
      <c r="BC168">
        <v>4811</v>
      </c>
      <c r="BD168">
        <v>281</v>
      </c>
    </row>
    <row r="169" spans="1:56" hidden="1" outlineLevel="1">
      <c r="A169" t="s">
        <v>820</v>
      </c>
      <c r="B169" s="8" t="s">
        <v>2282</v>
      </c>
      <c r="C169" s="1">
        <f t="shared" si="53"/>
        <v>5035</v>
      </c>
      <c r="D169" s="8">
        <f>IF(N169&gt;0, RANK(N169,(N169:P169,Q169:AE169)),0)</f>
        <v>1</v>
      </c>
      <c r="E169" s="8">
        <f>IF(O169&gt;0,RANK(O169,(N169:P169,Q169:AE169)),0)</f>
        <v>2</v>
      </c>
      <c r="F169" s="8">
        <f t="shared" si="54"/>
        <v>0</v>
      </c>
      <c r="G169" s="61">
        <f t="shared" si="40"/>
        <v>915</v>
      </c>
      <c r="H169" s="66">
        <f t="shared" si="41"/>
        <v>0.18172790466732869</v>
      </c>
      <c r="I169" s="7"/>
      <c r="J169" s="2">
        <f t="shared" si="55"/>
        <v>0.58391261171797415</v>
      </c>
      <c r="K169" s="2">
        <f t="shared" si="56"/>
        <v>0.40218470705064546</v>
      </c>
      <c r="L169" s="2">
        <f t="shared" si="57"/>
        <v>0</v>
      </c>
      <c r="M169" s="2">
        <f t="shared" si="58"/>
        <v>1.3902681231380387E-2</v>
      </c>
      <c r="N169" s="64">
        <f t="shared" si="49"/>
        <v>2940</v>
      </c>
      <c r="O169" s="64">
        <f t="shared" si="50"/>
        <v>2025</v>
      </c>
      <c r="P169" s="64"/>
      <c r="Q169" s="64"/>
      <c r="R169" s="64">
        <v>70</v>
      </c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3"/>
      <c r="AD169" s="63"/>
      <c r="AE169" s="63"/>
      <c r="AG169" t="str">
        <f t="shared" si="51"/>
        <v>Woodbridge</v>
      </c>
      <c r="AH169" t="s">
        <v>2242</v>
      </c>
      <c r="AI169" s="8">
        <v>3</v>
      </c>
      <c r="AK169">
        <v>1</v>
      </c>
      <c r="AL169" s="105">
        <v>9</v>
      </c>
      <c r="AM169" s="107">
        <v>9</v>
      </c>
      <c r="AN169" s="107">
        <v>135</v>
      </c>
      <c r="AO169" s="111">
        <v>87700</v>
      </c>
      <c r="AP169" s="111">
        <f t="shared" si="52"/>
        <v>9009</v>
      </c>
      <c r="AQ169" t="s">
        <v>2345</v>
      </c>
      <c r="AR169" s="115">
        <f t="shared" si="59"/>
        <v>987700</v>
      </c>
      <c r="AV169">
        <v>19.23</v>
      </c>
      <c r="AW169">
        <v>0.39</v>
      </c>
      <c r="AX169">
        <v>18.829999999999998</v>
      </c>
      <c r="AY169" s="2"/>
      <c r="BA169">
        <v>2849</v>
      </c>
      <c r="BB169">
        <v>91</v>
      </c>
      <c r="BC169">
        <v>1938</v>
      </c>
      <c r="BD169">
        <v>87</v>
      </c>
    </row>
    <row r="170" spans="1:56" hidden="1" outlineLevel="1">
      <c r="A170" t="s">
        <v>785</v>
      </c>
      <c r="B170" s="8" t="s">
        <v>2282</v>
      </c>
      <c r="C170" s="1">
        <f t="shared" si="53"/>
        <v>5413</v>
      </c>
      <c r="D170" s="8">
        <f>IF(N170&gt;0, RANK(N170,(N170:P170,Q170:AE170)),0)</f>
        <v>2</v>
      </c>
      <c r="E170" s="8">
        <f>IF(O170&gt;0,RANK(O170,(N170:P170,Q170:AE170)),0)</f>
        <v>1</v>
      </c>
      <c r="F170" s="8">
        <f t="shared" si="54"/>
        <v>0</v>
      </c>
      <c r="G170" s="61">
        <f t="shared" si="40"/>
        <v>810</v>
      </c>
      <c r="H170" s="66">
        <f t="shared" si="41"/>
        <v>0.14963975614261962</v>
      </c>
      <c r="I170" s="7"/>
      <c r="J170" s="2">
        <f t="shared" si="55"/>
        <v>0.42065398115647518</v>
      </c>
      <c r="K170" s="2">
        <f t="shared" si="56"/>
        <v>0.57029373729909483</v>
      </c>
      <c r="L170" s="2">
        <f t="shared" si="57"/>
        <v>0</v>
      </c>
      <c r="M170" s="2">
        <f t="shared" si="58"/>
        <v>9.052281544430052E-3</v>
      </c>
      <c r="N170" s="64">
        <f t="shared" si="49"/>
        <v>2277</v>
      </c>
      <c r="O170" s="64">
        <f t="shared" si="50"/>
        <v>3087</v>
      </c>
      <c r="P170" s="64"/>
      <c r="Q170" s="64"/>
      <c r="R170" s="64">
        <v>49</v>
      </c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3"/>
      <c r="AD170" s="63"/>
      <c r="AE170" s="63"/>
      <c r="AG170" t="str">
        <f t="shared" si="51"/>
        <v>Woodbury</v>
      </c>
      <c r="AH170" t="s">
        <v>2101</v>
      </c>
      <c r="AI170" s="8">
        <v>5</v>
      </c>
      <c r="AK170">
        <v>1</v>
      </c>
      <c r="AL170" s="105">
        <v>9</v>
      </c>
      <c r="AM170" s="107">
        <v>5</v>
      </c>
      <c r="AN170" s="107">
        <v>130</v>
      </c>
      <c r="AO170" s="111">
        <v>87910</v>
      </c>
      <c r="AP170" s="111">
        <f t="shared" si="52"/>
        <v>9005</v>
      </c>
      <c r="AQ170" t="s">
        <v>2345</v>
      </c>
      <c r="AR170" s="115">
        <f t="shared" si="59"/>
        <v>987910</v>
      </c>
      <c r="AV170">
        <v>36.729999999999997</v>
      </c>
      <c r="AW170">
        <v>0.27</v>
      </c>
      <c r="AX170">
        <v>36.47</v>
      </c>
      <c r="AY170" s="2"/>
      <c r="BA170">
        <v>2193</v>
      </c>
      <c r="BB170">
        <v>84</v>
      </c>
      <c r="BC170">
        <v>2959</v>
      </c>
      <c r="BD170">
        <v>128</v>
      </c>
    </row>
    <row r="171" spans="1:56" hidden="1" outlineLevel="1">
      <c r="A171" t="s">
        <v>2210</v>
      </c>
      <c r="B171" s="8" t="s">
        <v>2282</v>
      </c>
      <c r="C171" s="1">
        <f t="shared" si="53"/>
        <v>4075</v>
      </c>
      <c r="D171" s="8">
        <f>IF(N171&gt;0, RANK(N171,(N171:P171,Q171:AE171)),0)</f>
        <v>2</v>
      </c>
      <c r="E171" s="8">
        <f>IF(O171&gt;0,RANK(O171,(N171:P171,Q171:AE171)),0)</f>
        <v>1</v>
      </c>
      <c r="F171" s="8">
        <f t="shared" si="54"/>
        <v>0</v>
      </c>
      <c r="G171" s="61">
        <f t="shared" si="40"/>
        <v>250</v>
      </c>
      <c r="H171" s="66">
        <f t="shared" si="41"/>
        <v>6.1349693251533742E-2</v>
      </c>
      <c r="I171" s="7"/>
      <c r="J171" s="2">
        <f t="shared" si="55"/>
        <v>0.45766871165644174</v>
      </c>
      <c r="K171" s="2">
        <f t="shared" si="56"/>
        <v>0.51901840490797546</v>
      </c>
      <c r="L171" s="2">
        <f t="shared" si="57"/>
        <v>0</v>
      </c>
      <c r="M171" s="2">
        <f t="shared" si="58"/>
        <v>2.3312883435582799E-2</v>
      </c>
      <c r="N171" s="64">
        <f t="shared" si="49"/>
        <v>1865</v>
      </c>
      <c r="O171" s="64">
        <f t="shared" si="50"/>
        <v>2115</v>
      </c>
      <c r="P171" s="64"/>
      <c r="Q171" s="64"/>
      <c r="R171" s="64">
        <v>95</v>
      </c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3"/>
      <c r="AD171" s="63"/>
      <c r="AE171" s="63"/>
      <c r="AG171" t="str">
        <f t="shared" si="51"/>
        <v>Woodstock</v>
      </c>
      <c r="AH171" t="s">
        <v>1474</v>
      </c>
      <c r="AI171" s="8">
        <v>2</v>
      </c>
      <c r="AK171">
        <v>1</v>
      </c>
      <c r="AL171" s="105">
        <v>9</v>
      </c>
      <c r="AM171" s="107">
        <v>15</v>
      </c>
      <c r="AN171" s="107">
        <v>75</v>
      </c>
      <c r="AO171" s="111">
        <v>88190</v>
      </c>
      <c r="AP171" s="111">
        <f t="shared" si="52"/>
        <v>9015</v>
      </c>
      <c r="AQ171" t="s">
        <v>2345</v>
      </c>
      <c r="AR171" s="115">
        <f t="shared" si="59"/>
        <v>988190</v>
      </c>
      <c r="AV171">
        <v>61.83</v>
      </c>
      <c r="AW171">
        <v>1.3</v>
      </c>
      <c r="AX171">
        <v>60.54</v>
      </c>
      <c r="AY171" s="2"/>
      <c r="BA171">
        <v>1792</v>
      </c>
      <c r="BB171">
        <v>73</v>
      </c>
      <c r="BC171">
        <v>1973</v>
      </c>
      <c r="BD171">
        <v>142</v>
      </c>
    </row>
    <row r="172" spans="1:56" collapsed="1">
      <c r="A172" s="8" t="s">
        <v>2279</v>
      </c>
      <c r="B172" s="8" t="s">
        <v>179</v>
      </c>
      <c r="C172" s="1">
        <f t="shared" si="53"/>
        <v>1511764</v>
      </c>
      <c r="D172" s="8">
        <f>IF(N172&gt;0, RANK(N172,(N172:P172,Q172:AE172)),0)</f>
        <v>1</v>
      </c>
      <c r="E172" s="8">
        <f>IF(O172&gt;0,RANK(O172,(N172:P172,Q172:AE172)),0)</f>
        <v>2</v>
      </c>
      <c r="F172" s="8">
        <f t="shared" si="54"/>
        <v>0</v>
      </c>
      <c r="G172" s="61">
        <f t="shared" si="40"/>
        <v>177672</v>
      </c>
      <c r="H172" s="66">
        <f t="shared" si="41"/>
        <v>0.11752628055701816</v>
      </c>
      <c r="I172" s="7"/>
      <c r="J172" s="2">
        <f t="shared" si="55"/>
        <v>0.54820792134222007</v>
      </c>
      <c r="K172" s="2">
        <f t="shared" si="56"/>
        <v>0.43068164078520194</v>
      </c>
      <c r="L172" s="2">
        <f t="shared" si="57"/>
        <v>0</v>
      </c>
      <c r="M172" s="2">
        <f t="shared" si="58"/>
        <v>2.1110437872577992E-2</v>
      </c>
      <c r="N172" s="64">
        <f t="shared" ref="N172:R172" si="60">SUM(N3:N171)</f>
        <v>828761</v>
      </c>
      <c r="O172" s="64">
        <f t="shared" si="60"/>
        <v>651089</v>
      </c>
      <c r="P172" s="64"/>
      <c r="Q172" s="136">
        <v>40</v>
      </c>
      <c r="R172" s="64">
        <f t="shared" si="60"/>
        <v>25045</v>
      </c>
      <c r="S172" s="64"/>
      <c r="T172" s="64"/>
      <c r="U172" s="64"/>
      <c r="V172" s="64"/>
      <c r="W172" s="64"/>
      <c r="X172" s="64">
        <f>SUM(X3:X171)</f>
        <v>0</v>
      </c>
      <c r="Y172" s="136">
        <v>6414</v>
      </c>
      <c r="Z172" s="136">
        <v>388</v>
      </c>
      <c r="AA172" s="136">
        <v>19</v>
      </c>
      <c r="AB172" s="136">
        <v>8</v>
      </c>
      <c r="AC172" s="63"/>
      <c r="AD172" s="63"/>
      <c r="AE172" s="63"/>
      <c r="AG172" t="str">
        <f t="shared" si="51"/>
        <v>Connecticut</v>
      </c>
      <c r="AK172">
        <v>1</v>
      </c>
      <c r="AL172" s="105">
        <v>9</v>
      </c>
      <c r="AP172" s="105">
        <v>9</v>
      </c>
      <c r="AQ172" t="s">
        <v>71</v>
      </c>
      <c r="AR172" s="105">
        <v>9</v>
      </c>
      <c r="AV172">
        <v>5543.33</v>
      </c>
      <c r="AW172">
        <v>698.53</v>
      </c>
      <c r="AX172">
        <v>4844.8</v>
      </c>
    </row>
    <row r="173" spans="1:56">
      <c r="A173" s="8"/>
      <c r="B173" s="8"/>
      <c r="C173" s="1"/>
      <c r="D173" s="8"/>
      <c r="E173" s="8"/>
      <c r="F173" s="8"/>
      <c r="G173" s="61"/>
      <c r="H173" s="66"/>
      <c r="I173" s="14"/>
      <c r="J173" s="2"/>
      <c r="K173" s="2"/>
      <c r="L173" s="2"/>
      <c r="M173" s="2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3"/>
      <c r="AD173" s="63"/>
      <c r="AE173" s="63"/>
    </row>
    <row r="174" spans="1:56" hidden="1" outlineLevel="1">
      <c r="A174" t="s">
        <v>1455</v>
      </c>
      <c r="B174" s="8" t="s">
        <v>263</v>
      </c>
      <c r="C174" s="1">
        <f t="shared" ref="C174:C236" si="61">SUM(N174:AE174)</f>
        <v>372</v>
      </c>
      <c r="D174" s="8">
        <f>IF(N174&gt;0, RANK(N174,(N174:P174,Q174:AE174)),0)</f>
        <v>3</v>
      </c>
      <c r="E174" s="8">
        <f>IF(O174&gt;0,RANK(O174,(N174:P174,Q174:AE174)),0)</f>
        <v>2</v>
      </c>
      <c r="F174" s="8">
        <f t="shared" ref="F174:F236" si="62">IF(P174&gt;0,RANK(P174,(N174:AE174)),0)</f>
        <v>1</v>
      </c>
      <c r="G174" s="61">
        <f t="shared" si="40"/>
        <v>13</v>
      </c>
      <c r="H174" s="66">
        <f t="shared" si="41"/>
        <v>3.4946236559139782E-2</v>
      </c>
      <c r="I174" s="7"/>
      <c r="J174" s="2">
        <f t="shared" ref="J174:J236" si="63">IF(C174=0,"-",N174/C174)</f>
        <v>6.9892473118279563E-2</v>
      </c>
      <c r="K174" s="2">
        <f t="shared" ref="K174:K236" si="64">IF(C174=0,"-",O174/C174)</f>
        <v>0.42741935483870969</v>
      </c>
      <c r="L174" s="2">
        <f t="shared" ref="L174:L236" si="65">IF(C174=0,"-",P174/C174)</f>
        <v>0.46236559139784944</v>
      </c>
      <c r="M174" s="2">
        <f t="shared" ref="M174:M236" si="66">IF(C174=0,"-",(1-J174-K174-L174))</f>
        <v>4.032258064516131E-2</v>
      </c>
      <c r="N174" s="64">
        <v>26</v>
      </c>
      <c r="O174" s="64">
        <v>159</v>
      </c>
      <c r="P174" s="64">
        <v>172</v>
      </c>
      <c r="Q174" s="64"/>
      <c r="R174" s="64">
        <v>4</v>
      </c>
      <c r="S174" s="64"/>
      <c r="T174" s="65"/>
      <c r="Y174" s="61">
        <v>5</v>
      </c>
      <c r="Z174" s="61">
        <v>6</v>
      </c>
      <c r="AG174" t="str">
        <f t="shared" si="51"/>
        <v>Abbot</v>
      </c>
      <c r="AH174" t="s">
        <v>1980</v>
      </c>
      <c r="AI174">
        <v>2</v>
      </c>
      <c r="AK174">
        <v>1</v>
      </c>
      <c r="AL174" s="105">
        <v>23</v>
      </c>
      <c r="AM174" s="107">
        <v>21</v>
      </c>
      <c r="AN174" s="107">
        <v>5</v>
      </c>
      <c r="AO174" s="111">
        <v>100</v>
      </c>
      <c r="AP174" s="111">
        <f t="shared" ref="AP174:AP237" si="67">AL174*1000+AM174</f>
        <v>23021</v>
      </c>
      <c r="AQ174" t="s">
        <v>2345</v>
      </c>
      <c r="AR174">
        <f t="shared" ref="AR174:AR236" si="68">AL174*100000+AO174</f>
        <v>2300100</v>
      </c>
      <c r="AS174" s="1">
        <v>18</v>
      </c>
      <c r="AV174">
        <v>35.53</v>
      </c>
      <c r="AW174">
        <v>0.8</v>
      </c>
      <c r="AX174">
        <v>34.74</v>
      </c>
    </row>
    <row r="175" spans="1:56" hidden="1" outlineLevel="1">
      <c r="A175" t="s">
        <v>1660</v>
      </c>
      <c r="B175" s="8" t="s">
        <v>263</v>
      </c>
      <c r="C175" s="1">
        <f t="shared" si="61"/>
        <v>1316</v>
      </c>
      <c r="D175" s="8">
        <f>IF(N175&gt;0, RANK(N175,(N175:P175,Q175:AE175)),0)</f>
        <v>3</v>
      </c>
      <c r="E175" s="8">
        <f>IF(O175&gt;0,RANK(O175,(N175:P175,Q175:AE175)),0)</f>
        <v>2</v>
      </c>
      <c r="F175" s="8">
        <f t="shared" si="62"/>
        <v>1</v>
      </c>
      <c r="G175" s="61">
        <f t="shared" si="40"/>
        <v>257</v>
      </c>
      <c r="H175" s="66">
        <f t="shared" si="41"/>
        <v>0.19528875379939209</v>
      </c>
      <c r="I175" s="7"/>
      <c r="J175" s="2">
        <f t="shared" si="63"/>
        <v>0.13069908814589665</v>
      </c>
      <c r="K175" s="2">
        <f t="shared" si="64"/>
        <v>0.32142857142857145</v>
      </c>
      <c r="L175" s="2">
        <f t="shared" si="65"/>
        <v>0.51671732522796354</v>
      </c>
      <c r="M175" s="2">
        <f t="shared" si="66"/>
        <v>3.1155015197568359E-2</v>
      </c>
      <c r="N175" s="61">
        <v>172</v>
      </c>
      <c r="O175" s="61">
        <v>423</v>
      </c>
      <c r="P175" s="61">
        <v>680</v>
      </c>
      <c r="R175" s="61">
        <v>7</v>
      </c>
      <c r="T175" s="65"/>
      <c r="Y175" s="61">
        <v>12</v>
      </c>
      <c r="Z175" s="61">
        <v>22</v>
      </c>
      <c r="AG175" t="str">
        <f t="shared" si="51"/>
        <v>Acton</v>
      </c>
      <c r="AH175" t="s">
        <v>1530</v>
      </c>
      <c r="AI175">
        <v>1</v>
      </c>
      <c r="AK175">
        <v>1</v>
      </c>
      <c r="AL175" s="105">
        <v>23</v>
      </c>
      <c r="AM175" s="107">
        <v>31</v>
      </c>
      <c r="AN175" s="107">
        <v>5</v>
      </c>
      <c r="AO175" s="111">
        <v>275</v>
      </c>
      <c r="AP175" s="111">
        <f t="shared" si="67"/>
        <v>23031</v>
      </c>
      <c r="AQ175" t="s">
        <v>2345</v>
      </c>
      <c r="AR175">
        <f t="shared" si="68"/>
        <v>2300275</v>
      </c>
      <c r="AS175" s="1">
        <v>42</v>
      </c>
      <c r="AV175">
        <v>41.07</v>
      </c>
      <c r="AW175">
        <v>3.41</v>
      </c>
      <c r="AX175">
        <v>37.659999999999997</v>
      </c>
    </row>
    <row r="176" spans="1:56" hidden="1" outlineLevel="1">
      <c r="A176" t="s">
        <v>2</v>
      </c>
      <c r="B176" s="8" t="s">
        <v>263</v>
      </c>
      <c r="C176" s="1">
        <f t="shared" si="61"/>
        <v>576</v>
      </c>
      <c r="D176" s="8">
        <f>IF(N176&gt;0, RANK(N176,(N176:P176,Q176:AE176)),0)</f>
        <v>3</v>
      </c>
      <c r="E176" s="8">
        <f>IF(O176&gt;0,RANK(O176,(N176:P176,Q176:AE176)),0)</f>
        <v>1</v>
      </c>
      <c r="F176" s="8">
        <f t="shared" si="62"/>
        <v>2</v>
      </c>
      <c r="G176" s="61">
        <f t="shared" si="40"/>
        <v>12</v>
      </c>
      <c r="H176" s="66">
        <f t="shared" si="41"/>
        <v>2.0833333333333332E-2</v>
      </c>
      <c r="I176" s="7"/>
      <c r="J176" s="2">
        <f t="shared" si="63"/>
        <v>0.1111111111111111</v>
      </c>
      <c r="K176" s="2">
        <f t="shared" si="64"/>
        <v>0.4375</v>
      </c>
      <c r="L176" s="2">
        <f t="shared" si="65"/>
        <v>0.41666666666666669</v>
      </c>
      <c r="M176" s="2">
        <f t="shared" si="66"/>
        <v>3.4722222222222154E-2</v>
      </c>
      <c r="N176" s="61">
        <v>64</v>
      </c>
      <c r="O176" s="61">
        <v>252</v>
      </c>
      <c r="P176" s="61">
        <v>240</v>
      </c>
      <c r="R176" s="61">
        <v>7</v>
      </c>
      <c r="T176" s="65"/>
      <c r="Y176" s="61">
        <v>5</v>
      </c>
      <c r="Z176" s="61">
        <v>8</v>
      </c>
      <c r="AG176" t="str">
        <f t="shared" si="51"/>
        <v>Addison</v>
      </c>
      <c r="AH176" t="s">
        <v>342</v>
      </c>
      <c r="AI176">
        <v>2</v>
      </c>
      <c r="AK176">
        <v>1</v>
      </c>
      <c r="AL176" s="105">
        <v>23</v>
      </c>
      <c r="AM176" s="107">
        <v>29</v>
      </c>
      <c r="AN176" s="107">
        <v>5</v>
      </c>
      <c r="AO176" s="111">
        <v>380</v>
      </c>
      <c r="AP176" s="111">
        <f t="shared" si="67"/>
        <v>23029</v>
      </c>
      <c r="AQ176" t="s">
        <v>2345</v>
      </c>
      <c r="AR176">
        <f t="shared" si="68"/>
        <v>2300380</v>
      </c>
      <c r="AS176" s="1">
        <v>19</v>
      </c>
      <c r="AV176">
        <v>97.23</v>
      </c>
      <c r="AW176">
        <v>54.85</v>
      </c>
      <c r="AX176">
        <v>42.38</v>
      </c>
    </row>
    <row r="177" spans="1:50" hidden="1" outlineLevel="1">
      <c r="A177" t="s">
        <v>686</v>
      </c>
      <c r="B177" s="8" t="s">
        <v>263</v>
      </c>
      <c r="C177" s="1">
        <f t="shared" si="61"/>
        <v>278</v>
      </c>
      <c r="D177" s="8">
        <f>IF(N177&gt;0, RANK(N177,(N177:P177,Q177:AE177)),0)</f>
        <v>3</v>
      </c>
      <c r="E177" s="8">
        <f>IF(O177&gt;0,RANK(O177,(N177:P177,Q177:AE177)),0)</f>
        <v>2</v>
      </c>
      <c r="F177" s="8">
        <f t="shared" si="62"/>
        <v>1</v>
      </c>
      <c r="G177" s="61">
        <f t="shared" si="40"/>
        <v>111</v>
      </c>
      <c r="H177" s="66">
        <f t="shared" si="41"/>
        <v>0.39928057553956836</v>
      </c>
      <c r="I177" s="7"/>
      <c r="J177" s="2">
        <f t="shared" si="63"/>
        <v>8.9928057553956831E-2</v>
      </c>
      <c r="K177" s="2">
        <f t="shared" si="64"/>
        <v>0.23381294964028776</v>
      </c>
      <c r="L177" s="2">
        <f t="shared" si="65"/>
        <v>0.63309352517985606</v>
      </c>
      <c r="M177" s="2">
        <f t="shared" si="66"/>
        <v>4.3165467625899345E-2</v>
      </c>
      <c r="N177" s="61">
        <v>25</v>
      </c>
      <c r="O177" s="61">
        <v>65</v>
      </c>
      <c r="P177" s="61">
        <v>176</v>
      </c>
      <c r="R177" s="61">
        <v>4</v>
      </c>
      <c r="T177" s="65"/>
      <c r="Y177" s="61">
        <v>4</v>
      </c>
      <c r="Z177" s="61">
        <v>4</v>
      </c>
      <c r="AG177" t="str">
        <f>A177</f>
        <v>Albany</v>
      </c>
      <c r="AH177" t="s">
        <v>2430</v>
      </c>
      <c r="AI177">
        <v>2</v>
      </c>
      <c r="AK177">
        <v>1</v>
      </c>
      <c r="AL177" s="105">
        <v>23</v>
      </c>
      <c r="AM177" s="107">
        <v>17</v>
      </c>
      <c r="AO177" s="111">
        <v>390</v>
      </c>
      <c r="AP177" s="111">
        <f t="shared" si="67"/>
        <v>23017</v>
      </c>
      <c r="AQ177" t="s">
        <v>882</v>
      </c>
      <c r="AR177">
        <f t="shared" si="68"/>
        <v>2300390</v>
      </c>
      <c r="AS177" s="1">
        <v>4</v>
      </c>
    </row>
    <row r="178" spans="1:50" hidden="1" outlineLevel="1">
      <c r="A178" t="s">
        <v>2075</v>
      </c>
      <c r="B178" s="8" t="s">
        <v>263</v>
      </c>
      <c r="C178" s="1">
        <f t="shared" si="61"/>
        <v>1006</v>
      </c>
      <c r="D178" s="8">
        <f>IF(N178&gt;0, RANK(N178,(N178:P178,Q178:AE178)),0)</f>
        <v>3</v>
      </c>
      <c r="E178" s="8">
        <f>IF(O178&gt;0,RANK(O178,(N178:P178,Q178:AE178)),0)</f>
        <v>2</v>
      </c>
      <c r="F178" s="8">
        <f t="shared" si="62"/>
        <v>1</v>
      </c>
      <c r="G178" s="61">
        <f t="shared" si="40"/>
        <v>27</v>
      </c>
      <c r="H178" s="66">
        <f t="shared" si="41"/>
        <v>2.6838966202783299E-2</v>
      </c>
      <c r="I178" s="7"/>
      <c r="J178" s="2">
        <f t="shared" si="63"/>
        <v>0.12823061630218688</v>
      </c>
      <c r="K178" s="2">
        <f t="shared" si="64"/>
        <v>0.40457256461232605</v>
      </c>
      <c r="L178" s="2">
        <f t="shared" si="65"/>
        <v>0.43141153081510936</v>
      </c>
      <c r="M178" s="2">
        <f t="shared" si="66"/>
        <v>3.5785288270377691E-2</v>
      </c>
      <c r="N178" s="61">
        <v>129</v>
      </c>
      <c r="O178" s="61">
        <v>407</v>
      </c>
      <c r="P178" s="61">
        <v>434</v>
      </c>
      <c r="R178" s="61">
        <v>7</v>
      </c>
      <c r="T178" s="65"/>
      <c r="Y178" s="61">
        <v>13</v>
      </c>
      <c r="Z178" s="61">
        <v>16</v>
      </c>
      <c r="AG178" t="str">
        <f t="shared" si="51"/>
        <v>Albion</v>
      </c>
      <c r="AH178" t="s">
        <v>1222</v>
      </c>
      <c r="AI178">
        <v>2</v>
      </c>
      <c r="AK178">
        <v>1</v>
      </c>
      <c r="AL178" s="105">
        <v>23</v>
      </c>
      <c r="AM178" s="107">
        <v>11</v>
      </c>
      <c r="AN178" s="107">
        <v>5</v>
      </c>
      <c r="AO178" s="111">
        <v>590</v>
      </c>
      <c r="AP178" s="111">
        <f t="shared" si="67"/>
        <v>23011</v>
      </c>
      <c r="AQ178" t="s">
        <v>2345</v>
      </c>
      <c r="AR178">
        <f t="shared" si="68"/>
        <v>2300590</v>
      </c>
      <c r="AS178" s="1">
        <v>30</v>
      </c>
      <c r="AV178">
        <v>39.479999999999997</v>
      </c>
      <c r="AW178">
        <v>0.63</v>
      </c>
      <c r="AX178">
        <v>38.85</v>
      </c>
    </row>
    <row r="179" spans="1:50" hidden="1" outlineLevel="1">
      <c r="A179" t="s">
        <v>180</v>
      </c>
      <c r="B179" s="8" t="s">
        <v>263</v>
      </c>
      <c r="C179" s="1">
        <f t="shared" si="61"/>
        <v>278</v>
      </c>
      <c r="D179" s="8">
        <f>IF(N179&gt;0, RANK(N179,(N179:P179,Q179:AE179)),0)</f>
        <v>3</v>
      </c>
      <c r="E179" s="8">
        <f>IF(O179&gt;0,RANK(O179,(N179:P179,Q179:AE179)),0)</f>
        <v>2</v>
      </c>
      <c r="F179" s="8">
        <f t="shared" si="62"/>
        <v>1</v>
      </c>
      <c r="G179" s="61">
        <f t="shared" si="40"/>
        <v>7</v>
      </c>
      <c r="H179" s="66">
        <f t="shared" si="41"/>
        <v>2.5179856115107913E-2</v>
      </c>
      <c r="I179" s="7"/>
      <c r="J179" s="2">
        <f t="shared" si="63"/>
        <v>0.12949640287769784</v>
      </c>
      <c r="K179" s="2">
        <f t="shared" si="64"/>
        <v>0.41007194244604317</v>
      </c>
      <c r="L179" s="2">
        <f t="shared" si="65"/>
        <v>0.43525179856115109</v>
      </c>
      <c r="M179" s="2">
        <f t="shared" si="66"/>
        <v>2.5179856115107924E-2</v>
      </c>
      <c r="N179" s="61">
        <v>36</v>
      </c>
      <c r="O179" s="61">
        <v>114</v>
      </c>
      <c r="P179" s="61">
        <v>121</v>
      </c>
      <c r="R179" s="61">
        <v>0</v>
      </c>
      <c r="T179" s="65"/>
      <c r="Y179" s="61">
        <v>5</v>
      </c>
      <c r="Z179" s="61">
        <v>2</v>
      </c>
      <c r="AG179" t="str">
        <f t="shared" si="51"/>
        <v>Alexander</v>
      </c>
      <c r="AH179" t="s">
        <v>342</v>
      </c>
      <c r="AI179">
        <v>2</v>
      </c>
      <c r="AK179">
        <v>1</v>
      </c>
      <c r="AL179" s="105">
        <v>23</v>
      </c>
      <c r="AM179" s="107">
        <v>29</v>
      </c>
      <c r="AN179" s="107">
        <v>10</v>
      </c>
      <c r="AO179" s="111">
        <v>660</v>
      </c>
      <c r="AP179" s="111">
        <f t="shared" si="67"/>
        <v>23029</v>
      </c>
      <c r="AQ179" t="s">
        <v>2345</v>
      </c>
      <c r="AR179">
        <f t="shared" si="68"/>
        <v>2300660</v>
      </c>
      <c r="AS179" s="1">
        <v>14</v>
      </c>
      <c r="AV179">
        <v>45.11</v>
      </c>
      <c r="AW179">
        <v>5.53</v>
      </c>
      <c r="AX179">
        <v>39.58</v>
      </c>
    </row>
    <row r="180" spans="1:50" hidden="1" outlineLevel="1">
      <c r="A180" t="s">
        <v>2144</v>
      </c>
      <c r="B180" s="8" t="s">
        <v>263</v>
      </c>
      <c r="C180" s="1">
        <f t="shared" si="61"/>
        <v>1717</v>
      </c>
      <c r="D180" s="8">
        <f>IF(N180&gt;0, RANK(N180,(N180:P180,Q180:AE180)),0)</f>
        <v>3</v>
      </c>
      <c r="E180" s="8">
        <f>IF(O180&gt;0,RANK(O180,(N180:P180,Q180:AE180)),0)</f>
        <v>2</v>
      </c>
      <c r="F180" s="8">
        <f t="shared" si="62"/>
        <v>1</v>
      </c>
      <c r="G180" s="61">
        <f t="shared" si="40"/>
        <v>396</v>
      </c>
      <c r="H180" s="66">
        <f t="shared" si="41"/>
        <v>0.23063482818870124</v>
      </c>
      <c r="I180" s="7"/>
      <c r="J180" s="2">
        <f t="shared" si="63"/>
        <v>0.14269073966220153</v>
      </c>
      <c r="K180" s="2">
        <f t="shared" si="64"/>
        <v>0.29994175888177055</v>
      </c>
      <c r="L180" s="2">
        <f t="shared" si="65"/>
        <v>0.53057658707047173</v>
      </c>
      <c r="M180" s="2">
        <f t="shared" si="66"/>
        <v>2.6790914385556253E-2</v>
      </c>
      <c r="N180" s="61">
        <v>245</v>
      </c>
      <c r="O180" s="61">
        <v>515</v>
      </c>
      <c r="P180" s="61">
        <v>911</v>
      </c>
      <c r="R180" s="61">
        <v>4</v>
      </c>
      <c r="T180" s="65"/>
      <c r="Y180" s="61">
        <v>14</v>
      </c>
      <c r="Z180" s="61">
        <v>28</v>
      </c>
      <c r="AG180" t="str">
        <f t="shared" si="51"/>
        <v>Alfred</v>
      </c>
      <c r="AH180" t="s">
        <v>1530</v>
      </c>
      <c r="AI180">
        <v>1</v>
      </c>
      <c r="AK180">
        <v>1</v>
      </c>
      <c r="AL180" s="105">
        <v>23</v>
      </c>
      <c r="AM180" s="107">
        <v>31</v>
      </c>
      <c r="AN180" s="107">
        <v>10</v>
      </c>
      <c r="AO180" s="111">
        <v>730</v>
      </c>
      <c r="AP180" s="111">
        <f t="shared" si="67"/>
        <v>23031</v>
      </c>
      <c r="AQ180" t="s">
        <v>2345</v>
      </c>
      <c r="AR180">
        <f t="shared" si="68"/>
        <v>2300730</v>
      </c>
      <c r="AS180" s="1">
        <v>50</v>
      </c>
      <c r="AV180">
        <v>27.91</v>
      </c>
      <c r="AW180">
        <v>0.67</v>
      </c>
      <c r="AX180">
        <v>27.24</v>
      </c>
    </row>
    <row r="181" spans="1:50" hidden="1" outlineLevel="1">
      <c r="A181" t="s">
        <v>1517</v>
      </c>
      <c r="B181" s="8" t="s">
        <v>263</v>
      </c>
      <c r="C181" s="1">
        <f t="shared" si="61"/>
        <v>124</v>
      </c>
      <c r="D181" s="8">
        <f>IF(N181&gt;0, RANK(N181,(N181:P181,Q181:AE181)),0)</f>
        <v>3</v>
      </c>
      <c r="E181" s="8">
        <f>IF(O181&gt;0,RANK(O181,(N181:P181,Q181:AE181)),0)</f>
        <v>2</v>
      </c>
      <c r="F181" s="8">
        <f t="shared" si="62"/>
        <v>1</v>
      </c>
      <c r="G181" s="61">
        <f t="shared" si="40"/>
        <v>4</v>
      </c>
      <c r="H181" s="66">
        <f t="shared" si="41"/>
        <v>3.2258064516129031E-2</v>
      </c>
      <c r="I181" s="7"/>
      <c r="J181" s="2">
        <f t="shared" si="63"/>
        <v>0.21774193548387097</v>
      </c>
      <c r="K181" s="2">
        <f t="shared" si="64"/>
        <v>0.34677419354838712</v>
      </c>
      <c r="L181" s="2">
        <f t="shared" si="65"/>
        <v>0.37903225806451613</v>
      </c>
      <c r="M181" s="2">
        <f t="shared" si="66"/>
        <v>5.6451612903225756E-2</v>
      </c>
      <c r="N181" s="61">
        <v>27</v>
      </c>
      <c r="O181" s="61">
        <v>43</v>
      </c>
      <c r="P181" s="61">
        <v>47</v>
      </c>
      <c r="R181" s="61">
        <v>1</v>
      </c>
      <c r="T181" s="65"/>
      <c r="Y181" s="61">
        <v>2</v>
      </c>
      <c r="Z181" s="61">
        <v>4</v>
      </c>
      <c r="AG181" t="str">
        <f t="shared" si="51"/>
        <v>Allagash</v>
      </c>
      <c r="AH181" t="s">
        <v>662</v>
      </c>
      <c r="AI181">
        <v>2</v>
      </c>
      <c r="AK181">
        <v>1</v>
      </c>
      <c r="AL181" s="105">
        <v>23</v>
      </c>
      <c r="AM181" s="107">
        <v>3</v>
      </c>
      <c r="AN181" s="107">
        <v>5</v>
      </c>
      <c r="AO181" s="111">
        <v>800</v>
      </c>
      <c r="AP181" s="111">
        <f t="shared" si="67"/>
        <v>23003</v>
      </c>
      <c r="AQ181" t="s">
        <v>2345</v>
      </c>
      <c r="AR181">
        <f t="shared" si="68"/>
        <v>2300800</v>
      </c>
      <c r="AS181" s="1">
        <v>19</v>
      </c>
      <c r="AV181">
        <v>131.31</v>
      </c>
      <c r="AW181">
        <v>2.83</v>
      </c>
      <c r="AX181">
        <v>128.47999999999999</v>
      </c>
    </row>
    <row r="182" spans="1:50" hidden="1" outlineLevel="1">
      <c r="A182" t="s">
        <v>2244</v>
      </c>
      <c r="B182" s="8" t="s">
        <v>263</v>
      </c>
      <c r="C182" s="1">
        <f t="shared" si="61"/>
        <v>455</v>
      </c>
      <c r="D182" s="8">
        <f>IF(N182&gt;0, RANK(N182,(N182:P182,Q182:AE182)),0)</f>
        <v>3</v>
      </c>
      <c r="E182" s="8">
        <f>IF(O182&gt;0,RANK(O182,(N182:P182,Q182:AE182)),0)</f>
        <v>2</v>
      </c>
      <c r="F182" s="8">
        <f t="shared" si="62"/>
        <v>1</v>
      </c>
      <c r="G182" s="61">
        <f t="shared" si="40"/>
        <v>127</v>
      </c>
      <c r="H182" s="66">
        <f t="shared" si="41"/>
        <v>0.27912087912087913</v>
      </c>
      <c r="I182" s="7"/>
      <c r="J182" s="2">
        <f t="shared" si="63"/>
        <v>0.1076923076923077</v>
      </c>
      <c r="K182" s="2">
        <f t="shared" si="64"/>
        <v>0.29890109890109889</v>
      </c>
      <c r="L182" s="2">
        <f t="shared" si="65"/>
        <v>0.57802197802197797</v>
      </c>
      <c r="M182" s="2">
        <f t="shared" si="66"/>
        <v>1.538461538461533E-2</v>
      </c>
      <c r="N182" s="61">
        <v>49</v>
      </c>
      <c r="O182" s="61">
        <v>136</v>
      </c>
      <c r="P182" s="61">
        <v>263</v>
      </c>
      <c r="R182" s="61">
        <v>1</v>
      </c>
      <c r="T182" s="65"/>
      <c r="Y182" s="61">
        <v>3</v>
      </c>
      <c r="Z182" s="61">
        <v>3</v>
      </c>
      <c r="AG182" t="str">
        <f t="shared" si="51"/>
        <v>Alna</v>
      </c>
      <c r="AH182" t="s">
        <v>2246</v>
      </c>
      <c r="AI182">
        <v>1</v>
      </c>
      <c r="AK182">
        <v>1</v>
      </c>
      <c r="AL182" s="105">
        <v>23</v>
      </c>
      <c r="AM182" s="107">
        <v>15</v>
      </c>
      <c r="AN182" s="107">
        <v>5</v>
      </c>
      <c r="AO182" s="111">
        <v>1010</v>
      </c>
      <c r="AP182" s="111">
        <f t="shared" si="67"/>
        <v>23015</v>
      </c>
      <c r="AQ182" t="s">
        <v>2345</v>
      </c>
      <c r="AR182">
        <f t="shared" si="68"/>
        <v>2301010</v>
      </c>
      <c r="AS182" s="1">
        <v>18</v>
      </c>
      <c r="AV182">
        <v>21.39</v>
      </c>
      <c r="AW182">
        <v>0.47</v>
      </c>
      <c r="AX182">
        <v>20.92</v>
      </c>
    </row>
    <row r="183" spans="1:50" hidden="1" outlineLevel="1">
      <c r="A183" t="s">
        <v>234</v>
      </c>
      <c r="B183" s="8" t="s">
        <v>263</v>
      </c>
      <c r="C183" s="1">
        <f t="shared" si="61"/>
        <v>442</v>
      </c>
      <c r="D183" s="8">
        <f>IF(N183&gt;0, RANK(N183,(N183:P183,Q183:AE183)),0)</f>
        <v>3</v>
      </c>
      <c r="E183" s="8">
        <f>IF(O183&gt;0,RANK(O183,(N183:P183,Q183:AE183)),0)</f>
        <v>2</v>
      </c>
      <c r="F183" s="8">
        <f t="shared" si="62"/>
        <v>1</v>
      </c>
      <c r="G183" s="61">
        <f t="shared" si="40"/>
        <v>72</v>
      </c>
      <c r="H183" s="66">
        <f t="shared" si="41"/>
        <v>0.16289592760180996</v>
      </c>
      <c r="I183" s="7"/>
      <c r="J183" s="2">
        <f t="shared" si="63"/>
        <v>0.11538461538461539</v>
      </c>
      <c r="K183" s="2">
        <f t="shared" si="64"/>
        <v>0.34615384615384615</v>
      </c>
      <c r="L183" s="2">
        <f t="shared" si="65"/>
        <v>0.50904977375565608</v>
      </c>
      <c r="M183" s="2">
        <f t="shared" si="66"/>
        <v>2.9411764705882359E-2</v>
      </c>
      <c r="N183" s="61">
        <v>51</v>
      </c>
      <c r="O183" s="61">
        <v>153</v>
      </c>
      <c r="P183" s="61">
        <v>225</v>
      </c>
      <c r="R183" s="61">
        <v>1</v>
      </c>
      <c r="T183" s="65"/>
      <c r="Y183" s="61">
        <v>4</v>
      </c>
      <c r="Z183" s="61">
        <v>8</v>
      </c>
      <c r="AG183" t="str">
        <f t="shared" si="51"/>
        <v>Alton</v>
      </c>
      <c r="AH183" t="s">
        <v>1357</v>
      </c>
      <c r="AI183">
        <v>2</v>
      </c>
      <c r="AK183">
        <v>1</v>
      </c>
      <c r="AL183" s="105">
        <v>23</v>
      </c>
      <c r="AM183" s="107">
        <v>19</v>
      </c>
      <c r="AN183" s="107">
        <v>5</v>
      </c>
      <c r="AO183" s="111">
        <v>1115</v>
      </c>
      <c r="AP183" s="111">
        <f t="shared" si="67"/>
        <v>23019</v>
      </c>
      <c r="AQ183" t="s">
        <v>2345</v>
      </c>
      <c r="AR183">
        <f t="shared" si="68"/>
        <v>2301115</v>
      </c>
      <c r="AS183" s="1">
        <v>16</v>
      </c>
      <c r="AV183">
        <v>42.76</v>
      </c>
      <c r="AW183">
        <v>0.37</v>
      </c>
      <c r="AX183">
        <v>42.39</v>
      </c>
    </row>
    <row r="184" spans="1:50" hidden="1" outlineLevel="1">
      <c r="A184" t="s">
        <v>2482</v>
      </c>
      <c r="B184" s="8" t="s">
        <v>263</v>
      </c>
      <c r="C184" s="1">
        <f t="shared" si="61"/>
        <v>147</v>
      </c>
      <c r="D184" s="8">
        <f>IF(N184&gt;0, RANK(N184,(N184:P184,Q184:AE184)),0)</f>
        <v>3</v>
      </c>
      <c r="E184" s="8">
        <f>IF(O184&gt;0,RANK(O184,(N184:P184,Q184:AE184)),0)</f>
        <v>1</v>
      </c>
      <c r="F184" s="8">
        <f t="shared" si="62"/>
        <v>2</v>
      </c>
      <c r="G184" s="61">
        <f t="shared" si="40"/>
        <v>7</v>
      </c>
      <c r="H184" s="66">
        <f t="shared" si="41"/>
        <v>4.7619047619047616E-2</v>
      </c>
      <c r="I184" s="7"/>
      <c r="J184" s="2">
        <f t="shared" si="63"/>
        <v>0.10884353741496598</v>
      </c>
      <c r="K184" s="2">
        <f t="shared" si="64"/>
        <v>0.44217687074829931</v>
      </c>
      <c r="L184" s="2">
        <f t="shared" si="65"/>
        <v>0.39455782312925169</v>
      </c>
      <c r="M184" s="2">
        <f t="shared" si="66"/>
        <v>5.4421768707482998E-2</v>
      </c>
      <c r="N184" s="61">
        <v>16</v>
      </c>
      <c r="O184" s="61">
        <v>65</v>
      </c>
      <c r="P184" s="61">
        <v>58</v>
      </c>
      <c r="R184" s="61">
        <v>1</v>
      </c>
      <c r="T184" s="65"/>
      <c r="Y184" s="61">
        <v>2</v>
      </c>
      <c r="Z184" s="61">
        <v>5</v>
      </c>
      <c r="AG184" t="str">
        <f t="shared" si="51"/>
        <v>Amherst</v>
      </c>
      <c r="AH184" t="s">
        <v>1363</v>
      </c>
      <c r="AI184">
        <v>2</v>
      </c>
      <c r="AK184">
        <v>1</v>
      </c>
      <c r="AL184" s="105">
        <v>23</v>
      </c>
      <c r="AM184" s="107">
        <v>9</v>
      </c>
      <c r="AN184" s="107">
        <v>5</v>
      </c>
      <c r="AO184" s="111">
        <v>1185</v>
      </c>
      <c r="AP184" s="111">
        <f t="shared" si="67"/>
        <v>23009</v>
      </c>
      <c r="AQ184" t="s">
        <v>2345</v>
      </c>
      <c r="AR184">
        <f t="shared" si="68"/>
        <v>2301185</v>
      </c>
      <c r="AS184" s="1">
        <v>2</v>
      </c>
      <c r="AV184">
        <v>39.29</v>
      </c>
      <c r="AW184">
        <v>0.32</v>
      </c>
      <c r="AX184">
        <v>38.97</v>
      </c>
    </row>
    <row r="185" spans="1:50" hidden="1" outlineLevel="1">
      <c r="A185" t="s">
        <v>1265</v>
      </c>
      <c r="B185" s="8" t="s">
        <v>263</v>
      </c>
      <c r="C185" s="1">
        <f t="shared" si="61"/>
        <v>96</v>
      </c>
      <c r="D185" s="8">
        <f>IF(N185&gt;0, RANK(N185,(N185:P185,Q185:AE185)),0)</f>
        <v>3</v>
      </c>
      <c r="E185" s="8">
        <f>IF(O185&gt;0,RANK(O185,(N185:P185,Q185:AE185)),0)</f>
        <v>1</v>
      </c>
      <c r="F185" s="8">
        <f t="shared" si="62"/>
        <v>2</v>
      </c>
      <c r="G185" s="61">
        <f t="shared" si="40"/>
        <v>27</v>
      </c>
      <c r="H185" s="66">
        <f t="shared" si="41"/>
        <v>0.28125</v>
      </c>
      <c r="I185" s="7"/>
      <c r="J185" s="2">
        <f t="shared" si="63"/>
        <v>0.10416666666666667</v>
      </c>
      <c r="K185" s="2">
        <f t="shared" si="64"/>
        <v>0.55208333333333337</v>
      </c>
      <c r="L185" s="2">
        <f t="shared" si="65"/>
        <v>0.27083333333333331</v>
      </c>
      <c r="M185" s="2">
        <f t="shared" si="66"/>
        <v>7.2916666666666685E-2</v>
      </c>
      <c r="N185" s="61">
        <v>10</v>
      </c>
      <c r="O185" s="61">
        <v>53</v>
      </c>
      <c r="P185" s="61">
        <v>26</v>
      </c>
      <c r="R185" s="61">
        <v>0</v>
      </c>
      <c r="T185" s="65"/>
      <c r="Y185" s="61">
        <v>3</v>
      </c>
      <c r="Z185" s="61">
        <v>4</v>
      </c>
      <c r="AG185" t="str">
        <f t="shared" si="51"/>
        <v>Amity</v>
      </c>
      <c r="AH185" t="s">
        <v>662</v>
      </c>
      <c r="AI185">
        <v>2</v>
      </c>
      <c r="AK185">
        <v>1</v>
      </c>
      <c r="AL185" s="105">
        <v>23</v>
      </c>
      <c r="AM185" s="107">
        <v>3</v>
      </c>
      <c r="AN185" s="107">
        <v>10</v>
      </c>
      <c r="AO185" s="111">
        <v>1220</v>
      </c>
      <c r="AP185" s="111">
        <f t="shared" si="67"/>
        <v>23003</v>
      </c>
      <c r="AQ185" t="s">
        <v>2345</v>
      </c>
      <c r="AR185">
        <f t="shared" si="68"/>
        <v>2301220</v>
      </c>
      <c r="AS185" s="1">
        <v>3</v>
      </c>
      <c r="AV185">
        <v>42.13</v>
      </c>
      <c r="AW185">
        <v>0</v>
      </c>
      <c r="AX185">
        <v>42.13</v>
      </c>
    </row>
    <row r="186" spans="1:50" hidden="1" outlineLevel="1">
      <c r="A186" t="s">
        <v>1353</v>
      </c>
      <c r="B186" s="8" t="s">
        <v>263</v>
      </c>
      <c r="C186" s="1">
        <f t="shared" si="61"/>
        <v>502</v>
      </c>
      <c r="D186" s="8">
        <f>IF(N186&gt;0, RANK(N186,(N186:P186,Q186:AE186)),0)</f>
        <v>3</v>
      </c>
      <c r="E186" s="8">
        <f>IF(O186&gt;0,RANK(O186,(N186:P186,Q186:AE186)),0)</f>
        <v>2</v>
      </c>
      <c r="F186" s="8">
        <f t="shared" si="62"/>
        <v>1</v>
      </c>
      <c r="G186" s="61">
        <f t="shared" si="40"/>
        <v>119</v>
      </c>
      <c r="H186" s="66">
        <f t="shared" si="41"/>
        <v>0.23705179282868527</v>
      </c>
      <c r="I186" s="7"/>
      <c r="J186" s="2">
        <f t="shared" si="63"/>
        <v>0.11952191235059761</v>
      </c>
      <c r="K186" s="2">
        <f t="shared" si="64"/>
        <v>0.29880478087649404</v>
      </c>
      <c r="L186" s="2">
        <f t="shared" si="65"/>
        <v>0.53585657370517925</v>
      </c>
      <c r="M186" s="2">
        <f t="shared" si="66"/>
        <v>4.5816733067729043E-2</v>
      </c>
      <c r="N186" s="61">
        <v>60</v>
      </c>
      <c r="O186" s="61">
        <v>150</v>
      </c>
      <c r="P186" s="61">
        <v>269</v>
      </c>
      <c r="R186" s="61">
        <v>6</v>
      </c>
      <c r="T186" s="65"/>
      <c r="Y186" s="61">
        <v>6</v>
      </c>
      <c r="Z186" s="61">
        <v>11</v>
      </c>
      <c r="AG186" t="str">
        <f t="shared" si="51"/>
        <v>Andover</v>
      </c>
      <c r="AH186" t="s">
        <v>2430</v>
      </c>
      <c r="AI186">
        <v>2</v>
      </c>
      <c r="AK186">
        <v>1</v>
      </c>
      <c r="AL186" s="105">
        <v>23</v>
      </c>
      <c r="AM186" s="107">
        <v>17</v>
      </c>
      <c r="AN186" s="107">
        <v>5</v>
      </c>
      <c r="AO186" s="111">
        <v>1325</v>
      </c>
      <c r="AP186" s="111">
        <f t="shared" si="67"/>
        <v>23017</v>
      </c>
      <c r="AQ186" t="s">
        <v>2345</v>
      </c>
      <c r="AR186">
        <f t="shared" si="68"/>
        <v>2301325</v>
      </c>
      <c r="AS186" s="1">
        <v>17</v>
      </c>
      <c r="AV186">
        <v>57.45</v>
      </c>
      <c r="AW186">
        <v>0.04</v>
      </c>
      <c r="AX186">
        <v>57.41</v>
      </c>
    </row>
    <row r="187" spans="1:50" hidden="1" outlineLevel="1">
      <c r="A187" t="s">
        <v>2848</v>
      </c>
      <c r="B187" s="8" t="s">
        <v>263</v>
      </c>
      <c r="C187" s="1">
        <f t="shared" si="61"/>
        <v>3</v>
      </c>
      <c r="D187" s="8">
        <f>IF(N187&gt;0, RANK(N187,(N187:P187,Q187:AE187)),0)</f>
        <v>0</v>
      </c>
      <c r="E187" s="8">
        <f>IF(O187&gt;0,RANK(O187,(N187:P187,Q187:AE187)),0)</f>
        <v>1</v>
      </c>
      <c r="F187" s="8">
        <f t="shared" si="62"/>
        <v>0</v>
      </c>
      <c r="G187" s="61">
        <f t="shared" si="40"/>
        <v>3</v>
      </c>
      <c r="H187" s="66">
        <f t="shared" si="41"/>
        <v>1</v>
      </c>
      <c r="I187" s="7"/>
      <c r="J187" s="2">
        <f t="shared" si="63"/>
        <v>0</v>
      </c>
      <c r="K187" s="2">
        <f t="shared" si="64"/>
        <v>1</v>
      </c>
      <c r="L187" s="2">
        <f t="shared" si="65"/>
        <v>0</v>
      </c>
      <c r="M187" s="2">
        <f t="shared" si="66"/>
        <v>0</v>
      </c>
      <c r="N187" s="61">
        <v>0</v>
      </c>
      <c r="O187" s="61">
        <v>3</v>
      </c>
      <c r="P187" s="61">
        <v>0</v>
      </c>
      <c r="R187" s="61">
        <v>0</v>
      </c>
      <c r="T187" s="65"/>
      <c r="Y187" s="61">
        <v>0</v>
      </c>
      <c r="Z187" s="61">
        <v>0</v>
      </c>
      <c r="AG187" t="str">
        <f t="shared" si="51"/>
        <v xml:space="preserve"> Andover Twps</v>
      </c>
      <c r="AH187" t="s">
        <v>2430</v>
      </c>
      <c r="AI187">
        <v>2</v>
      </c>
      <c r="AK187">
        <v>1</v>
      </c>
      <c r="AL187" s="105">
        <v>23</v>
      </c>
      <c r="AM187" s="107">
        <v>17</v>
      </c>
      <c r="AO187" s="139">
        <v>1326</v>
      </c>
      <c r="AP187" s="111">
        <f t="shared" si="67"/>
        <v>23017</v>
      </c>
      <c r="AQ187" t="s">
        <v>882</v>
      </c>
      <c r="AR187">
        <f t="shared" si="68"/>
        <v>2301326</v>
      </c>
      <c r="AS187" s="1">
        <v>1</v>
      </c>
    </row>
    <row r="188" spans="1:50" hidden="1" outlineLevel="1">
      <c r="A188" t="s">
        <v>425</v>
      </c>
      <c r="B188" s="8" t="s">
        <v>263</v>
      </c>
      <c r="C188" s="1">
        <f t="shared" si="61"/>
        <v>1080</v>
      </c>
      <c r="D188" s="8">
        <f>IF(N188&gt;0, RANK(N188,(N188:P188,Q188:AE188)),0)</f>
        <v>3</v>
      </c>
      <c r="E188" s="8">
        <f>IF(O188&gt;0,RANK(O188,(N188:P188,Q188:AE188)),0)</f>
        <v>2</v>
      </c>
      <c r="F188" s="8">
        <f t="shared" si="62"/>
        <v>1</v>
      </c>
      <c r="G188" s="61">
        <f t="shared" si="40"/>
        <v>118</v>
      </c>
      <c r="H188" s="66">
        <f t="shared" si="41"/>
        <v>0.10925925925925926</v>
      </c>
      <c r="I188" s="7"/>
      <c r="J188" s="2">
        <f t="shared" si="63"/>
        <v>0.14537037037037037</v>
      </c>
      <c r="K188" s="2">
        <f t="shared" si="64"/>
        <v>0.3527777777777778</v>
      </c>
      <c r="L188" s="2">
        <f t="shared" si="65"/>
        <v>0.46203703703703702</v>
      </c>
      <c r="M188" s="2">
        <f t="shared" si="66"/>
        <v>3.9814814814814747E-2</v>
      </c>
      <c r="N188" s="61">
        <v>157</v>
      </c>
      <c r="O188" s="61">
        <v>381</v>
      </c>
      <c r="P188" s="61">
        <v>499</v>
      </c>
      <c r="R188" s="61">
        <v>8</v>
      </c>
      <c r="T188" s="65"/>
      <c r="Y188" s="61">
        <v>15</v>
      </c>
      <c r="Z188" s="61">
        <v>20</v>
      </c>
      <c r="AG188" t="str">
        <f t="shared" si="51"/>
        <v>Anson</v>
      </c>
      <c r="AH188" t="s">
        <v>2099</v>
      </c>
      <c r="AI188">
        <v>2</v>
      </c>
      <c r="AK188">
        <v>1</v>
      </c>
      <c r="AL188" s="105">
        <v>23</v>
      </c>
      <c r="AM188" s="107">
        <v>25</v>
      </c>
      <c r="AN188" s="107">
        <v>5</v>
      </c>
      <c r="AO188" s="111">
        <v>1395</v>
      </c>
      <c r="AP188" s="111">
        <f t="shared" si="67"/>
        <v>23025</v>
      </c>
      <c r="AQ188" t="s">
        <v>2345</v>
      </c>
      <c r="AR188">
        <f t="shared" si="68"/>
        <v>2301395</v>
      </c>
      <c r="AS188" s="1">
        <v>34</v>
      </c>
      <c r="AV188">
        <v>48.36</v>
      </c>
      <c r="AW188">
        <v>0.87</v>
      </c>
      <c r="AX188">
        <v>47.49</v>
      </c>
    </row>
    <row r="189" spans="1:50" hidden="1" outlineLevel="1">
      <c r="A189" t="s">
        <v>2338</v>
      </c>
      <c r="B189" s="8" t="s">
        <v>263</v>
      </c>
      <c r="C189" s="1">
        <f t="shared" si="61"/>
        <v>773</v>
      </c>
      <c r="D189" s="8">
        <f>IF(N189&gt;0, RANK(N189,(N189:P189,Q189:AE189)),0)</f>
        <v>3</v>
      </c>
      <c r="E189" s="8">
        <f>IF(O189&gt;0,RANK(O189,(N189:P189,Q189:AE189)),0)</f>
        <v>2</v>
      </c>
      <c r="F189" s="8">
        <f t="shared" si="62"/>
        <v>1</v>
      </c>
      <c r="G189" s="61">
        <f t="shared" si="40"/>
        <v>138</v>
      </c>
      <c r="H189" s="66">
        <f t="shared" si="41"/>
        <v>0.17852522639068563</v>
      </c>
      <c r="I189" s="7"/>
      <c r="J189" s="2">
        <f t="shared" si="63"/>
        <v>0.1073738680465718</v>
      </c>
      <c r="K189" s="2">
        <f t="shared" si="64"/>
        <v>0.33893919793014232</v>
      </c>
      <c r="L189" s="2">
        <f t="shared" si="65"/>
        <v>0.51746442432082795</v>
      </c>
      <c r="M189" s="2">
        <f t="shared" si="66"/>
        <v>3.6222509702457995E-2</v>
      </c>
      <c r="N189" s="61">
        <v>83</v>
      </c>
      <c r="O189" s="61">
        <v>262</v>
      </c>
      <c r="P189" s="61">
        <v>400</v>
      </c>
      <c r="R189" s="61">
        <v>9</v>
      </c>
      <c r="T189" s="65"/>
      <c r="Y189" s="61">
        <v>7</v>
      </c>
      <c r="Z189" s="61">
        <v>12</v>
      </c>
      <c r="AG189" t="str">
        <f t="shared" si="51"/>
        <v>Appleton</v>
      </c>
      <c r="AH189" t="s">
        <v>533</v>
      </c>
      <c r="AI189">
        <v>1</v>
      </c>
      <c r="AK189">
        <v>1</v>
      </c>
      <c r="AL189" s="105">
        <v>23</v>
      </c>
      <c r="AM189" s="107">
        <v>13</v>
      </c>
      <c r="AN189" s="107">
        <v>5</v>
      </c>
      <c r="AO189" s="111">
        <v>1465</v>
      </c>
      <c r="AP189" s="111">
        <f t="shared" si="67"/>
        <v>23013</v>
      </c>
      <c r="AQ189" t="s">
        <v>2345</v>
      </c>
      <c r="AR189">
        <f t="shared" si="68"/>
        <v>2301465</v>
      </c>
      <c r="AS189" s="1">
        <v>35</v>
      </c>
      <c r="AV189">
        <v>33.51</v>
      </c>
      <c r="AW189">
        <v>0.77</v>
      </c>
      <c r="AX189">
        <v>32.75</v>
      </c>
    </row>
    <row r="190" spans="1:50" hidden="1" outlineLevel="1">
      <c r="A190" t="s">
        <v>1518</v>
      </c>
      <c r="B190" s="8" t="s">
        <v>263</v>
      </c>
      <c r="C190" s="1">
        <f t="shared" si="61"/>
        <v>76</v>
      </c>
      <c r="D190" s="8">
        <f>IF(N190&gt;0, RANK(N190,(N190:P190,Q190:AE190)),0)</f>
        <v>3</v>
      </c>
      <c r="E190" s="8">
        <f>IF(O190&gt;0,RANK(O190,(N190:P190,Q190:AE190)),0)</f>
        <v>1</v>
      </c>
      <c r="F190" s="8">
        <f t="shared" si="62"/>
        <v>2</v>
      </c>
      <c r="G190" s="61">
        <f t="shared" si="40"/>
        <v>11</v>
      </c>
      <c r="H190" s="66">
        <f t="shared" si="41"/>
        <v>0.14473684210526316</v>
      </c>
      <c r="I190" s="7"/>
      <c r="J190" s="2">
        <f t="shared" si="63"/>
        <v>0.19736842105263158</v>
      </c>
      <c r="K190" s="2">
        <f t="shared" si="64"/>
        <v>0.46052631578947367</v>
      </c>
      <c r="L190" s="2">
        <f t="shared" si="65"/>
        <v>0.31578947368421051</v>
      </c>
      <c r="M190" s="2">
        <f t="shared" si="66"/>
        <v>2.6315789473684181E-2</v>
      </c>
      <c r="N190" s="61">
        <v>15</v>
      </c>
      <c r="O190" s="61">
        <v>35</v>
      </c>
      <c r="P190" s="61">
        <v>24</v>
      </c>
      <c r="R190" s="61">
        <v>1</v>
      </c>
      <c r="T190" s="65"/>
      <c r="Y190" s="61">
        <v>1</v>
      </c>
      <c r="Z190" s="61">
        <v>0</v>
      </c>
      <c r="AG190" t="str">
        <f t="shared" si="51"/>
        <v>Argyle</v>
      </c>
      <c r="AH190" t="s">
        <v>1357</v>
      </c>
      <c r="AI190">
        <v>2</v>
      </c>
      <c r="AK190">
        <v>1</v>
      </c>
      <c r="AL190" s="105">
        <v>23</v>
      </c>
      <c r="AM190" s="107">
        <v>19</v>
      </c>
      <c r="AO190" s="111">
        <v>1500</v>
      </c>
      <c r="AP190" s="111">
        <f t="shared" si="67"/>
        <v>23019</v>
      </c>
      <c r="AQ190" t="s">
        <v>882</v>
      </c>
      <c r="AR190">
        <f t="shared" si="68"/>
        <v>2301500</v>
      </c>
      <c r="AS190" s="1">
        <v>3</v>
      </c>
    </row>
    <row r="191" spans="1:50" hidden="1" outlineLevel="1">
      <c r="A191" t="s">
        <v>1902</v>
      </c>
      <c r="B191" s="8" t="s">
        <v>263</v>
      </c>
      <c r="C191" s="1">
        <f t="shared" si="61"/>
        <v>321</v>
      </c>
      <c r="D191" s="8">
        <f>IF(N191&gt;0, RANK(N191,(N191:P191,Q191:AE191)),0)</f>
        <v>3</v>
      </c>
      <c r="E191" s="8">
        <f>IF(O191&gt;0,RANK(O191,(N191:P191,Q191:AE191)),0)</f>
        <v>2</v>
      </c>
      <c r="F191" s="8">
        <f t="shared" si="62"/>
        <v>1</v>
      </c>
      <c r="G191" s="61">
        <f t="shared" si="40"/>
        <v>157</v>
      </c>
      <c r="H191" s="66">
        <f t="shared" si="41"/>
        <v>0.48909657320872274</v>
      </c>
      <c r="I191" s="7"/>
      <c r="J191" s="2">
        <f t="shared" si="63"/>
        <v>8.4112149532710276E-2</v>
      </c>
      <c r="K191" s="2">
        <f t="shared" si="64"/>
        <v>0.19314641744548286</v>
      </c>
      <c r="L191" s="2">
        <f t="shared" si="65"/>
        <v>0.68224299065420557</v>
      </c>
      <c r="M191" s="2">
        <f t="shared" si="66"/>
        <v>4.0498442367601251E-2</v>
      </c>
      <c r="N191" s="61">
        <v>27</v>
      </c>
      <c r="O191" s="61">
        <v>62</v>
      </c>
      <c r="P191" s="61">
        <v>219</v>
      </c>
      <c r="R191" s="61">
        <v>3</v>
      </c>
      <c r="T191" s="65"/>
      <c r="Y191" s="61">
        <v>4</v>
      </c>
      <c r="Z191" s="61">
        <v>6</v>
      </c>
      <c r="AG191" t="str">
        <f t="shared" si="51"/>
        <v>Arrowsic</v>
      </c>
      <c r="AH191" t="s">
        <v>2074</v>
      </c>
      <c r="AI191">
        <v>1</v>
      </c>
      <c r="AK191">
        <v>1</v>
      </c>
      <c r="AL191" s="105">
        <v>23</v>
      </c>
      <c r="AM191" s="107">
        <v>23</v>
      </c>
      <c r="AN191" s="107">
        <v>5</v>
      </c>
      <c r="AO191" s="111">
        <v>1570</v>
      </c>
      <c r="AP191" s="111">
        <f t="shared" si="67"/>
        <v>23023</v>
      </c>
      <c r="AQ191" t="s">
        <v>2345</v>
      </c>
      <c r="AR191">
        <f t="shared" si="68"/>
        <v>2301570</v>
      </c>
      <c r="AS191" s="1">
        <v>8</v>
      </c>
      <c r="AV191">
        <v>10.77</v>
      </c>
      <c r="AW191">
        <v>2.99</v>
      </c>
      <c r="AX191">
        <v>7.78</v>
      </c>
    </row>
    <row r="192" spans="1:50" hidden="1" outlineLevel="1">
      <c r="A192" t="s">
        <v>1903</v>
      </c>
      <c r="B192" s="8" t="s">
        <v>263</v>
      </c>
      <c r="C192" s="1">
        <f t="shared" si="61"/>
        <v>2224</v>
      </c>
      <c r="D192" s="8">
        <f>IF(N192&gt;0, RANK(N192,(N192:P192,Q192:AE192)),0)</f>
        <v>3</v>
      </c>
      <c r="E192" s="8">
        <f>IF(O192&gt;0,RANK(O192,(N192:P192,Q192:AE192)),0)</f>
        <v>2</v>
      </c>
      <c r="F192" s="8">
        <f t="shared" si="62"/>
        <v>1</v>
      </c>
      <c r="G192" s="61">
        <f t="shared" si="40"/>
        <v>462</v>
      </c>
      <c r="H192" s="66">
        <f t="shared" si="41"/>
        <v>0.2077338129496403</v>
      </c>
      <c r="I192" s="7"/>
      <c r="J192" s="2">
        <f t="shared" si="63"/>
        <v>0.13579136690647481</v>
      </c>
      <c r="K192" s="2">
        <f t="shared" si="64"/>
        <v>0.31339928057553956</v>
      </c>
      <c r="L192" s="2">
        <f t="shared" si="65"/>
        <v>0.52113309352517989</v>
      </c>
      <c r="M192" s="2">
        <f t="shared" si="66"/>
        <v>2.9676258992805793E-2</v>
      </c>
      <c r="N192" s="61">
        <v>302</v>
      </c>
      <c r="O192" s="61">
        <v>697</v>
      </c>
      <c r="P192" s="61">
        <v>1159</v>
      </c>
      <c r="R192" s="61">
        <v>19</v>
      </c>
      <c r="T192" s="65"/>
      <c r="Y192" s="61">
        <v>18</v>
      </c>
      <c r="Z192" s="61">
        <v>29</v>
      </c>
      <c r="AG192" t="str">
        <f t="shared" si="51"/>
        <v>Arundel</v>
      </c>
      <c r="AH192" t="s">
        <v>1530</v>
      </c>
      <c r="AI192">
        <v>1</v>
      </c>
      <c r="AK192">
        <v>1</v>
      </c>
      <c r="AL192" s="105">
        <v>23</v>
      </c>
      <c r="AM192" s="107">
        <v>31</v>
      </c>
      <c r="AN192" s="107">
        <v>15</v>
      </c>
      <c r="AO192" s="111">
        <v>1605</v>
      </c>
      <c r="AP192" s="111">
        <f t="shared" si="67"/>
        <v>23031</v>
      </c>
      <c r="AQ192" t="s">
        <v>2345</v>
      </c>
      <c r="AR192">
        <f t="shared" si="68"/>
        <v>2301605</v>
      </c>
      <c r="AS192" s="1">
        <v>57</v>
      </c>
      <c r="AV192">
        <v>23.94</v>
      </c>
      <c r="AW192">
        <v>0.03</v>
      </c>
      <c r="AX192">
        <v>23.91</v>
      </c>
    </row>
    <row r="193" spans="1:50" hidden="1" outlineLevel="1">
      <c r="A193" t="s">
        <v>83</v>
      </c>
      <c r="B193" s="8" t="s">
        <v>263</v>
      </c>
      <c r="C193" s="1">
        <f t="shared" si="61"/>
        <v>538</v>
      </c>
      <c r="D193" s="8">
        <f>IF(N193&gt;0, RANK(N193,(N193:P193,Q193:AE193)),0)</f>
        <v>3</v>
      </c>
      <c r="E193" s="8">
        <f>IF(O193&gt;0,RANK(O193,(N193:P193,Q193:AE193)),0)</f>
        <v>2</v>
      </c>
      <c r="F193" s="8">
        <f t="shared" si="62"/>
        <v>1</v>
      </c>
      <c r="G193" s="61">
        <f t="shared" si="40"/>
        <v>95</v>
      </c>
      <c r="H193" s="66">
        <f t="shared" si="41"/>
        <v>0.17657992565055763</v>
      </c>
      <c r="I193" s="7"/>
      <c r="J193" s="2">
        <f t="shared" si="63"/>
        <v>0.14869888475836432</v>
      </c>
      <c r="K193" s="2">
        <f t="shared" si="64"/>
        <v>0.32156133828996281</v>
      </c>
      <c r="L193" s="2">
        <f t="shared" si="65"/>
        <v>0.49814126394052044</v>
      </c>
      <c r="M193" s="2">
        <f t="shared" si="66"/>
        <v>3.1598513011152407E-2</v>
      </c>
      <c r="N193" s="61">
        <v>80</v>
      </c>
      <c r="O193" s="61">
        <v>173</v>
      </c>
      <c r="P193" s="61">
        <v>268</v>
      </c>
      <c r="R193" s="61">
        <v>3</v>
      </c>
      <c r="T193" s="65"/>
      <c r="Y193" s="61">
        <v>6</v>
      </c>
      <c r="Z193" s="61">
        <v>8</v>
      </c>
      <c r="AG193" t="str">
        <f t="shared" si="51"/>
        <v>Ashland</v>
      </c>
      <c r="AH193" t="s">
        <v>662</v>
      </c>
      <c r="AI193">
        <v>2</v>
      </c>
      <c r="AK193">
        <v>1</v>
      </c>
      <c r="AL193" s="105">
        <v>23</v>
      </c>
      <c r="AM193" s="107">
        <v>3</v>
      </c>
      <c r="AN193" s="107">
        <v>15</v>
      </c>
      <c r="AO193" s="111">
        <v>1710</v>
      </c>
      <c r="AP193" s="111">
        <f t="shared" si="67"/>
        <v>23003</v>
      </c>
      <c r="AQ193" t="s">
        <v>2345</v>
      </c>
      <c r="AR193">
        <f t="shared" si="68"/>
        <v>2301710</v>
      </c>
      <c r="AS193" s="1">
        <v>35</v>
      </c>
      <c r="AV193">
        <v>81.73</v>
      </c>
      <c r="AW193">
        <v>1.1399999999999999</v>
      </c>
      <c r="AX193">
        <v>80.59</v>
      </c>
    </row>
    <row r="194" spans="1:50" hidden="1" outlineLevel="1">
      <c r="A194" t="s">
        <v>1690</v>
      </c>
      <c r="B194" s="8" t="s">
        <v>263</v>
      </c>
      <c r="C194" s="1">
        <f t="shared" si="61"/>
        <v>415</v>
      </c>
      <c r="D194" s="8">
        <f>IF(N194&gt;0, RANK(N194,(N194:P194,Q194:AE194)),0)</f>
        <v>3</v>
      </c>
      <c r="E194" s="8">
        <f>IF(O194&gt;0,RANK(O194,(N194:P194,Q194:AE194)),0)</f>
        <v>1</v>
      </c>
      <c r="F194" s="8">
        <f t="shared" si="62"/>
        <v>2</v>
      </c>
      <c r="G194" s="61">
        <f t="shared" ref="G194:G256" si="69">IF(C194&gt;0,MAX(N194:P194)-LARGE(N194:P194,2),0)</f>
        <v>8</v>
      </c>
      <c r="H194" s="66">
        <f t="shared" ref="H194:H256" si="70">IF(C194&gt;0,G194/C194,0)</f>
        <v>1.9277108433734941E-2</v>
      </c>
      <c r="I194" s="7"/>
      <c r="J194" s="2">
        <f t="shared" si="63"/>
        <v>0.16867469879518071</v>
      </c>
      <c r="K194" s="2">
        <f t="shared" si="64"/>
        <v>0.40722891566265063</v>
      </c>
      <c r="L194" s="2">
        <f t="shared" si="65"/>
        <v>0.38795180722891565</v>
      </c>
      <c r="M194" s="2">
        <f t="shared" si="66"/>
        <v>3.6144578313253017E-2</v>
      </c>
      <c r="N194" s="61">
        <v>70</v>
      </c>
      <c r="O194" s="61">
        <v>169</v>
      </c>
      <c r="P194" s="61">
        <v>161</v>
      </c>
      <c r="R194" s="61">
        <v>7</v>
      </c>
      <c r="T194" s="65"/>
      <c r="Y194" s="61">
        <v>4</v>
      </c>
      <c r="Z194" s="61">
        <v>4</v>
      </c>
      <c r="AG194" t="str">
        <f t="shared" si="51"/>
        <v>Athens</v>
      </c>
      <c r="AH194" t="s">
        <v>2099</v>
      </c>
      <c r="AI194">
        <v>2</v>
      </c>
      <c r="AK194">
        <v>1</v>
      </c>
      <c r="AL194" s="105">
        <v>23</v>
      </c>
      <c r="AM194" s="107">
        <v>25</v>
      </c>
      <c r="AN194" s="107">
        <v>10</v>
      </c>
      <c r="AO194" s="111">
        <v>1885</v>
      </c>
      <c r="AP194" s="111">
        <f t="shared" si="67"/>
        <v>23025</v>
      </c>
      <c r="AQ194" t="s">
        <v>2345</v>
      </c>
      <c r="AR194">
        <f t="shared" si="68"/>
        <v>2301885</v>
      </c>
      <c r="AS194" s="1">
        <v>23</v>
      </c>
      <c r="AV194">
        <v>43.51</v>
      </c>
      <c r="AW194">
        <v>0.02</v>
      </c>
      <c r="AX194">
        <v>43.5</v>
      </c>
    </row>
    <row r="195" spans="1:50" hidden="1" outlineLevel="1">
      <c r="A195" t="s">
        <v>1611</v>
      </c>
      <c r="B195" s="8" t="s">
        <v>263</v>
      </c>
      <c r="C195" s="1">
        <f t="shared" si="61"/>
        <v>174</v>
      </c>
      <c r="D195" s="8">
        <f>IF(N195&gt;0, RANK(N195,(N195:P195,Q195:AE195)),0)</f>
        <v>3</v>
      </c>
      <c r="E195" s="8">
        <f>IF(O195&gt;0,RANK(O195,(N195:P195,Q195:AE195)),0)</f>
        <v>1</v>
      </c>
      <c r="F195" s="8">
        <f t="shared" si="62"/>
        <v>2</v>
      </c>
      <c r="G195" s="61">
        <f t="shared" si="69"/>
        <v>13</v>
      </c>
      <c r="H195" s="66">
        <f t="shared" si="70"/>
        <v>7.4712643678160925E-2</v>
      </c>
      <c r="I195" s="7"/>
      <c r="J195" s="2">
        <f t="shared" si="63"/>
        <v>9.7701149425287362E-2</v>
      </c>
      <c r="K195" s="2">
        <f t="shared" si="64"/>
        <v>0.47701149425287354</v>
      </c>
      <c r="L195" s="2">
        <f t="shared" si="65"/>
        <v>0.40229885057471265</v>
      </c>
      <c r="M195" s="2">
        <f t="shared" si="66"/>
        <v>2.2988505747126409E-2</v>
      </c>
      <c r="N195" s="61">
        <v>17</v>
      </c>
      <c r="O195" s="61">
        <v>83</v>
      </c>
      <c r="P195" s="61">
        <v>70</v>
      </c>
      <c r="R195" s="61">
        <v>2</v>
      </c>
      <c r="T195" s="65"/>
      <c r="Y195" s="61">
        <v>2</v>
      </c>
      <c r="Z195" s="61">
        <v>0</v>
      </c>
      <c r="AG195" t="str">
        <f t="shared" si="51"/>
        <v>Atkinson</v>
      </c>
      <c r="AH195" t="s">
        <v>1980</v>
      </c>
      <c r="AI195">
        <v>2</v>
      </c>
      <c r="AK195">
        <v>1</v>
      </c>
      <c r="AL195" s="105">
        <v>23</v>
      </c>
      <c r="AM195" s="107">
        <v>21</v>
      </c>
      <c r="AN195" s="107">
        <v>10</v>
      </c>
      <c r="AO195" s="111">
        <v>1920</v>
      </c>
      <c r="AP195" s="111">
        <f t="shared" si="67"/>
        <v>23021</v>
      </c>
      <c r="AQ195" t="s">
        <v>2345</v>
      </c>
      <c r="AR195">
        <f t="shared" si="68"/>
        <v>2301920</v>
      </c>
      <c r="AS195" s="1">
        <v>11</v>
      </c>
      <c r="AV195">
        <v>39.19</v>
      </c>
      <c r="AW195">
        <v>0.02</v>
      </c>
      <c r="AX195">
        <v>39.17</v>
      </c>
    </row>
    <row r="196" spans="1:50" hidden="1" outlineLevel="1">
      <c r="A196" t="s">
        <v>420</v>
      </c>
      <c r="B196" s="8" t="s">
        <v>263</v>
      </c>
      <c r="C196" s="1">
        <f t="shared" si="61"/>
        <v>11207</v>
      </c>
      <c r="D196" s="8">
        <f>IF(N196&gt;0, RANK(N196,(N196:P196,Q196:AE196)),0)</f>
        <v>3</v>
      </c>
      <c r="E196" s="8">
        <f>IF(O196&gt;0,RANK(O196,(N196:P196,Q196:AE196)),0)</f>
        <v>2</v>
      </c>
      <c r="F196" s="8">
        <f t="shared" si="62"/>
        <v>1</v>
      </c>
      <c r="G196" s="61">
        <f t="shared" si="69"/>
        <v>3064</v>
      </c>
      <c r="H196" s="66">
        <f t="shared" si="70"/>
        <v>0.27340055322566253</v>
      </c>
      <c r="I196" s="7"/>
      <c r="J196" s="2">
        <f t="shared" si="63"/>
        <v>0.12554653341661462</v>
      </c>
      <c r="K196" s="2">
        <f t="shared" si="64"/>
        <v>0.28348353707504237</v>
      </c>
      <c r="L196" s="2">
        <f t="shared" si="65"/>
        <v>0.55688409030070496</v>
      </c>
      <c r="M196" s="2">
        <f t="shared" si="66"/>
        <v>3.408583920763808E-2</v>
      </c>
      <c r="N196" s="61">
        <v>1407</v>
      </c>
      <c r="O196" s="61">
        <v>3177</v>
      </c>
      <c r="P196" s="61">
        <v>6241</v>
      </c>
      <c r="R196" s="61">
        <v>93</v>
      </c>
      <c r="T196" s="65"/>
      <c r="Y196" s="61">
        <v>110</v>
      </c>
      <c r="Z196" s="61">
        <v>179</v>
      </c>
      <c r="AG196" t="str">
        <f t="shared" ref="AG196:AG258" si="71">A196</f>
        <v>Auburn</v>
      </c>
      <c r="AH196" t="s">
        <v>1955</v>
      </c>
      <c r="AI196">
        <v>2</v>
      </c>
      <c r="AK196">
        <v>1</v>
      </c>
      <c r="AL196" s="105">
        <v>23</v>
      </c>
      <c r="AM196" s="107">
        <v>1</v>
      </c>
      <c r="AN196" s="107">
        <v>5</v>
      </c>
      <c r="AO196" s="111">
        <v>2060</v>
      </c>
      <c r="AP196" s="111">
        <f t="shared" si="67"/>
        <v>23001</v>
      </c>
      <c r="AQ196" t="s">
        <v>1462</v>
      </c>
      <c r="AR196">
        <f t="shared" si="68"/>
        <v>2302060</v>
      </c>
      <c r="AS196" s="1">
        <v>242</v>
      </c>
      <c r="AV196">
        <v>65.8</v>
      </c>
      <c r="AW196">
        <v>6.01</v>
      </c>
      <c r="AX196">
        <v>59.78</v>
      </c>
    </row>
    <row r="197" spans="1:50" hidden="1" outlineLevel="1">
      <c r="A197" t="s">
        <v>2108</v>
      </c>
      <c r="B197" s="8" t="s">
        <v>263</v>
      </c>
      <c r="C197" s="1">
        <f t="shared" si="61"/>
        <v>8768</v>
      </c>
      <c r="D197" s="8">
        <f>IF(N197&gt;0, RANK(N197,(N197:P197,Q197:AE197)),0)</f>
        <v>3</v>
      </c>
      <c r="E197" s="8">
        <f>IF(O197&gt;0,RANK(O197,(N197:P197,Q197:AE197)),0)</f>
        <v>2</v>
      </c>
      <c r="F197" s="8">
        <f t="shared" si="62"/>
        <v>1</v>
      </c>
      <c r="G197" s="61">
        <f t="shared" si="69"/>
        <v>2561</v>
      </c>
      <c r="H197" s="66">
        <f t="shared" si="70"/>
        <v>0.29208485401459855</v>
      </c>
      <c r="I197" s="7"/>
      <c r="J197" s="2">
        <f t="shared" si="63"/>
        <v>0.140625</v>
      </c>
      <c r="K197" s="2">
        <f t="shared" si="64"/>
        <v>0.26881843065693428</v>
      </c>
      <c r="L197" s="2">
        <f t="shared" si="65"/>
        <v>0.56090328467153283</v>
      </c>
      <c r="M197" s="2">
        <f t="shared" si="66"/>
        <v>2.9653284671532831E-2</v>
      </c>
      <c r="N197" s="61">
        <v>1233</v>
      </c>
      <c r="O197" s="61">
        <v>2357</v>
      </c>
      <c r="P197" s="61">
        <v>4918</v>
      </c>
      <c r="R197" s="61">
        <v>80</v>
      </c>
      <c r="T197" s="65"/>
      <c r="Y197" s="61">
        <v>81</v>
      </c>
      <c r="Z197" s="61">
        <v>99</v>
      </c>
      <c r="AG197" t="str">
        <f t="shared" si="71"/>
        <v>Augusta</v>
      </c>
      <c r="AH197" t="s">
        <v>1222</v>
      </c>
      <c r="AI197">
        <v>1</v>
      </c>
      <c r="AK197">
        <v>1</v>
      </c>
      <c r="AL197" s="105">
        <v>23</v>
      </c>
      <c r="AM197" s="107">
        <v>11</v>
      </c>
      <c r="AN197" s="107">
        <v>10</v>
      </c>
      <c r="AO197" s="111">
        <v>2100</v>
      </c>
      <c r="AP197" s="111">
        <f t="shared" si="67"/>
        <v>23011</v>
      </c>
      <c r="AQ197" t="s">
        <v>1462</v>
      </c>
      <c r="AR197">
        <f t="shared" si="68"/>
        <v>2302100</v>
      </c>
      <c r="AS197" s="1">
        <v>278</v>
      </c>
      <c r="AV197">
        <v>58.28</v>
      </c>
      <c r="AW197">
        <v>2.9</v>
      </c>
      <c r="AX197">
        <v>55.38</v>
      </c>
    </row>
    <row r="198" spans="1:50" hidden="1" outlineLevel="1">
      <c r="A198" t="s">
        <v>1675</v>
      </c>
      <c r="B198" s="8" t="s">
        <v>263</v>
      </c>
      <c r="C198" s="1">
        <f t="shared" si="61"/>
        <v>60</v>
      </c>
      <c r="D198" s="8">
        <f>IF(N198&gt;0, RANK(N198,(N198:P198,Q198:AE198)),0)</f>
        <v>3</v>
      </c>
      <c r="E198" s="8">
        <f>IF(O198&gt;0,RANK(O198,(N198:P198,Q198:AE198)),0)</f>
        <v>1</v>
      </c>
      <c r="F198" s="8">
        <f t="shared" si="62"/>
        <v>2</v>
      </c>
      <c r="G198" s="61">
        <f t="shared" si="69"/>
        <v>16</v>
      </c>
      <c r="H198" s="66">
        <f t="shared" si="70"/>
        <v>0.26666666666666666</v>
      </c>
      <c r="I198" s="7"/>
      <c r="J198" s="2">
        <f t="shared" si="63"/>
        <v>0.15</v>
      </c>
      <c r="K198" s="2">
        <f t="shared" si="64"/>
        <v>0.53333333333333333</v>
      </c>
      <c r="L198" s="2">
        <f t="shared" si="65"/>
        <v>0.26666666666666666</v>
      </c>
      <c r="M198" s="2">
        <f t="shared" si="66"/>
        <v>4.9999999999999989E-2</v>
      </c>
      <c r="N198" s="61">
        <v>9</v>
      </c>
      <c r="O198" s="61">
        <v>32</v>
      </c>
      <c r="P198" s="61">
        <v>16</v>
      </c>
      <c r="R198" s="61">
        <v>0</v>
      </c>
      <c r="T198" s="65"/>
      <c r="Y198" s="61">
        <v>1</v>
      </c>
      <c r="Z198" s="61">
        <v>2</v>
      </c>
      <c r="AG198" t="str">
        <f t="shared" si="71"/>
        <v>Aurora</v>
      </c>
      <c r="AH198" t="s">
        <v>1363</v>
      </c>
      <c r="AI198">
        <v>2</v>
      </c>
      <c r="AK198">
        <v>1</v>
      </c>
      <c r="AL198" s="105">
        <v>23</v>
      </c>
      <c r="AM198" s="107">
        <v>9</v>
      </c>
      <c r="AN198" s="107">
        <v>10</v>
      </c>
      <c r="AO198" s="111">
        <v>2165</v>
      </c>
      <c r="AP198" s="111">
        <f t="shared" si="67"/>
        <v>23009</v>
      </c>
      <c r="AQ198" t="s">
        <v>2345</v>
      </c>
      <c r="AR198">
        <f t="shared" si="68"/>
        <v>2302165</v>
      </c>
      <c r="AS198" s="1">
        <v>2</v>
      </c>
      <c r="AV198">
        <v>38.85</v>
      </c>
      <c r="AW198">
        <v>1.54</v>
      </c>
      <c r="AX198">
        <v>37.31</v>
      </c>
    </row>
    <row r="199" spans="1:50" hidden="1" outlineLevel="1">
      <c r="A199" t="s">
        <v>2849</v>
      </c>
      <c r="B199" s="8" t="s">
        <v>263</v>
      </c>
      <c r="C199" s="1">
        <f t="shared" si="61"/>
        <v>2</v>
      </c>
      <c r="D199" s="8">
        <f>IF(N199&gt;0, RANK(N199,(N199:P199,Q199:AE199)),0)</f>
        <v>0</v>
      </c>
      <c r="E199" s="8">
        <f>IF(O199&gt;0,RANK(O199,(N199:P199,Q199:AE199)),0)</f>
        <v>1</v>
      </c>
      <c r="F199" s="8">
        <f t="shared" si="62"/>
        <v>0</v>
      </c>
      <c r="G199" s="61">
        <f t="shared" si="69"/>
        <v>2</v>
      </c>
      <c r="H199" s="66">
        <f t="shared" si="70"/>
        <v>1</v>
      </c>
      <c r="I199" s="7"/>
      <c r="J199" s="2">
        <f t="shared" si="63"/>
        <v>0</v>
      </c>
      <c r="K199" s="2">
        <f t="shared" si="64"/>
        <v>1</v>
      </c>
      <c r="L199" s="2">
        <f t="shared" si="65"/>
        <v>0</v>
      </c>
      <c r="M199" s="2">
        <f t="shared" si="66"/>
        <v>0</v>
      </c>
      <c r="N199" s="61">
        <v>0</v>
      </c>
      <c r="O199" s="61">
        <v>2</v>
      </c>
      <c r="P199" s="61">
        <v>0</v>
      </c>
      <c r="R199" s="61">
        <v>0</v>
      </c>
      <c r="T199" s="65"/>
      <c r="Y199" s="61">
        <v>0</v>
      </c>
      <c r="Z199" s="61">
        <v>0</v>
      </c>
      <c r="AG199" t="str">
        <f t="shared" si="71"/>
        <v xml:space="preserve"> Aurora Twps</v>
      </c>
      <c r="AH199" t="s">
        <v>1363</v>
      </c>
      <c r="AI199">
        <v>2</v>
      </c>
      <c r="AK199">
        <v>1</v>
      </c>
      <c r="AL199" s="105">
        <v>23</v>
      </c>
      <c r="AM199" s="107">
        <v>9</v>
      </c>
      <c r="AO199" s="139">
        <v>2166</v>
      </c>
      <c r="AP199" s="111">
        <f t="shared" si="67"/>
        <v>23009</v>
      </c>
      <c r="AQ199" t="s">
        <v>882</v>
      </c>
      <c r="AR199">
        <f t="shared" si="68"/>
        <v>2302166</v>
      </c>
      <c r="AS199" s="1">
        <v>0</v>
      </c>
    </row>
    <row r="200" spans="1:50" hidden="1" outlineLevel="1">
      <c r="A200" t="s">
        <v>421</v>
      </c>
      <c r="B200" s="8" t="s">
        <v>263</v>
      </c>
      <c r="C200" s="1">
        <f t="shared" si="61"/>
        <v>230</v>
      </c>
      <c r="D200" s="8">
        <f>IF(N200&gt;0, RANK(N200,(N200:P200,Q200:AE200)),0)</f>
        <v>3</v>
      </c>
      <c r="E200" s="8">
        <f>IF(O200&gt;0,RANK(O200,(N200:P200,Q200:AE200)),0)</f>
        <v>2</v>
      </c>
      <c r="F200" s="8">
        <f t="shared" si="62"/>
        <v>1</v>
      </c>
      <c r="G200" s="61">
        <f t="shared" si="69"/>
        <v>61</v>
      </c>
      <c r="H200" s="66">
        <f t="shared" si="70"/>
        <v>0.26521739130434785</v>
      </c>
      <c r="I200" s="7"/>
      <c r="J200" s="2">
        <f t="shared" si="63"/>
        <v>0.15652173913043479</v>
      </c>
      <c r="K200" s="2">
        <f t="shared" si="64"/>
        <v>0.27826086956521739</v>
      </c>
      <c r="L200" s="2">
        <f t="shared" si="65"/>
        <v>0.54347826086956519</v>
      </c>
      <c r="M200" s="2">
        <f t="shared" si="66"/>
        <v>2.1739130434782705E-2</v>
      </c>
      <c r="N200" s="61">
        <v>36</v>
      </c>
      <c r="O200" s="61">
        <v>64</v>
      </c>
      <c r="P200" s="61">
        <v>125</v>
      </c>
      <c r="R200" s="61">
        <v>0</v>
      </c>
      <c r="T200" s="65"/>
      <c r="Y200" s="61">
        <v>1</v>
      </c>
      <c r="Z200" s="61">
        <v>4</v>
      </c>
      <c r="AG200" t="str">
        <f t="shared" si="71"/>
        <v>Avon</v>
      </c>
      <c r="AH200" t="s">
        <v>501</v>
      </c>
      <c r="AI200">
        <v>2</v>
      </c>
      <c r="AK200">
        <v>1</v>
      </c>
      <c r="AL200" s="105">
        <v>23</v>
      </c>
      <c r="AM200" s="107">
        <v>7</v>
      </c>
      <c r="AN200" s="107">
        <v>5</v>
      </c>
      <c r="AO200" s="111">
        <v>2235</v>
      </c>
      <c r="AP200" s="111">
        <f t="shared" si="67"/>
        <v>23007</v>
      </c>
      <c r="AQ200" t="s">
        <v>2345</v>
      </c>
      <c r="AR200">
        <f t="shared" si="68"/>
        <v>2302235</v>
      </c>
      <c r="AS200" s="1">
        <v>11</v>
      </c>
      <c r="AV200">
        <v>41.52</v>
      </c>
      <c r="AW200">
        <v>0.24</v>
      </c>
      <c r="AX200">
        <v>41.28</v>
      </c>
    </row>
    <row r="201" spans="1:50" hidden="1" outlineLevel="1">
      <c r="A201" t="s">
        <v>776</v>
      </c>
      <c r="B201" s="8" t="s">
        <v>263</v>
      </c>
      <c r="C201" s="1">
        <f t="shared" si="61"/>
        <v>606</v>
      </c>
      <c r="D201" s="8">
        <f>IF(N201&gt;0, RANK(N201,(N201:P201,Q201:AE201)),0)</f>
        <v>3</v>
      </c>
      <c r="E201" s="8">
        <f>IF(O201&gt;0,RANK(O201,(N201:P201,Q201:AE201)),0)</f>
        <v>2</v>
      </c>
      <c r="F201" s="8">
        <f t="shared" si="62"/>
        <v>1</v>
      </c>
      <c r="G201" s="61">
        <f t="shared" si="69"/>
        <v>74</v>
      </c>
      <c r="H201" s="66">
        <f t="shared" si="70"/>
        <v>0.12211221122112212</v>
      </c>
      <c r="I201" s="7"/>
      <c r="J201" s="2">
        <f t="shared" si="63"/>
        <v>0.19306930693069307</v>
      </c>
      <c r="K201" s="2">
        <f t="shared" si="64"/>
        <v>0.32178217821782179</v>
      </c>
      <c r="L201" s="2">
        <f t="shared" si="65"/>
        <v>0.44389438943894388</v>
      </c>
      <c r="M201" s="2">
        <f t="shared" si="66"/>
        <v>4.1254125412541309E-2</v>
      </c>
      <c r="N201" s="61">
        <v>117</v>
      </c>
      <c r="O201" s="61">
        <v>195</v>
      </c>
      <c r="P201" s="61">
        <v>269</v>
      </c>
      <c r="R201" s="61">
        <v>10</v>
      </c>
      <c r="T201" s="65"/>
      <c r="Y201" s="61">
        <v>3</v>
      </c>
      <c r="Z201" s="61">
        <v>12</v>
      </c>
      <c r="AG201" t="str">
        <f t="shared" si="71"/>
        <v>Baileyville</v>
      </c>
      <c r="AH201" t="s">
        <v>342</v>
      </c>
      <c r="AI201">
        <v>2</v>
      </c>
      <c r="AK201">
        <v>1</v>
      </c>
      <c r="AL201" s="105">
        <v>23</v>
      </c>
      <c r="AM201" s="107">
        <v>29</v>
      </c>
      <c r="AN201" s="107">
        <v>15</v>
      </c>
      <c r="AO201" s="111">
        <v>2480</v>
      </c>
      <c r="AP201" s="111">
        <f t="shared" si="67"/>
        <v>23029</v>
      </c>
      <c r="AQ201" t="s">
        <v>2345</v>
      </c>
      <c r="AR201">
        <f t="shared" si="68"/>
        <v>2302480</v>
      </c>
      <c r="AS201" s="1">
        <v>41</v>
      </c>
      <c r="AV201">
        <v>41.08</v>
      </c>
      <c r="AW201">
        <v>4.62</v>
      </c>
      <c r="AX201">
        <v>36.46</v>
      </c>
    </row>
    <row r="202" spans="1:50" hidden="1" outlineLevel="1">
      <c r="A202" t="s">
        <v>2198</v>
      </c>
      <c r="B202" s="8" t="s">
        <v>263</v>
      </c>
      <c r="C202" s="1">
        <f t="shared" si="61"/>
        <v>800</v>
      </c>
      <c r="D202" s="8">
        <f>IF(N202&gt;0, RANK(N202,(N202:P202,Q202:AE202)),0)</f>
        <v>3</v>
      </c>
      <c r="E202" s="8">
        <f>IF(O202&gt;0,RANK(O202,(N202:P202,Q202:AE202)),0)</f>
        <v>2</v>
      </c>
      <c r="F202" s="8">
        <f t="shared" si="62"/>
        <v>1</v>
      </c>
      <c r="G202" s="61">
        <f t="shared" si="69"/>
        <v>100</v>
      </c>
      <c r="H202" s="66">
        <f t="shared" si="70"/>
        <v>0.125</v>
      </c>
      <c r="I202" s="7"/>
      <c r="J202" s="2">
        <f t="shared" si="63"/>
        <v>8.3750000000000005E-2</v>
      </c>
      <c r="K202" s="2">
        <f t="shared" si="64"/>
        <v>0.35875000000000001</v>
      </c>
      <c r="L202" s="2">
        <f t="shared" si="65"/>
        <v>0.48375000000000001</v>
      </c>
      <c r="M202" s="2">
        <f t="shared" si="66"/>
        <v>7.3749999999999982E-2</v>
      </c>
      <c r="N202" s="61">
        <v>67</v>
      </c>
      <c r="O202" s="61">
        <v>287</v>
      </c>
      <c r="P202" s="61">
        <v>387</v>
      </c>
      <c r="R202" s="61">
        <v>9</v>
      </c>
      <c r="T202" s="65"/>
      <c r="Y202" s="61">
        <v>36</v>
      </c>
      <c r="Z202" s="61">
        <v>14</v>
      </c>
      <c r="AG202" t="str">
        <f t="shared" si="71"/>
        <v>Baldwin</v>
      </c>
      <c r="AH202" t="s">
        <v>1076</v>
      </c>
      <c r="AI202">
        <v>1</v>
      </c>
      <c r="AK202">
        <v>1</v>
      </c>
      <c r="AL202" s="105">
        <v>23</v>
      </c>
      <c r="AM202" s="107">
        <v>5</v>
      </c>
      <c r="AN202" s="107">
        <v>5</v>
      </c>
      <c r="AO202" s="111">
        <v>2655</v>
      </c>
      <c r="AP202" s="111">
        <f t="shared" si="67"/>
        <v>23005</v>
      </c>
      <c r="AQ202" t="s">
        <v>2345</v>
      </c>
      <c r="AR202">
        <f t="shared" si="68"/>
        <v>2302655</v>
      </c>
      <c r="AS202" s="1">
        <v>0</v>
      </c>
      <c r="AV202">
        <v>36.33</v>
      </c>
      <c r="AW202">
        <v>1.03</v>
      </c>
      <c r="AX202">
        <v>35.299999999999997</v>
      </c>
    </row>
    <row r="203" spans="1:50" hidden="1" outlineLevel="1">
      <c r="A203" t="s">
        <v>703</v>
      </c>
      <c r="B203" s="8" t="s">
        <v>263</v>
      </c>
      <c r="C203" s="1">
        <f t="shared" si="61"/>
        <v>30</v>
      </c>
      <c r="D203" s="8">
        <f>IF(N203&gt;0, RANK(N203,(N203:P203,Q203:AE203)),0)</f>
        <v>3</v>
      </c>
      <c r="E203" s="8">
        <f>IF(O203&gt;0,RANK(O203,(N203:P203,Q203:AE203)),0)</f>
        <v>1</v>
      </c>
      <c r="F203" s="8">
        <f t="shared" si="62"/>
        <v>2</v>
      </c>
      <c r="G203" s="61">
        <f t="shared" si="69"/>
        <v>2</v>
      </c>
      <c r="H203" s="66">
        <f t="shared" si="70"/>
        <v>6.6666666666666666E-2</v>
      </c>
      <c r="I203" s="7"/>
      <c r="J203" s="2">
        <f t="shared" si="63"/>
        <v>6.6666666666666666E-2</v>
      </c>
      <c r="K203" s="2">
        <f t="shared" si="64"/>
        <v>0.46666666666666667</v>
      </c>
      <c r="L203" s="2">
        <f t="shared" si="65"/>
        <v>0.4</v>
      </c>
      <c r="M203" s="2">
        <f t="shared" si="66"/>
        <v>6.6666666666666652E-2</v>
      </c>
      <c r="N203" s="61">
        <v>2</v>
      </c>
      <c r="O203" s="61">
        <v>14</v>
      </c>
      <c r="P203" s="61">
        <v>12</v>
      </c>
      <c r="R203" s="61">
        <v>0</v>
      </c>
      <c r="T203" s="65"/>
      <c r="Y203" s="61">
        <v>1</v>
      </c>
      <c r="Z203" s="61">
        <v>1</v>
      </c>
      <c r="AG203" t="str">
        <f t="shared" si="71"/>
        <v>Bancroft</v>
      </c>
      <c r="AH203" t="s">
        <v>662</v>
      </c>
      <c r="AI203">
        <v>2</v>
      </c>
      <c r="AK203">
        <v>1</v>
      </c>
      <c r="AL203" s="105">
        <v>23</v>
      </c>
      <c r="AM203" s="107">
        <v>3</v>
      </c>
      <c r="AN203" s="107">
        <v>20</v>
      </c>
      <c r="AO203" s="111">
        <v>2760</v>
      </c>
      <c r="AP203" s="111">
        <f t="shared" si="67"/>
        <v>23003</v>
      </c>
      <c r="AQ203" t="s">
        <v>2345</v>
      </c>
      <c r="AR203">
        <f t="shared" si="68"/>
        <v>2302760</v>
      </c>
      <c r="AS203" s="1">
        <v>1</v>
      </c>
      <c r="AV203">
        <v>40.53</v>
      </c>
      <c r="AW203">
        <v>0.56000000000000005</v>
      </c>
      <c r="AX203">
        <v>39.97</v>
      </c>
    </row>
    <row r="204" spans="1:50" hidden="1" outlineLevel="1">
      <c r="A204" t="s">
        <v>1507</v>
      </c>
      <c r="B204" s="8" t="s">
        <v>263</v>
      </c>
      <c r="C204" s="1">
        <f t="shared" si="61"/>
        <v>14473</v>
      </c>
      <c r="D204" s="8">
        <f>IF(N204&gt;0, RANK(N204,(N204:P204,Q204:AE204)),0)</f>
        <v>3</v>
      </c>
      <c r="E204" s="8">
        <f>IF(O204&gt;0,RANK(O204,(N204:P204,Q204:AE204)),0)</f>
        <v>2</v>
      </c>
      <c r="F204" s="8">
        <f t="shared" si="62"/>
        <v>1</v>
      </c>
      <c r="G204" s="61">
        <f t="shared" si="69"/>
        <v>3029</v>
      </c>
      <c r="H204" s="66">
        <f t="shared" si="70"/>
        <v>0.2092862571685207</v>
      </c>
      <c r="I204" s="7"/>
      <c r="J204" s="2">
        <f t="shared" si="63"/>
        <v>0.14772334692185449</v>
      </c>
      <c r="K204" s="2">
        <f t="shared" si="64"/>
        <v>0.30525806674497341</v>
      </c>
      <c r="L204" s="2">
        <f t="shared" si="65"/>
        <v>0.51454432391349414</v>
      </c>
      <c r="M204" s="2">
        <f t="shared" si="66"/>
        <v>3.247426241967788E-2</v>
      </c>
      <c r="N204" s="61">
        <v>2138</v>
      </c>
      <c r="O204" s="61">
        <v>4418</v>
      </c>
      <c r="P204" s="61">
        <v>7447</v>
      </c>
      <c r="R204" s="61">
        <v>119</v>
      </c>
      <c r="T204" s="65"/>
      <c r="Y204" s="61">
        <v>154</v>
      </c>
      <c r="Z204" s="61">
        <v>197</v>
      </c>
      <c r="AG204" t="str">
        <f t="shared" si="71"/>
        <v>Bangor</v>
      </c>
      <c r="AH204" t="s">
        <v>1357</v>
      </c>
      <c r="AI204">
        <v>2</v>
      </c>
      <c r="AK204">
        <v>1</v>
      </c>
      <c r="AL204" s="105">
        <v>23</v>
      </c>
      <c r="AM204" s="107">
        <v>19</v>
      </c>
      <c r="AN204" s="107">
        <v>10</v>
      </c>
      <c r="AO204" s="111">
        <v>2795</v>
      </c>
      <c r="AP204" s="111">
        <f t="shared" si="67"/>
        <v>23019</v>
      </c>
      <c r="AQ204" t="s">
        <v>1462</v>
      </c>
      <c r="AR204">
        <f t="shared" si="68"/>
        <v>2302795</v>
      </c>
      <c r="AS204" s="1">
        <v>772</v>
      </c>
      <c r="AV204">
        <v>34.74</v>
      </c>
      <c r="AW204">
        <v>0.3</v>
      </c>
      <c r="AX204">
        <v>34.450000000000003</v>
      </c>
    </row>
    <row r="205" spans="1:50" hidden="1" outlineLevel="1">
      <c r="A205" t="s">
        <v>1279</v>
      </c>
      <c r="B205" s="8" t="s">
        <v>263</v>
      </c>
      <c r="C205" s="1">
        <f t="shared" si="61"/>
        <v>2948</v>
      </c>
      <c r="D205" s="8">
        <f>IF(N205&gt;0, RANK(N205,(N205:P205,Q205:AE205)),0)</f>
        <v>3</v>
      </c>
      <c r="E205" s="8">
        <f>IF(O205&gt;0,RANK(O205,(N205:P205,Q205:AE205)),0)</f>
        <v>2</v>
      </c>
      <c r="F205" s="8">
        <f t="shared" si="62"/>
        <v>1</v>
      </c>
      <c r="G205" s="61">
        <f t="shared" si="69"/>
        <v>1128</v>
      </c>
      <c r="H205" s="66">
        <f t="shared" si="70"/>
        <v>0.38263229308005425</v>
      </c>
      <c r="I205" s="7"/>
      <c r="J205" s="2">
        <f t="shared" si="63"/>
        <v>0.17639077340569878</v>
      </c>
      <c r="K205" s="2">
        <f t="shared" si="64"/>
        <v>0.20725915875169607</v>
      </c>
      <c r="L205" s="2">
        <f t="shared" si="65"/>
        <v>0.58989145183175029</v>
      </c>
      <c r="M205" s="2">
        <f t="shared" si="66"/>
        <v>2.6458616010854863E-2</v>
      </c>
      <c r="N205" s="61">
        <v>520</v>
      </c>
      <c r="O205" s="61">
        <v>611</v>
      </c>
      <c r="P205" s="61">
        <v>1739</v>
      </c>
      <c r="R205" s="61">
        <v>12</v>
      </c>
      <c r="T205" s="65"/>
      <c r="Y205" s="61">
        <v>23</v>
      </c>
      <c r="Z205" s="61">
        <v>43</v>
      </c>
      <c r="AG205" t="str">
        <f t="shared" si="71"/>
        <v>Bar Harbor</v>
      </c>
      <c r="AH205" t="s">
        <v>1363</v>
      </c>
      <c r="AI205">
        <v>2</v>
      </c>
      <c r="AK205">
        <v>1</v>
      </c>
      <c r="AL205" s="105">
        <v>23</v>
      </c>
      <c r="AM205" s="107">
        <v>9</v>
      </c>
      <c r="AN205" s="107">
        <v>15</v>
      </c>
      <c r="AO205" s="111">
        <v>2865</v>
      </c>
      <c r="AP205" s="111">
        <f t="shared" si="67"/>
        <v>23009</v>
      </c>
      <c r="AQ205" t="s">
        <v>2345</v>
      </c>
      <c r="AR205">
        <f t="shared" si="68"/>
        <v>2302865</v>
      </c>
      <c r="AS205" s="1">
        <v>86</v>
      </c>
      <c r="AV205">
        <v>70.44</v>
      </c>
      <c r="AW205">
        <v>28.22</v>
      </c>
      <c r="AX205">
        <v>42.21</v>
      </c>
    </row>
    <row r="206" spans="1:50" hidden="1" outlineLevel="1">
      <c r="A206" t="s">
        <v>2114</v>
      </c>
      <c r="B206" s="8" t="s">
        <v>263</v>
      </c>
      <c r="C206" s="1">
        <f t="shared" si="61"/>
        <v>104</v>
      </c>
      <c r="D206" s="8">
        <f>IF(N206&gt;0, RANK(N206,(N206:P206,Q206:AE206)),0)</f>
        <v>3</v>
      </c>
      <c r="E206" s="8">
        <f>IF(O206&gt;0,RANK(O206,(N206:P206,Q206:AE206)),0)</f>
        <v>2</v>
      </c>
      <c r="F206" s="8">
        <f t="shared" si="62"/>
        <v>1</v>
      </c>
      <c r="G206" s="61">
        <f t="shared" si="69"/>
        <v>4</v>
      </c>
      <c r="H206" s="66">
        <f t="shared" si="70"/>
        <v>3.8461538461538464E-2</v>
      </c>
      <c r="I206" s="7"/>
      <c r="J206" s="2">
        <f t="shared" si="63"/>
        <v>0.13461538461538461</v>
      </c>
      <c r="K206" s="2">
        <f t="shared" si="64"/>
        <v>0.39423076923076922</v>
      </c>
      <c r="L206" s="2">
        <f t="shared" si="65"/>
        <v>0.43269230769230771</v>
      </c>
      <c r="M206" s="2">
        <f t="shared" si="66"/>
        <v>3.8461538461538491E-2</v>
      </c>
      <c r="N206" s="61">
        <v>14</v>
      </c>
      <c r="O206" s="61">
        <v>41</v>
      </c>
      <c r="P206" s="61">
        <v>45</v>
      </c>
      <c r="R206" s="61">
        <v>0</v>
      </c>
      <c r="T206" s="65"/>
      <c r="Y206" s="61">
        <v>0</v>
      </c>
      <c r="Z206" s="61">
        <v>4</v>
      </c>
      <c r="AG206" t="str">
        <f t="shared" si="71"/>
        <v>Baring</v>
      </c>
      <c r="AH206" t="s">
        <v>342</v>
      </c>
      <c r="AI206">
        <v>2</v>
      </c>
      <c r="AK206">
        <v>1</v>
      </c>
      <c r="AL206" s="105">
        <v>23</v>
      </c>
      <c r="AM206" s="107">
        <v>29</v>
      </c>
      <c r="AN206" s="107">
        <v>17</v>
      </c>
      <c r="AO206" s="111">
        <v>2970</v>
      </c>
      <c r="AP206" s="111">
        <f t="shared" si="67"/>
        <v>23029</v>
      </c>
      <c r="AQ206" t="s">
        <v>1757</v>
      </c>
      <c r="AR206">
        <f t="shared" si="68"/>
        <v>2302970</v>
      </c>
      <c r="AS206" s="1">
        <v>4</v>
      </c>
      <c r="AV206">
        <v>24.09</v>
      </c>
      <c r="AW206">
        <v>3.18</v>
      </c>
      <c r="AX206">
        <v>20.91</v>
      </c>
    </row>
    <row r="207" spans="1:50" hidden="1" outlineLevel="1">
      <c r="A207" t="s">
        <v>61</v>
      </c>
      <c r="B207" s="8" t="s">
        <v>263</v>
      </c>
      <c r="C207" s="1">
        <f t="shared" si="61"/>
        <v>4504</v>
      </c>
      <c r="D207" s="8">
        <f>IF(N207&gt;0, RANK(N207,(N207:P207,Q207:AE207)),0)</f>
        <v>3</v>
      </c>
      <c r="E207" s="8">
        <f>IF(O207&gt;0,RANK(O207,(N207:P207,Q207:AE207)),0)</f>
        <v>2</v>
      </c>
      <c r="F207" s="8">
        <f t="shared" si="62"/>
        <v>1</v>
      </c>
      <c r="G207" s="61">
        <f t="shared" si="69"/>
        <v>1900</v>
      </c>
      <c r="H207" s="66">
        <f t="shared" si="70"/>
        <v>0.42184724689165187</v>
      </c>
      <c r="I207" s="7"/>
      <c r="J207" s="2">
        <f t="shared" si="63"/>
        <v>0.12078152753108348</v>
      </c>
      <c r="K207" s="2">
        <f t="shared" si="64"/>
        <v>0.21158969804618116</v>
      </c>
      <c r="L207" s="2">
        <f t="shared" si="65"/>
        <v>0.63343694493783309</v>
      </c>
      <c r="M207" s="2">
        <f t="shared" si="66"/>
        <v>3.4191829484902292E-2</v>
      </c>
      <c r="N207" s="61">
        <v>544</v>
      </c>
      <c r="O207" s="61">
        <v>953</v>
      </c>
      <c r="P207" s="61">
        <v>2853</v>
      </c>
      <c r="R207" s="61">
        <v>33</v>
      </c>
      <c r="T207" s="65"/>
      <c r="Y207" s="61">
        <v>84</v>
      </c>
      <c r="Z207" s="61">
        <v>37</v>
      </c>
      <c r="AG207" t="str">
        <f t="shared" si="71"/>
        <v>Bath</v>
      </c>
      <c r="AH207" t="s">
        <v>2074</v>
      </c>
      <c r="AI207">
        <v>1</v>
      </c>
      <c r="AK207">
        <v>1</v>
      </c>
      <c r="AL207" s="105">
        <v>23</v>
      </c>
      <c r="AM207" s="107">
        <v>23</v>
      </c>
      <c r="AN207" s="107">
        <v>10</v>
      </c>
      <c r="AO207" s="111">
        <v>3355</v>
      </c>
      <c r="AP207" s="111">
        <f t="shared" si="67"/>
        <v>23023</v>
      </c>
      <c r="AQ207" t="s">
        <v>1462</v>
      </c>
      <c r="AR207">
        <f t="shared" si="68"/>
        <v>2303355</v>
      </c>
      <c r="AS207" s="1">
        <v>227</v>
      </c>
      <c r="AV207">
        <v>13.24</v>
      </c>
      <c r="AW207">
        <v>4.12</v>
      </c>
      <c r="AX207">
        <v>9.11</v>
      </c>
    </row>
    <row r="208" spans="1:50" hidden="1" outlineLevel="1">
      <c r="A208" t="s">
        <v>2115</v>
      </c>
      <c r="B208" s="8" t="s">
        <v>263</v>
      </c>
      <c r="C208" s="1">
        <f t="shared" si="61"/>
        <v>257</v>
      </c>
      <c r="D208" s="8">
        <f>IF(N208&gt;0, RANK(N208,(N208:P208,Q208:AE208)),0)</f>
        <v>3</v>
      </c>
      <c r="E208" s="8">
        <f>IF(O208&gt;0,RANK(O208,(N208:P208,Q208:AE208)),0)</f>
        <v>2</v>
      </c>
      <c r="F208" s="8">
        <f t="shared" si="62"/>
        <v>1</v>
      </c>
      <c r="G208" s="61">
        <f t="shared" si="69"/>
        <v>6</v>
      </c>
      <c r="H208" s="66">
        <f t="shared" si="70"/>
        <v>2.3346303501945526E-2</v>
      </c>
      <c r="I208" s="7"/>
      <c r="J208" s="2">
        <f t="shared" si="63"/>
        <v>0.16731517509727625</v>
      </c>
      <c r="K208" s="2">
        <f t="shared" si="64"/>
        <v>0.37743190661478598</v>
      </c>
      <c r="L208" s="2">
        <f t="shared" si="65"/>
        <v>0.40077821011673154</v>
      </c>
      <c r="M208" s="2">
        <f t="shared" si="66"/>
        <v>5.4474708171206254E-2</v>
      </c>
      <c r="N208" s="61">
        <v>43</v>
      </c>
      <c r="O208" s="61">
        <v>97</v>
      </c>
      <c r="P208" s="61">
        <v>103</v>
      </c>
      <c r="R208" s="61">
        <v>3</v>
      </c>
      <c r="T208" s="65"/>
      <c r="Y208" s="61">
        <v>2</v>
      </c>
      <c r="Z208" s="61">
        <v>9</v>
      </c>
      <c r="AG208" t="str">
        <f t="shared" si="71"/>
        <v>Beals</v>
      </c>
      <c r="AH208" t="s">
        <v>342</v>
      </c>
      <c r="AI208">
        <v>2</v>
      </c>
      <c r="AK208">
        <v>1</v>
      </c>
      <c r="AL208" s="105">
        <v>23</v>
      </c>
      <c r="AM208" s="107">
        <v>29</v>
      </c>
      <c r="AN208" s="107">
        <v>20</v>
      </c>
      <c r="AO208" s="111">
        <v>3670</v>
      </c>
      <c r="AP208" s="111">
        <f t="shared" si="67"/>
        <v>23029</v>
      </c>
      <c r="AQ208" t="s">
        <v>2345</v>
      </c>
      <c r="AR208">
        <f t="shared" si="68"/>
        <v>2303670</v>
      </c>
      <c r="AS208" s="1">
        <v>23</v>
      </c>
      <c r="AV208">
        <v>47.48</v>
      </c>
      <c r="AW208">
        <v>41.8</v>
      </c>
      <c r="AX208">
        <v>5.68</v>
      </c>
    </row>
    <row r="209" spans="1:50" hidden="1" outlineLevel="1">
      <c r="A209" t="s">
        <v>1850</v>
      </c>
      <c r="B209" s="8" t="s">
        <v>263</v>
      </c>
      <c r="C209" s="1">
        <f t="shared" si="61"/>
        <v>92</v>
      </c>
      <c r="D209" s="8">
        <f>IF(N209&gt;0, RANK(N209,(N209:P209,Q209:AE209)),0)</f>
        <v>3</v>
      </c>
      <c r="E209" s="8">
        <f>IF(O209&gt;0,RANK(O209,(N209:P209,Q209:AE209)),0)</f>
        <v>2</v>
      </c>
      <c r="F209" s="8">
        <f t="shared" si="62"/>
        <v>1</v>
      </c>
      <c r="G209" s="61">
        <f t="shared" si="69"/>
        <v>12</v>
      </c>
      <c r="H209" s="66">
        <f t="shared" si="70"/>
        <v>0.13043478260869565</v>
      </c>
      <c r="I209" s="7"/>
      <c r="J209" s="2">
        <f t="shared" si="63"/>
        <v>5.434782608695652E-2</v>
      </c>
      <c r="K209" s="2">
        <f t="shared" si="64"/>
        <v>0.40217391304347827</v>
      </c>
      <c r="L209" s="2">
        <f t="shared" si="65"/>
        <v>0.53260869565217395</v>
      </c>
      <c r="M209" s="2">
        <f t="shared" si="66"/>
        <v>1.0869565217391242E-2</v>
      </c>
      <c r="N209" s="61">
        <v>5</v>
      </c>
      <c r="O209" s="61">
        <v>37</v>
      </c>
      <c r="P209" s="61">
        <v>49</v>
      </c>
      <c r="R209" s="61">
        <v>1</v>
      </c>
      <c r="T209" s="65"/>
      <c r="Y209" s="61">
        <v>0</v>
      </c>
      <c r="Z209" s="61">
        <v>0</v>
      </c>
      <c r="AG209" t="str">
        <f t="shared" si="71"/>
        <v>Beaver Cove</v>
      </c>
      <c r="AH209" t="s">
        <v>1980</v>
      </c>
      <c r="AI209">
        <v>2</v>
      </c>
      <c r="AK209">
        <v>1</v>
      </c>
      <c r="AL209" s="105">
        <v>23</v>
      </c>
      <c r="AM209" s="107">
        <v>21</v>
      </c>
      <c r="AN209" s="107">
        <v>17</v>
      </c>
      <c r="AO209" s="111">
        <v>3740</v>
      </c>
      <c r="AP209" s="111">
        <f t="shared" si="67"/>
        <v>23021</v>
      </c>
      <c r="AQ209" t="s">
        <v>2345</v>
      </c>
      <c r="AR209">
        <f t="shared" si="68"/>
        <v>2303740</v>
      </c>
      <c r="AS209" s="1">
        <v>3</v>
      </c>
      <c r="AV209">
        <v>32.549999999999997</v>
      </c>
      <c r="AW209">
        <v>0.85</v>
      </c>
      <c r="AX209">
        <v>31.7</v>
      </c>
    </row>
    <row r="210" spans="1:50" hidden="1" outlineLevel="1">
      <c r="A210" t="s">
        <v>2850</v>
      </c>
      <c r="B210" s="8" t="s">
        <v>263</v>
      </c>
      <c r="C210" s="1">
        <f t="shared" si="61"/>
        <v>0</v>
      </c>
      <c r="D210" s="8">
        <f>IF(N210&gt;0, RANK(N210,(N210:P210,Q210:AE210)),0)</f>
        <v>0</v>
      </c>
      <c r="E210" s="8">
        <f>IF(O210&gt;0,RANK(O210,(N210:P210,Q210:AE210)),0)</f>
        <v>0</v>
      </c>
      <c r="F210" s="8">
        <f t="shared" si="62"/>
        <v>0</v>
      </c>
      <c r="G210" s="61">
        <f t="shared" si="69"/>
        <v>0</v>
      </c>
      <c r="H210" s="66">
        <f t="shared" si="70"/>
        <v>0</v>
      </c>
      <c r="I210" s="7"/>
      <c r="J210" s="2" t="str">
        <f t="shared" si="63"/>
        <v>-</v>
      </c>
      <c r="K210" s="2" t="str">
        <f t="shared" si="64"/>
        <v>-</v>
      </c>
      <c r="L210" s="2" t="str">
        <f t="shared" si="65"/>
        <v>-</v>
      </c>
      <c r="M210" s="2" t="str">
        <f t="shared" si="66"/>
        <v>-</v>
      </c>
      <c r="N210" s="61">
        <v>0</v>
      </c>
      <c r="O210" s="61">
        <v>0</v>
      </c>
      <c r="P210" s="61">
        <v>0</v>
      </c>
      <c r="R210" s="61">
        <v>0</v>
      </c>
      <c r="T210" s="65"/>
      <c r="Y210" s="61">
        <v>0</v>
      </c>
      <c r="Z210" s="61">
        <v>0</v>
      </c>
      <c r="AG210" t="str">
        <f t="shared" si="71"/>
        <v xml:space="preserve"> Beaver Cove Twps</v>
      </c>
      <c r="AH210" t="s">
        <v>1980</v>
      </c>
      <c r="AI210">
        <v>2</v>
      </c>
      <c r="AK210">
        <v>1</v>
      </c>
      <c r="AL210" s="105">
        <v>23</v>
      </c>
      <c r="AM210" s="107">
        <v>21</v>
      </c>
      <c r="AO210" s="139">
        <v>3741</v>
      </c>
      <c r="AP210" s="111">
        <f t="shared" si="67"/>
        <v>23021</v>
      </c>
      <c r="AQ210" t="s">
        <v>882</v>
      </c>
      <c r="AR210">
        <f t="shared" si="68"/>
        <v>2303741</v>
      </c>
      <c r="AS210" s="1">
        <v>0</v>
      </c>
    </row>
    <row r="211" spans="1:50" hidden="1" outlineLevel="1">
      <c r="A211" t="s">
        <v>1547</v>
      </c>
      <c r="B211" s="8" t="s">
        <v>263</v>
      </c>
      <c r="C211" s="1">
        <f t="shared" si="61"/>
        <v>34</v>
      </c>
      <c r="D211" s="8">
        <f>IF(N211&gt;0, RANK(N211,(N211:P211,Q211:AE211)),0)</f>
        <v>3</v>
      </c>
      <c r="E211" s="8">
        <f>IF(O211&gt;0,RANK(O211,(N211:P211,Q211:AE211)),0)</f>
        <v>1</v>
      </c>
      <c r="F211" s="8">
        <f t="shared" si="62"/>
        <v>2</v>
      </c>
      <c r="G211" s="61">
        <f t="shared" si="69"/>
        <v>6</v>
      </c>
      <c r="H211" s="66">
        <f t="shared" si="70"/>
        <v>0.17647058823529413</v>
      </c>
      <c r="I211" s="7"/>
      <c r="J211" s="2">
        <f t="shared" si="63"/>
        <v>5.8823529411764705E-2</v>
      </c>
      <c r="K211" s="2">
        <f t="shared" si="64"/>
        <v>0.52941176470588236</v>
      </c>
      <c r="L211" s="2">
        <f t="shared" si="65"/>
        <v>0.35294117647058826</v>
      </c>
      <c r="M211" s="2">
        <f t="shared" si="66"/>
        <v>5.8823529411764663E-2</v>
      </c>
      <c r="N211" s="61">
        <v>2</v>
      </c>
      <c r="O211" s="61">
        <v>18</v>
      </c>
      <c r="P211" s="61">
        <v>12</v>
      </c>
      <c r="R211" s="61">
        <v>0</v>
      </c>
      <c r="T211" s="65"/>
      <c r="Y211" s="61">
        <v>0</v>
      </c>
      <c r="Z211" s="61">
        <v>2</v>
      </c>
      <c r="AG211" t="str">
        <f t="shared" si="71"/>
        <v>Beddington</v>
      </c>
      <c r="AH211" t="s">
        <v>342</v>
      </c>
      <c r="AI211">
        <v>2</v>
      </c>
      <c r="AK211">
        <v>1</v>
      </c>
      <c r="AL211" s="105">
        <v>23</v>
      </c>
      <c r="AM211" s="107">
        <v>29</v>
      </c>
      <c r="AN211" s="107">
        <v>25</v>
      </c>
      <c r="AO211" s="111">
        <v>3810</v>
      </c>
      <c r="AP211" s="111">
        <f t="shared" si="67"/>
        <v>23029</v>
      </c>
      <c r="AQ211" t="s">
        <v>2345</v>
      </c>
      <c r="AR211">
        <f t="shared" si="68"/>
        <v>2303810</v>
      </c>
      <c r="AS211" s="1">
        <v>1</v>
      </c>
      <c r="AV211">
        <v>38.159999999999997</v>
      </c>
      <c r="AW211">
        <v>3.32</v>
      </c>
      <c r="AX211">
        <v>34.840000000000003</v>
      </c>
    </row>
    <row r="212" spans="1:50" hidden="1" outlineLevel="1">
      <c r="A212" t="s">
        <v>2851</v>
      </c>
      <c r="B212" s="8" t="s">
        <v>263</v>
      </c>
      <c r="C212" s="1">
        <f t="shared" si="61"/>
        <v>4</v>
      </c>
      <c r="D212" s="8">
        <f>IF(N212&gt;0, RANK(N212,(N212:P212,Q212:AE212)),0)</f>
        <v>0</v>
      </c>
      <c r="E212" s="8">
        <f>IF(O212&gt;0,RANK(O212,(N212:P212,Q212:AE212)),0)</f>
        <v>1</v>
      </c>
      <c r="F212" s="8">
        <f t="shared" si="62"/>
        <v>1</v>
      </c>
      <c r="G212" s="61">
        <f t="shared" si="69"/>
        <v>0</v>
      </c>
      <c r="H212" s="66">
        <f t="shared" si="70"/>
        <v>0</v>
      </c>
      <c r="I212" s="7"/>
      <c r="J212" s="2">
        <f t="shared" si="63"/>
        <v>0</v>
      </c>
      <c r="K212" s="2">
        <f t="shared" si="64"/>
        <v>0.5</v>
      </c>
      <c r="L212" s="2">
        <f t="shared" si="65"/>
        <v>0.5</v>
      </c>
      <c r="M212" s="2">
        <f t="shared" si="66"/>
        <v>0</v>
      </c>
      <c r="N212" s="61">
        <v>0</v>
      </c>
      <c r="O212" s="61">
        <v>2</v>
      </c>
      <c r="P212" s="61">
        <v>2</v>
      </c>
      <c r="R212" s="61">
        <v>0</v>
      </c>
      <c r="T212" s="65"/>
      <c r="Y212" s="61">
        <v>0</v>
      </c>
      <c r="Z212" s="61">
        <v>0</v>
      </c>
      <c r="AG212" t="str">
        <f t="shared" si="71"/>
        <v xml:space="preserve"> Beddington Twps</v>
      </c>
      <c r="AH212" t="s">
        <v>342</v>
      </c>
      <c r="AI212">
        <v>2</v>
      </c>
      <c r="AK212">
        <v>1</v>
      </c>
      <c r="AL212" s="105">
        <v>23</v>
      </c>
      <c r="AM212" s="107">
        <v>29</v>
      </c>
      <c r="AO212" s="139">
        <v>3811</v>
      </c>
      <c r="AP212" s="111">
        <f t="shared" si="67"/>
        <v>23029</v>
      </c>
      <c r="AQ212" t="s">
        <v>882</v>
      </c>
      <c r="AR212">
        <f t="shared" si="68"/>
        <v>2303811</v>
      </c>
      <c r="AS212" s="1">
        <v>0</v>
      </c>
    </row>
    <row r="213" spans="1:50" hidden="1" outlineLevel="1">
      <c r="A213" t="s">
        <v>1408</v>
      </c>
      <c r="B213" s="8" t="s">
        <v>263</v>
      </c>
      <c r="C213" s="1">
        <f t="shared" si="61"/>
        <v>3543</v>
      </c>
      <c r="D213" s="8">
        <f>IF(N213&gt;0, RANK(N213,(N213:P213,Q213:AE213)),0)</f>
        <v>3</v>
      </c>
      <c r="E213" s="8">
        <f>IF(O213&gt;0,RANK(O213,(N213:P213,Q213:AE213)),0)</f>
        <v>2</v>
      </c>
      <c r="F213" s="8">
        <f t="shared" si="62"/>
        <v>1</v>
      </c>
      <c r="G213" s="61">
        <f t="shared" si="69"/>
        <v>1119</v>
      </c>
      <c r="H213" s="66">
        <f t="shared" si="70"/>
        <v>0.31583403895004236</v>
      </c>
      <c r="I213" s="7"/>
      <c r="J213" s="2">
        <f t="shared" si="63"/>
        <v>0.12785774767146485</v>
      </c>
      <c r="K213" s="2">
        <f t="shared" si="64"/>
        <v>0.26390064916737227</v>
      </c>
      <c r="L213" s="2">
        <f t="shared" si="65"/>
        <v>0.57973468811741458</v>
      </c>
      <c r="M213" s="2">
        <f t="shared" si="66"/>
        <v>2.8506915043748249E-2</v>
      </c>
      <c r="N213" s="61">
        <v>453</v>
      </c>
      <c r="O213" s="61">
        <v>935</v>
      </c>
      <c r="P213" s="61">
        <v>2054</v>
      </c>
      <c r="R213" s="61">
        <v>22</v>
      </c>
      <c r="T213" s="65"/>
      <c r="Y213" s="61">
        <v>21</v>
      </c>
      <c r="Z213" s="61">
        <v>58</v>
      </c>
      <c r="AG213" t="str">
        <f t="shared" si="71"/>
        <v>Belfast</v>
      </c>
      <c r="AH213" t="s">
        <v>780</v>
      </c>
      <c r="AI213">
        <v>2</v>
      </c>
      <c r="AK213">
        <v>1</v>
      </c>
      <c r="AL213" s="105">
        <v>23</v>
      </c>
      <c r="AM213" s="107">
        <v>27</v>
      </c>
      <c r="AN213" s="107">
        <v>5</v>
      </c>
      <c r="AO213" s="111">
        <v>3950</v>
      </c>
      <c r="AP213" s="111">
        <f t="shared" si="67"/>
        <v>23027</v>
      </c>
      <c r="AQ213" t="s">
        <v>1462</v>
      </c>
      <c r="AR213">
        <f t="shared" si="68"/>
        <v>2303950</v>
      </c>
      <c r="AS213" s="1">
        <v>104</v>
      </c>
      <c r="AV213">
        <v>38.35</v>
      </c>
      <c r="AW213">
        <v>4.32</v>
      </c>
      <c r="AX213">
        <v>34.04</v>
      </c>
    </row>
    <row r="214" spans="1:50" hidden="1" outlineLevel="1">
      <c r="A214" t="s">
        <v>2315</v>
      </c>
      <c r="B214" s="8" t="s">
        <v>263</v>
      </c>
      <c r="C214" s="1">
        <f t="shared" si="61"/>
        <v>1874</v>
      </c>
      <c r="D214" s="8">
        <f>IF(N214&gt;0, RANK(N214,(N214:P214,Q214:AE214)),0)</f>
        <v>3</v>
      </c>
      <c r="E214" s="8">
        <f>IF(O214&gt;0,RANK(O214,(N214:P214,Q214:AE214)),0)</f>
        <v>2</v>
      </c>
      <c r="F214" s="8">
        <f t="shared" si="62"/>
        <v>1</v>
      </c>
      <c r="G214" s="61">
        <f t="shared" si="69"/>
        <v>323</v>
      </c>
      <c r="H214" s="66">
        <f t="shared" si="70"/>
        <v>0.17235859124866595</v>
      </c>
      <c r="I214" s="7"/>
      <c r="J214" s="2">
        <f t="shared" si="63"/>
        <v>9.4983991462113129E-2</v>
      </c>
      <c r="K214" s="2">
        <f t="shared" si="64"/>
        <v>0.35485592315901815</v>
      </c>
      <c r="L214" s="2">
        <f t="shared" si="65"/>
        <v>0.52721451440768408</v>
      </c>
      <c r="M214" s="2">
        <f t="shared" si="66"/>
        <v>2.2945570971184659E-2</v>
      </c>
      <c r="N214" s="61">
        <v>178</v>
      </c>
      <c r="O214" s="61">
        <v>665</v>
      </c>
      <c r="P214" s="61">
        <v>988</v>
      </c>
      <c r="R214" s="61">
        <v>11</v>
      </c>
      <c r="T214" s="65"/>
      <c r="Y214" s="61">
        <v>17</v>
      </c>
      <c r="Z214" s="61">
        <v>15</v>
      </c>
      <c r="AG214" t="str">
        <f t="shared" si="71"/>
        <v>Belgrade</v>
      </c>
      <c r="AH214" t="s">
        <v>1222</v>
      </c>
      <c r="AI214">
        <v>2</v>
      </c>
      <c r="AK214">
        <v>1</v>
      </c>
      <c r="AL214" s="105">
        <v>23</v>
      </c>
      <c r="AM214" s="107">
        <v>11</v>
      </c>
      <c r="AN214" s="107">
        <v>15</v>
      </c>
      <c r="AO214" s="111">
        <v>4020</v>
      </c>
      <c r="AP214" s="111">
        <f t="shared" si="67"/>
        <v>23011</v>
      </c>
      <c r="AQ214" t="s">
        <v>2345</v>
      </c>
      <c r="AR214">
        <f t="shared" si="68"/>
        <v>2304020</v>
      </c>
      <c r="AS214" s="1">
        <v>26</v>
      </c>
      <c r="AV214">
        <v>57.91</v>
      </c>
      <c r="AW214">
        <v>14.66</v>
      </c>
      <c r="AX214">
        <v>43.25</v>
      </c>
    </row>
    <row r="215" spans="1:50" hidden="1" outlineLevel="1">
      <c r="A215" t="s">
        <v>491</v>
      </c>
      <c r="B215" s="8" t="s">
        <v>263</v>
      </c>
      <c r="C215" s="1">
        <f t="shared" si="61"/>
        <v>478</v>
      </c>
      <c r="D215" s="8">
        <f>IF(N215&gt;0, RANK(N215,(N215:P215,Q215:AE215)),0)</f>
        <v>3</v>
      </c>
      <c r="E215" s="8">
        <f>IF(O215&gt;0,RANK(O215,(N215:P215,Q215:AE215)),0)</f>
        <v>2</v>
      </c>
      <c r="F215" s="8">
        <f t="shared" si="62"/>
        <v>1</v>
      </c>
      <c r="G215" s="61">
        <f t="shared" si="69"/>
        <v>99</v>
      </c>
      <c r="H215" s="66">
        <f t="shared" si="70"/>
        <v>0.20711297071129708</v>
      </c>
      <c r="I215" s="7"/>
      <c r="J215" s="2">
        <f t="shared" si="63"/>
        <v>0.12133891213389121</v>
      </c>
      <c r="K215" s="2">
        <f t="shared" si="64"/>
        <v>0.31589958158995818</v>
      </c>
      <c r="L215" s="2">
        <f t="shared" si="65"/>
        <v>0.52301255230125521</v>
      </c>
      <c r="M215" s="2">
        <f t="shared" si="66"/>
        <v>3.9748953974895418E-2</v>
      </c>
      <c r="N215" s="61">
        <v>58</v>
      </c>
      <c r="O215" s="61">
        <v>151</v>
      </c>
      <c r="P215" s="61">
        <v>250</v>
      </c>
      <c r="R215" s="61">
        <v>7</v>
      </c>
      <c r="T215" s="65"/>
      <c r="Y215" s="61">
        <v>6</v>
      </c>
      <c r="Z215" s="61">
        <v>6</v>
      </c>
      <c r="AG215" t="str">
        <f t="shared" si="71"/>
        <v>Belmont</v>
      </c>
      <c r="AH215" t="s">
        <v>780</v>
      </c>
      <c r="AI215">
        <v>2</v>
      </c>
      <c r="AK215">
        <v>1</v>
      </c>
      <c r="AL215" s="105">
        <v>23</v>
      </c>
      <c r="AM215" s="107">
        <v>27</v>
      </c>
      <c r="AN215" s="107">
        <v>10</v>
      </c>
      <c r="AO215" s="111">
        <v>4125</v>
      </c>
      <c r="AP215" s="111">
        <f t="shared" si="67"/>
        <v>23027</v>
      </c>
      <c r="AQ215" t="s">
        <v>2345</v>
      </c>
      <c r="AR215">
        <f t="shared" si="68"/>
        <v>2304125</v>
      </c>
      <c r="AS215" s="1">
        <v>23</v>
      </c>
      <c r="AV215">
        <v>14.2</v>
      </c>
      <c r="AW215">
        <v>0.57999999999999996</v>
      </c>
      <c r="AX215">
        <v>13.62</v>
      </c>
    </row>
    <row r="216" spans="1:50" hidden="1" outlineLevel="1">
      <c r="A216" t="s">
        <v>2505</v>
      </c>
      <c r="B216" s="8" t="s">
        <v>263</v>
      </c>
      <c r="C216" s="1">
        <f t="shared" si="61"/>
        <v>1425</v>
      </c>
      <c r="D216" s="8">
        <f>IF(N216&gt;0, RANK(N216,(N216:P216,Q216:AE216)),0)</f>
        <v>3</v>
      </c>
      <c r="E216" s="8">
        <f>IF(O216&gt;0,RANK(O216,(N216:P216,Q216:AE216)),0)</f>
        <v>2</v>
      </c>
      <c r="F216" s="8">
        <f t="shared" si="62"/>
        <v>1</v>
      </c>
      <c r="G216" s="61">
        <f t="shared" si="69"/>
        <v>171</v>
      </c>
      <c r="H216" s="66">
        <f t="shared" si="70"/>
        <v>0.12</v>
      </c>
      <c r="I216" s="7"/>
      <c r="J216" s="2">
        <f t="shared" si="63"/>
        <v>0.14385964912280702</v>
      </c>
      <c r="K216" s="2">
        <f t="shared" si="64"/>
        <v>0.35017543859649125</v>
      </c>
      <c r="L216" s="2">
        <f t="shared" si="65"/>
        <v>0.47017543859649125</v>
      </c>
      <c r="M216" s="2">
        <f t="shared" si="66"/>
        <v>3.5789473684210482E-2</v>
      </c>
      <c r="N216" s="61">
        <v>205</v>
      </c>
      <c r="O216" s="61">
        <v>499</v>
      </c>
      <c r="P216" s="61">
        <v>670</v>
      </c>
      <c r="R216" s="61">
        <v>10</v>
      </c>
      <c r="T216" s="65"/>
      <c r="Y216" s="61">
        <v>19</v>
      </c>
      <c r="Z216" s="61">
        <v>22</v>
      </c>
      <c r="AG216" t="str">
        <f t="shared" si="71"/>
        <v>Benton</v>
      </c>
      <c r="AH216" t="s">
        <v>1222</v>
      </c>
      <c r="AI216">
        <v>2</v>
      </c>
      <c r="AK216">
        <v>1</v>
      </c>
      <c r="AL216" s="105">
        <v>23</v>
      </c>
      <c r="AM216" s="107">
        <v>11</v>
      </c>
      <c r="AN216" s="107">
        <v>20</v>
      </c>
      <c r="AO216" s="111">
        <v>4475</v>
      </c>
      <c r="AP216" s="111">
        <f t="shared" si="67"/>
        <v>23011</v>
      </c>
      <c r="AQ216" t="s">
        <v>2345</v>
      </c>
      <c r="AR216">
        <f t="shared" si="68"/>
        <v>2304475</v>
      </c>
      <c r="AS216" s="1">
        <v>40</v>
      </c>
      <c r="AV216">
        <v>29.06</v>
      </c>
      <c r="AW216">
        <v>0.64</v>
      </c>
      <c r="AX216">
        <v>28.42</v>
      </c>
    </row>
    <row r="217" spans="1:50" hidden="1" outlineLevel="1">
      <c r="A217" t="s">
        <v>2499</v>
      </c>
      <c r="B217" s="8" t="s">
        <v>263</v>
      </c>
      <c r="C217" s="1">
        <f t="shared" si="61"/>
        <v>3516</v>
      </c>
      <c r="D217" s="8">
        <f>IF(N217&gt;0, RANK(N217,(N217:P217,Q217:AE217)),0)</f>
        <v>3</v>
      </c>
      <c r="E217" s="8">
        <f>IF(O217&gt;0,RANK(O217,(N217:P217,Q217:AE217)),0)</f>
        <v>2</v>
      </c>
      <c r="F217" s="8">
        <f t="shared" si="62"/>
        <v>1</v>
      </c>
      <c r="G217" s="61">
        <f t="shared" si="69"/>
        <v>371</v>
      </c>
      <c r="H217" s="66">
        <f t="shared" si="70"/>
        <v>0.10551763367463027</v>
      </c>
      <c r="I217" s="7"/>
      <c r="J217" s="2">
        <f t="shared" si="63"/>
        <v>0.15898748577929464</v>
      </c>
      <c r="K217" s="2">
        <f t="shared" si="64"/>
        <v>0.34698521046643915</v>
      </c>
      <c r="L217" s="2">
        <f t="shared" si="65"/>
        <v>0.45250284414106939</v>
      </c>
      <c r="M217" s="2">
        <f t="shared" si="66"/>
        <v>4.1524459613196785E-2</v>
      </c>
      <c r="N217" s="61">
        <v>559</v>
      </c>
      <c r="O217" s="61">
        <v>1220</v>
      </c>
      <c r="P217" s="61">
        <v>1591</v>
      </c>
      <c r="R217" s="61">
        <v>44</v>
      </c>
      <c r="T217" s="65"/>
      <c r="Y217" s="61">
        <v>25</v>
      </c>
      <c r="Z217" s="61">
        <v>77</v>
      </c>
      <c r="AG217" t="str">
        <f t="shared" si="71"/>
        <v>Berwick</v>
      </c>
      <c r="AH217" t="s">
        <v>1530</v>
      </c>
      <c r="AI217">
        <v>1</v>
      </c>
      <c r="AK217">
        <v>1</v>
      </c>
      <c r="AL217" s="105">
        <v>23</v>
      </c>
      <c r="AM217" s="107">
        <v>31</v>
      </c>
      <c r="AN217" s="107">
        <v>20</v>
      </c>
      <c r="AO217" s="111">
        <v>4720</v>
      </c>
      <c r="AP217" s="111">
        <f t="shared" si="67"/>
        <v>23031</v>
      </c>
      <c r="AQ217" t="s">
        <v>2345</v>
      </c>
      <c r="AR217">
        <f t="shared" si="68"/>
        <v>2304720</v>
      </c>
      <c r="AS217" s="1">
        <v>156</v>
      </c>
      <c r="AV217">
        <v>37.58</v>
      </c>
      <c r="AW217">
        <v>0.46</v>
      </c>
      <c r="AX217">
        <v>37.119999999999997</v>
      </c>
    </row>
    <row r="218" spans="1:50" hidden="1" outlineLevel="1">
      <c r="A218" t="s">
        <v>568</v>
      </c>
      <c r="B218" s="8" t="s">
        <v>263</v>
      </c>
      <c r="C218" s="1">
        <f t="shared" si="61"/>
        <v>1503</v>
      </c>
      <c r="D218" s="8">
        <f>IF(N218&gt;0, RANK(N218,(N218:P218,Q218:AE218)),0)</f>
        <v>3</v>
      </c>
      <c r="E218" s="8">
        <f>IF(O218&gt;0,RANK(O218,(N218:P218,Q218:AE218)),0)</f>
        <v>2</v>
      </c>
      <c r="F218" s="8">
        <f t="shared" si="62"/>
        <v>1</v>
      </c>
      <c r="G218" s="61">
        <f t="shared" si="69"/>
        <v>492</v>
      </c>
      <c r="H218" s="66">
        <f t="shared" si="70"/>
        <v>0.32734530938123751</v>
      </c>
      <c r="I218" s="7"/>
      <c r="J218" s="2">
        <f t="shared" si="63"/>
        <v>0.10645375914836992</v>
      </c>
      <c r="K218" s="2">
        <f t="shared" si="64"/>
        <v>0.26879574184963406</v>
      </c>
      <c r="L218" s="2">
        <f t="shared" si="65"/>
        <v>0.59614105123087158</v>
      </c>
      <c r="M218" s="2">
        <f t="shared" si="66"/>
        <v>2.8609447771124397E-2</v>
      </c>
      <c r="N218" s="61">
        <v>160</v>
      </c>
      <c r="O218" s="61">
        <v>404</v>
      </c>
      <c r="P218" s="61">
        <v>896</v>
      </c>
      <c r="R218" s="61">
        <v>12</v>
      </c>
      <c r="T218" s="65"/>
      <c r="Y218" s="61">
        <v>8</v>
      </c>
      <c r="Z218" s="61">
        <v>23</v>
      </c>
      <c r="AG218" t="str">
        <f t="shared" si="71"/>
        <v>Bethel</v>
      </c>
      <c r="AH218" t="s">
        <v>2430</v>
      </c>
      <c r="AI218">
        <v>2</v>
      </c>
      <c r="AK218">
        <v>1</v>
      </c>
      <c r="AL218" s="105">
        <v>23</v>
      </c>
      <c r="AM218" s="107">
        <v>17</v>
      </c>
      <c r="AN218" s="107">
        <v>10</v>
      </c>
      <c r="AO218" s="111">
        <v>4825</v>
      </c>
      <c r="AP218" s="111">
        <f t="shared" si="67"/>
        <v>23017</v>
      </c>
      <c r="AQ218" t="s">
        <v>2345</v>
      </c>
      <c r="AR218">
        <f t="shared" si="68"/>
        <v>2304825</v>
      </c>
      <c r="AS218" s="1">
        <v>31</v>
      </c>
      <c r="AV218">
        <v>65.95</v>
      </c>
      <c r="AW218">
        <v>1.1200000000000001</v>
      </c>
      <c r="AX218">
        <v>64.83</v>
      </c>
    </row>
    <row r="219" spans="1:50" hidden="1" outlineLevel="1">
      <c r="A219" t="s">
        <v>2528</v>
      </c>
      <c r="B219" s="8" t="s">
        <v>263</v>
      </c>
      <c r="C219" s="1">
        <f t="shared" si="61"/>
        <v>9650</v>
      </c>
      <c r="D219" s="8">
        <f>IF(N219&gt;0, RANK(N219,(N219:P219,Q219:AE219)),0)</f>
        <v>3</v>
      </c>
      <c r="E219" s="8">
        <f>IF(O219&gt;0,RANK(O219,(N219:P219,Q219:AE219)),0)</f>
        <v>2</v>
      </c>
      <c r="F219" s="8">
        <f t="shared" si="62"/>
        <v>1</v>
      </c>
      <c r="G219" s="61">
        <f t="shared" si="69"/>
        <v>2745</v>
      </c>
      <c r="H219" s="66">
        <f t="shared" si="70"/>
        <v>0.28445595854922279</v>
      </c>
      <c r="I219" s="7"/>
      <c r="J219" s="2">
        <f t="shared" si="63"/>
        <v>0.19461139896373056</v>
      </c>
      <c r="K219" s="2">
        <f t="shared" si="64"/>
        <v>0.2427979274611399</v>
      </c>
      <c r="L219" s="2">
        <f t="shared" si="65"/>
        <v>0.52725388601036272</v>
      </c>
      <c r="M219" s="2">
        <f t="shared" si="66"/>
        <v>3.533678756476677E-2</v>
      </c>
      <c r="N219" s="61">
        <v>1878</v>
      </c>
      <c r="O219" s="61">
        <v>2343</v>
      </c>
      <c r="P219" s="61">
        <v>5088</v>
      </c>
      <c r="R219" s="61">
        <v>82</v>
      </c>
      <c r="T219" s="65"/>
      <c r="Y219" s="61">
        <v>87</v>
      </c>
      <c r="Z219" s="61">
        <v>172</v>
      </c>
      <c r="AG219" t="str">
        <f t="shared" si="71"/>
        <v>Biddeford</v>
      </c>
      <c r="AH219" t="s">
        <v>1530</v>
      </c>
      <c r="AI219">
        <v>1</v>
      </c>
      <c r="AK219">
        <v>1</v>
      </c>
      <c r="AL219" s="105">
        <v>23</v>
      </c>
      <c r="AM219" s="107">
        <v>31</v>
      </c>
      <c r="AN219" s="107">
        <v>25</v>
      </c>
      <c r="AO219" s="111">
        <v>4860</v>
      </c>
      <c r="AP219" s="111">
        <f t="shared" si="67"/>
        <v>23031</v>
      </c>
      <c r="AQ219" t="s">
        <v>1462</v>
      </c>
      <c r="AR219">
        <f t="shared" si="68"/>
        <v>2304860</v>
      </c>
      <c r="AS219" s="1">
        <v>398</v>
      </c>
      <c r="AV219">
        <v>34.54</v>
      </c>
      <c r="AW219">
        <v>4.53</v>
      </c>
      <c r="AX219">
        <v>30.01</v>
      </c>
    </row>
    <row r="220" spans="1:50" hidden="1" outlineLevel="1">
      <c r="A220" t="s">
        <v>625</v>
      </c>
      <c r="B220" s="8" t="s">
        <v>263</v>
      </c>
      <c r="C220" s="1">
        <f t="shared" si="61"/>
        <v>442</v>
      </c>
      <c r="D220" s="8">
        <f>IF(N220&gt;0, RANK(N220,(N220:P220,Q220:AE220)),0)</f>
        <v>3</v>
      </c>
      <c r="E220" s="8">
        <f>IF(O220&gt;0,RANK(O220,(N220:P220,Q220:AE220)),0)</f>
        <v>2</v>
      </c>
      <c r="F220" s="8">
        <f t="shared" si="62"/>
        <v>1</v>
      </c>
      <c r="G220" s="61">
        <f t="shared" si="69"/>
        <v>77</v>
      </c>
      <c r="H220" s="66">
        <f t="shared" si="70"/>
        <v>0.17420814479638008</v>
      </c>
      <c r="I220" s="7"/>
      <c r="J220" s="2">
        <f t="shared" si="63"/>
        <v>0.14932126696832579</v>
      </c>
      <c r="K220" s="2">
        <f t="shared" si="64"/>
        <v>0.3190045248868778</v>
      </c>
      <c r="L220" s="2">
        <f t="shared" si="65"/>
        <v>0.49321266968325794</v>
      </c>
      <c r="M220" s="2">
        <f t="shared" si="66"/>
        <v>3.8461538461538436E-2</v>
      </c>
      <c r="N220" s="61">
        <v>66</v>
      </c>
      <c r="O220" s="61">
        <v>141</v>
      </c>
      <c r="P220" s="61">
        <v>218</v>
      </c>
      <c r="R220" s="61">
        <v>2</v>
      </c>
      <c r="T220" s="65"/>
      <c r="Y220" s="61">
        <v>3</v>
      </c>
      <c r="Z220" s="61">
        <v>12</v>
      </c>
      <c r="AG220" t="str">
        <f t="shared" si="71"/>
        <v>Bingham</v>
      </c>
      <c r="AH220" t="s">
        <v>2099</v>
      </c>
      <c r="AI220">
        <v>2</v>
      </c>
      <c r="AK220">
        <v>1</v>
      </c>
      <c r="AL220" s="105">
        <v>23</v>
      </c>
      <c r="AM220" s="107">
        <v>25</v>
      </c>
      <c r="AN220" s="107">
        <v>15</v>
      </c>
      <c r="AO220" s="111">
        <v>5000</v>
      </c>
      <c r="AP220" s="111">
        <f t="shared" si="67"/>
        <v>23025</v>
      </c>
      <c r="AQ220" t="s">
        <v>2345</v>
      </c>
      <c r="AR220">
        <f t="shared" si="68"/>
        <v>2305000</v>
      </c>
      <c r="AS220" s="1">
        <v>32</v>
      </c>
      <c r="AV220">
        <v>35</v>
      </c>
      <c r="AW220">
        <v>0.41</v>
      </c>
      <c r="AX220">
        <v>34.6</v>
      </c>
    </row>
    <row r="221" spans="1:50" hidden="1" outlineLevel="1">
      <c r="A221" t="s">
        <v>1163</v>
      </c>
      <c r="B221" s="8" t="s">
        <v>263</v>
      </c>
      <c r="C221" s="1">
        <f t="shared" si="61"/>
        <v>340</v>
      </c>
      <c r="D221" s="8">
        <f>IF(N221&gt;0, RANK(N221,(N221:P221,Q221:AE221)),0)</f>
        <v>3</v>
      </c>
      <c r="E221" s="8">
        <f>IF(O221&gt;0,RANK(O221,(N221:P221,Q221:AE221)),0)</f>
        <v>1</v>
      </c>
      <c r="F221" s="8">
        <f t="shared" si="62"/>
        <v>2</v>
      </c>
      <c r="G221" s="61">
        <f t="shared" si="69"/>
        <v>72</v>
      </c>
      <c r="H221" s="66">
        <f t="shared" si="70"/>
        <v>0.21176470588235294</v>
      </c>
      <c r="I221" s="7"/>
      <c r="J221" s="2">
        <f t="shared" si="63"/>
        <v>0.10294117647058823</v>
      </c>
      <c r="K221" s="2">
        <f t="shared" si="64"/>
        <v>0.53823529411764703</v>
      </c>
      <c r="L221" s="2">
        <f t="shared" si="65"/>
        <v>0.32647058823529412</v>
      </c>
      <c r="M221" s="2">
        <f t="shared" si="66"/>
        <v>3.235294117647064E-2</v>
      </c>
      <c r="N221" s="61">
        <v>35</v>
      </c>
      <c r="O221" s="61">
        <v>183</v>
      </c>
      <c r="P221" s="61">
        <v>111</v>
      </c>
      <c r="R221" s="61">
        <v>2</v>
      </c>
      <c r="T221" s="65"/>
      <c r="Y221" s="61">
        <v>2</v>
      </c>
      <c r="Z221" s="61">
        <v>7</v>
      </c>
      <c r="AG221" t="str">
        <f t="shared" si="71"/>
        <v>Blaine</v>
      </c>
      <c r="AH221" t="s">
        <v>662</v>
      </c>
      <c r="AI221">
        <v>2</v>
      </c>
      <c r="AK221">
        <v>1</v>
      </c>
      <c r="AL221" s="105">
        <v>23</v>
      </c>
      <c r="AM221" s="107">
        <v>3</v>
      </c>
      <c r="AN221" s="107">
        <v>30</v>
      </c>
      <c r="AO221" s="111">
        <v>5385</v>
      </c>
      <c r="AP221" s="111">
        <f t="shared" si="67"/>
        <v>23003</v>
      </c>
      <c r="AQ221" t="s">
        <v>2345</v>
      </c>
      <c r="AR221">
        <f t="shared" si="68"/>
        <v>2305385</v>
      </c>
      <c r="AS221" s="1">
        <v>31</v>
      </c>
      <c r="AV221">
        <v>18.54</v>
      </c>
      <c r="AW221">
        <v>0.05</v>
      </c>
      <c r="AX221">
        <v>18.48</v>
      </c>
    </row>
    <row r="222" spans="1:50" hidden="1" outlineLevel="1">
      <c r="A222" t="s">
        <v>1503</v>
      </c>
      <c r="B222" s="8" t="s">
        <v>263</v>
      </c>
      <c r="C222" s="1">
        <f t="shared" si="61"/>
        <v>1753</v>
      </c>
      <c r="D222" s="8">
        <f>IF(N222&gt;0, RANK(N222,(N222:P222,Q222:AE222)),0)</f>
        <v>3</v>
      </c>
      <c r="E222" s="8">
        <f>IF(O222&gt;0,RANK(O222,(N222:P222,Q222:AE222)),0)</f>
        <v>2</v>
      </c>
      <c r="F222" s="8">
        <f t="shared" si="62"/>
        <v>1</v>
      </c>
      <c r="G222" s="61">
        <f t="shared" si="69"/>
        <v>517</v>
      </c>
      <c r="H222" s="66">
        <f t="shared" si="70"/>
        <v>0.29492298916143755</v>
      </c>
      <c r="I222" s="7"/>
      <c r="J222" s="2">
        <f t="shared" si="63"/>
        <v>0.14432401597261837</v>
      </c>
      <c r="K222" s="2">
        <f t="shared" si="64"/>
        <v>0.27096406160867087</v>
      </c>
      <c r="L222" s="2">
        <f t="shared" si="65"/>
        <v>0.56588705077010837</v>
      </c>
      <c r="M222" s="2">
        <f t="shared" si="66"/>
        <v>1.8824871648602359E-2</v>
      </c>
      <c r="N222" s="61">
        <v>253</v>
      </c>
      <c r="O222" s="61">
        <v>475</v>
      </c>
      <c r="P222" s="61">
        <v>992</v>
      </c>
      <c r="R222" s="61">
        <v>6</v>
      </c>
      <c r="T222" s="65"/>
      <c r="Y222" s="61">
        <v>3</v>
      </c>
      <c r="Z222" s="61">
        <v>24</v>
      </c>
      <c r="AG222" t="str">
        <f t="shared" si="71"/>
        <v>Blue Hill</v>
      </c>
      <c r="AH222" t="s">
        <v>1363</v>
      </c>
      <c r="AI222">
        <v>2</v>
      </c>
      <c r="AK222">
        <v>1</v>
      </c>
      <c r="AL222" s="105">
        <v>23</v>
      </c>
      <c r="AM222" s="107">
        <v>9</v>
      </c>
      <c r="AN222" s="107">
        <v>20</v>
      </c>
      <c r="AO222" s="111">
        <v>5700</v>
      </c>
      <c r="AP222" s="111">
        <f t="shared" si="67"/>
        <v>23009</v>
      </c>
      <c r="AQ222" t="s">
        <v>2345</v>
      </c>
      <c r="AR222">
        <f t="shared" si="68"/>
        <v>2305700</v>
      </c>
      <c r="AS222" s="1">
        <v>24</v>
      </c>
      <c r="AV222">
        <v>86.67</v>
      </c>
      <c r="AW222">
        <v>24.13</v>
      </c>
      <c r="AX222">
        <v>62.53</v>
      </c>
    </row>
    <row r="223" spans="1:50" hidden="1" outlineLevel="1">
      <c r="A223" t="s">
        <v>1636</v>
      </c>
      <c r="B223" s="8" t="s">
        <v>263</v>
      </c>
      <c r="C223" s="1">
        <f t="shared" si="61"/>
        <v>2038</v>
      </c>
      <c r="D223" s="8">
        <f>IF(N223&gt;0, RANK(N223,(N223:P223,Q223:AE223)),0)</f>
        <v>3</v>
      </c>
      <c r="E223" s="8">
        <f>IF(O223&gt;0,RANK(O223,(N223:P223,Q223:AE223)),0)</f>
        <v>2</v>
      </c>
      <c r="F223" s="8">
        <f t="shared" si="62"/>
        <v>1</v>
      </c>
      <c r="G223" s="61">
        <f t="shared" si="69"/>
        <v>492</v>
      </c>
      <c r="H223" s="66">
        <f t="shared" si="70"/>
        <v>0.24141315014720313</v>
      </c>
      <c r="I223" s="7"/>
      <c r="J223" s="2">
        <f t="shared" si="63"/>
        <v>7.2620215897939155E-2</v>
      </c>
      <c r="K223" s="2">
        <f t="shared" si="64"/>
        <v>0.33562315996074582</v>
      </c>
      <c r="L223" s="2">
        <f t="shared" si="65"/>
        <v>0.57703631010794898</v>
      </c>
      <c r="M223" s="2">
        <f t="shared" si="66"/>
        <v>1.4720314033366044E-2</v>
      </c>
      <c r="N223" s="61">
        <v>148</v>
      </c>
      <c r="O223" s="61">
        <v>684</v>
      </c>
      <c r="P223" s="61">
        <v>1176</v>
      </c>
      <c r="R223" s="61">
        <v>4</v>
      </c>
      <c r="T223" s="65"/>
      <c r="Y223" s="61">
        <v>8</v>
      </c>
      <c r="Z223" s="61">
        <v>18</v>
      </c>
      <c r="AG223" t="str">
        <f t="shared" si="71"/>
        <v>Boothbay</v>
      </c>
      <c r="AH223" t="s">
        <v>2246</v>
      </c>
      <c r="AI223">
        <v>1</v>
      </c>
      <c r="AK223">
        <v>1</v>
      </c>
      <c r="AL223" s="105">
        <v>23</v>
      </c>
      <c r="AM223" s="107">
        <v>15</v>
      </c>
      <c r="AN223" s="107">
        <v>10</v>
      </c>
      <c r="AO223" s="111">
        <v>6050</v>
      </c>
      <c r="AP223" s="111">
        <f t="shared" si="67"/>
        <v>23015</v>
      </c>
      <c r="AQ223" t="s">
        <v>2345</v>
      </c>
      <c r="AR223">
        <f t="shared" si="68"/>
        <v>2306050</v>
      </c>
      <c r="AS223" s="1">
        <v>36</v>
      </c>
      <c r="AV223">
        <v>46.13</v>
      </c>
      <c r="AW223">
        <v>24.03</v>
      </c>
      <c r="AX223">
        <v>22.1</v>
      </c>
    </row>
    <row r="224" spans="1:50" hidden="1" outlineLevel="1">
      <c r="A224" t="s">
        <v>2206</v>
      </c>
      <c r="B224" s="8" t="s">
        <v>263</v>
      </c>
      <c r="C224" s="1">
        <f t="shared" si="61"/>
        <v>1341</v>
      </c>
      <c r="D224" s="8">
        <f>IF(N224&gt;0, RANK(N224,(N224:P224,Q224:AE224)),0)</f>
        <v>3</v>
      </c>
      <c r="E224" s="8">
        <f>IF(O224&gt;0,RANK(O224,(N224:P224,Q224:AE224)),0)</f>
        <v>2</v>
      </c>
      <c r="F224" s="8">
        <f t="shared" si="62"/>
        <v>1</v>
      </c>
      <c r="G224" s="61">
        <f t="shared" si="69"/>
        <v>378</v>
      </c>
      <c r="H224" s="66">
        <f t="shared" si="70"/>
        <v>0.28187919463087246</v>
      </c>
      <c r="I224" s="7"/>
      <c r="J224" s="2">
        <f t="shared" si="63"/>
        <v>8.0536912751677847E-2</v>
      </c>
      <c r="K224" s="2">
        <f t="shared" si="64"/>
        <v>0.30574198359433258</v>
      </c>
      <c r="L224" s="2">
        <f t="shared" si="65"/>
        <v>0.5876211782252051</v>
      </c>
      <c r="M224" s="2">
        <f t="shared" si="66"/>
        <v>2.6099925428784476E-2</v>
      </c>
      <c r="N224" s="61">
        <v>108</v>
      </c>
      <c r="O224" s="61">
        <v>410</v>
      </c>
      <c r="P224" s="61">
        <v>788</v>
      </c>
      <c r="R224" s="61">
        <v>8</v>
      </c>
      <c r="T224" s="65"/>
      <c r="Y224" s="61">
        <v>12</v>
      </c>
      <c r="Z224" s="61">
        <v>15</v>
      </c>
      <c r="AG224" t="str">
        <f t="shared" si="71"/>
        <v>Boothbay Harbor</v>
      </c>
      <c r="AH224" t="s">
        <v>2246</v>
      </c>
      <c r="AI224">
        <v>1</v>
      </c>
      <c r="AK224">
        <v>1</v>
      </c>
      <c r="AL224" s="105">
        <v>23</v>
      </c>
      <c r="AM224" s="107">
        <v>15</v>
      </c>
      <c r="AN224" s="107">
        <v>15</v>
      </c>
      <c r="AO224" s="111">
        <v>6120</v>
      </c>
      <c r="AP224" s="111">
        <f t="shared" si="67"/>
        <v>23015</v>
      </c>
      <c r="AQ224" t="s">
        <v>2345</v>
      </c>
      <c r="AR224">
        <f t="shared" si="68"/>
        <v>2306120</v>
      </c>
      <c r="AS224" s="1">
        <v>27</v>
      </c>
      <c r="AV224">
        <v>9.23</v>
      </c>
      <c r="AW224">
        <v>3.46</v>
      </c>
      <c r="AX224">
        <v>5.77</v>
      </c>
    </row>
    <row r="225" spans="1:50" hidden="1" outlineLevel="1">
      <c r="A225" t="s">
        <v>2054</v>
      </c>
      <c r="B225" s="8" t="s">
        <v>263</v>
      </c>
      <c r="C225" s="1">
        <f t="shared" si="61"/>
        <v>1594</v>
      </c>
      <c r="D225" s="8">
        <f>IF(N225&gt;0, RANK(N225,(N225:P225,Q225:AE225)),0)</f>
        <v>3</v>
      </c>
      <c r="E225" s="8">
        <f>IF(O225&gt;0,RANK(O225,(N225:P225,Q225:AE225)),0)</f>
        <v>2</v>
      </c>
      <c r="F225" s="8">
        <f t="shared" si="62"/>
        <v>1</v>
      </c>
      <c r="G225" s="61">
        <f t="shared" si="69"/>
        <v>277</v>
      </c>
      <c r="H225" s="66">
        <f t="shared" si="70"/>
        <v>0.1737766624843162</v>
      </c>
      <c r="I225" s="7"/>
      <c r="J225" s="2">
        <f t="shared" si="63"/>
        <v>6.6499372647427848E-2</v>
      </c>
      <c r="K225" s="2">
        <f t="shared" si="64"/>
        <v>0.36198243412797992</v>
      </c>
      <c r="L225" s="2">
        <f t="shared" si="65"/>
        <v>0.53575909661229615</v>
      </c>
      <c r="M225" s="2">
        <f t="shared" si="66"/>
        <v>3.5759096612296037E-2</v>
      </c>
      <c r="N225" s="61">
        <v>106</v>
      </c>
      <c r="O225" s="61">
        <v>577</v>
      </c>
      <c r="P225" s="61">
        <v>854</v>
      </c>
      <c r="R225" s="61">
        <v>13</v>
      </c>
      <c r="T225" s="65"/>
      <c r="Y225" s="61">
        <v>21</v>
      </c>
      <c r="Z225" s="61">
        <v>23</v>
      </c>
      <c r="AG225" t="str">
        <f t="shared" si="71"/>
        <v>Bowdoin</v>
      </c>
      <c r="AH225" t="s">
        <v>2074</v>
      </c>
      <c r="AI225">
        <v>1</v>
      </c>
      <c r="AK225">
        <v>1</v>
      </c>
      <c r="AL225" s="105">
        <v>23</v>
      </c>
      <c r="AM225" s="107">
        <v>23</v>
      </c>
      <c r="AN225" s="107">
        <v>15</v>
      </c>
      <c r="AO225" s="111">
        <v>6260</v>
      </c>
      <c r="AP225" s="111">
        <f t="shared" si="67"/>
        <v>23023</v>
      </c>
      <c r="AQ225" t="s">
        <v>2345</v>
      </c>
      <c r="AR225">
        <f t="shared" si="68"/>
        <v>2306260</v>
      </c>
      <c r="AS225" s="1">
        <v>50</v>
      </c>
      <c r="AV225">
        <v>43.65</v>
      </c>
      <c r="AW225">
        <v>0.16</v>
      </c>
      <c r="AX225">
        <v>43.49</v>
      </c>
    </row>
    <row r="226" spans="1:50" hidden="1" outlineLevel="1">
      <c r="A226" t="s">
        <v>2485</v>
      </c>
      <c r="B226" s="8" t="s">
        <v>263</v>
      </c>
      <c r="C226" s="1">
        <f t="shared" si="61"/>
        <v>1734</v>
      </c>
      <c r="D226" s="8">
        <f>IF(N226&gt;0, RANK(N226,(N226:P226,Q226:AE226)),0)</f>
        <v>3</v>
      </c>
      <c r="E226" s="8">
        <f>IF(O226&gt;0,RANK(O226,(N226:P226,Q226:AE226)),0)</f>
        <v>2</v>
      </c>
      <c r="F226" s="8">
        <f t="shared" si="62"/>
        <v>1</v>
      </c>
      <c r="G226" s="61">
        <f t="shared" si="69"/>
        <v>617</v>
      </c>
      <c r="H226" s="66">
        <f t="shared" si="70"/>
        <v>0.35582468281430218</v>
      </c>
      <c r="I226" s="7"/>
      <c r="J226" s="2">
        <f t="shared" si="63"/>
        <v>8.5928489042675887E-2</v>
      </c>
      <c r="K226" s="2">
        <f t="shared" si="64"/>
        <v>0.26758938869665511</v>
      </c>
      <c r="L226" s="2">
        <f t="shared" si="65"/>
        <v>0.62341407151095729</v>
      </c>
      <c r="M226" s="2">
        <f t="shared" si="66"/>
        <v>2.3068050749711633E-2</v>
      </c>
      <c r="N226" s="61">
        <v>149</v>
      </c>
      <c r="O226" s="61">
        <v>464</v>
      </c>
      <c r="P226" s="61">
        <v>1081</v>
      </c>
      <c r="R226" s="61">
        <v>7</v>
      </c>
      <c r="T226" s="65"/>
      <c r="Y226" s="61">
        <v>16</v>
      </c>
      <c r="Z226" s="61">
        <v>17</v>
      </c>
      <c r="AG226" t="str">
        <f t="shared" si="71"/>
        <v>Bowdoinham</v>
      </c>
      <c r="AH226" t="s">
        <v>2074</v>
      </c>
      <c r="AI226">
        <v>1</v>
      </c>
      <c r="AK226">
        <v>1</v>
      </c>
      <c r="AL226" s="105">
        <v>23</v>
      </c>
      <c r="AM226" s="107">
        <v>23</v>
      </c>
      <c r="AN226" s="107">
        <v>20</v>
      </c>
      <c r="AO226" s="111">
        <v>6365</v>
      </c>
      <c r="AP226" s="111">
        <f t="shared" si="67"/>
        <v>23023</v>
      </c>
      <c r="AQ226" t="s">
        <v>2345</v>
      </c>
      <c r="AR226">
        <f t="shared" si="68"/>
        <v>2306365</v>
      </c>
      <c r="AS226" s="1">
        <v>33</v>
      </c>
      <c r="AV226">
        <v>39.14</v>
      </c>
      <c r="AW226">
        <v>4.74</v>
      </c>
      <c r="AX226">
        <v>34.4</v>
      </c>
    </row>
    <row r="227" spans="1:50" hidden="1" outlineLevel="1">
      <c r="A227" t="s">
        <v>1667</v>
      </c>
      <c r="B227" s="8" t="s">
        <v>263</v>
      </c>
      <c r="C227" s="1">
        <f t="shared" si="61"/>
        <v>83</v>
      </c>
      <c r="D227" s="8">
        <f>IF(N227&gt;0, RANK(N227,(N227:P227,Q227:AE227)),0)</f>
        <v>3</v>
      </c>
      <c r="E227" s="8">
        <f>IF(O227&gt;0,RANK(O227,(N227:P227,Q227:AE227)),0)</f>
        <v>1</v>
      </c>
      <c r="F227" s="8">
        <f t="shared" si="62"/>
        <v>2</v>
      </c>
      <c r="G227" s="61">
        <f t="shared" si="69"/>
        <v>5</v>
      </c>
      <c r="H227" s="66">
        <f t="shared" si="70"/>
        <v>6.0240963855421686E-2</v>
      </c>
      <c r="I227" s="7"/>
      <c r="J227" s="2">
        <f t="shared" si="63"/>
        <v>8.4337349397590355E-2</v>
      </c>
      <c r="K227" s="2">
        <f t="shared" si="64"/>
        <v>0.48192771084337349</v>
      </c>
      <c r="L227" s="2">
        <f t="shared" si="65"/>
        <v>0.42168674698795183</v>
      </c>
      <c r="M227" s="2">
        <f t="shared" si="66"/>
        <v>1.2048192771084376E-2</v>
      </c>
      <c r="N227" s="61">
        <v>7</v>
      </c>
      <c r="O227" s="61">
        <v>40</v>
      </c>
      <c r="P227" s="61">
        <v>35</v>
      </c>
      <c r="R227" s="61">
        <v>0</v>
      </c>
      <c r="T227" s="65"/>
      <c r="Y227" s="61">
        <v>0</v>
      </c>
      <c r="Z227" s="61">
        <v>1</v>
      </c>
      <c r="AG227" t="str">
        <f t="shared" si="71"/>
        <v>Bowerbank</v>
      </c>
      <c r="AH227" t="s">
        <v>1980</v>
      </c>
      <c r="AI227">
        <v>2</v>
      </c>
      <c r="AK227">
        <v>1</v>
      </c>
      <c r="AL227" s="105">
        <v>23</v>
      </c>
      <c r="AM227" s="107">
        <v>21</v>
      </c>
      <c r="AN227" s="107">
        <v>25</v>
      </c>
      <c r="AO227" s="111">
        <v>6400</v>
      </c>
      <c r="AP227" s="111">
        <f t="shared" si="67"/>
        <v>23021</v>
      </c>
      <c r="AQ227" t="s">
        <v>2345</v>
      </c>
      <c r="AR227">
        <f t="shared" si="68"/>
        <v>2306400</v>
      </c>
      <c r="AS227" s="1">
        <v>2</v>
      </c>
      <c r="AV227">
        <v>47.27</v>
      </c>
      <c r="AW227">
        <v>5.57</v>
      </c>
      <c r="AX227">
        <v>41.7</v>
      </c>
    </row>
    <row r="228" spans="1:50" hidden="1" outlineLevel="1">
      <c r="A228" t="s">
        <v>2036</v>
      </c>
      <c r="B228" s="8" t="s">
        <v>263</v>
      </c>
      <c r="C228" s="1">
        <f t="shared" si="61"/>
        <v>598</v>
      </c>
      <c r="D228" s="8">
        <f>IF(N228&gt;0, RANK(N228,(N228:P228,Q228:AE228)),0)</f>
        <v>3</v>
      </c>
      <c r="E228" s="8">
        <f>IF(O228&gt;0,RANK(O228,(N228:P228,Q228:AE228)),0)</f>
        <v>1</v>
      </c>
      <c r="F228" s="8">
        <f t="shared" si="62"/>
        <v>2</v>
      </c>
      <c r="G228" s="61">
        <f t="shared" si="69"/>
        <v>51</v>
      </c>
      <c r="H228" s="66">
        <f t="shared" si="70"/>
        <v>8.5284280936454848E-2</v>
      </c>
      <c r="I228" s="7"/>
      <c r="J228" s="2">
        <f t="shared" si="63"/>
        <v>0.12709030100334448</v>
      </c>
      <c r="K228" s="2">
        <f t="shared" si="64"/>
        <v>0.45986622073578598</v>
      </c>
      <c r="L228" s="2">
        <f t="shared" si="65"/>
        <v>0.37458193979933108</v>
      </c>
      <c r="M228" s="2">
        <f t="shared" si="66"/>
        <v>3.8461538461538436E-2</v>
      </c>
      <c r="N228" s="61">
        <v>76</v>
      </c>
      <c r="O228" s="61">
        <v>275</v>
      </c>
      <c r="P228" s="61">
        <v>224</v>
      </c>
      <c r="R228" s="61">
        <v>3</v>
      </c>
      <c r="T228" s="65"/>
      <c r="Y228" s="61">
        <v>7</v>
      </c>
      <c r="Z228" s="61">
        <v>13</v>
      </c>
      <c r="AG228" t="str">
        <f t="shared" si="71"/>
        <v>Bradford</v>
      </c>
      <c r="AH228" t="s">
        <v>1357</v>
      </c>
      <c r="AI228">
        <v>2</v>
      </c>
      <c r="AK228">
        <v>1</v>
      </c>
      <c r="AL228" s="105">
        <v>23</v>
      </c>
      <c r="AM228" s="107">
        <v>19</v>
      </c>
      <c r="AN228" s="107">
        <v>15</v>
      </c>
      <c r="AO228" s="111">
        <v>6575</v>
      </c>
      <c r="AP228" s="111">
        <f t="shared" si="67"/>
        <v>23019</v>
      </c>
      <c r="AQ228" t="s">
        <v>2345</v>
      </c>
      <c r="AR228">
        <f t="shared" si="68"/>
        <v>2306575</v>
      </c>
      <c r="AS228" s="1">
        <v>25</v>
      </c>
      <c r="AV228">
        <v>41.31</v>
      </c>
      <c r="AW228">
        <v>0</v>
      </c>
      <c r="AX228">
        <v>41.31</v>
      </c>
    </row>
    <row r="229" spans="1:50" hidden="1" outlineLevel="1">
      <c r="A229" t="s">
        <v>1053</v>
      </c>
      <c r="B229" s="8" t="s">
        <v>263</v>
      </c>
      <c r="C229" s="1">
        <f t="shared" si="61"/>
        <v>768</v>
      </c>
      <c r="D229" s="8">
        <f>IF(N229&gt;0, RANK(N229,(N229:P229,Q229:AE229)),0)</f>
        <v>3</v>
      </c>
      <c r="E229" s="8">
        <f>IF(O229&gt;0,RANK(O229,(N229:P229,Q229:AE229)),0)</f>
        <v>2</v>
      </c>
      <c r="F229" s="8">
        <f t="shared" si="62"/>
        <v>1</v>
      </c>
      <c r="G229" s="61">
        <f t="shared" si="69"/>
        <v>151</v>
      </c>
      <c r="H229" s="66">
        <f t="shared" si="70"/>
        <v>0.19661458333333334</v>
      </c>
      <c r="I229" s="7"/>
      <c r="J229" s="2">
        <f t="shared" si="63"/>
        <v>0.15104166666666666</v>
      </c>
      <c r="K229" s="2">
        <f t="shared" si="64"/>
        <v>0.31510416666666669</v>
      </c>
      <c r="L229" s="2">
        <f t="shared" si="65"/>
        <v>0.51171875</v>
      </c>
      <c r="M229" s="2">
        <f t="shared" si="66"/>
        <v>2.2135416666666741E-2</v>
      </c>
      <c r="N229" s="61">
        <v>116</v>
      </c>
      <c r="O229" s="61">
        <v>242</v>
      </c>
      <c r="P229" s="61">
        <v>393</v>
      </c>
      <c r="R229" s="61">
        <v>2</v>
      </c>
      <c r="T229" s="65"/>
      <c r="Y229" s="61">
        <v>7</v>
      </c>
      <c r="Z229" s="61">
        <v>8</v>
      </c>
      <c r="AG229" t="str">
        <f t="shared" si="71"/>
        <v>Bradley</v>
      </c>
      <c r="AH229" t="s">
        <v>1357</v>
      </c>
      <c r="AI229">
        <v>2</v>
      </c>
      <c r="AK229">
        <v>1</v>
      </c>
      <c r="AL229" s="105">
        <v>23</v>
      </c>
      <c r="AM229" s="107">
        <v>19</v>
      </c>
      <c r="AN229" s="107">
        <v>20</v>
      </c>
      <c r="AO229" s="111">
        <v>6680</v>
      </c>
      <c r="AP229" s="111">
        <f t="shared" si="67"/>
        <v>23019</v>
      </c>
      <c r="AQ229" t="s">
        <v>2345</v>
      </c>
      <c r="AR229">
        <f t="shared" si="68"/>
        <v>2306680</v>
      </c>
      <c r="AS229" s="1">
        <v>43</v>
      </c>
      <c r="AV229">
        <v>50.79</v>
      </c>
      <c r="AW229">
        <v>1.23</v>
      </c>
      <c r="AX229">
        <v>49.56</v>
      </c>
    </row>
    <row r="230" spans="1:50" hidden="1" outlineLevel="1">
      <c r="A230" t="s">
        <v>130</v>
      </c>
      <c r="B230" s="8" t="s">
        <v>263</v>
      </c>
      <c r="C230" s="1">
        <f t="shared" si="61"/>
        <v>494</v>
      </c>
      <c r="D230" s="8">
        <f>IF(N230&gt;0, RANK(N230,(N230:P230,Q230:AE230)),0)</f>
        <v>3</v>
      </c>
      <c r="E230" s="8">
        <f>IF(O230&gt;0,RANK(O230,(N230:P230,Q230:AE230)),0)</f>
        <v>2</v>
      </c>
      <c r="F230" s="8">
        <f t="shared" si="62"/>
        <v>1</v>
      </c>
      <c r="G230" s="61">
        <f t="shared" si="69"/>
        <v>127</v>
      </c>
      <c r="H230" s="66">
        <f t="shared" si="70"/>
        <v>0.25708502024291496</v>
      </c>
      <c r="I230" s="7"/>
      <c r="J230" s="2">
        <f t="shared" si="63"/>
        <v>0.11133603238866396</v>
      </c>
      <c r="K230" s="2">
        <f t="shared" si="64"/>
        <v>0.30364372469635625</v>
      </c>
      <c r="L230" s="2">
        <f t="shared" si="65"/>
        <v>0.56072874493927127</v>
      </c>
      <c r="M230" s="2">
        <f t="shared" si="66"/>
        <v>2.4291497975708509E-2</v>
      </c>
      <c r="N230" s="61">
        <v>55</v>
      </c>
      <c r="O230" s="61">
        <v>150</v>
      </c>
      <c r="P230" s="61">
        <v>277</v>
      </c>
      <c r="R230" s="61">
        <v>3</v>
      </c>
      <c r="T230" s="65"/>
      <c r="Y230" s="61">
        <v>2</v>
      </c>
      <c r="Z230" s="61">
        <v>7</v>
      </c>
      <c r="AG230" t="str">
        <f t="shared" si="71"/>
        <v>Bremen</v>
      </c>
      <c r="AH230" t="s">
        <v>2246</v>
      </c>
      <c r="AI230">
        <v>1</v>
      </c>
      <c r="AK230">
        <v>1</v>
      </c>
      <c r="AL230" s="105">
        <v>23</v>
      </c>
      <c r="AM230" s="107">
        <v>15</v>
      </c>
      <c r="AN230" s="107">
        <v>20</v>
      </c>
      <c r="AO230" s="111">
        <v>6855</v>
      </c>
      <c r="AP230" s="111">
        <f t="shared" si="67"/>
        <v>23015</v>
      </c>
      <c r="AQ230" t="s">
        <v>2345</v>
      </c>
      <c r="AR230">
        <f t="shared" si="68"/>
        <v>2306855</v>
      </c>
      <c r="AS230" s="1">
        <v>8</v>
      </c>
      <c r="AV230">
        <v>27.39</v>
      </c>
      <c r="AW230">
        <v>10.91</v>
      </c>
      <c r="AX230">
        <v>16.48</v>
      </c>
    </row>
    <row r="231" spans="1:50" hidden="1" outlineLevel="1">
      <c r="A231" t="s">
        <v>2281</v>
      </c>
      <c r="B231" s="8" t="s">
        <v>263</v>
      </c>
      <c r="C231" s="1">
        <f t="shared" si="61"/>
        <v>5010</v>
      </c>
      <c r="D231" s="8">
        <f>IF(N231&gt;0, RANK(N231,(N231:P231,Q231:AE231)),0)</f>
        <v>3</v>
      </c>
      <c r="E231" s="8">
        <f>IF(O231&gt;0,RANK(O231,(N231:P231,Q231:AE231)),0)</f>
        <v>2</v>
      </c>
      <c r="F231" s="8">
        <f t="shared" si="62"/>
        <v>1</v>
      </c>
      <c r="G231" s="61">
        <f t="shared" si="69"/>
        <v>523</v>
      </c>
      <c r="H231" s="66">
        <f t="shared" si="70"/>
        <v>0.10439121756487026</v>
      </c>
      <c r="I231" s="7"/>
      <c r="J231" s="2">
        <f t="shared" si="63"/>
        <v>0.1157684630738523</v>
      </c>
      <c r="K231" s="2">
        <f t="shared" si="64"/>
        <v>0.37644710578842316</v>
      </c>
      <c r="L231" s="2">
        <f t="shared" si="65"/>
        <v>0.48083832335329341</v>
      </c>
      <c r="M231" s="2">
        <f t="shared" si="66"/>
        <v>2.6946107784431239E-2</v>
      </c>
      <c r="N231" s="61">
        <v>580</v>
      </c>
      <c r="O231" s="61">
        <v>1886</v>
      </c>
      <c r="P231" s="61">
        <v>2409</v>
      </c>
      <c r="R231" s="61">
        <v>33</v>
      </c>
      <c r="T231" s="65"/>
      <c r="Y231" s="61">
        <v>44</v>
      </c>
      <c r="Z231" s="61">
        <v>58</v>
      </c>
      <c r="AG231" t="str">
        <f t="shared" si="71"/>
        <v>Brewer</v>
      </c>
      <c r="AH231" t="s">
        <v>1357</v>
      </c>
      <c r="AI231">
        <v>2</v>
      </c>
      <c r="AK231">
        <v>1</v>
      </c>
      <c r="AL231" s="105">
        <v>23</v>
      </c>
      <c r="AM231" s="107">
        <v>19</v>
      </c>
      <c r="AN231" s="107">
        <v>25</v>
      </c>
      <c r="AO231" s="111">
        <v>6925</v>
      </c>
      <c r="AP231" s="111">
        <f t="shared" si="67"/>
        <v>23019</v>
      </c>
      <c r="AQ231" t="s">
        <v>1462</v>
      </c>
      <c r="AR231">
        <f t="shared" si="68"/>
        <v>2306925</v>
      </c>
      <c r="AS231" s="1">
        <v>175</v>
      </c>
      <c r="AV231">
        <v>15.6</v>
      </c>
      <c r="AW231">
        <v>0.5</v>
      </c>
      <c r="AX231">
        <v>15.1</v>
      </c>
    </row>
    <row r="232" spans="1:50" hidden="1" outlineLevel="1">
      <c r="A232" t="s">
        <v>1055</v>
      </c>
      <c r="B232" s="8" t="s">
        <v>263</v>
      </c>
      <c r="C232" s="1">
        <f t="shared" si="61"/>
        <v>280</v>
      </c>
      <c r="D232" s="8">
        <f>IF(N232&gt;0, RANK(N232,(N232:P232,Q232:AE232)),0)</f>
        <v>3</v>
      </c>
      <c r="E232" s="8">
        <f>IF(O232&gt;0,RANK(O232,(N232:P232,Q232:AE232)),0)</f>
        <v>2</v>
      </c>
      <c r="F232" s="8">
        <f t="shared" si="62"/>
        <v>1</v>
      </c>
      <c r="G232" s="61">
        <f t="shared" si="69"/>
        <v>5</v>
      </c>
      <c r="H232" s="66">
        <f t="shared" si="70"/>
        <v>1.7857142857142856E-2</v>
      </c>
      <c r="I232" s="7"/>
      <c r="J232" s="2">
        <f t="shared" si="63"/>
        <v>0.11428571428571428</v>
      </c>
      <c r="K232" s="2">
        <f t="shared" si="64"/>
        <v>0.41428571428571431</v>
      </c>
      <c r="L232" s="2">
        <f t="shared" si="65"/>
        <v>0.43214285714285716</v>
      </c>
      <c r="M232" s="2">
        <f t="shared" si="66"/>
        <v>3.9285714285714202E-2</v>
      </c>
      <c r="N232" s="61">
        <v>32</v>
      </c>
      <c r="O232" s="61">
        <v>116</v>
      </c>
      <c r="P232" s="61">
        <v>121</v>
      </c>
      <c r="R232" s="61">
        <v>5</v>
      </c>
      <c r="T232" s="65"/>
      <c r="Y232" s="61">
        <v>5</v>
      </c>
      <c r="Z232" s="61">
        <v>1</v>
      </c>
      <c r="AG232" t="str">
        <f t="shared" si="71"/>
        <v>Bridgewater</v>
      </c>
      <c r="AH232" t="s">
        <v>662</v>
      </c>
      <c r="AI232">
        <v>2</v>
      </c>
      <c r="AK232">
        <v>1</v>
      </c>
      <c r="AL232" s="105">
        <v>23</v>
      </c>
      <c r="AM232" s="107">
        <v>3</v>
      </c>
      <c r="AN232" s="107">
        <v>35</v>
      </c>
      <c r="AO232" s="111">
        <v>7065</v>
      </c>
      <c r="AP232" s="111">
        <f t="shared" si="67"/>
        <v>23003</v>
      </c>
      <c r="AQ232" t="s">
        <v>2345</v>
      </c>
      <c r="AR232">
        <f t="shared" si="68"/>
        <v>2307065</v>
      </c>
      <c r="AS232" s="1">
        <v>17</v>
      </c>
      <c r="AV232">
        <v>38.950000000000003</v>
      </c>
      <c r="AW232">
        <v>0.17</v>
      </c>
      <c r="AX232">
        <v>38.78</v>
      </c>
    </row>
    <row r="233" spans="1:50" hidden="1" outlineLevel="1">
      <c r="A233" t="s">
        <v>574</v>
      </c>
      <c r="B233" s="8" t="s">
        <v>263</v>
      </c>
      <c r="C233" s="1">
        <f t="shared" si="61"/>
        <v>2759</v>
      </c>
      <c r="D233" s="8">
        <f>IF(N233&gt;0, RANK(N233,(N233:P233,Q233:AE233)),0)</f>
        <v>3</v>
      </c>
      <c r="E233" s="8">
        <f>IF(O233&gt;0,RANK(O233,(N233:P233,Q233:AE233)),0)</f>
        <v>2</v>
      </c>
      <c r="F233" s="8">
        <f t="shared" si="62"/>
        <v>1</v>
      </c>
      <c r="G233" s="61">
        <f t="shared" si="69"/>
        <v>557</v>
      </c>
      <c r="H233" s="66">
        <f t="shared" si="70"/>
        <v>0.20188474084813338</v>
      </c>
      <c r="I233" s="7"/>
      <c r="J233" s="2">
        <f t="shared" si="63"/>
        <v>0.11997100398695179</v>
      </c>
      <c r="K233" s="2">
        <f t="shared" si="64"/>
        <v>0.32149329467198262</v>
      </c>
      <c r="L233" s="2">
        <f t="shared" si="65"/>
        <v>0.52337803552011597</v>
      </c>
      <c r="M233" s="2">
        <f t="shared" si="66"/>
        <v>3.5157665820949591E-2</v>
      </c>
      <c r="N233" s="61">
        <v>331</v>
      </c>
      <c r="O233" s="61">
        <v>887</v>
      </c>
      <c r="P233" s="61">
        <v>1444</v>
      </c>
      <c r="R233" s="61">
        <v>28</v>
      </c>
      <c r="T233" s="65"/>
      <c r="Y233" s="61">
        <v>17</v>
      </c>
      <c r="Z233" s="61">
        <v>52</v>
      </c>
      <c r="AG233" t="str">
        <f t="shared" si="71"/>
        <v>Bridgton</v>
      </c>
      <c r="AH233" t="s">
        <v>1076</v>
      </c>
      <c r="AI233">
        <v>1</v>
      </c>
      <c r="AK233">
        <v>1</v>
      </c>
      <c r="AL233" s="105">
        <v>23</v>
      </c>
      <c r="AM233" s="107">
        <v>5</v>
      </c>
      <c r="AN233" s="107">
        <v>10</v>
      </c>
      <c r="AO233" s="111">
        <v>7170</v>
      </c>
      <c r="AP233" s="111">
        <f t="shared" si="67"/>
        <v>23005</v>
      </c>
      <c r="AQ233" t="s">
        <v>2345</v>
      </c>
      <c r="AR233">
        <f t="shared" si="68"/>
        <v>2307170</v>
      </c>
      <c r="AS233" s="1">
        <v>56</v>
      </c>
      <c r="AV233">
        <v>67.650000000000006</v>
      </c>
      <c r="AW233">
        <v>10.36</v>
      </c>
      <c r="AX233">
        <v>57.29</v>
      </c>
    </row>
    <row r="234" spans="1:50" hidden="1" outlineLevel="1">
      <c r="A234" t="s">
        <v>2293</v>
      </c>
      <c r="B234" s="8" t="s">
        <v>263</v>
      </c>
      <c r="C234" s="1">
        <f t="shared" si="61"/>
        <v>40</v>
      </c>
      <c r="D234" s="8">
        <f>IF(N234&gt;0, RANK(N234,(N234:P234,Q234:AE234)),0)</f>
        <v>3</v>
      </c>
      <c r="E234" s="8">
        <f>IF(O234&gt;0,RANK(O234,(N234:P234,Q234:AE234)),0)</f>
        <v>1</v>
      </c>
      <c r="F234" s="8">
        <f t="shared" si="62"/>
        <v>2</v>
      </c>
      <c r="G234" s="61">
        <f t="shared" si="69"/>
        <v>3</v>
      </c>
      <c r="H234" s="66">
        <f t="shared" si="70"/>
        <v>7.4999999999999997E-2</v>
      </c>
      <c r="I234" s="7"/>
      <c r="J234" s="2">
        <f t="shared" si="63"/>
        <v>7.4999999999999997E-2</v>
      </c>
      <c r="K234" s="2">
        <f t="shared" si="64"/>
        <v>0.47499999999999998</v>
      </c>
      <c r="L234" s="2">
        <f t="shared" si="65"/>
        <v>0.4</v>
      </c>
      <c r="M234" s="2">
        <f t="shared" si="66"/>
        <v>5.0000000000000044E-2</v>
      </c>
      <c r="N234" s="61">
        <v>3</v>
      </c>
      <c r="O234" s="61">
        <v>19</v>
      </c>
      <c r="P234" s="61">
        <v>16</v>
      </c>
      <c r="R234" s="61">
        <v>0</v>
      </c>
      <c r="T234" s="65"/>
      <c r="Y234" s="61">
        <v>0</v>
      </c>
      <c r="Z234" s="61">
        <v>2</v>
      </c>
      <c r="AG234" t="str">
        <f>A234</f>
        <v>Brighton</v>
      </c>
      <c r="AH234" t="s">
        <v>2099</v>
      </c>
      <c r="AI234">
        <v>2</v>
      </c>
      <c r="AK234">
        <v>1</v>
      </c>
      <c r="AL234" s="105">
        <v>23</v>
      </c>
      <c r="AM234" s="107">
        <v>25</v>
      </c>
      <c r="AN234" s="107">
        <v>20</v>
      </c>
      <c r="AO234" s="111">
        <v>7380</v>
      </c>
      <c r="AP234" s="111">
        <f t="shared" si="67"/>
        <v>23025</v>
      </c>
      <c r="AQ234" t="s">
        <v>1757</v>
      </c>
      <c r="AR234">
        <f t="shared" si="68"/>
        <v>2307380</v>
      </c>
      <c r="AS234" s="1">
        <v>7</v>
      </c>
      <c r="AV234">
        <v>39.99</v>
      </c>
      <c r="AW234">
        <v>0.67</v>
      </c>
      <c r="AX234">
        <v>39.32</v>
      </c>
    </row>
    <row r="235" spans="1:50" hidden="1" outlineLevel="1">
      <c r="A235" t="s">
        <v>1121</v>
      </c>
      <c r="B235" s="8" t="s">
        <v>263</v>
      </c>
      <c r="C235" s="1">
        <f t="shared" si="61"/>
        <v>1803</v>
      </c>
      <c r="D235" s="8">
        <f>IF(N235&gt;0, RANK(N235,(N235:P235,Q235:AE235)),0)</f>
        <v>3</v>
      </c>
      <c r="E235" s="8">
        <f>IF(O235&gt;0,RANK(O235,(N235:P235,Q235:AE235)),0)</f>
        <v>2</v>
      </c>
      <c r="F235" s="8">
        <f t="shared" si="62"/>
        <v>1</v>
      </c>
      <c r="G235" s="61">
        <f t="shared" si="69"/>
        <v>573</v>
      </c>
      <c r="H235" s="66">
        <f t="shared" si="70"/>
        <v>0.31780366056572379</v>
      </c>
      <c r="I235" s="7"/>
      <c r="J235" s="2">
        <f t="shared" si="63"/>
        <v>9.5951192457016082E-2</v>
      </c>
      <c r="K235" s="2">
        <f t="shared" si="64"/>
        <v>0.28286189683860236</v>
      </c>
      <c r="L235" s="2">
        <f t="shared" si="65"/>
        <v>0.60066555740432614</v>
      </c>
      <c r="M235" s="2">
        <f t="shared" si="66"/>
        <v>2.0521353300055334E-2</v>
      </c>
      <c r="N235" s="61">
        <v>173</v>
      </c>
      <c r="O235" s="61">
        <v>510</v>
      </c>
      <c r="P235" s="61">
        <v>1083</v>
      </c>
      <c r="R235" s="61">
        <v>15</v>
      </c>
      <c r="T235" s="65"/>
      <c r="Y235" s="61">
        <v>9</v>
      </c>
      <c r="Z235" s="61">
        <v>13</v>
      </c>
      <c r="AG235" t="str">
        <f t="shared" si="71"/>
        <v>Bristol</v>
      </c>
      <c r="AH235" t="s">
        <v>2246</v>
      </c>
      <c r="AI235">
        <v>1</v>
      </c>
      <c r="AK235">
        <v>1</v>
      </c>
      <c r="AL235" s="105">
        <v>23</v>
      </c>
      <c r="AM235" s="107">
        <v>15</v>
      </c>
      <c r="AN235" s="107">
        <v>25</v>
      </c>
      <c r="AO235" s="111">
        <v>7485</v>
      </c>
      <c r="AP235" s="111">
        <f t="shared" si="67"/>
        <v>23015</v>
      </c>
      <c r="AQ235" t="s">
        <v>2345</v>
      </c>
      <c r="AR235">
        <f t="shared" si="68"/>
        <v>2307485</v>
      </c>
      <c r="AS235" s="1">
        <v>22</v>
      </c>
      <c r="AV235">
        <v>62.45</v>
      </c>
      <c r="AW235">
        <v>27</v>
      </c>
      <c r="AX235">
        <v>35.450000000000003</v>
      </c>
    </row>
    <row r="236" spans="1:50" hidden="1" outlineLevel="1">
      <c r="A236" t="s">
        <v>132</v>
      </c>
      <c r="B236" s="8" t="s">
        <v>263</v>
      </c>
      <c r="C236" s="1">
        <f t="shared" si="61"/>
        <v>565</v>
      </c>
      <c r="D236" s="8">
        <f>IF(N236&gt;0, RANK(N236,(N236:P236,Q236:AE236)),0)</f>
        <v>3</v>
      </c>
      <c r="E236" s="8">
        <f>IF(O236&gt;0,RANK(O236,(N236:P236,Q236:AE236)),0)</f>
        <v>2</v>
      </c>
      <c r="F236" s="8">
        <f t="shared" si="62"/>
        <v>1</v>
      </c>
      <c r="G236" s="61">
        <f t="shared" si="69"/>
        <v>112</v>
      </c>
      <c r="H236" s="66">
        <f t="shared" si="70"/>
        <v>0.19823008849557522</v>
      </c>
      <c r="I236" s="7"/>
      <c r="J236" s="2">
        <f t="shared" si="63"/>
        <v>0.18584070796460178</v>
      </c>
      <c r="K236" s="2">
        <f t="shared" si="64"/>
        <v>0.30265486725663715</v>
      </c>
      <c r="L236" s="2">
        <f t="shared" si="65"/>
        <v>0.50088495575221237</v>
      </c>
      <c r="M236" s="2">
        <f t="shared" si="66"/>
        <v>1.0619469026548645E-2</v>
      </c>
      <c r="N236" s="61">
        <v>105</v>
      </c>
      <c r="O236" s="61">
        <v>171</v>
      </c>
      <c r="P236" s="61">
        <v>283</v>
      </c>
      <c r="R236" s="61">
        <v>1</v>
      </c>
      <c r="T236" s="65"/>
      <c r="Y236" s="61">
        <v>2</v>
      </c>
      <c r="Z236" s="61">
        <v>3</v>
      </c>
      <c r="AG236" t="str">
        <f t="shared" si="71"/>
        <v>Brooklin</v>
      </c>
      <c r="AH236" t="s">
        <v>1363</v>
      </c>
      <c r="AI236">
        <v>2</v>
      </c>
      <c r="AK236">
        <v>1</v>
      </c>
      <c r="AL236" s="105">
        <v>23</v>
      </c>
      <c r="AM236" s="107">
        <v>9</v>
      </c>
      <c r="AN236" s="107">
        <v>25</v>
      </c>
      <c r="AO236" s="111">
        <v>7800</v>
      </c>
      <c r="AP236" s="111">
        <f t="shared" si="67"/>
        <v>23009</v>
      </c>
      <c r="AQ236" t="s">
        <v>2345</v>
      </c>
      <c r="AR236">
        <f t="shared" si="68"/>
        <v>2307800</v>
      </c>
      <c r="AS236" s="1">
        <v>12</v>
      </c>
      <c r="AV236">
        <v>41.19</v>
      </c>
      <c r="AW236">
        <v>23.23</v>
      </c>
      <c r="AX236">
        <v>17.95</v>
      </c>
    </row>
    <row r="237" spans="1:50" hidden="1" outlineLevel="1">
      <c r="A237" t="s">
        <v>600</v>
      </c>
      <c r="B237" s="8" t="s">
        <v>263</v>
      </c>
      <c r="C237" s="1">
        <f t="shared" ref="C237:C301" si="72">SUM(N237:AE237)</f>
        <v>507</v>
      </c>
      <c r="D237" s="8">
        <f>IF(N237&gt;0, RANK(N237,(N237:P237,Q237:AE237)),0)</f>
        <v>3</v>
      </c>
      <c r="E237" s="8">
        <f>IF(O237&gt;0,RANK(O237,(N237:P237,Q237:AE237)),0)</f>
        <v>1</v>
      </c>
      <c r="F237" s="8">
        <f t="shared" ref="F237:F301" si="73">IF(P237&gt;0,RANK(P237,(N237:AE237)),0)</f>
        <v>2</v>
      </c>
      <c r="G237" s="61">
        <f t="shared" si="69"/>
        <v>8</v>
      </c>
      <c r="H237" s="66">
        <f t="shared" si="70"/>
        <v>1.5779092702169626E-2</v>
      </c>
      <c r="I237" s="7"/>
      <c r="J237" s="2">
        <f t="shared" ref="J237:J301" si="74">IF(C237=0,"-",N237/C237)</f>
        <v>0.12820512820512819</v>
      </c>
      <c r="K237" s="2">
        <f t="shared" ref="K237:K301" si="75">IF(C237=0,"-",O237/C237)</f>
        <v>0.42800788954635111</v>
      </c>
      <c r="L237" s="2">
        <f t="shared" ref="L237:L301" si="76">IF(C237=0,"-",P237/C237)</f>
        <v>0.41222879684418146</v>
      </c>
      <c r="M237" s="2">
        <f t="shared" ref="M237:M301" si="77">IF(C237=0,"-",(1-J237-K237-L237))</f>
        <v>3.1558185404339245E-2</v>
      </c>
      <c r="N237" s="61">
        <v>65</v>
      </c>
      <c r="O237" s="61">
        <v>217</v>
      </c>
      <c r="P237" s="61">
        <v>209</v>
      </c>
      <c r="R237" s="61">
        <v>4</v>
      </c>
      <c r="T237" s="65"/>
      <c r="Y237" s="61">
        <v>6</v>
      </c>
      <c r="Z237" s="61">
        <v>6</v>
      </c>
      <c r="AG237" t="str">
        <f t="shared" si="71"/>
        <v>Brooks</v>
      </c>
      <c r="AH237" t="s">
        <v>780</v>
      </c>
      <c r="AI237">
        <v>2</v>
      </c>
      <c r="AK237">
        <v>1</v>
      </c>
      <c r="AL237" s="105">
        <v>23</v>
      </c>
      <c r="AM237" s="107">
        <v>27</v>
      </c>
      <c r="AN237" s="107">
        <v>15</v>
      </c>
      <c r="AO237" s="111">
        <v>7870</v>
      </c>
      <c r="AP237" s="111">
        <f t="shared" si="67"/>
        <v>23027</v>
      </c>
      <c r="AQ237" t="s">
        <v>2345</v>
      </c>
      <c r="AR237">
        <f t="shared" ref="AR237:AR299" si="78">AL237*100000+AO237</f>
        <v>2307870</v>
      </c>
      <c r="AS237" s="1">
        <v>16</v>
      </c>
      <c r="AV237">
        <v>25.1</v>
      </c>
      <c r="AW237">
        <v>0.66</v>
      </c>
      <c r="AX237">
        <v>24.44</v>
      </c>
    </row>
    <row r="238" spans="1:50" hidden="1" outlineLevel="1">
      <c r="A238" t="s">
        <v>2484</v>
      </c>
      <c r="B238" s="8" t="s">
        <v>263</v>
      </c>
      <c r="C238" s="1">
        <f t="shared" si="72"/>
        <v>638</v>
      </c>
      <c r="D238" s="8">
        <f>IF(N238&gt;0, RANK(N238,(N238:P238,Q238:AE238)),0)</f>
        <v>3</v>
      </c>
      <c r="E238" s="8">
        <f>IF(O238&gt;0,RANK(O238,(N238:P238,Q238:AE238)),0)</f>
        <v>2</v>
      </c>
      <c r="F238" s="8">
        <f t="shared" si="73"/>
        <v>1</v>
      </c>
      <c r="G238" s="61">
        <f t="shared" si="69"/>
        <v>174</v>
      </c>
      <c r="H238" s="66">
        <f t="shared" si="70"/>
        <v>0.27272727272727271</v>
      </c>
      <c r="I238" s="7"/>
      <c r="J238" s="2">
        <f t="shared" si="74"/>
        <v>0.16927899686520376</v>
      </c>
      <c r="K238" s="2">
        <f t="shared" si="75"/>
        <v>0.26489028213166144</v>
      </c>
      <c r="L238" s="2">
        <f t="shared" si="76"/>
        <v>0.53761755485893414</v>
      </c>
      <c r="M238" s="2">
        <f t="shared" si="77"/>
        <v>2.8213166144200663E-2</v>
      </c>
      <c r="N238" s="61">
        <v>108</v>
      </c>
      <c r="O238" s="61">
        <v>169</v>
      </c>
      <c r="P238" s="61">
        <v>343</v>
      </c>
      <c r="R238" s="61">
        <v>7</v>
      </c>
      <c r="T238" s="65"/>
      <c r="Y238" s="61">
        <v>3</v>
      </c>
      <c r="Z238" s="61">
        <v>8</v>
      </c>
      <c r="AG238" t="str">
        <f t="shared" si="71"/>
        <v>Brooksville</v>
      </c>
      <c r="AH238" t="s">
        <v>1363</v>
      </c>
      <c r="AI238">
        <v>2</v>
      </c>
      <c r="AK238">
        <v>1</v>
      </c>
      <c r="AL238" s="105">
        <v>23</v>
      </c>
      <c r="AM238" s="107">
        <v>9</v>
      </c>
      <c r="AN238" s="107">
        <v>30</v>
      </c>
      <c r="AO238" s="111">
        <v>7975</v>
      </c>
      <c r="AP238" s="111">
        <f t="shared" ref="AP238:AP301" si="79">AL238*1000+AM238</f>
        <v>23009</v>
      </c>
      <c r="AQ238" t="s">
        <v>2345</v>
      </c>
      <c r="AR238">
        <f t="shared" si="78"/>
        <v>2307975</v>
      </c>
      <c r="AS238" s="1">
        <v>23</v>
      </c>
      <c r="AV238">
        <v>51.1</v>
      </c>
      <c r="AW238">
        <v>19.989999999999998</v>
      </c>
      <c r="AX238">
        <v>31.11</v>
      </c>
    </row>
    <row r="239" spans="1:50" hidden="1" outlineLevel="1">
      <c r="A239" t="s">
        <v>1749</v>
      </c>
      <c r="B239" s="8" t="s">
        <v>263</v>
      </c>
      <c r="C239" s="1">
        <f t="shared" si="72"/>
        <v>103</v>
      </c>
      <c r="D239" s="8">
        <f>IF(N239&gt;0, RANK(N239,(N239:P239,Q239:AE239)),0)</f>
        <v>3</v>
      </c>
      <c r="E239" s="8">
        <f>IF(O239&gt;0,RANK(O239,(N239:P239,Q239:AE239)),0)</f>
        <v>1</v>
      </c>
      <c r="F239" s="8">
        <f t="shared" si="73"/>
        <v>2</v>
      </c>
      <c r="G239" s="61">
        <f t="shared" si="69"/>
        <v>38</v>
      </c>
      <c r="H239" s="66">
        <f t="shared" si="70"/>
        <v>0.36893203883495146</v>
      </c>
      <c r="I239" s="7"/>
      <c r="J239" s="2">
        <f t="shared" si="74"/>
        <v>8.7378640776699032E-2</v>
      </c>
      <c r="K239" s="2">
        <f t="shared" si="75"/>
        <v>0.6310679611650486</v>
      </c>
      <c r="L239" s="2">
        <f t="shared" si="76"/>
        <v>0.26213592233009708</v>
      </c>
      <c r="M239" s="2">
        <f t="shared" si="77"/>
        <v>1.9417475728155331E-2</v>
      </c>
      <c r="N239" s="61">
        <v>9</v>
      </c>
      <c r="O239" s="61">
        <v>65</v>
      </c>
      <c r="P239" s="61">
        <v>27</v>
      </c>
      <c r="R239" s="61">
        <v>1</v>
      </c>
      <c r="T239" s="65"/>
      <c r="Y239" s="61">
        <v>0</v>
      </c>
      <c r="Z239" s="61">
        <v>1</v>
      </c>
      <c r="AG239" t="str">
        <f t="shared" si="71"/>
        <v>Brookton</v>
      </c>
      <c r="AH239" t="s">
        <v>342</v>
      </c>
      <c r="AI239">
        <v>2</v>
      </c>
      <c r="AK239">
        <v>1</v>
      </c>
      <c r="AL239" s="105">
        <v>23</v>
      </c>
      <c r="AM239" s="107">
        <v>29</v>
      </c>
      <c r="AO239" s="111">
        <v>7985</v>
      </c>
      <c r="AP239" s="111">
        <f t="shared" si="79"/>
        <v>23029</v>
      </c>
      <c r="AQ239" t="s">
        <v>882</v>
      </c>
      <c r="AR239">
        <f t="shared" si="78"/>
        <v>2307985</v>
      </c>
      <c r="AS239" s="1">
        <v>8</v>
      </c>
    </row>
    <row r="240" spans="1:50" hidden="1" outlineLevel="1">
      <c r="A240" t="s">
        <v>2347</v>
      </c>
      <c r="B240" s="8" t="s">
        <v>263</v>
      </c>
      <c r="C240" s="1">
        <f t="shared" si="72"/>
        <v>802</v>
      </c>
      <c r="D240" s="8">
        <f>IF(N240&gt;0, RANK(N240,(N240:P240,Q240:AE240)),0)</f>
        <v>3</v>
      </c>
      <c r="E240" s="8">
        <f>IF(O240&gt;0,RANK(O240,(N240:P240,Q240:AE240)),0)</f>
        <v>2</v>
      </c>
      <c r="F240" s="8">
        <f t="shared" si="73"/>
        <v>1</v>
      </c>
      <c r="G240" s="61">
        <f t="shared" si="69"/>
        <v>150</v>
      </c>
      <c r="H240" s="66">
        <f t="shared" si="70"/>
        <v>0.18703241895261846</v>
      </c>
      <c r="I240" s="7"/>
      <c r="J240" s="2">
        <f t="shared" si="74"/>
        <v>0.128428927680798</v>
      </c>
      <c r="K240" s="2">
        <f t="shared" si="75"/>
        <v>0.32418952618453867</v>
      </c>
      <c r="L240" s="2">
        <f t="shared" si="76"/>
        <v>0.51122194513715713</v>
      </c>
      <c r="M240" s="2">
        <f t="shared" si="77"/>
        <v>3.6159600997506258E-2</v>
      </c>
      <c r="N240" s="61">
        <v>103</v>
      </c>
      <c r="O240" s="61">
        <v>260</v>
      </c>
      <c r="P240" s="61">
        <v>410</v>
      </c>
      <c r="R240" s="61">
        <v>9</v>
      </c>
      <c r="T240" s="65"/>
      <c r="Y240" s="61">
        <v>5</v>
      </c>
      <c r="Z240" s="61">
        <v>15</v>
      </c>
      <c r="AG240" t="str">
        <f t="shared" si="71"/>
        <v>Brownfield</v>
      </c>
      <c r="AH240" t="s">
        <v>2430</v>
      </c>
      <c r="AI240">
        <v>2</v>
      </c>
      <c r="AK240">
        <v>1</v>
      </c>
      <c r="AL240" s="105">
        <v>23</v>
      </c>
      <c r="AM240" s="107">
        <v>17</v>
      </c>
      <c r="AN240" s="107">
        <v>15</v>
      </c>
      <c r="AO240" s="111">
        <v>8150</v>
      </c>
      <c r="AP240" s="111">
        <f t="shared" si="79"/>
        <v>23017</v>
      </c>
      <c r="AQ240" t="s">
        <v>2345</v>
      </c>
      <c r="AR240">
        <f t="shared" si="78"/>
        <v>2308150</v>
      </c>
      <c r="AS240" s="1">
        <v>23</v>
      </c>
      <c r="AV240">
        <v>46.15</v>
      </c>
      <c r="AW240">
        <v>1.28</v>
      </c>
      <c r="AX240">
        <v>44.86</v>
      </c>
    </row>
    <row r="241" spans="1:50" hidden="1" outlineLevel="1">
      <c r="A241" t="s">
        <v>2171</v>
      </c>
      <c r="B241" s="8" t="s">
        <v>263</v>
      </c>
      <c r="C241" s="1">
        <f t="shared" si="72"/>
        <v>686</v>
      </c>
      <c r="D241" s="8">
        <f>IF(N241&gt;0, RANK(N241,(N241:P241,Q241:AE241)),0)</f>
        <v>3</v>
      </c>
      <c r="E241" s="8">
        <f>IF(O241&gt;0,RANK(O241,(N241:P241,Q241:AE241)),0)</f>
        <v>2</v>
      </c>
      <c r="F241" s="8">
        <f t="shared" si="73"/>
        <v>1</v>
      </c>
      <c r="G241" s="61">
        <f t="shared" si="69"/>
        <v>65</v>
      </c>
      <c r="H241" s="66">
        <f t="shared" si="70"/>
        <v>9.4752186588921289E-2</v>
      </c>
      <c r="I241" s="7"/>
      <c r="J241" s="2">
        <f t="shared" si="74"/>
        <v>0.13119533527696792</v>
      </c>
      <c r="K241" s="2">
        <f t="shared" si="75"/>
        <v>0.36588921282798836</v>
      </c>
      <c r="L241" s="2">
        <f t="shared" si="76"/>
        <v>0.46064139941690962</v>
      </c>
      <c r="M241" s="2">
        <f t="shared" si="77"/>
        <v>4.2274052478134094E-2</v>
      </c>
      <c r="N241" s="61">
        <v>90</v>
      </c>
      <c r="O241" s="61">
        <v>251</v>
      </c>
      <c r="P241" s="61">
        <v>316</v>
      </c>
      <c r="R241" s="61">
        <v>7</v>
      </c>
      <c r="T241" s="65"/>
      <c r="Y241" s="61">
        <v>11</v>
      </c>
      <c r="Z241" s="61">
        <v>11</v>
      </c>
      <c r="AG241" t="str">
        <f t="shared" si="71"/>
        <v>Brownville</v>
      </c>
      <c r="AH241" t="s">
        <v>1980</v>
      </c>
      <c r="AI241">
        <v>2</v>
      </c>
      <c r="AK241">
        <v>1</v>
      </c>
      <c r="AL241" s="105">
        <v>23</v>
      </c>
      <c r="AM241" s="107">
        <v>21</v>
      </c>
      <c r="AN241" s="107">
        <v>30</v>
      </c>
      <c r="AO241" s="111">
        <v>8325</v>
      </c>
      <c r="AP241" s="111">
        <f t="shared" si="79"/>
        <v>23021</v>
      </c>
      <c r="AQ241" t="s">
        <v>2345</v>
      </c>
      <c r="AR241">
        <f t="shared" si="78"/>
        <v>2308325</v>
      </c>
      <c r="AS241" s="1">
        <v>31</v>
      </c>
      <c r="AV241">
        <v>44.61</v>
      </c>
      <c r="AW241">
        <v>0.25</v>
      </c>
      <c r="AX241">
        <v>44.36</v>
      </c>
    </row>
    <row r="242" spans="1:50" hidden="1" outlineLevel="1">
      <c r="A242" t="s">
        <v>1941</v>
      </c>
      <c r="B242" s="8" t="s">
        <v>263</v>
      </c>
      <c r="C242" s="1">
        <f t="shared" si="72"/>
        <v>11727</v>
      </c>
      <c r="D242" s="8">
        <f>IF(N242&gt;0, RANK(N242,(N242:P242,Q242:AE242)),0)</f>
        <v>3</v>
      </c>
      <c r="E242" s="8">
        <f>IF(O242&gt;0,RANK(O242,(N242:P242,Q242:AE242)),0)</f>
        <v>2</v>
      </c>
      <c r="F242" s="8">
        <f t="shared" si="73"/>
        <v>1</v>
      </c>
      <c r="G242" s="61">
        <f t="shared" si="69"/>
        <v>5536</v>
      </c>
      <c r="H242" s="66">
        <f t="shared" si="70"/>
        <v>0.47207299394559565</v>
      </c>
      <c r="I242" s="7"/>
      <c r="J242" s="2">
        <f t="shared" si="74"/>
        <v>9.4056450925215321E-2</v>
      </c>
      <c r="K242" s="2">
        <f t="shared" si="75"/>
        <v>0.20457064892982008</v>
      </c>
      <c r="L242" s="2">
        <f t="shared" si="76"/>
        <v>0.67664364287541567</v>
      </c>
      <c r="M242" s="2">
        <f t="shared" si="77"/>
        <v>2.4729257269548999E-2</v>
      </c>
      <c r="N242" s="61">
        <v>1103</v>
      </c>
      <c r="O242" s="61">
        <v>2399</v>
      </c>
      <c r="P242" s="61">
        <v>7935</v>
      </c>
      <c r="R242" s="61">
        <v>66</v>
      </c>
      <c r="T242" s="65"/>
      <c r="Y242" s="61">
        <v>146</v>
      </c>
      <c r="Z242" s="61">
        <v>78</v>
      </c>
      <c r="AG242" t="str">
        <f t="shared" si="71"/>
        <v>Brunswick</v>
      </c>
      <c r="AH242" t="s">
        <v>1076</v>
      </c>
      <c r="AI242">
        <v>1</v>
      </c>
      <c r="AK242">
        <v>1</v>
      </c>
      <c r="AL242" s="105">
        <v>23</v>
      </c>
      <c r="AM242" s="107">
        <v>5</v>
      </c>
      <c r="AN242" s="107">
        <v>15</v>
      </c>
      <c r="AO242" s="111">
        <v>8430</v>
      </c>
      <c r="AP242" s="111">
        <f t="shared" si="79"/>
        <v>23005</v>
      </c>
      <c r="AQ242" t="s">
        <v>2345</v>
      </c>
      <c r="AR242">
        <f t="shared" si="78"/>
        <v>2308430</v>
      </c>
      <c r="AS242" s="1">
        <v>361</v>
      </c>
      <c r="AV242">
        <v>54.22</v>
      </c>
      <c r="AW242">
        <v>7.44</v>
      </c>
      <c r="AX242">
        <v>46.78</v>
      </c>
    </row>
    <row r="243" spans="1:50" hidden="1" outlineLevel="1">
      <c r="A243" t="s">
        <v>2185</v>
      </c>
      <c r="B243" s="8" t="s">
        <v>263</v>
      </c>
      <c r="C243" s="1">
        <f t="shared" si="72"/>
        <v>1008</v>
      </c>
      <c r="D243" s="8">
        <f>IF(N243&gt;0, RANK(N243,(N243:P243,Q243:AE243)),0)</f>
        <v>3</v>
      </c>
      <c r="E243" s="8">
        <f>IF(O243&gt;0,RANK(O243,(N243:P243,Q243:AE243)),0)</f>
        <v>2</v>
      </c>
      <c r="F243" s="8">
        <f t="shared" si="73"/>
        <v>1</v>
      </c>
      <c r="G243" s="61">
        <f t="shared" si="69"/>
        <v>139</v>
      </c>
      <c r="H243" s="66">
        <f t="shared" si="70"/>
        <v>0.13789682539682541</v>
      </c>
      <c r="I243" s="7"/>
      <c r="J243" s="2">
        <f t="shared" si="74"/>
        <v>0.11408730158730158</v>
      </c>
      <c r="K243" s="2">
        <f t="shared" si="75"/>
        <v>0.3482142857142857</v>
      </c>
      <c r="L243" s="2">
        <f t="shared" si="76"/>
        <v>0.4861111111111111</v>
      </c>
      <c r="M243" s="2">
        <f t="shared" si="77"/>
        <v>5.1587301587301571E-2</v>
      </c>
      <c r="N243" s="61">
        <v>115</v>
      </c>
      <c r="O243" s="61">
        <v>351</v>
      </c>
      <c r="P243" s="61">
        <v>490</v>
      </c>
      <c r="R243" s="61">
        <v>9</v>
      </c>
      <c r="T243" s="65"/>
      <c r="Y243" s="61">
        <v>13</v>
      </c>
      <c r="Z243" s="61">
        <v>30</v>
      </c>
      <c r="AG243" t="str">
        <f t="shared" si="71"/>
        <v>Buckfield</v>
      </c>
      <c r="AH243" t="s">
        <v>2430</v>
      </c>
      <c r="AI243">
        <v>2</v>
      </c>
      <c r="AK243">
        <v>1</v>
      </c>
      <c r="AL243" s="105">
        <v>23</v>
      </c>
      <c r="AM243" s="107">
        <v>17</v>
      </c>
      <c r="AN243" s="107">
        <v>20</v>
      </c>
      <c r="AO243" s="111">
        <v>8710</v>
      </c>
      <c r="AP243" s="111">
        <f t="shared" si="79"/>
        <v>23017</v>
      </c>
      <c r="AQ243" t="s">
        <v>2345</v>
      </c>
      <c r="AR243">
        <f t="shared" si="78"/>
        <v>2308710</v>
      </c>
      <c r="AS243" s="1">
        <v>30</v>
      </c>
      <c r="AV243">
        <v>37.89</v>
      </c>
      <c r="AW243">
        <v>0.2</v>
      </c>
      <c r="AX243">
        <v>37.69</v>
      </c>
    </row>
    <row r="244" spans="1:50" hidden="1" outlineLevel="1">
      <c r="A244" t="s">
        <v>70</v>
      </c>
      <c r="B244" s="8" t="s">
        <v>263</v>
      </c>
      <c r="C244" s="1">
        <f t="shared" si="72"/>
        <v>2409</v>
      </c>
      <c r="D244" s="8">
        <f>IF(N244&gt;0, RANK(N244,(N244:P244,Q244:AE244)),0)</f>
        <v>3</v>
      </c>
      <c r="E244" s="8">
        <f>IF(O244&gt;0,RANK(O244,(N244:P244,Q244:AE244)),0)</f>
        <v>2</v>
      </c>
      <c r="F244" s="8">
        <f t="shared" si="73"/>
        <v>1</v>
      </c>
      <c r="G244" s="61">
        <f t="shared" si="69"/>
        <v>418</v>
      </c>
      <c r="H244" s="66">
        <f t="shared" si="70"/>
        <v>0.17351598173515981</v>
      </c>
      <c r="I244" s="7"/>
      <c r="J244" s="2">
        <f t="shared" si="74"/>
        <v>0.11332503113325031</v>
      </c>
      <c r="K244" s="2">
        <f t="shared" si="75"/>
        <v>0.34039020340390203</v>
      </c>
      <c r="L244" s="2">
        <f t="shared" si="76"/>
        <v>0.51390618513906183</v>
      </c>
      <c r="M244" s="2">
        <f t="shared" si="77"/>
        <v>3.2378580323785822E-2</v>
      </c>
      <c r="N244" s="61">
        <v>273</v>
      </c>
      <c r="O244" s="61">
        <v>820</v>
      </c>
      <c r="P244" s="61">
        <v>1238</v>
      </c>
      <c r="R244" s="61">
        <v>18</v>
      </c>
      <c r="T244" s="65"/>
      <c r="Y244" s="61">
        <v>25</v>
      </c>
      <c r="Z244" s="61">
        <v>35</v>
      </c>
      <c r="AG244" t="str">
        <f t="shared" si="71"/>
        <v>Bucksport</v>
      </c>
      <c r="AH244" t="s">
        <v>1363</v>
      </c>
      <c r="AI244">
        <v>2</v>
      </c>
      <c r="AK244">
        <v>1</v>
      </c>
      <c r="AL244" s="105">
        <v>23</v>
      </c>
      <c r="AM244" s="107">
        <v>9</v>
      </c>
      <c r="AN244" s="107">
        <v>35</v>
      </c>
      <c r="AO244" s="111">
        <v>8815</v>
      </c>
      <c r="AP244" s="111">
        <f t="shared" si="79"/>
        <v>23009</v>
      </c>
      <c r="AQ244" t="s">
        <v>2345</v>
      </c>
      <c r="AR244">
        <f t="shared" si="78"/>
        <v>2308815</v>
      </c>
      <c r="AS244" s="1">
        <v>190</v>
      </c>
      <c r="AV244">
        <v>56.46</v>
      </c>
      <c r="AW244">
        <v>4.9000000000000004</v>
      </c>
      <c r="AX244">
        <v>51.56</v>
      </c>
    </row>
    <row r="245" spans="1:50" hidden="1" outlineLevel="1">
      <c r="A245" t="s">
        <v>1627</v>
      </c>
      <c r="B245" s="8" t="s">
        <v>263</v>
      </c>
      <c r="C245" s="1">
        <f t="shared" si="72"/>
        <v>179</v>
      </c>
      <c r="D245" s="8">
        <f>IF(N245&gt;0, RANK(N245,(N245:P245,Q245:AE245)),0)</f>
        <v>3</v>
      </c>
      <c r="E245" s="8">
        <f>IF(O245&gt;0,RANK(O245,(N245:P245,Q245:AE245)),0)</f>
        <v>1</v>
      </c>
      <c r="F245" s="8">
        <f t="shared" si="73"/>
        <v>2</v>
      </c>
      <c r="G245" s="61">
        <f t="shared" si="69"/>
        <v>13</v>
      </c>
      <c r="H245" s="66">
        <f t="shared" si="70"/>
        <v>7.2625698324022353E-2</v>
      </c>
      <c r="I245" s="7"/>
      <c r="J245" s="2">
        <f t="shared" si="74"/>
        <v>0.14525139664804471</v>
      </c>
      <c r="K245" s="2">
        <f t="shared" si="75"/>
        <v>0.44692737430167595</v>
      </c>
      <c r="L245" s="2">
        <f t="shared" si="76"/>
        <v>0.37430167597765363</v>
      </c>
      <c r="M245" s="2">
        <f t="shared" si="77"/>
        <v>3.3519553072625774E-2</v>
      </c>
      <c r="N245" s="61">
        <v>26</v>
      </c>
      <c r="O245" s="61">
        <v>80</v>
      </c>
      <c r="P245" s="61">
        <v>67</v>
      </c>
      <c r="R245" s="61">
        <v>2</v>
      </c>
      <c r="T245" s="65"/>
      <c r="Y245" s="61">
        <v>3</v>
      </c>
      <c r="Z245" s="61">
        <v>1</v>
      </c>
      <c r="AG245" t="str">
        <f t="shared" si="71"/>
        <v>Burlington</v>
      </c>
      <c r="AH245" t="s">
        <v>1357</v>
      </c>
      <c r="AI245">
        <v>2</v>
      </c>
      <c r="AK245">
        <v>1</v>
      </c>
      <c r="AL245" s="105">
        <v>23</v>
      </c>
      <c r="AM245" s="107">
        <v>19</v>
      </c>
      <c r="AN245" s="107">
        <v>30</v>
      </c>
      <c r="AO245" s="111">
        <v>9200</v>
      </c>
      <c r="AP245" s="111">
        <f t="shared" si="79"/>
        <v>23019</v>
      </c>
      <c r="AQ245" t="s">
        <v>2345</v>
      </c>
      <c r="AR245">
        <f t="shared" si="78"/>
        <v>2309200</v>
      </c>
      <c r="AS245" s="1">
        <v>8</v>
      </c>
      <c r="AV245">
        <v>56.24</v>
      </c>
      <c r="AW245">
        <v>2.4300000000000002</v>
      </c>
      <c r="AX245">
        <v>53.81</v>
      </c>
    </row>
    <row r="246" spans="1:50" hidden="1" outlineLevel="1">
      <c r="A246" t="s">
        <v>1525</v>
      </c>
      <c r="B246" s="8" t="s">
        <v>263</v>
      </c>
      <c r="C246" s="1">
        <f t="shared" si="72"/>
        <v>573</v>
      </c>
      <c r="D246" s="8">
        <f>IF(N246&gt;0, RANK(N246,(N246:P246,Q246:AE246)),0)</f>
        <v>3</v>
      </c>
      <c r="E246" s="8">
        <f>IF(O246&gt;0,RANK(O246,(N246:P246,Q246:AE246)),0)</f>
        <v>2</v>
      </c>
      <c r="F246" s="8">
        <f t="shared" si="73"/>
        <v>1</v>
      </c>
      <c r="G246" s="61">
        <f t="shared" si="69"/>
        <v>73</v>
      </c>
      <c r="H246" s="66">
        <f t="shared" si="70"/>
        <v>0.12739965095986039</v>
      </c>
      <c r="I246" s="7"/>
      <c r="J246" s="2">
        <f t="shared" si="74"/>
        <v>0.14485165794066318</v>
      </c>
      <c r="K246" s="2">
        <f t="shared" si="75"/>
        <v>0.33856893542757416</v>
      </c>
      <c r="L246" s="2">
        <f t="shared" si="76"/>
        <v>0.46596858638743455</v>
      </c>
      <c r="M246" s="2">
        <f t="shared" si="77"/>
        <v>5.061082024432817E-2</v>
      </c>
      <c r="N246" s="61">
        <v>83</v>
      </c>
      <c r="O246" s="61">
        <v>194</v>
      </c>
      <c r="P246" s="61">
        <v>267</v>
      </c>
      <c r="R246" s="61">
        <v>5</v>
      </c>
      <c r="T246" s="65"/>
      <c r="Y246" s="61">
        <v>15</v>
      </c>
      <c r="Z246" s="61">
        <v>9</v>
      </c>
      <c r="AG246" t="str">
        <f t="shared" si="71"/>
        <v>Burnham</v>
      </c>
      <c r="AH246" t="s">
        <v>780</v>
      </c>
      <c r="AI246">
        <v>2</v>
      </c>
      <c r="AK246">
        <v>1</v>
      </c>
      <c r="AL246" s="105">
        <v>23</v>
      </c>
      <c r="AM246" s="107">
        <v>27</v>
      </c>
      <c r="AN246" s="107">
        <v>20</v>
      </c>
      <c r="AO246" s="111">
        <v>9270</v>
      </c>
      <c r="AP246" s="111">
        <f t="shared" si="79"/>
        <v>23027</v>
      </c>
      <c r="AQ246" t="s">
        <v>2345</v>
      </c>
      <c r="AR246">
        <f t="shared" si="78"/>
        <v>2309270</v>
      </c>
      <c r="AS246" s="1">
        <v>39</v>
      </c>
      <c r="AV246">
        <v>41.15</v>
      </c>
      <c r="AW246">
        <v>2.23</v>
      </c>
      <c r="AX246">
        <v>38.92</v>
      </c>
    </row>
    <row r="247" spans="1:50" hidden="1" outlineLevel="1">
      <c r="A247" t="s">
        <v>2224</v>
      </c>
      <c r="B247" s="8" t="s">
        <v>263</v>
      </c>
      <c r="C247" s="1">
        <f t="shared" si="72"/>
        <v>4204</v>
      </c>
      <c r="D247" s="8">
        <f>IF(N247&gt;0, RANK(N247,(N247:P247,Q247:AE247)),0)</f>
        <v>3</v>
      </c>
      <c r="E247" s="8">
        <f>IF(O247&gt;0,RANK(O247,(N247:P247,Q247:AE247)),0)</f>
        <v>2</v>
      </c>
      <c r="F247" s="8">
        <f t="shared" si="73"/>
        <v>1</v>
      </c>
      <c r="G247" s="61">
        <f t="shared" si="69"/>
        <v>705</v>
      </c>
      <c r="H247" s="66">
        <f t="shared" si="70"/>
        <v>0.16769743101807802</v>
      </c>
      <c r="I247" s="7"/>
      <c r="J247" s="2">
        <f t="shared" si="74"/>
        <v>9.6574690770694582E-2</v>
      </c>
      <c r="K247" s="2">
        <f t="shared" si="75"/>
        <v>0.35632730732635587</v>
      </c>
      <c r="L247" s="2">
        <f t="shared" si="76"/>
        <v>0.52402473834443386</v>
      </c>
      <c r="M247" s="2">
        <f t="shared" si="77"/>
        <v>2.3073263558515689E-2</v>
      </c>
      <c r="N247" s="61">
        <v>406</v>
      </c>
      <c r="O247" s="61">
        <v>1498</v>
      </c>
      <c r="P247" s="61">
        <v>2203</v>
      </c>
      <c r="R247" s="61">
        <v>24</v>
      </c>
      <c r="T247" s="65"/>
      <c r="Y247" s="61">
        <v>26</v>
      </c>
      <c r="Z247" s="61">
        <v>47</v>
      </c>
      <c r="AG247" t="str">
        <f t="shared" si="71"/>
        <v>Buxton</v>
      </c>
      <c r="AH247" t="s">
        <v>1530</v>
      </c>
      <c r="AI247">
        <v>1</v>
      </c>
      <c r="AK247">
        <v>1</v>
      </c>
      <c r="AL247" s="105">
        <v>23</v>
      </c>
      <c r="AM247" s="107">
        <v>31</v>
      </c>
      <c r="AN247" s="107">
        <v>30</v>
      </c>
      <c r="AO247" s="111">
        <v>9410</v>
      </c>
      <c r="AP247" s="111">
        <f t="shared" si="79"/>
        <v>23031</v>
      </c>
      <c r="AQ247" t="s">
        <v>2345</v>
      </c>
      <c r="AR247">
        <f t="shared" si="78"/>
        <v>2309410</v>
      </c>
      <c r="AS247" s="1">
        <v>208</v>
      </c>
      <c r="AV247">
        <v>41.19</v>
      </c>
      <c r="AW247">
        <v>0.7</v>
      </c>
      <c r="AX247">
        <v>40.49</v>
      </c>
    </row>
    <row r="248" spans="1:50" hidden="1" outlineLevel="1">
      <c r="A248" t="s">
        <v>653</v>
      </c>
      <c r="B248" s="8" t="s">
        <v>263</v>
      </c>
      <c r="C248" s="1">
        <f t="shared" si="72"/>
        <v>82</v>
      </c>
      <c r="D248" s="8">
        <f>IF(N248&gt;0, RANK(N248,(N248:P248,Q248:AE248)),0)</f>
        <v>3</v>
      </c>
      <c r="E248" s="8">
        <f>IF(O248&gt;0,RANK(O248,(N248:P248,Q248:AE248)),0)</f>
        <v>1</v>
      </c>
      <c r="F248" s="8">
        <f t="shared" si="73"/>
        <v>2</v>
      </c>
      <c r="G248" s="61">
        <f t="shared" si="69"/>
        <v>17</v>
      </c>
      <c r="H248" s="66">
        <f t="shared" si="70"/>
        <v>0.2073170731707317</v>
      </c>
      <c r="I248" s="7"/>
      <c r="J248" s="2">
        <f t="shared" si="74"/>
        <v>0.23170731707317074</v>
      </c>
      <c r="K248" s="2">
        <f t="shared" si="75"/>
        <v>0.46341463414634149</v>
      </c>
      <c r="L248" s="2">
        <f t="shared" si="76"/>
        <v>0.25609756097560976</v>
      </c>
      <c r="M248" s="2">
        <f t="shared" si="77"/>
        <v>4.8780487804878037E-2</v>
      </c>
      <c r="N248" s="61">
        <v>19</v>
      </c>
      <c r="O248" s="61">
        <v>38</v>
      </c>
      <c r="P248" s="61">
        <v>21</v>
      </c>
      <c r="R248" s="61">
        <v>1</v>
      </c>
      <c r="T248" s="65"/>
      <c r="Y248" s="61">
        <v>0</v>
      </c>
      <c r="Z248" s="61">
        <v>3</v>
      </c>
      <c r="AG248" t="str">
        <f t="shared" si="71"/>
        <v>Byron</v>
      </c>
      <c r="AH248" t="s">
        <v>2430</v>
      </c>
      <c r="AI248">
        <v>2</v>
      </c>
      <c r="AK248">
        <v>1</v>
      </c>
      <c r="AL248" s="105">
        <v>23</v>
      </c>
      <c r="AM248" s="107">
        <v>17</v>
      </c>
      <c r="AN248" s="107">
        <v>25</v>
      </c>
      <c r="AO248" s="111">
        <v>9550</v>
      </c>
      <c r="AP248" s="111">
        <f t="shared" si="79"/>
        <v>23017</v>
      </c>
      <c r="AQ248" t="s">
        <v>2345</v>
      </c>
      <c r="AR248">
        <f t="shared" si="78"/>
        <v>2309550</v>
      </c>
      <c r="AS248" s="1">
        <v>2</v>
      </c>
      <c r="AV248">
        <v>52.51</v>
      </c>
      <c r="AW248">
        <v>0.73</v>
      </c>
      <c r="AX248">
        <v>51.78</v>
      </c>
    </row>
    <row r="249" spans="1:50" hidden="1" outlineLevel="1">
      <c r="A249" t="s">
        <v>2149</v>
      </c>
      <c r="B249" s="8" t="s">
        <v>263</v>
      </c>
      <c r="C249" s="1">
        <f t="shared" si="72"/>
        <v>1451</v>
      </c>
      <c r="D249" s="8">
        <f>IF(N249&gt;0, RANK(N249,(N249:P249,Q249:AE249)),0)</f>
        <v>3</v>
      </c>
      <c r="E249" s="8">
        <f>IF(O249&gt;0,RANK(O249,(N249:P249,Q249:AE249)),0)</f>
        <v>2</v>
      </c>
      <c r="F249" s="8">
        <f t="shared" si="73"/>
        <v>1</v>
      </c>
      <c r="G249" s="61">
        <f t="shared" si="69"/>
        <v>87</v>
      </c>
      <c r="H249" s="66">
        <f t="shared" si="70"/>
        <v>5.9958649207443142E-2</v>
      </c>
      <c r="I249" s="7"/>
      <c r="J249" s="2">
        <f t="shared" si="74"/>
        <v>0.13439007580978635</v>
      </c>
      <c r="K249" s="2">
        <f t="shared" si="75"/>
        <v>0.38318401102687799</v>
      </c>
      <c r="L249" s="2">
        <f t="shared" si="76"/>
        <v>0.44314266023432114</v>
      </c>
      <c r="M249" s="2">
        <f t="shared" si="77"/>
        <v>3.9283252929014523E-2</v>
      </c>
      <c r="N249" s="61">
        <v>195</v>
      </c>
      <c r="O249" s="61">
        <v>556</v>
      </c>
      <c r="P249" s="61">
        <v>643</v>
      </c>
      <c r="R249" s="61">
        <v>10</v>
      </c>
      <c r="T249" s="65"/>
      <c r="Y249" s="61">
        <v>14</v>
      </c>
      <c r="Z249" s="61">
        <v>33</v>
      </c>
      <c r="AG249" t="str">
        <f t="shared" si="71"/>
        <v>Calais</v>
      </c>
      <c r="AH249" t="s">
        <v>342</v>
      </c>
      <c r="AI249">
        <v>2</v>
      </c>
      <c r="AK249">
        <v>1</v>
      </c>
      <c r="AL249" s="105">
        <v>23</v>
      </c>
      <c r="AM249" s="107">
        <v>29</v>
      </c>
      <c r="AN249" s="107">
        <v>30</v>
      </c>
      <c r="AO249" s="111">
        <v>9585</v>
      </c>
      <c r="AP249" s="111">
        <f t="shared" si="79"/>
        <v>23029</v>
      </c>
      <c r="AQ249" t="s">
        <v>1462</v>
      </c>
      <c r="AR249">
        <f t="shared" si="78"/>
        <v>2309585</v>
      </c>
      <c r="AS249" s="1">
        <v>57</v>
      </c>
      <c r="AV249">
        <v>40.020000000000003</v>
      </c>
      <c r="AW249">
        <v>5.98</v>
      </c>
      <c r="AX249">
        <v>34.04</v>
      </c>
    </row>
    <row r="250" spans="1:50" hidden="1" outlineLevel="1">
      <c r="A250" t="s">
        <v>1238</v>
      </c>
      <c r="B250" s="8" t="s">
        <v>263</v>
      </c>
      <c r="C250" s="1">
        <f t="shared" si="72"/>
        <v>265</v>
      </c>
      <c r="D250" s="8">
        <f>IF(N250&gt;0, RANK(N250,(N250:P250,Q250:AE250)),0)</f>
        <v>3</v>
      </c>
      <c r="E250" s="8">
        <f>IF(O250&gt;0,RANK(O250,(N250:P250,Q250:AE250)),0)</f>
        <v>1</v>
      </c>
      <c r="F250" s="8">
        <f t="shared" si="73"/>
        <v>2</v>
      </c>
      <c r="G250" s="61">
        <f t="shared" si="69"/>
        <v>16</v>
      </c>
      <c r="H250" s="66">
        <f t="shared" si="70"/>
        <v>6.0377358490566038E-2</v>
      </c>
      <c r="I250" s="7"/>
      <c r="J250" s="2">
        <f t="shared" si="74"/>
        <v>8.3018867924528297E-2</v>
      </c>
      <c r="K250" s="2">
        <f t="shared" si="75"/>
        <v>0.47924528301886793</v>
      </c>
      <c r="L250" s="2">
        <f t="shared" si="76"/>
        <v>0.4188679245283019</v>
      </c>
      <c r="M250" s="2">
        <f t="shared" si="77"/>
        <v>1.8867924528301883E-2</v>
      </c>
      <c r="N250" s="61">
        <v>22</v>
      </c>
      <c r="O250" s="61">
        <v>127</v>
      </c>
      <c r="P250" s="61">
        <v>111</v>
      </c>
      <c r="R250" s="61">
        <v>0</v>
      </c>
      <c r="T250" s="65"/>
      <c r="Y250" s="61">
        <v>1</v>
      </c>
      <c r="Z250" s="61">
        <v>4</v>
      </c>
      <c r="AG250" t="str">
        <f t="shared" si="71"/>
        <v>Cambridge</v>
      </c>
      <c r="AH250" t="s">
        <v>2099</v>
      </c>
      <c r="AI250">
        <v>2</v>
      </c>
      <c r="AK250">
        <v>1</v>
      </c>
      <c r="AL250" s="105">
        <v>23</v>
      </c>
      <c r="AM250" s="107">
        <v>25</v>
      </c>
      <c r="AN250" s="107">
        <v>25</v>
      </c>
      <c r="AO250" s="111">
        <v>9655</v>
      </c>
      <c r="AP250" s="111">
        <f t="shared" si="79"/>
        <v>23025</v>
      </c>
      <c r="AQ250" t="s">
        <v>2345</v>
      </c>
      <c r="AR250">
        <f t="shared" si="78"/>
        <v>2309655</v>
      </c>
      <c r="AS250" s="1">
        <v>8</v>
      </c>
      <c r="AV250">
        <v>19.420000000000002</v>
      </c>
      <c r="AW250">
        <v>0.05</v>
      </c>
      <c r="AX250">
        <v>19.37</v>
      </c>
    </row>
    <row r="251" spans="1:50" hidden="1" outlineLevel="1">
      <c r="A251" t="s">
        <v>226</v>
      </c>
      <c r="B251" s="8" t="s">
        <v>263</v>
      </c>
      <c r="C251" s="1">
        <f t="shared" si="72"/>
        <v>3137</v>
      </c>
      <c r="D251" s="8">
        <f>IF(N251&gt;0, RANK(N251,(N251:P251,Q251:AE251)),0)</f>
        <v>3</v>
      </c>
      <c r="E251" s="8">
        <f>IF(O251&gt;0,RANK(O251,(N251:P251,Q251:AE251)),0)</f>
        <v>2</v>
      </c>
      <c r="F251" s="8">
        <f t="shared" si="73"/>
        <v>1</v>
      </c>
      <c r="G251" s="61">
        <f t="shared" si="69"/>
        <v>1447</v>
      </c>
      <c r="H251" s="66">
        <f t="shared" si="70"/>
        <v>0.46126872808415686</v>
      </c>
      <c r="I251" s="7"/>
      <c r="J251" s="2">
        <f t="shared" si="74"/>
        <v>0.13101689512272871</v>
      </c>
      <c r="K251" s="2">
        <f t="shared" si="75"/>
        <v>0.19636595473382212</v>
      </c>
      <c r="L251" s="2">
        <f t="shared" si="76"/>
        <v>0.65763468281797899</v>
      </c>
      <c r="M251" s="2">
        <f t="shared" si="77"/>
        <v>1.498246732547015E-2</v>
      </c>
      <c r="N251" s="61">
        <v>411</v>
      </c>
      <c r="O251" s="61">
        <v>616</v>
      </c>
      <c r="P251" s="61">
        <v>2063</v>
      </c>
      <c r="R251" s="61">
        <v>8</v>
      </c>
      <c r="T251" s="65"/>
      <c r="Y251" s="61">
        <v>14</v>
      </c>
      <c r="Z251" s="61">
        <v>25</v>
      </c>
      <c r="AG251" t="str">
        <f t="shared" si="71"/>
        <v>Camden</v>
      </c>
      <c r="AH251" t="s">
        <v>533</v>
      </c>
      <c r="AI251">
        <v>1</v>
      </c>
      <c r="AK251">
        <v>1</v>
      </c>
      <c r="AL251" s="105">
        <v>23</v>
      </c>
      <c r="AM251" s="107">
        <v>13</v>
      </c>
      <c r="AN251" s="107">
        <v>10</v>
      </c>
      <c r="AO251" s="111">
        <v>9725</v>
      </c>
      <c r="AP251" s="111">
        <f t="shared" si="79"/>
        <v>23013</v>
      </c>
      <c r="AQ251" t="s">
        <v>2345</v>
      </c>
      <c r="AR251">
        <f t="shared" si="78"/>
        <v>2309725</v>
      </c>
      <c r="AS251" s="1">
        <v>182</v>
      </c>
      <c r="AV251">
        <v>25.81</v>
      </c>
      <c r="AW251">
        <v>7.52</v>
      </c>
      <c r="AX251">
        <v>18.29</v>
      </c>
    </row>
    <row r="252" spans="1:50" hidden="1" outlineLevel="1">
      <c r="A252" t="s">
        <v>1239</v>
      </c>
      <c r="B252" s="8" t="s">
        <v>263</v>
      </c>
      <c r="C252" s="1">
        <f t="shared" si="72"/>
        <v>984</v>
      </c>
      <c r="D252" s="8">
        <f>IF(N252&gt;0, RANK(N252,(N252:P252,Q252:AE252)),0)</f>
        <v>3</v>
      </c>
      <c r="E252" s="8">
        <f>IF(O252&gt;0,RANK(O252,(N252:P252,Q252:AE252)),0)</f>
        <v>2</v>
      </c>
      <c r="F252" s="8">
        <f t="shared" si="73"/>
        <v>1</v>
      </c>
      <c r="G252" s="61">
        <f t="shared" si="69"/>
        <v>94</v>
      </c>
      <c r="H252" s="66">
        <f t="shared" si="70"/>
        <v>9.5528455284552852E-2</v>
      </c>
      <c r="I252" s="7"/>
      <c r="J252" s="2">
        <f t="shared" si="74"/>
        <v>0.16158536585365854</v>
      </c>
      <c r="K252" s="2">
        <f t="shared" si="75"/>
        <v>0.35365853658536583</v>
      </c>
      <c r="L252" s="2">
        <f t="shared" si="76"/>
        <v>0.44918699186991867</v>
      </c>
      <c r="M252" s="2">
        <f t="shared" si="77"/>
        <v>3.5569105691056924E-2</v>
      </c>
      <c r="N252" s="61">
        <v>159</v>
      </c>
      <c r="O252" s="61">
        <v>348</v>
      </c>
      <c r="P252" s="61">
        <v>442</v>
      </c>
      <c r="R252" s="61">
        <v>7</v>
      </c>
      <c r="T252" s="65"/>
      <c r="Y252" s="61">
        <v>10</v>
      </c>
      <c r="Z252" s="61">
        <v>18</v>
      </c>
      <c r="AG252" t="str">
        <f t="shared" si="71"/>
        <v>Canaan</v>
      </c>
      <c r="AH252" t="s">
        <v>2099</v>
      </c>
      <c r="AI252">
        <v>2</v>
      </c>
      <c r="AK252">
        <v>1</v>
      </c>
      <c r="AL252" s="105">
        <v>23</v>
      </c>
      <c r="AM252" s="107">
        <v>25</v>
      </c>
      <c r="AN252" s="107">
        <v>30</v>
      </c>
      <c r="AO252" s="111">
        <v>9935</v>
      </c>
      <c r="AP252" s="111">
        <f t="shared" si="79"/>
        <v>23025</v>
      </c>
      <c r="AQ252" t="s">
        <v>2345</v>
      </c>
      <c r="AR252">
        <f t="shared" si="78"/>
        <v>2309935</v>
      </c>
      <c r="AS252" s="1">
        <v>39</v>
      </c>
      <c r="AV252">
        <v>42.09</v>
      </c>
      <c r="AW252">
        <v>0.97</v>
      </c>
      <c r="AX252">
        <v>41.12</v>
      </c>
    </row>
    <row r="253" spans="1:50" hidden="1" outlineLevel="1">
      <c r="A253" t="s">
        <v>1552</v>
      </c>
      <c r="B253" s="8" t="s">
        <v>263</v>
      </c>
      <c r="C253" s="1">
        <f t="shared" si="72"/>
        <v>477</v>
      </c>
      <c r="D253" s="8">
        <f>IF(N253&gt;0, RANK(N253,(N253:P253,Q253:AE253)),0)</f>
        <v>3</v>
      </c>
      <c r="E253" s="8">
        <f>IF(O253&gt;0,RANK(O253,(N253:P253,Q253:AE253)),0)</f>
        <v>2</v>
      </c>
      <c r="F253" s="8">
        <f t="shared" si="73"/>
        <v>1</v>
      </c>
      <c r="G253" s="61">
        <f t="shared" si="69"/>
        <v>53</v>
      </c>
      <c r="H253" s="66">
        <f t="shared" si="70"/>
        <v>0.1111111111111111</v>
      </c>
      <c r="I253" s="7"/>
      <c r="J253" s="2">
        <f t="shared" si="74"/>
        <v>0.15513626834381553</v>
      </c>
      <c r="K253" s="2">
        <f t="shared" si="75"/>
        <v>0.32914046121593293</v>
      </c>
      <c r="L253" s="2">
        <f t="shared" si="76"/>
        <v>0.44025157232704404</v>
      </c>
      <c r="M253" s="2">
        <f t="shared" si="77"/>
        <v>7.5471698113207419E-2</v>
      </c>
      <c r="N253" s="61">
        <v>74</v>
      </c>
      <c r="O253" s="61">
        <v>157</v>
      </c>
      <c r="P253" s="61">
        <v>210</v>
      </c>
      <c r="R253" s="61">
        <v>8</v>
      </c>
      <c r="T253" s="65"/>
      <c r="Y253" s="61">
        <v>11</v>
      </c>
      <c r="Z253" s="61">
        <v>17</v>
      </c>
      <c r="AG253" t="str">
        <f t="shared" si="71"/>
        <v>Canton</v>
      </c>
      <c r="AH253" t="s">
        <v>2430</v>
      </c>
      <c r="AI253">
        <v>2</v>
      </c>
      <c r="AK253">
        <v>1</v>
      </c>
      <c r="AL253" s="105">
        <v>23</v>
      </c>
      <c r="AM253" s="107">
        <v>17</v>
      </c>
      <c r="AN253" s="107">
        <v>30</v>
      </c>
      <c r="AO253" s="111">
        <v>10005</v>
      </c>
      <c r="AP253" s="111">
        <f t="shared" si="79"/>
        <v>23017</v>
      </c>
      <c r="AQ253" t="s">
        <v>2345</v>
      </c>
      <c r="AR253">
        <f t="shared" si="78"/>
        <v>2310005</v>
      </c>
      <c r="AS253" s="1">
        <v>12</v>
      </c>
      <c r="AV253">
        <v>30.26</v>
      </c>
      <c r="AW253">
        <v>1.32</v>
      </c>
      <c r="AX253">
        <v>28.94</v>
      </c>
    </row>
    <row r="254" spans="1:50" hidden="1" outlineLevel="1">
      <c r="A254" t="s">
        <v>2071</v>
      </c>
      <c r="B254" s="8" t="s">
        <v>263</v>
      </c>
      <c r="C254" s="1">
        <f t="shared" si="72"/>
        <v>6314</v>
      </c>
      <c r="D254" s="8">
        <f>IF(N254&gt;0, RANK(N254,(N254:P254,Q254:AE254)),0)</f>
        <v>3</v>
      </c>
      <c r="E254" s="8">
        <f>IF(O254&gt;0,RANK(O254,(N254:P254,Q254:AE254)),0)</f>
        <v>2</v>
      </c>
      <c r="F254" s="8">
        <f t="shared" si="73"/>
        <v>1</v>
      </c>
      <c r="G254" s="61">
        <f t="shared" si="69"/>
        <v>2178</v>
      </c>
      <c r="H254" s="66">
        <f t="shared" si="70"/>
        <v>0.34494773519163763</v>
      </c>
      <c r="I254" s="7"/>
      <c r="J254" s="2">
        <f t="shared" si="74"/>
        <v>0.15932847640164713</v>
      </c>
      <c r="K254" s="2">
        <f t="shared" si="75"/>
        <v>0.24374406081723154</v>
      </c>
      <c r="L254" s="2">
        <f t="shared" si="76"/>
        <v>0.58869179600886923</v>
      </c>
      <c r="M254" s="2">
        <f t="shared" si="77"/>
        <v>8.2356667722520704E-3</v>
      </c>
      <c r="N254" s="61">
        <v>1006</v>
      </c>
      <c r="O254" s="61">
        <v>1539</v>
      </c>
      <c r="P254" s="61">
        <v>3717</v>
      </c>
      <c r="R254" s="61">
        <v>14</v>
      </c>
      <c r="T254" s="65"/>
      <c r="Y254" s="61">
        <v>9</v>
      </c>
      <c r="Z254" s="61">
        <v>29</v>
      </c>
      <c r="AG254" t="str">
        <f t="shared" si="71"/>
        <v>Cape Elizabeth</v>
      </c>
      <c r="AH254" t="s">
        <v>1076</v>
      </c>
      <c r="AI254">
        <v>1</v>
      </c>
      <c r="AK254">
        <v>1</v>
      </c>
      <c r="AL254" s="105">
        <v>23</v>
      </c>
      <c r="AM254" s="107">
        <v>5</v>
      </c>
      <c r="AN254" s="107">
        <v>20</v>
      </c>
      <c r="AO254" s="111">
        <v>10180</v>
      </c>
      <c r="AP254" s="111">
        <f t="shared" si="79"/>
        <v>23005</v>
      </c>
      <c r="AQ254" t="s">
        <v>2345</v>
      </c>
      <c r="AR254">
        <f t="shared" si="78"/>
        <v>2310180</v>
      </c>
      <c r="AS254" s="1">
        <v>80</v>
      </c>
      <c r="AV254">
        <v>58.41</v>
      </c>
      <c r="AW254">
        <v>43.68</v>
      </c>
      <c r="AX254">
        <v>14.73</v>
      </c>
    </row>
    <row r="255" spans="1:50" hidden="1" outlineLevel="1">
      <c r="A255" t="s">
        <v>2177</v>
      </c>
      <c r="B255" s="8" t="s">
        <v>263</v>
      </c>
      <c r="C255" s="1">
        <f t="shared" si="72"/>
        <v>48</v>
      </c>
      <c r="D255" s="8">
        <f>IF(N255&gt;0, RANK(N255,(N255:P255,Q255:AE255)),0)</f>
        <v>3</v>
      </c>
      <c r="E255" s="8">
        <f>IF(O255&gt;0,RANK(O255,(N255:P255,Q255:AE255)),0)</f>
        <v>1</v>
      </c>
      <c r="F255" s="8">
        <f t="shared" si="73"/>
        <v>2</v>
      </c>
      <c r="G255" s="61">
        <f t="shared" si="69"/>
        <v>15</v>
      </c>
      <c r="H255" s="66">
        <f t="shared" si="70"/>
        <v>0.3125</v>
      </c>
      <c r="I255" s="7"/>
      <c r="J255" s="2">
        <f t="shared" si="74"/>
        <v>0.1875</v>
      </c>
      <c r="K255" s="2">
        <f t="shared" si="75"/>
        <v>0.5625</v>
      </c>
      <c r="L255" s="2">
        <f t="shared" si="76"/>
        <v>0.25</v>
      </c>
      <c r="M255" s="2">
        <f t="shared" si="77"/>
        <v>0</v>
      </c>
      <c r="N255" s="61">
        <v>9</v>
      </c>
      <c r="O255" s="61">
        <v>27</v>
      </c>
      <c r="P255" s="61">
        <v>12</v>
      </c>
      <c r="R255" s="61">
        <v>0</v>
      </c>
      <c r="T255" s="65"/>
      <c r="Y255" s="61">
        <v>0</v>
      </c>
      <c r="Z255" s="61">
        <v>0</v>
      </c>
      <c r="AG255" t="str">
        <f t="shared" si="71"/>
        <v>Caratunk</v>
      </c>
      <c r="AH255" t="s">
        <v>2099</v>
      </c>
      <c r="AI255">
        <v>2</v>
      </c>
      <c r="AK255">
        <v>1</v>
      </c>
      <c r="AL255" s="105">
        <v>23</v>
      </c>
      <c r="AM255" s="107">
        <v>25</v>
      </c>
      <c r="AN255" s="107">
        <v>35</v>
      </c>
      <c r="AO255" s="111">
        <v>10495</v>
      </c>
      <c r="AP255" s="111">
        <f t="shared" si="79"/>
        <v>23025</v>
      </c>
      <c r="AQ255" t="s">
        <v>2345</v>
      </c>
      <c r="AR255">
        <f t="shared" si="78"/>
        <v>2310495</v>
      </c>
      <c r="AS255" s="1">
        <v>3</v>
      </c>
      <c r="AV255">
        <v>55.31</v>
      </c>
      <c r="AW255">
        <v>3</v>
      </c>
      <c r="AX255">
        <v>52.31</v>
      </c>
    </row>
    <row r="256" spans="1:50" hidden="1" outlineLevel="1">
      <c r="A256" t="s">
        <v>2188</v>
      </c>
      <c r="B256" s="8" t="s">
        <v>263</v>
      </c>
      <c r="C256" s="1">
        <f t="shared" si="72"/>
        <v>3622</v>
      </c>
      <c r="D256" s="8">
        <f>IF(N256&gt;0, RANK(N256,(N256:P256,Q256:AE256)),0)</f>
        <v>3</v>
      </c>
      <c r="E256" s="8">
        <f>IF(O256&gt;0,RANK(O256,(N256:P256,Q256:AE256)),0)</f>
        <v>2</v>
      </c>
      <c r="F256" s="8">
        <f t="shared" si="73"/>
        <v>1</v>
      </c>
      <c r="G256" s="61">
        <f t="shared" si="69"/>
        <v>267</v>
      </c>
      <c r="H256" s="66">
        <f t="shared" si="70"/>
        <v>7.371617890668139E-2</v>
      </c>
      <c r="I256" s="7"/>
      <c r="J256" s="2">
        <f t="shared" si="74"/>
        <v>0.15681943677526228</v>
      </c>
      <c r="K256" s="2">
        <f t="shared" si="75"/>
        <v>0.36747653230259525</v>
      </c>
      <c r="L256" s="2">
        <f t="shared" si="76"/>
        <v>0.44119271120927667</v>
      </c>
      <c r="M256" s="2">
        <f t="shared" si="77"/>
        <v>3.4511319712865862E-2</v>
      </c>
      <c r="N256" s="61">
        <v>568</v>
      </c>
      <c r="O256" s="61">
        <v>1331</v>
      </c>
      <c r="P256" s="61">
        <v>1598</v>
      </c>
      <c r="R256" s="61">
        <v>22</v>
      </c>
      <c r="T256" s="65"/>
      <c r="Y256" s="61">
        <v>38</v>
      </c>
      <c r="Z256" s="61">
        <v>65</v>
      </c>
      <c r="AG256" t="str">
        <f t="shared" si="71"/>
        <v>Caribou</v>
      </c>
      <c r="AH256" t="s">
        <v>662</v>
      </c>
      <c r="AI256">
        <v>2</v>
      </c>
      <c r="AK256">
        <v>1</v>
      </c>
      <c r="AL256" s="105">
        <v>23</v>
      </c>
      <c r="AM256" s="107">
        <v>3</v>
      </c>
      <c r="AN256" s="107">
        <v>40</v>
      </c>
      <c r="AO256" s="111">
        <v>10565</v>
      </c>
      <c r="AP256" s="111">
        <f t="shared" si="79"/>
        <v>23003</v>
      </c>
      <c r="AQ256" t="s">
        <v>1462</v>
      </c>
      <c r="AR256">
        <f t="shared" si="78"/>
        <v>2310565</v>
      </c>
      <c r="AS256" s="1">
        <v>84</v>
      </c>
      <c r="AV256">
        <v>80.180000000000007</v>
      </c>
      <c r="AW256">
        <v>0.89</v>
      </c>
      <c r="AX256">
        <v>79.290000000000006</v>
      </c>
    </row>
    <row r="257" spans="1:50" hidden="1" outlineLevel="1">
      <c r="A257" t="s">
        <v>469</v>
      </c>
      <c r="B257" s="8" t="s">
        <v>263</v>
      </c>
      <c r="C257" s="1">
        <f t="shared" si="72"/>
        <v>1425</v>
      </c>
      <c r="D257" s="8">
        <f>IF(N257&gt;0, RANK(N257,(N257:P257,Q257:AE257)),0)</f>
        <v>3</v>
      </c>
      <c r="E257" s="8">
        <f>IF(O257&gt;0,RANK(O257,(N257:P257,Q257:AE257)),0)</f>
        <v>1</v>
      </c>
      <c r="F257" s="8">
        <f t="shared" si="73"/>
        <v>2</v>
      </c>
      <c r="G257" s="61">
        <f t="shared" ref="G257:G320" si="80">IF(C257&gt;0,MAX(N257:P257)-LARGE(N257:P257,2),0)</f>
        <v>106</v>
      </c>
      <c r="H257" s="66">
        <f t="shared" ref="H257:H320" si="81">IF(C257&gt;0,G257/C257,0)</f>
        <v>7.4385964912280708E-2</v>
      </c>
      <c r="I257" s="7"/>
      <c r="J257" s="2">
        <f t="shared" si="74"/>
        <v>9.8245614035087719E-2</v>
      </c>
      <c r="K257" s="2">
        <f t="shared" si="75"/>
        <v>0.47298245614035089</v>
      </c>
      <c r="L257" s="2">
        <f t="shared" si="76"/>
        <v>0.39859649122807017</v>
      </c>
      <c r="M257" s="2">
        <f t="shared" si="77"/>
        <v>3.0175438596491244E-2</v>
      </c>
      <c r="N257" s="61">
        <v>140</v>
      </c>
      <c r="O257" s="61">
        <v>674</v>
      </c>
      <c r="P257" s="61">
        <v>568</v>
      </c>
      <c r="R257" s="61">
        <v>9</v>
      </c>
      <c r="T257" s="65"/>
      <c r="Y257" s="61">
        <v>12</v>
      </c>
      <c r="Z257" s="61">
        <v>22</v>
      </c>
      <c r="AG257" t="str">
        <f t="shared" si="71"/>
        <v>Carmel</v>
      </c>
      <c r="AH257" t="s">
        <v>1357</v>
      </c>
      <c r="AI257">
        <v>2</v>
      </c>
      <c r="AK257">
        <v>1</v>
      </c>
      <c r="AL257" s="105">
        <v>23</v>
      </c>
      <c r="AM257" s="107">
        <v>19</v>
      </c>
      <c r="AN257" s="107">
        <v>35</v>
      </c>
      <c r="AO257" s="111">
        <v>10670</v>
      </c>
      <c r="AP257" s="111">
        <f t="shared" si="79"/>
        <v>23019</v>
      </c>
      <c r="AQ257" t="s">
        <v>2345</v>
      </c>
      <c r="AR257">
        <f t="shared" si="78"/>
        <v>2310670</v>
      </c>
      <c r="AS257" s="1">
        <v>57</v>
      </c>
      <c r="AV257">
        <v>37</v>
      </c>
      <c r="AW257">
        <v>0.46</v>
      </c>
      <c r="AX257">
        <v>36.54</v>
      </c>
    </row>
    <row r="258" spans="1:50" hidden="1" outlineLevel="1">
      <c r="A258" t="s">
        <v>1185</v>
      </c>
      <c r="B258" s="8" t="s">
        <v>263</v>
      </c>
      <c r="C258" s="1">
        <f t="shared" si="72"/>
        <v>461</v>
      </c>
      <c r="D258" s="8">
        <f>IF(N258&gt;0, RANK(N258,(N258:P258,Q258:AE258)),0)</f>
        <v>3</v>
      </c>
      <c r="E258" s="8">
        <f>IF(O258&gt;0,RANK(O258,(N258:P258,Q258:AE258)),0)</f>
        <v>2</v>
      </c>
      <c r="F258" s="8">
        <f t="shared" si="73"/>
        <v>1</v>
      </c>
      <c r="G258" s="61">
        <f t="shared" si="80"/>
        <v>199</v>
      </c>
      <c r="H258" s="66">
        <f t="shared" si="81"/>
        <v>0.4316702819956616</v>
      </c>
      <c r="I258" s="7"/>
      <c r="J258" s="2">
        <f t="shared" si="74"/>
        <v>6.7245119305856832E-2</v>
      </c>
      <c r="K258" s="2">
        <f t="shared" si="75"/>
        <v>0.23861171366594361</v>
      </c>
      <c r="L258" s="2">
        <f t="shared" si="76"/>
        <v>0.67028199566160518</v>
      </c>
      <c r="M258" s="2">
        <f t="shared" si="77"/>
        <v>2.386117136659438E-2</v>
      </c>
      <c r="N258" s="61">
        <v>31</v>
      </c>
      <c r="O258" s="61">
        <v>110</v>
      </c>
      <c r="P258" s="61">
        <v>309</v>
      </c>
      <c r="R258" s="61">
        <v>3</v>
      </c>
      <c r="T258" s="65"/>
      <c r="Y258" s="61">
        <v>3</v>
      </c>
      <c r="Z258" s="61">
        <v>5</v>
      </c>
      <c r="AG258" t="str">
        <f t="shared" si="71"/>
        <v>Carrabassett Valley</v>
      </c>
      <c r="AH258" t="s">
        <v>501</v>
      </c>
      <c r="AI258">
        <v>2</v>
      </c>
      <c r="AK258">
        <v>1</v>
      </c>
      <c r="AL258" s="105">
        <v>23</v>
      </c>
      <c r="AM258" s="107">
        <v>7</v>
      </c>
      <c r="AN258" s="107">
        <v>8</v>
      </c>
      <c r="AO258" s="111">
        <v>10740</v>
      </c>
      <c r="AP258" s="111">
        <f t="shared" si="79"/>
        <v>23007</v>
      </c>
      <c r="AQ258" t="s">
        <v>2345</v>
      </c>
      <c r="AR258">
        <f t="shared" si="78"/>
        <v>2310740</v>
      </c>
      <c r="AS258" s="1">
        <v>7</v>
      </c>
      <c r="AV258">
        <v>77.53</v>
      </c>
      <c r="AW258">
        <v>0.15</v>
      </c>
      <c r="AX258">
        <v>77.39</v>
      </c>
    </row>
    <row r="259" spans="1:50" hidden="1" outlineLevel="1">
      <c r="A259" t="s">
        <v>1606</v>
      </c>
      <c r="B259" s="8" t="s">
        <v>263</v>
      </c>
      <c r="C259" s="1">
        <f t="shared" si="72"/>
        <v>82</v>
      </c>
      <c r="D259" s="8">
        <f>IF(N259&gt;0, RANK(N259,(N259:P259,Q259:AE259)),0)</f>
        <v>3</v>
      </c>
      <c r="E259" s="8">
        <f>IF(O259&gt;0,RANK(O259,(N259:P259,Q259:AE259)),0)</f>
        <v>1</v>
      </c>
      <c r="F259" s="8">
        <f t="shared" si="73"/>
        <v>2</v>
      </c>
      <c r="G259" s="61">
        <f t="shared" si="80"/>
        <v>25</v>
      </c>
      <c r="H259" s="66">
        <f t="shared" si="81"/>
        <v>0.3048780487804878</v>
      </c>
      <c r="I259" s="7"/>
      <c r="J259" s="2">
        <f t="shared" si="74"/>
        <v>0.15853658536585366</v>
      </c>
      <c r="K259" s="2">
        <f t="shared" si="75"/>
        <v>0.56097560975609762</v>
      </c>
      <c r="L259" s="2">
        <f t="shared" si="76"/>
        <v>0.25609756097560976</v>
      </c>
      <c r="M259" s="2">
        <f t="shared" si="77"/>
        <v>2.4390243902438935E-2</v>
      </c>
      <c r="N259" s="61">
        <v>13</v>
      </c>
      <c r="O259" s="61">
        <v>46</v>
      </c>
      <c r="P259" s="61">
        <v>21</v>
      </c>
      <c r="R259" s="61">
        <v>0</v>
      </c>
      <c r="T259" s="65"/>
      <c r="Y259" s="61">
        <v>1</v>
      </c>
      <c r="Z259" s="61">
        <v>1</v>
      </c>
      <c r="AG259" t="str">
        <f t="shared" ref="AG259:AG323" si="82">A259</f>
        <v>Carroll</v>
      </c>
      <c r="AH259" t="s">
        <v>1357</v>
      </c>
      <c r="AI259">
        <v>2</v>
      </c>
      <c r="AK259">
        <v>1</v>
      </c>
      <c r="AL259" s="105">
        <v>23</v>
      </c>
      <c r="AM259" s="107">
        <v>19</v>
      </c>
      <c r="AN259" s="107">
        <v>40</v>
      </c>
      <c r="AO259" s="111">
        <v>10810</v>
      </c>
      <c r="AP259" s="111">
        <f t="shared" si="79"/>
        <v>23019</v>
      </c>
      <c r="AQ259" t="s">
        <v>1757</v>
      </c>
      <c r="AR259">
        <f t="shared" si="78"/>
        <v>2310810</v>
      </c>
      <c r="AS259" s="1">
        <v>2</v>
      </c>
      <c r="AV259">
        <v>44.36</v>
      </c>
      <c r="AW259">
        <v>0.17</v>
      </c>
      <c r="AX259">
        <v>44.18</v>
      </c>
    </row>
    <row r="260" spans="1:50" hidden="1" outlineLevel="1">
      <c r="A260" t="s">
        <v>372</v>
      </c>
      <c r="B260" s="8" t="s">
        <v>263</v>
      </c>
      <c r="C260" s="1">
        <f t="shared" si="72"/>
        <v>237</v>
      </c>
      <c r="D260" s="8">
        <f>IF(N260&gt;0, RANK(N260,(N260:P260,Q260:AE260)),0)</f>
        <v>3</v>
      </c>
      <c r="E260" s="8">
        <f>IF(O260&gt;0,RANK(O260,(N260:P260,Q260:AE260)),0)</f>
        <v>2</v>
      </c>
      <c r="F260" s="8">
        <f t="shared" si="73"/>
        <v>1</v>
      </c>
      <c r="G260" s="61">
        <f t="shared" si="80"/>
        <v>28</v>
      </c>
      <c r="H260" s="66">
        <f t="shared" si="81"/>
        <v>0.11814345991561181</v>
      </c>
      <c r="I260" s="7"/>
      <c r="J260" s="2">
        <f t="shared" si="74"/>
        <v>0.13502109704641349</v>
      </c>
      <c r="K260" s="2">
        <f t="shared" si="75"/>
        <v>0.35443037974683544</v>
      </c>
      <c r="L260" s="2">
        <f t="shared" si="76"/>
        <v>0.47257383966244726</v>
      </c>
      <c r="M260" s="2">
        <f t="shared" si="77"/>
        <v>3.7974683544303778E-2</v>
      </c>
      <c r="N260" s="61">
        <v>32</v>
      </c>
      <c r="O260" s="61">
        <v>84</v>
      </c>
      <c r="P260" s="61">
        <v>112</v>
      </c>
      <c r="R260" s="61">
        <v>1</v>
      </c>
      <c r="T260" s="65"/>
      <c r="Y260" s="61">
        <v>1</v>
      </c>
      <c r="Z260" s="61">
        <v>7</v>
      </c>
      <c r="AG260" t="str">
        <f t="shared" si="82"/>
        <v>Carthage</v>
      </c>
      <c r="AH260" t="s">
        <v>501</v>
      </c>
      <c r="AI260">
        <v>2</v>
      </c>
      <c r="AK260">
        <v>1</v>
      </c>
      <c r="AL260" s="105">
        <v>23</v>
      </c>
      <c r="AM260" s="107">
        <v>7</v>
      </c>
      <c r="AN260" s="107">
        <v>10</v>
      </c>
      <c r="AO260" s="111">
        <v>10915</v>
      </c>
      <c r="AP260" s="111">
        <f t="shared" si="79"/>
        <v>23007</v>
      </c>
      <c r="AQ260" t="s">
        <v>2345</v>
      </c>
      <c r="AR260">
        <f t="shared" si="78"/>
        <v>2310915</v>
      </c>
      <c r="AS260" s="1">
        <v>14</v>
      </c>
      <c r="AV260">
        <v>33.299999999999997</v>
      </c>
      <c r="AW260">
        <v>0.12</v>
      </c>
      <c r="AX260">
        <v>33.18</v>
      </c>
    </row>
    <row r="261" spans="1:50" hidden="1" outlineLevel="1">
      <c r="A261" t="s">
        <v>216</v>
      </c>
      <c r="B261" s="8" t="s">
        <v>263</v>
      </c>
      <c r="C261" s="1">
        <f t="shared" si="72"/>
        <v>102</v>
      </c>
      <c r="D261" s="8">
        <f>IF(N261&gt;0, RANK(N261,(N261:P261,Q261:AE261)),0)</f>
        <v>3</v>
      </c>
      <c r="E261" s="8">
        <f>IF(O261&gt;0,RANK(O261,(N261:P261,Q261:AE261)),0)</f>
        <v>1</v>
      </c>
      <c r="F261" s="8">
        <f t="shared" si="73"/>
        <v>2</v>
      </c>
      <c r="G261" s="61">
        <f t="shared" si="80"/>
        <v>24</v>
      </c>
      <c r="H261" s="66">
        <f t="shared" si="81"/>
        <v>0.23529411764705882</v>
      </c>
      <c r="I261" s="7"/>
      <c r="J261" s="2">
        <f t="shared" si="74"/>
        <v>6.8627450980392163E-2</v>
      </c>
      <c r="K261" s="2">
        <f t="shared" si="75"/>
        <v>0.55882352941176472</v>
      </c>
      <c r="L261" s="2">
        <f t="shared" si="76"/>
        <v>0.3235294117647059</v>
      </c>
      <c r="M261" s="2">
        <f t="shared" si="77"/>
        <v>4.9019607843137247E-2</v>
      </c>
      <c r="N261" s="61">
        <v>7</v>
      </c>
      <c r="O261" s="61">
        <v>57</v>
      </c>
      <c r="P261" s="61">
        <v>33</v>
      </c>
      <c r="R261" s="61">
        <v>1</v>
      </c>
      <c r="T261" s="65"/>
      <c r="Y261" s="61">
        <v>1</v>
      </c>
      <c r="Z261" s="61">
        <v>3</v>
      </c>
      <c r="AG261" t="str">
        <f t="shared" si="82"/>
        <v>Cary</v>
      </c>
      <c r="AH261" t="s">
        <v>662</v>
      </c>
      <c r="AI261">
        <v>2</v>
      </c>
      <c r="AK261">
        <v>1</v>
      </c>
      <c r="AL261" s="105">
        <v>23</v>
      </c>
      <c r="AM261" s="107">
        <v>3</v>
      </c>
      <c r="AN261" s="107">
        <v>45</v>
      </c>
      <c r="AO261" s="111">
        <v>11020</v>
      </c>
      <c r="AP261" s="111">
        <f t="shared" si="79"/>
        <v>23003</v>
      </c>
      <c r="AQ261" t="s">
        <v>1757</v>
      </c>
      <c r="AR261">
        <f t="shared" si="78"/>
        <v>2311020</v>
      </c>
      <c r="AS261" s="1">
        <v>12</v>
      </c>
      <c r="AV261">
        <v>18.97</v>
      </c>
      <c r="AW261">
        <v>0</v>
      </c>
      <c r="AX261">
        <v>18.97</v>
      </c>
    </row>
    <row r="262" spans="1:50" hidden="1" outlineLevel="1">
      <c r="A262" t="s">
        <v>654</v>
      </c>
      <c r="B262" s="8" t="s">
        <v>263</v>
      </c>
      <c r="C262" s="1">
        <f t="shared" si="72"/>
        <v>1933</v>
      </c>
      <c r="D262" s="8">
        <f>IF(N262&gt;0, RANK(N262,(N262:P262,Q262:AE262)),0)</f>
        <v>3</v>
      </c>
      <c r="E262" s="8">
        <f>IF(O262&gt;0,RANK(O262,(N262:P262,Q262:AE262)),0)</f>
        <v>2</v>
      </c>
      <c r="F262" s="8">
        <f t="shared" si="73"/>
        <v>1</v>
      </c>
      <c r="G262" s="61">
        <f t="shared" si="80"/>
        <v>366</v>
      </c>
      <c r="H262" s="66">
        <f t="shared" si="81"/>
        <v>0.18934299017071909</v>
      </c>
      <c r="I262" s="7"/>
      <c r="J262" s="2">
        <f t="shared" si="74"/>
        <v>0.10294878427315055</v>
      </c>
      <c r="K262" s="2">
        <f t="shared" si="75"/>
        <v>0.33885152612519398</v>
      </c>
      <c r="L262" s="2">
        <f t="shared" si="76"/>
        <v>0.52819451629591307</v>
      </c>
      <c r="M262" s="2">
        <f t="shared" si="77"/>
        <v>3.0005173305742372E-2</v>
      </c>
      <c r="N262" s="61">
        <v>199</v>
      </c>
      <c r="O262" s="61">
        <v>655</v>
      </c>
      <c r="P262" s="61">
        <v>1021</v>
      </c>
      <c r="R262" s="61">
        <v>13</v>
      </c>
      <c r="T262" s="65"/>
      <c r="Y262" s="61">
        <v>16</v>
      </c>
      <c r="Z262" s="61">
        <v>29</v>
      </c>
      <c r="AG262" t="str">
        <f t="shared" si="82"/>
        <v>Casco</v>
      </c>
      <c r="AH262" t="s">
        <v>1076</v>
      </c>
      <c r="AI262">
        <v>1</v>
      </c>
      <c r="AK262">
        <v>1</v>
      </c>
      <c r="AL262" s="105">
        <v>23</v>
      </c>
      <c r="AM262" s="107">
        <v>5</v>
      </c>
      <c r="AN262" s="107">
        <v>25</v>
      </c>
      <c r="AO262" s="111">
        <v>11125</v>
      </c>
      <c r="AP262" s="111">
        <f t="shared" si="79"/>
        <v>23005</v>
      </c>
      <c r="AQ262" t="s">
        <v>2345</v>
      </c>
      <c r="AR262">
        <f t="shared" si="78"/>
        <v>2311125</v>
      </c>
      <c r="AS262" s="1">
        <v>30</v>
      </c>
      <c r="AV262">
        <v>36.43</v>
      </c>
      <c r="AW262">
        <v>5.16</v>
      </c>
      <c r="AX262">
        <v>31.27</v>
      </c>
    </row>
    <row r="263" spans="1:50" hidden="1" outlineLevel="1">
      <c r="A263" t="s">
        <v>408</v>
      </c>
      <c r="B263" s="8" t="s">
        <v>263</v>
      </c>
      <c r="C263" s="1">
        <f t="shared" si="72"/>
        <v>577</v>
      </c>
      <c r="D263" s="8">
        <f>IF(N263&gt;0, RANK(N263,(N263:P263,Q263:AE263)),0)</f>
        <v>3</v>
      </c>
      <c r="E263" s="8">
        <f>IF(O263&gt;0,RANK(O263,(N263:P263,Q263:AE263)),0)</f>
        <v>2</v>
      </c>
      <c r="F263" s="8">
        <f t="shared" si="73"/>
        <v>1</v>
      </c>
      <c r="G263" s="61">
        <f t="shared" si="80"/>
        <v>185</v>
      </c>
      <c r="H263" s="66">
        <f t="shared" si="81"/>
        <v>0.32062391681109187</v>
      </c>
      <c r="I263" s="7"/>
      <c r="J263" s="2">
        <f t="shared" si="74"/>
        <v>0.12305025996533796</v>
      </c>
      <c r="K263" s="2">
        <f t="shared" si="75"/>
        <v>0.27209705372616982</v>
      </c>
      <c r="L263" s="2">
        <f t="shared" si="76"/>
        <v>0.59272097053726169</v>
      </c>
      <c r="M263" s="2">
        <f t="shared" si="77"/>
        <v>1.2131715771230511E-2</v>
      </c>
      <c r="N263" s="61">
        <v>71</v>
      </c>
      <c r="O263" s="61">
        <v>157</v>
      </c>
      <c r="P263" s="61">
        <v>342</v>
      </c>
      <c r="R263" s="61">
        <v>0</v>
      </c>
      <c r="T263" s="65"/>
      <c r="Y263" s="61">
        <v>0</v>
      </c>
      <c r="Z263" s="61">
        <v>7</v>
      </c>
      <c r="AG263" t="str">
        <f t="shared" si="82"/>
        <v>Castine</v>
      </c>
      <c r="AH263" t="s">
        <v>1363</v>
      </c>
      <c r="AI263">
        <v>2</v>
      </c>
      <c r="AK263">
        <v>1</v>
      </c>
      <c r="AL263" s="105">
        <v>23</v>
      </c>
      <c r="AM263" s="107">
        <v>9</v>
      </c>
      <c r="AN263" s="107">
        <v>40</v>
      </c>
      <c r="AO263" s="111">
        <v>11265</v>
      </c>
      <c r="AP263" s="111">
        <f t="shared" si="79"/>
        <v>23009</v>
      </c>
      <c r="AQ263" t="s">
        <v>2345</v>
      </c>
      <c r="AR263">
        <f t="shared" si="78"/>
        <v>2311265</v>
      </c>
      <c r="AS263" s="1">
        <v>25</v>
      </c>
      <c r="AV263">
        <v>19.989999999999998</v>
      </c>
      <c r="AW263">
        <v>12.19</v>
      </c>
      <c r="AX263">
        <v>7.8</v>
      </c>
    </row>
    <row r="264" spans="1:50" hidden="1" outlineLevel="1">
      <c r="A264" t="s">
        <v>595</v>
      </c>
      <c r="B264" s="8" t="s">
        <v>263</v>
      </c>
      <c r="C264" s="1">
        <f t="shared" si="72"/>
        <v>194</v>
      </c>
      <c r="D264" s="8">
        <f>IF(N264&gt;0, RANK(N264,(N264:P264,Q264:AE264)),0)</f>
        <v>3</v>
      </c>
      <c r="E264" s="8">
        <f>IF(O264&gt;0,RANK(O264,(N264:P264,Q264:AE264)),0)</f>
        <v>1</v>
      </c>
      <c r="F264" s="8">
        <f t="shared" si="73"/>
        <v>2</v>
      </c>
      <c r="G264" s="61">
        <f t="shared" si="80"/>
        <v>18</v>
      </c>
      <c r="H264" s="66">
        <f t="shared" si="81"/>
        <v>9.2783505154639179E-2</v>
      </c>
      <c r="I264" s="7"/>
      <c r="J264" s="2">
        <f t="shared" si="74"/>
        <v>0.11855670103092783</v>
      </c>
      <c r="K264" s="2">
        <f t="shared" si="75"/>
        <v>0.46391752577319589</v>
      </c>
      <c r="L264" s="2">
        <f t="shared" si="76"/>
        <v>0.37113402061855671</v>
      </c>
      <c r="M264" s="2">
        <f t="shared" si="77"/>
        <v>4.6391752577319534E-2</v>
      </c>
      <c r="N264" s="61">
        <v>23</v>
      </c>
      <c r="O264" s="61">
        <v>90</v>
      </c>
      <c r="P264" s="61">
        <v>72</v>
      </c>
      <c r="R264" s="61">
        <v>0</v>
      </c>
      <c r="T264" s="65"/>
      <c r="Y264" s="61">
        <v>3</v>
      </c>
      <c r="Z264" s="61">
        <v>6</v>
      </c>
      <c r="AG264" t="str">
        <f t="shared" si="82"/>
        <v>Castle Hill</v>
      </c>
      <c r="AH264" t="s">
        <v>662</v>
      </c>
      <c r="AI264">
        <v>2</v>
      </c>
      <c r="AK264">
        <v>1</v>
      </c>
      <c r="AL264" s="105">
        <v>23</v>
      </c>
      <c r="AM264" s="107">
        <v>3</v>
      </c>
      <c r="AN264" s="107">
        <v>50</v>
      </c>
      <c r="AO264" s="111">
        <v>11300</v>
      </c>
      <c r="AP264" s="111">
        <f t="shared" si="79"/>
        <v>23003</v>
      </c>
      <c r="AQ264" t="s">
        <v>2345</v>
      </c>
      <c r="AR264">
        <f t="shared" si="78"/>
        <v>2311300</v>
      </c>
      <c r="AS264" s="1">
        <v>6</v>
      </c>
      <c r="AV264">
        <v>36.14</v>
      </c>
      <c r="AW264">
        <v>0.46</v>
      </c>
      <c r="AX264">
        <v>35.68</v>
      </c>
    </row>
    <row r="265" spans="1:50" hidden="1" outlineLevel="1">
      <c r="A265" t="s">
        <v>1188</v>
      </c>
      <c r="B265" s="8" t="s">
        <v>263</v>
      </c>
      <c r="C265" s="1">
        <f t="shared" si="72"/>
        <v>133</v>
      </c>
      <c r="D265" s="8">
        <f>IF(N265&gt;0, RANK(N265,(N265:P265,Q265:AE265)),0)</f>
        <v>3</v>
      </c>
      <c r="E265" s="8">
        <f>IF(O265&gt;0,RANK(O265,(N265:P265,Q265:AE265)),0)</f>
        <v>2</v>
      </c>
      <c r="F265" s="8">
        <f t="shared" si="73"/>
        <v>1</v>
      </c>
      <c r="G265" s="61">
        <f t="shared" si="80"/>
        <v>21</v>
      </c>
      <c r="H265" s="66">
        <f t="shared" si="81"/>
        <v>0.15789473684210525</v>
      </c>
      <c r="I265" s="7"/>
      <c r="J265" s="2">
        <f t="shared" si="74"/>
        <v>0.23308270676691728</v>
      </c>
      <c r="K265" s="2">
        <f t="shared" si="75"/>
        <v>0.2932330827067669</v>
      </c>
      <c r="L265" s="2">
        <f t="shared" si="76"/>
        <v>0.45112781954887216</v>
      </c>
      <c r="M265" s="2">
        <f t="shared" si="77"/>
        <v>2.2556390977443719E-2</v>
      </c>
      <c r="N265" s="61">
        <v>31</v>
      </c>
      <c r="O265" s="61">
        <v>39</v>
      </c>
      <c r="P265" s="61">
        <v>60</v>
      </c>
      <c r="R265" s="61">
        <v>1</v>
      </c>
      <c r="T265" s="65"/>
      <c r="Y265" s="61">
        <v>0</v>
      </c>
      <c r="Z265" s="61">
        <v>2</v>
      </c>
      <c r="AG265" t="str">
        <f t="shared" si="82"/>
        <v>Caswell</v>
      </c>
      <c r="AH265" t="s">
        <v>662</v>
      </c>
      <c r="AI265">
        <v>2</v>
      </c>
      <c r="AK265">
        <v>1</v>
      </c>
      <c r="AL265" s="105">
        <v>23</v>
      </c>
      <c r="AM265" s="107">
        <v>3</v>
      </c>
      <c r="AN265" s="107">
        <v>55</v>
      </c>
      <c r="AO265" s="111">
        <v>11335</v>
      </c>
      <c r="AP265" s="111">
        <f t="shared" si="79"/>
        <v>23003</v>
      </c>
      <c r="AQ265" t="s">
        <v>2345</v>
      </c>
      <c r="AR265">
        <f t="shared" si="78"/>
        <v>2311335</v>
      </c>
      <c r="AS265" s="1">
        <v>9</v>
      </c>
      <c r="AV265">
        <v>41.71</v>
      </c>
      <c r="AW265">
        <v>0.26</v>
      </c>
      <c r="AX265">
        <v>41.45</v>
      </c>
    </row>
    <row r="266" spans="1:50" hidden="1" outlineLevel="1">
      <c r="A266" t="s">
        <v>193</v>
      </c>
      <c r="B266" s="8" t="s">
        <v>263</v>
      </c>
      <c r="C266" s="1">
        <f t="shared" si="72"/>
        <v>18</v>
      </c>
      <c r="D266" s="8">
        <f>IF(N266&gt;0, RANK(N266,(N266:P266,Q266:AE266)),0)</f>
        <v>3</v>
      </c>
      <c r="E266" s="8">
        <f>IF(O266&gt;0,RANK(O266,(N266:P266,Q266:AE266)),0)</f>
        <v>1</v>
      </c>
      <c r="F266" s="8">
        <f t="shared" si="73"/>
        <v>2</v>
      </c>
      <c r="G266" s="61">
        <f t="shared" si="80"/>
        <v>1</v>
      </c>
      <c r="H266" s="66">
        <f t="shared" si="81"/>
        <v>5.5555555555555552E-2</v>
      </c>
      <c r="I266" s="7"/>
      <c r="J266" s="2">
        <f t="shared" si="74"/>
        <v>5.5555555555555552E-2</v>
      </c>
      <c r="K266" s="2">
        <f t="shared" si="75"/>
        <v>0.5</v>
      </c>
      <c r="L266" s="2">
        <f t="shared" si="76"/>
        <v>0.44444444444444442</v>
      </c>
      <c r="M266" s="2">
        <f t="shared" si="77"/>
        <v>0</v>
      </c>
      <c r="N266" s="61">
        <v>1</v>
      </c>
      <c r="O266" s="61">
        <v>9</v>
      </c>
      <c r="P266" s="61">
        <v>8</v>
      </c>
      <c r="R266" s="61">
        <v>0</v>
      </c>
      <c r="T266" s="65"/>
      <c r="Y266" s="61">
        <v>0</v>
      </c>
      <c r="Z266" s="61">
        <v>0</v>
      </c>
      <c r="AG266" t="str">
        <f t="shared" si="82"/>
        <v>Centerville</v>
      </c>
      <c r="AH266" t="s">
        <v>342</v>
      </c>
      <c r="AI266">
        <v>2</v>
      </c>
      <c r="AK266">
        <v>1</v>
      </c>
      <c r="AL266" s="105">
        <v>23</v>
      </c>
      <c r="AM266" s="107">
        <v>29</v>
      </c>
      <c r="AN266" s="107">
        <v>35</v>
      </c>
      <c r="AO266" s="111">
        <v>11755</v>
      </c>
      <c r="AP266" s="111">
        <f t="shared" si="79"/>
        <v>23029</v>
      </c>
      <c r="AQ266" t="s">
        <v>882</v>
      </c>
      <c r="AR266">
        <f t="shared" si="78"/>
        <v>2311755</v>
      </c>
      <c r="AS266" s="1">
        <v>2</v>
      </c>
      <c r="AV266">
        <v>42.99</v>
      </c>
      <c r="AW266">
        <v>1.06</v>
      </c>
      <c r="AX266">
        <v>41.93</v>
      </c>
    </row>
    <row r="267" spans="1:50" hidden="1" outlineLevel="1">
      <c r="A267" t="s">
        <v>1915</v>
      </c>
      <c r="B267" s="8" t="s">
        <v>263</v>
      </c>
      <c r="C267" s="1">
        <f t="shared" si="72"/>
        <v>242</v>
      </c>
      <c r="D267" s="8">
        <f>IF(N267&gt;0, RANK(N267,(N267:P267,Q267:AE267)),0)</f>
        <v>3</v>
      </c>
      <c r="E267" s="8">
        <f>IF(O267&gt;0,RANK(O267,(N267:P267,Q267:AE267)),0)</f>
        <v>2</v>
      </c>
      <c r="F267" s="8">
        <f t="shared" si="73"/>
        <v>1</v>
      </c>
      <c r="G267" s="61">
        <f t="shared" si="80"/>
        <v>24</v>
      </c>
      <c r="H267" s="66">
        <f t="shared" si="81"/>
        <v>9.9173553719008267E-2</v>
      </c>
      <c r="I267" s="7"/>
      <c r="J267" s="2">
        <f t="shared" si="74"/>
        <v>0.11570247933884298</v>
      </c>
      <c r="K267" s="2">
        <f t="shared" si="75"/>
        <v>0.38016528925619836</v>
      </c>
      <c r="L267" s="2">
        <f t="shared" si="76"/>
        <v>0.47933884297520662</v>
      </c>
      <c r="M267" s="2">
        <f t="shared" si="77"/>
        <v>2.4793388429751928E-2</v>
      </c>
      <c r="N267" s="61">
        <v>28</v>
      </c>
      <c r="O267" s="61">
        <v>92</v>
      </c>
      <c r="P267" s="61">
        <v>116</v>
      </c>
      <c r="R267" s="61">
        <v>0</v>
      </c>
      <c r="T267" s="65"/>
      <c r="Y267" s="61">
        <v>1</v>
      </c>
      <c r="Z267" s="61">
        <v>5</v>
      </c>
      <c r="AG267" t="str">
        <f t="shared" si="82"/>
        <v>Chapman</v>
      </c>
      <c r="AH267" t="s">
        <v>662</v>
      </c>
      <c r="AI267">
        <v>2</v>
      </c>
      <c r="AK267">
        <v>1</v>
      </c>
      <c r="AL267" s="105">
        <v>23</v>
      </c>
      <c r="AM267" s="107">
        <v>3</v>
      </c>
      <c r="AN267" s="107">
        <v>60</v>
      </c>
      <c r="AO267" s="111">
        <v>12000</v>
      </c>
      <c r="AP267" s="111">
        <f t="shared" si="79"/>
        <v>23003</v>
      </c>
      <c r="AQ267" t="s">
        <v>2345</v>
      </c>
      <c r="AR267">
        <f t="shared" si="78"/>
        <v>2312000</v>
      </c>
      <c r="AS267" s="1">
        <v>8</v>
      </c>
      <c r="AV267">
        <v>38.79</v>
      </c>
      <c r="AW267">
        <v>0.42</v>
      </c>
      <c r="AX267">
        <v>38.369999999999997</v>
      </c>
    </row>
    <row r="268" spans="1:50" hidden="1" outlineLevel="1">
      <c r="A268" t="s">
        <v>2518</v>
      </c>
      <c r="B268" s="8" t="s">
        <v>263</v>
      </c>
      <c r="C268" s="1">
        <f t="shared" si="72"/>
        <v>646</v>
      </c>
      <c r="D268" s="8">
        <f>IF(N268&gt;0, RANK(N268,(N268:P268,Q268:AE268)),0)</f>
        <v>3</v>
      </c>
      <c r="E268" s="8">
        <f>IF(O268&gt;0,RANK(O268,(N268:P268,Q268:AE268)),0)</f>
        <v>1</v>
      </c>
      <c r="F268" s="8">
        <f t="shared" si="73"/>
        <v>2</v>
      </c>
      <c r="G268" s="61">
        <f t="shared" si="80"/>
        <v>142</v>
      </c>
      <c r="H268" s="66">
        <f t="shared" si="81"/>
        <v>0.21981424148606812</v>
      </c>
      <c r="I268" s="7"/>
      <c r="J268" s="2">
        <f t="shared" si="74"/>
        <v>8.0495356037151702E-2</v>
      </c>
      <c r="K268" s="2">
        <f t="shared" si="75"/>
        <v>0.55263157894736847</v>
      </c>
      <c r="L268" s="2">
        <f t="shared" si="76"/>
        <v>0.33281733746130032</v>
      </c>
      <c r="M268" s="2">
        <f t="shared" si="77"/>
        <v>3.405572755417946E-2</v>
      </c>
      <c r="N268" s="61">
        <v>52</v>
      </c>
      <c r="O268" s="61">
        <v>357</v>
      </c>
      <c r="P268" s="61">
        <v>215</v>
      </c>
      <c r="R268" s="61">
        <v>5</v>
      </c>
      <c r="T268" s="65"/>
      <c r="Y268" s="61">
        <v>6</v>
      </c>
      <c r="Z268" s="61">
        <v>11</v>
      </c>
      <c r="AG268" t="str">
        <f t="shared" si="82"/>
        <v>Charleston</v>
      </c>
      <c r="AH268" t="s">
        <v>1357</v>
      </c>
      <c r="AI268">
        <v>2</v>
      </c>
      <c r="AK268">
        <v>1</v>
      </c>
      <c r="AL268" s="105">
        <v>23</v>
      </c>
      <c r="AM268" s="107">
        <v>19</v>
      </c>
      <c r="AN268" s="107">
        <v>45</v>
      </c>
      <c r="AO268" s="111">
        <v>12105</v>
      </c>
      <c r="AP268" s="111">
        <f t="shared" si="79"/>
        <v>23019</v>
      </c>
      <c r="AQ268" t="s">
        <v>2345</v>
      </c>
      <c r="AR268">
        <f t="shared" si="78"/>
        <v>2312105</v>
      </c>
      <c r="AS268" s="1">
        <v>31</v>
      </c>
      <c r="AV268">
        <v>40.229999999999997</v>
      </c>
      <c r="AW268">
        <v>0.02</v>
      </c>
      <c r="AX268">
        <v>40.21</v>
      </c>
    </row>
    <row r="269" spans="1:50" hidden="1" outlineLevel="1">
      <c r="A269" t="s">
        <v>1124</v>
      </c>
      <c r="B269" s="8" t="s">
        <v>263</v>
      </c>
      <c r="C269" s="1">
        <f t="shared" si="72"/>
        <v>167</v>
      </c>
      <c r="D269" s="8">
        <f>IF(N269&gt;0, RANK(N269,(N269:P269,Q269:AE269)),0)</f>
        <v>3</v>
      </c>
      <c r="E269" s="8">
        <f>IF(O269&gt;0,RANK(O269,(N269:P269,Q269:AE269)),0)</f>
        <v>2</v>
      </c>
      <c r="F269" s="8">
        <f t="shared" si="73"/>
        <v>1</v>
      </c>
      <c r="G269" s="61">
        <f t="shared" si="80"/>
        <v>13</v>
      </c>
      <c r="H269" s="66">
        <f t="shared" si="81"/>
        <v>7.7844311377245512E-2</v>
      </c>
      <c r="I269" s="7"/>
      <c r="J269" s="2">
        <f t="shared" si="74"/>
        <v>8.3832335329341312E-2</v>
      </c>
      <c r="K269" s="2">
        <f t="shared" si="75"/>
        <v>0.38922155688622756</v>
      </c>
      <c r="L269" s="2">
        <f t="shared" si="76"/>
        <v>0.46706586826347307</v>
      </c>
      <c r="M269" s="2">
        <f t="shared" si="77"/>
        <v>5.9880239520958001E-2</v>
      </c>
      <c r="N269" s="61">
        <v>14</v>
      </c>
      <c r="O269" s="61">
        <v>65</v>
      </c>
      <c r="P269" s="61">
        <v>78</v>
      </c>
      <c r="R269" s="61">
        <v>2</v>
      </c>
      <c r="T269" s="65"/>
      <c r="Y269" s="61">
        <v>4</v>
      </c>
      <c r="Z269" s="61">
        <v>4</v>
      </c>
      <c r="AG269" t="str">
        <f t="shared" si="82"/>
        <v>Charlotte</v>
      </c>
      <c r="AH269" t="s">
        <v>342</v>
      </c>
      <c r="AI269">
        <v>2</v>
      </c>
      <c r="AK269">
        <v>1</v>
      </c>
      <c r="AL269" s="105">
        <v>23</v>
      </c>
      <c r="AM269" s="107">
        <v>29</v>
      </c>
      <c r="AN269" s="107">
        <v>40</v>
      </c>
      <c r="AO269" s="111">
        <v>12175</v>
      </c>
      <c r="AP269" s="111">
        <f t="shared" si="79"/>
        <v>23029</v>
      </c>
      <c r="AQ269" t="s">
        <v>2345</v>
      </c>
      <c r="AR269">
        <f t="shared" si="78"/>
        <v>2312175</v>
      </c>
      <c r="AS269" s="1">
        <v>9</v>
      </c>
      <c r="AV269">
        <v>34.049999999999997</v>
      </c>
      <c r="AW269">
        <v>2.75</v>
      </c>
      <c r="AX269">
        <v>31.3</v>
      </c>
    </row>
    <row r="270" spans="1:50" hidden="1" outlineLevel="1">
      <c r="A270" t="s">
        <v>2852</v>
      </c>
      <c r="B270" s="8" t="s">
        <v>263</v>
      </c>
      <c r="C270" s="1">
        <f t="shared" si="72"/>
        <v>292</v>
      </c>
      <c r="D270" s="8">
        <f>IF(N270&gt;0, RANK(N270,(N270:P270,Q270:AE270)),0)</f>
        <v>3</v>
      </c>
      <c r="E270" s="8">
        <f>IF(O270&gt;0,RANK(O270,(N270:P270,Q270:AE270)),0)</f>
        <v>2</v>
      </c>
      <c r="F270" s="8">
        <f t="shared" si="73"/>
        <v>1</v>
      </c>
      <c r="G270" s="61">
        <f t="shared" si="80"/>
        <v>121</v>
      </c>
      <c r="H270" s="66">
        <f t="shared" si="81"/>
        <v>0.41438356164383561</v>
      </c>
      <c r="I270" s="7"/>
      <c r="J270" s="2">
        <f t="shared" si="74"/>
        <v>0.1404109589041096</v>
      </c>
      <c r="K270" s="2">
        <f t="shared" si="75"/>
        <v>0.20547945205479451</v>
      </c>
      <c r="L270" s="2">
        <f t="shared" si="76"/>
        <v>0.61986301369863017</v>
      </c>
      <c r="M270" s="2">
        <f t="shared" si="77"/>
        <v>3.4246575342465779E-2</v>
      </c>
      <c r="N270" s="61">
        <v>41</v>
      </c>
      <c r="O270" s="61">
        <v>60</v>
      </c>
      <c r="P270" s="61">
        <v>181</v>
      </c>
      <c r="R270" s="61">
        <v>2</v>
      </c>
      <c r="T270" s="65"/>
      <c r="Y270" s="61">
        <v>0</v>
      </c>
      <c r="Z270" s="61">
        <v>8</v>
      </c>
      <c r="AG270" t="str">
        <f t="shared" si="82"/>
        <v>Chebeague Island</v>
      </c>
      <c r="AH270" t="s">
        <v>1076</v>
      </c>
      <c r="AI270">
        <v>1</v>
      </c>
      <c r="AK270">
        <v>1</v>
      </c>
      <c r="AL270" s="105">
        <v>23</v>
      </c>
      <c r="AM270" s="107">
        <v>5</v>
      </c>
      <c r="AO270" s="111">
        <v>12300</v>
      </c>
      <c r="AP270" s="111">
        <f t="shared" si="79"/>
        <v>23005</v>
      </c>
      <c r="AQ270" t="s">
        <v>2345</v>
      </c>
      <c r="AR270">
        <f t="shared" si="78"/>
        <v>2312300</v>
      </c>
      <c r="AS270" s="1">
        <v>4</v>
      </c>
    </row>
    <row r="271" spans="1:50" hidden="1" outlineLevel="1">
      <c r="A271" t="s">
        <v>1672</v>
      </c>
      <c r="B271" s="8" t="s">
        <v>263</v>
      </c>
      <c r="C271" s="1">
        <f t="shared" si="72"/>
        <v>1327</v>
      </c>
      <c r="D271" s="8">
        <f>IF(N271&gt;0, RANK(N271,(N271:P271,Q271:AE271)),0)</f>
        <v>3</v>
      </c>
      <c r="E271" s="8">
        <f>IF(O271&gt;0,RANK(O271,(N271:P271,Q271:AE271)),0)</f>
        <v>2</v>
      </c>
      <c r="F271" s="8">
        <f t="shared" si="73"/>
        <v>1</v>
      </c>
      <c r="G271" s="61">
        <f t="shared" si="80"/>
        <v>185</v>
      </c>
      <c r="H271" s="66">
        <f t="shared" si="81"/>
        <v>0.13941220798794274</v>
      </c>
      <c r="I271" s="7"/>
      <c r="J271" s="2">
        <f t="shared" si="74"/>
        <v>0.13112283345892992</v>
      </c>
      <c r="K271" s="2">
        <f t="shared" si="75"/>
        <v>0.3436322532027129</v>
      </c>
      <c r="L271" s="2">
        <f t="shared" si="76"/>
        <v>0.48304446119065564</v>
      </c>
      <c r="M271" s="2">
        <f t="shared" si="77"/>
        <v>4.2200452147701573E-2</v>
      </c>
      <c r="N271" s="61">
        <v>174</v>
      </c>
      <c r="O271" s="61">
        <v>456</v>
      </c>
      <c r="P271" s="61">
        <v>641</v>
      </c>
      <c r="R271" s="61">
        <v>21</v>
      </c>
      <c r="T271" s="65"/>
      <c r="Y271" s="61">
        <v>11</v>
      </c>
      <c r="Z271" s="61">
        <v>24</v>
      </c>
      <c r="AG271" t="str">
        <f t="shared" si="82"/>
        <v>Chelsea</v>
      </c>
      <c r="AH271" t="s">
        <v>1222</v>
      </c>
      <c r="AI271">
        <v>1</v>
      </c>
      <c r="AK271">
        <v>1</v>
      </c>
      <c r="AL271" s="105">
        <v>23</v>
      </c>
      <c r="AM271" s="107">
        <v>11</v>
      </c>
      <c r="AN271" s="107">
        <v>25</v>
      </c>
      <c r="AO271" s="111">
        <v>12350</v>
      </c>
      <c r="AP271" s="111">
        <f t="shared" si="79"/>
        <v>23011</v>
      </c>
      <c r="AQ271" t="s">
        <v>2345</v>
      </c>
      <c r="AR271">
        <f t="shared" si="78"/>
        <v>2312350</v>
      </c>
      <c r="AS271" s="1">
        <v>40</v>
      </c>
      <c r="AV271">
        <v>19.91</v>
      </c>
      <c r="AW271">
        <v>0.4</v>
      </c>
      <c r="AX271">
        <v>19.5</v>
      </c>
    </row>
    <row r="272" spans="1:50" hidden="1" outlineLevel="1">
      <c r="A272" t="s">
        <v>1486</v>
      </c>
      <c r="B272" s="8" t="s">
        <v>263</v>
      </c>
      <c r="C272" s="1">
        <f t="shared" si="72"/>
        <v>567</v>
      </c>
      <c r="D272" s="8">
        <f>IF(N272&gt;0, RANK(N272,(N272:P272,Q272:AE272)),0)</f>
        <v>3</v>
      </c>
      <c r="E272" s="8">
        <f>IF(O272&gt;0,RANK(O272,(N272:P272,Q272:AE272)),0)</f>
        <v>2</v>
      </c>
      <c r="F272" s="8">
        <f t="shared" si="73"/>
        <v>1</v>
      </c>
      <c r="G272" s="61">
        <f t="shared" si="80"/>
        <v>26</v>
      </c>
      <c r="H272" s="66">
        <f t="shared" si="81"/>
        <v>4.585537918871252E-2</v>
      </c>
      <c r="I272" s="7"/>
      <c r="J272" s="2">
        <f t="shared" si="74"/>
        <v>0.11816578483245149</v>
      </c>
      <c r="K272" s="2">
        <f t="shared" si="75"/>
        <v>0.40211640211640209</v>
      </c>
      <c r="L272" s="2">
        <f t="shared" si="76"/>
        <v>0.44797178130511461</v>
      </c>
      <c r="M272" s="2">
        <f t="shared" si="77"/>
        <v>3.1746031746031744E-2</v>
      </c>
      <c r="N272" s="61">
        <v>67</v>
      </c>
      <c r="O272" s="61">
        <v>228</v>
      </c>
      <c r="P272" s="61">
        <v>254</v>
      </c>
      <c r="R272" s="61">
        <v>5</v>
      </c>
      <c r="T272" s="65"/>
      <c r="Y272" s="61">
        <v>8</v>
      </c>
      <c r="Z272" s="61">
        <v>5</v>
      </c>
      <c r="AG272" t="str">
        <f t="shared" si="82"/>
        <v>Cherryfield</v>
      </c>
      <c r="AH272" t="s">
        <v>342</v>
      </c>
      <c r="AI272">
        <v>2</v>
      </c>
      <c r="AK272">
        <v>1</v>
      </c>
      <c r="AL272" s="105">
        <v>23</v>
      </c>
      <c r="AM272" s="107">
        <v>29</v>
      </c>
      <c r="AN272" s="107">
        <v>45</v>
      </c>
      <c r="AO272" s="111">
        <v>12455</v>
      </c>
      <c r="AP272" s="111">
        <f t="shared" si="79"/>
        <v>23029</v>
      </c>
      <c r="AQ272" t="s">
        <v>2345</v>
      </c>
      <c r="AR272">
        <f t="shared" si="78"/>
        <v>2312455</v>
      </c>
      <c r="AS272" s="1">
        <v>37</v>
      </c>
      <c r="AV272">
        <v>44.25</v>
      </c>
      <c r="AW272">
        <v>0.52</v>
      </c>
      <c r="AX272">
        <v>43.74</v>
      </c>
    </row>
    <row r="273" spans="1:50" hidden="1" outlineLevel="1">
      <c r="A273" t="s">
        <v>230</v>
      </c>
      <c r="B273" s="8" t="s">
        <v>263</v>
      </c>
      <c r="C273" s="1">
        <f t="shared" si="72"/>
        <v>277</v>
      </c>
      <c r="D273" s="8">
        <f>IF(N273&gt;0, RANK(N273,(N273:P273,Q273:AE273)),0)</f>
        <v>3</v>
      </c>
      <c r="E273" s="8">
        <f>IF(O273&gt;0,RANK(O273,(N273:P273,Q273:AE273)),0)</f>
        <v>1</v>
      </c>
      <c r="F273" s="8">
        <f t="shared" si="73"/>
        <v>2</v>
      </c>
      <c r="G273" s="61">
        <f t="shared" si="80"/>
        <v>44</v>
      </c>
      <c r="H273" s="66">
        <f t="shared" si="81"/>
        <v>0.1588447653429603</v>
      </c>
      <c r="I273" s="7"/>
      <c r="J273" s="2">
        <f t="shared" si="74"/>
        <v>0.11191335740072202</v>
      </c>
      <c r="K273" s="2">
        <f t="shared" si="75"/>
        <v>0.50180505415162457</v>
      </c>
      <c r="L273" s="2">
        <f t="shared" si="76"/>
        <v>0.34296028880866425</v>
      </c>
      <c r="M273" s="2">
        <f t="shared" si="77"/>
        <v>4.3321299638989119E-2</v>
      </c>
      <c r="N273" s="61">
        <v>31</v>
      </c>
      <c r="O273" s="61">
        <v>139</v>
      </c>
      <c r="P273" s="61">
        <v>95</v>
      </c>
      <c r="R273" s="61">
        <v>1</v>
      </c>
      <c r="T273" s="65"/>
      <c r="Y273" s="61">
        <v>4</v>
      </c>
      <c r="Z273" s="61">
        <v>7</v>
      </c>
      <c r="AG273" t="str">
        <f t="shared" si="82"/>
        <v>Chester</v>
      </c>
      <c r="AH273" t="s">
        <v>1357</v>
      </c>
      <c r="AI273">
        <v>2</v>
      </c>
      <c r="AK273">
        <v>1</v>
      </c>
      <c r="AL273" s="105">
        <v>23</v>
      </c>
      <c r="AM273" s="107">
        <v>19</v>
      </c>
      <c r="AN273" s="107">
        <v>50</v>
      </c>
      <c r="AO273" s="111">
        <v>12525</v>
      </c>
      <c r="AP273" s="111">
        <f t="shared" si="79"/>
        <v>23019</v>
      </c>
      <c r="AQ273" t="s">
        <v>2345</v>
      </c>
      <c r="AR273">
        <f t="shared" si="78"/>
        <v>2312525</v>
      </c>
      <c r="AS273" s="1">
        <v>13</v>
      </c>
      <c r="AV273">
        <v>44.32</v>
      </c>
      <c r="AW273">
        <v>0</v>
      </c>
      <c r="AX273">
        <v>44.31</v>
      </c>
    </row>
    <row r="274" spans="1:50" hidden="1" outlineLevel="1">
      <c r="A274" t="s">
        <v>562</v>
      </c>
      <c r="B274" s="8" t="s">
        <v>263</v>
      </c>
      <c r="C274" s="1">
        <f t="shared" si="72"/>
        <v>649</v>
      </c>
      <c r="D274" s="8">
        <f>IF(N274&gt;0, RANK(N274,(N274:P274,Q274:AE274)),0)</f>
        <v>3</v>
      </c>
      <c r="E274" s="8">
        <f>IF(O274&gt;0,RANK(O274,(N274:P274,Q274:AE274)),0)</f>
        <v>2</v>
      </c>
      <c r="F274" s="8">
        <f t="shared" si="73"/>
        <v>1</v>
      </c>
      <c r="G274" s="61">
        <f t="shared" si="80"/>
        <v>164</v>
      </c>
      <c r="H274" s="66">
        <f t="shared" si="81"/>
        <v>0.2526964560862866</v>
      </c>
      <c r="I274" s="7"/>
      <c r="J274" s="2">
        <f t="shared" si="74"/>
        <v>0.11864406779661017</v>
      </c>
      <c r="K274" s="2">
        <f t="shared" si="75"/>
        <v>0.29738058551617874</v>
      </c>
      <c r="L274" s="2">
        <f t="shared" si="76"/>
        <v>0.55007704160246529</v>
      </c>
      <c r="M274" s="2">
        <f t="shared" si="77"/>
        <v>3.3898305084745783E-2</v>
      </c>
      <c r="N274" s="61">
        <v>77</v>
      </c>
      <c r="O274" s="61">
        <v>193</v>
      </c>
      <c r="P274" s="61">
        <v>357</v>
      </c>
      <c r="R274" s="61">
        <v>7</v>
      </c>
      <c r="T274" s="65"/>
      <c r="Y274" s="61">
        <v>4</v>
      </c>
      <c r="Z274" s="61">
        <v>11</v>
      </c>
      <c r="AG274" t="str">
        <f t="shared" si="82"/>
        <v>Chesterville</v>
      </c>
      <c r="AH274" t="s">
        <v>501</v>
      </c>
      <c r="AI274">
        <v>2</v>
      </c>
      <c r="AK274">
        <v>1</v>
      </c>
      <c r="AL274" s="105">
        <v>23</v>
      </c>
      <c r="AM274" s="107">
        <v>7</v>
      </c>
      <c r="AN274" s="107">
        <v>15</v>
      </c>
      <c r="AO274" s="111">
        <v>12595</v>
      </c>
      <c r="AP274" s="111">
        <f t="shared" si="79"/>
        <v>23007</v>
      </c>
      <c r="AQ274" t="s">
        <v>2345</v>
      </c>
      <c r="AR274">
        <f t="shared" si="78"/>
        <v>2312595</v>
      </c>
      <c r="AS274" s="1">
        <v>29</v>
      </c>
      <c r="AV274">
        <v>37.630000000000003</v>
      </c>
      <c r="AW274">
        <v>1.17</v>
      </c>
      <c r="AX274">
        <v>36.46</v>
      </c>
    </row>
    <row r="275" spans="1:50" hidden="1" outlineLevel="1">
      <c r="A275" t="s">
        <v>1383</v>
      </c>
      <c r="B275" s="8" t="s">
        <v>263</v>
      </c>
      <c r="C275" s="1">
        <f t="shared" si="72"/>
        <v>2279</v>
      </c>
      <c r="D275" s="8">
        <f>IF(N275&gt;0, RANK(N275,(N275:P275,Q275:AE275)),0)</f>
        <v>3</v>
      </c>
      <c r="E275" s="8">
        <f>IF(O275&gt;0,RANK(O275,(N275:P275,Q275:AE275)),0)</f>
        <v>2</v>
      </c>
      <c r="F275" s="8">
        <f t="shared" si="73"/>
        <v>1</v>
      </c>
      <c r="G275" s="61">
        <f t="shared" si="80"/>
        <v>339</v>
      </c>
      <c r="H275" s="66">
        <f t="shared" si="81"/>
        <v>0.14874945151382185</v>
      </c>
      <c r="I275" s="7"/>
      <c r="J275" s="2">
        <f t="shared" si="74"/>
        <v>0.10530934620447564</v>
      </c>
      <c r="K275" s="2">
        <f t="shared" si="75"/>
        <v>0.35805177709521718</v>
      </c>
      <c r="L275" s="2">
        <f t="shared" si="76"/>
        <v>0.50680122860903909</v>
      </c>
      <c r="M275" s="2">
        <f t="shared" si="77"/>
        <v>2.9837648091268099E-2</v>
      </c>
      <c r="N275" s="61">
        <v>240</v>
      </c>
      <c r="O275" s="61">
        <v>816</v>
      </c>
      <c r="P275" s="61">
        <v>1155</v>
      </c>
      <c r="R275" s="61">
        <v>23</v>
      </c>
      <c r="T275" s="65"/>
      <c r="Y275" s="61">
        <v>19</v>
      </c>
      <c r="Z275" s="61">
        <v>26</v>
      </c>
      <c r="AG275" t="str">
        <f>A275</f>
        <v>China</v>
      </c>
      <c r="AH275" t="s">
        <v>1222</v>
      </c>
      <c r="AI275">
        <v>1</v>
      </c>
      <c r="AK275">
        <v>1</v>
      </c>
      <c r="AL275" s="105">
        <v>23</v>
      </c>
      <c r="AM275" s="107">
        <v>11</v>
      </c>
      <c r="AN275" s="107">
        <v>30</v>
      </c>
      <c r="AO275" s="111">
        <v>12735</v>
      </c>
      <c r="AP275" s="111">
        <f t="shared" si="79"/>
        <v>23011</v>
      </c>
      <c r="AQ275" t="s">
        <v>2345</v>
      </c>
      <c r="AR275">
        <f t="shared" si="78"/>
        <v>2312735</v>
      </c>
      <c r="AS275" s="1">
        <v>43</v>
      </c>
      <c r="AV275">
        <v>56.77</v>
      </c>
      <c r="AW275">
        <v>6.93</v>
      </c>
      <c r="AX275">
        <v>49.85</v>
      </c>
    </row>
    <row r="276" spans="1:50" hidden="1" outlineLevel="1">
      <c r="A276" t="s">
        <v>1021</v>
      </c>
      <c r="B276" s="8" t="s">
        <v>263</v>
      </c>
      <c r="C276" s="1">
        <f t="shared" si="72"/>
        <v>453</v>
      </c>
      <c r="D276" s="8">
        <f>IF(N276&gt;0, RANK(N276,(N276:P276,Q276:AE276)),0)</f>
        <v>3</v>
      </c>
      <c r="E276" s="8">
        <f>IF(O276&gt;0,RANK(O276,(N276:P276,Q276:AE276)),0)</f>
        <v>2</v>
      </c>
      <c r="F276" s="8">
        <f t="shared" si="73"/>
        <v>1</v>
      </c>
      <c r="G276" s="61">
        <f t="shared" si="80"/>
        <v>11</v>
      </c>
      <c r="H276" s="66">
        <f t="shared" si="81"/>
        <v>2.4282560706401765E-2</v>
      </c>
      <c r="I276" s="7"/>
      <c r="J276" s="2">
        <f t="shared" si="74"/>
        <v>0.12803532008830021</v>
      </c>
      <c r="K276" s="2">
        <f t="shared" si="75"/>
        <v>0.39955849889624723</v>
      </c>
      <c r="L276" s="2">
        <f t="shared" si="76"/>
        <v>0.42384105960264901</v>
      </c>
      <c r="M276" s="2">
        <f t="shared" si="77"/>
        <v>4.8565121412803558E-2</v>
      </c>
      <c r="N276" s="61">
        <v>58</v>
      </c>
      <c r="O276" s="61">
        <v>181</v>
      </c>
      <c r="P276" s="61">
        <v>192</v>
      </c>
      <c r="R276" s="61">
        <v>6</v>
      </c>
      <c r="T276" s="65"/>
      <c r="Y276" s="61">
        <v>5</v>
      </c>
      <c r="Z276" s="61">
        <v>11</v>
      </c>
      <c r="AG276" t="str">
        <f>A276</f>
        <v>Clifton</v>
      </c>
      <c r="AH276" t="s">
        <v>1357</v>
      </c>
      <c r="AI276">
        <v>2</v>
      </c>
      <c r="AK276">
        <v>1</v>
      </c>
      <c r="AL276" s="105">
        <v>23</v>
      </c>
      <c r="AM276" s="107">
        <v>19</v>
      </c>
      <c r="AN276" s="107">
        <v>55</v>
      </c>
      <c r="AO276" s="111">
        <v>13365</v>
      </c>
      <c r="AP276" s="111">
        <f t="shared" si="79"/>
        <v>23019</v>
      </c>
      <c r="AQ276" t="s">
        <v>2345</v>
      </c>
      <c r="AR276">
        <f t="shared" si="78"/>
        <v>2313365</v>
      </c>
      <c r="AS276" s="1">
        <v>12</v>
      </c>
      <c r="AV276">
        <v>35.82</v>
      </c>
      <c r="AW276">
        <v>1.43</v>
      </c>
      <c r="AX276">
        <v>34.39</v>
      </c>
    </row>
    <row r="277" spans="1:50" hidden="1" outlineLevel="1">
      <c r="A277" t="s">
        <v>2076</v>
      </c>
      <c r="B277" s="8" t="s">
        <v>263</v>
      </c>
      <c r="C277" s="1">
        <f t="shared" si="72"/>
        <v>1571</v>
      </c>
      <c r="D277" s="8">
        <f>IF(N277&gt;0, RANK(N277,(N277:P277,Q277:AE277)),0)</f>
        <v>3</v>
      </c>
      <c r="E277" s="8">
        <f>IF(O277&gt;0,RANK(O277,(N277:P277,Q277:AE277)),0)</f>
        <v>2</v>
      </c>
      <c r="F277" s="8">
        <f t="shared" si="73"/>
        <v>1</v>
      </c>
      <c r="G277" s="61">
        <f t="shared" si="80"/>
        <v>177</v>
      </c>
      <c r="H277" s="66">
        <f t="shared" si="81"/>
        <v>0.11266709102482496</v>
      </c>
      <c r="I277" s="7"/>
      <c r="J277" s="2">
        <f t="shared" si="74"/>
        <v>0.16359007001909612</v>
      </c>
      <c r="K277" s="2">
        <f t="shared" si="75"/>
        <v>0.34309357097390197</v>
      </c>
      <c r="L277" s="2">
        <f t="shared" si="76"/>
        <v>0.45576066199872695</v>
      </c>
      <c r="M277" s="2">
        <f t="shared" si="77"/>
        <v>3.7555697008274991E-2</v>
      </c>
      <c r="N277" s="61">
        <v>257</v>
      </c>
      <c r="O277" s="61">
        <v>539</v>
      </c>
      <c r="P277" s="61">
        <v>716</v>
      </c>
      <c r="R277" s="61">
        <v>13</v>
      </c>
      <c r="T277" s="65"/>
      <c r="Y277" s="61">
        <v>9</v>
      </c>
      <c r="Z277" s="61">
        <v>37</v>
      </c>
      <c r="AG277" t="str">
        <f t="shared" si="82"/>
        <v>Clinton</v>
      </c>
      <c r="AH277" t="s">
        <v>1222</v>
      </c>
      <c r="AI277">
        <v>2</v>
      </c>
      <c r="AK277">
        <v>1</v>
      </c>
      <c r="AL277" s="105">
        <v>23</v>
      </c>
      <c r="AM277" s="107">
        <v>11</v>
      </c>
      <c r="AN277" s="107">
        <v>35</v>
      </c>
      <c r="AO277" s="111">
        <v>13470</v>
      </c>
      <c r="AP277" s="111">
        <f t="shared" si="79"/>
        <v>23011</v>
      </c>
      <c r="AQ277" t="s">
        <v>2345</v>
      </c>
      <c r="AR277">
        <f t="shared" si="78"/>
        <v>2313470</v>
      </c>
      <c r="AS277" s="1">
        <v>40</v>
      </c>
      <c r="AV277">
        <v>44.83</v>
      </c>
      <c r="AW277">
        <v>0.95</v>
      </c>
      <c r="AX277">
        <v>43.89</v>
      </c>
    </row>
    <row r="278" spans="1:50" hidden="1" outlineLevel="1">
      <c r="A278" t="s">
        <v>1214</v>
      </c>
      <c r="B278" s="8" t="s">
        <v>263</v>
      </c>
      <c r="C278" s="1">
        <f t="shared" si="72"/>
        <v>193</v>
      </c>
      <c r="D278" s="8">
        <f>IF(N278&gt;0, RANK(N278,(N278:P278,Q278:AE278)),0)</f>
        <v>3</v>
      </c>
      <c r="E278" s="8">
        <f>IF(O278&gt;0,RANK(O278,(N278:P278,Q278:AE278)),0)</f>
        <v>1</v>
      </c>
      <c r="F278" s="8">
        <f t="shared" si="73"/>
        <v>2</v>
      </c>
      <c r="G278" s="61">
        <f t="shared" si="80"/>
        <v>30</v>
      </c>
      <c r="H278" s="66">
        <f t="shared" si="81"/>
        <v>0.15544041450777202</v>
      </c>
      <c r="I278" s="7"/>
      <c r="J278" s="2">
        <f t="shared" si="74"/>
        <v>0.11398963730569948</v>
      </c>
      <c r="K278" s="2">
        <f t="shared" si="75"/>
        <v>0.49740932642487046</v>
      </c>
      <c r="L278" s="2">
        <f t="shared" si="76"/>
        <v>0.34196891191709844</v>
      </c>
      <c r="M278" s="2">
        <f t="shared" si="77"/>
        <v>4.6632124352331661E-2</v>
      </c>
      <c r="N278" s="61">
        <v>22</v>
      </c>
      <c r="O278" s="61">
        <v>96</v>
      </c>
      <c r="P278" s="61">
        <v>66</v>
      </c>
      <c r="R278" s="61">
        <v>2</v>
      </c>
      <c r="T278" s="65"/>
      <c r="Y278" s="61">
        <v>3</v>
      </c>
      <c r="Z278" s="61">
        <v>4</v>
      </c>
      <c r="AG278" t="str">
        <f t="shared" si="82"/>
        <v>Columbia</v>
      </c>
      <c r="AH278" t="s">
        <v>342</v>
      </c>
      <c r="AI278">
        <v>2</v>
      </c>
      <c r="AK278">
        <v>1</v>
      </c>
      <c r="AL278" s="105">
        <v>23</v>
      </c>
      <c r="AM278" s="107">
        <v>29</v>
      </c>
      <c r="AN278" s="107">
        <v>55</v>
      </c>
      <c r="AO278" s="111">
        <v>13750</v>
      </c>
      <c r="AP278" s="111">
        <f t="shared" si="79"/>
        <v>23029</v>
      </c>
      <c r="AQ278" t="s">
        <v>2345</v>
      </c>
      <c r="AR278">
        <f t="shared" si="78"/>
        <v>2313750</v>
      </c>
      <c r="AS278" s="1">
        <v>13</v>
      </c>
      <c r="AV278">
        <v>36.270000000000003</v>
      </c>
      <c r="AW278">
        <v>0.27</v>
      </c>
      <c r="AX278">
        <v>36</v>
      </c>
    </row>
    <row r="279" spans="1:50" hidden="1" outlineLevel="1">
      <c r="A279" t="s">
        <v>206</v>
      </c>
      <c r="B279" s="8" t="s">
        <v>263</v>
      </c>
      <c r="C279" s="1">
        <f t="shared" si="72"/>
        <v>275</v>
      </c>
      <c r="D279" s="8">
        <f>IF(N279&gt;0, RANK(N279,(N279:P279,Q279:AE279)),0)</f>
        <v>3</v>
      </c>
      <c r="E279" s="8">
        <f>IF(O279&gt;0,RANK(O279,(N279:P279,Q279:AE279)),0)</f>
        <v>1</v>
      </c>
      <c r="F279" s="8">
        <f t="shared" si="73"/>
        <v>2</v>
      </c>
      <c r="G279" s="61">
        <f t="shared" si="80"/>
        <v>31</v>
      </c>
      <c r="H279" s="66">
        <f t="shared" si="81"/>
        <v>0.11272727272727273</v>
      </c>
      <c r="I279" s="7"/>
      <c r="J279" s="2">
        <f t="shared" si="74"/>
        <v>0.13454545454545455</v>
      </c>
      <c r="K279" s="2">
        <f t="shared" si="75"/>
        <v>0.47636363636363638</v>
      </c>
      <c r="L279" s="2">
        <f t="shared" si="76"/>
        <v>0.36363636363636365</v>
      </c>
      <c r="M279" s="2">
        <f t="shared" si="77"/>
        <v>2.5454545454545452E-2</v>
      </c>
      <c r="N279" s="61">
        <v>37</v>
      </c>
      <c r="O279" s="61">
        <v>131</v>
      </c>
      <c r="P279" s="61">
        <v>100</v>
      </c>
      <c r="R279" s="61">
        <v>4</v>
      </c>
      <c r="T279" s="65"/>
      <c r="Y279" s="61">
        <v>1</v>
      </c>
      <c r="Z279" s="61">
        <v>2</v>
      </c>
      <c r="AG279" t="str">
        <f t="shared" si="82"/>
        <v>Columbia Falls</v>
      </c>
      <c r="AH279" t="s">
        <v>342</v>
      </c>
      <c r="AI279">
        <v>2</v>
      </c>
      <c r="AK279">
        <v>1</v>
      </c>
      <c r="AL279" s="105">
        <v>23</v>
      </c>
      <c r="AM279" s="107">
        <v>29</v>
      </c>
      <c r="AN279" s="107">
        <v>60</v>
      </c>
      <c r="AO279" s="111">
        <v>13820</v>
      </c>
      <c r="AP279" s="111">
        <f t="shared" si="79"/>
        <v>23029</v>
      </c>
      <c r="AQ279" t="s">
        <v>2345</v>
      </c>
      <c r="AR279">
        <f t="shared" si="78"/>
        <v>2313820</v>
      </c>
      <c r="AS279" s="1">
        <v>12</v>
      </c>
      <c r="AV279">
        <v>24.66</v>
      </c>
      <c r="AW279">
        <v>0.14000000000000001</v>
      </c>
      <c r="AX279">
        <v>24.53</v>
      </c>
    </row>
    <row r="280" spans="1:50" hidden="1" outlineLevel="1">
      <c r="A280" t="s">
        <v>848</v>
      </c>
      <c r="B280" s="8" t="s">
        <v>263</v>
      </c>
      <c r="C280" s="1">
        <f t="shared" si="72"/>
        <v>3</v>
      </c>
      <c r="D280" s="8">
        <f>IF(N280&gt;0, RANK(N280,(N280:P280,Q280:AE280)),0)</f>
        <v>0</v>
      </c>
      <c r="E280" s="8">
        <f>IF(O280&gt;0,RANK(O280,(N280:P280,Q280:AE280)),0)</f>
        <v>1</v>
      </c>
      <c r="F280" s="8">
        <f t="shared" si="73"/>
        <v>2</v>
      </c>
      <c r="G280" s="61">
        <f t="shared" si="80"/>
        <v>1</v>
      </c>
      <c r="H280" s="66">
        <f t="shared" si="81"/>
        <v>0.33333333333333331</v>
      </c>
      <c r="I280" s="7"/>
      <c r="J280" s="2">
        <f t="shared" si="74"/>
        <v>0</v>
      </c>
      <c r="K280" s="2">
        <f t="shared" si="75"/>
        <v>0.66666666666666663</v>
      </c>
      <c r="L280" s="2">
        <f t="shared" si="76"/>
        <v>0.33333333333333331</v>
      </c>
      <c r="M280" s="2">
        <f t="shared" si="77"/>
        <v>5.5511151231257827E-17</v>
      </c>
      <c r="N280" s="61">
        <v>0</v>
      </c>
      <c r="O280" s="61">
        <v>2</v>
      </c>
      <c r="P280" s="61">
        <v>1</v>
      </c>
      <c r="R280" s="61">
        <v>0</v>
      </c>
      <c r="T280" s="65"/>
      <c r="Y280" s="61">
        <v>0</v>
      </c>
      <c r="Z280" s="61">
        <v>0</v>
      </c>
      <c r="AG280" t="str">
        <f t="shared" si="82"/>
        <v>Concord</v>
      </c>
      <c r="AH280" t="s">
        <v>2099</v>
      </c>
      <c r="AI280">
        <v>2</v>
      </c>
      <c r="AK280">
        <v>1</v>
      </c>
      <c r="AL280" s="105">
        <v>23</v>
      </c>
      <c r="AM280" s="107">
        <v>25</v>
      </c>
      <c r="AO280" s="139">
        <v>13870</v>
      </c>
      <c r="AP280" s="111">
        <f t="shared" si="79"/>
        <v>23025</v>
      </c>
      <c r="AQ280" s="111" t="s">
        <v>882</v>
      </c>
      <c r="AR280">
        <f t="shared" si="78"/>
        <v>2313870</v>
      </c>
      <c r="AS280" s="1">
        <v>0</v>
      </c>
    </row>
    <row r="281" spans="1:50" hidden="1" outlineLevel="1">
      <c r="A281" t="s">
        <v>1071</v>
      </c>
      <c r="B281" s="8" t="s">
        <v>263</v>
      </c>
      <c r="C281" s="1">
        <f t="shared" si="72"/>
        <v>183</v>
      </c>
      <c r="D281" s="8">
        <f>IF(N281&gt;0, RANK(N281,(N281:P281,Q281:AE281)),0)</f>
        <v>3</v>
      </c>
      <c r="E281" s="8">
        <f>IF(O281&gt;0,RANK(O281,(N281:P281,Q281:AE281)),0)</f>
        <v>2</v>
      </c>
      <c r="F281" s="8">
        <f t="shared" si="73"/>
        <v>1</v>
      </c>
      <c r="G281" s="61">
        <f t="shared" si="80"/>
        <v>37</v>
      </c>
      <c r="H281" s="66">
        <f t="shared" si="81"/>
        <v>0.20218579234972678</v>
      </c>
      <c r="I281" s="7"/>
      <c r="J281" s="2">
        <f t="shared" si="74"/>
        <v>0.16393442622950818</v>
      </c>
      <c r="K281" s="2">
        <f t="shared" si="75"/>
        <v>0.29508196721311475</v>
      </c>
      <c r="L281" s="2">
        <f t="shared" si="76"/>
        <v>0.49726775956284153</v>
      </c>
      <c r="M281" s="2">
        <f t="shared" si="77"/>
        <v>4.3715846994535568E-2</v>
      </c>
      <c r="N281" s="61">
        <v>30</v>
      </c>
      <c r="O281" s="61">
        <v>54</v>
      </c>
      <c r="P281" s="61">
        <v>91</v>
      </c>
      <c r="R281" s="61">
        <v>1</v>
      </c>
      <c r="T281" s="65"/>
      <c r="Y281" s="61">
        <v>2</v>
      </c>
      <c r="Z281" s="61">
        <v>5</v>
      </c>
      <c r="AG281" t="str">
        <f t="shared" si="82"/>
        <v>Connor</v>
      </c>
      <c r="AH281" t="s">
        <v>662</v>
      </c>
      <c r="AI281">
        <v>2</v>
      </c>
      <c r="AK281">
        <v>1</v>
      </c>
      <c r="AL281" s="105">
        <v>23</v>
      </c>
      <c r="AM281" s="107">
        <v>3</v>
      </c>
      <c r="AN281" s="107">
        <v>63</v>
      </c>
      <c r="AO281" s="111">
        <v>13900</v>
      </c>
      <c r="AP281" s="111">
        <f t="shared" si="79"/>
        <v>23003</v>
      </c>
      <c r="AQ281" t="s">
        <v>882</v>
      </c>
      <c r="AR281">
        <f t="shared" si="78"/>
        <v>2313900</v>
      </c>
      <c r="AS281" s="1">
        <v>3</v>
      </c>
      <c r="AV281">
        <v>39.51</v>
      </c>
      <c r="AW281">
        <v>0.09</v>
      </c>
      <c r="AX281">
        <v>39.43</v>
      </c>
    </row>
    <row r="282" spans="1:50" hidden="1" outlineLevel="1">
      <c r="A282" t="s">
        <v>1576</v>
      </c>
      <c r="B282" s="8" t="s">
        <v>263</v>
      </c>
      <c r="C282" s="1">
        <f t="shared" si="72"/>
        <v>110</v>
      </c>
      <c r="D282" s="8">
        <f>IF(N282&gt;0, RANK(N282,(N282:P282,Q282:AE282)),0)</f>
        <v>3</v>
      </c>
      <c r="E282" s="8">
        <f>IF(O282&gt;0,RANK(O282,(N282:P282,Q282:AE282)),0)</f>
        <v>1</v>
      </c>
      <c r="F282" s="8">
        <f t="shared" si="73"/>
        <v>2</v>
      </c>
      <c r="G282" s="61">
        <f t="shared" si="80"/>
        <v>4</v>
      </c>
      <c r="H282" s="66">
        <f t="shared" si="81"/>
        <v>3.6363636363636362E-2</v>
      </c>
      <c r="I282" s="7"/>
      <c r="J282" s="2">
        <f t="shared" si="74"/>
        <v>0.1</v>
      </c>
      <c r="K282" s="2">
        <f t="shared" si="75"/>
        <v>0.44545454545454544</v>
      </c>
      <c r="L282" s="2">
        <f t="shared" si="76"/>
        <v>0.40909090909090912</v>
      </c>
      <c r="M282" s="2">
        <f t="shared" si="77"/>
        <v>4.545454545454547E-2</v>
      </c>
      <c r="N282" s="61">
        <v>11</v>
      </c>
      <c r="O282" s="61">
        <v>49</v>
      </c>
      <c r="P282" s="61">
        <v>45</v>
      </c>
      <c r="R282" s="61">
        <v>1</v>
      </c>
      <c r="T282" s="65"/>
      <c r="Y282" s="61">
        <v>1</v>
      </c>
      <c r="Z282" s="61">
        <v>3</v>
      </c>
      <c r="AG282" t="str">
        <f t="shared" si="82"/>
        <v>Cooper</v>
      </c>
      <c r="AH282" t="s">
        <v>342</v>
      </c>
      <c r="AI282">
        <v>2</v>
      </c>
      <c r="AK282">
        <v>1</v>
      </c>
      <c r="AL282" s="105">
        <v>23</v>
      </c>
      <c r="AM282" s="107">
        <v>29</v>
      </c>
      <c r="AN282" s="107">
        <v>65</v>
      </c>
      <c r="AO282" s="111">
        <v>14100</v>
      </c>
      <c r="AP282" s="111">
        <f t="shared" si="79"/>
        <v>23029</v>
      </c>
      <c r="AQ282" t="s">
        <v>2345</v>
      </c>
      <c r="AR282">
        <f t="shared" si="78"/>
        <v>2314100</v>
      </c>
      <c r="AS282" s="1">
        <v>4</v>
      </c>
      <c r="AV282">
        <v>32.909999999999997</v>
      </c>
      <c r="AW282">
        <v>1.79</v>
      </c>
      <c r="AX282">
        <v>31.11</v>
      </c>
    </row>
    <row r="283" spans="1:50" hidden="1" outlineLevel="1">
      <c r="A283" t="s">
        <v>2853</v>
      </c>
      <c r="B283" s="8" t="s">
        <v>263</v>
      </c>
      <c r="C283" s="1">
        <f t="shared" si="72"/>
        <v>16</v>
      </c>
      <c r="D283" s="8">
        <f>IF(N283&gt;0, RANK(N283,(N283:P283,Q283:AE283)),0)</f>
        <v>3</v>
      </c>
      <c r="E283" s="8">
        <f>IF(O283&gt;0,RANK(O283,(N283:P283,Q283:AE283)),0)</f>
        <v>1</v>
      </c>
      <c r="F283" s="8">
        <f t="shared" si="73"/>
        <v>2</v>
      </c>
      <c r="G283" s="61">
        <f t="shared" si="80"/>
        <v>4</v>
      </c>
      <c r="H283" s="66">
        <f t="shared" si="81"/>
        <v>0.25</v>
      </c>
      <c r="I283" s="7"/>
      <c r="J283" s="2">
        <f t="shared" si="74"/>
        <v>0.125</v>
      </c>
      <c r="K283" s="2">
        <f t="shared" si="75"/>
        <v>0.5625</v>
      </c>
      <c r="L283" s="2">
        <f t="shared" si="76"/>
        <v>0.3125</v>
      </c>
      <c r="M283" s="2">
        <f t="shared" si="77"/>
        <v>0</v>
      </c>
      <c r="N283" s="61">
        <v>2</v>
      </c>
      <c r="O283" s="61">
        <v>9</v>
      </c>
      <c r="P283" s="61">
        <v>5</v>
      </c>
      <c r="R283" s="61">
        <v>0</v>
      </c>
      <c r="T283" s="65"/>
      <c r="Y283" s="61">
        <v>0</v>
      </c>
      <c r="Z283" s="61">
        <v>0</v>
      </c>
      <c r="AG283" t="str">
        <f t="shared" si="82"/>
        <v xml:space="preserve"> Cooper Twps</v>
      </c>
      <c r="AH283" t="s">
        <v>342</v>
      </c>
      <c r="AI283">
        <v>2</v>
      </c>
      <c r="AK283">
        <v>1</v>
      </c>
      <c r="AL283" s="105">
        <v>23</v>
      </c>
      <c r="AM283" s="107">
        <v>29</v>
      </c>
      <c r="AO283" s="139">
        <v>14001</v>
      </c>
      <c r="AP283" s="111">
        <f t="shared" si="79"/>
        <v>23029</v>
      </c>
      <c r="AQ283" t="s">
        <v>882</v>
      </c>
      <c r="AR283">
        <f t="shared" si="78"/>
        <v>2314001</v>
      </c>
      <c r="AS283" s="1">
        <v>0</v>
      </c>
    </row>
    <row r="284" spans="1:50" hidden="1" outlineLevel="1">
      <c r="A284" t="s">
        <v>1011</v>
      </c>
      <c r="B284" s="8" t="s">
        <v>263</v>
      </c>
      <c r="C284" s="1">
        <f t="shared" si="72"/>
        <v>84</v>
      </c>
      <c r="D284" s="8">
        <f>IF(N284&gt;0, RANK(N284,(N284:P284,Q284:AE284)),0)</f>
        <v>3</v>
      </c>
      <c r="E284" s="8">
        <f>IF(O284&gt;0,RANK(O284,(N284:P284,Q284:AE284)),0)</f>
        <v>2</v>
      </c>
      <c r="F284" s="8">
        <f t="shared" si="73"/>
        <v>1</v>
      </c>
      <c r="G284" s="61">
        <f t="shared" si="80"/>
        <v>15</v>
      </c>
      <c r="H284" s="66">
        <f t="shared" si="81"/>
        <v>0.17857142857142858</v>
      </c>
      <c r="I284" s="7"/>
      <c r="J284" s="2">
        <f t="shared" si="74"/>
        <v>0.13095238095238096</v>
      </c>
      <c r="K284" s="2">
        <f t="shared" si="75"/>
        <v>0.30952380952380953</v>
      </c>
      <c r="L284" s="2">
        <f t="shared" si="76"/>
        <v>0.48809523809523808</v>
      </c>
      <c r="M284" s="2">
        <f t="shared" si="77"/>
        <v>7.1428571428571452E-2</v>
      </c>
      <c r="N284" s="61">
        <v>11</v>
      </c>
      <c r="O284" s="61">
        <v>26</v>
      </c>
      <c r="P284" s="61">
        <v>41</v>
      </c>
      <c r="R284" s="61">
        <v>2</v>
      </c>
      <c r="T284" s="65"/>
      <c r="Y284" s="61">
        <v>1</v>
      </c>
      <c r="Z284" s="61">
        <v>3</v>
      </c>
      <c r="AG284" t="str">
        <f t="shared" si="82"/>
        <v>Coplin</v>
      </c>
      <c r="AH284" t="s">
        <v>501</v>
      </c>
      <c r="AI284">
        <v>2</v>
      </c>
      <c r="AK284">
        <v>1</v>
      </c>
      <c r="AL284" s="105">
        <v>23</v>
      </c>
      <c r="AM284" s="107">
        <v>7</v>
      </c>
      <c r="AN284" s="107">
        <v>20</v>
      </c>
      <c r="AO284" s="111">
        <v>14205</v>
      </c>
      <c r="AP284" s="111">
        <f t="shared" si="79"/>
        <v>23007</v>
      </c>
      <c r="AQ284" t="s">
        <v>1757</v>
      </c>
      <c r="AR284">
        <f t="shared" si="78"/>
        <v>2314205</v>
      </c>
      <c r="AS284" s="1">
        <v>1</v>
      </c>
      <c r="AV284">
        <v>33.06</v>
      </c>
      <c r="AW284">
        <v>0</v>
      </c>
      <c r="AX284">
        <v>33.06</v>
      </c>
    </row>
    <row r="285" spans="1:50" hidden="1" outlineLevel="1">
      <c r="A285" t="s">
        <v>1291</v>
      </c>
      <c r="B285" s="8" t="s">
        <v>263</v>
      </c>
      <c r="C285" s="1">
        <f t="shared" si="72"/>
        <v>1072</v>
      </c>
      <c r="D285" s="8">
        <f>IF(N285&gt;0, RANK(N285,(N285:P285,Q285:AE285)),0)</f>
        <v>3</v>
      </c>
      <c r="E285" s="8">
        <f>IF(O285&gt;0,RANK(O285,(N285:P285,Q285:AE285)),0)</f>
        <v>1</v>
      </c>
      <c r="F285" s="8">
        <f t="shared" si="73"/>
        <v>2</v>
      </c>
      <c r="G285" s="61">
        <f t="shared" si="80"/>
        <v>86</v>
      </c>
      <c r="H285" s="66">
        <f t="shared" si="81"/>
        <v>8.0223880597014921E-2</v>
      </c>
      <c r="I285" s="7"/>
      <c r="J285" s="2">
        <f t="shared" si="74"/>
        <v>0.10354477611940298</v>
      </c>
      <c r="K285" s="2">
        <f t="shared" si="75"/>
        <v>0.46921641791044777</v>
      </c>
      <c r="L285" s="2">
        <f t="shared" si="76"/>
        <v>0.38899253731343286</v>
      </c>
      <c r="M285" s="2">
        <f t="shared" si="77"/>
        <v>3.8246268656716431E-2</v>
      </c>
      <c r="N285" s="61">
        <v>111</v>
      </c>
      <c r="O285" s="61">
        <v>503</v>
      </c>
      <c r="P285" s="61">
        <v>417</v>
      </c>
      <c r="R285" s="61">
        <v>12</v>
      </c>
      <c r="T285" s="65"/>
      <c r="Y285" s="61">
        <v>13</v>
      </c>
      <c r="Z285" s="61">
        <v>16</v>
      </c>
      <c r="AG285" t="str">
        <f t="shared" si="82"/>
        <v>Corinna</v>
      </c>
      <c r="AH285" t="s">
        <v>1357</v>
      </c>
      <c r="AI285">
        <v>2</v>
      </c>
      <c r="AK285">
        <v>1</v>
      </c>
      <c r="AL285" s="105">
        <v>23</v>
      </c>
      <c r="AM285" s="107">
        <v>19</v>
      </c>
      <c r="AN285" s="107">
        <v>60</v>
      </c>
      <c r="AO285" s="111">
        <v>14310</v>
      </c>
      <c r="AP285" s="111">
        <f t="shared" si="79"/>
        <v>23019</v>
      </c>
      <c r="AQ285" t="s">
        <v>2345</v>
      </c>
      <c r="AR285">
        <f t="shared" si="78"/>
        <v>2314310</v>
      </c>
      <c r="AS285" s="1">
        <v>33</v>
      </c>
      <c r="AV285">
        <v>39.44</v>
      </c>
      <c r="AW285">
        <v>0.78</v>
      </c>
      <c r="AX285">
        <v>38.659999999999997</v>
      </c>
    </row>
    <row r="286" spans="1:50" hidden="1" outlineLevel="1">
      <c r="A286" t="s">
        <v>1158</v>
      </c>
      <c r="B286" s="8" t="s">
        <v>263</v>
      </c>
      <c r="C286" s="1">
        <f t="shared" si="72"/>
        <v>1352</v>
      </c>
      <c r="D286" s="8">
        <f>IF(N286&gt;0, RANK(N286,(N286:P286,Q286:AE286)),0)</f>
        <v>3</v>
      </c>
      <c r="E286" s="8">
        <f>IF(O286&gt;0,RANK(O286,(N286:P286,Q286:AE286)),0)</f>
        <v>1</v>
      </c>
      <c r="F286" s="8">
        <f t="shared" si="73"/>
        <v>2</v>
      </c>
      <c r="G286" s="61">
        <f t="shared" si="80"/>
        <v>194</v>
      </c>
      <c r="H286" s="66">
        <f t="shared" si="81"/>
        <v>0.14349112426035504</v>
      </c>
      <c r="I286" s="7"/>
      <c r="J286" s="2">
        <f t="shared" si="74"/>
        <v>9.2455621301775148E-2</v>
      </c>
      <c r="K286" s="2">
        <f t="shared" si="75"/>
        <v>0.50813609467455623</v>
      </c>
      <c r="L286" s="2">
        <f t="shared" si="76"/>
        <v>0.36464497041420119</v>
      </c>
      <c r="M286" s="2">
        <f t="shared" si="77"/>
        <v>3.4763313609467494E-2</v>
      </c>
      <c r="N286" s="61">
        <v>125</v>
      </c>
      <c r="O286" s="61">
        <v>687</v>
      </c>
      <c r="P286" s="61">
        <v>493</v>
      </c>
      <c r="R286" s="61">
        <v>11</v>
      </c>
      <c r="T286" s="65"/>
      <c r="Y286" s="61">
        <v>17</v>
      </c>
      <c r="Z286" s="61">
        <v>19</v>
      </c>
      <c r="AG286" t="str">
        <f t="shared" si="82"/>
        <v>Corinth</v>
      </c>
      <c r="AH286" t="s">
        <v>1357</v>
      </c>
      <c r="AI286">
        <v>2</v>
      </c>
      <c r="AK286">
        <v>1</v>
      </c>
      <c r="AL286" s="105">
        <v>23</v>
      </c>
      <c r="AM286" s="107">
        <v>19</v>
      </c>
      <c r="AN286" s="107">
        <v>65</v>
      </c>
      <c r="AO286" s="111">
        <v>14380</v>
      </c>
      <c r="AP286" s="111">
        <f t="shared" si="79"/>
        <v>23019</v>
      </c>
      <c r="AQ286" t="s">
        <v>2345</v>
      </c>
      <c r="AR286">
        <f t="shared" si="78"/>
        <v>2314380</v>
      </c>
      <c r="AS286" s="1">
        <v>51</v>
      </c>
      <c r="AV286">
        <v>40.15</v>
      </c>
      <c r="AW286">
        <v>0</v>
      </c>
      <c r="AX286">
        <v>40.15</v>
      </c>
    </row>
    <row r="287" spans="1:50" hidden="1" outlineLevel="1">
      <c r="A287" t="s">
        <v>1875</v>
      </c>
      <c r="B287" s="8" t="s">
        <v>263</v>
      </c>
      <c r="C287" s="1">
        <f t="shared" si="72"/>
        <v>740</v>
      </c>
      <c r="D287" s="8">
        <f>IF(N287&gt;0, RANK(N287,(N287:P287,Q287:AE287)),0)</f>
        <v>3</v>
      </c>
      <c r="E287" s="8">
        <f>IF(O287&gt;0,RANK(O287,(N287:P287,Q287:AE287)),0)</f>
        <v>2</v>
      </c>
      <c r="F287" s="8">
        <f t="shared" si="73"/>
        <v>1</v>
      </c>
      <c r="G287" s="61">
        <f t="shared" si="80"/>
        <v>166</v>
      </c>
      <c r="H287" s="66">
        <f t="shared" si="81"/>
        <v>0.22432432432432434</v>
      </c>
      <c r="I287" s="7"/>
      <c r="J287" s="2">
        <f t="shared" si="74"/>
        <v>0.12027027027027028</v>
      </c>
      <c r="K287" s="2">
        <f t="shared" si="75"/>
        <v>0.29054054054054052</v>
      </c>
      <c r="L287" s="2">
        <f t="shared" si="76"/>
        <v>0.51486486486486482</v>
      </c>
      <c r="M287" s="2">
        <f t="shared" si="77"/>
        <v>7.4324324324324342E-2</v>
      </c>
      <c r="N287" s="61">
        <v>89</v>
      </c>
      <c r="O287" s="61">
        <v>215</v>
      </c>
      <c r="P287" s="61">
        <v>381</v>
      </c>
      <c r="R287" s="61">
        <v>40</v>
      </c>
      <c r="T287" s="65"/>
      <c r="Y287" s="61">
        <v>5</v>
      </c>
      <c r="Z287" s="61">
        <v>10</v>
      </c>
      <c r="AG287" t="str">
        <f t="shared" si="82"/>
        <v>Cornish</v>
      </c>
      <c r="AH287" t="s">
        <v>1530</v>
      </c>
      <c r="AI287">
        <v>1</v>
      </c>
      <c r="AK287">
        <v>1</v>
      </c>
      <c r="AL287" s="105">
        <v>23</v>
      </c>
      <c r="AM287" s="107">
        <v>31</v>
      </c>
      <c r="AN287" s="107">
        <v>35</v>
      </c>
      <c r="AO287" s="111">
        <v>14485</v>
      </c>
      <c r="AP287" s="111">
        <f t="shared" si="79"/>
        <v>23031</v>
      </c>
      <c r="AQ287" t="s">
        <v>2345</v>
      </c>
      <c r="AR287">
        <f t="shared" si="78"/>
        <v>2314485</v>
      </c>
      <c r="AS287" s="1">
        <v>29</v>
      </c>
      <c r="AV287">
        <v>22.28</v>
      </c>
      <c r="AW287">
        <v>0.18</v>
      </c>
      <c r="AX287">
        <v>22.1</v>
      </c>
    </row>
    <row r="288" spans="1:50" hidden="1" outlineLevel="1">
      <c r="A288" t="s">
        <v>1574</v>
      </c>
      <c r="B288" s="8" t="s">
        <v>263</v>
      </c>
      <c r="C288" s="1">
        <f t="shared" si="72"/>
        <v>657</v>
      </c>
      <c r="D288" s="8">
        <f>IF(N288&gt;0, RANK(N288,(N288:P288,Q288:AE288)),0)</f>
        <v>3</v>
      </c>
      <c r="E288" s="8">
        <f>IF(O288&gt;0,RANK(O288,(N288:P288,Q288:AE288)),0)</f>
        <v>2</v>
      </c>
      <c r="F288" s="8">
        <f t="shared" si="73"/>
        <v>1</v>
      </c>
      <c r="G288" s="61">
        <f t="shared" si="80"/>
        <v>1</v>
      </c>
      <c r="H288" s="66">
        <f t="shared" si="81"/>
        <v>1.5220700152207001E-3</v>
      </c>
      <c r="I288" s="7"/>
      <c r="J288" s="2">
        <f t="shared" si="74"/>
        <v>0.11415525114155251</v>
      </c>
      <c r="K288" s="2">
        <f t="shared" si="75"/>
        <v>0.43074581430745812</v>
      </c>
      <c r="L288" s="2">
        <f t="shared" si="76"/>
        <v>0.43226788432267882</v>
      </c>
      <c r="M288" s="2">
        <f t="shared" si="77"/>
        <v>2.2831050228310612E-2</v>
      </c>
      <c r="N288" s="61">
        <v>75</v>
      </c>
      <c r="O288" s="61">
        <v>283</v>
      </c>
      <c r="P288" s="61">
        <v>284</v>
      </c>
      <c r="R288" s="61">
        <v>2</v>
      </c>
      <c r="T288" s="65"/>
      <c r="Y288" s="61">
        <v>7</v>
      </c>
      <c r="Z288" s="61">
        <v>6</v>
      </c>
      <c r="AG288" t="str">
        <f t="shared" si="82"/>
        <v>Cornville</v>
      </c>
      <c r="AH288" t="s">
        <v>2099</v>
      </c>
      <c r="AI288">
        <v>2</v>
      </c>
      <c r="AK288">
        <v>1</v>
      </c>
      <c r="AL288" s="105">
        <v>23</v>
      </c>
      <c r="AM288" s="107">
        <v>25</v>
      </c>
      <c r="AN288" s="107">
        <v>40</v>
      </c>
      <c r="AO288" s="111">
        <v>14555</v>
      </c>
      <c r="AP288" s="111">
        <f t="shared" si="79"/>
        <v>23025</v>
      </c>
      <c r="AQ288" t="s">
        <v>2345</v>
      </c>
      <c r="AR288">
        <f t="shared" si="78"/>
        <v>2314555</v>
      </c>
      <c r="AS288" s="1">
        <v>22</v>
      </c>
      <c r="AV288">
        <v>40.65</v>
      </c>
      <c r="AW288">
        <v>0.21</v>
      </c>
      <c r="AX288">
        <v>40.450000000000003</v>
      </c>
    </row>
    <row r="289" spans="1:50" hidden="1" outlineLevel="1">
      <c r="A289" t="s">
        <v>1867</v>
      </c>
      <c r="B289" s="8" t="s">
        <v>263</v>
      </c>
      <c r="C289" s="1">
        <f t="shared" si="72"/>
        <v>148</v>
      </c>
      <c r="D289" s="8">
        <f>IF(N289&gt;0, RANK(N289,(N289:P289,Q289:AE289)),0)</f>
        <v>3</v>
      </c>
      <c r="E289" s="8">
        <f>IF(O289&gt;0,RANK(O289,(N289:P289,Q289:AE289)),0)</f>
        <v>2</v>
      </c>
      <c r="F289" s="8">
        <f t="shared" si="73"/>
        <v>1</v>
      </c>
      <c r="G289" s="61">
        <f t="shared" si="80"/>
        <v>50</v>
      </c>
      <c r="H289" s="66">
        <f t="shared" si="81"/>
        <v>0.33783783783783783</v>
      </c>
      <c r="I289" s="7"/>
      <c r="J289" s="2">
        <f t="shared" si="74"/>
        <v>0.14189189189189189</v>
      </c>
      <c r="K289" s="2">
        <f t="shared" si="75"/>
        <v>0.25</v>
      </c>
      <c r="L289" s="2">
        <f t="shared" si="76"/>
        <v>0.58783783783783783</v>
      </c>
      <c r="M289" s="2">
        <f t="shared" si="77"/>
        <v>2.0270270270270285E-2</v>
      </c>
      <c r="N289" s="61">
        <v>21</v>
      </c>
      <c r="O289" s="61">
        <v>37</v>
      </c>
      <c r="P289" s="61">
        <v>87</v>
      </c>
      <c r="R289" s="61">
        <v>0</v>
      </c>
      <c r="T289" s="65"/>
      <c r="Y289" s="61">
        <v>1</v>
      </c>
      <c r="Z289" s="61">
        <v>2</v>
      </c>
      <c r="AG289" t="str">
        <f t="shared" si="82"/>
        <v>Cranberry Isles</v>
      </c>
      <c r="AH289" t="s">
        <v>1363</v>
      </c>
      <c r="AI289">
        <v>2</v>
      </c>
      <c r="AK289">
        <v>1</v>
      </c>
      <c r="AL289" s="105">
        <v>23</v>
      </c>
      <c r="AM289" s="107">
        <v>9</v>
      </c>
      <c r="AN289" s="107">
        <v>45</v>
      </c>
      <c r="AO289" s="111">
        <v>14905</v>
      </c>
      <c r="AP289" s="111">
        <f t="shared" si="79"/>
        <v>23009</v>
      </c>
      <c r="AQ289" t="s">
        <v>2345</v>
      </c>
      <c r="AR289">
        <f t="shared" si="78"/>
        <v>2314905</v>
      </c>
      <c r="AS289" s="1">
        <v>4</v>
      </c>
      <c r="AV289">
        <v>42.41</v>
      </c>
      <c r="AW289">
        <v>39.229999999999997</v>
      </c>
      <c r="AX289">
        <v>3.17</v>
      </c>
    </row>
    <row r="290" spans="1:50" hidden="1" outlineLevel="1">
      <c r="A290" t="s">
        <v>1977</v>
      </c>
      <c r="B290" s="8" t="s">
        <v>263</v>
      </c>
      <c r="C290" s="1">
        <f t="shared" si="72"/>
        <v>62</v>
      </c>
      <c r="D290" s="8">
        <f>IF(N290&gt;0, RANK(N290,(N290:P290,Q290:AE290)),0)</f>
        <v>3</v>
      </c>
      <c r="E290" s="8">
        <f>IF(O290&gt;0,RANK(O290,(N290:P290,Q290:AE290)),0)</f>
        <v>1</v>
      </c>
      <c r="F290" s="8">
        <f t="shared" si="73"/>
        <v>2</v>
      </c>
      <c r="G290" s="61">
        <f t="shared" si="80"/>
        <v>7</v>
      </c>
      <c r="H290" s="66">
        <f t="shared" si="81"/>
        <v>0.11290322580645161</v>
      </c>
      <c r="I290" s="7"/>
      <c r="J290" s="2">
        <f t="shared" si="74"/>
        <v>9.6774193548387094E-2</v>
      </c>
      <c r="K290" s="2">
        <f t="shared" si="75"/>
        <v>0.4838709677419355</v>
      </c>
      <c r="L290" s="2">
        <f t="shared" si="76"/>
        <v>0.37096774193548387</v>
      </c>
      <c r="M290" s="2">
        <f t="shared" si="77"/>
        <v>4.8387096774193505E-2</v>
      </c>
      <c r="N290" s="61">
        <v>6</v>
      </c>
      <c r="O290" s="61">
        <v>30</v>
      </c>
      <c r="P290" s="61">
        <v>23</v>
      </c>
      <c r="R290" s="61">
        <v>0</v>
      </c>
      <c r="T290" s="65"/>
      <c r="Y290" s="61">
        <v>0</v>
      </c>
      <c r="Z290" s="61">
        <v>3</v>
      </c>
      <c r="AG290" t="str">
        <f t="shared" si="82"/>
        <v>Crawford</v>
      </c>
      <c r="AH290" t="s">
        <v>342</v>
      </c>
      <c r="AI290">
        <v>2</v>
      </c>
      <c r="AK290">
        <v>1</v>
      </c>
      <c r="AL290" s="105">
        <v>23</v>
      </c>
      <c r="AM290" s="107">
        <v>29</v>
      </c>
      <c r="AN290" s="107">
        <v>70</v>
      </c>
      <c r="AO290" s="111">
        <v>14940</v>
      </c>
      <c r="AP290" s="111">
        <f t="shared" si="79"/>
        <v>23029</v>
      </c>
      <c r="AQ290" t="s">
        <v>2345</v>
      </c>
      <c r="AR290">
        <f t="shared" si="78"/>
        <v>2314940</v>
      </c>
      <c r="AS290" s="1">
        <v>2</v>
      </c>
      <c r="AV290">
        <v>37.68</v>
      </c>
      <c r="AW290">
        <v>3.09</v>
      </c>
      <c r="AX290">
        <v>34.590000000000003</v>
      </c>
    </row>
    <row r="291" spans="1:50" hidden="1" outlineLevel="1">
      <c r="A291" t="s">
        <v>1289</v>
      </c>
      <c r="B291" s="8" t="s">
        <v>263</v>
      </c>
      <c r="C291" s="1">
        <f t="shared" si="72"/>
        <v>0</v>
      </c>
      <c r="D291" s="8">
        <f>IF(N291&gt;0, RANK(N291,(N291:P291,Q291:AE291)),0)</f>
        <v>0</v>
      </c>
      <c r="E291" s="8">
        <f>IF(O291&gt;0,RANK(O291,(N291:P291,Q291:AE291)),0)</f>
        <v>0</v>
      </c>
      <c r="F291" s="8">
        <f t="shared" si="73"/>
        <v>0</v>
      </c>
      <c r="G291" s="61">
        <f t="shared" si="80"/>
        <v>0</v>
      </c>
      <c r="H291" s="66">
        <f t="shared" si="81"/>
        <v>0</v>
      </c>
      <c r="I291" s="7"/>
      <c r="J291" s="2" t="str">
        <f t="shared" si="74"/>
        <v>-</v>
      </c>
      <c r="K291" s="2" t="str">
        <f t="shared" si="75"/>
        <v>-</v>
      </c>
      <c r="L291" s="2" t="str">
        <f t="shared" si="76"/>
        <v>-</v>
      </c>
      <c r="M291" s="2" t="str">
        <f t="shared" si="77"/>
        <v>-</v>
      </c>
      <c r="N291" s="61">
        <v>0</v>
      </c>
      <c r="O291" s="61">
        <v>0</v>
      </c>
      <c r="P291" s="61">
        <v>0</v>
      </c>
      <c r="R291" s="61">
        <v>0</v>
      </c>
      <c r="T291" s="65"/>
      <c r="Y291" s="61">
        <v>0</v>
      </c>
      <c r="Z291" s="61">
        <v>0</v>
      </c>
      <c r="AG291" t="str">
        <f t="shared" si="82"/>
        <v>Criehaven</v>
      </c>
      <c r="AH291" t="s">
        <v>533</v>
      </c>
      <c r="AI291">
        <v>1</v>
      </c>
      <c r="AK291">
        <v>1</v>
      </c>
      <c r="AL291" s="105">
        <v>23</v>
      </c>
      <c r="AM291" s="107">
        <v>13</v>
      </c>
      <c r="AO291" s="111">
        <v>15125</v>
      </c>
      <c r="AP291" s="111">
        <f t="shared" si="79"/>
        <v>23013</v>
      </c>
      <c r="AQ291" t="s">
        <v>882</v>
      </c>
      <c r="AR291">
        <f t="shared" si="78"/>
        <v>2315125</v>
      </c>
      <c r="AS291" s="1">
        <v>1</v>
      </c>
    </row>
    <row r="292" spans="1:50" hidden="1" outlineLevel="1">
      <c r="A292" t="s">
        <v>1287</v>
      </c>
      <c r="B292" s="8" t="s">
        <v>263</v>
      </c>
      <c r="C292" s="1">
        <f t="shared" si="72"/>
        <v>141</v>
      </c>
      <c r="D292" s="8">
        <f>IF(N292&gt;0, RANK(N292,(N292:P292,Q292:AE292)),0)</f>
        <v>3</v>
      </c>
      <c r="E292" s="8">
        <f>IF(O292&gt;0,RANK(O292,(N292:P292,Q292:AE292)),0)</f>
        <v>2</v>
      </c>
      <c r="F292" s="8">
        <f t="shared" si="73"/>
        <v>1</v>
      </c>
      <c r="G292" s="61">
        <f t="shared" si="80"/>
        <v>2</v>
      </c>
      <c r="H292" s="66">
        <f t="shared" si="81"/>
        <v>1.4184397163120567E-2</v>
      </c>
      <c r="I292" s="7"/>
      <c r="J292" s="2">
        <f t="shared" si="74"/>
        <v>4.2553191489361701E-2</v>
      </c>
      <c r="K292" s="2">
        <f t="shared" si="75"/>
        <v>0.46099290780141844</v>
      </c>
      <c r="L292" s="2">
        <f t="shared" si="76"/>
        <v>0.47517730496453903</v>
      </c>
      <c r="M292" s="2">
        <f t="shared" si="77"/>
        <v>2.1276595744680882E-2</v>
      </c>
      <c r="N292" s="61">
        <v>6</v>
      </c>
      <c r="O292" s="61">
        <v>65</v>
      </c>
      <c r="P292" s="61">
        <v>67</v>
      </c>
      <c r="R292" s="61">
        <v>2</v>
      </c>
      <c r="T292" s="65"/>
      <c r="Y292" s="61">
        <v>0</v>
      </c>
      <c r="Z292" s="61">
        <v>1</v>
      </c>
      <c r="AG292" t="str">
        <f t="shared" si="82"/>
        <v>Crystal</v>
      </c>
      <c r="AH292" t="s">
        <v>662</v>
      </c>
      <c r="AI292">
        <v>2</v>
      </c>
      <c r="AK292">
        <v>1</v>
      </c>
      <c r="AL292" s="105">
        <v>23</v>
      </c>
      <c r="AM292" s="107">
        <v>3</v>
      </c>
      <c r="AN292" s="107">
        <v>65</v>
      </c>
      <c r="AO292" s="111">
        <v>15395</v>
      </c>
      <c r="AP292" s="111">
        <f t="shared" si="79"/>
        <v>23003</v>
      </c>
      <c r="AQ292" t="s">
        <v>2345</v>
      </c>
      <c r="AR292">
        <f t="shared" si="78"/>
        <v>2315395</v>
      </c>
      <c r="AS292" s="1">
        <v>2</v>
      </c>
      <c r="AV292">
        <v>40.159999999999997</v>
      </c>
      <c r="AW292">
        <v>0.03</v>
      </c>
      <c r="AX292">
        <v>40.130000000000003</v>
      </c>
    </row>
    <row r="293" spans="1:50" hidden="1" outlineLevel="1">
      <c r="A293" t="s">
        <v>1076</v>
      </c>
      <c r="B293" s="8" t="s">
        <v>263</v>
      </c>
      <c r="C293" s="1">
        <f>SUM(N293:AE293)</f>
        <v>4881</v>
      </c>
      <c r="D293" s="8">
        <f>IF(N293&gt;0, RANK(N293,(N293:P293,Q293:AE293)),0)</f>
        <v>3</v>
      </c>
      <c r="E293" s="8">
        <f>IF(O293&gt;0,RANK(O293,(N293:P293,Q293:AE293)),0)</f>
        <v>2</v>
      </c>
      <c r="F293" s="8">
        <f>IF(P293&gt;0,RANK(P293,(N293:AE293)),0)</f>
        <v>1</v>
      </c>
      <c r="G293" s="61">
        <f t="shared" si="80"/>
        <v>1251</v>
      </c>
      <c r="H293" s="66">
        <f t="shared" si="81"/>
        <v>0.25629993853718502</v>
      </c>
      <c r="I293" s="7"/>
      <c r="J293" s="2">
        <f>IF(C293=0,"-",N293/C293)</f>
        <v>6.5765212046711735E-2</v>
      </c>
      <c r="K293" s="2">
        <f>IF(C293=0,"-",O293/C293)</f>
        <v>0.32821143208358944</v>
      </c>
      <c r="L293" s="2">
        <f>IF(C293=0,"-",P293/C293)</f>
        <v>0.58451137062077441</v>
      </c>
      <c r="M293" s="2">
        <f>IF(C293=0,"-",(1-J293-K293-L293))</f>
        <v>2.1511985248924392E-2</v>
      </c>
      <c r="N293" s="61">
        <v>321</v>
      </c>
      <c r="O293" s="61">
        <v>1602</v>
      </c>
      <c r="P293" s="61">
        <v>2853</v>
      </c>
      <c r="R293" s="61">
        <v>17</v>
      </c>
      <c r="T293" s="65"/>
      <c r="Y293" s="61">
        <v>14</v>
      </c>
      <c r="Z293" s="61">
        <v>74</v>
      </c>
      <c r="AG293" t="str">
        <f>A293</f>
        <v>Cumberland</v>
      </c>
      <c r="AH293" t="s">
        <v>1076</v>
      </c>
      <c r="AI293">
        <v>1</v>
      </c>
      <c r="AK293">
        <v>1</v>
      </c>
      <c r="AL293" s="105">
        <v>23</v>
      </c>
      <c r="AM293" s="107">
        <v>5</v>
      </c>
      <c r="AN293" s="107">
        <v>30</v>
      </c>
      <c r="AO293" s="111">
        <v>15430</v>
      </c>
      <c r="AP293" s="111">
        <f t="shared" si="79"/>
        <v>23005</v>
      </c>
      <c r="AQ293" t="s">
        <v>2345</v>
      </c>
      <c r="AR293">
        <f t="shared" si="78"/>
        <v>2315430</v>
      </c>
      <c r="AS293" s="1">
        <v>62</v>
      </c>
      <c r="AV293">
        <v>46.37</v>
      </c>
      <c r="AW293">
        <v>20.3</v>
      </c>
      <c r="AX293">
        <v>26.07</v>
      </c>
    </row>
    <row r="294" spans="1:50" hidden="1" outlineLevel="1">
      <c r="A294" t="s">
        <v>1288</v>
      </c>
      <c r="B294" s="8" t="s">
        <v>263</v>
      </c>
      <c r="C294" s="1">
        <f t="shared" si="72"/>
        <v>805</v>
      </c>
      <c r="D294" s="8">
        <f>IF(N294&gt;0, RANK(N294,(N294:P294,Q294:AE294)),0)</f>
        <v>3</v>
      </c>
      <c r="E294" s="8">
        <f>IF(O294&gt;0,RANK(O294,(N294:P294,Q294:AE294)),0)</f>
        <v>2</v>
      </c>
      <c r="F294" s="8">
        <f t="shared" si="73"/>
        <v>1</v>
      </c>
      <c r="G294" s="61">
        <f t="shared" si="80"/>
        <v>150</v>
      </c>
      <c r="H294" s="66">
        <f t="shared" si="81"/>
        <v>0.18633540372670807</v>
      </c>
      <c r="I294" s="7"/>
      <c r="J294" s="2">
        <f t="shared" si="74"/>
        <v>9.6894409937888198E-2</v>
      </c>
      <c r="K294" s="2">
        <f t="shared" si="75"/>
        <v>0.34782608695652173</v>
      </c>
      <c r="L294" s="2">
        <f t="shared" si="76"/>
        <v>0.53416149068322982</v>
      </c>
      <c r="M294" s="2">
        <f t="shared" si="77"/>
        <v>2.1118012422360222E-2</v>
      </c>
      <c r="N294" s="61">
        <v>78</v>
      </c>
      <c r="O294" s="61">
        <v>280</v>
      </c>
      <c r="P294" s="61">
        <v>430</v>
      </c>
      <c r="R294" s="61">
        <v>6</v>
      </c>
      <c r="T294" s="65"/>
      <c r="Y294" s="61">
        <v>4</v>
      </c>
      <c r="Z294" s="61">
        <v>7</v>
      </c>
      <c r="AG294" t="str">
        <f t="shared" si="82"/>
        <v>Cushing</v>
      </c>
      <c r="AH294" t="s">
        <v>533</v>
      </c>
      <c r="AI294">
        <v>1</v>
      </c>
      <c r="AK294">
        <v>1</v>
      </c>
      <c r="AL294" s="105">
        <v>23</v>
      </c>
      <c r="AM294" s="107">
        <v>13</v>
      </c>
      <c r="AN294" s="107">
        <v>15</v>
      </c>
      <c r="AO294" s="111">
        <v>15780</v>
      </c>
      <c r="AP294" s="111">
        <f t="shared" si="79"/>
        <v>23013</v>
      </c>
      <c r="AQ294" t="s">
        <v>2345</v>
      </c>
      <c r="AR294">
        <f t="shared" si="78"/>
        <v>2315780</v>
      </c>
      <c r="AS294" s="1">
        <v>26</v>
      </c>
      <c r="AV294">
        <v>26.11</v>
      </c>
      <c r="AW294">
        <v>6.72</v>
      </c>
      <c r="AX294">
        <v>19.399999999999999</v>
      </c>
    </row>
    <row r="295" spans="1:50" hidden="1" outlineLevel="1">
      <c r="A295" t="s">
        <v>1114</v>
      </c>
      <c r="B295" s="8" t="s">
        <v>263</v>
      </c>
      <c r="C295" s="1">
        <f t="shared" si="72"/>
        <v>266</v>
      </c>
      <c r="D295" s="8">
        <f>IF(N295&gt;0, RANK(N295,(N295:P295,Q295:AE295)),0)</f>
        <v>3</v>
      </c>
      <c r="E295" s="8">
        <f>IF(O295&gt;0,RANK(O295,(N295:P295,Q295:AE295)),0)</f>
        <v>1</v>
      </c>
      <c r="F295" s="8">
        <f t="shared" si="73"/>
        <v>2</v>
      </c>
      <c r="G295" s="61">
        <f t="shared" si="80"/>
        <v>28</v>
      </c>
      <c r="H295" s="66">
        <f t="shared" si="81"/>
        <v>0.10526315789473684</v>
      </c>
      <c r="I295" s="7"/>
      <c r="J295" s="2">
        <f t="shared" si="74"/>
        <v>0.10902255639097744</v>
      </c>
      <c r="K295" s="2">
        <f t="shared" si="75"/>
        <v>0.48872180451127817</v>
      </c>
      <c r="L295" s="2">
        <f t="shared" si="76"/>
        <v>0.38345864661654133</v>
      </c>
      <c r="M295" s="2">
        <f t="shared" si="77"/>
        <v>1.8796992481203034E-2</v>
      </c>
      <c r="N295" s="61">
        <v>29</v>
      </c>
      <c r="O295" s="61">
        <v>130</v>
      </c>
      <c r="P295" s="61">
        <v>102</v>
      </c>
      <c r="R295" s="61">
        <v>2</v>
      </c>
      <c r="T295" s="65"/>
      <c r="Y295" s="61">
        <v>1</v>
      </c>
      <c r="Z295" s="61">
        <v>2</v>
      </c>
      <c r="AG295" t="str">
        <f t="shared" si="82"/>
        <v>Cutler</v>
      </c>
      <c r="AH295" t="s">
        <v>342</v>
      </c>
      <c r="AI295">
        <v>2</v>
      </c>
      <c r="AK295">
        <v>1</v>
      </c>
      <c r="AL295" s="105">
        <v>23</v>
      </c>
      <c r="AM295" s="107">
        <v>29</v>
      </c>
      <c r="AN295" s="107">
        <v>75</v>
      </c>
      <c r="AO295" s="111">
        <v>15920</v>
      </c>
      <c r="AP295" s="111">
        <f t="shared" si="79"/>
        <v>23029</v>
      </c>
      <c r="AQ295" t="s">
        <v>2345</v>
      </c>
      <c r="AR295">
        <f t="shared" si="78"/>
        <v>2315920</v>
      </c>
      <c r="AS295" s="1">
        <v>21</v>
      </c>
      <c r="AV295">
        <v>116.34</v>
      </c>
      <c r="AW295">
        <v>69.34</v>
      </c>
      <c r="AX295">
        <v>47</v>
      </c>
    </row>
    <row r="296" spans="1:50" hidden="1" outlineLevel="1">
      <c r="A296" t="s">
        <v>473</v>
      </c>
      <c r="B296" s="8" t="s">
        <v>263</v>
      </c>
      <c r="C296" s="1">
        <f t="shared" si="72"/>
        <v>43</v>
      </c>
      <c r="D296" s="8">
        <f>IF(N296&gt;0, RANK(N296,(N296:P296,Q296:AE296)),0)</f>
        <v>3</v>
      </c>
      <c r="E296" s="8">
        <f>IF(O296&gt;0,RANK(O296,(N296:P296,Q296:AE296)),0)</f>
        <v>1</v>
      </c>
      <c r="F296" s="8">
        <f t="shared" si="73"/>
        <v>2</v>
      </c>
      <c r="G296" s="61">
        <f t="shared" si="80"/>
        <v>3</v>
      </c>
      <c r="H296" s="66">
        <f t="shared" si="81"/>
        <v>6.9767441860465115E-2</v>
      </c>
      <c r="I296" s="7"/>
      <c r="J296" s="2">
        <f t="shared" si="74"/>
        <v>0.20930232558139536</v>
      </c>
      <c r="K296" s="2">
        <f t="shared" si="75"/>
        <v>0.39534883720930231</v>
      </c>
      <c r="L296" s="2">
        <f t="shared" si="76"/>
        <v>0.32558139534883723</v>
      </c>
      <c r="M296" s="2">
        <f t="shared" si="77"/>
        <v>6.9767441860465074E-2</v>
      </c>
      <c r="N296" s="61">
        <v>9</v>
      </c>
      <c r="O296" s="61">
        <v>17</v>
      </c>
      <c r="P296" s="61">
        <v>14</v>
      </c>
      <c r="R296" s="61">
        <v>0</v>
      </c>
      <c r="T296" s="65"/>
      <c r="Y296" s="61">
        <v>1</v>
      </c>
      <c r="Z296" s="61">
        <v>2</v>
      </c>
      <c r="AG296" t="str">
        <f t="shared" si="82"/>
        <v>Cyr</v>
      </c>
      <c r="AH296" t="s">
        <v>662</v>
      </c>
      <c r="AI296">
        <v>2</v>
      </c>
      <c r="AK296">
        <v>1</v>
      </c>
      <c r="AL296" s="105">
        <v>23</v>
      </c>
      <c r="AM296" s="107">
        <v>3</v>
      </c>
      <c r="AN296" s="107">
        <v>70</v>
      </c>
      <c r="AO296" s="111">
        <v>15990</v>
      </c>
      <c r="AP296" s="111">
        <f t="shared" si="79"/>
        <v>23003</v>
      </c>
      <c r="AQ296" t="s">
        <v>1757</v>
      </c>
      <c r="AR296">
        <f t="shared" si="78"/>
        <v>2315990</v>
      </c>
      <c r="AS296" s="1">
        <v>1</v>
      </c>
      <c r="AV296">
        <v>38.43</v>
      </c>
      <c r="AW296">
        <v>0</v>
      </c>
      <c r="AX296">
        <v>38.43</v>
      </c>
    </row>
    <row r="297" spans="1:50" hidden="1" outlineLevel="1">
      <c r="A297" t="s">
        <v>374</v>
      </c>
      <c r="B297" s="8" t="s">
        <v>263</v>
      </c>
      <c r="C297" s="1">
        <f t="shared" si="72"/>
        <v>223</v>
      </c>
      <c r="D297" s="8">
        <f>IF(N297&gt;0, RANK(N297,(N297:P297,Q297:AE297)),0)</f>
        <v>3</v>
      </c>
      <c r="E297" s="8">
        <f>IF(O297&gt;0,RANK(O297,(N297:P297,Q297:AE297)),0)</f>
        <v>2</v>
      </c>
      <c r="F297" s="8">
        <f t="shared" si="73"/>
        <v>1</v>
      </c>
      <c r="G297" s="61">
        <f t="shared" si="80"/>
        <v>72</v>
      </c>
      <c r="H297" s="66">
        <f t="shared" si="81"/>
        <v>0.32286995515695066</v>
      </c>
      <c r="I297" s="7"/>
      <c r="J297" s="2">
        <f t="shared" si="74"/>
        <v>8.9686098654708515E-2</v>
      </c>
      <c r="K297" s="2">
        <f t="shared" si="75"/>
        <v>0.273542600896861</v>
      </c>
      <c r="L297" s="2">
        <f t="shared" si="76"/>
        <v>0.5964125560538116</v>
      </c>
      <c r="M297" s="2">
        <f t="shared" si="77"/>
        <v>4.035874439461884E-2</v>
      </c>
      <c r="N297" s="61">
        <v>20</v>
      </c>
      <c r="O297" s="61">
        <v>61</v>
      </c>
      <c r="P297" s="61">
        <v>133</v>
      </c>
      <c r="R297" s="61">
        <v>3</v>
      </c>
      <c r="T297" s="65"/>
      <c r="Y297" s="61">
        <v>1</v>
      </c>
      <c r="Z297" s="61">
        <v>5</v>
      </c>
      <c r="AG297" t="str">
        <f t="shared" si="82"/>
        <v>Dallas</v>
      </c>
      <c r="AH297" t="s">
        <v>501</v>
      </c>
      <c r="AI297">
        <v>2</v>
      </c>
      <c r="AK297">
        <v>1</v>
      </c>
      <c r="AL297" s="105">
        <v>23</v>
      </c>
      <c r="AM297" s="107">
        <v>7</v>
      </c>
      <c r="AN297" s="107">
        <v>25</v>
      </c>
      <c r="AO297" s="111">
        <v>16165</v>
      </c>
      <c r="AP297" s="111">
        <f t="shared" si="79"/>
        <v>23007</v>
      </c>
      <c r="AQ297" t="s">
        <v>1757</v>
      </c>
      <c r="AR297">
        <f t="shared" si="78"/>
        <v>2316165</v>
      </c>
      <c r="AS297" s="1">
        <v>4</v>
      </c>
      <c r="AV297">
        <v>40.44</v>
      </c>
      <c r="AW297">
        <v>1.4</v>
      </c>
      <c r="AX297">
        <v>39.04</v>
      </c>
    </row>
    <row r="298" spans="1:50" hidden="1" outlineLevel="1">
      <c r="A298" t="s">
        <v>2311</v>
      </c>
      <c r="B298" s="8" t="s">
        <v>263</v>
      </c>
      <c r="C298" s="1">
        <f t="shared" si="72"/>
        <v>1292</v>
      </c>
      <c r="D298" s="8">
        <f>IF(N298&gt;0, RANK(N298,(N298:P298,Q298:AE298)),0)</f>
        <v>3</v>
      </c>
      <c r="E298" s="8">
        <f>IF(O298&gt;0,RANK(O298,(N298:P298,Q298:AE298)),0)</f>
        <v>2</v>
      </c>
      <c r="F298" s="8">
        <f t="shared" si="73"/>
        <v>1</v>
      </c>
      <c r="G298" s="61">
        <f t="shared" si="80"/>
        <v>460</v>
      </c>
      <c r="H298" s="66">
        <f t="shared" si="81"/>
        <v>0.35603715170278638</v>
      </c>
      <c r="I298" s="7"/>
      <c r="J298" s="2">
        <f t="shared" si="74"/>
        <v>9.5201238390092882E-2</v>
      </c>
      <c r="K298" s="2">
        <f t="shared" si="75"/>
        <v>0.26160990712074306</v>
      </c>
      <c r="L298" s="2">
        <f t="shared" si="76"/>
        <v>0.61764705882352944</v>
      </c>
      <c r="M298" s="2">
        <f t="shared" si="77"/>
        <v>2.5541795665634637E-2</v>
      </c>
      <c r="N298" s="61">
        <v>123</v>
      </c>
      <c r="O298" s="61">
        <v>338</v>
      </c>
      <c r="P298" s="61">
        <v>798</v>
      </c>
      <c r="R298" s="61">
        <v>10</v>
      </c>
      <c r="T298" s="65"/>
      <c r="Y298" s="61">
        <v>5</v>
      </c>
      <c r="Z298" s="61">
        <v>18</v>
      </c>
      <c r="AG298" t="str">
        <f t="shared" si="82"/>
        <v>Damariscotta</v>
      </c>
      <c r="AH298" t="s">
        <v>2246</v>
      </c>
      <c r="AI298">
        <v>1</v>
      </c>
      <c r="AK298">
        <v>1</v>
      </c>
      <c r="AL298" s="105">
        <v>23</v>
      </c>
      <c r="AM298" s="107">
        <v>15</v>
      </c>
      <c r="AN298" s="107">
        <v>30</v>
      </c>
      <c r="AO298" s="111">
        <v>16235</v>
      </c>
      <c r="AP298" s="111">
        <f t="shared" si="79"/>
        <v>23015</v>
      </c>
      <c r="AQ298" t="s">
        <v>2345</v>
      </c>
      <c r="AR298">
        <f t="shared" si="78"/>
        <v>2316235</v>
      </c>
      <c r="AS298" s="1">
        <v>42</v>
      </c>
      <c r="AV298">
        <v>14.59</v>
      </c>
      <c r="AW298">
        <v>2.17</v>
      </c>
      <c r="AX298">
        <v>12.42</v>
      </c>
    </row>
    <row r="299" spans="1:50" hidden="1" outlineLevel="1">
      <c r="A299" t="s">
        <v>2088</v>
      </c>
      <c r="B299" s="8" t="s">
        <v>263</v>
      </c>
      <c r="C299" s="1">
        <f t="shared" si="72"/>
        <v>257</v>
      </c>
      <c r="D299" s="8">
        <f>IF(N299&gt;0, RANK(N299,(N299:P299,Q299:AE299)),0)</f>
        <v>3</v>
      </c>
      <c r="E299" s="8">
        <f>IF(O299&gt;0,RANK(O299,(N299:P299,Q299:AE299)),0)</f>
        <v>2</v>
      </c>
      <c r="F299" s="8">
        <f t="shared" si="73"/>
        <v>1</v>
      </c>
      <c r="G299" s="61">
        <f t="shared" si="80"/>
        <v>2</v>
      </c>
      <c r="H299" s="66">
        <f t="shared" si="81"/>
        <v>7.7821011673151752E-3</v>
      </c>
      <c r="I299" s="7"/>
      <c r="J299" s="2">
        <f t="shared" si="74"/>
        <v>0.13618677042801555</v>
      </c>
      <c r="K299" s="2">
        <f t="shared" si="75"/>
        <v>0.40856031128404668</v>
      </c>
      <c r="L299" s="2">
        <f t="shared" si="76"/>
        <v>0.41634241245136189</v>
      </c>
      <c r="M299" s="2">
        <f t="shared" si="77"/>
        <v>3.8910505836575904E-2</v>
      </c>
      <c r="N299" s="61">
        <v>35</v>
      </c>
      <c r="O299" s="61">
        <v>105</v>
      </c>
      <c r="P299" s="61">
        <v>107</v>
      </c>
      <c r="R299" s="61">
        <v>1</v>
      </c>
      <c r="T299" s="65"/>
      <c r="Y299" s="61">
        <v>3</v>
      </c>
      <c r="Z299" s="61">
        <v>6</v>
      </c>
      <c r="AG299" t="str">
        <f t="shared" si="82"/>
        <v>Danforth</v>
      </c>
      <c r="AH299" t="s">
        <v>342</v>
      </c>
      <c r="AI299">
        <v>2</v>
      </c>
      <c r="AK299">
        <v>1</v>
      </c>
      <c r="AL299" s="105">
        <v>23</v>
      </c>
      <c r="AM299" s="107">
        <v>29</v>
      </c>
      <c r="AN299" s="107">
        <v>80</v>
      </c>
      <c r="AO299" s="111">
        <v>16410</v>
      </c>
      <c r="AP299" s="111">
        <f t="shared" si="79"/>
        <v>23029</v>
      </c>
      <c r="AQ299" t="s">
        <v>2345</v>
      </c>
      <c r="AR299">
        <f t="shared" si="78"/>
        <v>2316410</v>
      </c>
      <c r="AS299" s="1">
        <v>11</v>
      </c>
      <c r="AV299">
        <v>60.89</v>
      </c>
      <c r="AW299">
        <v>6.48</v>
      </c>
      <c r="AX299">
        <v>54.41</v>
      </c>
    </row>
    <row r="300" spans="1:50" hidden="1" outlineLevel="1">
      <c r="A300" t="s">
        <v>1420</v>
      </c>
      <c r="B300" s="8" t="s">
        <v>263</v>
      </c>
      <c r="C300" s="1">
        <f t="shared" si="72"/>
        <v>1128</v>
      </c>
      <c r="D300" s="8">
        <f>IF(N300&gt;0, RANK(N300,(N300:P300,Q300:AE300)),0)</f>
        <v>3</v>
      </c>
      <c r="E300" s="8">
        <f>IF(O300&gt;0,RANK(O300,(N300:P300,Q300:AE300)),0)</f>
        <v>2</v>
      </c>
      <c r="F300" s="8">
        <f t="shared" si="73"/>
        <v>1</v>
      </c>
      <c r="G300" s="61">
        <f t="shared" si="80"/>
        <v>207</v>
      </c>
      <c r="H300" s="66">
        <f t="shared" si="81"/>
        <v>0.18351063829787234</v>
      </c>
      <c r="I300" s="7"/>
      <c r="J300" s="2">
        <f t="shared" si="74"/>
        <v>0.11790780141843972</v>
      </c>
      <c r="K300" s="2">
        <f t="shared" si="75"/>
        <v>0.33776595744680848</v>
      </c>
      <c r="L300" s="2">
        <f t="shared" si="76"/>
        <v>0.52127659574468088</v>
      </c>
      <c r="M300" s="2">
        <f t="shared" si="77"/>
        <v>2.3049645390070927E-2</v>
      </c>
      <c r="N300" s="61">
        <v>133</v>
      </c>
      <c r="O300" s="61">
        <v>381</v>
      </c>
      <c r="P300" s="61">
        <v>588</v>
      </c>
      <c r="R300" s="61">
        <v>6</v>
      </c>
      <c r="T300" s="65"/>
      <c r="Y300" s="61">
        <v>9</v>
      </c>
      <c r="Z300" s="61">
        <v>11</v>
      </c>
      <c r="AG300" t="str">
        <f t="shared" si="82"/>
        <v>Dayton</v>
      </c>
      <c r="AH300" t="s">
        <v>1530</v>
      </c>
      <c r="AI300">
        <v>1</v>
      </c>
      <c r="AK300">
        <v>1</v>
      </c>
      <c r="AL300" s="105">
        <v>23</v>
      </c>
      <c r="AM300" s="107">
        <v>31</v>
      </c>
      <c r="AN300" s="107">
        <v>40</v>
      </c>
      <c r="AO300" s="111">
        <v>16725</v>
      </c>
      <c r="AP300" s="111">
        <f t="shared" si="79"/>
        <v>23031</v>
      </c>
      <c r="AQ300" t="s">
        <v>2345</v>
      </c>
      <c r="AR300">
        <f t="shared" ref="AR300:AR363" si="83">AL300*100000+AO300</f>
        <v>2316725</v>
      </c>
      <c r="AS300" s="1">
        <v>23</v>
      </c>
      <c r="AV300">
        <v>18.41</v>
      </c>
      <c r="AW300">
        <v>0.52</v>
      </c>
      <c r="AX300">
        <v>17.89</v>
      </c>
    </row>
    <row r="301" spans="1:50" hidden="1" outlineLevel="1">
      <c r="A301" t="s">
        <v>2421</v>
      </c>
      <c r="B301" s="8" t="s">
        <v>263</v>
      </c>
      <c r="C301" s="1">
        <f t="shared" si="72"/>
        <v>27</v>
      </c>
      <c r="D301" s="8">
        <f>IF(N301&gt;0, RANK(N301,(N301:P301,Q301:AE301)),0)</f>
        <v>3</v>
      </c>
      <c r="E301" s="8">
        <f>IF(O301&gt;0,RANK(O301,(N301:P301,Q301:AE301)),0)</f>
        <v>2</v>
      </c>
      <c r="F301" s="8">
        <f t="shared" si="73"/>
        <v>1</v>
      </c>
      <c r="G301" s="61">
        <f t="shared" si="80"/>
        <v>2</v>
      </c>
      <c r="H301" s="66">
        <f t="shared" si="81"/>
        <v>7.407407407407407E-2</v>
      </c>
      <c r="I301" s="7"/>
      <c r="J301" s="2">
        <f t="shared" si="74"/>
        <v>0.14814814814814814</v>
      </c>
      <c r="K301" s="2">
        <f t="shared" si="75"/>
        <v>0.37037037037037035</v>
      </c>
      <c r="L301" s="2">
        <f t="shared" si="76"/>
        <v>0.44444444444444442</v>
      </c>
      <c r="M301" s="2">
        <f t="shared" si="77"/>
        <v>3.703703703703709E-2</v>
      </c>
      <c r="N301" s="61">
        <v>4</v>
      </c>
      <c r="O301" s="61">
        <v>10</v>
      </c>
      <c r="P301" s="61">
        <v>12</v>
      </c>
      <c r="R301" s="61">
        <v>0</v>
      </c>
      <c r="T301" s="65"/>
      <c r="Y301" s="61">
        <v>0</v>
      </c>
      <c r="Z301" s="61">
        <v>1</v>
      </c>
      <c r="AG301" t="str">
        <f t="shared" si="82"/>
        <v>Deblois</v>
      </c>
      <c r="AH301" t="s">
        <v>342</v>
      </c>
      <c r="AI301">
        <v>2</v>
      </c>
      <c r="AK301">
        <v>1</v>
      </c>
      <c r="AL301" s="105">
        <v>23</v>
      </c>
      <c r="AM301" s="107">
        <v>29</v>
      </c>
      <c r="AN301" s="107">
        <v>85</v>
      </c>
      <c r="AO301" s="111">
        <v>16865</v>
      </c>
      <c r="AP301" s="111">
        <f t="shared" si="79"/>
        <v>23029</v>
      </c>
      <c r="AQ301" t="s">
        <v>2345</v>
      </c>
      <c r="AR301">
        <f t="shared" si="83"/>
        <v>2316865</v>
      </c>
      <c r="AS301" s="1">
        <v>0</v>
      </c>
      <c r="AV301">
        <v>33.549999999999997</v>
      </c>
      <c r="AW301">
        <v>0.2</v>
      </c>
      <c r="AX301">
        <v>33.35</v>
      </c>
    </row>
    <row r="302" spans="1:50" hidden="1" outlineLevel="1">
      <c r="A302" t="s">
        <v>576</v>
      </c>
      <c r="B302" s="8" t="s">
        <v>263</v>
      </c>
      <c r="C302" s="1">
        <f t="shared" ref="C302:C365" si="84">SUM(N302:AE302)</f>
        <v>1031</v>
      </c>
      <c r="D302" s="8">
        <f>IF(N302&gt;0, RANK(N302,(N302:P302,Q302:AE302)),0)</f>
        <v>3</v>
      </c>
      <c r="E302" s="8">
        <f>IF(O302&gt;0,RANK(O302,(N302:P302,Q302:AE302)),0)</f>
        <v>2</v>
      </c>
      <c r="F302" s="8">
        <f t="shared" ref="F302:F365" si="85">IF(P302&gt;0,RANK(P302,(N302:AE302)),0)</f>
        <v>1</v>
      </c>
      <c r="G302" s="61">
        <f t="shared" si="80"/>
        <v>111</v>
      </c>
      <c r="H302" s="66">
        <f t="shared" si="81"/>
        <v>0.10766246362754607</v>
      </c>
      <c r="I302" s="7"/>
      <c r="J302" s="2">
        <f t="shared" ref="J302:J365" si="86">IF(C302=0,"-",N302/C302)</f>
        <v>0.11445198836081474</v>
      </c>
      <c r="K302" s="2">
        <f t="shared" ref="K302:K365" si="87">IF(C302=0,"-",O302/C302)</f>
        <v>0.3821532492725509</v>
      </c>
      <c r="L302" s="2">
        <f t="shared" ref="L302:L365" si="88">IF(C302=0,"-",P302/C302)</f>
        <v>0.48981571290009701</v>
      </c>
      <c r="M302" s="2">
        <f t="shared" ref="M302:M365" si="89">IF(C302=0,"-",(1-J302-K302-L302))</f>
        <v>1.3579049466537374E-2</v>
      </c>
      <c r="N302" s="61">
        <v>118</v>
      </c>
      <c r="O302" s="61">
        <v>394</v>
      </c>
      <c r="P302" s="61">
        <v>505</v>
      </c>
      <c r="R302" s="61">
        <v>3</v>
      </c>
      <c r="T302" s="65"/>
      <c r="Y302" s="61">
        <v>2</v>
      </c>
      <c r="Z302" s="61">
        <v>9</v>
      </c>
      <c r="AG302" t="str">
        <f t="shared" si="82"/>
        <v>Dedham</v>
      </c>
      <c r="AH302" t="s">
        <v>1363</v>
      </c>
      <c r="AI302">
        <v>2</v>
      </c>
      <c r="AK302">
        <v>1</v>
      </c>
      <c r="AL302" s="105">
        <v>23</v>
      </c>
      <c r="AM302" s="107">
        <v>9</v>
      </c>
      <c r="AN302" s="107">
        <v>50</v>
      </c>
      <c r="AO302" s="111">
        <v>16935</v>
      </c>
      <c r="AP302" s="111">
        <f t="shared" ref="AP302:AP365" si="90">AL302*1000+AM302</f>
        <v>23009</v>
      </c>
      <c r="AQ302" t="s">
        <v>2345</v>
      </c>
      <c r="AR302">
        <f t="shared" si="83"/>
        <v>2316935</v>
      </c>
      <c r="AS302" s="1">
        <v>14</v>
      </c>
      <c r="AV302">
        <v>44.26</v>
      </c>
      <c r="AW302">
        <v>5.01</v>
      </c>
      <c r="AX302">
        <v>39.25</v>
      </c>
    </row>
    <row r="303" spans="1:50" hidden="1" outlineLevel="1">
      <c r="A303" t="s">
        <v>2324</v>
      </c>
      <c r="B303" s="8" t="s">
        <v>263</v>
      </c>
      <c r="C303" s="1">
        <f t="shared" si="84"/>
        <v>1088</v>
      </c>
      <c r="D303" s="8">
        <f>IF(N303&gt;0, RANK(N303,(N303:P303,Q303:AE303)),0)</f>
        <v>3</v>
      </c>
      <c r="E303" s="8">
        <f>IF(O303&gt;0,RANK(O303,(N303:P303,Q303:AE303)),0)</f>
        <v>2</v>
      </c>
      <c r="F303" s="8">
        <f t="shared" si="85"/>
        <v>1</v>
      </c>
      <c r="G303" s="61">
        <f t="shared" si="80"/>
        <v>321</v>
      </c>
      <c r="H303" s="66">
        <f t="shared" si="81"/>
        <v>0.29503676470588236</v>
      </c>
      <c r="I303" s="7"/>
      <c r="J303" s="2">
        <f t="shared" si="86"/>
        <v>0.14797794117647059</v>
      </c>
      <c r="K303" s="2">
        <f t="shared" si="87"/>
        <v>0.265625</v>
      </c>
      <c r="L303" s="2">
        <f t="shared" si="88"/>
        <v>0.56066176470588236</v>
      </c>
      <c r="M303" s="2">
        <f t="shared" si="89"/>
        <v>2.5735294117647078E-2</v>
      </c>
      <c r="N303" s="61">
        <v>161</v>
      </c>
      <c r="O303" s="61">
        <v>289</v>
      </c>
      <c r="P303" s="61">
        <v>610</v>
      </c>
      <c r="R303" s="61">
        <v>1</v>
      </c>
      <c r="T303" s="65"/>
      <c r="Y303" s="61">
        <v>6</v>
      </c>
      <c r="Z303" s="61">
        <v>21</v>
      </c>
      <c r="AG303" t="str">
        <f t="shared" si="82"/>
        <v>Deer Isle</v>
      </c>
      <c r="AH303" t="s">
        <v>1363</v>
      </c>
      <c r="AI303">
        <v>2</v>
      </c>
      <c r="AK303">
        <v>1</v>
      </c>
      <c r="AL303" s="105">
        <v>23</v>
      </c>
      <c r="AM303" s="107">
        <v>9</v>
      </c>
      <c r="AN303" s="107">
        <v>55</v>
      </c>
      <c r="AO303" s="111">
        <v>17145</v>
      </c>
      <c r="AP303" s="111">
        <f t="shared" si="90"/>
        <v>23009</v>
      </c>
      <c r="AQ303" t="s">
        <v>2345</v>
      </c>
      <c r="AR303">
        <f t="shared" si="83"/>
        <v>2317145</v>
      </c>
      <c r="AS303" s="1">
        <v>42</v>
      </c>
      <c r="AV303">
        <v>123.71</v>
      </c>
      <c r="AW303">
        <v>94.02</v>
      </c>
      <c r="AX303">
        <v>29.7</v>
      </c>
    </row>
    <row r="304" spans="1:50" hidden="1" outlineLevel="1">
      <c r="A304" t="s">
        <v>2325</v>
      </c>
      <c r="B304" s="8" t="s">
        <v>263</v>
      </c>
      <c r="C304" s="1">
        <f t="shared" si="84"/>
        <v>652</v>
      </c>
      <c r="D304" s="8">
        <f>IF(N304&gt;0, RANK(N304,(N304:P304,Q304:AE304)),0)</f>
        <v>3</v>
      </c>
      <c r="E304" s="8">
        <f>IF(O304&gt;0,RANK(O304,(N304:P304,Q304:AE304)),0)</f>
        <v>2</v>
      </c>
      <c r="F304" s="8">
        <f t="shared" si="85"/>
        <v>1</v>
      </c>
      <c r="G304" s="61">
        <f t="shared" si="80"/>
        <v>91</v>
      </c>
      <c r="H304" s="66">
        <f t="shared" si="81"/>
        <v>0.13957055214723926</v>
      </c>
      <c r="I304" s="7"/>
      <c r="J304" s="2">
        <f t="shared" si="86"/>
        <v>9.6625766871165641E-2</v>
      </c>
      <c r="K304" s="2">
        <f t="shared" si="87"/>
        <v>0.3665644171779141</v>
      </c>
      <c r="L304" s="2">
        <f t="shared" si="88"/>
        <v>0.50613496932515334</v>
      </c>
      <c r="M304" s="2">
        <f t="shared" si="89"/>
        <v>3.0674846625766916E-2</v>
      </c>
      <c r="N304" s="61">
        <v>63</v>
      </c>
      <c r="O304" s="61">
        <v>239</v>
      </c>
      <c r="P304" s="61">
        <v>330</v>
      </c>
      <c r="R304" s="61">
        <v>6</v>
      </c>
      <c r="T304" s="65"/>
      <c r="Y304" s="61">
        <v>4</v>
      </c>
      <c r="Z304" s="61">
        <v>10</v>
      </c>
      <c r="AG304" t="str">
        <f t="shared" si="82"/>
        <v>Denmark</v>
      </c>
      <c r="AH304" t="s">
        <v>2430</v>
      </c>
      <c r="AI304">
        <v>2</v>
      </c>
      <c r="AK304">
        <v>1</v>
      </c>
      <c r="AL304" s="105">
        <v>23</v>
      </c>
      <c r="AM304" s="107">
        <v>17</v>
      </c>
      <c r="AN304" s="107">
        <v>35</v>
      </c>
      <c r="AO304" s="111">
        <v>17250</v>
      </c>
      <c r="AP304" s="111">
        <f t="shared" si="90"/>
        <v>23017</v>
      </c>
      <c r="AQ304" t="s">
        <v>2345</v>
      </c>
      <c r="AR304">
        <f t="shared" si="83"/>
        <v>2317250</v>
      </c>
      <c r="AS304" s="1">
        <v>19</v>
      </c>
      <c r="AV304">
        <v>48.6</v>
      </c>
      <c r="AW304">
        <v>3.56</v>
      </c>
      <c r="AX304">
        <v>45.04</v>
      </c>
    </row>
    <row r="305" spans="1:50" hidden="1" outlineLevel="1">
      <c r="A305" t="s">
        <v>474</v>
      </c>
      <c r="B305" s="8" t="s">
        <v>263</v>
      </c>
      <c r="C305" s="1">
        <f t="shared" si="84"/>
        <v>15</v>
      </c>
      <c r="D305" s="8">
        <f>IF(N305&gt;0, RANK(N305,(N305:P305,Q305:AE305)),0)</f>
        <v>2</v>
      </c>
      <c r="E305" s="8">
        <f>IF(O305&gt;0,RANK(O305,(N305:P305,Q305:AE305)),0)</f>
        <v>1</v>
      </c>
      <c r="F305" s="8">
        <f t="shared" si="85"/>
        <v>2</v>
      </c>
      <c r="G305" s="61">
        <f t="shared" si="80"/>
        <v>4</v>
      </c>
      <c r="H305" s="66">
        <f t="shared" si="81"/>
        <v>0.26666666666666666</v>
      </c>
      <c r="I305" s="7"/>
      <c r="J305" s="2">
        <f t="shared" si="86"/>
        <v>0.2</v>
      </c>
      <c r="K305" s="2">
        <f t="shared" si="87"/>
        <v>0.46666666666666667</v>
      </c>
      <c r="L305" s="2">
        <f t="shared" si="88"/>
        <v>0.2</v>
      </c>
      <c r="M305" s="2">
        <f t="shared" si="89"/>
        <v>0.13333333333333336</v>
      </c>
      <c r="N305" s="61">
        <v>3</v>
      </c>
      <c r="O305" s="61">
        <v>7</v>
      </c>
      <c r="P305" s="61">
        <v>3</v>
      </c>
      <c r="R305" s="61">
        <v>0</v>
      </c>
      <c r="T305" s="65"/>
      <c r="Y305" s="61">
        <v>0</v>
      </c>
      <c r="Z305" s="61">
        <v>2</v>
      </c>
      <c r="AG305" t="str">
        <f t="shared" si="82"/>
        <v>Dennistown</v>
      </c>
      <c r="AH305" t="s">
        <v>2099</v>
      </c>
      <c r="AI305">
        <v>2</v>
      </c>
      <c r="AK305">
        <v>1</v>
      </c>
      <c r="AL305" s="105">
        <v>23</v>
      </c>
      <c r="AM305" s="107">
        <v>25</v>
      </c>
      <c r="AN305" s="107">
        <v>45</v>
      </c>
      <c r="AO305" s="111">
        <v>17285</v>
      </c>
      <c r="AP305" s="111">
        <f t="shared" si="90"/>
        <v>23025</v>
      </c>
      <c r="AQ305" t="s">
        <v>1757</v>
      </c>
      <c r="AR305">
        <f t="shared" si="83"/>
        <v>2317285</v>
      </c>
      <c r="AS305" s="1">
        <v>2</v>
      </c>
      <c r="AV305">
        <v>40.590000000000003</v>
      </c>
      <c r="AW305">
        <v>1.81</v>
      </c>
      <c r="AX305">
        <v>38.78</v>
      </c>
    </row>
    <row r="306" spans="1:50" hidden="1" outlineLevel="1">
      <c r="A306" t="s">
        <v>1625</v>
      </c>
      <c r="B306" s="8" t="s">
        <v>263</v>
      </c>
      <c r="C306" s="1">
        <f t="shared" si="84"/>
        <v>150</v>
      </c>
      <c r="D306" s="8">
        <f>IF(N306&gt;0, RANK(N306,(N306:P306,Q306:AE306)),0)</f>
        <v>3</v>
      </c>
      <c r="E306" s="8">
        <f>IF(O306&gt;0,RANK(O306,(N306:P306,Q306:AE306)),0)</f>
        <v>2</v>
      </c>
      <c r="F306" s="8">
        <f t="shared" si="85"/>
        <v>1</v>
      </c>
      <c r="G306" s="61">
        <f t="shared" si="80"/>
        <v>19</v>
      </c>
      <c r="H306" s="66">
        <f t="shared" si="81"/>
        <v>0.12666666666666668</v>
      </c>
      <c r="I306" s="7"/>
      <c r="J306" s="2">
        <f t="shared" si="86"/>
        <v>0.15333333333333332</v>
      </c>
      <c r="K306" s="2">
        <f t="shared" si="87"/>
        <v>0.32666666666666666</v>
      </c>
      <c r="L306" s="2">
        <f t="shared" si="88"/>
        <v>0.45333333333333331</v>
      </c>
      <c r="M306" s="2">
        <f t="shared" si="89"/>
        <v>6.6666666666666707E-2</v>
      </c>
      <c r="N306" s="61">
        <v>23</v>
      </c>
      <c r="O306" s="61">
        <v>49</v>
      </c>
      <c r="P306" s="61">
        <v>68</v>
      </c>
      <c r="R306" s="61">
        <v>1</v>
      </c>
      <c r="T306" s="65"/>
      <c r="Y306" s="61">
        <v>5</v>
      </c>
      <c r="Z306" s="61">
        <v>4</v>
      </c>
      <c r="AG306" t="str">
        <f t="shared" si="82"/>
        <v>Dennysville</v>
      </c>
      <c r="AH306" t="s">
        <v>342</v>
      </c>
      <c r="AI306">
        <v>2</v>
      </c>
      <c r="AK306">
        <v>1</v>
      </c>
      <c r="AL306" s="105">
        <v>23</v>
      </c>
      <c r="AM306" s="107">
        <v>29</v>
      </c>
      <c r="AN306" s="107">
        <v>90</v>
      </c>
      <c r="AO306" s="111">
        <v>17355</v>
      </c>
      <c r="AP306" s="111">
        <f t="shared" si="90"/>
        <v>23029</v>
      </c>
      <c r="AQ306" t="s">
        <v>2345</v>
      </c>
      <c r="AR306">
        <f t="shared" si="83"/>
        <v>2317355</v>
      </c>
      <c r="AS306" s="1">
        <v>10</v>
      </c>
      <c r="AV306">
        <v>15.12</v>
      </c>
      <c r="AW306">
        <v>0.36</v>
      </c>
      <c r="AX306">
        <v>14.76</v>
      </c>
    </row>
    <row r="307" spans="1:50" hidden="1" outlineLevel="1">
      <c r="A307" t="s">
        <v>2343</v>
      </c>
      <c r="B307" s="8" t="s">
        <v>263</v>
      </c>
      <c r="C307" s="1">
        <f t="shared" si="84"/>
        <v>389</v>
      </c>
      <c r="D307" s="8">
        <f>IF(N307&gt;0, RANK(N307,(N307:P307,Q307:AE307)),0)</f>
        <v>3</v>
      </c>
      <c r="E307" s="8">
        <f>IF(O307&gt;0,RANK(O307,(N307:P307,Q307:AE307)),0)</f>
        <v>2</v>
      </c>
      <c r="F307" s="8">
        <f t="shared" si="85"/>
        <v>1</v>
      </c>
      <c r="G307" s="61">
        <f t="shared" si="80"/>
        <v>79</v>
      </c>
      <c r="H307" s="66">
        <f t="shared" si="81"/>
        <v>0.20308483290488433</v>
      </c>
      <c r="I307" s="7"/>
      <c r="J307" s="2">
        <f t="shared" si="86"/>
        <v>0.16195372750642673</v>
      </c>
      <c r="K307" s="2">
        <f t="shared" si="87"/>
        <v>0.25192802056555269</v>
      </c>
      <c r="L307" s="2">
        <f t="shared" si="88"/>
        <v>0.45501285347043702</v>
      </c>
      <c r="M307" s="2">
        <f t="shared" si="89"/>
        <v>0.13110539845758357</v>
      </c>
      <c r="N307" s="61">
        <v>63</v>
      </c>
      <c r="O307" s="61">
        <v>98</v>
      </c>
      <c r="P307" s="61">
        <v>177</v>
      </c>
      <c r="R307" s="61">
        <v>45</v>
      </c>
      <c r="T307" s="65"/>
      <c r="Y307" s="61">
        <v>2</v>
      </c>
      <c r="Z307" s="61">
        <v>4</v>
      </c>
      <c r="AG307" t="str">
        <f t="shared" si="82"/>
        <v>Detroit</v>
      </c>
      <c r="AH307" t="s">
        <v>2099</v>
      </c>
      <c r="AI307">
        <v>2</v>
      </c>
      <c r="AK307">
        <v>1</v>
      </c>
      <c r="AL307" s="105">
        <v>23</v>
      </c>
      <c r="AM307" s="107">
        <v>25</v>
      </c>
      <c r="AN307" s="107">
        <v>50</v>
      </c>
      <c r="AO307" s="111">
        <v>17460</v>
      </c>
      <c r="AP307" s="111">
        <f t="shared" si="90"/>
        <v>23025</v>
      </c>
      <c r="AQ307" t="s">
        <v>2345</v>
      </c>
      <c r="AR307">
        <f t="shared" si="83"/>
        <v>2317460</v>
      </c>
      <c r="AS307" s="1">
        <v>14</v>
      </c>
      <c r="AV307">
        <v>20.41</v>
      </c>
      <c r="AW307">
        <v>0.16</v>
      </c>
      <c r="AX307">
        <v>20.25</v>
      </c>
    </row>
    <row r="308" spans="1:50" hidden="1" outlineLevel="1">
      <c r="A308" t="s">
        <v>2111</v>
      </c>
      <c r="B308" s="8" t="s">
        <v>263</v>
      </c>
      <c r="C308" s="1">
        <f t="shared" si="84"/>
        <v>1625</v>
      </c>
      <c r="D308" s="8">
        <f>IF(N308&gt;0, RANK(N308,(N308:P308,Q308:AE308)),0)</f>
        <v>3</v>
      </c>
      <c r="E308" s="8">
        <f>IF(O308&gt;0,RANK(O308,(N308:P308,Q308:AE308)),0)</f>
        <v>2</v>
      </c>
      <c r="F308" s="8">
        <f t="shared" si="85"/>
        <v>1</v>
      </c>
      <c r="G308" s="61">
        <f t="shared" si="80"/>
        <v>129</v>
      </c>
      <c r="H308" s="66">
        <f t="shared" si="81"/>
        <v>7.9384615384615387E-2</v>
      </c>
      <c r="I308" s="7"/>
      <c r="J308" s="2">
        <f t="shared" si="86"/>
        <v>0.12615384615384614</v>
      </c>
      <c r="K308" s="2">
        <f t="shared" si="87"/>
        <v>0.37661538461538463</v>
      </c>
      <c r="L308" s="2">
        <f t="shared" si="88"/>
        <v>0.45600000000000002</v>
      </c>
      <c r="M308" s="2">
        <f t="shared" si="89"/>
        <v>4.1230769230769182E-2</v>
      </c>
      <c r="N308" s="61">
        <v>205</v>
      </c>
      <c r="O308" s="61">
        <v>612</v>
      </c>
      <c r="P308" s="61">
        <v>741</v>
      </c>
      <c r="R308" s="61">
        <v>16</v>
      </c>
      <c r="T308" s="65"/>
      <c r="Y308" s="61">
        <v>20</v>
      </c>
      <c r="Z308" s="61">
        <v>31</v>
      </c>
      <c r="AG308" t="str">
        <f t="shared" si="82"/>
        <v>Dexter</v>
      </c>
      <c r="AH308" t="s">
        <v>1357</v>
      </c>
      <c r="AI308">
        <v>2</v>
      </c>
      <c r="AK308">
        <v>1</v>
      </c>
      <c r="AL308" s="105">
        <v>23</v>
      </c>
      <c r="AM308" s="107">
        <v>19</v>
      </c>
      <c r="AN308" s="107">
        <v>70</v>
      </c>
      <c r="AO308" s="111">
        <v>17530</v>
      </c>
      <c r="AP308" s="111">
        <f t="shared" si="90"/>
        <v>23019</v>
      </c>
      <c r="AQ308" t="s">
        <v>2345</v>
      </c>
      <c r="AR308">
        <f t="shared" si="83"/>
        <v>2317530</v>
      </c>
      <c r="AS308" s="1">
        <v>73</v>
      </c>
      <c r="AV308">
        <v>37.18</v>
      </c>
      <c r="AW308">
        <v>2</v>
      </c>
      <c r="AX308">
        <v>35.17</v>
      </c>
    </row>
    <row r="309" spans="1:50" hidden="1" outlineLevel="1">
      <c r="A309" t="s">
        <v>2433</v>
      </c>
      <c r="B309" s="8" t="s">
        <v>263</v>
      </c>
      <c r="C309" s="1">
        <f t="shared" si="84"/>
        <v>1249</v>
      </c>
      <c r="D309" s="8">
        <f>IF(N309&gt;0, RANK(N309,(N309:P309,Q309:AE309)),0)</f>
        <v>3</v>
      </c>
      <c r="E309" s="8">
        <f>IF(O309&gt;0,RANK(O309,(N309:P309,Q309:AE309)),0)</f>
        <v>2</v>
      </c>
      <c r="F309" s="8">
        <f t="shared" si="85"/>
        <v>1</v>
      </c>
      <c r="G309" s="61">
        <f t="shared" si="80"/>
        <v>205</v>
      </c>
      <c r="H309" s="66">
        <f t="shared" si="81"/>
        <v>0.16413130504403523</v>
      </c>
      <c r="I309" s="7"/>
      <c r="J309" s="2">
        <f t="shared" si="86"/>
        <v>0.18574859887910328</v>
      </c>
      <c r="K309" s="2">
        <f t="shared" si="87"/>
        <v>0.30424339471577261</v>
      </c>
      <c r="L309" s="2">
        <f t="shared" si="88"/>
        <v>0.46837469975980783</v>
      </c>
      <c r="M309" s="2">
        <f t="shared" si="89"/>
        <v>4.1633306645316392E-2</v>
      </c>
      <c r="N309" s="61">
        <v>232</v>
      </c>
      <c r="O309" s="61">
        <v>380</v>
      </c>
      <c r="P309" s="61">
        <v>585</v>
      </c>
      <c r="R309" s="61">
        <v>9</v>
      </c>
      <c r="T309" s="65"/>
      <c r="Y309" s="61">
        <v>16</v>
      </c>
      <c r="Z309" s="61">
        <v>27</v>
      </c>
      <c r="AG309" t="str">
        <f t="shared" si="82"/>
        <v>Dixfield</v>
      </c>
      <c r="AH309" t="s">
        <v>2430</v>
      </c>
      <c r="AI309">
        <v>2</v>
      </c>
      <c r="AK309">
        <v>1</v>
      </c>
      <c r="AL309" s="105">
        <v>23</v>
      </c>
      <c r="AM309" s="107">
        <v>17</v>
      </c>
      <c r="AN309" s="107">
        <v>40</v>
      </c>
      <c r="AO309" s="111">
        <v>17740</v>
      </c>
      <c r="AP309" s="111">
        <f t="shared" si="90"/>
        <v>23017</v>
      </c>
      <c r="AQ309" t="s">
        <v>2345</v>
      </c>
      <c r="AR309">
        <f t="shared" si="83"/>
        <v>2317740</v>
      </c>
      <c r="AS309" s="1">
        <v>63</v>
      </c>
      <c r="AV309">
        <v>41.61</v>
      </c>
      <c r="AW309">
        <v>0.41</v>
      </c>
      <c r="AX309">
        <v>41.2</v>
      </c>
    </row>
    <row r="310" spans="1:50" hidden="1" outlineLevel="1">
      <c r="A310" t="s">
        <v>559</v>
      </c>
      <c r="B310" s="8" t="s">
        <v>263</v>
      </c>
      <c r="C310" s="1">
        <f t="shared" si="84"/>
        <v>683</v>
      </c>
      <c r="D310" s="8">
        <f>IF(N310&gt;0, RANK(N310,(N310:P310,Q310:AE310)),0)</f>
        <v>3</v>
      </c>
      <c r="E310" s="8">
        <f>IF(O310&gt;0,RANK(O310,(N310:P310,Q310:AE310)),0)</f>
        <v>1</v>
      </c>
      <c r="F310" s="8">
        <f t="shared" si="85"/>
        <v>2</v>
      </c>
      <c r="G310" s="61">
        <f t="shared" si="80"/>
        <v>3</v>
      </c>
      <c r="H310" s="66">
        <f t="shared" si="81"/>
        <v>4.3923865300146414E-3</v>
      </c>
      <c r="I310" s="7"/>
      <c r="J310" s="2">
        <f t="shared" si="86"/>
        <v>0.11859443631039532</v>
      </c>
      <c r="K310" s="2">
        <f t="shared" si="87"/>
        <v>0.42606149341142019</v>
      </c>
      <c r="L310" s="2">
        <f t="shared" si="88"/>
        <v>0.42166910688140558</v>
      </c>
      <c r="M310" s="2">
        <f t="shared" si="89"/>
        <v>3.367496339677889E-2</v>
      </c>
      <c r="N310" s="61">
        <v>81</v>
      </c>
      <c r="O310" s="61">
        <v>291</v>
      </c>
      <c r="P310" s="61">
        <v>288</v>
      </c>
      <c r="R310" s="61">
        <v>4</v>
      </c>
      <c r="T310" s="65"/>
      <c r="Y310" s="61">
        <v>9</v>
      </c>
      <c r="Z310" s="61">
        <v>10</v>
      </c>
      <c r="AG310" t="str">
        <f t="shared" si="82"/>
        <v>Dixmont</v>
      </c>
      <c r="AH310" t="s">
        <v>1357</v>
      </c>
      <c r="AI310">
        <v>2</v>
      </c>
      <c r="AK310">
        <v>1</v>
      </c>
      <c r="AL310" s="105">
        <v>23</v>
      </c>
      <c r="AM310" s="107">
        <v>19</v>
      </c>
      <c r="AN310" s="107">
        <v>75</v>
      </c>
      <c r="AO310" s="111">
        <v>17950</v>
      </c>
      <c r="AP310" s="111">
        <f t="shared" si="90"/>
        <v>23019</v>
      </c>
      <c r="AQ310" t="s">
        <v>2345</v>
      </c>
      <c r="AR310">
        <f t="shared" si="83"/>
        <v>2317950</v>
      </c>
      <c r="AS310" s="1">
        <v>27</v>
      </c>
      <c r="AV310">
        <v>36.49</v>
      </c>
      <c r="AW310">
        <v>0.15</v>
      </c>
      <c r="AX310">
        <v>36.340000000000003</v>
      </c>
    </row>
    <row r="311" spans="1:50" hidden="1" outlineLevel="1">
      <c r="A311" t="s">
        <v>1714</v>
      </c>
      <c r="B311" s="8" t="s">
        <v>263</v>
      </c>
      <c r="C311" s="1">
        <f t="shared" si="84"/>
        <v>2090</v>
      </c>
      <c r="D311" s="8">
        <f>IF(N311&gt;0, RANK(N311,(N311:P311,Q311:AE311)),0)</f>
        <v>3</v>
      </c>
      <c r="E311" s="8">
        <f>IF(O311&gt;0,RANK(O311,(N311:P311,Q311:AE311)),0)</f>
        <v>2</v>
      </c>
      <c r="F311" s="8">
        <f t="shared" si="85"/>
        <v>1</v>
      </c>
      <c r="G311" s="61">
        <f t="shared" si="80"/>
        <v>177</v>
      </c>
      <c r="H311" s="66">
        <f t="shared" si="81"/>
        <v>8.4688995215311008E-2</v>
      </c>
      <c r="I311" s="7"/>
      <c r="J311" s="2">
        <f t="shared" si="86"/>
        <v>0.10143540669856459</v>
      </c>
      <c r="K311" s="2">
        <f t="shared" si="87"/>
        <v>0.38947368421052631</v>
      </c>
      <c r="L311" s="2">
        <f t="shared" si="88"/>
        <v>0.47416267942583734</v>
      </c>
      <c r="M311" s="2">
        <f t="shared" si="89"/>
        <v>3.4928229665071808E-2</v>
      </c>
      <c r="N311" s="61">
        <v>212</v>
      </c>
      <c r="O311" s="61">
        <v>814</v>
      </c>
      <c r="P311" s="61">
        <v>991</v>
      </c>
      <c r="R311" s="61">
        <v>21</v>
      </c>
      <c r="T311" s="65"/>
      <c r="Y311" s="61">
        <v>15</v>
      </c>
      <c r="Z311" s="61">
        <v>37</v>
      </c>
      <c r="AG311" t="str">
        <f t="shared" si="82"/>
        <v>Dover-Foxcroft</v>
      </c>
      <c r="AH311" t="s">
        <v>1980</v>
      </c>
      <c r="AI311">
        <v>2</v>
      </c>
      <c r="AK311">
        <v>1</v>
      </c>
      <c r="AL311" s="105">
        <v>23</v>
      </c>
      <c r="AM311" s="107">
        <v>21</v>
      </c>
      <c r="AN311" s="107">
        <v>35</v>
      </c>
      <c r="AO311" s="111">
        <v>18195</v>
      </c>
      <c r="AP311" s="111">
        <f t="shared" si="90"/>
        <v>23021</v>
      </c>
      <c r="AQ311" t="s">
        <v>2345</v>
      </c>
      <c r="AR311">
        <f t="shared" si="83"/>
        <v>2318195</v>
      </c>
      <c r="AS311" s="1">
        <v>54</v>
      </c>
      <c r="AV311">
        <v>71.23</v>
      </c>
      <c r="AW311">
        <v>2.98</v>
      </c>
      <c r="AX311">
        <v>68.239999999999995</v>
      </c>
    </row>
    <row r="312" spans="1:50" hidden="1" outlineLevel="1">
      <c r="A312" t="s">
        <v>2424</v>
      </c>
      <c r="B312" s="8" t="s">
        <v>263</v>
      </c>
      <c r="C312" s="1">
        <f t="shared" si="84"/>
        <v>988</v>
      </c>
      <c r="D312" s="8">
        <f>IF(N312&gt;0, RANK(N312,(N312:P312,Q312:AE312)),0)</f>
        <v>3</v>
      </c>
      <c r="E312" s="8">
        <f>IF(O312&gt;0,RANK(O312,(N312:P312,Q312:AE312)),0)</f>
        <v>2</v>
      </c>
      <c r="F312" s="8">
        <f t="shared" si="85"/>
        <v>1</v>
      </c>
      <c r="G312" s="61">
        <f t="shared" si="80"/>
        <v>229</v>
      </c>
      <c r="H312" s="66">
        <f t="shared" si="81"/>
        <v>0.23178137651821862</v>
      </c>
      <c r="I312" s="7"/>
      <c r="J312" s="2">
        <f t="shared" si="86"/>
        <v>9.0080971659919032E-2</v>
      </c>
      <c r="K312" s="2">
        <f t="shared" si="87"/>
        <v>0.31882591093117407</v>
      </c>
      <c r="L312" s="2">
        <f t="shared" si="88"/>
        <v>0.55060728744939269</v>
      </c>
      <c r="M312" s="2">
        <f t="shared" si="89"/>
        <v>4.0485829959514219E-2</v>
      </c>
      <c r="N312" s="61">
        <v>89</v>
      </c>
      <c r="O312" s="61">
        <v>315</v>
      </c>
      <c r="P312" s="61">
        <v>544</v>
      </c>
      <c r="R312" s="61">
        <v>15</v>
      </c>
      <c r="T312" s="65"/>
      <c r="Y312" s="61">
        <v>9</v>
      </c>
      <c r="Z312" s="61">
        <v>16</v>
      </c>
      <c r="AG312" t="str">
        <f t="shared" si="82"/>
        <v>Dresden</v>
      </c>
      <c r="AH312" t="s">
        <v>2246</v>
      </c>
      <c r="AI312">
        <v>1</v>
      </c>
      <c r="AK312">
        <v>1</v>
      </c>
      <c r="AL312" s="105">
        <v>23</v>
      </c>
      <c r="AM312" s="107">
        <v>15</v>
      </c>
      <c r="AN312" s="107">
        <v>35</v>
      </c>
      <c r="AO312" s="111">
        <v>18475</v>
      </c>
      <c r="AP312" s="111">
        <f t="shared" si="90"/>
        <v>23015</v>
      </c>
      <c r="AQ312" t="s">
        <v>2345</v>
      </c>
      <c r="AR312">
        <f t="shared" si="83"/>
        <v>2318475</v>
      </c>
      <c r="AS312" s="1">
        <v>25</v>
      </c>
      <c r="AV312">
        <v>33.159999999999997</v>
      </c>
      <c r="AW312">
        <v>2.52</v>
      </c>
      <c r="AX312">
        <v>30.64</v>
      </c>
    </row>
    <row r="313" spans="1:50" hidden="1" outlineLevel="1">
      <c r="A313" t="s">
        <v>1555</v>
      </c>
      <c r="B313" s="8" t="s">
        <v>263</v>
      </c>
      <c r="C313" s="1">
        <f t="shared" si="84"/>
        <v>17</v>
      </c>
      <c r="D313" s="8">
        <f>IF(N313&gt;0, RANK(N313,(N313:P313,Q313:AE313)),0)</f>
        <v>3</v>
      </c>
      <c r="E313" s="8">
        <f>IF(O313&gt;0,RANK(O313,(N313:P313,Q313:AE313)),0)</f>
        <v>2</v>
      </c>
      <c r="F313" s="8">
        <f t="shared" si="85"/>
        <v>1</v>
      </c>
      <c r="G313" s="61">
        <f t="shared" si="80"/>
        <v>1</v>
      </c>
      <c r="H313" s="66">
        <f t="shared" si="81"/>
        <v>5.8823529411764705E-2</v>
      </c>
      <c r="I313" s="7"/>
      <c r="J313" s="2">
        <f t="shared" si="86"/>
        <v>0.17647058823529413</v>
      </c>
      <c r="K313" s="2">
        <f t="shared" si="87"/>
        <v>0.35294117647058826</v>
      </c>
      <c r="L313" s="2">
        <f t="shared" si="88"/>
        <v>0.41176470588235292</v>
      </c>
      <c r="M313" s="2">
        <f t="shared" si="89"/>
        <v>5.8823529411764663E-2</v>
      </c>
      <c r="N313" s="61">
        <v>3</v>
      </c>
      <c r="O313" s="61">
        <v>6</v>
      </c>
      <c r="P313" s="61">
        <v>7</v>
      </c>
      <c r="R313" s="61">
        <v>0</v>
      </c>
      <c r="T313" s="65"/>
      <c r="Y313" s="61">
        <v>0</v>
      </c>
      <c r="Z313" s="61">
        <v>1</v>
      </c>
      <c r="AG313" t="str">
        <f t="shared" si="82"/>
        <v>Drew</v>
      </c>
      <c r="AH313" t="s">
        <v>1357</v>
      </c>
      <c r="AI313">
        <v>2</v>
      </c>
      <c r="AK313">
        <v>1</v>
      </c>
      <c r="AL313" s="105">
        <v>23</v>
      </c>
      <c r="AM313" s="107">
        <v>19</v>
      </c>
      <c r="AN313" s="107">
        <v>80</v>
      </c>
      <c r="AO313" s="111">
        <v>18580</v>
      </c>
      <c r="AP313" s="111">
        <f t="shared" si="90"/>
        <v>23019</v>
      </c>
      <c r="AQ313" t="s">
        <v>1757</v>
      </c>
      <c r="AR313">
        <f t="shared" si="83"/>
        <v>2318580</v>
      </c>
      <c r="AS313" s="1">
        <v>3</v>
      </c>
      <c r="AV313">
        <v>38.78</v>
      </c>
      <c r="AW313">
        <v>1.17</v>
      </c>
      <c r="AX313">
        <v>37.61</v>
      </c>
    </row>
    <row r="314" spans="1:50" hidden="1" outlineLevel="1">
      <c r="A314" s="34" t="s">
        <v>1171</v>
      </c>
      <c r="B314" s="8" t="s">
        <v>263</v>
      </c>
      <c r="C314" s="1">
        <f t="shared" si="84"/>
        <v>0</v>
      </c>
      <c r="D314" s="8">
        <f>IF(N314&gt;0, RANK(N314,(N314:P314,Q314:AE314)),0)</f>
        <v>0</v>
      </c>
      <c r="E314" s="8">
        <f>IF(O314&gt;0,RANK(O314,(N314:P314,Q314:AE314)),0)</f>
        <v>0</v>
      </c>
      <c r="F314" s="8">
        <f t="shared" si="85"/>
        <v>0</v>
      </c>
      <c r="G314" s="61">
        <f t="shared" si="80"/>
        <v>0</v>
      </c>
      <c r="H314" s="66">
        <f t="shared" si="81"/>
        <v>0</v>
      </c>
      <c r="I314" s="7"/>
      <c r="J314" s="2" t="str">
        <f t="shared" si="86"/>
        <v>-</v>
      </c>
      <c r="K314" s="2" t="str">
        <f t="shared" si="87"/>
        <v>-</v>
      </c>
      <c r="L314" s="2" t="str">
        <f t="shared" si="88"/>
        <v>-</v>
      </c>
      <c r="M314" s="2" t="str">
        <f t="shared" si="89"/>
        <v>-</v>
      </c>
      <c r="T314" s="65"/>
      <c r="AG314" t="str">
        <f t="shared" si="82"/>
        <v>DTT9 &amp; T10</v>
      </c>
      <c r="AH314" t="s">
        <v>1363</v>
      </c>
      <c r="AI314">
        <v>2</v>
      </c>
      <c r="AK314">
        <v>1</v>
      </c>
      <c r="AL314" s="105">
        <v>23</v>
      </c>
      <c r="AM314" s="107">
        <v>9</v>
      </c>
      <c r="AO314" s="111">
        <v>16750</v>
      </c>
      <c r="AP314" s="111">
        <f t="shared" si="90"/>
        <v>23009</v>
      </c>
      <c r="AQ314" t="s">
        <v>882</v>
      </c>
      <c r="AR314">
        <f t="shared" si="83"/>
        <v>2316750</v>
      </c>
    </row>
    <row r="315" spans="1:50" hidden="1" outlineLevel="1">
      <c r="A315" t="s">
        <v>2238</v>
      </c>
      <c r="B315" s="8" t="s">
        <v>263</v>
      </c>
      <c r="C315" s="1">
        <f t="shared" si="84"/>
        <v>2283</v>
      </c>
      <c r="D315" s="8">
        <f>IF(N315&gt;0, RANK(N315,(N315:P315,Q315:AE315)),0)</f>
        <v>3</v>
      </c>
      <c r="E315" s="8">
        <f>IF(O315&gt;0,RANK(O315,(N315:P315,Q315:AE315)),0)</f>
        <v>2</v>
      </c>
      <c r="F315" s="8">
        <f t="shared" si="85"/>
        <v>1</v>
      </c>
      <c r="G315" s="61">
        <f t="shared" si="80"/>
        <v>524</v>
      </c>
      <c r="H315" s="66">
        <f t="shared" si="81"/>
        <v>0.22952255803766974</v>
      </c>
      <c r="I315" s="7"/>
      <c r="J315" s="2">
        <f t="shared" si="86"/>
        <v>6.5265002190100743E-2</v>
      </c>
      <c r="K315" s="2">
        <f t="shared" si="87"/>
        <v>0.33552343407796759</v>
      </c>
      <c r="L315" s="2">
        <f t="shared" si="88"/>
        <v>0.56504599211563733</v>
      </c>
      <c r="M315" s="2">
        <f t="shared" si="89"/>
        <v>3.4165571616294299E-2</v>
      </c>
      <c r="N315" s="61">
        <v>149</v>
      </c>
      <c r="O315" s="61">
        <v>766</v>
      </c>
      <c r="P315" s="61">
        <v>1290</v>
      </c>
      <c r="R315" s="61">
        <v>19</v>
      </c>
      <c r="T315" s="65"/>
      <c r="Y315" s="61">
        <v>30</v>
      </c>
      <c r="Z315" s="61">
        <v>29</v>
      </c>
      <c r="AG315" t="str">
        <f t="shared" si="82"/>
        <v>Durham</v>
      </c>
      <c r="AH315" t="s">
        <v>1955</v>
      </c>
      <c r="AI315">
        <v>2</v>
      </c>
      <c r="AK315">
        <v>1</v>
      </c>
      <c r="AL315" s="105">
        <v>23</v>
      </c>
      <c r="AM315" s="107">
        <v>1</v>
      </c>
      <c r="AN315" s="107">
        <v>10</v>
      </c>
      <c r="AO315" s="111">
        <v>19105</v>
      </c>
      <c r="AP315" s="111">
        <f t="shared" si="90"/>
        <v>23001</v>
      </c>
      <c r="AQ315" t="s">
        <v>2345</v>
      </c>
      <c r="AR315">
        <f t="shared" si="83"/>
        <v>2319105</v>
      </c>
      <c r="AS315" s="1">
        <v>145</v>
      </c>
      <c r="AV315">
        <v>38.75</v>
      </c>
      <c r="AW315">
        <v>0.65</v>
      </c>
      <c r="AX315">
        <v>38.1</v>
      </c>
    </row>
    <row r="316" spans="1:50" hidden="1" outlineLevel="1">
      <c r="A316" t="s">
        <v>267</v>
      </c>
      <c r="B316" s="8" t="s">
        <v>263</v>
      </c>
      <c r="C316" s="1">
        <f t="shared" si="84"/>
        <v>127</v>
      </c>
      <c r="D316" s="8">
        <f>IF(N316&gt;0, RANK(N316,(N316:P316,Q316:AE316)),0)</f>
        <v>3</v>
      </c>
      <c r="E316" s="8">
        <f>IF(O316&gt;0,RANK(O316,(N316:P316,Q316:AE316)),0)</f>
        <v>1</v>
      </c>
      <c r="F316" s="8">
        <f t="shared" si="85"/>
        <v>2</v>
      </c>
      <c r="G316" s="61">
        <f t="shared" si="80"/>
        <v>19</v>
      </c>
      <c r="H316" s="66">
        <f t="shared" si="81"/>
        <v>0.14960629921259844</v>
      </c>
      <c r="I316" s="7"/>
      <c r="J316" s="2">
        <f t="shared" si="86"/>
        <v>0.12598425196850394</v>
      </c>
      <c r="K316" s="2">
        <f t="shared" si="87"/>
        <v>0.47244094488188976</v>
      </c>
      <c r="L316" s="2">
        <f t="shared" si="88"/>
        <v>0.32283464566929132</v>
      </c>
      <c r="M316" s="2">
        <f t="shared" si="89"/>
        <v>7.8740157480314987E-2</v>
      </c>
      <c r="N316" s="61">
        <v>16</v>
      </c>
      <c r="O316" s="61">
        <v>60</v>
      </c>
      <c r="P316" s="61">
        <v>41</v>
      </c>
      <c r="R316" s="61">
        <v>4</v>
      </c>
      <c r="T316" s="65"/>
      <c r="Y316" s="61">
        <v>3</v>
      </c>
      <c r="Z316" s="61">
        <v>3</v>
      </c>
      <c r="AG316" t="str">
        <f t="shared" si="82"/>
        <v>Dyer Brook</v>
      </c>
      <c r="AH316" t="s">
        <v>662</v>
      </c>
      <c r="AI316">
        <v>2</v>
      </c>
      <c r="AK316">
        <v>1</v>
      </c>
      <c r="AL316" s="105">
        <v>23</v>
      </c>
      <c r="AM316" s="107">
        <v>3</v>
      </c>
      <c r="AN316" s="107">
        <v>75</v>
      </c>
      <c r="AO316" s="111">
        <v>19210</v>
      </c>
      <c r="AP316" s="111">
        <f t="shared" si="90"/>
        <v>23003</v>
      </c>
      <c r="AQ316" t="s">
        <v>2345</v>
      </c>
      <c r="AR316">
        <f t="shared" si="83"/>
        <v>2319210</v>
      </c>
      <c r="AS316" s="1">
        <v>7</v>
      </c>
      <c r="AV316">
        <v>38.51</v>
      </c>
      <c r="AW316">
        <v>0.01</v>
      </c>
      <c r="AX316">
        <v>38.5</v>
      </c>
    </row>
    <row r="317" spans="1:50" hidden="1" outlineLevel="1">
      <c r="A317" t="s">
        <v>2854</v>
      </c>
      <c r="B317" s="8" t="s">
        <v>263</v>
      </c>
      <c r="C317" s="1">
        <f t="shared" si="84"/>
        <v>32</v>
      </c>
      <c r="D317" s="8">
        <f>IF(N317&gt;0, RANK(N317,(N317:P317,Q317:AE317)),0)</f>
        <v>3</v>
      </c>
      <c r="E317" s="8">
        <f>IF(O317&gt;0,RANK(O317,(N317:P317,Q317:AE317)),0)</f>
        <v>2</v>
      </c>
      <c r="F317" s="8">
        <f t="shared" si="85"/>
        <v>1</v>
      </c>
      <c r="G317" s="61">
        <f t="shared" si="80"/>
        <v>1</v>
      </c>
      <c r="H317" s="66">
        <f t="shared" si="81"/>
        <v>3.125E-2</v>
      </c>
      <c r="I317" s="7"/>
      <c r="J317" s="2">
        <f t="shared" si="86"/>
        <v>9.375E-2</v>
      </c>
      <c r="K317" s="2">
        <f t="shared" si="87"/>
        <v>0.4375</v>
      </c>
      <c r="L317" s="2">
        <f t="shared" si="88"/>
        <v>0.46875</v>
      </c>
      <c r="M317" s="2">
        <f t="shared" si="89"/>
        <v>0</v>
      </c>
      <c r="N317" s="61">
        <v>3</v>
      </c>
      <c r="O317" s="61">
        <v>14</v>
      </c>
      <c r="P317" s="61">
        <v>15</v>
      </c>
      <c r="R317" s="61">
        <v>0</v>
      </c>
      <c r="T317" s="65"/>
      <c r="Y317" s="61">
        <v>0</v>
      </c>
      <c r="Z317" s="61">
        <v>0</v>
      </c>
      <c r="AG317" t="str">
        <f t="shared" si="82"/>
        <v>E</v>
      </c>
      <c r="AH317" t="s">
        <v>662</v>
      </c>
      <c r="AI317">
        <v>2</v>
      </c>
      <c r="AK317">
        <v>1</v>
      </c>
      <c r="AL317" s="105">
        <v>23</v>
      </c>
      <c r="AM317" s="107">
        <v>3</v>
      </c>
      <c r="AO317" s="111">
        <v>19300</v>
      </c>
      <c r="AP317" s="111">
        <f t="shared" si="90"/>
        <v>23003</v>
      </c>
      <c r="AQ317" t="s">
        <v>882</v>
      </c>
      <c r="AR317">
        <f t="shared" si="83"/>
        <v>2319300</v>
      </c>
      <c r="AS317" s="1">
        <v>2</v>
      </c>
    </row>
    <row r="318" spans="1:50" hidden="1" outlineLevel="1">
      <c r="A318" t="s">
        <v>1082</v>
      </c>
      <c r="B318" s="8" t="s">
        <v>263</v>
      </c>
      <c r="C318" s="1">
        <f t="shared" si="84"/>
        <v>404</v>
      </c>
      <c r="D318" s="8">
        <f>IF(N318&gt;0, RANK(N318,(N318:P318,Q318:AE318)),0)</f>
        <v>3</v>
      </c>
      <c r="E318" s="8">
        <f>IF(O318&gt;0,RANK(O318,(N318:P318,Q318:AE318)),0)</f>
        <v>2</v>
      </c>
      <c r="F318" s="8">
        <f t="shared" si="85"/>
        <v>1</v>
      </c>
      <c r="G318" s="61">
        <f t="shared" si="80"/>
        <v>91</v>
      </c>
      <c r="H318" s="66">
        <f t="shared" si="81"/>
        <v>0.22524752475247525</v>
      </c>
      <c r="I318" s="7"/>
      <c r="J318" s="2">
        <f t="shared" si="86"/>
        <v>0.21782178217821782</v>
      </c>
      <c r="K318" s="2">
        <f t="shared" si="87"/>
        <v>0.23019801980198021</v>
      </c>
      <c r="L318" s="2">
        <f t="shared" si="88"/>
        <v>0.45544554455445546</v>
      </c>
      <c r="M318" s="2">
        <f t="shared" si="89"/>
        <v>9.6534653465346565E-2</v>
      </c>
      <c r="N318" s="61">
        <v>88</v>
      </c>
      <c r="O318" s="61">
        <v>93</v>
      </c>
      <c r="P318" s="61">
        <v>184</v>
      </c>
      <c r="R318" s="61">
        <v>26</v>
      </c>
      <c r="T318" s="65"/>
      <c r="Y318" s="61">
        <v>4</v>
      </c>
      <c r="Z318" s="61">
        <v>9</v>
      </c>
      <c r="AG318" t="str">
        <f>A318</f>
        <v>Eagle Lake</v>
      </c>
      <c r="AH318" t="s">
        <v>662</v>
      </c>
      <c r="AI318">
        <v>2</v>
      </c>
      <c r="AK318">
        <v>1</v>
      </c>
      <c r="AL318" s="105">
        <v>23</v>
      </c>
      <c r="AM318" s="107">
        <v>3</v>
      </c>
      <c r="AN318" s="107">
        <v>85</v>
      </c>
      <c r="AO318" s="111">
        <v>19420</v>
      </c>
      <c r="AP318" s="111">
        <f t="shared" si="90"/>
        <v>23003</v>
      </c>
      <c r="AQ318" t="s">
        <v>2345</v>
      </c>
      <c r="AR318">
        <f t="shared" si="83"/>
        <v>2319420</v>
      </c>
      <c r="AS318" s="1">
        <v>35</v>
      </c>
      <c r="AV318">
        <v>39.31</v>
      </c>
      <c r="AW318">
        <v>2.13</v>
      </c>
      <c r="AX318">
        <v>37.18</v>
      </c>
    </row>
    <row r="319" spans="1:50" hidden="1" outlineLevel="1">
      <c r="A319" t="s">
        <v>862</v>
      </c>
      <c r="B319" s="8" t="s">
        <v>263</v>
      </c>
      <c r="C319" s="1">
        <f t="shared" si="84"/>
        <v>702</v>
      </c>
      <c r="D319" s="8">
        <f>IF(N319&gt;0, RANK(N319,(N319:P319,Q319:AE319)),0)</f>
        <v>3</v>
      </c>
      <c r="E319" s="8">
        <f>IF(O319&gt;0,RANK(O319,(N319:P319,Q319:AE319)),0)</f>
        <v>2</v>
      </c>
      <c r="F319" s="8">
        <f t="shared" si="85"/>
        <v>1</v>
      </c>
      <c r="G319" s="61">
        <f t="shared" si="80"/>
        <v>41</v>
      </c>
      <c r="H319" s="66">
        <f t="shared" si="81"/>
        <v>5.8404558404558403E-2</v>
      </c>
      <c r="I319" s="7"/>
      <c r="J319" s="2">
        <f t="shared" si="86"/>
        <v>0.10541310541310542</v>
      </c>
      <c r="K319" s="2">
        <f t="shared" si="87"/>
        <v>0.40313390313390313</v>
      </c>
      <c r="L319" s="2">
        <f t="shared" si="88"/>
        <v>0.46153846153846156</v>
      </c>
      <c r="M319" s="2">
        <f t="shared" si="89"/>
        <v>2.9914529914529864E-2</v>
      </c>
      <c r="N319" s="61">
        <v>74</v>
      </c>
      <c r="O319" s="61">
        <v>283</v>
      </c>
      <c r="P319" s="61">
        <v>324</v>
      </c>
      <c r="R319" s="61">
        <v>8</v>
      </c>
      <c r="T319" s="65"/>
      <c r="Y319" s="61">
        <v>4</v>
      </c>
      <c r="Z319" s="61">
        <v>9</v>
      </c>
      <c r="AG319" t="str">
        <f t="shared" si="82"/>
        <v>East Machias</v>
      </c>
      <c r="AH319" t="s">
        <v>342</v>
      </c>
      <c r="AI319">
        <v>2</v>
      </c>
      <c r="AK319">
        <v>1</v>
      </c>
      <c r="AL319" s="105">
        <v>23</v>
      </c>
      <c r="AM319" s="107">
        <v>29</v>
      </c>
      <c r="AN319" s="107">
        <v>95</v>
      </c>
      <c r="AO319" s="111">
        <v>20960</v>
      </c>
      <c r="AP319" s="111">
        <f t="shared" si="90"/>
        <v>23029</v>
      </c>
      <c r="AQ319" t="s">
        <v>2345</v>
      </c>
      <c r="AR319">
        <f t="shared" si="83"/>
        <v>2320960</v>
      </c>
      <c r="AS319" s="1">
        <v>28</v>
      </c>
      <c r="AV319">
        <v>40.01</v>
      </c>
      <c r="AW319">
        <v>4.8</v>
      </c>
      <c r="AX319">
        <v>35.21</v>
      </c>
    </row>
    <row r="320" spans="1:50" hidden="1" outlineLevel="1">
      <c r="A320" t="s">
        <v>861</v>
      </c>
      <c r="B320" s="8" t="s">
        <v>263</v>
      </c>
      <c r="C320" s="1">
        <f t="shared" si="84"/>
        <v>909</v>
      </c>
      <c r="D320" s="8">
        <f>IF(N320&gt;0, RANK(N320,(N320:P320,Q320:AE320)),0)</f>
        <v>3</v>
      </c>
      <c r="E320" s="8">
        <f>IF(O320&gt;0,RANK(O320,(N320:P320,Q320:AE320)),0)</f>
        <v>2</v>
      </c>
      <c r="F320" s="8">
        <f t="shared" si="85"/>
        <v>1</v>
      </c>
      <c r="G320" s="61">
        <f t="shared" si="80"/>
        <v>159</v>
      </c>
      <c r="H320" s="66">
        <f t="shared" si="81"/>
        <v>0.17491749174917492</v>
      </c>
      <c r="I320" s="7"/>
      <c r="J320" s="2">
        <f t="shared" si="86"/>
        <v>0.13421342134213421</v>
      </c>
      <c r="K320" s="2">
        <f t="shared" si="87"/>
        <v>0.32453245324532454</v>
      </c>
      <c r="L320" s="2">
        <f t="shared" si="88"/>
        <v>0.49944994499449946</v>
      </c>
      <c r="M320" s="2">
        <f t="shared" si="89"/>
        <v>4.1804180418041792E-2</v>
      </c>
      <c r="N320" s="61">
        <v>122</v>
      </c>
      <c r="O320" s="61">
        <v>295</v>
      </c>
      <c r="P320" s="61">
        <v>454</v>
      </c>
      <c r="R320" s="61">
        <v>5</v>
      </c>
      <c r="T320" s="65"/>
      <c r="Y320" s="61">
        <v>10</v>
      </c>
      <c r="Z320" s="61">
        <v>23</v>
      </c>
      <c r="AG320" t="str">
        <f t="shared" si="82"/>
        <v>East Millinocket</v>
      </c>
      <c r="AH320" t="s">
        <v>1357</v>
      </c>
      <c r="AI320">
        <v>2</v>
      </c>
      <c r="AK320">
        <v>1</v>
      </c>
      <c r="AL320" s="105">
        <v>23</v>
      </c>
      <c r="AM320" s="107">
        <v>19</v>
      </c>
      <c r="AN320" s="107">
        <v>85</v>
      </c>
      <c r="AO320" s="111">
        <v>21030</v>
      </c>
      <c r="AP320" s="111">
        <f t="shared" si="90"/>
        <v>23019</v>
      </c>
      <c r="AQ320" t="s">
        <v>2345</v>
      </c>
      <c r="AR320">
        <f t="shared" si="83"/>
        <v>2321030</v>
      </c>
      <c r="AS320" s="1">
        <v>31</v>
      </c>
      <c r="AV320">
        <v>7.89</v>
      </c>
      <c r="AW320">
        <v>0.76</v>
      </c>
      <c r="AX320">
        <v>7.13</v>
      </c>
    </row>
    <row r="321" spans="1:50" hidden="1" outlineLevel="1">
      <c r="A321" t="s">
        <v>2855</v>
      </c>
      <c r="B321" s="8" t="s">
        <v>263</v>
      </c>
      <c r="C321" s="1">
        <f t="shared" si="84"/>
        <v>1</v>
      </c>
      <c r="D321" s="8">
        <f>IF(N321&gt;0, RANK(N321,(N321:P321,Q321:AE321)),0)</f>
        <v>1</v>
      </c>
      <c r="E321" s="8">
        <f>IF(O321&gt;0,RANK(O321,(N321:P321,Q321:AE321)),0)</f>
        <v>0</v>
      </c>
      <c r="F321" s="8">
        <f t="shared" si="85"/>
        <v>0</v>
      </c>
      <c r="G321" s="61">
        <f t="shared" ref="G321:G384" si="91">IF(C321&gt;0,MAX(N321:P321)-LARGE(N321:P321,2),0)</f>
        <v>1</v>
      </c>
      <c r="H321" s="66">
        <f t="shared" ref="H321:H384" si="92">IF(C321&gt;0,G321/C321,0)</f>
        <v>1</v>
      </c>
      <c r="I321" s="7"/>
      <c r="J321" s="2">
        <f t="shared" si="86"/>
        <v>1</v>
      </c>
      <c r="K321" s="2">
        <f t="shared" si="87"/>
        <v>0</v>
      </c>
      <c r="L321" s="2">
        <f t="shared" si="88"/>
        <v>0</v>
      </c>
      <c r="M321" s="2">
        <f t="shared" si="89"/>
        <v>0</v>
      </c>
      <c r="N321" s="61">
        <v>1</v>
      </c>
      <c r="O321" s="61">
        <v>0</v>
      </c>
      <c r="P321" s="61">
        <v>0</v>
      </c>
      <c r="R321" s="61">
        <v>0</v>
      </c>
      <c r="T321" s="65"/>
      <c r="Y321" s="61">
        <v>0</v>
      </c>
      <c r="Z321" s="61">
        <v>0</v>
      </c>
      <c r="AG321" t="str">
        <f t="shared" si="82"/>
        <v xml:space="preserve"> East Millinocket Twps</v>
      </c>
      <c r="AH321" t="s">
        <v>1357</v>
      </c>
      <c r="AI321">
        <v>2</v>
      </c>
      <c r="AK321">
        <v>1</v>
      </c>
      <c r="AL321" s="105">
        <v>23</v>
      </c>
      <c r="AM321" s="107">
        <v>19</v>
      </c>
      <c r="AO321" s="139">
        <v>21031</v>
      </c>
      <c r="AP321" s="111">
        <f t="shared" si="90"/>
        <v>23019</v>
      </c>
      <c r="AQ321" t="s">
        <v>882</v>
      </c>
      <c r="AR321">
        <f t="shared" si="83"/>
        <v>2321031</v>
      </c>
      <c r="AS321" s="1">
        <v>0</v>
      </c>
    </row>
    <row r="322" spans="1:50" hidden="1" outlineLevel="1">
      <c r="A322" t="s">
        <v>2855</v>
      </c>
      <c r="B322" s="8" t="s">
        <v>263</v>
      </c>
      <c r="C322" s="1">
        <f t="shared" si="84"/>
        <v>2</v>
      </c>
      <c r="D322" s="8">
        <f>IF(N322&gt;0, RANK(N322,(N322:P322,Q322:AE322)),0)</f>
        <v>0</v>
      </c>
      <c r="E322" s="8">
        <f>IF(O322&gt;0,RANK(O322,(N322:P322,Q322:AE322)),0)</f>
        <v>0</v>
      </c>
      <c r="F322" s="8">
        <f t="shared" si="85"/>
        <v>1</v>
      </c>
      <c r="G322" s="61">
        <f t="shared" si="91"/>
        <v>2</v>
      </c>
      <c r="H322" s="66">
        <f t="shared" si="92"/>
        <v>1</v>
      </c>
      <c r="I322" s="7"/>
      <c r="J322" s="2">
        <f t="shared" si="86"/>
        <v>0</v>
      </c>
      <c r="K322" s="2">
        <f t="shared" si="87"/>
        <v>0</v>
      </c>
      <c r="L322" s="2">
        <f t="shared" si="88"/>
        <v>1</v>
      </c>
      <c r="M322" s="2">
        <f t="shared" si="89"/>
        <v>0</v>
      </c>
      <c r="N322" s="61">
        <v>0</v>
      </c>
      <c r="O322" s="61">
        <v>0</v>
      </c>
      <c r="P322" s="61">
        <v>2</v>
      </c>
      <c r="R322" s="61">
        <v>0</v>
      </c>
      <c r="T322" s="65"/>
      <c r="Y322" s="61">
        <v>0</v>
      </c>
      <c r="Z322" s="61">
        <v>0</v>
      </c>
      <c r="AG322" t="str">
        <f t="shared" si="82"/>
        <v xml:space="preserve"> East Millinocket Twps</v>
      </c>
      <c r="AH322" t="s">
        <v>1357</v>
      </c>
      <c r="AI322">
        <v>2</v>
      </c>
      <c r="AK322">
        <v>1</v>
      </c>
      <c r="AL322" s="105">
        <v>23</v>
      </c>
      <c r="AM322" s="107">
        <v>19</v>
      </c>
      <c r="AO322" s="139">
        <v>21032</v>
      </c>
      <c r="AP322" s="111">
        <f t="shared" si="90"/>
        <v>23019</v>
      </c>
      <c r="AQ322" t="s">
        <v>882</v>
      </c>
      <c r="AR322">
        <f t="shared" si="83"/>
        <v>2321032</v>
      </c>
      <c r="AS322" s="1">
        <v>0</v>
      </c>
    </row>
    <row r="323" spans="1:50" hidden="1" outlineLevel="1">
      <c r="A323" t="s">
        <v>768</v>
      </c>
      <c r="B323" s="8" t="s">
        <v>263</v>
      </c>
      <c r="C323" s="1">
        <f t="shared" si="84"/>
        <v>206</v>
      </c>
      <c r="D323" s="8">
        <f>IF(N323&gt;0, RANK(N323,(N323:P323,Q323:AE323)),0)</f>
        <v>3</v>
      </c>
      <c r="E323" s="8">
        <f>IF(O323&gt;0,RANK(O323,(N323:P323,Q323:AE323)),0)</f>
        <v>1</v>
      </c>
      <c r="F323" s="8">
        <f t="shared" si="85"/>
        <v>2</v>
      </c>
      <c r="G323" s="61">
        <f t="shared" si="91"/>
        <v>5</v>
      </c>
      <c r="H323" s="66">
        <f t="shared" si="92"/>
        <v>2.4271844660194174E-2</v>
      </c>
      <c r="I323" s="7"/>
      <c r="J323" s="2">
        <f t="shared" si="86"/>
        <v>0.1553398058252427</v>
      </c>
      <c r="K323" s="2">
        <f t="shared" si="87"/>
        <v>0.40776699029126212</v>
      </c>
      <c r="L323" s="2">
        <f t="shared" si="88"/>
        <v>0.38349514563106796</v>
      </c>
      <c r="M323" s="2">
        <f t="shared" si="89"/>
        <v>5.3398058252427272E-2</v>
      </c>
      <c r="N323" s="61">
        <v>32</v>
      </c>
      <c r="O323" s="61">
        <v>84</v>
      </c>
      <c r="P323" s="61">
        <v>79</v>
      </c>
      <c r="R323" s="61">
        <v>3</v>
      </c>
      <c r="T323" s="65"/>
      <c r="Y323" s="61">
        <v>5</v>
      </c>
      <c r="Z323" s="61">
        <v>3</v>
      </c>
      <c r="AG323" t="str">
        <f t="shared" si="82"/>
        <v>Eastbrook</v>
      </c>
      <c r="AH323" t="s">
        <v>1363</v>
      </c>
      <c r="AI323">
        <v>2</v>
      </c>
      <c r="AK323">
        <v>1</v>
      </c>
      <c r="AL323" s="105">
        <v>23</v>
      </c>
      <c r="AM323" s="107">
        <v>9</v>
      </c>
      <c r="AN323" s="107">
        <v>60</v>
      </c>
      <c r="AO323" s="111">
        <v>19770</v>
      </c>
      <c r="AP323" s="111">
        <f t="shared" si="90"/>
        <v>23009</v>
      </c>
      <c r="AQ323" t="s">
        <v>2345</v>
      </c>
      <c r="AR323">
        <f t="shared" si="83"/>
        <v>2319770</v>
      </c>
      <c r="AS323" s="1">
        <v>13</v>
      </c>
      <c r="AV323">
        <v>37.590000000000003</v>
      </c>
      <c r="AW323">
        <v>4.32</v>
      </c>
      <c r="AX323">
        <v>33.28</v>
      </c>
    </row>
    <row r="324" spans="1:50" hidden="1" outlineLevel="1">
      <c r="A324" t="s">
        <v>1639</v>
      </c>
      <c r="B324" s="8" t="s">
        <v>263</v>
      </c>
      <c r="C324" s="1">
        <f t="shared" si="84"/>
        <v>644</v>
      </c>
      <c r="D324" s="8">
        <f>IF(N324&gt;0, RANK(N324,(N324:P324,Q324:AE324)),0)</f>
        <v>3</v>
      </c>
      <c r="E324" s="8">
        <f>IF(O324&gt;0,RANK(O324,(N324:P324,Q324:AE324)),0)</f>
        <v>2</v>
      </c>
      <c r="F324" s="8">
        <f t="shared" si="85"/>
        <v>1</v>
      </c>
      <c r="G324" s="61">
        <f t="shared" si="91"/>
        <v>53</v>
      </c>
      <c r="H324" s="66">
        <f t="shared" si="92"/>
        <v>8.2298136645962736E-2</v>
      </c>
      <c r="I324" s="7"/>
      <c r="J324" s="2">
        <f t="shared" si="86"/>
        <v>0.13819875776397517</v>
      </c>
      <c r="K324" s="2">
        <f t="shared" si="87"/>
        <v>0.36801242236024845</v>
      </c>
      <c r="L324" s="2">
        <f t="shared" si="88"/>
        <v>0.4503105590062112</v>
      </c>
      <c r="M324" s="2">
        <f t="shared" si="89"/>
        <v>4.3478260869565188E-2</v>
      </c>
      <c r="N324" s="61">
        <v>89</v>
      </c>
      <c r="O324" s="61">
        <v>237</v>
      </c>
      <c r="P324" s="61">
        <v>290</v>
      </c>
      <c r="R324" s="61">
        <v>7</v>
      </c>
      <c r="T324" s="65"/>
      <c r="Y324" s="61">
        <v>6</v>
      </c>
      <c r="Z324" s="61">
        <v>15</v>
      </c>
      <c r="AG324" t="str">
        <f t="shared" ref="AG324:AG387" si="93">A324</f>
        <v>Easton</v>
      </c>
      <c r="AH324" t="s">
        <v>662</v>
      </c>
      <c r="AI324">
        <v>2</v>
      </c>
      <c r="AK324">
        <v>1</v>
      </c>
      <c r="AL324" s="105">
        <v>23</v>
      </c>
      <c r="AM324" s="107">
        <v>3</v>
      </c>
      <c r="AN324" s="107">
        <v>90</v>
      </c>
      <c r="AO324" s="111">
        <v>21380</v>
      </c>
      <c r="AP324" s="111">
        <f t="shared" si="90"/>
        <v>23003</v>
      </c>
      <c r="AQ324" t="s">
        <v>2345</v>
      </c>
      <c r="AR324">
        <f t="shared" si="83"/>
        <v>2321380</v>
      </c>
      <c r="AS324" s="1">
        <v>20</v>
      </c>
      <c r="AV324">
        <v>38.96</v>
      </c>
      <c r="AW324">
        <v>0.22</v>
      </c>
      <c r="AX324">
        <v>38.74</v>
      </c>
    </row>
    <row r="325" spans="1:50" hidden="1" outlineLevel="1">
      <c r="A325" t="s">
        <v>2463</v>
      </c>
      <c r="B325" s="8" t="s">
        <v>263</v>
      </c>
      <c r="C325" s="1">
        <f t="shared" si="84"/>
        <v>810</v>
      </c>
      <c r="D325" s="8">
        <f>IF(N325&gt;0, RANK(N325,(N325:P325,Q325:AE325)),0)</f>
        <v>3</v>
      </c>
      <c r="E325" s="8">
        <f>IF(O325&gt;0,RANK(O325,(N325:P325,Q325:AE325)),0)</f>
        <v>2</v>
      </c>
      <c r="F325" s="8">
        <f t="shared" si="85"/>
        <v>1</v>
      </c>
      <c r="G325" s="61">
        <f t="shared" si="91"/>
        <v>176</v>
      </c>
      <c r="H325" s="66">
        <f t="shared" si="92"/>
        <v>0.21728395061728395</v>
      </c>
      <c r="I325" s="7"/>
      <c r="J325" s="2">
        <f t="shared" si="86"/>
        <v>0.1728395061728395</v>
      </c>
      <c r="K325" s="2">
        <f t="shared" si="87"/>
        <v>0.28888888888888886</v>
      </c>
      <c r="L325" s="2">
        <f t="shared" si="88"/>
        <v>0.50617283950617287</v>
      </c>
      <c r="M325" s="2">
        <f t="shared" si="89"/>
        <v>3.2098765432098775E-2</v>
      </c>
      <c r="N325" s="61">
        <v>140</v>
      </c>
      <c r="O325" s="61">
        <v>234</v>
      </c>
      <c r="P325" s="61">
        <v>410</v>
      </c>
      <c r="R325" s="61">
        <v>7</v>
      </c>
      <c r="T325" s="65"/>
      <c r="Y325" s="61">
        <v>6</v>
      </c>
      <c r="Z325" s="61">
        <v>13</v>
      </c>
      <c r="AG325" t="str">
        <f t="shared" si="93"/>
        <v>Eastport</v>
      </c>
      <c r="AH325" t="s">
        <v>342</v>
      </c>
      <c r="AI325">
        <v>2</v>
      </c>
      <c r="AK325">
        <v>1</v>
      </c>
      <c r="AL325" s="105">
        <v>23</v>
      </c>
      <c r="AM325" s="107">
        <v>29</v>
      </c>
      <c r="AN325" s="107">
        <v>100</v>
      </c>
      <c r="AO325" s="111">
        <v>21730</v>
      </c>
      <c r="AP325" s="111">
        <f t="shared" si="90"/>
        <v>23029</v>
      </c>
      <c r="AQ325" t="s">
        <v>1462</v>
      </c>
      <c r="AR325">
        <f t="shared" si="83"/>
        <v>2321730</v>
      </c>
      <c r="AS325" s="1">
        <v>48</v>
      </c>
      <c r="AV325">
        <v>12.06</v>
      </c>
      <c r="AW325">
        <v>8.4</v>
      </c>
      <c r="AX325">
        <v>3.66</v>
      </c>
    </row>
    <row r="326" spans="1:50" hidden="1" outlineLevel="1">
      <c r="A326" t="s">
        <v>516</v>
      </c>
      <c r="B326" s="8" t="s">
        <v>263</v>
      </c>
      <c r="C326" s="1">
        <f t="shared" si="84"/>
        <v>1227</v>
      </c>
      <c r="D326" s="8">
        <f>IF(N326&gt;0, RANK(N326,(N326:P326,Q326:AE326)),0)</f>
        <v>3</v>
      </c>
      <c r="E326" s="8">
        <f>IF(O326&gt;0,RANK(O326,(N326:P326,Q326:AE326)),0)</f>
        <v>1</v>
      </c>
      <c r="F326" s="8">
        <f t="shared" si="85"/>
        <v>2</v>
      </c>
      <c r="G326" s="61">
        <f t="shared" si="91"/>
        <v>30</v>
      </c>
      <c r="H326" s="66">
        <f t="shared" si="92"/>
        <v>2.4449877750611249E-2</v>
      </c>
      <c r="I326" s="7"/>
      <c r="J326" s="2">
        <f t="shared" si="86"/>
        <v>9.6984515077424616E-2</v>
      </c>
      <c r="K326" s="2">
        <f t="shared" si="87"/>
        <v>0.44987775061124696</v>
      </c>
      <c r="L326" s="2">
        <f t="shared" si="88"/>
        <v>0.42542787286063571</v>
      </c>
      <c r="M326" s="2">
        <f t="shared" si="89"/>
        <v>2.7709861450692652E-2</v>
      </c>
      <c r="N326" s="61">
        <v>119</v>
      </c>
      <c r="O326" s="61">
        <v>552</v>
      </c>
      <c r="P326" s="61">
        <v>522</v>
      </c>
      <c r="R326" s="61">
        <v>6</v>
      </c>
      <c r="T326" s="65"/>
      <c r="Y326" s="61">
        <v>8</v>
      </c>
      <c r="Z326" s="61">
        <v>20</v>
      </c>
      <c r="AG326" t="str">
        <f t="shared" si="93"/>
        <v>Eddington</v>
      </c>
      <c r="AH326" t="s">
        <v>1357</v>
      </c>
      <c r="AI326">
        <v>2</v>
      </c>
      <c r="AK326">
        <v>1</v>
      </c>
      <c r="AL326" s="105">
        <v>23</v>
      </c>
      <c r="AM326" s="107">
        <v>19</v>
      </c>
      <c r="AN326" s="107">
        <v>90</v>
      </c>
      <c r="AO326" s="111">
        <v>22535</v>
      </c>
      <c r="AP326" s="111">
        <f t="shared" si="90"/>
        <v>23019</v>
      </c>
      <c r="AQ326" t="s">
        <v>2345</v>
      </c>
      <c r="AR326">
        <f t="shared" si="83"/>
        <v>2322535</v>
      </c>
      <c r="AS326" s="1">
        <v>54</v>
      </c>
      <c r="AV326">
        <v>26.52</v>
      </c>
      <c r="AW326">
        <v>1.41</v>
      </c>
      <c r="AX326">
        <v>25.11</v>
      </c>
    </row>
    <row r="327" spans="1:50" hidden="1" outlineLevel="1">
      <c r="A327" t="s">
        <v>2321</v>
      </c>
      <c r="B327" s="8" t="s">
        <v>263</v>
      </c>
      <c r="C327" s="1">
        <f t="shared" si="84"/>
        <v>751</v>
      </c>
      <c r="D327" s="8">
        <f>IF(N327&gt;0, RANK(N327,(N327:P327,Q327:AE327)),0)</f>
        <v>3</v>
      </c>
      <c r="E327" s="8">
        <f>IF(O327&gt;0,RANK(O327,(N327:P327,Q327:AE327)),0)</f>
        <v>2</v>
      </c>
      <c r="F327" s="8">
        <f t="shared" si="85"/>
        <v>1</v>
      </c>
      <c r="G327" s="61">
        <f t="shared" si="91"/>
        <v>224</v>
      </c>
      <c r="H327" s="66">
        <f t="shared" si="92"/>
        <v>0.29826897470039948</v>
      </c>
      <c r="I327" s="7"/>
      <c r="J327" s="2">
        <f t="shared" si="86"/>
        <v>7.1904127829560585E-2</v>
      </c>
      <c r="K327" s="2">
        <f t="shared" si="87"/>
        <v>0.30625832223701732</v>
      </c>
      <c r="L327" s="2">
        <f t="shared" si="88"/>
        <v>0.6045272969374168</v>
      </c>
      <c r="M327" s="2">
        <f t="shared" si="89"/>
        <v>1.7310252996005304E-2</v>
      </c>
      <c r="N327" s="61">
        <v>54</v>
      </c>
      <c r="O327" s="61">
        <v>230</v>
      </c>
      <c r="P327" s="61">
        <v>454</v>
      </c>
      <c r="R327" s="61">
        <v>6</v>
      </c>
      <c r="T327" s="65"/>
      <c r="Y327" s="61">
        <v>3</v>
      </c>
      <c r="Z327" s="61">
        <v>4</v>
      </c>
      <c r="AG327" t="str">
        <f t="shared" si="93"/>
        <v>Edgecomb</v>
      </c>
      <c r="AH327" t="s">
        <v>2246</v>
      </c>
      <c r="AI327">
        <v>1</v>
      </c>
      <c r="AK327">
        <v>1</v>
      </c>
      <c r="AL327" s="105">
        <v>23</v>
      </c>
      <c r="AM327" s="107">
        <v>15</v>
      </c>
      <c r="AN327" s="107">
        <v>40</v>
      </c>
      <c r="AO327" s="111">
        <v>22675</v>
      </c>
      <c r="AP327" s="111">
        <f t="shared" si="90"/>
        <v>23015</v>
      </c>
      <c r="AQ327" t="s">
        <v>2345</v>
      </c>
      <c r="AR327">
        <f t="shared" si="83"/>
        <v>2322675</v>
      </c>
      <c r="AS327" s="1">
        <v>18</v>
      </c>
      <c r="AV327">
        <v>20.78</v>
      </c>
      <c r="AW327">
        <v>2.71</v>
      </c>
      <c r="AX327">
        <v>18.07</v>
      </c>
    </row>
    <row r="328" spans="1:50" hidden="1" outlineLevel="1">
      <c r="A328" t="s">
        <v>2135</v>
      </c>
      <c r="B328" s="8" t="s">
        <v>263</v>
      </c>
      <c r="C328" s="1">
        <f t="shared" si="84"/>
        <v>69</v>
      </c>
      <c r="D328" s="8">
        <f>IF(N328&gt;0, RANK(N328,(N328:P328,Q328:AE328)),0)</f>
        <v>3</v>
      </c>
      <c r="E328" s="8">
        <f>IF(O328&gt;0,RANK(O328,(N328:P328,Q328:AE328)),0)</f>
        <v>2</v>
      </c>
      <c r="F328" s="8">
        <f t="shared" si="85"/>
        <v>1</v>
      </c>
      <c r="G328" s="61">
        <f t="shared" si="91"/>
        <v>6</v>
      </c>
      <c r="H328" s="66">
        <f t="shared" si="92"/>
        <v>8.6956521739130432E-2</v>
      </c>
      <c r="I328" s="7"/>
      <c r="J328" s="2">
        <f t="shared" si="86"/>
        <v>0.13043478260869565</v>
      </c>
      <c r="K328" s="2">
        <f t="shared" si="87"/>
        <v>0.37681159420289856</v>
      </c>
      <c r="L328" s="2">
        <f t="shared" si="88"/>
        <v>0.46376811594202899</v>
      </c>
      <c r="M328" s="2">
        <f t="shared" si="89"/>
        <v>2.8985507246376774E-2</v>
      </c>
      <c r="N328" s="61">
        <v>9</v>
      </c>
      <c r="O328" s="61">
        <v>26</v>
      </c>
      <c r="P328" s="61">
        <v>32</v>
      </c>
      <c r="R328" s="61">
        <v>1</v>
      </c>
      <c r="T328" s="65"/>
      <c r="Y328" s="61">
        <v>1</v>
      </c>
      <c r="Z328" s="61">
        <v>0</v>
      </c>
      <c r="AG328" t="str">
        <f t="shared" si="93"/>
        <v>Edinburg</v>
      </c>
      <c r="AH328" t="s">
        <v>1357</v>
      </c>
      <c r="AI328">
        <v>2</v>
      </c>
      <c r="AK328">
        <v>1</v>
      </c>
      <c r="AL328" s="105">
        <v>23</v>
      </c>
      <c r="AM328" s="107">
        <v>19</v>
      </c>
      <c r="AN328" s="107">
        <v>95</v>
      </c>
      <c r="AO328" s="111">
        <v>22710</v>
      </c>
      <c r="AP328" s="111">
        <f t="shared" si="90"/>
        <v>23019</v>
      </c>
      <c r="AQ328" t="s">
        <v>2345</v>
      </c>
      <c r="AR328">
        <f t="shared" si="83"/>
        <v>2322710</v>
      </c>
      <c r="AS328" s="1">
        <v>2</v>
      </c>
      <c r="AV328">
        <v>35.049999999999997</v>
      </c>
      <c r="AW328">
        <v>0</v>
      </c>
      <c r="AX328">
        <v>35.049999999999997</v>
      </c>
    </row>
    <row r="329" spans="1:50" hidden="1" outlineLevel="1">
      <c r="A329" t="s">
        <v>1444</v>
      </c>
      <c r="B329" s="8" t="s">
        <v>263</v>
      </c>
      <c r="C329" s="1">
        <f t="shared" si="84"/>
        <v>156</v>
      </c>
      <c r="D329" s="8">
        <f>IF(N329&gt;0, RANK(N329,(N329:P329,Q329:AE329)),0)</f>
        <v>3</v>
      </c>
      <c r="E329" s="8">
        <f>IF(O329&gt;0,RANK(O329,(N329:P329,Q329:AE329)),0)</f>
        <v>2</v>
      </c>
      <c r="F329" s="8">
        <f t="shared" si="85"/>
        <v>1</v>
      </c>
      <c r="G329" s="61">
        <f t="shared" si="91"/>
        <v>22</v>
      </c>
      <c r="H329" s="66">
        <f t="shared" si="92"/>
        <v>0.14102564102564102</v>
      </c>
      <c r="I329" s="7"/>
      <c r="J329" s="2">
        <f t="shared" si="86"/>
        <v>7.0512820512820512E-2</v>
      </c>
      <c r="K329" s="2">
        <f t="shared" si="87"/>
        <v>0.35897435897435898</v>
      </c>
      <c r="L329" s="2">
        <f t="shared" si="88"/>
        <v>0.5</v>
      </c>
      <c r="M329" s="2">
        <f t="shared" si="89"/>
        <v>7.0512820512820484E-2</v>
      </c>
      <c r="N329" s="61">
        <v>11</v>
      </c>
      <c r="O329" s="61">
        <v>56</v>
      </c>
      <c r="P329" s="61">
        <v>78</v>
      </c>
      <c r="R329" s="61">
        <v>5</v>
      </c>
      <c r="T329" s="65"/>
      <c r="Y329" s="61">
        <v>4</v>
      </c>
      <c r="Z329" s="61">
        <v>2</v>
      </c>
      <c r="AG329" t="str">
        <f t="shared" si="93"/>
        <v>Edmunds</v>
      </c>
      <c r="AH329" t="s">
        <v>342</v>
      </c>
      <c r="AI329">
        <v>2</v>
      </c>
      <c r="AK329">
        <v>1</v>
      </c>
      <c r="AL329" s="105">
        <v>23</v>
      </c>
      <c r="AM329" s="107">
        <v>29</v>
      </c>
      <c r="AO329" s="111">
        <v>22800</v>
      </c>
      <c r="AP329" s="111">
        <f t="shared" si="90"/>
        <v>23029</v>
      </c>
      <c r="AQ329" t="s">
        <v>882</v>
      </c>
      <c r="AR329">
        <f t="shared" si="83"/>
        <v>2322800</v>
      </c>
      <c r="AS329" s="1">
        <v>9</v>
      </c>
    </row>
    <row r="330" spans="1:50" hidden="1" outlineLevel="1">
      <c r="A330" t="s">
        <v>1571</v>
      </c>
      <c r="B330" s="8" t="s">
        <v>263</v>
      </c>
      <c r="C330" s="1">
        <f t="shared" si="84"/>
        <v>3824</v>
      </c>
      <c r="D330" s="8">
        <f>IF(N330&gt;0, RANK(N330,(N330:P330,Q330:AE330)),0)</f>
        <v>3</v>
      </c>
      <c r="E330" s="8">
        <f>IF(O330&gt;0,RANK(O330,(N330:P330,Q330:AE330)),0)</f>
        <v>2</v>
      </c>
      <c r="F330" s="8">
        <f t="shared" si="85"/>
        <v>1</v>
      </c>
      <c r="G330" s="61">
        <f t="shared" si="91"/>
        <v>944</v>
      </c>
      <c r="H330" s="66">
        <f t="shared" si="92"/>
        <v>0.24686192468619247</v>
      </c>
      <c r="I330" s="7"/>
      <c r="J330" s="2">
        <f t="shared" si="86"/>
        <v>0.16788702928870292</v>
      </c>
      <c r="K330" s="2">
        <f t="shared" si="87"/>
        <v>0.27771966527196651</v>
      </c>
      <c r="L330" s="2">
        <f t="shared" si="88"/>
        <v>0.52458158995815896</v>
      </c>
      <c r="M330" s="2">
        <f t="shared" si="89"/>
        <v>2.9811715481171674E-2</v>
      </c>
      <c r="N330" s="61">
        <v>642</v>
      </c>
      <c r="O330" s="61">
        <v>1062</v>
      </c>
      <c r="P330" s="61">
        <v>2006</v>
      </c>
      <c r="R330" s="61">
        <v>25</v>
      </c>
      <c r="T330" s="65"/>
      <c r="Y330" s="61">
        <v>33</v>
      </c>
      <c r="Z330" s="61">
        <v>56</v>
      </c>
      <c r="AG330" t="str">
        <f t="shared" si="93"/>
        <v>Eliot</v>
      </c>
      <c r="AH330" t="s">
        <v>1530</v>
      </c>
      <c r="AI330">
        <v>1</v>
      </c>
      <c r="AK330">
        <v>1</v>
      </c>
      <c r="AL330" s="105">
        <v>23</v>
      </c>
      <c r="AM330" s="107">
        <v>31</v>
      </c>
      <c r="AN330" s="107">
        <v>45</v>
      </c>
      <c r="AO330" s="111">
        <v>22955</v>
      </c>
      <c r="AP330" s="111">
        <f t="shared" si="90"/>
        <v>23031</v>
      </c>
      <c r="AQ330" t="s">
        <v>2345</v>
      </c>
      <c r="AR330">
        <f t="shared" si="83"/>
        <v>2322955</v>
      </c>
      <c r="AS330" s="1">
        <v>123</v>
      </c>
      <c r="AV330">
        <v>21.27</v>
      </c>
      <c r="AW330">
        <v>1.55</v>
      </c>
      <c r="AX330">
        <v>19.72</v>
      </c>
    </row>
    <row r="331" spans="1:50" hidden="1" outlineLevel="1">
      <c r="A331" t="s">
        <v>2856</v>
      </c>
      <c r="B331" s="8" t="s">
        <v>263</v>
      </c>
      <c r="C331" s="1">
        <f t="shared" si="84"/>
        <v>17</v>
      </c>
      <c r="D331" s="8">
        <f>IF(N331&gt;0, RANK(N331,(N331:P331,Q331:AE331)),0)</f>
        <v>2</v>
      </c>
      <c r="E331" s="8">
        <f>IF(O331&gt;0,RANK(O331,(N331:P331,Q331:AE331)),0)</f>
        <v>2</v>
      </c>
      <c r="F331" s="8">
        <f t="shared" si="85"/>
        <v>1</v>
      </c>
      <c r="G331" s="61">
        <f t="shared" si="91"/>
        <v>4</v>
      </c>
      <c r="H331" s="66">
        <f t="shared" si="92"/>
        <v>0.23529411764705882</v>
      </c>
      <c r="I331" s="7"/>
      <c r="J331" s="2">
        <f t="shared" si="86"/>
        <v>0.23529411764705882</v>
      </c>
      <c r="K331" s="2">
        <f t="shared" si="87"/>
        <v>0.23529411764705882</v>
      </c>
      <c r="L331" s="2">
        <f t="shared" si="88"/>
        <v>0.47058823529411764</v>
      </c>
      <c r="M331" s="2">
        <f t="shared" si="89"/>
        <v>5.8823529411764608E-2</v>
      </c>
      <c r="N331" s="61">
        <v>4</v>
      </c>
      <c r="O331" s="61">
        <v>4</v>
      </c>
      <c r="P331" s="61">
        <v>8</v>
      </c>
      <c r="R331" s="61">
        <v>1</v>
      </c>
      <c r="T331" s="65"/>
      <c r="Y331" s="61">
        <v>0</v>
      </c>
      <c r="Z331" s="61">
        <v>0</v>
      </c>
      <c r="AG331" t="str">
        <f t="shared" si="93"/>
        <v>Elliottsville</v>
      </c>
      <c r="AH331" t="s">
        <v>1980</v>
      </c>
      <c r="AI331">
        <v>2</v>
      </c>
      <c r="AK331">
        <v>1</v>
      </c>
      <c r="AL331" s="105">
        <v>23</v>
      </c>
      <c r="AM331" s="107">
        <v>21</v>
      </c>
      <c r="AO331" s="139">
        <v>23100</v>
      </c>
      <c r="AP331" s="111">
        <f t="shared" si="90"/>
        <v>23021</v>
      </c>
      <c r="AQ331" t="s">
        <v>882</v>
      </c>
      <c r="AR331">
        <f t="shared" si="83"/>
        <v>2323100</v>
      </c>
      <c r="AS331" s="1">
        <v>0</v>
      </c>
    </row>
    <row r="332" spans="1:50" hidden="1" outlineLevel="1">
      <c r="A332" t="s">
        <v>1740</v>
      </c>
      <c r="B332" s="8" t="s">
        <v>263</v>
      </c>
      <c r="C332" s="1">
        <f t="shared" si="84"/>
        <v>3887</v>
      </c>
      <c r="D332" s="8">
        <f>IF(N332&gt;0, RANK(N332,(N332:P332,Q332:AE332)),0)</f>
        <v>3</v>
      </c>
      <c r="E332" s="8">
        <f>IF(O332&gt;0,RANK(O332,(N332:P332,Q332:AE332)),0)</f>
        <v>2</v>
      </c>
      <c r="F332" s="8">
        <f t="shared" si="85"/>
        <v>1</v>
      </c>
      <c r="G332" s="61">
        <f t="shared" si="91"/>
        <v>292</v>
      </c>
      <c r="H332" s="66">
        <f t="shared" si="92"/>
        <v>7.5122202212503222E-2</v>
      </c>
      <c r="I332" s="7"/>
      <c r="J332" s="2">
        <f t="shared" si="86"/>
        <v>0.13094931824028813</v>
      </c>
      <c r="K332" s="2">
        <f t="shared" si="87"/>
        <v>0.37741188577308976</v>
      </c>
      <c r="L332" s="2">
        <f t="shared" si="88"/>
        <v>0.45253408798559303</v>
      </c>
      <c r="M332" s="2">
        <f t="shared" si="89"/>
        <v>3.9104708001029109E-2</v>
      </c>
      <c r="N332" s="61">
        <v>509</v>
      </c>
      <c r="O332" s="61">
        <v>1467</v>
      </c>
      <c r="P332" s="61">
        <v>1759</v>
      </c>
      <c r="R332" s="61">
        <v>40</v>
      </c>
      <c r="T332" s="65"/>
      <c r="Y332" s="61">
        <v>22</v>
      </c>
      <c r="Z332" s="61">
        <v>90</v>
      </c>
      <c r="AG332" t="str">
        <f t="shared" si="93"/>
        <v>Ellsworth</v>
      </c>
      <c r="AH332" t="s">
        <v>1363</v>
      </c>
      <c r="AI332">
        <v>2</v>
      </c>
      <c r="AK332">
        <v>1</v>
      </c>
      <c r="AL332" s="105">
        <v>23</v>
      </c>
      <c r="AM332" s="107">
        <v>9</v>
      </c>
      <c r="AN332" s="107">
        <v>65</v>
      </c>
      <c r="AO332" s="111">
        <v>23200</v>
      </c>
      <c r="AP332" s="111">
        <f t="shared" si="90"/>
        <v>23009</v>
      </c>
      <c r="AQ332" t="s">
        <v>1462</v>
      </c>
      <c r="AR332">
        <f t="shared" si="83"/>
        <v>2323200</v>
      </c>
      <c r="AS332" s="1">
        <v>110</v>
      </c>
      <c r="AV332">
        <v>93.82</v>
      </c>
      <c r="AW332">
        <v>14.57</v>
      </c>
      <c r="AX332">
        <v>79.25</v>
      </c>
    </row>
    <row r="333" spans="1:50" hidden="1" outlineLevel="1">
      <c r="A333" t="s">
        <v>1569</v>
      </c>
      <c r="B333" s="8" t="s">
        <v>263</v>
      </c>
      <c r="C333" s="1">
        <f t="shared" si="84"/>
        <v>475</v>
      </c>
      <c r="D333" s="8">
        <f>IF(N333&gt;0, RANK(N333,(N333:P333,Q333:AE333)),0)</f>
        <v>3</v>
      </c>
      <c r="E333" s="8">
        <f>IF(O333&gt;0,RANK(O333,(N333:P333,Q333:AE333)),0)</f>
        <v>2</v>
      </c>
      <c r="F333" s="8">
        <f t="shared" si="85"/>
        <v>1</v>
      </c>
      <c r="G333" s="61">
        <f t="shared" si="91"/>
        <v>16</v>
      </c>
      <c r="H333" s="66">
        <f t="shared" si="92"/>
        <v>3.3684210526315789E-2</v>
      </c>
      <c r="I333" s="7"/>
      <c r="J333" s="2">
        <f t="shared" si="86"/>
        <v>0.12210526315789473</v>
      </c>
      <c r="K333" s="2">
        <f t="shared" si="87"/>
        <v>0.40631578947368419</v>
      </c>
      <c r="L333" s="2">
        <f t="shared" si="88"/>
        <v>0.44</v>
      </c>
      <c r="M333" s="2">
        <f t="shared" si="89"/>
        <v>3.1578947368421095E-2</v>
      </c>
      <c r="N333" s="61">
        <v>58</v>
      </c>
      <c r="O333" s="61">
        <v>193</v>
      </c>
      <c r="P333" s="61">
        <v>209</v>
      </c>
      <c r="R333" s="61">
        <v>7</v>
      </c>
      <c r="T333" s="65"/>
      <c r="Y333" s="61">
        <v>2</v>
      </c>
      <c r="Z333" s="61">
        <v>6</v>
      </c>
      <c r="AG333" t="str">
        <f t="shared" si="93"/>
        <v>Embden</v>
      </c>
      <c r="AH333" t="s">
        <v>2099</v>
      </c>
      <c r="AI333">
        <v>2</v>
      </c>
      <c r="AK333">
        <v>1</v>
      </c>
      <c r="AL333" s="105">
        <v>23</v>
      </c>
      <c r="AM333" s="107">
        <v>25</v>
      </c>
      <c r="AN333" s="107">
        <v>55</v>
      </c>
      <c r="AO333" s="111">
        <v>23410</v>
      </c>
      <c r="AP333" s="111">
        <f t="shared" si="90"/>
        <v>23025</v>
      </c>
      <c r="AQ333" t="s">
        <v>2345</v>
      </c>
      <c r="AR333">
        <f t="shared" si="83"/>
        <v>2323410</v>
      </c>
      <c r="AS333" s="1">
        <v>22</v>
      </c>
      <c r="AV333">
        <v>44.06</v>
      </c>
      <c r="AW333">
        <v>3.95</v>
      </c>
      <c r="AX333">
        <v>40.11</v>
      </c>
    </row>
    <row r="334" spans="1:50" hidden="1" outlineLevel="1">
      <c r="A334" t="s">
        <v>1992</v>
      </c>
      <c r="B334" s="8" t="s">
        <v>263</v>
      </c>
      <c r="C334" s="1">
        <f t="shared" si="84"/>
        <v>755</v>
      </c>
      <c r="D334" s="8">
        <f>IF(N334&gt;0, RANK(N334,(N334:P334,Q334:AE334)),0)</f>
        <v>3</v>
      </c>
      <c r="E334" s="8">
        <f>IF(O334&gt;0,RANK(O334,(N334:P334,Q334:AE334)),0)</f>
        <v>2</v>
      </c>
      <c r="F334" s="8">
        <f t="shared" si="85"/>
        <v>1</v>
      </c>
      <c r="G334" s="61">
        <f t="shared" si="91"/>
        <v>15</v>
      </c>
      <c r="H334" s="66">
        <f t="shared" si="92"/>
        <v>1.9867549668874173E-2</v>
      </c>
      <c r="I334" s="7"/>
      <c r="J334" s="2">
        <f t="shared" si="86"/>
        <v>0.14172185430463577</v>
      </c>
      <c r="K334" s="2">
        <f t="shared" si="87"/>
        <v>0.40264900662251657</v>
      </c>
      <c r="L334" s="2">
        <f t="shared" si="88"/>
        <v>0.42251655629139073</v>
      </c>
      <c r="M334" s="2">
        <f t="shared" si="89"/>
        <v>3.3112582781456901E-2</v>
      </c>
      <c r="N334" s="61">
        <v>107</v>
      </c>
      <c r="O334" s="61">
        <v>304</v>
      </c>
      <c r="P334" s="61">
        <v>319</v>
      </c>
      <c r="R334" s="61">
        <v>4</v>
      </c>
      <c r="T334" s="65"/>
      <c r="Y334" s="61">
        <v>7</v>
      </c>
      <c r="Z334" s="61">
        <v>14</v>
      </c>
      <c r="AG334" t="str">
        <f t="shared" si="93"/>
        <v>Enfield</v>
      </c>
      <c r="AH334" t="s">
        <v>1357</v>
      </c>
      <c r="AI334">
        <v>2</v>
      </c>
      <c r="AK334">
        <v>1</v>
      </c>
      <c r="AL334" s="105">
        <v>23</v>
      </c>
      <c r="AM334" s="107">
        <v>19</v>
      </c>
      <c r="AN334" s="107">
        <v>100</v>
      </c>
      <c r="AO334" s="111">
        <v>23620</v>
      </c>
      <c r="AP334" s="111">
        <f t="shared" si="90"/>
        <v>23019</v>
      </c>
      <c r="AQ334" t="s">
        <v>2345</v>
      </c>
      <c r="AR334">
        <f t="shared" si="83"/>
        <v>2323620</v>
      </c>
      <c r="AS334" s="1">
        <v>30</v>
      </c>
      <c r="AV334">
        <v>33.17</v>
      </c>
      <c r="AW334">
        <v>5.28</v>
      </c>
      <c r="AX334">
        <v>27.88</v>
      </c>
    </row>
    <row r="335" spans="1:50" hidden="1" outlineLevel="1">
      <c r="A335" t="s">
        <v>167</v>
      </c>
      <c r="B335" s="8" t="s">
        <v>263</v>
      </c>
      <c r="C335" s="1">
        <f t="shared" si="84"/>
        <v>603</v>
      </c>
      <c r="D335" s="8">
        <f>IF(N335&gt;0, RANK(N335,(N335:P335,Q335:AE335)),0)</f>
        <v>3</v>
      </c>
      <c r="E335" s="8">
        <f>IF(O335&gt;0,RANK(O335,(N335:P335,Q335:AE335)),0)</f>
        <v>1</v>
      </c>
      <c r="F335" s="8">
        <f t="shared" si="85"/>
        <v>2</v>
      </c>
      <c r="G335" s="61">
        <f t="shared" si="91"/>
        <v>38</v>
      </c>
      <c r="H335" s="66">
        <f t="shared" si="92"/>
        <v>6.3018242122719739E-2</v>
      </c>
      <c r="I335" s="7"/>
      <c r="J335" s="2">
        <f t="shared" si="86"/>
        <v>0.13764510779436154</v>
      </c>
      <c r="K335" s="2">
        <f t="shared" si="87"/>
        <v>0.44112769485903813</v>
      </c>
      <c r="L335" s="2">
        <f t="shared" si="88"/>
        <v>0.37810945273631841</v>
      </c>
      <c r="M335" s="2">
        <f t="shared" si="89"/>
        <v>4.3117744610281894E-2</v>
      </c>
      <c r="N335" s="61">
        <v>83</v>
      </c>
      <c r="O335" s="61">
        <v>266</v>
      </c>
      <c r="P335" s="61">
        <v>228</v>
      </c>
      <c r="R335" s="61">
        <v>15</v>
      </c>
      <c r="T335" s="65"/>
      <c r="Y335" s="61">
        <v>2</v>
      </c>
      <c r="Z335" s="61">
        <v>9</v>
      </c>
      <c r="AG335" t="str">
        <f>A335</f>
        <v>Etna</v>
      </c>
      <c r="AH335" t="s">
        <v>1357</v>
      </c>
      <c r="AI335">
        <v>2</v>
      </c>
      <c r="AK335">
        <v>1</v>
      </c>
      <c r="AL335" s="105">
        <v>23</v>
      </c>
      <c r="AM335" s="107">
        <v>19</v>
      </c>
      <c r="AN335" s="107">
        <v>105</v>
      </c>
      <c r="AO335" s="111">
        <v>23865</v>
      </c>
      <c r="AP335" s="111">
        <f t="shared" si="90"/>
        <v>23019</v>
      </c>
      <c r="AQ335" t="s">
        <v>2345</v>
      </c>
      <c r="AR335">
        <f t="shared" si="83"/>
        <v>2323865</v>
      </c>
      <c r="AS335" s="1">
        <v>18</v>
      </c>
      <c r="AV335">
        <v>24.63</v>
      </c>
      <c r="AW335">
        <v>0.2</v>
      </c>
      <c r="AX335">
        <v>24.43</v>
      </c>
    </row>
    <row r="336" spans="1:50" hidden="1" outlineLevel="1">
      <c r="A336" t="s">
        <v>1847</v>
      </c>
      <c r="B336" s="8" t="s">
        <v>263</v>
      </c>
      <c r="C336" s="1">
        <f t="shared" si="84"/>
        <v>363</v>
      </c>
      <c r="D336" s="8">
        <f>IF(N336&gt;0, RANK(N336,(N336:P336,Q336:AE336)),0)</f>
        <v>3</v>
      </c>
      <c r="E336" s="8">
        <f>IF(O336&gt;0,RANK(O336,(N336:P336,Q336:AE336)),0)</f>
        <v>2</v>
      </c>
      <c r="F336" s="8">
        <f t="shared" si="85"/>
        <v>1</v>
      </c>
      <c r="G336" s="61">
        <f t="shared" si="91"/>
        <v>52</v>
      </c>
      <c r="H336" s="66">
        <f t="shared" si="92"/>
        <v>0.14325068870523416</v>
      </c>
      <c r="I336" s="7"/>
      <c r="J336" s="2">
        <f t="shared" si="86"/>
        <v>0.14600550964187328</v>
      </c>
      <c r="K336" s="2">
        <f t="shared" si="87"/>
        <v>0.33608815426997246</v>
      </c>
      <c r="L336" s="2">
        <f t="shared" si="88"/>
        <v>0.47933884297520662</v>
      </c>
      <c r="M336" s="2">
        <f t="shared" si="89"/>
        <v>3.8567493112947548E-2</v>
      </c>
      <c r="N336" s="61">
        <v>53</v>
      </c>
      <c r="O336" s="61">
        <v>122</v>
      </c>
      <c r="P336" s="61">
        <v>174</v>
      </c>
      <c r="R336" s="61">
        <v>3</v>
      </c>
      <c r="T336" s="65"/>
      <c r="Y336" s="61">
        <v>8</v>
      </c>
      <c r="Z336" s="61">
        <v>3</v>
      </c>
      <c r="AG336" t="str">
        <f>A336</f>
        <v>Eustis</v>
      </c>
      <c r="AH336" t="s">
        <v>501</v>
      </c>
      <c r="AI336">
        <v>2</v>
      </c>
      <c r="AK336">
        <v>1</v>
      </c>
      <c r="AL336" s="105">
        <v>23</v>
      </c>
      <c r="AM336" s="107">
        <v>7</v>
      </c>
      <c r="AN336" s="107">
        <v>30</v>
      </c>
      <c r="AO336" s="111">
        <v>24005</v>
      </c>
      <c r="AP336" s="111">
        <f t="shared" si="90"/>
        <v>23007</v>
      </c>
      <c r="AQ336" t="s">
        <v>2345</v>
      </c>
      <c r="AR336">
        <f t="shared" si="83"/>
        <v>2324005</v>
      </c>
      <c r="AS336" s="1">
        <v>22</v>
      </c>
      <c r="AV336">
        <v>41.35</v>
      </c>
      <c r="AW336">
        <v>2.23</v>
      </c>
      <c r="AX336">
        <v>39.119999999999997</v>
      </c>
    </row>
    <row r="337" spans="1:50" hidden="1" outlineLevel="1">
      <c r="A337" t="s">
        <v>2857</v>
      </c>
      <c r="B337" s="8" t="s">
        <v>263</v>
      </c>
      <c r="C337" s="1">
        <f t="shared" si="84"/>
        <v>2</v>
      </c>
      <c r="D337" s="8">
        <f>IF(N337&gt;0, RANK(N337,(N337:P337,Q337:AE337)),0)</f>
        <v>0</v>
      </c>
      <c r="E337" s="8">
        <f>IF(O337&gt;0,RANK(O337,(N337:P337,Q337:AE337)),0)</f>
        <v>0</v>
      </c>
      <c r="F337" s="8">
        <f t="shared" si="85"/>
        <v>1</v>
      </c>
      <c r="G337" s="61">
        <f t="shared" si="91"/>
        <v>2</v>
      </c>
      <c r="H337" s="66">
        <f t="shared" si="92"/>
        <v>1</v>
      </c>
      <c r="I337" s="7"/>
      <c r="J337" s="2">
        <f t="shared" si="86"/>
        <v>0</v>
      </c>
      <c r="K337" s="2">
        <f t="shared" si="87"/>
        <v>0</v>
      </c>
      <c r="L337" s="2">
        <f t="shared" si="88"/>
        <v>1</v>
      </c>
      <c r="M337" s="2">
        <f t="shared" si="89"/>
        <v>0</v>
      </c>
      <c r="N337" s="61">
        <v>0</v>
      </c>
      <c r="O337" s="61">
        <v>0</v>
      </c>
      <c r="P337" s="61">
        <v>2</v>
      </c>
      <c r="R337" s="61">
        <v>0</v>
      </c>
      <c r="T337" s="65"/>
      <c r="Y337" s="61">
        <v>0</v>
      </c>
      <c r="Z337" s="61">
        <v>0</v>
      </c>
      <c r="AG337" t="str">
        <f t="shared" si="93"/>
        <v xml:space="preserve"> Eustis Twps</v>
      </c>
      <c r="AH337" t="s">
        <v>501</v>
      </c>
      <c r="AI337">
        <v>2</v>
      </c>
      <c r="AK337">
        <v>1</v>
      </c>
      <c r="AL337" s="105">
        <v>23</v>
      </c>
      <c r="AM337" s="107">
        <v>7</v>
      </c>
      <c r="AO337" s="139">
        <v>24006</v>
      </c>
      <c r="AP337" s="111">
        <f t="shared" si="90"/>
        <v>23007</v>
      </c>
      <c r="AQ337" t="s">
        <v>882</v>
      </c>
      <c r="AR337">
        <f t="shared" si="83"/>
        <v>2324006</v>
      </c>
      <c r="AS337" s="1">
        <v>0</v>
      </c>
    </row>
    <row r="338" spans="1:50" hidden="1" outlineLevel="1">
      <c r="A338" t="s">
        <v>460</v>
      </c>
      <c r="B338" s="8" t="s">
        <v>263</v>
      </c>
      <c r="C338" s="1">
        <f t="shared" si="84"/>
        <v>539</v>
      </c>
      <c r="D338" s="8">
        <f>IF(N338&gt;0, RANK(N338,(N338:P338,Q338:AE338)),0)</f>
        <v>3</v>
      </c>
      <c r="E338" s="8">
        <f>IF(O338&gt;0,RANK(O338,(N338:P338,Q338:AE338)),0)</f>
        <v>2</v>
      </c>
      <c r="F338" s="8">
        <f t="shared" si="85"/>
        <v>1</v>
      </c>
      <c r="G338" s="61">
        <f t="shared" si="91"/>
        <v>20</v>
      </c>
      <c r="H338" s="66">
        <f t="shared" si="92"/>
        <v>3.7105751391465679E-2</v>
      </c>
      <c r="I338" s="7"/>
      <c r="J338" s="2">
        <f t="shared" si="86"/>
        <v>9.0909090909090912E-2</v>
      </c>
      <c r="K338" s="2">
        <f t="shared" si="87"/>
        <v>0.42486085343228203</v>
      </c>
      <c r="L338" s="2">
        <f t="shared" si="88"/>
        <v>0.46196660482374768</v>
      </c>
      <c r="M338" s="2">
        <f t="shared" si="89"/>
        <v>2.226345083487935E-2</v>
      </c>
      <c r="N338" s="61">
        <v>49</v>
      </c>
      <c r="O338" s="61">
        <v>229</v>
      </c>
      <c r="P338" s="61">
        <v>249</v>
      </c>
      <c r="R338" s="61">
        <v>2</v>
      </c>
      <c r="T338" s="65"/>
      <c r="Y338" s="61">
        <v>2</v>
      </c>
      <c r="Z338" s="61">
        <v>8</v>
      </c>
      <c r="AG338" t="str">
        <f t="shared" si="93"/>
        <v>Exeter</v>
      </c>
      <c r="AH338" t="s">
        <v>1357</v>
      </c>
      <c r="AI338">
        <v>2</v>
      </c>
      <c r="AK338">
        <v>1</v>
      </c>
      <c r="AL338" s="105">
        <v>23</v>
      </c>
      <c r="AM338" s="107">
        <v>19</v>
      </c>
      <c r="AN338" s="107">
        <v>110</v>
      </c>
      <c r="AO338" s="111">
        <v>24110</v>
      </c>
      <c r="AP338" s="111">
        <f t="shared" si="90"/>
        <v>23019</v>
      </c>
      <c r="AQ338" t="s">
        <v>2345</v>
      </c>
      <c r="AR338">
        <f t="shared" si="83"/>
        <v>2324110</v>
      </c>
      <c r="AS338" s="1">
        <v>14</v>
      </c>
      <c r="AV338">
        <v>38.44</v>
      </c>
      <c r="AW338">
        <v>0.03</v>
      </c>
      <c r="AX338">
        <v>38.409999999999997</v>
      </c>
    </row>
    <row r="339" spans="1:50" hidden="1" outlineLevel="1">
      <c r="A339" t="s">
        <v>1187</v>
      </c>
      <c r="B339" s="8" t="s">
        <v>263</v>
      </c>
      <c r="C339" s="1">
        <f t="shared" si="84"/>
        <v>3175</v>
      </c>
      <c r="D339" s="8">
        <f>IF(N339&gt;0, RANK(N339,(N339:P339,Q339:AE339)),0)</f>
        <v>3</v>
      </c>
      <c r="E339" s="8">
        <f>IF(O339&gt;0,RANK(O339,(N339:P339,Q339:AE339)),0)</f>
        <v>2</v>
      </c>
      <c r="F339" s="8">
        <f t="shared" si="85"/>
        <v>1</v>
      </c>
      <c r="G339" s="61">
        <f t="shared" si="91"/>
        <v>538</v>
      </c>
      <c r="H339" s="66">
        <f t="shared" si="92"/>
        <v>0.1694488188976378</v>
      </c>
      <c r="I339" s="7"/>
      <c r="J339" s="2">
        <f t="shared" si="86"/>
        <v>0.14992125984251969</v>
      </c>
      <c r="K339" s="2">
        <f t="shared" si="87"/>
        <v>0.31968503937007875</v>
      </c>
      <c r="L339" s="2">
        <f t="shared" si="88"/>
        <v>0.48913385826771655</v>
      </c>
      <c r="M339" s="2">
        <f t="shared" si="89"/>
        <v>4.1259842519685008E-2</v>
      </c>
      <c r="N339" s="61">
        <v>476</v>
      </c>
      <c r="O339" s="61">
        <v>1015</v>
      </c>
      <c r="P339" s="61">
        <v>1553</v>
      </c>
      <c r="R339" s="61">
        <v>37</v>
      </c>
      <c r="T339" s="65"/>
      <c r="Y339" s="61">
        <v>35</v>
      </c>
      <c r="Z339" s="61">
        <v>59</v>
      </c>
      <c r="AG339" t="str">
        <f t="shared" si="93"/>
        <v>Fairfield</v>
      </c>
      <c r="AH339" t="s">
        <v>2099</v>
      </c>
      <c r="AI339">
        <v>2</v>
      </c>
      <c r="AK339">
        <v>1</v>
      </c>
      <c r="AL339" s="105">
        <v>23</v>
      </c>
      <c r="AM339" s="107">
        <v>25</v>
      </c>
      <c r="AN339" s="107">
        <v>60</v>
      </c>
      <c r="AO339" s="111">
        <v>24320</v>
      </c>
      <c r="AP339" s="111">
        <f t="shared" si="90"/>
        <v>23025</v>
      </c>
      <c r="AQ339" t="s">
        <v>2345</v>
      </c>
      <c r="AR339">
        <f t="shared" si="83"/>
        <v>2324320</v>
      </c>
      <c r="AS339" s="1">
        <v>65</v>
      </c>
      <c r="AV339">
        <v>54.62</v>
      </c>
      <c r="AW339">
        <v>0.85</v>
      </c>
      <c r="AX339">
        <v>53.77</v>
      </c>
    </row>
    <row r="340" spans="1:50" hidden="1" outlineLevel="1">
      <c r="A340" t="s">
        <v>2161</v>
      </c>
      <c r="B340" s="8" t="s">
        <v>263</v>
      </c>
      <c r="C340" s="1">
        <f t="shared" si="84"/>
        <v>7510</v>
      </c>
      <c r="D340" s="8">
        <f>IF(N340&gt;0, RANK(N340,(N340:P340,Q340:AE340)),0)</f>
        <v>3</v>
      </c>
      <c r="E340" s="8">
        <f>IF(O340&gt;0,RANK(O340,(N340:P340,Q340:AE340)),0)</f>
        <v>2</v>
      </c>
      <c r="F340" s="8">
        <f t="shared" si="85"/>
        <v>1</v>
      </c>
      <c r="G340" s="61">
        <f t="shared" si="91"/>
        <v>2114</v>
      </c>
      <c r="H340" s="66">
        <f t="shared" si="92"/>
        <v>0.28149134487350197</v>
      </c>
      <c r="I340" s="7"/>
      <c r="J340" s="2">
        <f t="shared" si="86"/>
        <v>8.308921438082556E-2</v>
      </c>
      <c r="K340" s="2">
        <f t="shared" si="87"/>
        <v>0.30812250332889479</v>
      </c>
      <c r="L340" s="2">
        <f t="shared" si="88"/>
        <v>0.58961384820239682</v>
      </c>
      <c r="M340" s="2">
        <f t="shared" si="89"/>
        <v>1.9174434087882886E-2</v>
      </c>
      <c r="N340" s="61">
        <v>624</v>
      </c>
      <c r="O340" s="61">
        <v>2314</v>
      </c>
      <c r="P340" s="61">
        <v>4428</v>
      </c>
      <c r="R340" s="61">
        <v>18</v>
      </c>
      <c r="T340" s="65"/>
      <c r="Y340" s="61">
        <v>29</v>
      </c>
      <c r="Z340" s="61">
        <v>97</v>
      </c>
      <c r="AG340" t="str">
        <f t="shared" si="93"/>
        <v>Falmouth</v>
      </c>
      <c r="AH340" t="s">
        <v>1076</v>
      </c>
      <c r="AI340">
        <v>1</v>
      </c>
      <c r="AK340">
        <v>1</v>
      </c>
      <c r="AL340" s="105">
        <v>23</v>
      </c>
      <c r="AM340" s="107">
        <v>5</v>
      </c>
      <c r="AN340" s="107">
        <v>35</v>
      </c>
      <c r="AO340" s="111">
        <v>24495</v>
      </c>
      <c r="AP340" s="111">
        <f t="shared" si="90"/>
        <v>23005</v>
      </c>
      <c r="AQ340" t="s">
        <v>2345</v>
      </c>
      <c r="AR340">
        <f t="shared" si="83"/>
        <v>2324495</v>
      </c>
      <c r="AS340" s="1">
        <v>124</v>
      </c>
      <c r="AV340">
        <v>37.409999999999997</v>
      </c>
      <c r="AW340">
        <v>7.8</v>
      </c>
      <c r="AX340">
        <v>29.62</v>
      </c>
    </row>
    <row r="341" spans="1:50" hidden="1" outlineLevel="1">
      <c r="A341" t="s">
        <v>2436</v>
      </c>
      <c r="B341" s="8" t="s">
        <v>263</v>
      </c>
      <c r="C341" s="1">
        <f t="shared" si="84"/>
        <v>1585</v>
      </c>
      <c r="D341" s="8">
        <f>IF(N341&gt;0, RANK(N341,(N341:P341,Q341:AE341)),0)</f>
        <v>3</v>
      </c>
      <c r="E341" s="8">
        <f>IF(O341&gt;0,RANK(O341,(N341:P341,Q341:AE341)),0)</f>
        <v>2</v>
      </c>
      <c r="F341" s="8">
        <f t="shared" si="85"/>
        <v>1</v>
      </c>
      <c r="G341" s="61">
        <f t="shared" si="91"/>
        <v>402</v>
      </c>
      <c r="H341" s="66">
        <f t="shared" si="92"/>
        <v>0.25362776025236594</v>
      </c>
      <c r="I341" s="7"/>
      <c r="J341" s="2">
        <f t="shared" si="86"/>
        <v>0.11293375394321767</v>
      </c>
      <c r="K341" s="2">
        <f t="shared" si="87"/>
        <v>0.30157728706624604</v>
      </c>
      <c r="L341" s="2">
        <f t="shared" si="88"/>
        <v>0.55520504731861198</v>
      </c>
      <c r="M341" s="2">
        <f t="shared" si="89"/>
        <v>3.0283911671924346E-2</v>
      </c>
      <c r="N341" s="61">
        <v>179</v>
      </c>
      <c r="O341" s="61">
        <v>478</v>
      </c>
      <c r="P341" s="61">
        <v>880</v>
      </c>
      <c r="R341" s="61">
        <v>18</v>
      </c>
      <c r="T341" s="65"/>
      <c r="Y341" s="61">
        <v>14</v>
      </c>
      <c r="Z341" s="61">
        <v>16</v>
      </c>
      <c r="AG341" t="str">
        <f t="shared" si="93"/>
        <v>Farmingdale</v>
      </c>
      <c r="AH341" t="s">
        <v>1222</v>
      </c>
      <c r="AI341">
        <v>1</v>
      </c>
      <c r="AK341">
        <v>1</v>
      </c>
      <c r="AL341" s="105">
        <v>23</v>
      </c>
      <c r="AM341" s="107">
        <v>11</v>
      </c>
      <c r="AN341" s="107">
        <v>40</v>
      </c>
      <c r="AO341" s="111">
        <v>24670</v>
      </c>
      <c r="AP341" s="111">
        <f t="shared" si="90"/>
        <v>23011</v>
      </c>
      <c r="AQ341" t="s">
        <v>2345</v>
      </c>
      <c r="AR341">
        <f t="shared" si="83"/>
        <v>2324670</v>
      </c>
      <c r="AS341" s="1">
        <v>42</v>
      </c>
      <c r="AV341">
        <v>11.53</v>
      </c>
      <c r="AW341">
        <v>0.33</v>
      </c>
      <c r="AX341">
        <v>11.21</v>
      </c>
    </row>
    <row r="342" spans="1:50" hidden="1" outlineLevel="1">
      <c r="A342" t="s">
        <v>436</v>
      </c>
      <c r="B342" s="8" t="s">
        <v>263</v>
      </c>
      <c r="C342" s="1">
        <f t="shared" si="84"/>
        <v>3821</v>
      </c>
      <c r="D342" s="8">
        <f>IF(N342&gt;0, RANK(N342,(N342:P342,Q342:AE342)),0)</f>
        <v>3</v>
      </c>
      <c r="E342" s="8">
        <f>IF(O342&gt;0,RANK(O342,(N342:P342,Q342:AE342)),0)</f>
        <v>2</v>
      </c>
      <c r="F342" s="8">
        <f t="shared" si="85"/>
        <v>1</v>
      </c>
      <c r="G342" s="61">
        <f t="shared" si="91"/>
        <v>1207</v>
      </c>
      <c r="H342" s="66">
        <f t="shared" si="92"/>
        <v>0.3158858937450929</v>
      </c>
      <c r="I342" s="7"/>
      <c r="J342" s="2">
        <f t="shared" si="86"/>
        <v>0.13766029835121696</v>
      </c>
      <c r="K342" s="2">
        <f t="shared" si="87"/>
        <v>0.25333682282125097</v>
      </c>
      <c r="L342" s="2">
        <f t="shared" si="88"/>
        <v>0.56922271656634393</v>
      </c>
      <c r="M342" s="2">
        <f t="shared" si="89"/>
        <v>3.978016226118819E-2</v>
      </c>
      <c r="N342" s="61">
        <v>526</v>
      </c>
      <c r="O342" s="61">
        <v>968</v>
      </c>
      <c r="P342" s="61">
        <v>2175</v>
      </c>
      <c r="R342" s="61">
        <v>24</v>
      </c>
      <c r="T342" s="65"/>
      <c r="Y342" s="61">
        <v>45</v>
      </c>
      <c r="Z342" s="61">
        <v>83</v>
      </c>
      <c r="AG342" t="str">
        <f t="shared" si="93"/>
        <v>Farmington</v>
      </c>
      <c r="AH342" t="s">
        <v>501</v>
      </c>
      <c r="AI342">
        <v>2</v>
      </c>
      <c r="AK342">
        <v>1</v>
      </c>
      <c r="AL342" s="105">
        <v>23</v>
      </c>
      <c r="AM342" s="107">
        <v>7</v>
      </c>
      <c r="AN342" s="107">
        <v>35</v>
      </c>
      <c r="AO342" s="111">
        <v>24775</v>
      </c>
      <c r="AP342" s="111">
        <f t="shared" si="90"/>
        <v>23007</v>
      </c>
      <c r="AQ342" t="s">
        <v>2345</v>
      </c>
      <c r="AR342">
        <f t="shared" si="83"/>
        <v>2324775</v>
      </c>
      <c r="AS342" s="1">
        <v>396</v>
      </c>
      <c r="AV342">
        <v>56.04</v>
      </c>
      <c r="AW342">
        <v>0.2</v>
      </c>
      <c r="AX342">
        <v>55.83</v>
      </c>
    </row>
    <row r="343" spans="1:50" hidden="1" outlineLevel="1">
      <c r="A343" t="s">
        <v>204</v>
      </c>
      <c r="B343" s="8" t="s">
        <v>263</v>
      </c>
      <c r="C343" s="1">
        <f t="shared" si="84"/>
        <v>711</v>
      </c>
      <c r="D343" s="8">
        <f>IF(N343&gt;0, RANK(N343,(N343:P343,Q343:AE343)),0)</f>
        <v>3</v>
      </c>
      <c r="E343" s="8">
        <f>IF(O343&gt;0,RANK(O343,(N343:P343,Q343:AE343)),0)</f>
        <v>2</v>
      </c>
      <c r="F343" s="8">
        <f t="shared" si="85"/>
        <v>1</v>
      </c>
      <c r="G343" s="61">
        <f t="shared" si="91"/>
        <v>208</v>
      </c>
      <c r="H343" s="66">
        <f t="shared" si="92"/>
        <v>0.29254571026722925</v>
      </c>
      <c r="I343" s="7"/>
      <c r="J343" s="2">
        <f t="shared" si="86"/>
        <v>0.12517580872011252</v>
      </c>
      <c r="K343" s="2">
        <f t="shared" si="87"/>
        <v>0.27707454289732769</v>
      </c>
      <c r="L343" s="2">
        <f t="shared" si="88"/>
        <v>0.569620253164557</v>
      </c>
      <c r="M343" s="2">
        <f t="shared" si="89"/>
        <v>2.8129395218002839E-2</v>
      </c>
      <c r="N343" s="61">
        <v>89</v>
      </c>
      <c r="O343" s="61">
        <v>197</v>
      </c>
      <c r="P343" s="61">
        <v>405</v>
      </c>
      <c r="R343" s="61">
        <v>4</v>
      </c>
      <c r="T343" s="65"/>
      <c r="Y343" s="61">
        <v>4</v>
      </c>
      <c r="Z343" s="61">
        <v>12</v>
      </c>
      <c r="AG343" t="str">
        <f t="shared" si="93"/>
        <v>Fayette</v>
      </c>
      <c r="AH343" t="s">
        <v>1222</v>
      </c>
      <c r="AI343">
        <v>2</v>
      </c>
      <c r="AK343">
        <v>1</v>
      </c>
      <c r="AL343" s="105">
        <v>23</v>
      </c>
      <c r="AM343" s="107">
        <v>11</v>
      </c>
      <c r="AN343" s="107">
        <v>45</v>
      </c>
      <c r="AO343" s="111">
        <v>24950</v>
      </c>
      <c r="AP343" s="111">
        <f t="shared" si="90"/>
        <v>23011</v>
      </c>
      <c r="AQ343" t="s">
        <v>2345</v>
      </c>
      <c r="AR343">
        <f t="shared" si="83"/>
        <v>2324950</v>
      </c>
      <c r="AS343" s="1">
        <v>36</v>
      </c>
      <c r="AV343">
        <v>31.4</v>
      </c>
      <c r="AW343">
        <v>2.2200000000000002</v>
      </c>
      <c r="AX343">
        <v>29.18</v>
      </c>
    </row>
    <row r="344" spans="1:50" hidden="1" outlineLevel="1">
      <c r="A344" t="s">
        <v>2858</v>
      </c>
      <c r="B344" s="8" t="s">
        <v>263</v>
      </c>
      <c r="C344" s="1">
        <f t="shared" si="84"/>
        <v>49</v>
      </c>
      <c r="D344" s="8">
        <f>IF(N344&gt;0, RANK(N344,(N344:P344,Q344:AE344)),0)</f>
        <v>3</v>
      </c>
      <c r="E344" s="8">
        <f>IF(O344&gt;0,RANK(O344,(N344:P344,Q344:AE344)),0)</f>
        <v>1</v>
      </c>
      <c r="F344" s="8">
        <f t="shared" si="85"/>
        <v>2</v>
      </c>
      <c r="G344" s="61">
        <f t="shared" si="91"/>
        <v>7</v>
      </c>
      <c r="H344" s="66">
        <f t="shared" si="92"/>
        <v>0.14285714285714285</v>
      </c>
      <c r="I344" s="7"/>
      <c r="J344" s="2">
        <f t="shared" si="86"/>
        <v>0.14285714285714285</v>
      </c>
      <c r="K344" s="2">
        <f t="shared" si="87"/>
        <v>0.48979591836734693</v>
      </c>
      <c r="L344" s="2">
        <f t="shared" si="88"/>
        <v>0.34693877551020408</v>
      </c>
      <c r="M344" s="2">
        <f t="shared" si="89"/>
        <v>2.0408163265306201E-2</v>
      </c>
      <c r="N344" s="61">
        <v>7</v>
      </c>
      <c r="O344" s="61">
        <v>24</v>
      </c>
      <c r="P344" s="61">
        <v>17</v>
      </c>
      <c r="R344" s="61">
        <v>0</v>
      </c>
      <c r="T344" s="65"/>
      <c r="Y344" s="61">
        <v>0</v>
      </c>
      <c r="Z344" s="61">
        <v>1</v>
      </c>
      <c r="AG344" t="str">
        <f t="shared" si="93"/>
        <v>Fletcher's Landing</v>
      </c>
      <c r="AH344" t="s">
        <v>1363</v>
      </c>
      <c r="AI344">
        <v>2</v>
      </c>
      <c r="AK344">
        <v>1</v>
      </c>
      <c r="AL344" s="105">
        <v>23</v>
      </c>
      <c r="AM344" s="107">
        <v>9</v>
      </c>
      <c r="AO344" s="111">
        <v>54050</v>
      </c>
      <c r="AP344" s="111">
        <f t="shared" si="90"/>
        <v>23009</v>
      </c>
      <c r="AQ344" t="s">
        <v>882</v>
      </c>
      <c r="AR344">
        <f t="shared" si="83"/>
        <v>2354050</v>
      </c>
      <c r="AS344" s="1">
        <v>3</v>
      </c>
    </row>
    <row r="345" spans="1:50" hidden="1" outlineLevel="1">
      <c r="A345" t="s">
        <v>1432</v>
      </c>
      <c r="B345" s="8" t="s">
        <v>263</v>
      </c>
      <c r="C345" s="1">
        <f t="shared" si="84"/>
        <v>1576</v>
      </c>
      <c r="D345" s="8">
        <f>IF(N345&gt;0, RANK(N345,(N345:P345,Q345:AE345)),0)</f>
        <v>3</v>
      </c>
      <c r="E345" s="8">
        <f>IF(O345&gt;0,RANK(O345,(N345:P345,Q345:AE345)),0)</f>
        <v>2</v>
      </c>
      <c r="F345" s="8">
        <f t="shared" si="85"/>
        <v>1</v>
      </c>
      <c r="G345" s="61">
        <f t="shared" si="91"/>
        <v>262</v>
      </c>
      <c r="H345" s="66">
        <f t="shared" si="92"/>
        <v>0.16624365482233502</v>
      </c>
      <c r="I345" s="7"/>
      <c r="J345" s="2">
        <f t="shared" si="86"/>
        <v>0.15355329949238578</v>
      </c>
      <c r="K345" s="2">
        <f t="shared" si="87"/>
        <v>0.32106598984771573</v>
      </c>
      <c r="L345" s="2">
        <f t="shared" si="88"/>
        <v>0.48730964467005078</v>
      </c>
      <c r="M345" s="2">
        <f t="shared" si="89"/>
        <v>3.8071065989847663E-2</v>
      </c>
      <c r="N345" s="61">
        <v>242</v>
      </c>
      <c r="O345" s="61">
        <v>506</v>
      </c>
      <c r="P345" s="61">
        <v>768</v>
      </c>
      <c r="R345" s="61">
        <v>11</v>
      </c>
      <c r="T345" s="65"/>
      <c r="Y345" s="61">
        <v>18</v>
      </c>
      <c r="Z345" s="61">
        <v>31</v>
      </c>
      <c r="AG345" t="str">
        <f t="shared" si="93"/>
        <v>Fort Fairfield</v>
      </c>
      <c r="AH345" t="s">
        <v>662</v>
      </c>
      <c r="AI345">
        <v>2</v>
      </c>
      <c r="AK345">
        <v>1</v>
      </c>
      <c r="AL345" s="105">
        <v>23</v>
      </c>
      <c r="AM345" s="107">
        <v>3</v>
      </c>
      <c r="AN345" s="107">
        <v>95</v>
      </c>
      <c r="AO345" s="111">
        <v>25615</v>
      </c>
      <c r="AP345" s="111">
        <f t="shared" si="90"/>
        <v>23003</v>
      </c>
      <c r="AQ345" t="s">
        <v>2345</v>
      </c>
      <c r="AR345">
        <f t="shared" si="83"/>
        <v>2325615</v>
      </c>
      <c r="AS345" s="1">
        <v>41</v>
      </c>
      <c r="AV345">
        <v>78.37</v>
      </c>
      <c r="AW345">
        <v>1.73</v>
      </c>
      <c r="AX345">
        <v>76.64</v>
      </c>
    </row>
    <row r="346" spans="1:50" hidden="1" outlineLevel="1">
      <c r="A346" t="s">
        <v>2082</v>
      </c>
      <c r="B346" s="8" t="s">
        <v>263</v>
      </c>
      <c r="C346" s="1">
        <f t="shared" si="84"/>
        <v>1992</v>
      </c>
      <c r="D346" s="8">
        <f>IF(N346&gt;0, RANK(N346,(N346:P346,Q346:AE346)),0)</f>
        <v>3</v>
      </c>
      <c r="E346" s="8">
        <f>IF(O346&gt;0,RANK(O346,(N346:P346,Q346:AE346)),0)</f>
        <v>2</v>
      </c>
      <c r="F346" s="8">
        <f t="shared" si="85"/>
        <v>1</v>
      </c>
      <c r="G346" s="61">
        <f t="shared" si="91"/>
        <v>631</v>
      </c>
      <c r="H346" s="66">
        <f t="shared" si="92"/>
        <v>0.31676706827309237</v>
      </c>
      <c r="I346" s="7"/>
      <c r="J346" s="2">
        <f t="shared" si="86"/>
        <v>0.19277108433734941</v>
      </c>
      <c r="K346" s="2">
        <f t="shared" si="87"/>
        <v>0.23142570281124497</v>
      </c>
      <c r="L346" s="2">
        <f t="shared" si="88"/>
        <v>0.54819277108433739</v>
      </c>
      <c r="M346" s="2">
        <f t="shared" si="89"/>
        <v>2.7610441767068283E-2</v>
      </c>
      <c r="N346" s="61">
        <v>384</v>
      </c>
      <c r="O346" s="61">
        <v>461</v>
      </c>
      <c r="P346" s="61">
        <v>1092</v>
      </c>
      <c r="R346" s="61">
        <v>11</v>
      </c>
      <c r="T346" s="65"/>
      <c r="Y346" s="61">
        <v>19</v>
      </c>
      <c r="Z346" s="61">
        <v>25</v>
      </c>
      <c r="AG346" t="str">
        <f t="shared" si="93"/>
        <v>Fort Kent</v>
      </c>
      <c r="AH346" t="s">
        <v>662</v>
      </c>
      <c r="AI346">
        <v>2</v>
      </c>
      <c r="AK346">
        <v>1</v>
      </c>
      <c r="AL346" s="105">
        <v>23</v>
      </c>
      <c r="AM346" s="107">
        <v>3</v>
      </c>
      <c r="AN346" s="107">
        <v>100</v>
      </c>
      <c r="AO346" s="111">
        <v>25755</v>
      </c>
      <c r="AP346" s="111">
        <f t="shared" si="90"/>
        <v>23003</v>
      </c>
      <c r="AQ346" t="s">
        <v>2345</v>
      </c>
      <c r="AR346">
        <f t="shared" si="83"/>
        <v>2325755</v>
      </c>
      <c r="AS346" s="1">
        <v>96</v>
      </c>
      <c r="AV346">
        <v>55.35</v>
      </c>
      <c r="AW346">
        <v>1.19</v>
      </c>
      <c r="AX346">
        <v>54.16</v>
      </c>
    </row>
    <row r="347" spans="1:50" hidden="1" outlineLevel="1">
      <c r="A347" t="s">
        <v>2859</v>
      </c>
      <c r="B347" s="8" t="s">
        <v>263</v>
      </c>
      <c r="C347" s="1">
        <f t="shared" si="84"/>
        <v>2</v>
      </c>
      <c r="D347" s="8">
        <f>IF(N347&gt;0, RANK(N347,(N347:P347,Q347:AE347)),0)</f>
        <v>1</v>
      </c>
      <c r="E347" s="8">
        <f>IF(O347&gt;0,RANK(O347,(N347:P347,Q347:AE347)),0)</f>
        <v>1</v>
      </c>
      <c r="F347" s="8">
        <f t="shared" si="85"/>
        <v>0</v>
      </c>
      <c r="G347" s="61">
        <f t="shared" si="91"/>
        <v>0</v>
      </c>
      <c r="H347" s="66">
        <f t="shared" si="92"/>
        <v>0</v>
      </c>
      <c r="I347" s="7"/>
      <c r="J347" s="2">
        <f t="shared" si="86"/>
        <v>0.5</v>
      </c>
      <c r="K347" s="2">
        <f t="shared" si="87"/>
        <v>0.5</v>
      </c>
      <c r="L347" s="2">
        <f t="shared" si="88"/>
        <v>0</v>
      </c>
      <c r="M347" s="2">
        <f t="shared" si="89"/>
        <v>0</v>
      </c>
      <c r="N347" s="61">
        <v>1</v>
      </c>
      <c r="O347" s="61">
        <v>1</v>
      </c>
      <c r="P347" s="61">
        <v>0</v>
      </c>
      <c r="R347" s="61">
        <v>0</v>
      </c>
      <c r="T347" s="65"/>
      <c r="Y347" s="61">
        <v>0</v>
      </c>
      <c r="Z347" s="61">
        <v>0</v>
      </c>
      <c r="AG347" t="str">
        <f t="shared" si="93"/>
        <v xml:space="preserve"> Fort Kent Twps</v>
      </c>
      <c r="AH347" t="s">
        <v>662</v>
      </c>
      <c r="AI347">
        <v>2</v>
      </c>
      <c r="AK347">
        <v>1</v>
      </c>
      <c r="AL347" s="105">
        <v>23</v>
      </c>
      <c r="AM347" s="107">
        <v>3</v>
      </c>
      <c r="AO347" s="139">
        <v>25756</v>
      </c>
      <c r="AP347" s="111">
        <f t="shared" si="90"/>
        <v>23003</v>
      </c>
      <c r="AQ347" t="s">
        <v>882</v>
      </c>
      <c r="AR347">
        <f t="shared" si="83"/>
        <v>2325756</v>
      </c>
      <c r="AS347" s="1">
        <v>0</v>
      </c>
    </row>
    <row r="348" spans="1:50" hidden="1" outlineLevel="1">
      <c r="A348" t="s">
        <v>816</v>
      </c>
      <c r="B348" s="8" t="s">
        <v>263</v>
      </c>
      <c r="C348" s="1">
        <f t="shared" si="84"/>
        <v>520</v>
      </c>
      <c r="D348" s="8">
        <f>IF(N348&gt;0, RANK(N348,(N348:P348,Q348:AE348)),0)</f>
        <v>3</v>
      </c>
      <c r="E348" s="8">
        <f>IF(O348&gt;0,RANK(O348,(N348:P348,Q348:AE348)),0)</f>
        <v>1</v>
      </c>
      <c r="F348" s="8">
        <f t="shared" si="85"/>
        <v>2</v>
      </c>
      <c r="G348" s="61">
        <f t="shared" si="91"/>
        <v>27</v>
      </c>
      <c r="H348" s="66">
        <f t="shared" si="92"/>
        <v>5.1923076923076926E-2</v>
      </c>
      <c r="I348" s="7"/>
      <c r="J348" s="2">
        <f t="shared" si="86"/>
        <v>0.13076923076923078</v>
      </c>
      <c r="K348" s="2">
        <f t="shared" si="87"/>
        <v>0.43269230769230771</v>
      </c>
      <c r="L348" s="2">
        <f t="shared" si="88"/>
        <v>0.38076923076923075</v>
      </c>
      <c r="M348" s="2">
        <f t="shared" si="89"/>
        <v>5.5769230769230793E-2</v>
      </c>
      <c r="N348" s="61">
        <v>68</v>
      </c>
      <c r="O348" s="61">
        <v>225</v>
      </c>
      <c r="P348" s="61">
        <v>198</v>
      </c>
      <c r="R348" s="61">
        <v>11</v>
      </c>
      <c r="T348" s="65"/>
      <c r="Y348" s="61">
        <v>4</v>
      </c>
      <c r="Z348" s="61">
        <v>14</v>
      </c>
      <c r="AG348" t="str">
        <f t="shared" si="93"/>
        <v>Frankfort</v>
      </c>
      <c r="AH348" t="s">
        <v>780</v>
      </c>
      <c r="AI348">
        <v>2</v>
      </c>
      <c r="AK348">
        <v>1</v>
      </c>
      <c r="AL348" s="105">
        <v>23</v>
      </c>
      <c r="AM348" s="107">
        <v>27</v>
      </c>
      <c r="AN348" s="107">
        <v>25</v>
      </c>
      <c r="AO348" s="111">
        <v>26280</v>
      </c>
      <c r="AP348" s="111">
        <f t="shared" si="90"/>
        <v>23027</v>
      </c>
      <c r="AQ348" t="s">
        <v>2345</v>
      </c>
      <c r="AR348">
        <f t="shared" si="83"/>
        <v>2326280</v>
      </c>
      <c r="AS348" s="1">
        <v>25</v>
      </c>
      <c r="AV348">
        <v>25.91</v>
      </c>
      <c r="AW348">
        <v>1.28</v>
      </c>
      <c r="AX348">
        <v>24.63</v>
      </c>
    </row>
    <row r="349" spans="1:50" hidden="1" outlineLevel="1">
      <c r="A349" t="s">
        <v>501</v>
      </c>
      <c r="B349" s="8" t="s">
        <v>263</v>
      </c>
      <c r="C349" s="1">
        <f t="shared" si="84"/>
        <v>715</v>
      </c>
      <c r="D349" s="8">
        <f>IF(N349&gt;0, RANK(N349,(N349:P349,Q349:AE349)),0)</f>
        <v>3</v>
      </c>
      <c r="E349" s="8">
        <f>IF(O349&gt;0,RANK(O349,(N349:P349,Q349:AE349)),0)</f>
        <v>2</v>
      </c>
      <c r="F349" s="8">
        <f t="shared" si="85"/>
        <v>1</v>
      </c>
      <c r="G349" s="61">
        <f t="shared" si="91"/>
        <v>13</v>
      </c>
      <c r="H349" s="66">
        <f t="shared" si="92"/>
        <v>1.8181818181818181E-2</v>
      </c>
      <c r="I349" s="7"/>
      <c r="J349" s="2">
        <f t="shared" si="86"/>
        <v>0.11328671328671329</v>
      </c>
      <c r="K349" s="2">
        <f t="shared" si="87"/>
        <v>0.41958041958041958</v>
      </c>
      <c r="L349" s="2">
        <f t="shared" si="88"/>
        <v>0.43776223776223777</v>
      </c>
      <c r="M349" s="2">
        <f t="shared" si="89"/>
        <v>2.9370629370629397E-2</v>
      </c>
      <c r="N349" s="61">
        <v>81</v>
      </c>
      <c r="O349" s="61">
        <v>300</v>
      </c>
      <c r="P349" s="61">
        <v>313</v>
      </c>
      <c r="R349" s="61">
        <v>5</v>
      </c>
      <c r="T349" s="65"/>
      <c r="Y349" s="61">
        <v>8</v>
      </c>
      <c r="Z349" s="61">
        <v>8</v>
      </c>
      <c r="AG349" t="str">
        <f t="shared" si="93"/>
        <v>Franklin</v>
      </c>
      <c r="AH349" t="s">
        <v>1363</v>
      </c>
      <c r="AI349">
        <v>2</v>
      </c>
      <c r="AK349">
        <v>1</v>
      </c>
      <c r="AL349" s="105">
        <v>23</v>
      </c>
      <c r="AM349" s="107">
        <v>9</v>
      </c>
      <c r="AN349" s="107">
        <v>70</v>
      </c>
      <c r="AO349" s="111">
        <v>26350</v>
      </c>
      <c r="AP349" s="111">
        <f t="shared" si="90"/>
        <v>23009</v>
      </c>
      <c r="AQ349" t="s">
        <v>2345</v>
      </c>
      <c r="AR349">
        <f t="shared" si="83"/>
        <v>2326350</v>
      </c>
      <c r="AS349" s="1">
        <v>30</v>
      </c>
      <c r="AV349">
        <v>41.71</v>
      </c>
      <c r="AW349">
        <v>4.99</v>
      </c>
      <c r="AX349">
        <v>36.729999999999997</v>
      </c>
    </row>
    <row r="350" spans="1:50" hidden="1" outlineLevel="1">
      <c r="A350" t="s">
        <v>2860</v>
      </c>
      <c r="B350" s="8" t="s">
        <v>263</v>
      </c>
      <c r="C350" s="1">
        <f t="shared" si="84"/>
        <v>7</v>
      </c>
      <c r="D350" s="8">
        <f>IF(N350&gt;0, RANK(N350,(N350:P350,Q350:AE350)),0)</f>
        <v>0</v>
      </c>
      <c r="E350" s="8">
        <f>IF(O350&gt;0,RANK(O350,(N350:P350,Q350:AE350)),0)</f>
        <v>1</v>
      </c>
      <c r="F350" s="8">
        <f t="shared" si="85"/>
        <v>2</v>
      </c>
      <c r="G350" s="61">
        <f t="shared" si="91"/>
        <v>3</v>
      </c>
      <c r="H350" s="66">
        <f t="shared" si="92"/>
        <v>0.42857142857142855</v>
      </c>
      <c r="I350" s="7"/>
      <c r="J350" s="2">
        <f t="shared" si="86"/>
        <v>0</v>
      </c>
      <c r="K350" s="2">
        <f t="shared" si="87"/>
        <v>0.7142857142857143</v>
      </c>
      <c r="L350" s="2">
        <f t="shared" si="88"/>
        <v>0.2857142857142857</v>
      </c>
      <c r="M350" s="2">
        <f t="shared" si="89"/>
        <v>0</v>
      </c>
      <c r="N350" s="61">
        <v>0</v>
      </c>
      <c r="O350" s="61">
        <v>5</v>
      </c>
      <c r="P350" s="61">
        <v>2</v>
      </c>
      <c r="R350" s="61">
        <v>0</v>
      </c>
      <c r="T350" s="65"/>
      <c r="Y350" s="61">
        <v>0</v>
      </c>
      <c r="Z350" s="61">
        <v>0</v>
      </c>
      <c r="AG350" t="str">
        <f t="shared" si="93"/>
        <v xml:space="preserve"> Franklin Twps</v>
      </c>
      <c r="AH350" t="s">
        <v>1363</v>
      </c>
      <c r="AI350">
        <v>2</v>
      </c>
      <c r="AK350">
        <v>1</v>
      </c>
      <c r="AL350" s="105">
        <v>23</v>
      </c>
      <c r="AM350" s="107">
        <v>9</v>
      </c>
      <c r="AO350" s="139">
        <v>26351</v>
      </c>
      <c r="AP350" s="111">
        <f t="shared" si="90"/>
        <v>23009</v>
      </c>
      <c r="AQ350" t="s">
        <v>882</v>
      </c>
      <c r="AR350">
        <f t="shared" si="83"/>
        <v>2326351</v>
      </c>
      <c r="AS350" s="1">
        <v>0</v>
      </c>
    </row>
    <row r="351" spans="1:50" hidden="1" outlineLevel="1">
      <c r="A351" t="s">
        <v>1720</v>
      </c>
      <c r="B351" s="8" t="s">
        <v>263</v>
      </c>
      <c r="C351" s="1">
        <f t="shared" si="84"/>
        <v>399</v>
      </c>
      <c r="D351" s="8">
        <f>IF(N351&gt;0, RANK(N351,(N351:P351,Q351:AE351)),0)</f>
        <v>3</v>
      </c>
      <c r="E351" s="8">
        <f>IF(O351&gt;0,RANK(O351,(N351:P351,Q351:AE351)),0)</f>
        <v>2</v>
      </c>
      <c r="F351" s="8">
        <f t="shared" si="85"/>
        <v>1</v>
      </c>
      <c r="G351" s="61">
        <f t="shared" si="91"/>
        <v>76</v>
      </c>
      <c r="H351" s="66">
        <f t="shared" si="92"/>
        <v>0.19047619047619047</v>
      </c>
      <c r="I351" s="7"/>
      <c r="J351" s="2">
        <f t="shared" si="86"/>
        <v>0.16791979949874686</v>
      </c>
      <c r="K351" s="2">
        <f t="shared" si="87"/>
        <v>0.2982456140350877</v>
      </c>
      <c r="L351" s="2">
        <f t="shared" si="88"/>
        <v>0.48872180451127817</v>
      </c>
      <c r="M351" s="2">
        <f t="shared" si="89"/>
        <v>4.511278195488716E-2</v>
      </c>
      <c r="N351" s="61">
        <v>67</v>
      </c>
      <c r="O351" s="61">
        <v>119</v>
      </c>
      <c r="P351" s="61">
        <v>195</v>
      </c>
      <c r="R351" s="61">
        <v>6</v>
      </c>
      <c r="T351" s="65"/>
      <c r="Y351" s="61">
        <v>5</v>
      </c>
      <c r="Z351" s="61">
        <v>7</v>
      </c>
      <c r="AG351" t="str">
        <f t="shared" si="93"/>
        <v>Freedom</v>
      </c>
      <c r="AH351" t="s">
        <v>780</v>
      </c>
      <c r="AI351">
        <v>2</v>
      </c>
      <c r="AK351">
        <v>1</v>
      </c>
      <c r="AL351" s="105">
        <v>23</v>
      </c>
      <c r="AM351" s="107">
        <v>27</v>
      </c>
      <c r="AN351" s="107">
        <v>30</v>
      </c>
      <c r="AO351" s="111">
        <v>26420</v>
      </c>
      <c r="AP351" s="111">
        <f t="shared" si="90"/>
        <v>23027</v>
      </c>
      <c r="AQ351" t="s">
        <v>2345</v>
      </c>
      <c r="AR351">
        <f t="shared" si="83"/>
        <v>2326420</v>
      </c>
      <c r="AS351" s="1">
        <v>7</v>
      </c>
      <c r="AV351">
        <v>22.24</v>
      </c>
      <c r="AW351">
        <v>0.71</v>
      </c>
      <c r="AX351">
        <v>21.52</v>
      </c>
    </row>
    <row r="352" spans="1:50" hidden="1" outlineLevel="1">
      <c r="A352" s="34" t="s">
        <v>1610</v>
      </c>
      <c r="B352" s="8" t="s">
        <v>263</v>
      </c>
      <c r="C352" s="1">
        <f t="shared" si="84"/>
        <v>130</v>
      </c>
      <c r="D352" s="8">
        <f>IF(N352&gt;0, RANK(N352,(N352:P352,Q352:AE352)),0)</f>
        <v>3</v>
      </c>
      <c r="E352" s="8">
        <f>IF(O352&gt;0,RANK(O352,(N352:P352,Q352:AE352)),0)</f>
        <v>2</v>
      </c>
      <c r="F352" s="8">
        <f t="shared" si="85"/>
        <v>1</v>
      </c>
      <c r="G352" s="61">
        <f t="shared" si="91"/>
        <v>20</v>
      </c>
      <c r="H352" s="66">
        <f t="shared" si="92"/>
        <v>0.15384615384615385</v>
      </c>
      <c r="I352" s="7"/>
      <c r="J352" s="2">
        <f t="shared" si="86"/>
        <v>0.11538461538461539</v>
      </c>
      <c r="K352" s="2">
        <f t="shared" si="87"/>
        <v>0.35384615384615387</v>
      </c>
      <c r="L352" s="2">
        <f t="shared" si="88"/>
        <v>0.50769230769230766</v>
      </c>
      <c r="M352" s="2">
        <f t="shared" si="89"/>
        <v>2.3076923076922995E-2</v>
      </c>
      <c r="N352" s="61">
        <v>15</v>
      </c>
      <c r="O352" s="61">
        <v>46</v>
      </c>
      <c r="P352" s="61">
        <v>66</v>
      </c>
      <c r="R352" s="61">
        <v>0</v>
      </c>
      <c r="T352" s="65"/>
      <c r="Y352" s="61">
        <v>1</v>
      </c>
      <c r="Z352" s="61">
        <v>2</v>
      </c>
      <c r="AG352" t="str">
        <f t="shared" si="93"/>
        <v>Freeman</v>
      </c>
      <c r="AH352" t="s">
        <v>501</v>
      </c>
      <c r="AI352">
        <v>2</v>
      </c>
      <c r="AK352">
        <v>1</v>
      </c>
      <c r="AL352" s="105">
        <v>23</v>
      </c>
      <c r="AM352" s="107">
        <v>7</v>
      </c>
      <c r="AO352" s="111">
        <v>26500</v>
      </c>
      <c r="AP352" s="111">
        <f t="shared" si="90"/>
        <v>23007</v>
      </c>
      <c r="AQ352" t="s">
        <v>882</v>
      </c>
      <c r="AR352">
        <f t="shared" si="83"/>
        <v>2326500</v>
      </c>
      <c r="AS352" s="1">
        <v>6</v>
      </c>
    </row>
    <row r="353" spans="1:50" hidden="1" outlineLevel="1">
      <c r="A353" t="s">
        <v>1739</v>
      </c>
      <c r="B353" s="8" t="s">
        <v>263</v>
      </c>
      <c r="C353" s="1">
        <f t="shared" si="84"/>
        <v>5061</v>
      </c>
      <c r="D353" s="8">
        <f>IF(N353&gt;0, RANK(N353,(N353:P353,Q353:AE353)),0)</f>
        <v>3</v>
      </c>
      <c r="E353" s="8">
        <f>IF(O353&gt;0,RANK(O353,(N353:P353,Q353:AE353)),0)</f>
        <v>2</v>
      </c>
      <c r="F353" s="8">
        <f t="shared" si="85"/>
        <v>1</v>
      </c>
      <c r="G353" s="61">
        <f t="shared" si="91"/>
        <v>1956</v>
      </c>
      <c r="H353" s="66">
        <f t="shared" si="92"/>
        <v>0.38648488441019563</v>
      </c>
      <c r="I353" s="7"/>
      <c r="J353" s="2">
        <f t="shared" si="86"/>
        <v>9.9585062240663894E-2</v>
      </c>
      <c r="K353" s="2">
        <f t="shared" si="87"/>
        <v>0.24165184746097609</v>
      </c>
      <c r="L353" s="2">
        <f t="shared" si="88"/>
        <v>0.62813673187117169</v>
      </c>
      <c r="M353" s="2">
        <f t="shared" si="89"/>
        <v>3.0626358427188305E-2</v>
      </c>
      <c r="N353" s="61">
        <v>504</v>
      </c>
      <c r="O353" s="61">
        <v>1223</v>
      </c>
      <c r="P353" s="61">
        <v>3179</v>
      </c>
      <c r="R353" s="61">
        <v>26</v>
      </c>
      <c r="T353" s="65"/>
      <c r="Y353" s="61">
        <v>42</v>
      </c>
      <c r="Z353" s="61">
        <v>87</v>
      </c>
      <c r="AG353" t="str">
        <f t="shared" si="93"/>
        <v>Freeport</v>
      </c>
      <c r="AH353" t="s">
        <v>1076</v>
      </c>
      <c r="AI353">
        <v>1</v>
      </c>
      <c r="AK353">
        <v>1</v>
      </c>
      <c r="AL353" s="105">
        <v>23</v>
      </c>
      <c r="AM353" s="107">
        <v>5</v>
      </c>
      <c r="AN353" s="107">
        <v>40</v>
      </c>
      <c r="AO353" s="111">
        <v>26525</v>
      </c>
      <c r="AP353" s="111">
        <f t="shared" si="90"/>
        <v>23005</v>
      </c>
      <c r="AQ353" t="s">
        <v>2345</v>
      </c>
      <c r="AR353">
        <f t="shared" si="83"/>
        <v>2326525</v>
      </c>
      <c r="AS353" s="1">
        <v>84</v>
      </c>
      <c r="AV353">
        <v>46.48</v>
      </c>
      <c r="AW353">
        <v>11.78</v>
      </c>
      <c r="AX353">
        <v>34.71</v>
      </c>
    </row>
    <row r="354" spans="1:50" hidden="1" outlineLevel="1">
      <c r="A354" t="s">
        <v>2387</v>
      </c>
      <c r="B354" s="8" t="s">
        <v>263</v>
      </c>
      <c r="C354" s="1">
        <f t="shared" si="84"/>
        <v>39</v>
      </c>
      <c r="D354" s="8">
        <f>IF(N354&gt;0, RANK(N354,(N354:P354,Q354:AE354)),0)</f>
        <v>3</v>
      </c>
      <c r="E354" s="8">
        <f>IF(O354&gt;0,RANK(O354,(N354:P354,Q354:AE354)),0)</f>
        <v>2</v>
      </c>
      <c r="F354" s="8">
        <f t="shared" si="85"/>
        <v>1</v>
      </c>
      <c r="G354" s="61">
        <f t="shared" si="91"/>
        <v>16</v>
      </c>
      <c r="H354" s="66">
        <f t="shared" si="92"/>
        <v>0.41025641025641024</v>
      </c>
      <c r="I354" s="7"/>
      <c r="J354" s="2">
        <f t="shared" si="86"/>
        <v>0.17948717948717949</v>
      </c>
      <c r="K354" s="2">
        <f t="shared" si="87"/>
        <v>0.20512820512820512</v>
      </c>
      <c r="L354" s="2">
        <f t="shared" si="88"/>
        <v>0.61538461538461542</v>
      </c>
      <c r="M354" s="2">
        <f t="shared" si="89"/>
        <v>0</v>
      </c>
      <c r="N354" s="61">
        <v>7</v>
      </c>
      <c r="O354" s="61">
        <v>8</v>
      </c>
      <c r="P354" s="61">
        <v>24</v>
      </c>
      <c r="R354" s="61">
        <v>0</v>
      </c>
      <c r="T354" s="65"/>
      <c r="Y354" s="61">
        <v>0</v>
      </c>
      <c r="Z354" s="61">
        <v>0</v>
      </c>
      <c r="AG354" t="str">
        <f t="shared" si="93"/>
        <v>Frenchboro</v>
      </c>
      <c r="AH354" t="s">
        <v>1363</v>
      </c>
      <c r="AI354">
        <v>2</v>
      </c>
      <c r="AK354">
        <v>1</v>
      </c>
      <c r="AL354" s="105">
        <v>23</v>
      </c>
      <c r="AM354" s="107">
        <v>9</v>
      </c>
      <c r="AN354" s="107">
        <v>73</v>
      </c>
      <c r="AO354" s="111">
        <v>26595</v>
      </c>
      <c r="AP354" s="111">
        <f t="shared" si="90"/>
        <v>23009</v>
      </c>
      <c r="AQ354" t="s">
        <v>2345</v>
      </c>
      <c r="AR354">
        <f t="shared" si="83"/>
        <v>2326595</v>
      </c>
      <c r="AS354" s="1">
        <v>3</v>
      </c>
      <c r="AV354">
        <v>94.56</v>
      </c>
      <c r="AW354">
        <v>89.74</v>
      </c>
      <c r="AX354">
        <v>4.8099999999999996</v>
      </c>
    </row>
    <row r="355" spans="1:50" hidden="1" outlineLevel="1">
      <c r="A355" t="s">
        <v>2247</v>
      </c>
      <c r="B355" s="8" t="s">
        <v>263</v>
      </c>
      <c r="C355" s="1">
        <f t="shared" si="84"/>
        <v>573</v>
      </c>
      <c r="D355" s="8">
        <f>IF(N355&gt;0, RANK(N355,(N355:P355,Q355:AE355)),0)</f>
        <v>3</v>
      </c>
      <c r="E355" s="8">
        <f>IF(O355&gt;0,RANK(O355,(N355:P355,Q355:AE355)),0)</f>
        <v>2</v>
      </c>
      <c r="F355" s="8">
        <f t="shared" si="85"/>
        <v>1</v>
      </c>
      <c r="G355" s="61">
        <f t="shared" si="91"/>
        <v>162</v>
      </c>
      <c r="H355" s="66">
        <f t="shared" si="92"/>
        <v>0.28272251308900526</v>
      </c>
      <c r="I355" s="7"/>
      <c r="J355" s="2">
        <f t="shared" si="86"/>
        <v>0.20767888307155322</v>
      </c>
      <c r="K355" s="2">
        <f t="shared" si="87"/>
        <v>0.24083769633507854</v>
      </c>
      <c r="L355" s="2">
        <f t="shared" si="88"/>
        <v>0.52356020942408377</v>
      </c>
      <c r="M355" s="2">
        <f t="shared" si="89"/>
        <v>2.7923211169284423E-2</v>
      </c>
      <c r="N355" s="61">
        <v>119</v>
      </c>
      <c r="O355" s="61">
        <v>138</v>
      </c>
      <c r="P355" s="61">
        <v>300</v>
      </c>
      <c r="R355" s="61">
        <v>3</v>
      </c>
      <c r="T355" s="65"/>
      <c r="Y355" s="61">
        <v>6</v>
      </c>
      <c r="Z355" s="61">
        <v>7</v>
      </c>
      <c r="AG355" t="str">
        <f t="shared" si="93"/>
        <v>Frenchville</v>
      </c>
      <c r="AH355" t="s">
        <v>662</v>
      </c>
      <c r="AI355">
        <v>2</v>
      </c>
      <c r="AK355">
        <v>1</v>
      </c>
      <c r="AL355" s="105">
        <v>23</v>
      </c>
      <c r="AM355" s="107">
        <v>3</v>
      </c>
      <c r="AN355" s="107">
        <v>105</v>
      </c>
      <c r="AO355" s="111">
        <v>26735</v>
      </c>
      <c r="AP355" s="111">
        <f t="shared" si="90"/>
        <v>23003</v>
      </c>
      <c r="AQ355" t="s">
        <v>2345</v>
      </c>
      <c r="AR355">
        <f t="shared" si="83"/>
        <v>2326735</v>
      </c>
      <c r="AS355" s="1">
        <v>29</v>
      </c>
      <c r="AV355">
        <v>29.21</v>
      </c>
      <c r="AW355">
        <v>0.64</v>
      </c>
      <c r="AX355">
        <v>28.57</v>
      </c>
    </row>
    <row r="356" spans="1:50" hidden="1" outlineLevel="1">
      <c r="A356" t="s">
        <v>1371</v>
      </c>
      <c r="B356" s="8" t="s">
        <v>263</v>
      </c>
      <c r="C356" s="1">
        <f t="shared" si="84"/>
        <v>690</v>
      </c>
      <c r="D356" s="8">
        <f>IF(N356&gt;0, RANK(N356,(N356:P356,Q356:AE356)),0)</f>
        <v>3</v>
      </c>
      <c r="E356" s="8">
        <f>IF(O356&gt;0,RANK(O356,(N356:P356,Q356:AE356)),0)</f>
        <v>2</v>
      </c>
      <c r="F356" s="8">
        <f t="shared" si="85"/>
        <v>1</v>
      </c>
      <c r="G356" s="61">
        <f t="shared" si="91"/>
        <v>42</v>
      </c>
      <c r="H356" s="66">
        <f t="shared" si="92"/>
        <v>6.0869565217391307E-2</v>
      </c>
      <c r="I356" s="7"/>
      <c r="J356" s="2">
        <f t="shared" si="86"/>
        <v>0.10579710144927536</v>
      </c>
      <c r="K356" s="2">
        <f t="shared" si="87"/>
        <v>0.40579710144927539</v>
      </c>
      <c r="L356" s="2">
        <f t="shared" si="88"/>
        <v>0.46666666666666667</v>
      </c>
      <c r="M356" s="2">
        <f t="shared" si="89"/>
        <v>2.1739130434782594E-2</v>
      </c>
      <c r="N356" s="61">
        <v>73</v>
      </c>
      <c r="O356" s="61">
        <v>280</v>
      </c>
      <c r="P356" s="61">
        <v>322</v>
      </c>
      <c r="R356" s="61">
        <v>4</v>
      </c>
      <c r="T356" s="65"/>
      <c r="Y356" s="61">
        <v>4</v>
      </c>
      <c r="Z356" s="61">
        <v>7</v>
      </c>
      <c r="AG356" t="str">
        <f t="shared" si="93"/>
        <v>Friendship</v>
      </c>
      <c r="AH356" t="s">
        <v>533</v>
      </c>
      <c r="AI356">
        <v>1</v>
      </c>
      <c r="AK356">
        <v>1</v>
      </c>
      <c r="AL356" s="105">
        <v>23</v>
      </c>
      <c r="AM356" s="107">
        <v>13</v>
      </c>
      <c r="AN356" s="107">
        <v>20</v>
      </c>
      <c r="AO356" s="111">
        <v>26805</v>
      </c>
      <c r="AP356" s="111">
        <f t="shared" si="90"/>
        <v>23013</v>
      </c>
      <c r="AQ356" t="s">
        <v>2345</v>
      </c>
      <c r="AR356">
        <f t="shared" si="83"/>
        <v>2326805</v>
      </c>
      <c r="AS356" s="1">
        <v>31</v>
      </c>
      <c r="AV356">
        <v>31.03</v>
      </c>
      <c r="AW356">
        <v>17.010000000000002</v>
      </c>
      <c r="AX356">
        <v>14.02</v>
      </c>
    </row>
    <row r="357" spans="1:50" hidden="1" outlineLevel="1">
      <c r="A357" s="34" t="s">
        <v>1508</v>
      </c>
      <c r="B357" s="8" t="s">
        <v>263</v>
      </c>
      <c r="C357" s="1">
        <f t="shared" si="84"/>
        <v>55</v>
      </c>
      <c r="D357" s="8">
        <f>IF(N357&gt;0, RANK(N357,(N357:P357,Q357:AE357)),0)</f>
        <v>3</v>
      </c>
      <c r="E357" s="8">
        <f>IF(O357&gt;0,RANK(O357,(N357:P357,Q357:AE357)),0)</f>
        <v>1</v>
      </c>
      <c r="F357" s="8">
        <f t="shared" si="85"/>
        <v>2</v>
      </c>
      <c r="G357" s="61">
        <f t="shared" si="91"/>
        <v>3</v>
      </c>
      <c r="H357" s="66">
        <f t="shared" si="92"/>
        <v>5.4545454545454543E-2</v>
      </c>
      <c r="I357" s="7"/>
      <c r="J357" s="2">
        <f t="shared" si="86"/>
        <v>0.14545454545454545</v>
      </c>
      <c r="K357" s="2">
        <f t="shared" si="87"/>
        <v>0.45454545454545453</v>
      </c>
      <c r="L357" s="2">
        <f t="shared" si="88"/>
        <v>0.4</v>
      </c>
      <c r="M357" s="2">
        <f t="shared" si="89"/>
        <v>-5.5511151231257827E-17</v>
      </c>
      <c r="N357" s="61">
        <v>8</v>
      </c>
      <c r="O357" s="61">
        <v>25</v>
      </c>
      <c r="P357" s="61">
        <v>22</v>
      </c>
      <c r="R357" s="61">
        <v>0</v>
      </c>
      <c r="T357" s="65"/>
      <c r="Y357" s="61">
        <v>0</v>
      </c>
      <c r="Z357" s="61">
        <v>0</v>
      </c>
      <c r="AG357" t="str">
        <f t="shared" si="93"/>
        <v>Frye Island</v>
      </c>
      <c r="AH357" t="s">
        <v>1076</v>
      </c>
      <c r="AI357">
        <v>1</v>
      </c>
      <c r="AK357">
        <v>1</v>
      </c>
      <c r="AL357" s="105">
        <v>23</v>
      </c>
      <c r="AM357" s="107">
        <v>5</v>
      </c>
      <c r="AN357" s="107">
        <v>43</v>
      </c>
      <c r="AO357" s="111">
        <v>27025</v>
      </c>
      <c r="AP357" s="111">
        <f t="shared" si="90"/>
        <v>23005</v>
      </c>
      <c r="AQ357" t="s">
        <v>2345</v>
      </c>
      <c r="AR357">
        <f t="shared" si="83"/>
        <v>2327025</v>
      </c>
      <c r="AS357" s="1">
        <v>2</v>
      </c>
      <c r="AV357">
        <v>1.6</v>
      </c>
      <c r="AW357">
        <v>0.27</v>
      </c>
      <c r="AX357">
        <v>1.33</v>
      </c>
    </row>
    <row r="358" spans="1:50" hidden="1" outlineLevel="1">
      <c r="A358" t="s">
        <v>1801</v>
      </c>
      <c r="B358" s="8" t="s">
        <v>263</v>
      </c>
      <c r="C358" s="1">
        <f t="shared" si="84"/>
        <v>1590</v>
      </c>
      <c r="D358" s="8">
        <f>IF(N358&gt;0, RANK(N358,(N358:P358,Q358:AE358)),0)</f>
        <v>3</v>
      </c>
      <c r="E358" s="8">
        <f>IF(O358&gt;0,RANK(O358,(N358:P358,Q358:AE358)),0)</f>
        <v>2</v>
      </c>
      <c r="F358" s="8">
        <f t="shared" si="85"/>
        <v>1</v>
      </c>
      <c r="G358" s="61">
        <f t="shared" si="91"/>
        <v>448</v>
      </c>
      <c r="H358" s="66">
        <f t="shared" si="92"/>
        <v>0.28176100628930817</v>
      </c>
      <c r="I358" s="7"/>
      <c r="J358" s="2">
        <f t="shared" si="86"/>
        <v>0.13647798742138365</v>
      </c>
      <c r="K358" s="2">
        <f t="shared" si="87"/>
        <v>0.27672955974842767</v>
      </c>
      <c r="L358" s="2">
        <f t="shared" si="88"/>
        <v>0.55849056603773584</v>
      </c>
      <c r="M358" s="2">
        <f t="shared" si="89"/>
        <v>2.8301886792452824E-2</v>
      </c>
      <c r="N358" s="61">
        <v>217</v>
      </c>
      <c r="O358" s="61">
        <v>440</v>
      </c>
      <c r="P358" s="61">
        <v>888</v>
      </c>
      <c r="R358" s="61">
        <v>12</v>
      </c>
      <c r="T358" s="65"/>
      <c r="Y358" s="61">
        <v>12</v>
      </c>
      <c r="Z358" s="61">
        <v>21</v>
      </c>
      <c r="AG358" t="str">
        <f t="shared" si="93"/>
        <v>Fryeburg</v>
      </c>
      <c r="AH358" t="s">
        <v>2430</v>
      </c>
      <c r="AI358">
        <v>2</v>
      </c>
      <c r="AK358">
        <v>1</v>
      </c>
      <c r="AL358" s="105">
        <v>23</v>
      </c>
      <c r="AM358" s="107">
        <v>17</v>
      </c>
      <c r="AN358" s="107">
        <v>45</v>
      </c>
      <c r="AO358" s="111">
        <v>26910</v>
      </c>
      <c r="AP358" s="111">
        <f t="shared" si="90"/>
        <v>23017</v>
      </c>
      <c r="AQ358" t="s">
        <v>2345</v>
      </c>
      <c r="AR358">
        <f t="shared" si="83"/>
        <v>2326910</v>
      </c>
      <c r="AS358" s="1">
        <v>60</v>
      </c>
      <c r="AV358">
        <v>65.87</v>
      </c>
      <c r="AW358">
        <v>7.52</v>
      </c>
      <c r="AX358">
        <v>58.34</v>
      </c>
    </row>
    <row r="359" spans="1:50" hidden="1" outlineLevel="1">
      <c r="A359" t="s">
        <v>1118</v>
      </c>
      <c r="B359" s="8" t="s">
        <v>263</v>
      </c>
      <c r="C359" s="1">
        <f t="shared" si="84"/>
        <v>2977</v>
      </c>
      <c r="D359" s="8">
        <f>IF(N359&gt;0, RANK(N359,(N359:P359,Q359:AE359)),0)</f>
        <v>3</v>
      </c>
      <c r="E359" s="8">
        <f>IF(O359&gt;0,RANK(O359,(N359:P359,Q359:AE359)),0)</f>
        <v>2</v>
      </c>
      <c r="F359" s="8">
        <f t="shared" si="85"/>
        <v>1</v>
      </c>
      <c r="G359" s="61">
        <f t="shared" si="91"/>
        <v>764</v>
      </c>
      <c r="H359" s="66">
        <f t="shared" si="92"/>
        <v>0.25663419549882432</v>
      </c>
      <c r="I359" s="7"/>
      <c r="J359" s="2">
        <f t="shared" si="86"/>
        <v>0.12159892509237487</v>
      </c>
      <c r="K359" s="2">
        <f t="shared" si="87"/>
        <v>0.29392005374538127</v>
      </c>
      <c r="L359" s="2">
        <f t="shared" si="88"/>
        <v>0.5505542492442056</v>
      </c>
      <c r="M359" s="2">
        <f t="shared" si="89"/>
        <v>3.3926771918038168E-2</v>
      </c>
      <c r="N359" s="61">
        <v>362</v>
      </c>
      <c r="O359" s="61">
        <v>875</v>
      </c>
      <c r="P359" s="61">
        <v>1639</v>
      </c>
      <c r="R359" s="61">
        <v>23</v>
      </c>
      <c r="T359" s="65"/>
      <c r="Y359" s="61">
        <v>31</v>
      </c>
      <c r="Z359" s="61">
        <v>47</v>
      </c>
      <c r="AG359" t="str">
        <f>A359</f>
        <v>Gardiner</v>
      </c>
      <c r="AH359" t="s">
        <v>1222</v>
      </c>
      <c r="AI359">
        <v>2</v>
      </c>
      <c r="AK359">
        <v>1</v>
      </c>
      <c r="AL359" s="105">
        <v>23</v>
      </c>
      <c r="AM359" s="107">
        <v>11</v>
      </c>
      <c r="AN359" s="107">
        <v>50</v>
      </c>
      <c r="AO359" s="111">
        <v>27085</v>
      </c>
      <c r="AP359" s="111">
        <f t="shared" si="90"/>
        <v>23011</v>
      </c>
      <c r="AQ359" t="s">
        <v>1462</v>
      </c>
      <c r="AR359">
        <f t="shared" si="83"/>
        <v>2327085</v>
      </c>
      <c r="AS359" s="1">
        <v>47</v>
      </c>
      <c r="AV359">
        <v>16.61</v>
      </c>
      <c r="AW359">
        <v>0.95</v>
      </c>
      <c r="AX359">
        <v>15.67</v>
      </c>
    </row>
    <row r="360" spans="1:50" hidden="1" outlineLevel="1">
      <c r="A360" t="s">
        <v>973</v>
      </c>
      <c r="B360" s="8" t="s">
        <v>263</v>
      </c>
      <c r="C360" s="1">
        <f t="shared" si="84"/>
        <v>48</v>
      </c>
      <c r="D360" s="8">
        <f>IF(N360&gt;0, RANK(N360,(N360:P360,Q360:AE360)),0)</f>
        <v>3</v>
      </c>
      <c r="E360" s="8">
        <f>IF(O360&gt;0,RANK(O360,(N360:P360,Q360:AE360)),0)</f>
        <v>2</v>
      </c>
      <c r="F360" s="8">
        <f t="shared" si="85"/>
        <v>1</v>
      </c>
      <c r="G360" s="61">
        <f t="shared" si="91"/>
        <v>4</v>
      </c>
      <c r="H360" s="66">
        <f t="shared" si="92"/>
        <v>8.3333333333333329E-2</v>
      </c>
      <c r="I360" s="7"/>
      <c r="J360" s="2">
        <f t="shared" si="86"/>
        <v>0.125</v>
      </c>
      <c r="K360" s="2">
        <f t="shared" si="87"/>
        <v>0.375</v>
      </c>
      <c r="L360" s="2">
        <f t="shared" si="88"/>
        <v>0.45833333333333331</v>
      </c>
      <c r="M360" s="2">
        <f t="shared" si="89"/>
        <v>4.1666666666666685E-2</v>
      </c>
      <c r="N360" s="61">
        <v>6</v>
      </c>
      <c r="O360" s="61">
        <v>18</v>
      </c>
      <c r="P360" s="61">
        <v>22</v>
      </c>
      <c r="R360" s="61">
        <v>1</v>
      </c>
      <c r="T360" s="65"/>
      <c r="Y360" s="61">
        <v>0</v>
      </c>
      <c r="Z360" s="61">
        <v>1</v>
      </c>
      <c r="AG360" t="str">
        <f t="shared" si="93"/>
        <v>Garfield</v>
      </c>
      <c r="AH360" t="s">
        <v>662</v>
      </c>
      <c r="AI360">
        <v>2</v>
      </c>
      <c r="AK360">
        <v>1</v>
      </c>
      <c r="AL360" s="105">
        <v>23</v>
      </c>
      <c r="AM360" s="107">
        <v>3</v>
      </c>
      <c r="AN360" s="107">
        <v>110</v>
      </c>
      <c r="AO360" s="111">
        <v>27120</v>
      </c>
      <c r="AP360" s="111">
        <f t="shared" si="90"/>
        <v>23003</v>
      </c>
      <c r="AQ360" t="s">
        <v>1757</v>
      </c>
      <c r="AR360">
        <f t="shared" si="83"/>
        <v>2327120</v>
      </c>
      <c r="AS360" s="1">
        <v>3</v>
      </c>
      <c r="AV360">
        <v>38.479999999999997</v>
      </c>
      <c r="AW360">
        <v>0.27</v>
      </c>
      <c r="AX360">
        <v>38.200000000000003</v>
      </c>
    </row>
    <row r="361" spans="1:50" hidden="1" outlineLevel="1">
      <c r="A361" t="s">
        <v>123</v>
      </c>
      <c r="B361" s="8" t="s">
        <v>263</v>
      </c>
      <c r="C361" s="1">
        <f t="shared" si="84"/>
        <v>526</v>
      </c>
      <c r="D361" s="8">
        <f>IF(N361&gt;0, RANK(N361,(N361:P361,Q361:AE361)),0)</f>
        <v>3</v>
      </c>
      <c r="E361" s="8">
        <f>IF(O361&gt;0,RANK(O361,(N361:P361,Q361:AE361)),0)</f>
        <v>1</v>
      </c>
      <c r="F361" s="8">
        <f t="shared" si="85"/>
        <v>2</v>
      </c>
      <c r="G361" s="61">
        <f t="shared" si="91"/>
        <v>26</v>
      </c>
      <c r="H361" s="66">
        <f t="shared" si="92"/>
        <v>4.9429657794676805E-2</v>
      </c>
      <c r="I361" s="7"/>
      <c r="J361" s="2">
        <f t="shared" si="86"/>
        <v>0.10646387832699619</v>
      </c>
      <c r="K361" s="2">
        <f t="shared" si="87"/>
        <v>0.44866920152091255</v>
      </c>
      <c r="L361" s="2">
        <f t="shared" si="88"/>
        <v>0.39923954372623577</v>
      </c>
      <c r="M361" s="2">
        <f t="shared" si="89"/>
        <v>4.5627376425855459E-2</v>
      </c>
      <c r="N361" s="61">
        <v>56</v>
      </c>
      <c r="O361" s="61">
        <v>236</v>
      </c>
      <c r="P361" s="61">
        <v>210</v>
      </c>
      <c r="R361" s="61">
        <v>4</v>
      </c>
      <c r="T361" s="65"/>
      <c r="Y361" s="61">
        <v>6</v>
      </c>
      <c r="Z361" s="61">
        <v>14</v>
      </c>
      <c r="AG361" t="str">
        <f t="shared" si="93"/>
        <v>Garland</v>
      </c>
      <c r="AH361" t="s">
        <v>1357</v>
      </c>
      <c r="AI361">
        <v>2</v>
      </c>
      <c r="AK361">
        <v>1</v>
      </c>
      <c r="AL361" s="105">
        <v>23</v>
      </c>
      <c r="AM361" s="107">
        <v>19</v>
      </c>
      <c r="AN361" s="107">
        <v>115</v>
      </c>
      <c r="AO361" s="111">
        <v>27190</v>
      </c>
      <c r="AP361" s="111">
        <f t="shared" si="90"/>
        <v>23019</v>
      </c>
      <c r="AQ361" t="s">
        <v>2345</v>
      </c>
      <c r="AR361">
        <f t="shared" si="83"/>
        <v>2327190</v>
      </c>
      <c r="AS361" s="1">
        <v>31</v>
      </c>
      <c r="AV361">
        <v>38.049999999999997</v>
      </c>
      <c r="AW361">
        <v>0.27</v>
      </c>
      <c r="AX361">
        <v>37.78</v>
      </c>
    </row>
    <row r="362" spans="1:50" hidden="1" outlineLevel="1">
      <c r="A362" t="s">
        <v>4</v>
      </c>
      <c r="B362" s="8" t="s">
        <v>263</v>
      </c>
      <c r="C362" s="1">
        <f t="shared" si="84"/>
        <v>730</v>
      </c>
      <c r="D362" s="8">
        <f>IF(N362&gt;0, RANK(N362,(N362:P362,Q362:AE362)),0)</f>
        <v>3</v>
      </c>
      <c r="E362" s="8">
        <f>IF(O362&gt;0,RANK(O362,(N362:P362,Q362:AE362)),0)</f>
        <v>2</v>
      </c>
      <c r="F362" s="8">
        <f t="shared" si="85"/>
        <v>1</v>
      </c>
      <c r="G362" s="61">
        <f t="shared" si="91"/>
        <v>280</v>
      </c>
      <c r="H362" s="66">
        <f t="shared" si="92"/>
        <v>0.38356164383561642</v>
      </c>
      <c r="I362" s="7"/>
      <c r="J362" s="2">
        <f t="shared" si="86"/>
        <v>6.4383561643835616E-2</v>
      </c>
      <c r="K362" s="2">
        <f t="shared" si="87"/>
        <v>0.24657534246575341</v>
      </c>
      <c r="L362" s="2">
        <f t="shared" si="88"/>
        <v>0.63013698630136983</v>
      </c>
      <c r="M362" s="2">
        <f t="shared" si="89"/>
        <v>5.8904109589041131E-2</v>
      </c>
      <c r="N362" s="61">
        <v>47</v>
      </c>
      <c r="O362" s="61">
        <v>180</v>
      </c>
      <c r="P362" s="61">
        <v>460</v>
      </c>
      <c r="R362" s="61">
        <v>32</v>
      </c>
      <c r="T362" s="65"/>
      <c r="Y362" s="61">
        <v>8</v>
      </c>
      <c r="Z362" s="61">
        <v>3</v>
      </c>
      <c r="AG362" t="str">
        <f t="shared" si="93"/>
        <v>Georgetown</v>
      </c>
      <c r="AH362" t="s">
        <v>2074</v>
      </c>
      <c r="AI362">
        <v>1</v>
      </c>
      <c r="AK362">
        <v>1</v>
      </c>
      <c r="AL362" s="105">
        <v>23</v>
      </c>
      <c r="AM362" s="107">
        <v>23</v>
      </c>
      <c r="AN362" s="107">
        <v>25</v>
      </c>
      <c r="AO362" s="111">
        <v>27295</v>
      </c>
      <c r="AP362" s="111">
        <f t="shared" si="90"/>
        <v>23023</v>
      </c>
      <c r="AQ362" t="s">
        <v>2345</v>
      </c>
      <c r="AR362">
        <f t="shared" si="83"/>
        <v>2327295</v>
      </c>
      <c r="AS362" s="1">
        <v>10</v>
      </c>
      <c r="AV362">
        <v>31.85</v>
      </c>
      <c r="AW362">
        <v>13.11</v>
      </c>
      <c r="AX362">
        <v>18.739999999999998</v>
      </c>
    </row>
    <row r="363" spans="1:50" hidden="1" outlineLevel="1">
      <c r="A363" t="s">
        <v>1860</v>
      </c>
      <c r="B363" s="8" t="s">
        <v>263</v>
      </c>
      <c r="C363" s="1">
        <f t="shared" si="84"/>
        <v>107</v>
      </c>
      <c r="D363" s="8">
        <f>IF(N363&gt;0, RANK(N363,(N363:P363,Q363:AE363)),0)</f>
        <v>3</v>
      </c>
      <c r="E363" s="8">
        <f>IF(O363&gt;0,RANK(O363,(N363:P363,Q363:AE363)),0)</f>
        <v>2</v>
      </c>
      <c r="F363" s="8">
        <f t="shared" si="85"/>
        <v>1</v>
      </c>
      <c r="G363" s="61">
        <f t="shared" si="91"/>
        <v>23</v>
      </c>
      <c r="H363" s="66">
        <f t="shared" si="92"/>
        <v>0.21495327102803738</v>
      </c>
      <c r="I363" s="7"/>
      <c r="J363" s="2">
        <f t="shared" si="86"/>
        <v>0.15887850467289719</v>
      </c>
      <c r="K363" s="2">
        <f t="shared" si="87"/>
        <v>0.30841121495327101</v>
      </c>
      <c r="L363" s="2">
        <f t="shared" si="88"/>
        <v>0.52336448598130836</v>
      </c>
      <c r="M363" s="2">
        <f t="shared" si="89"/>
        <v>9.3457943925233655E-3</v>
      </c>
      <c r="N363" s="61">
        <v>17</v>
      </c>
      <c r="O363" s="61">
        <v>33</v>
      </c>
      <c r="P363" s="61">
        <v>56</v>
      </c>
      <c r="R363" s="61">
        <v>1</v>
      </c>
      <c r="T363" s="65"/>
      <c r="Y363" s="61">
        <v>0</v>
      </c>
      <c r="Z363" s="61">
        <v>0</v>
      </c>
      <c r="AG363" t="str">
        <f t="shared" si="93"/>
        <v>Gilead</v>
      </c>
      <c r="AH363" t="s">
        <v>2430</v>
      </c>
      <c r="AI363">
        <v>2</v>
      </c>
      <c r="AK363">
        <v>1</v>
      </c>
      <c r="AL363" s="105">
        <v>23</v>
      </c>
      <c r="AM363" s="107">
        <v>17</v>
      </c>
      <c r="AN363" s="107">
        <v>50</v>
      </c>
      <c r="AO363" s="111">
        <v>27505</v>
      </c>
      <c r="AP363" s="111">
        <f t="shared" si="90"/>
        <v>23017</v>
      </c>
      <c r="AQ363" t="s">
        <v>2345</v>
      </c>
      <c r="AR363">
        <f t="shared" si="83"/>
        <v>2327505</v>
      </c>
      <c r="AS363" s="1">
        <v>13</v>
      </c>
      <c r="AV363">
        <v>19.7</v>
      </c>
      <c r="AW363">
        <v>0.63</v>
      </c>
      <c r="AX363">
        <v>19.07</v>
      </c>
    </row>
    <row r="364" spans="1:50" hidden="1" outlineLevel="1">
      <c r="A364" t="s">
        <v>1796</v>
      </c>
      <c r="B364" s="8" t="s">
        <v>263</v>
      </c>
      <c r="C364" s="1">
        <f t="shared" si="84"/>
        <v>2439</v>
      </c>
      <c r="D364" s="8">
        <f>IF(N364&gt;0, RANK(N364,(N364:P364,Q364:AE364)),0)</f>
        <v>3</v>
      </c>
      <c r="E364" s="8">
        <f>IF(O364&gt;0,RANK(O364,(N364:P364,Q364:AE364)),0)</f>
        <v>2</v>
      </c>
      <c r="F364" s="8">
        <f t="shared" si="85"/>
        <v>1</v>
      </c>
      <c r="G364" s="61">
        <f t="shared" si="91"/>
        <v>74</v>
      </c>
      <c r="H364" s="66">
        <f t="shared" si="92"/>
        <v>3.0340303403034029E-2</v>
      </c>
      <c r="I364" s="7"/>
      <c r="J364" s="2">
        <f t="shared" si="86"/>
        <v>0.11029110291102912</v>
      </c>
      <c r="K364" s="2">
        <f t="shared" si="87"/>
        <v>0.41369413694136942</v>
      </c>
      <c r="L364" s="2">
        <f t="shared" si="88"/>
        <v>0.44403444034440342</v>
      </c>
      <c r="M364" s="2">
        <f t="shared" si="89"/>
        <v>3.1980319803197987E-2</v>
      </c>
      <c r="N364" s="61">
        <v>269</v>
      </c>
      <c r="O364" s="61">
        <v>1009</v>
      </c>
      <c r="P364" s="61">
        <v>1083</v>
      </c>
      <c r="R364" s="61">
        <v>18</v>
      </c>
      <c r="T364" s="65"/>
      <c r="Y364" s="61">
        <v>23</v>
      </c>
      <c r="Z364" s="61">
        <v>37</v>
      </c>
      <c r="AG364" t="str">
        <f t="shared" si="93"/>
        <v>Glenburn</v>
      </c>
      <c r="AH364" t="s">
        <v>1357</v>
      </c>
      <c r="AI364">
        <v>2</v>
      </c>
      <c r="AK364">
        <v>1</v>
      </c>
      <c r="AL364" s="105">
        <v>23</v>
      </c>
      <c r="AM364" s="107">
        <v>19</v>
      </c>
      <c r="AN364" s="107">
        <v>120</v>
      </c>
      <c r="AO364" s="111">
        <v>27645</v>
      </c>
      <c r="AP364" s="111">
        <f t="shared" si="90"/>
        <v>23019</v>
      </c>
      <c r="AQ364" t="s">
        <v>2345</v>
      </c>
      <c r="AR364">
        <f t="shared" ref="AR364:AR427" si="94">AL364*100000+AO364</f>
        <v>2327645</v>
      </c>
      <c r="AS364" s="1">
        <v>65</v>
      </c>
      <c r="AV364">
        <v>29.31</v>
      </c>
      <c r="AW364">
        <v>2.12</v>
      </c>
      <c r="AX364">
        <v>27.19</v>
      </c>
    </row>
    <row r="365" spans="1:50" hidden="1" outlineLevel="1">
      <c r="A365" t="s">
        <v>475</v>
      </c>
      <c r="B365" s="8" t="s">
        <v>263</v>
      </c>
      <c r="C365" s="1">
        <f t="shared" si="84"/>
        <v>6</v>
      </c>
      <c r="D365" s="8">
        <f>IF(N365&gt;0, RANK(N365,(N365:P365,Q365:AE365)),0)</f>
        <v>1</v>
      </c>
      <c r="E365" s="8">
        <f>IF(O365&gt;0,RANK(O365,(N365:P365,Q365:AE365)),0)</f>
        <v>1</v>
      </c>
      <c r="F365" s="8">
        <f t="shared" si="85"/>
        <v>0</v>
      </c>
      <c r="G365" s="61">
        <f t="shared" si="91"/>
        <v>0</v>
      </c>
      <c r="H365" s="66">
        <f t="shared" si="92"/>
        <v>0</v>
      </c>
      <c r="I365" s="7"/>
      <c r="J365" s="2">
        <f t="shared" si="86"/>
        <v>0.5</v>
      </c>
      <c r="K365" s="2">
        <f t="shared" si="87"/>
        <v>0.5</v>
      </c>
      <c r="L365" s="2">
        <f t="shared" si="88"/>
        <v>0</v>
      </c>
      <c r="M365" s="2">
        <f t="shared" si="89"/>
        <v>0</v>
      </c>
      <c r="N365" s="61">
        <v>3</v>
      </c>
      <c r="O365" s="61">
        <v>3</v>
      </c>
      <c r="P365" s="61">
        <v>0</v>
      </c>
      <c r="R365" s="61">
        <v>0</v>
      </c>
      <c r="T365" s="65"/>
      <c r="Y365" s="61">
        <v>0</v>
      </c>
      <c r="Z365" s="61">
        <v>0</v>
      </c>
      <c r="AG365" t="str">
        <f t="shared" si="93"/>
        <v>Glenwood</v>
      </c>
      <c r="AH365" t="s">
        <v>662</v>
      </c>
      <c r="AI365">
        <v>2</v>
      </c>
      <c r="AK365">
        <v>1</v>
      </c>
      <c r="AL365" s="105">
        <v>23</v>
      </c>
      <c r="AM365" s="107">
        <v>3</v>
      </c>
      <c r="AN365" s="107">
        <v>115</v>
      </c>
      <c r="AO365" s="111">
        <v>27855</v>
      </c>
      <c r="AP365" s="111">
        <f t="shared" si="90"/>
        <v>23003</v>
      </c>
      <c r="AQ365" t="s">
        <v>1757</v>
      </c>
      <c r="AR365">
        <f t="shared" si="94"/>
        <v>2327855</v>
      </c>
      <c r="AS365" s="1">
        <v>0</v>
      </c>
      <c r="AV365">
        <v>39.520000000000003</v>
      </c>
      <c r="AW365">
        <v>1.34</v>
      </c>
      <c r="AX365">
        <v>38.18</v>
      </c>
    </row>
    <row r="366" spans="1:50" hidden="1" outlineLevel="1">
      <c r="A366" t="s">
        <v>277</v>
      </c>
      <c r="B366" s="8" t="s">
        <v>263</v>
      </c>
      <c r="C366" s="1">
        <f t="shared" ref="C366:C429" si="95">SUM(N366:AE366)</f>
        <v>8887</v>
      </c>
      <c r="D366" s="8">
        <f>IF(N366&gt;0, RANK(N366,(N366:P366,Q366:AE366)),0)</f>
        <v>3</v>
      </c>
      <c r="E366" s="8">
        <f>IF(O366&gt;0,RANK(O366,(N366:P366,Q366:AE366)),0)</f>
        <v>2</v>
      </c>
      <c r="F366" s="8">
        <f t="shared" ref="F366:F429" si="96">IF(P366&gt;0,RANK(P366,(N366:AE366)),0)</f>
        <v>1</v>
      </c>
      <c r="G366" s="61">
        <f t="shared" si="91"/>
        <v>2131</v>
      </c>
      <c r="H366" s="66">
        <f t="shared" si="92"/>
        <v>0.23978845504669744</v>
      </c>
      <c r="I366" s="7"/>
      <c r="J366" s="2">
        <f t="shared" ref="J366:J429" si="97">IF(C366=0,"-",N366/C366)</f>
        <v>0.10937324181388546</v>
      </c>
      <c r="K366" s="2">
        <f t="shared" ref="K366:K429" si="98">IF(C366=0,"-",O366/C366)</f>
        <v>0.31180375829863843</v>
      </c>
      <c r="L366" s="2">
        <f t="shared" ref="L366:L429" si="99">IF(C366=0,"-",P366/C366)</f>
        <v>0.55159221334533592</v>
      </c>
      <c r="M366" s="2">
        <f t="shared" ref="M366:M429" si="100">IF(C366=0,"-",(1-J366-K366-L366))</f>
        <v>2.7230786542140173E-2</v>
      </c>
      <c r="N366" s="61">
        <v>972</v>
      </c>
      <c r="O366" s="61">
        <v>2771</v>
      </c>
      <c r="P366" s="61">
        <v>4902</v>
      </c>
      <c r="R366" s="61">
        <v>74</v>
      </c>
      <c r="T366" s="65"/>
      <c r="Y366" s="61">
        <v>53</v>
      </c>
      <c r="Z366" s="61">
        <v>115</v>
      </c>
      <c r="AG366" t="str">
        <f t="shared" si="93"/>
        <v>Gorham</v>
      </c>
      <c r="AH366" t="s">
        <v>1076</v>
      </c>
      <c r="AI366">
        <v>1</v>
      </c>
      <c r="AK366">
        <v>1</v>
      </c>
      <c r="AL366" s="105">
        <v>23</v>
      </c>
      <c r="AM366" s="107">
        <v>5</v>
      </c>
      <c r="AN366" s="107">
        <v>45</v>
      </c>
      <c r="AO366" s="111">
        <v>28240</v>
      </c>
      <c r="AP366" s="111">
        <f t="shared" ref="AP366:AP429" si="101">AL366*1000+AM366</f>
        <v>23005</v>
      </c>
      <c r="AQ366" t="s">
        <v>2345</v>
      </c>
      <c r="AR366">
        <f t="shared" si="94"/>
        <v>2328240</v>
      </c>
      <c r="AS366" s="1">
        <v>254</v>
      </c>
      <c r="AV366">
        <v>51.27</v>
      </c>
      <c r="AW366">
        <v>0.63</v>
      </c>
      <c r="AX366">
        <v>50.64</v>
      </c>
    </row>
    <row r="367" spans="1:50" hidden="1" outlineLevel="1">
      <c r="A367" t="s">
        <v>1662</v>
      </c>
      <c r="B367" s="8" t="s">
        <v>263</v>
      </c>
      <c r="C367" s="1">
        <f t="shared" si="95"/>
        <v>971</v>
      </c>
      <c r="D367" s="8">
        <f>IF(N367&gt;0, RANK(N367,(N367:P367,Q367:AE367)),0)</f>
        <v>3</v>
      </c>
      <c r="E367" s="8">
        <f>IF(O367&gt;0,RANK(O367,(N367:P367,Q367:AE367)),0)</f>
        <v>2</v>
      </c>
      <c r="F367" s="8">
        <f t="shared" si="96"/>
        <v>1</v>
      </c>
      <c r="G367" s="61">
        <f t="shared" si="91"/>
        <v>69</v>
      </c>
      <c r="H367" s="66">
        <f t="shared" si="92"/>
        <v>7.1060762100926878E-2</v>
      </c>
      <c r="I367" s="7"/>
      <c r="J367" s="2">
        <f t="shared" si="97"/>
        <v>0.12152420185375901</v>
      </c>
      <c r="K367" s="2">
        <f t="shared" si="98"/>
        <v>0.38928939237899074</v>
      </c>
      <c r="L367" s="2">
        <f t="shared" si="99"/>
        <v>0.46035015447991762</v>
      </c>
      <c r="M367" s="2">
        <f t="shared" si="100"/>
        <v>2.8836251287332637E-2</v>
      </c>
      <c r="N367" s="61">
        <v>118</v>
      </c>
      <c r="O367" s="61">
        <v>378</v>
      </c>
      <c r="P367" s="61">
        <v>447</v>
      </c>
      <c r="R367" s="61">
        <v>9</v>
      </c>
      <c r="T367" s="65"/>
      <c r="Y367" s="61">
        <v>6</v>
      </c>
      <c r="Z367" s="61">
        <v>13</v>
      </c>
      <c r="AG367" t="str">
        <f t="shared" si="93"/>
        <v>Gouldsboro</v>
      </c>
      <c r="AH367" t="s">
        <v>1363</v>
      </c>
      <c r="AI367">
        <v>2</v>
      </c>
      <c r="AK367">
        <v>1</v>
      </c>
      <c r="AL367" s="105">
        <v>23</v>
      </c>
      <c r="AM367" s="107">
        <v>9</v>
      </c>
      <c r="AN367" s="107">
        <v>75</v>
      </c>
      <c r="AO367" s="111">
        <v>28450</v>
      </c>
      <c r="AP367" s="111">
        <f t="shared" si="101"/>
        <v>23009</v>
      </c>
      <c r="AQ367" t="s">
        <v>2345</v>
      </c>
      <c r="AR367">
        <f t="shared" si="94"/>
        <v>2328450</v>
      </c>
      <c r="AS367" s="1">
        <v>21</v>
      </c>
      <c r="AV367">
        <v>100.77</v>
      </c>
      <c r="AW367">
        <v>54.66</v>
      </c>
      <c r="AX367">
        <v>46.11</v>
      </c>
    </row>
    <row r="368" spans="1:50" hidden="1" outlineLevel="1">
      <c r="A368" t="s">
        <v>1210</v>
      </c>
      <c r="B368" s="8" t="s">
        <v>263</v>
      </c>
      <c r="C368" s="1">
        <f t="shared" si="95"/>
        <v>229</v>
      </c>
      <c r="D368" s="8">
        <f>IF(N368&gt;0, RANK(N368,(N368:P368,Q368:AE368)),0)</f>
        <v>2</v>
      </c>
      <c r="E368" s="8">
        <f>IF(O368&gt;0,RANK(O368,(N368:P368,Q368:AE368)),0)</f>
        <v>3</v>
      </c>
      <c r="F368" s="8">
        <f t="shared" si="96"/>
        <v>1</v>
      </c>
      <c r="G368" s="61">
        <f t="shared" si="91"/>
        <v>12</v>
      </c>
      <c r="H368" s="66">
        <f t="shared" si="92"/>
        <v>5.2401746724890827E-2</v>
      </c>
      <c r="I368" s="7"/>
      <c r="J368" s="2">
        <f t="shared" si="97"/>
        <v>0.37991266375545851</v>
      </c>
      <c r="K368" s="2">
        <f t="shared" si="98"/>
        <v>0.17467248908296942</v>
      </c>
      <c r="L368" s="2">
        <f t="shared" si="99"/>
        <v>0.43231441048034935</v>
      </c>
      <c r="M368" s="2">
        <f t="shared" si="100"/>
        <v>1.3100436681222738E-2</v>
      </c>
      <c r="N368" s="61">
        <v>87</v>
      </c>
      <c r="O368" s="61">
        <v>40</v>
      </c>
      <c r="P368" s="61">
        <v>99</v>
      </c>
      <c r="R368" s="61">
        <v>1</v>
      </c>
      <c r="T368" s="65"/>
      <c r="Y368" s="61">
        <v>1</v>
      </c>
      <c r="Z368" s="61">
        <v>1</v>
      </c>
      <c r="AG368" t="str">
        <f t="shared" si="93"/>
        <v>Grand Isle</v>
      </c>
      <c r="AH368" t="s">
        <v>662</v>
      </c>
      <c r="AI368">
        <v>2</v>
      </c>
      <c r="AK368">
        <v>1</v>
      </c>
      <c r="AL368" s="105">
        <v>23</v>
      </c>
      <c r="AM368" s="107">
        <v>3</v>
      </c>
      <c r="AN368" s="107">
        <v>120</v>
      </c>
      <c r="AO368" s="111">
        <v>28590</v>
      </c>
      <c r="AP368" s="111">
        <f t="shared" si="101"/>
        <v>23003</v>
      </c>
      <c r="AQ368" t="s">
        <v>2345</v>
      </c>
      <c r="AR368">
        <f t="shared" si="94"/>
        <v>2328590</v>
      </c>
      <c r="AS368" s="1">
        <v>13</v>
      </c>
      <c r="AV368">
        <v>35.19</v>
      </c>
      <c r="AW368">
        <v>0.89</v>
      </c>
      <c r="AX368">
        <v>34.299999999999997</v>
      </c>
    </row>
    <row r="369" spans="1:50" hidden="1" outlineLevel="1">
      <c r="A369" t="s">
        <v>492</v>
      </c>
      <c r="B369" s="8" t="s">
        <v>263</v>
      </c>
      <c r="C369" s="1">
        <f t="shared" si="95"/>
        <v>97</v>
      </c>
      <c r="D369" s="8">
        <f>IF(N369&gt;0, RANK(N369,(N369:P369,Q369:AE369)),0)</f>
        <v>3</v>
      </c>
      <c r="E369" s="8">
        <f>IF(O369&gt;0,RANK(O369,(N369:P369,Q369:AE369)),0)</f>
        <v>1</v>
      </c>
      <c r="F369" s="8">
        <f t="shared" si="96"/>
        <v>2</v>
      </c>
      <c r="G369" s="61">
        <f t="shared" si="91"/>
        <v>20</v>
      </c>
      <c r="H369" s="66">
        <f t="shared" si="92"/>
        <v>0.20618556701030927</v>
      </c>
      <c r="I369" s="7"/>
      <c r="J369" s="2">
        <f t="shared" si="97"/>
        <v>0.1134020618556701</v>
      </c>
      <c r="K369" s="2">
        <f t="shared" si="98"/>
        <v>0.51546391752577314</v>
      </c>
      <c r="L369" s="2">
        <f t="shared" si="99"/>
        <v>0.30927835051546393</v>
      </c>
      <c r="M369" s="2">
        <f t="shared" si="100"/>
        <v>6.1855670103092786E-2</v>
      </c>
      <c r="N369" s="61">
        <v>11</v>
      </c>
      <c r="O369" s="61">
        <v>50</v>
      </c>
      <c r="P369" s="61">
        <v>30</v>
      </c>
      <c r="R369" s="61">
        <v>2</v>
      </c>
      <c r="T369" s="65"/>
      <c r="Y369" s="61">
        <v>0</v>
      </c>
      <c r="Z369" s="61">
        <v>4</v>
      </c>
      <c r="AG369" t="str">
        <f t="shared" si="93"/>
        <v>Grand Lake Stream</v>
      </c>
      <c r="AH369" t="s">
        <v>342</v>
      </c>
      <c r="AI369">
        <v>2</v>
      </c>
      <c r="AK369">
        <v>1</v>
      </c>
      <c r="AL369" s="105">
        <v>23</v>
      </c>
      <c r="AM369" s="107">
        <v>29</v>
      </c>
      <c r="AN369" s="107">
        <v>105</v>
      </c>
      <c r="AO369" s="111">
        <v>28660</v>
      </c>
      <c r="AP369" s="111">
        <f t="shared" si="101"/>
        <v>23029</v>
      </c>
      <c r="AQ369" t="s">
        <v>1757</v>
      </c>
      <c r="AR369">
        <f t="shared" si="94"/>
        <v>2328660</v>
      </c>
      <c r="AS369" s="1">
        <v>7</v>
      </c>
      <c r="AV369">
        <v>48.7</v>
      </c>
      <c r="AW369">
        <v>4.51</v>
      </c>
      <c r="AX369">
        <v>44.19</v>
      </c>
    </row>
    <row r="370" spans="1:50" hidden="1" outlineLevel="1">
      <c r="A370" t="s">
        <v>835</v>
      </c>
      <c r="B370" s="8" t="s">
        <v>263</v>
      </c>
      <c r="C370" s="1">
        <f t="shared" si="95"/>
        <v>4465</v>
      </c>
      <c r="D370" s="8">
        <f>IF(N370&gt;0, RANK(N370,(N370:P370,Q370:AE370)),0)</f>
        <v>3</v>
      </c>
      <c r="E370" s="8">
        <f>IF(O370&gt;0,RANK(O370,(N370:P370,Q370:AE370)),0)</f>
        <v>2</v>
      </c>
      <c r="F370" s="8">
        <f t="shared" si="96"/>
        <v>1</v>
      </c>
      <c r="G370" s="61">
        <f t="shared" si="91"/>
        <v>789</v>
      </c>
      <c r="H370" s="66">
        <f t="shared" si="92"/>
        <v>0.17670772676371779</v>
      </c>
      <c r="I370" s="7"/>
      <c r="J370" s="2">
        <f t="shared" si="97"/>
        <v>9.29451287793953E-2</v>
      </c>
      <c r="K370" s="2">
        <f t="shared" si="98"/>
        <v>0.3469204927211646</v>
      </c>
      <c r="L370" s="2">
        <f t="shared" si="99"/>
        <v>0.52362821948488247</v>
      </c>
      <c r="M370" s="2">
        <f t="shared" si="100"/>
        <v>3.6506159014557671E-2</v>
      </c>
      <c r="N370" s="61">
        <v>415</v>
      </c>
      <c r="O370" s="61">
        <v>1549</v>
      </c>
      <c r="P370" s="61">
        <v>2338</v>
      </c>
      <c r="R370" s="61">
        <v>29</v>
      </c>
      <c r="T370" s="65"/>
      <c r="Y370" s="61">
        <v>35</v>
      </c>
      <c r="Z370" s="61">
        <v>99</v>
      </c>
      <c r="AG370" t="str">
        <f t="shared" si="93"/>
        <v>Gray</v>
      </c>
      <c r="AH370" t="s">
        <v>1076</v>
      </c>
      <c r="AI370">
        <v>1</v>
      </c>
      <c r="AK370">
        <v>1</v>
      </c>
      <c r="AL370" s="105">
        <v>23</v>
      </c>
      <c r="AM370" s="107">
        <v>5</v>
      </c>
      <c r="AN370" s="107">
        <v>50</v>
      </c>
      <c r="AO370" s="111">
        <v>28870</v>
      </c>
      <c r="AP370" s="111">
        <f t="shared" si="101"/>
        <v>23005</v>
      </c>
      <c r="AQ370" t="s">
        <v>2345</v>
      </c>
      <c r="AR370">
        <f t="shared" si="94"/>
        <v>2328870</v>
      </c>
      <c r="AS370" s="1">
        <v>104</v>
      </c>
      <c r="AV370">
        <v>45.98</v>
      </c>
      <c r="AW370">
        <v>2.73</v>
      </c>
      <c r="AX370">
        <v>43.26</v>
      </c>
    </row>
    <row r="371" spans="1:50" hidden="1" outlineLevel="1">
      <c r="A371" t="s">
        <v>2070</v>
      </c>
      <c r="B371" s="8" t="s">
        <v>263</v>
      </c>
      <c r="C371" s="1">
        <f t="shared" si="95"/>
        <v>34</v>
      </c>
      <c r="D371" s="8">
        <f>IF(N371&gt;0, RANK(N371,(N371:P371,Q371:AE371)),0)</f>
        <v>3</v>
      </c>
      <c r="E371" s="8">
        <f>IF(O371&gt;0,RANK(O371,(N371:P371,Q371:AE371)),0)</f>
        <v>1</v>
      </c>
      <c r="F371" s="8">
        <f t="shared" si="96"/>
        <v>2</v>
      </c>
      <c r="G371" s="61">
        <f t="shared" si="91"/>
        <v>9</v>
      </c>
      <c r="H371" s="66">
        <f t="shared" si="92"/>
        <v>0.26470588235294118</v>
      </c>
      <c r="I371" s="7"/>
      <c r="J371" s="2">
        <f t="shared" si="97"/>
        <v>0.14705882352941177</v>
      </c>
      <c r="K371" s="2">
        <f t="shared" si="98"/>
        <v>0.52941176470588236</v>
      </c>
      <c r="L371" s="2">
        <f t="shared" si="99"/>
        <v>0.26470588235294118</v>
      </c>
      <c r="M371" s="2">
        <f t="shared" si="100"/>
        <v>5.8823529411764663E-2</v>
      </c>
      <c r="N371" s="61">
        <v>5</v>
      </c>
      <c r="O371" s="61">
        <v>18</v>
      </c>
      <c r="P371" s="61">
        <v>9</v>
      </c>
      <c r="R371" s="61">
        <v>0</v>
      </c>
      <c r="T371" s="65"/>
      <c r="Y371" s="61">
        <v>0</v>
      </c>
      <c r="Z371" s="61">
        <v>2</v>
      </c>
      <c r="AG371" t="str">
        <f t="shared" si="93"/>
        <v>Great Pond</v>
      </c>
      <c r="AH371" t="s">
        <v>1363</v>
      </c>
      <c r="AI371">
        <v>2</v>
      </c>
      <c r="AK371">
        <v>1</v>
      </c>
      <c r="AL371" s="105">
        <v>23</v>
      </c>
      <c r="AM371" s="107">
        <v>9</v>
      </c>
      <c r="AN371" s="107">
        <v>77</v>
      </c>
      <c r="AO371" s="111">
        <v>28975</v>
      </c>
      <c r="AP371" s="111">
        <f t="shared" si="101"/>
        <v>23009</v>
      </c>
      <c r="AQ371" t="s">
        <v>2345</v>
      </c>
      <c r="AR371">
        <f t="shared" si="94"/>
        <v>2328975</v>
      </c>
      <c r="AS371" s="1">
        <v>1</v>
      </c>
      <c r="AV371">
        <v>39</v>
      </c>
      <c r="AW371">
        <v>2.12</v>
      </c>
      <c r="AX371">
        <v>36.869999999999997</v>
      </c>
    </row>
    <row r="372" spans="1:50" hidden="1" outlineLevel="1">
      <c r="A372" t="s">
        <v>2861</v>
      </c>
      <c r="B372" s="8" t="s">
        <v>263</v>
      </c>
      <c r="C372" s="1">
        <f t="shared" si="95"/>
        <v>2</v>
      </c>
      <c r="D372" s="8">
        <f>IF(N372&gt;0, RANK(N372,(N372:P372,Q372:AE372)),0)</f>
        <v>1</v>
      </c>
      <c r="E372" s="8">
        <f>IF(O372&gt;0,RANK(O372,(N372:P372,Q372:AE372)),0)</f>
        <v>0</v>
      </c>
      <c r="F372" s="8">
        <f t="shared" si="96"/>
        <v>1</v>
      </c>
      <c r="G372" s="61">
        <f t="shared" si="91"/>
        <v>0</v>
      </c>
      <c r="H372" s="66">
        <f t="shared" si="92"/>
        <v>0</v>
      </c>
      <c r="I372" s="7"/>
      <c r="J372" s="2">
        <f t="shared" si="97"/>
        <v>0.5</v>
      </c>
      <c r="K372" s="2">
        <f t="shared" si="98"/>
        <v>0</v>
      </c>
      <c r="L372" s="2">
        <f t="shared" si="99"/>
        <v>0.5</v>
      </c>
      <c r="M372" s="2">
        <f t="shared" si="100"/>
        <v>0</v>
      </c>
      <c r="N372" s="61">
        <v>1</v>
      </c>
      <c r="O372" s="61">
        <v>0</v>
      </c>
      <c r="P372" s="61">
        <v>1</v>
      </c>
      <c r="R372" s="61">
        <v>0</v>
      </c>
      <c r="T372" s="65"/>
      <c r="Y372" s="61">
        <v>0</v>
      </c>
      <c r="Z372" s="61">
        <v>0</v>
      </c>
      <c r="AG372" t="str">
        <f t="shared" si="93"/>
        <v xml:space="preserve"> Great Pond Twps</v>
      </c>
      <c r="AH372" t="s">
        <v>1363</v>
      </c>
      <c r="AI372">
        <v>2</v>
      </c>
      <c r="AK372">
        <v>1</v>
      </c>
      <c r="AL372" s="105">
        <v>23</v>
      </c>
      <c r="AM372" s="107">
        <v>9</v>
      </c>
      <c r="AO372" s="139">
        <v>28976</v>
      </c>
      <c r="AP372" s="111">
        <f t="shared" si="101"/>
        <v>23009</v>
      </c>
      <c r="AQ372" t="s">
        <v>882</v>
      </c>
      <c r="AR372">
        <f t="shared" si="94"/>
        <v>2328976</v>
      </c>
      <c r="AS372" s="1">
        <v>0</v>
      </c>
    </row>
    <row r="373" spans="1:50" hidden="1" outlineLevel="1">
      <c r="A373" t="s">
        <v>1656</v>
      </c>
      <c r="B373" s="8" t="s">
        <v>263</v>
      </c>
      <c r="C373" s="1">
        <f t="shared" si="95"/>
        <v>593</v>
      </c>
      <c r="D373" s="8">
        <f>IF(N373&gt;0, RANK(N373,(N373:P373,Q373:AE373)),0)</f>
        <v>3</v>
      </c>
      <c r="E373" s="8">
        <f>IF(O373&gt;0,RANK(O373,(N373:P373,Q373:AE373)),0)</f>
        <v>1</v>
      </c>
      <c r="F373" s="8">
        <f t="shared" si="96"/>
        <v>2</v>
      </c>
      <c r="G373" s="61">
        <f t="shared" si="91"/>
        <v>26</v>
      </c>
      <c r="H373" s="66">
        <f t="shared" si="92"/>
        <v>4.3844856661045532E-2</v>
      </c>
      <c r="I373" s="7"/>
      <c r="J373" s="2">
        <f t="shared" si="97"/>
        <v>0.12310286677908938</v>
      </c>
      <c r="K373" s="2">
        <f t="shared" si="98"/>
        <v>0.44182124789207422</v>
      </c>
      <c r="L373" s="2">
        <f t="shared" si="99"/>
        <v>0.39797639123102868</v>
      </c>
      <c r="M373" s="2">
        <f t="shared" si="100"/>
        <v>3.7099494097807661E-2</v>
      </c>
      <c r="N373" s="61">
        <v>73</v>
      </c>
      <c r="O373" s="61">
        <v>262</v>
      </c>
      <c r="P373" s="61">
        <v>236</v>
      </c>
      <c r="R373" s="61">
        <v>2</v>
      </c>
      <c r="T373" s="65"/>
      <c r="Y373" s="61">
        <v>10</v>
      </c>
      <c r="Z373" s="61">
        <v>10</v>
      </c>
      <c r="AG373" t="str">
        <f t="shared" si="93"/>
        <v>Greenbush</v>
      </c>
      <c r="AH373" t="s">
        <v>1357</v>
      </c>
      <c r="AI373">
        <v>2</v>
      </c>
      <c r="AK373">
        <v>1</v>
      </c>
      <c r="AL373" s="105">
        <v>23</v>
      </c>
      <c r="AM373" s="107">
        <v>19</v>
      </c>
      <c r="AN373" s="107">
        <v>130</v>
      </c>
      <c r="AO373" s="111">
        <v>29185</v>
      </c>
      <c r="AP373" s="111">
        <f t="shared" si="101"/>
        <v>23019</v>
      </c>
      <c r="AQ373" t="s">
        <v>2345</v>
      </c>
      <c r="AR373">
        <f t="shared" si="94"/>
        <v>2329185</v>
      </c>
      <c r="AS373" s="1">
        <v>28</v>
      </c>
      <c r="AV373">
        <v>44.04</v>
      </c>
      <c r="AW373">
        <v>0.26</v>
      </c>
      <c r="AX373">
        <v>43.78</v>
      </c>
    </row>
    <row r="374" spans="1:50" hidden="1" outlineLevel="1">
      <c r="A374" t="s">
        <v>1000</v>
      </c>
      <c r="B374" s="8" t="s">
        <v>263</v>
      </c>
      <c r="C374" s="1">
        <f t="shared" si="95"/>
        <v>2319</v>
      </c>
      <c r="D374" s="8">
        <f>IF(N374&gt;0, RANK(N374,(N374:P374,Q374:AE374)),0)</f>
        <v>3</v>
      </c>
      <c r="E374" s="8">
        <f>IF(O374&gt;0,RANK(O374,(N374:P374,Q374:AE374)),0)</f>
        <v>2</v>
      </c>
      <c r="F374" s="8">
        <f t="shared" si="96"/>
        <v>1</v>
      </c>
      <c r="G374" s="61">
        <f t="shared" si="91"/>
        <v>382</v>
      </c>
      <c r="H374" s="66">
        <f t="shared" si="92"/>
        <v>0.16472617507546355</v>
      </c>
      <c r="I374" s="7"/>
      <c r="J374" s="2">
        <f t="shared" si="97"/>
        <v>0.10866752910737387</v>
      </c>
      <c r="K374" s="2">
        <f t="shared" si="98"/>
        <v>0.33117723156532991</v>
      </c>
      <c r="L374" s="2">
        <f t="shared" si="99"/>
        <v>0.49590340664079346</v>
      </c>
      <c r="M374" s="2">
        <f t="shared" si="100"/>
        <v>6.4251832686502697E-2</v>
      </c>
      <c r="N374" s="61">
        <v>252</v>
      </c>
      <c r="O374" s="61">
        <v>768</v>
      </c>
      <c r="P374" s="61">
        <v>1150</v>
      </c>
      <c r="R374" s="61">
        <v>16</v>
      </c>
      <c r="T374" s="65"/>
      <c r="Y374" s="61">
        <v>14</v>
      </c>
      <c r="Z374" s="61">
        <v>119</v>
      </c>
      <c r="AG374" t="str">
        <f t="shared" si="93"/>
        <v>Greene</v>
      </c>
      <c r="AH374" t="s">
        <v>1955</v>
      </c>
      <c r="AI374">
        <v>2</v>
      </c>
      <c r="AK374">
        <v>1</v>
      </c>
      <c r="AL374" s="105">
        <v>23</v>
      </c>
      <c r="AM374" s="107">
        <v>1</v>
      </c>
      <c r="AN374" s="107">
        <v>15</v>
      </c>
      <c r="AO374" s="111">
        <v>29255</v>
      </c>
      <c r="AP374" s="111">
        <f t="shared" si="101"/>
        <v>23001</v>
      </c>
      <c r="AQ374" t="s">
        <v>2345</v>
      </c>
      <c r="AR374">
        <f t="shared" si="94"/>
        <v>2329255</v>
      </c>
      <c r="AS374" s="1">
        <v>50</v>
      </c>
      <c r="AV374">
        <v>35.33</v>
      </c>
      <c r="AW374">
        <v>2.94</v>
      </c>
      <c r="AX374">
        <v>32.39</v>
      </c>
    </row>
    <row r="375" spans="1:50" hidden="1" outlineLevel="1">
      <c r="A375" t="s">
        <v>1621</v>
      </c>
      <c r="B375" s="8" t="s">
        <v>263</v>
      </c>
      <c r="C375" s="1">
        <f t="shared" si="95"/>
        <v>107</v>
      </c>
      <c r="D375" s="8">
        <f>IF(N375&gt;0, RANK(N375,(N375:P375,Q375:AE375)),0)</f>
        <v>3</v>
      </c>
      <c r="E375" s="8">
        <f>IF(O375&gt;0,RANK(O375,(N375:P375,Q375:AE375)),0)</f>
        <v>1</v>
      </c>
      <c r="F375" s="8">
        <f t="shared" si="96"/>
        <v>2</v>
      </c>
      <c r="G375" s="61">
        <f t="shared" si="91"/>
        <v>36</v>
      </c>
      <c r="H375" s="66">
        <f t="shared" si="92"/>
        <v>0.3364485981308411</v>
      </c>
      <c r="I375" s="7"/>
      <c r="J375" s="2">
        <f t="shared" si="97"/>
        <v>8.4112149532710276E-2</v>
      </c>
      <c r="K375" s="2">
        <f t="shared" si="98"/>
        <v>0.61682242990654201</v>
      </c>
      <c r="L375" s="2">
        <f t="shared" si="99"/>
        <v>0.28037383177570091</v>
      </c>
      <c r="M375" s="2">
        <f t="shared" si="100"/>
        <v>1.8691588785046787E-2</v>
      </c>
      <c r="N375" s="61">
        <v>9</v>
      </c>
      <c r="O375" s="61">
        <v>66</v>
      </c>
      <c r="P375" s="61">
        <v>30</v>
      </c>
      <c r="R375" s="61">
        <v>0</v>
      </c>
      <c r="T375" s="65"/>
      <c r="Y375" s="61">
        <v>0</v>
      </c>
      <c r="Z375" s="61">
        <v>2</v>
      </c>
      <c r="AG375" t="str">
        <f t="shared" si="93"/>
        <v>Greenfield</v>
      </c>
      <c r="AH375" t="s">
        <v>1357</v>
      </c>
      <c r="AI375">
        <v>2</v>
      </c>
      <c r="AK375">
        <v>1</v>
      </c>
      <c r="AL375" s="105">
        <v>23</v>
      </c>
      <c r="AM375" s="107">
        <v>19</v>
      </c>
      <c r="AO375" s="139">
        <v>29520</v>
      </c>
      <c r="AP375" s="111">
        <f t="shared" si="101"/>
        <v>23019</v>
      </c>
      <c r="AQ375" t="s">
        <v>882</v>
      </c>
      <c r="AR375">
        <f t="shared" si="94"/>
        <v>2329520</v>
      </c>
      <c r="AS375" s="1">
        <v>6</v>
      </c>
    </row>
    <row r="376" spans="1:50" hidden="1" outlineLevel="1">
      <c r="A376" t="s">
        <v>1366</v>
      </c>
      <c r="B376" s="8" t="s">
        <v>263</v>
      </c>
      <c r="C376" s="1">
        <f t="shared" si="95"/>
        <v>1105</v>
      </c>
      <c r="D376" s="8">
        <f>IF(N376&gt;0, RANK(N376,(N376:P376,Q376:AE376)),0)</f>
        <v>3</v>
      </c>
      <c r="E376" s="8">
        <f>IF(O376&gt;0,RANK(O376,(N376:P376,Q376:AE376)),0)</f>
        <v>2</v>
      </c>
      <c r="F376" s="8">
        <f t="shared" si="96"/>
        <v>1</v>
      </c>
      <c r="G376" s="61">
        <f t="shared" si="91"/>
        <v>79</v>
      </c>
      <c r="H376" s="66">
        <f t="shared" si="92"/>
        <v>7.1493212669683254E-2</v>
      </c>
      <c r="I376" s="7"/>
      <c r="J376" s="2">
        <f t="shared" si="97"/>
        <v>0.10135746606334842</v>
      </c>
      <c r="K376" s="2">
        <f t="shared" si="98"/>
        <v>0.40180995475113124</v>
      </c>
      <c r="L376" s="2">
        <f t="shared" si="99"/>
        <v>0.47330316742081446</v>
      </c>
      <c r="M376" s="2">
        <f t="shared" si="100"/>
        <v>2.352941176470591E-2</v>
      </c>
      <c r="N376" s="61">
        <v>112</v>
      </c>
      <c r="O376" s="61">
        <v>444</v>
      </c>
      <c r="P376" s="61">
        <v>523</v>
      </c>
      <c r="R376" s="61">
        <v>7</v>
      </c>
      <c r="T376" s="65"/>
      <c r="Y376" s="61">
        <v>6</v>
      </c>
      <c r="Z376" s="61">
        <v>13</v>
      </c>
      <c r="AG376" t="str">
        <f t="shared" si="93"/>
        <v>Greenville</v>
      </c>
      <c r="AH376" t="s">
        <v>1980</v>
      </c>
      <c r="AI376">
        <v>2</v>
      </c>
      <c r="AK376">
        <v>1</v>
      </c>
      <c r="AL376" s="105">
        <v>23</v>
      </c>
      <c r="AM376" s="107">
        <v>21</v>
      </c>
      <c r="AN376" s="107">
        <v>45</v>
      </c>
      <c r="AO376" s="111">
        <v>29535</v>
      </c>
      <c r="AP376" s="111">
        <f t="shared" si="101"/>
        <v>23021</v>
      </c>
      <c r="AQ376" t="s">
        <v>2345</v>
      </c>
      <c r="AR376">
        <f t="shared" si="94"/>
        <v>2329535</v>
      </c>
      <c r="AS376" s="1">
        <v>35</v>
      </c>
      <c r="AV376">
        <v>46.38</v>
      </c>
      <c r="AW376">
        <v>3.89</v>
      </c>
      <c r="AX376">
        <v>42.49</v>
      </c>
    </row>
    <row r="377" spans="1:50" hidden="1" outlineLevel="1">
      <c r="A377" s="34" t="s">
        <v>2862</v>
      </c>
      <c r="B377" s="8" t="s">
        <v>263</v>
      </c>
      <c r="C377" s="1">
        <f t="shared" si="95"/>
        <v>0</v>
      </c>
      <c r="D377" s="8">
        <f>IF(N377&gt;0, RANK(N377,(N377:P377,Q377:AE377)),0)</f>
        <v>0</v>
      </c>
      <c r="E377" s="8">
        <f>IF(O377&gt;0,RANK(O377,(N377:P377,Q377:AE377)),0)</f>
        <v>0</v>
      </c>
      <c r="F377" s="8">
        <f t="shared" si="96"/>
        <v>0</v>
      </c>
      <c r="G377" s="61">
        <f t="shared" si="91"/>
        <v>0</v>
      </c>
      <c r="H377" s="66">
        <f t="shared" si="92"/>
        <v>0</v>
      </c>
      <c r="I377" s="7"/>
      <c r="J377" s="2" t="str">
        <f t="shared" si="97"/>
        <v>-</v>
      </c>
      <c r="K377" s="2" t="str">
        <f t="shared" si="98"/>
        <v>-</v>
      </c>
      <c r="L377" s="2" t="str">
        <f t="shared" si="99"/>
        <v>-</v>
      </c>
      <c r="M377" s="2" t="str">
        <f t="shared" si="100"/>
        <v>-</v>
      </c>
      <c r="N377" s="61">
        <v>0</v>
      </c>
      <c r="O377" s="61">
        <v>0</v>
      </c>
      <c r="P377" s="61">
        <v>0</v>
      </c>
      <c r="R377" s="61">
        <v>0</v>
      </c>
      <c r="T377" s="65"/>
      <c r="Y377" s="61">
        <v>0</v>
      </c>
      <c r="Z377" s="61">
        <v>0</v>
      </c>
      <c r="AG377" t="str">
        <f t="shared" si="93"/>
        <v xml:space="preserve"> Greenville Twps</v>
      </c>
      <c r="AH377" t="s">
        <v>1980</v>
      </c>
      <c r="AI377">
        <v>2</v>
      </c>
      <c r="AK377">
        <v>1</v>
      </c>
      <c r="AL377" s="105">
        <v>23</v>
      </c>
      <c r="AM377" s="107">
        <v>21</v>
      </c>
      <c r="AO377" s="111">
        <v>29540</v>
      </c>
      <c r="AP377" s="111">
        <f t="shared" si="101"/>
        <v>23021</v>
      </c>
      <c r="AQ377" t="s">
        <v>882</v>
      </c>
      <c r="AR377">
        <f t="shared" si="94"/>
        <v>2329540</v>
      </c>
      <c r="AS377" s="1">
        <v>0</v>
      </c>
    </row>
    <row r="378" spans="1:50" hidden="1" outlineLevel="1">
      <c r="A378" t="s">
        <v>157</v>
      </c>
      <c r="B378" s="8" t="s">
        <v>263</v>
      </c>
      <c r="C378" s="1">
        <f t="shared" si="95"/>
        <v>425</v>
      </c>
      <c r="D378" s="8">
        <f>IF(N378&gt;0, RANK(N378,(N378:P378,Q378:AE378)),0)</f>
        <v>3</v>
      </c>
      <c r="E378" s="8">
        <f>IF(O378&gt;0,RANK(O378,(N378:P378,Q378:AE378)),0)</f>
        <v>2</v>
      </c>
      <c r="F378" s="8">
        <f t="shared" si="96"/>
        <v>1</v>
      </c>
      <c r="G378" s="61">
        <f t="shared" si="91"/>
        <v>127</v>
      </c>
      <c r="H378" s="66">
        <f t="shared" si="92"/>
        <v>0.29882352941176471</v>
      </c>
      <c r="I378" s="7"/>
      <c r="J378" s="2">
        <f t="shared" si="97"/>
        <v>0.11529411764705882</v>
      </c>
      <c r="K378" s="2">
        <f t="shared" si="98"/>
        <v>0.26823529411764707</v>
      </c>
      <c r="L378" s="2">
        <f t="shared" si="99"/>
        <v>0.56705882352941173</v>
      </c>
      <c r="M378" s="2">
        <f t="shared" si="100"/>
        <v>4.9411764705882377E-2</v>
      </c>
      <c r="N378" s="61">
        <v>49</v>
      </c>
      <c r="O378" s="61">
        <v>114</v>
      </c>
      <c r="P378" s="61">
        <v>241</v>
      </c>
      <c r="R378" s="61">
        <v>3</v>
      </c>
      <c r="T378" s="65"/>
      <c r="Y378" s="61">
        <v>4</v>
      </c>
      <c r="Z378" s="61">
        <v>14</v>
      </c>
      <c r="AG378" t="str">
        <f t="shared" si="93"/>
        <v>Greenwood</v>
      </c>
      <c r="AH378" t="s">
        <v>2430</v>
      </c>
      <c r="AI378">
        <v>2</v>
      </c>
      <c r="AK378">
        <v>1</v>
      </c>
      <c r="AL378" s="105">
        <v>23</v>
      </c>
      <c r="AM378" s="107">
        <v>17</v>
      </c>
      <c r="AN378" s="107">
        <v>55</v>
      </c>
      <c r="AO378" s="111">
        <v>29710</v>
      </c>
      <c r="AP378" s="111">
        <f t="shared" si="101"/>
        <v>23017</v>
      </c>
      <c r="AQ378" t="s">
        <v>2345</v>
      </c>
      <c r="AR378">
        <f t="shared" si="94"/>
        <v>2329710</v>
      </c>
      <c r="AS378" s="1">
        <v>15</v>
      </c>
      <c r="AV378">
        <v>43.15</v>
      </c>
      <c r="AW378">
        <v>1.33</v>
      </c>
      <c r="AX378">
        <v>41.81</v>
      </c>
    </row>
    <row r="379" spans="1:50" hidden="1" outlineLevel="1">
      <c r="A379" t="s">
        <v>2259</v>
      </c>
      <c r="B379" s="8" t="s">
        <v>263</v>
      </c>
      <c r="C379" s="1">
        <f t="shared" si="95"/>
        <v>689</v>
      </c>
      <c r="D379" s="8">
        <f>IF(N379&gt;0, RANK(N379,(N379:P379,Q379:AE379)),0)</f>
        <v>3</v>
      </c>
      <c r="E379" s="8">
        <f>IF(O379&gt;0,RANK(O379,(N379:P379,Q379:AE379)),0)</f>
        <v>2</v>
      </c>
      <c r="F379" s="8">
        <f t="shared" si="96"/>
        <v>1</v>
      </c>
      <c r="G379" s="61">
        <f t="shared" si="91"/>
        <v>54</v>
      </c>
      <c r="H379" s="66">
        <f t="shared" si="92"/>
        <v>7.8374455732946297E-2</v>
      </c>
      <c r="I379" s="7"/>
      <c r="J379" s="2">
        <f t="shared" si="97"/>
        <v>0.1204644412191582</v>
      </c>
      <c r="K379" s="2">
        <f t="shared" si="98"/>
        <v>0.3802612481857765</v>
      </c>
      <c r="L379" s="2">
        <f t="shared" si="99"/>
        <v>0.45863570391872277</v>
      </c>
      <c r="M379" s="2">
        <f t="shared" si="100"/>
        <v>4.0638606676342504E-2</v>
      </c>
      <c r="N379" s="61">
        <v>83</v>
      </c>
      <c r="O379" s="61">
        <v>262</v>
      </c>
      <c r="P379" s="61">
        <v>316</v>
      </c>
      <c r="R379" s="61">
        <v>7</v>
      </c>
      <c r="T379" s="65"/>
      <c r="Y379" s="61">
        <v>12</v>
      </c>
      <c r="Z379" s="61">
        <v>9</v>
      </c>
      <c r="AG379" t="str">
        <f t="shared" si="93"/>
        <v>Guilford</v>
      </c>
      <c r="AH379" t="s">
        <v>1980</v>
      </c>
      <c r="AI379">
        <v>2</v>
      </c>
      <c r="AK379">
        <v>1</v>
      </c>
      <c r="AL379" s="105">
        <v>23</v>
      </c>
      <c r="AM379" s="107">
        <v>21</v>
      </c>
      <c r="AN379" s="107">
        <v>50</v>
      </c>
      <c r="AO379" s="111">
        <v>30095</v>
      </c>
      <c r="AP379" s="111">
        <f t="shared" si="101"/>
        <v>23021</v>
      </c>
      <c r="AQ379" t="s">
        <v>2345</v>
      </c>
      <c r="AR379">
        <f t="shared" si="94"/>
        <v>2330095</v>
      </c>
      <c r="AS379" s="1">
        <v>37</v>
      </c>
      <c r="AV379">
        <v>35.69</v>
      </c>
      <c r="AW379">
        <v>0.71</v>
      </c>
      <c r="AX379">
        <v>34.979999999999997</v>
      </c>
    </row>
    <row r="380" spans="1:50" hidden="1" outlineLevel="1">
      <c r="A380" t="s">
        <v>980</v>
      </c>
      <c r="B380" s="8" t="s">
        <v>263</v>
      </c>
      <c r="C380" s="1">
        <f t="shared" si="95"/>
        <v>1526</v>
      </c>
      <c r="D380" s="8">
        <f>IF(N380&gt;0, RANK(N380,(N380:P380,Q380:AE380)),0)</f>
        <v>3</v>
      </c>
      <c r="E380" s="8">
        <f>IF(O380&gt;0,RANK(O380,(N380:P380,Q380:AE380)),0)</f>
        <v>2</v>
      </c>
      <c r="F380" s="8">
        <f t="shared" si="96"/>
        <v>1</v>
      </c>
      <c r="G380" s="61">
        <f t="shared" si="91"/>
        <v>701</v>
      </c>
      <c r="H380" s="66">
        <f t="shared" si="92"/>
        <v>0.45937090432503275</v>
      </c>
      <c r="I380" s="7"/>
      <c r="J380" s="2">
        <f t="shared" si="97"/>
        <v>0.10615989515072084</v>
      </c>
      <c r="K380" s="2">
        <f t="shared" si="98"/>
        <v>0.20576671035386632</v>
      </c>
      <c r="L380" s="2">
        <f t="shared" si="99"/>
        <v>0.66513761467889909</v>
      </c>
      <c r="M380" s="2">
        <f t="shared" si="100"/>
        <v>2.2935779816513735E-2</v>
      </c>
      <c r="N380" s="61">
        <v>162</v>
      </c>
      <c r="O380" s="61">
        <v>314</v>
      </c>
      <c r="P380" s="61">
        <v>1015</v>
      </c>
      <c r="R380" s="61">
        <v>11</v>
      </c>
      <c r="T380" s="65"/>
      <c r="Y380" s="61">
        <v>11</v>
      </c>
      <c r="Z380" s="61">
        <v>13</v>
      </c>
      <c r="AG380" t="str">
        <f t="shared" si="93"/>
        <v>Hallowell</v>
      </c>
      <c r="AH380" t="s">
        <v>1222</v>
      </c>
      <c r="AI380">
        <v>1</v>
      </c>
      <c r="AK380">
        <v>1</v>
      </c>
      <c r="AL380" s="105">
        <v>23</v>
      </c>
      <c r="AM380" s="107">
        <v>11</v>
      </c>
      <c r="AN380" s="107">
        <v>55</v>
      </c>
      <c r="AO380" s="111">
        <v>30550</v>
      </c>
      <c r="AP380" s="111">
        <f t="shared" si="101"/>
        <v>23011</v>
      </c>
      <c r="AQ380" t="s">
        <v>1462</v>
      </c>
      <c r="AR380">
        <f t="shared" si="94"/>
        <v>2330550</v>
      </c>
      <c r="AS380" s="1">
        <v>53</v>
      </c>
      <c r="AV380">
        <v>6.11</v>
      </c>
      <c r="AW380">
        <v>0.23</v>
      </c>
      <c r="AX380">
        <v>5.87</v>
      </c>
    </row>
    <row r="381" spans="1:50" hidden="1" outlineLevel="1">
      <c r="A381" t="s">
        <v>236</v>
      </c>
      <c r="B381" s="8" t="s">
        <v>263</v>
      </c>
      <c r="C381" s="1">
        <f t="shared" si="95"/>
        <v>92</v>
      </c>
      <c r="D381" s="8">
        <f>IF(N381&gt;0, RANK(N381,(N381:P381,Q381:AE381)),0)</f>
        <v>3</v>
      </c>
      <c r="E381" s="8">
        <f>IF(O381&gt;0,RANK(O381,(N381:P381,Q381:AE381)),0)</f>
        <v>2</v>
      </c>
      <c r="F381" s="8">
        <f t="shared" si="96"/>
        <v>1</v>
      </c>
      <c r="G381" s="61">
        <f t="shared" si="91"/>
        <v>3</v>
      </c>
      <c r="H381" s="66">
        <f t="shared" si="92"/>
        <v>3.2608695652173912E-2</v>
      </c>
      <c r="I381" s="7"/>
      <c r="J381" s="2">
        <f t="shared" si="97"/>
        <v>0.2608695652173913</v>
      </c>
      <c r="K381" s="2">
        <f t="shared" si="98"/>
        <v>0.34782608695652173</v>
      </c>
      <c r="L381" s="2">
        <f t="shared" si="99"/>
        <v>0.38043478260869568</v>
      </c>
      <c r="M381" s="2">
        <f t="shared" si="100"/>
        <v>1.0869565217391242E-2</v>
      </c>
      <c r="N381" s="61">
        <v>24</v>
      </c>
      <c r="O381" s="61">
        <v>32</v>
      </c>
      <c r="P381" s="61">
        <v>35</v>
      </c>
      <c r="R381" s="61">
        <v>0</v>
      </c>
      <c r="T381" s="65"/>
      <c r="Y381" s="61">
        <v>0</v>
      </c>
      <c r="Z381" s="61">
        <v>1</v>
      </c>
      <c r="AG381" t="str">
        <f t="shared" si="93"/>
        <v>Hamlin</v>
      </c>
      <c r="AH381" t="s">
        <v>662</v>
      </c>
      <c r="AI381">
        <v>2</v>
      </c>
      <c r="AK381">
        <v>1</v>
      </c>
      <c r="AL381" s="105">
        <v>23</v>
      </c>
      <c r="AM381" s="107">
        <v>3</v>
      </c>
      <c r="AN381" s="107">
        <v>125</v>
      </c>
      <c r="AO381" s="111">
        <v>30690</v>
      </c>
      <c r="AP381" s="111">
        <f t="shared" si="101"/>
        <v>23003</v>
      </c>
      <c r="AQ381" t="s">
        <v>2345</v>
      </c>
      <c r="AR381">
        <f t="shared" si="94"/>
        <v>2330690</v>
      </c>
      <c r="AS381" s="1">
        <v>7</v>
      </c>
      <c r="AV381">
        <v>24.13</v>
      </c>
      <c r="AW381">
        <v>0.84</v>
      </c>
      <c r="AX381">
        <v>23.29</v>
      </c>
    </row>
    <row r="382" spans="1:50" hidden="1" outlineLevel="1">
      <c r="A382" t="s">
        <v>1485</v>
      </c>
      <c r="B382" s="8" t="s">
        <v>263</v>
      </c>
      <c r="C382" s="1">
        <f t="shared" si="95"/>
        <v>44</v>
      </c>
      <c r="D382" s="8">
        <f>IF(N382&gt;0, RANK(N382,(N382:P382,Q382:AE382)),0)</f>
        <v>3</v>
      </c>
      <c r="E382" s="8">
        <f>IF(O382&gt;0,RANK(O382,(N382:P382,Q382:AE382)),0)</f>
        <v>1</v>
      </c>
      <c r="F382" s="8">
        <f t="shared" si="96"/>
        <v>1</v>
      </c>
      <c r="G382" s="61">
        <f t="shared" si="91"/>
        <v>0</v>
      </c>
      <c r="H382" s="66">
        <f t="shared" si="92"/>
        <v>0</v>
      </c>
      <c r="I382" s="7"/>
      <c r="J382" s="2">
        <f t="shared" si="97"/>
        <v>0.11363636363636363</v>
      </c>
      <c r="K382" s="2">
        <f t="shared" si="98"/>
        <v>0.38636363636363635</v>
      </c>
      <c r="L382" s="2">
        <f t="shared" si="99"/>
        <v>0.38636363636363635</v>
      </c>
      <c r="M382" s="2">
        <f t="shared" si="100"/>
        <v>0.11363636363636365</v>
      </c>
      <c r="N382" s="61">
        <v>5</v>
      </c>
      <c r="O382" s="61">
        <v>17</v>
      </c>
      <c r="P382" s="61">
        <v>17</v>
      </c>
      <c r="R382" s="61">
        <v>0</v>
      </c>
      <c r="T382" s="65"/>
      <c r="Y382" s="61">
        <v>2</v>
      </c>
      <c r="Z382" s="61">
        <v>3</v>
      </c>
      <c r="AG382" t="str">
        <f t="shared" si="93"/>
        <v>Hammond</v>
      </c>
      <c r="AH382" t="s">
        <v>662</v>
      </c>
      <c r="AI382">
        <v>2</v>
      </c>
      <c r="AK382">
        <v>1</v>
      </c>
      <c r="AL382" s="105">
        <v>23</v>
      </c>
      <c r="AM382" s="107">
        <v>3</v>
      </c>
      <c r="AN382" s="107">
        <v>130</v>
      </c>
      <c r="AO382" s="111">
        <v>30725</v>
      </c>
      <c r="AP382" s="111">
        <f t="shared" si="101"/>
        <v>23003</v>
      </c>
      <c r="AQ382" t="s">
        <v>2345</v>
      </c>
      <c r="AR382">
        <f t="shared" si="94"/>
        <v>2330725</v>
      </c>
      <c r="AS382" s="1">
        <v>5</v>
      </c>
      <c r="AV382">
        <v>39.049999999999997</v>
      </c>
      <c r="AW382">
        <v>0.11</v>
      </c>
      <c r="AX382">
        <v>38.94</v>
      </c>
    </row>
    <row r="383" spans="1:50" hidden="1" outlineLevel="1">
      <c r="A383" t="s">
        <v>1888</v>
      </c>
      <c r="B383" s="8" t="s">
        <v>263</v>
      </c>
      <c r="C383" s="1">
        <f t="shared" si="95"/>
        <v>4091</v>
      </c>
      <c r="D383" s="8">
        <f>IF(N383&gt;0, RANK(N383,(N383:P383,Q383:AE383)),0)</f>
        <v>3</v>
      </c>
      <c r="E383" s="8">
        <f>IF(O383&gt;0,RANK(O383,(N383:P383,Q383:AE383)),0)</f>
        <v>2</v>
      </c>
      <c r="F383" s="8">
        <f t="shared" si="96"/>
        <v>1</v>
      </c>
      <c r="G383" s="61">
        <f t="shared" si="91"/>
        <v>540</v>
      </c>
      <c r="H383" s="66">
        <f t="shared" si="92"/>
        <v>0.13199706673185041</v>
      </c>
      <c r="I383" s="7"/>
      <c r="J383" s="2">
        <f t="shared" si="97"/>
        <v>8.5309215350769976E-2</v>
      </c>
      <c r="K383" s="2">
        <f t="shared" si="98"/>
        <v>0.37936934734783673</v>
      </c>
      <c r="L383" s="2">
        <f t="shared" si="99"/>
        <v>0.51136641407968708</v>
      </c>
      <c r="M383" s="2">
        <f t="shared" si="100"/>
        <v>2.3955023221706173E-2</v>
      </c>
      <c r="N383" s="61">
        <v>349</v>
      </c>
      <c r="O383" s="61">
        <v>1552</v>
      </c>
      <c r="P383" s="61">
        <v>2092</v>
      </c>
      <c r="R383" s="61">
        <v>30</v>
      </c>
      <c r="T383" s="65"/>
      <c r="Y383" s="61">
        <v>32</v>
      </c>
      <c r="Z383" s="61">
        <v>36</v>
      </c>
      <c r="AG383" t="str">
        <f t="shared" si="93"/>
        <v>Hampden</v>
      </c>
      <c r="AH383" t="s">
        <v>1357</v>
      </c>
      <c r="AI383">
        <v>2</v>
      </c>
      <c r="AK383">
        <v>1</v>
      </c>
      <c r="AL383" s="105">
        <v>23</v>
      </c>
      <c r="AM383" s="107">
        <v>19</v>
      </c>
      <c r="AN383" s="107">
        <v>140</v>
      </c>
      <c r="AO383" s="111">
        <v>30795</v>
      </c>
      <c r="AP383" s="111">
        <f t="shared" si="101"/>
        <v>23019</v>
      </c>
      <c r="AQ383" t="s">
        <v>2345</v>
      </c>
      <c r="AR383">
        <f t="shared" si="94"/>
        <v>2330795</v>
      </c>
      <c r="AS383" s="1">
        <v>138</v>
      </c>
      <c r="AV383">
        <v>39</v>
      </c>
      <c r="AW383">
        <v>0.92</v>
      </c>
      <c r="AX383">
        <v>38.08</v>
      </c>
    </row>
    <row r="384" spans="1:50" hidden="1" outlineLevel="1">
      <c r="A384" t="s">
        <v>1363</v>
      </c>
      <c r="B384" s="8" t="s">
        <v>263</v>
      </c>
      <c r="C384" s="1">
        <f t="shared" si="95"/>
        <v>1196</v>
      </c>
      <c r="D384" s="8">
        <f>IF(N384&gt;0, RANK(N384,(N384:P384,Q384:AE384)),0)</f>
        <v>3</v>
      </c>
      <c r="E384" s="8">
        <f>IF(O384&gt;0,RANK(O384,(N384:P384,Q384:AE384)),0)</f>
        <v>2</v>
      </c>
      <c r="F384" s="8">
        <f t="shared" si="96"/>
        <v>1</v>
      </c>
      <c r="G384" s="61">
        <f t="shared" si="91"/>
        <v>66</v>
      </c>
      <c r="H384" s="66">
        <f t="shared" si="92"/>
        <v>5.5183946488294312E-2</v>
      </c>
      <c r="I384" s="7"/>
      <c r="J384" s="2">
        <f t="shared" si="97"/>
        <v>0.11705685618729098</v>
      </c>
      <c r="K384" s="2">
        <f t="shared" si="98"/>
        <v>0.39715719063545152</v>
      </c>
      <c r="L384" s="2">
        <f t="shared" si="99"/>
        <v>0.4523411371237458</v>
      </c>
      <c r="M384" s="2">
        <f t="shared" si="100"/>
        <v>3.3444816053511683E-2</v>
      </c>
      <c r="N384" s="61">
        <v>140</v>
      </c>
      <c r="O384" s="61">
        <v>475</v>
      </c>
      <c r="P384" s="61">
        <v>541</v>
      </c>
      <c r="R384" s="61">
        <v>10</v>
      </c>
      <c r="T384" s="65"/>
      <c r="Y384" s="61">
        <v>9</v>
      </c>
      <c r="Z384" s="61">
        <v>21</v>
      </c>
      <c r="AG384" t="str">
        <f t="shared" si="93"/>
        <v>Hancock</v>
      </c>
      <c r="AH384" t="s">
        <v>1363</v>
      </c>
      <c r="AI384">
        <v>2</v>
      </c>
      <c r="AK384">
        <v>1</v>
      </c>
      <c r="AL384" s="105">
        <v>23</v>
      </c>
      <c r="AM384" s="107">
        <v>9</v>
      </c>
      <c r="AN384" s="107">
        <v>80</v>
      </c>
      <c r="AO384" s="111">
        <v>30970</v>
      </c>
      <c r="AP384" s="111">
        <f t="shared" si="101"/>
        <v>23009</v>
      </c>
      <c r="AQ384" t="s">
        <v>2345</v>
      </c>
      <c r="AR384">
        <f t="shared" si="94"/>
        <v>2330970</v>
      </c>
      <c r="AS384" s="1">
        <v>45</v>
      </c>
      <c r="AV384">
        <v>38.65</v>
      </c>
      <c r="AW384">
        <v>8.83</v>
      </c>
      <c r="AX384">
        <v>29.82</v>
      </c>
    </row>
    <row r="385" spans="1:50" hidden="1" outlineLevel="1">
      <c r="A385" t="s">
        <v>614</v>
      </c>
      <c r="B385" s="8" t="s">
        <v>263</v>
      </c>
      <c r="C385" s="1">
        <f t="shared" si="95"/>
        <v>159</v>
      </c>
      <c r="D385" s="8">
        <f>IF(N385&gt;0, RANK(N385,(N385:P385,Q385:AE385)),0)</f>
        <v>3</v>
      </c>
      <c r="E385" s="8">
        <f>IF(O385&gt;0,RANK(O385,(N385:P385,Q385:AE385)),0)</f>
        <v>2</v>
      </c>
      <c r="F385" s="8">
        <f t="shared" si="96"/>
        <v>1</v>
      </c>
      <c r="G385" s="61">
        <f t="shared" ref="G385:G448" si="102">IF(C385&gt;0,MAX(N385:P385)-LARGE(N385:P385,2),0)</f>
        <v>31</v>
      </c>
      <c r="H385" s="66">
        <f t="shared" ref="H385:H448" si="103">IF(C385&gt;0,G385/C385,0)</f>
        <v>0.19496855345911951</v>
      </c>
      <c r="I385" s="7"/>
      <c r="J385" s="2">
        <f t="shared" si="97"/>
        <v>0.11949685534591195</v>
      </c>
      <c r="K385" s="2">
        <f t="shared" si="98"/>
        <v>0.32704402515723269</v>
      </c>
      <c r="L385" s="2">
        <f t="shared" si="99"/>
        <v>0.5220125786163522</v>
      </c>
      <c r="M385" s="2">
        <f t="shared" si="100"/>
        <v>3.1446540880503249E-2</v>
      </c>
      <c r="N385" s="61">
        <v>19</v>
      </c>
      <c r="O385" s="61">
        <v>52</v>
      </c>
      <c r="P385" s="61">
        <v>83</v>
      </c>
      <c r="R385" s="61">
        <v>2</v>
      </c>
      <c r="T385" s="65"/>
      <c r="Y385" s="61">
        <v>0</v>
      </c>
      <c r="Z385" s="61">
        <v>3</v>
      </c>
      <c r="AG385" t="str">
        <f t="shared" si="93"/>
        <v>Hanover</v>
      </c>
      <c r="AH385" t="s">
        <v>2430</v>
      </c>
      <c r="AI385">
        <v>2</v>
      </c>
      <c r="AK385">
        <v>1</v>
      </c>
      <c r="AL385" s="105">
        <v>23</v>
      </c>
      <c r="AM385" s="107">
        <v>17</v>
      </c>
      <c r="AN385" s="107">
        <v>60</v>
      </c>
      <c r="AO385" s="111">
        <v>31110</v>
      </c>
      <c r="AP385" s="111">
        <f t="shared" si="101"/>
        <v>23017</v>
      </c>
      <c r="AQ385" t="s">
        <v>2345</v>
      </c>
      <c r="AR385">
        <f t="shared" si="94"/>
        <v>2331110</v>
      </c>
      <c r="AS385" s="1">
        <v>5</v>
      </c>
      <c r="AV385">
        <v>7.5</v>
      </c>
      <c r="AW385">
        <v>0.46</v>
      </c>
      <c r="AX385">
        <v>7.04</v>
      </c>
    </row>
    <row r="386" spans="1:50" hidden="1" outlineLevel="1">
      <c r="A386" t="s">
        <v>697</v>
      </c>
      <c r="B386" s="8" t="s">
        <v>263</v>
      </c>
      <c r="C386" s="1">
        <f t="shared" si="95"/>
        <v>437</v>
      </c>
      <c r="D386" s="8">
        <f>IF(N386&gt;0, RANK(N386,(N386:P386,Q386:AE386)),0)</f>
        <v>3</v>
      </c>
      <c r="E386" s="8">
        <f>IF(O386&gt;0,RANK(O386,(N386:P386,Q386:AE386)),0)</f>
        <v>1</v>
      </c>
      <c r="F386" s="8">
        <f t="shared" si="96"/>
        <v>2</v>
      </c>
      <c r="G386" s="61">
        <f t="shared" si="102"/>
        <v>41</v>
      </c>
      <c r="H386" s="66">
        <f t="shared" si="103"/>
        <v>9.3821510297482841E-2</v>
      </c>
      <c r="I386" s="7"/>
      <c r="J386" s="2">
        <f t="shared" si="97"/>
        <v>0.13272311212814644</v>
      </c>
      <c r="K386" s="2">
        <f t="shared" si="98"/>
        <v>0.4622425629290618</v>
      </c>
      <c r="L386" s="2">
        <f t="shared" si="99"/>
        <v>0.36842105263157893</v>
      </c>
      <c r="M386" s="2">
        <f t="shared" si="100"/>
        <v>3.6613272311212808E-2</v>
      </c>
      <c r="N386" s="61">
        <v>58</v>
      </c>
      <c r="O386" s="61">
        <v>202</v>
      </c>
      <c r="P386" s="61">
        <v>161</v>
      </c>
      <c r="R386" s="61">
        <v>4</v>
      </c>
      <c r="T386" s="65"/>
      <c r="Y386" s="61">
        <v>4</v>
      </c>
      <c r="Z386" s="61">
        <v>8</v>
      </c>
      <c r="AG386" t="str">
        <f t="shared" si="93"/>
        <v>Harmony</v>
      </c>
      <c r="AH386" t="s">
        <v>2099</v>
      </c>
      <c r="AI386">
        <v>2</v>
      </c>
      <c r="AK386">
        <v>1</v>
      </c>
      <c r="AL386" s="105">
        <v>23</v>
      </c>
      <c r="AM386" s="107">
        <v>25</v>
      </c>
      <c r="AN386" s="107">
        <v>65</v>
      </c>
      <c r="AO386" s="111">
        <v>31355</v>
      </c>
      <c r="AP386" s="111">
        <f t="shared" si="101"/>
        <v>23025</v>
      </c>
      <c r="AQ386" t="s">
        <v>2345</v>
      </c>
      <c r="AR386">
        <f t="shared" si="94"/>
        <v>2331355</v>
      </c>
      <c r="AS386" s="1">
        <v>18</v>
      </c>
      <c r="AV386">
        <v>40.49</v>
      </c>
      <c r="AW386">
        <v>1.69</v>
      </c>
      <c r="AX386">
        <v>38.799999999999997</v>
      </c>
    </row>
    <row r="387" spans="1:50" hidden="1" outlineLevel="1">
      <c r="A387" t="s">
        <v>1327</v>
      </c>
      <c r="B387" s="8" t="s">
        <v>263</v>
      </c>
      <c r="C387" s="1">
        <f t="shared" si="95"/>
        <v>3355</v>
      </c>
      <c r="D387" s="8">
        <f>IF(N387&gt;0, RANK(N387,(N387:P387,Q387:AE387)),0)</f>
        <v>3</v>
      </c>
      <c r="E387" s="8">
        <f>IF(O387&gt;0,RANK(O387,(N387:P387,Q387:AE387)),0)</f>
        <v>2</v>
      </c>
      <c r="F387" s="8">
        <f t="shared" si="96"/>
        <v>1</v>
      </c>
      <c r="G387" s="61">
        <f t="shared" si="102"/>
        <v>1132</v>
      </c>
      <c r="H387" s="66">
        <f t="shared" si="103"/>
        <v>0.33740685543964233</v>
      </c>
      <c r="I387" s="7"/>
      <c r="J387" s="2">
        <f t="shared" si="97"/>
        <v>7.5707898658718326E-2</v>
      </c>
      <c r="K387" s="2">
        <f t="shared" si="98"/>
        <v>0.27809239940387481</v>
      </c>
      <c r="L387" s="2">
        <f t="shared" si="99"/>
        <v>0.61549925484351709</v>
      </c>
      <c r="M387" s="2">
        <f t="shared" si="100"/>
        <v>3.0700447093889749E-2</v>
      </c>
      <c r="N387" s="61">
        <v>254</v>
      </c>
      <c r="O387" s="61">
        <v>933</v>
      </c>
      <c r="P387" s="61">
        <v>2065</v>
      </c>
      <c r="R387" s="61">
        <v>61</v>
      </c>
      <c r="T387" s="65"/>
      <c r="Y387" s="61">
        <v>21</v>
      </c>
      <c r="Z387" s="61">
        <v>21</v>
      </c>
      <c r="AG387" t="str">
        <f t="shared" si="93"/>
        <v>Harpswell</v>
      </c>
      <c r="AH387" t="s">
        <v>1076</v>
      </c>
      <c r="AI387">
        <v>1</v>
      </c>
      <c r="AK387">
        <v>1</v>
      </c>
      <c r="AL387" s="105">
        <v>23</v>
      </c>
      <c r="AM387" s="107">
        <v>5</v>
      </c>
      <c r="AN387" s="107">
        <v>55</v>
      </c>
      <c r="AO387" s="111">
        <v>31390</v>
      </c>
      <c r="AP387" s="111">
        <f t="shared" si="101"/>
        <v>23005</v>
      </c>
      <c r="AQ387" t="s">
        <v>2345</v>
      </c>
      <c r="AR387">
        <f t="shared" si="94"/>
        <v>2331390</v>
      </c>
      <c r="AS387" s="1">
        <v>46</v>
      </c>
      <c r="AV387">
        <v>83.92</v>
      </c>
      <c r="AW387">
        <v>59.75</v>
      </c>
      <c r="AX387">
        <v>24.17</v>
      </c>
    </row>
    <row r="388" spans="1:50" hidden="1" outlineLevel="1">
      <c r="A388" t="s">
        <v>2252</v>
      </c>
      <c r="B388" s="8" t="s">
        <v>263</v>
      </c>
      <c r="C388" s="1">
        <f t="shared" si="95"/>
        <v>441</v>
      </c>
      <c r="D388" s="8">
        <f>IF(N388&gt;0, RANK(N388,(N388:P388,Q388:AE388)),0)</f>
        <v>3</v>
      </c>
      <c r="E388" s="8">
        <f>IF(O388&gt;0,RANK(O388,(N388:P388,Q388:AE388)),0)</f>
        <v>1</v>
      </c>
      <c r="F388" s="8">
        <f t="shared" si="96"/>
        <v>2</v>
      </c>
      <c r="G388" s="61">
        <f t="shared" si="102"/>
        <v>6</v>
      </c>
      <c r="H388" s="66">
        <f t="shared" si="103"/>
        <v>1.3605442176870748E-2</v>
      </c>
      <c r="I388" s="7"/>
      <c r="J388" s="2">
        <f t="shared" si="97"/>
        <v>0.1360544217687075</v>
      </c>
      <c r="K388" s="2">
        <f t="shared" si="98"/>
        <v>0.41950113378684806</v>
      </c>
      <c r="L388" s="2">
        <f t="shared" si="99"/>
        <v>0.40589569160997735</v>
      </c>
      <c r="M388" s="2">
        <f t="shared" si="100"/>
        <v>3.854875283446707E-2</v>
      </c>
      <c r="N388" s="61">
        <v>60</v>
      </c>
      <c r="O388" s="61">
        <v>185</v>
      </c>
      <c r="P388" s="61">
        <v>179</v>
      </c>
      <c r="R388" s="61">
        <v>5</v>
      </c>
      <c r="T388" s="65"/>
      <c r="Y388" s="61">
        <v>4</v>
      </c>
      <c r="Z388" s="61">
        <v>8</v>
      </c>
      <c r="AG388" t="str">
        <f t="shared" ref="AG388:AG450" si="104">A388</f>
        <v>Harrington</v>
      </c>
      <c r="AH388" t="s">
        <v>342</v>
      </c>
      <c r="AI388">
        <v>2</v>
      </c>
      <c r="AK388">
        <v>1</v>
      </c>
      <c r="AL388" s="105">
        <v>23</v>
      </c>
      <c r="AM388" s="107">
        <v>29</v>
      </c>
      <c r="AN388" s="107">
        <v>110</v>
      </c>
      <c r="AO388" s="111">
        <v>31530</v>
      </c>
      <c r="AP388" s="111">
        <f t="shared" si="101"/>
        <v>23029</v>
      </c>
      <c r="AQ388" t="s">
        <v>2345</v>
      </c>
      <c r="AR388">
        <f t="shared" si="94"/>
        <v>2331530</v>
      </c>
      <c r="AS388" s="1">
        <v>18</v>
      </c>
      <c r="AV388">
        <v>52.86</v>
      </c>
      <c r="AW388">
        <v>31.7</v>
      </c>
      <c r="AX388">
        <v>21.16</v>
      </c>
    </row>
    <row r="389" spans="1:50" hidden="1" outlineLevel="1">
      <c r="A389" t="s">
        <v>2095</v>
      </c>
      <c r="B389" s="8" t="s">
        <v>263</v>
      </c>
      <c r="C389" s="1">
        <f t="shared" si="95"/>
        <v>1412</v>
      </c>
      <c r="D389" s="8">
        <f>IF(N389&gt;0, RANK(N389,(N389:P389,Q389:AE389)),0)</f>
        <v>3</v>
      </c>
      <c r="E389" s="8">
        <f>IF(O389&gt;0,RANK(O389,(N389:P389,Q389:AE389)),0)</f>
        <v>2</v>
      </c>
      <c r="F389" s="8">
        <f t="shared" si="96"/>
        <v>1</v>
      </c>
      <c r="G389" s="61">
        <f t="shared" si="102"/>
        <v>281</v>
      </c>
      <c r="H389" s="66">
        <f t="shared" si="103"/>
        <v>0.19900849858356939</v>
      </c>
      <c r="I389" s="7"/>
      <c r="J389" s="2">
        <f t="shared" si="97"/>
        <v>0.10410764872521247</v>
      </c>
      <c r="K389" s="2">
        <f t="shared" si="98"/>
        <v>0.33498583569405099</v>
      </c>
      <c r="L389" s="2">
        <f t="shared" si="99"/>
        <v>0.53399433427762044</v>
      </c>
      <c r="M389" s="2">
        <f t="shared" si="100"/>
        <v>2.6912181303116012E-2</v>
      </c>
      <c r="N389" s="61">
        <v>147</v>
      </c>
      <c r="O389" s="61">
        <v>473</v>
      </c>
      <c r="P389" s="61">
        <v>754</v>
      </c>
      <c r="R389" s="61">
        <v>13</v>
      </c>
      <c r="T389" s="65"/>
      <c r="Y389" s="61">
        <v>6</v>
      </c>
      <c r="Z389" s="61">
        <v>19</v>
      </c>
      <c r="AG389" t="str">
        <f t="shared" si="104"/>
        <v>Harrison</v>
      </c>
      <c r="AH389" t="s">
        <v>1076</v>
      </c>
      <c r="AI389">
        <v>1</v>
      </c>
      <c r="AK389">
        <v>1</v>
      </c>
      <c r="AL389" s="105">
        <v>23</v>
      </c>
      <c r="AM389" s="107">
        <v>5</v>
      </c>
      <c r="AN389" s="107">
        <v>60</v>
      </c>
      <c r="AO389" s="111">
        <v>31600</v>
      </c>
      <c r="AP389" s="111">
        <f t="shared" si="101"/>
        <v>23005</v>
      </c>
      <c r="AQ389" t="s">
        <v>2345</v>
      </c>
      <c r="AR389">
        <f t="shared" si="94"/>
        <v>2331600</v>
      </c>
      <c r="AS389" s="1">
        <v>25</v>
      </c>
      <c r="AV389">
        <v>33.86</v>
      </c>
      <c r="AW389">
        <v>0.83</v>
      </c>
      <c r="AX389">
        <v>33.03</v>
      </c>
    </row>
    <row r="390" spans="1:50" hidden="1" outlineLevel="1">
      <c r="A390" t="s">
        <v>329</v>
      </c>
      <c r="B390" s="8" t="s">
        <v>263</v>
      </c>
      <c r="C390" s="1">
        <f t="shared" si="95"/>
        <v>564</v>
      </c>
      <c r="D390" s="8">
        <f>IF(N390&gt;0, RANK(N390,(N390:P390,Q390:AE390)),0)</f>
        <v>3</v>
      </c>
      <c r="E390" s="8">
        <f>IF(O390&gt;0,RANK(O390,(N390:P390,Q390:AE390)),0)</f>
        <v>2</v>
      </c>
      <c r="F390" s="8">
        <f t="shared" si="96"/>
        <v>1</v>
      </c>
      <c r="G390" s="61">
        <f t="shared" si="102"/>
        <v>114</v>
      </c>
      <c r="H390" s="66">
        <f t="shared" si="103"/>
        <v>0.20212765957446807</v>
      </c>
      <c r="I390" s="7"/>
      <c r="J390" s="2">
        <f t="shared" si="97"/>
        <v>9.5744680851063829E-2</v>
      </c>
      <c r="K390" s="2">
        <f t="shared" si="98"/>
        <v>0.33687943262411346</v>
      </c>
      <c r="L390" s="2">
        <f t="shared" si="99"/>
        <v>0.53900709219858156</v>
      </c>
      <c r="M390" s="2">
        <f t="shared" si="100"/>
        <v>2.8368794326241176E-2</v>
      </c>
      <c r="N390" s="61">
        <v>54</v>
      </c>
      <c r="O390" s="61">
        <v>190</v>
      </c>
      <c r="P390" s="61">
        <v>304</v>
      </c>
      <c r="R390" s="61">
        <v>4</v>
      </c>
      <c r="T390" s="65"/>
      <c r="Y390" s="61">
        <v>6</v>
      </c>
      <c r="Z390" s="61">
        <v>6</v>
      </c>
      <c r="AG390" t="str">
        <f t="shared" si="104"/>
        <v>Hartford</v>
      </c>
      <c r="AH390" t="s">
        <v>2430</v>
      </c>
      <c r="AI390">
        <v>2</v>
      </c>
      <c r="AK390">
        <v>1</v>
      </c>
      <c r="AL390" s="105">
        <v>23</v>
      </c>
      <c r="AM390" s="107">
        <v>17</v>
      </c>
      <c r="AN390" s="107">
        <v>65</v>
      </c>
      <c r="AO390" s="111">
        <v>31670</v>
      </c>
      <c r="AP390" s="111">
        <f t="shared" si="101"/>
        <v>23017</v>
      </c>
      <c r="AQ390" t="s">
        <v>2345</v>
      </c>
      <c r="AR390">
        <f t="shared" si="94"/>
        <v>2331670</v>
      </c>
      <c r="AS390" s="1">
        <v>26</v>
      </c>
      <c r="AV390">
        <v>45.1</v>
      </c>
      <c r="AW390">
        <v>1.21</v>
      </c>
      <c r="AX390">
        <v>43.89</v>
      </c>
    </row>
    <row r="391" spans="1:50" hidden="1" outlineLevel="1">
      <c r="A391" t="s">
        <v>1410</v>
      </c>
      <c r="B391" s="8" t="s">
        <v>263</v>
      </c>
      <c r="C391" s="1">
        <f t="shared" si="95"/>
        <v>807</v>
      </c>
      <c r="D391" s="8">
        <f>IF(N391&gt;0, RANK(N391,(N391:P391,Q391:AE391)),0)</f>
        <v>3</v>
      </c>
      <c r="E391" s="8">
        <f>IF(O391&gt;0,RANK(O391,(N391:P391,Q391:AE391)),0)</f>
        <v>1</v>
      </c>
      <c r="F391" s="8">
        <f t="shared" si="96"/>
        <v>2</v>
      </c>
      <c r="G391" s="61">
        <f t="shared" si="102"/>
        <v>83</v>
      </c>
      <c r="H391" s="66">
        <f t="shared" si="103"/>
        <v>0.10285006195786865</v>
      </c>
      <c r="I391" s="7"/>
      <c r="J391" s="2">
        <f t="shared" si="97"/>
        <v>0.12267657992565056</v>
      </c>
      <c r="K391" s="2">
        <f t="shared" si="98"/>
        <v>0.47707558859975219</v>
      </c>
      <c r="L391" s="2">
        <f t="shared" si="99"/>
        <v>0.37422552664188352</v>
      </c>
      <c r="M391" s="2">
        <f t="shared" si="100"/>
        <v>2.6022304832713672E-2</v>
      </c>
      <c r="N391" s="61">
        <v>99</v>
      </c>
      <c r="O391" s="61">
        <v>385</v>
      </c>
      <c r="P391" s="61">
        <v>302</v>
      </c>
      <c r="R391" s="61">
        <v>9</v>
      </c>
      <c r="T391" s="65"/>
      <c r="Y391" s="61">
        <v>3</v>
      </c>
      <c r="Z391" s="61">
        <v>9</v>
      </c>
      <c r="AG391" t="str">
        <f t="shared" si="104"/>
        <v>Hartland</v>
      </c>
      <c r="AH391" t="s">
        <v>2099</v>
      </c>
      <c r="AI391">
        <v>2</v>
      </c>
      <c r="AK391">
        <v>1</v>
      </c>
      <c r="AL391" s="105">
        <v>23</v>
      </c>
      <c r="AM391" s="107">
        <v>25</v>
      </c>
      <c r="AN391" s="107">
        <v>70</v>
      </c>
      <c r="AO391" s="111">
        <v>31740</v>
      </c>
      <c r="AP391" s="111">
        <f t="shared" si="101"/>
        <v>23025</v>
      </c>
      <c r="AQ391" t="s">
        <v>2345</v>
      </c>
      <c r="AR391">
        <f t="shared" si="94"/>
        <v>2331740</v>
      </c>
      <c r="AS391" s="1">
        <v>46</v>
      </c>
      <c r="AV391">
        <v>42.82</v>
      </c>
      <c r="AW391">
        <v>5.76</v>
      </c>
      <c r="AX391">
        <v>37.07</v>
      </c>
    </row>
    <row r="392" spans="1:50" hidden="1" outlineLevel="1">
      <c r="A392" t="s">
        <v>1614</v>
      </c>
      <c r="B392" s="8" t="s">
        <v>263</v>
      </c>
      <c r="C392" s="1">
        <f t="shared" si="95"/>
        <v>56</v>
      </c>
      <c r="D392" s="8">
        <f>IF(N392&gt;0, RANK(N392,(N392:P392,Q392:AE392)),0)</f>
        <v>3</v>
      </c>
      <c r="E392" s="8">
        <f>IF(O392&gt;0,RANK(O392,(N392:P392,Q392:AE392)),0)</f>
        <v>1</v>
      </c>
      <c r="F392" s="8">
        <f t="shared" si="96"/>
        <v>2</v>
      </c>
      <c r="G392" s="61">
        <f t="shared" si="102"/>
        <v>11</v>
      </c>
      <c r="H392" s="66">
        <f t="shared" si="103"/>
        <v>0.19642857142857142</v>
      </c>
      <c r="I392" s="7"/>
      <c r="J392" s="2">
        <f t="shared" si="97"/>
        <v>0.10714285714285714</v>
      </c>
      <c r="K392" s="2">
        <f t="shared" si="98"/>
        <v>0.5178571428571429</v>
      </c>
      <c r="L392" s="2">
        <f t="shared" si="99"/>
        <v>0.32142857142857145</v>
      </c>
      <c r="M392" s="2">
        <f t="shared" si="100"/>
        <v>5.3571428571428548E-2</v>
      </c>
      <c r="N392" s="61">
        <v>6</v>
      </c>
      <c r="O392" s="61">
        <v>29</v>
      </c>
      <c r="P392" s="61">
        <v>18</v>
      </c>
      <c r="R392" s="61">
        <v>1</v>
      </c>
      <c r="T392" s="65"/>
      <c r="Y392" s="61">
        <v>2</v>
      </c>
      <c r="Z392" s="61">
        <v>0</v>
      </c>
      <c r="AG392" t="str">
        <f t="shared" si="104"/>
        <v>Haynesville</v>
      </c>
      <c r="AH392" t="s">
        <v>662</v>
      </c>
      <c r="AI392">
        <v>2</v>
      </c>
      <c r="AK392">
        <v>1</v>
      </c>
      <c r="AL392" s="105">
        <v>23</v>
      </c>
      <c r="AM392" s="107">
        <v>3</v>
      </c>
      <c r="AN392" s="107">
        <v>135</v>
      </c>
      <c r="AO392" s="111">
        <v>32195</v>
      </c>
      <c r="AP392" s="111">
        <f t="shared" si="101"/>
        <v>23003</v>
      </c>
      <c r="AQ392" t="s">
        <v>2345</v>
      </c>
      <c r="AR392">
        <f t="shared" si="94"/>
        <v>2332195</v>
      </c>
      <c r="AS392" s="1">
        <v>4</v>
      </c>
      <c r="AV392">
        <v>41.46</v>
      </c>
      <c r="AW392">
        <v>0.47</v>
      </c>
      <c r="AX392">
        <v>40.99</v>
      </c>
    </row>
    <row r="393" spans="1:50" hidden="1" outlineLevel="1">
      <c r="A393" t="s">
        <v>1930</v>
      </c>
      <c r="B393" s="8" t="s">
        <v>263</v>
      </c>
      <c r="C393" s="1">
        <f t="shared" si="95"/>
        <v>672</v>
      </c>
      <c r="D393" s="8">
        <f>IF(N393&gt;0, RANK(N393,(N393:P393,Q393:AE393)),0)</f>
        <v>3</v>
      </c>
      <c r="E393" s="8">
        <f>IF(O393&gt;0,RANK(O393,(N393:P393,Q393:AE393)),0)</f>
        <v>2</v>
      </c>
      <c r="F393" s="8">
        <f t="shared" si="96"/>
        <v>1</v>
      </c>
      <c r="G393" s="61">
        <f t="shared" si="102"/>
        <v>120</v>
      </c>
      <c r="H393" s="66">
        <f t="shared" si="103"/>
        <v>0.17857142857142858</v>
      </c>
      <c r="I393" s="7"/>
      <c r="J393" s="2">
        <f t="shared" si="97"/>
        <v>0.11160714285714286</v>
      </c>
      <c r="K393" s="2">
        <f t="shared" si="98"/>
        <v>0.3392857142857143</v>
      </c>
      <c r="L393" s="2">
        <f t="shared" si="99"/>
        <v>0.5178571428571429</v>
      </c>
      <c r="M393" s="2">
        <f t="shared" si="100"/>
        <v>3.1249999999999889E-2</v>
      </c>
      <c r="N393" s="61">
        <v>75</v>
      </c>
      <c r="O393" s="61">
        <v>228</v>
      </c>
      <c r="P393" s="61">
        <v>348</v>
      </c>
      <c r="R393" s="61">
        <v>9</v>
      </c>
      <c r="T393" s="65"/>
      <c r="Y393" s="61">
        <v>6</v>
      </c>
      <c r="Z393" s="61">
        <v>6</v>
      </c>
      <c r="AG393" t="str">
        <f t="shared" si="104"/>
        <v>Hebron</v>
      </c>
      <c r="AH393" t="s">
        <v>2430</v>
      </c>
      <c r="AI393">
        <v>2</v>
      </c>
      <c r="AK393">
        <v>1</v>
      </c>
      <c r="AL393" s="105">
        <v>23</v>
      </c>
      <c r="AM393" s="107">
        <v>17</v>
      </c>
      <c r="AN393" s="107">
        <v>70</v>
      </c>
      <c r="AO393" s="111">
        <v>32370</v>
      </c>
      <c r="AP393" s="111">
        <f t="shared" si="101"/>
        <v>23017</v>
      </c>
      <c r="AQ393" t="s">
        <v>2345</v>
      </c>
      <c r="AR393">
        <f t="shared" si="94"/>
        <v>2332370</v>
      </c>
      <c r="AS393" s="1">
        <v>37</v>
      </c>
      <c r="AV393">
        <v>22.55</v>
      </c>
      <c r="AW393">
        <v>0.14000000000000001</v>
      </c>
      <c r="AX393">
        <v>22.42</v>
      </c>
    </row>
    <row r="394" spans="1:50" hidden="1" outlineLevel="1">
      <c r="A394" t="s">
        <v>2516</v>
      </c>
      <c r="B394" s="8" t="s">
        <v>263</v>
      </c>
      <c r="C394" s="1">
        <f t="shared" si="95"/>
        <v>2977</v>
      </c>
      <c r="D394" s="8">
        <f>IF(N394&gt;0, RANK(N394,(N394:P394,Q394:AE394)),0)</f>
        <v>3</v>
      </c>
      <c r="E394" s="8">
        <f>IF(O394&gt;0,RANK(O394,(N394:P394,Q394:AE394)),0)</f>
        <v>1</v>
      </c>
      <c r="F394" s="8">
        <f t="shared" si="96"/>
        <v>2</v>
      </c>
      <c r="G394" s="61">
        <f t="shared" si="102"/>
        <v>58</v>
      </c>
      <c r="H394" s="66">
        <f t="shared" si="103"/>
        <v>1.948270070540813E-2</v>
      </c>
      <c r="I394" s="7"/>
      <c r="J394" s="2">
        <f t="shared" si="97"/>
        <v>9.103123950285523E-2</v>
      </c>
      <c r="K394" s="2">
        <f t="shared" si="98"/>
        <v>0.45213301981860932</v>
      </c>
      <c r="L394" s="2">
        <f t="shared" si="99"/>
        <v>0.43265031911320123</v>
      </c>
      <c r="M394" s="2">
        <f t="shared" si="100"/>
        <v>2.4185421565334264E-2</v>
      </c>
      <c r="N394" s="61">
        <v>271</v>
      </c>
      <c r="O394" s="61">
        <v>1346</v>
      </c>
      <c r="P394" s="61">
        <v>1288</v>
      </c>
      <c r="R394" s="61">
        <v>19</v>
      </c>
      <c r="T394" s="65"/>
      <c r="Y394" s="61">
        <v>18</v>
      </c>
      <c r="Z394" s="61">
        <v>35</v>
      </c>
      <c r="AG394" t="str">
        <f t="shared" si="104"/>
        <v>Hermon</v>
      </c>
      <c r="AH394" t="s">
        <v>1357</v>
      </c>
      <c r="AI394">
        <v>2</v>
      </c>
      <c r="AK394">
        <v>1</v>
      </c>
      <c r="AL394" s="105">
        <v>23</v>
      </c>
      <c r="AM394" s="107">
        <v>19</v>
      </c>
      <c r="AN394" s="107">
        <v>145</v>
      </c>
      <c r="AO394" s="111">
        <v>32510</v>
      </c>
      <c r="AP394" s="111">
        <f t="shared" si="101"/>
        <v>23019</v>
      </c>
      <c r="AQ394" t="s">
        <v>2345</v>
      </c>
      <c r="AR394">
        <f t="shared" si="94"/>
        <v>2332510</v>
      </c>
      <c r="AS394" s="1">
        <v>89</v>
      </c>
      <c r="AV394">
        <v>36.79</v>
      </c>
      <c r="AW394">
        <v>0.86</v>
      </c>
      <c r="AX394">
        <v>35.92</v>
      </c>
    </row>
    <row r="395" spans="1:50" hidden="1" outlineLevel="1">
      <c r="A395" t="s">
        <v>1679</v>
      </c>
      <c r="B395" s="8" t="s">
        <v>263</v>
      </c>
      <c r="C395" s="1">
        <f t="shared" si="95"/>
        <v>32</v>
      </c>
      <c r="D395" s="8">
        <f>IF(N395&gt;0, RANK(N395,(N395:P395,Q395:AE395)),0)</f>
        <v>3</v>
      </c>
      <c r="E395" s="8">
        <f>IF(O395&gt;0,RANK(O395,(N395:P395,Q395:AE395)),0)</f>
        <v>1</v>
      </c>
      <c r="F395" s="8">
        <f t="shared" si="96"/>
        <v>2</v>
      </c>
      <c r="G395" s="61">
        <f t="shared" si="102"/>
        <v>5</v>
      </c>
      <c r="H395" s="66">
        <f t="shared" si="103"/>
        <v>0.15625</v>
      </c>
      <c r="I395" s="7"/>
      <c r="J395" s="2">
        <f t="shared" si="97"/>
        <v>3.125E-2</v>
      </c>
      <c r="K395" s="2">
        <f t="shared" si="98"/>
        <v>0.53125</v>
      </c>
      <c r="L395" s="2">
        <f t="shared" si="99"/>
        <v>0.375</v>
      </c>
      <c r="M395" s="2">
        <f t="shared" si="100"/>
        <v>6.25E-2</v>
      </c>
      <c r="N395" s="61">
        <v>1</v>
      </c>
      <c r="O395" s="61">
        <v>17</v>
      </c>
      <c r="P395" s="61">
        <v>12</v>
      </c>
      <c r="R395" s="61">
        <v>1</v>
      </c>
      <c r="T395" s="65"/>
      <c r="Y395" s="61">
        <v>0</v>
      </c>
      <c r="Z395" s="61">
        <v>1</v>
      </c>
      <c r="AG395" t="str">
        <f t="shared" si="104"/>
        <v>Hersey</v>
      </c>
      <c r="AH395" t="s">
        <v>662</v>
      </c>
      <c r="AI395">
        <v>2</v>
      </c>
      <c r="AK395">
        <v>1</v>
      </c>
      <c r="AL395" s="105">
        <v>23</v>
      </c>
      <c r="AM395" s="107">
        <v>3</v>
      </c>
      <c r="AN395" s="107">
        <v>140</v>
      </c>
      <c r="AO395" s="111">
        <v>32685</v>
      </c>
      <c r="AP395" s="111">
        <f t="shared" si="101"/>
        <v>23003</v>
      </c>
      <c r="AQ395" t="s">
        <v>2345</v>
      </c>
      <c r="AR395">
        <f t="shared" si="94"/>
        <v>2332685</v>
      </c>
      <c r="AS395" s="1">
        <v>3</v>
      </c>
      <c r="AV395">
        <v>40.01</v>
      </c>
      <c r="AW395">
        <v>0.21</v>
      </c>
      <c r="AX395">
        <v>39.799999999999997</v>
      </c>
    </row>
    <row r="396" spans="1:50" hidden="1" outlineLevel="1">
      <c r="A396" t="s">
        <v>903</v>
      </c>
      <c r="B396" s="8" t="s">
        <v>263</v>
      </c>
      <c r="C396" s="1">
        <f t="shared" si="95"/>
        <v>106</v>
      </c>
      <c r="D396" s="8">
        <f>IF(N396&gt;0, RANK(N396,(N396:P396,Q396:AE396)),0)</f>
        <v>2</v>
      </c>
      <c r="E396" s="8">
        <f>IF(O396&gt;0,RANK(O396,(N396:P396,Q396:AE396)),0)</f>
        <v>1</v>
      </c>
      <c r="F396" s="8">
        <f t="shared" si="96"/>
        <v>3</v>
      </c>
      <c r="G396" s="61">
        <f t="shared" si="102"/>
        <v>43</v>
      </c>
      <c r="H396" s="66">
        <f t="shared" si="103"/>
        <v>0.40566037735849059</v>
      </c>
      <c r="I396" s="7"/>
      <c r="J396" s="2">
        <f t="shared" si="97"/>
        <v>0.19811320754716982</v>
      </c>
      <c r="K396" s="2">
        <f t="shared" si="98"/>
        <v>0.60377358490566035</v>
      </c>
      <c r="L396" s="2">
        <f t="shared" si="99"/>
        <v>0.14150943396226415</v>
      </c>
      <c r="M396" s="2">
        <f t="shared" si="100"/>
        <v>5.660377358490562E-2</v>
      </c>
      <c r="N396" s="61">
        <v>21</v>
      </c>
      <c r="O396" s="61">
        <v>64</v>
      </c>
      <c r="P396" s="61">
        <v>15</v>
      </c>
      <c r="R396" s="61">
        <v>1</v>
      </c>
      <c r="T396" s="65"/>
      <c r="Y396" s="61">
        <v>0</v>
      </c>
      <c r="Z396" s="61">
        <v>5</v>
      </c>
      <c r="AG396" t="str">
        <f t="shared" si="104"/>
        <v>Highland</v>
      </c>
      <c r="AH396" t="s">
        <v>2099</v>
      </c>
      <c r="AI396">
        <v>2</v>
      </c>
      <c r="AK396">
        <v>1</v>
      </c>
      <c r="AL396" s="105">
        <v>23</v>
      </c>
      <c r="AM396" s="107">
        <v>25</v>
      </c>
      <c r="AN396" s="107">
        <v>75</v>
      </c>
      <c r="AO396" s="111">
        <v>32895</v>
      </c>
      <c r="AP396" s="111">
        <f t="shared" si="101"/>
        <v>23025</v>
      </c>
      <c r="AQ396" t="s">
        <v>1757</v>
      </c>
      <c r="AR396">
        <f t="shared" si="94"/>
        <v>2332895</v>
      </c>
      <c r="AS396" s="1">
        <v>2</v>
      </c>
      <c r="AV396">
        <v>42.03</v>
      </c>
      <c r="AW396">
        <v>0.02</v>
      </c>
      <c r="AX396">
        <v>42.01</v>
      </c>
    </row>
    <row r="397" spans="1:50" hidden="1" outlineLevel="1">
      <c r="A397" t="s">
        <v>2863</v>
      </c>
      <c r="B397" s="8" t="s">
        <v>263</v>
      </c>
      <c r="C397" s="1">
        <f t="shared" si="95"/>
        <v>0</v>
      </c>
      <c r="D397" s="8">
        <f>IF(N397&gt;0, RANK(N397,(N397:P397,Q397:AE397)),0)</f>
        <v>0</v>
      </c>
      <c r="E397" s="8">
        <f>IF(O397&gt;0,RANK(O397,(N397:P397,Q397:AE397)),0)</f>
        <v>0</v>
      </c>
      <c r="F397" s="8">
        <f t="shared" si="96"/>
        <v>0</v>
      </c>
      <c r="G397" s="61">
        <f t="shared" si="102"/>
        <v>0</v>
      </c>
      <c r="H397" s="66">
        <f t="shared" si="103"/>
        <v>0</v>
      </c>
      <c r="I397" s="7"/>
      <c r="J397" s="2" t="str">
        <f t="shared" si="97"/>
        <v>-</v>
      </c>
      <c r="K397" s="2" t="str">
        <f t="shared" si="98"/>
        <v>-</v>
      </c>
      <c r="L397" s="2" t="str">
        <f t="shared" si="99"/>
        <v>-</v>
      </c>
      <c r="M397" s="2" t="str">
        <f t="shared" si="100"/>
        <v>-</v>
      </c>
      <c r="N397" s="61">
        <v>0</v>
      </c>
      <c r="O397" s="61">
        <v>0</v>
      </c>
      <c r="P397" s="61">
        <v>0</v>
      </c>
      <c r="R397" s="61">
        <v>0</v>
      </c>
      <c r="T397" s="65"/>
      <c r="Y397" s="61">
        <v>0</v>
      </c>
      <c r="Z397" s="61">
        <v>0</v>
      </c>
      <c r="AG397" t="str">
        <f t="shared" si="104"/>
        <v xml:space="preserve"> Highland Twps</v>
      </c>
      <c r="AH397" t="s">
        <v>2099</v>
      </c>
      <c r="AI397">
        <v>2</v>
      </c>
      <c r="AK397">
        <v>1</v>
      </c>
      <c r="AL397" s="105">
        <v>23</v>
      </c>
      <c r="AM397" s="107">
        <v>25</v>
      </c>
      <c r="AO397" s="139">
        <v>32896</v>
      </c>
      <c r="AP397" s="111">
        <f t="shared" si="101"/>
        <v>23025</v>
      </c>
      <c r="AQ397" t="s">
        <v>882</v>
      </c>
      <c r="AR397">
        <f t="shared" si="94"/>
        <v>2332896</v>
      </c>
      <c r="AS397" s="1">
        <v>0</v>
      </c>
    </row>
    <row r="398" spans="1:50" hidden="1" outlineLevel="1">
      <c r="A398" t="s">
        <v>1729</v>
      </c>
      <c r="B398" s="8" t="s">
        <v>263</v>
      </c>
      <c r="C398" s="1">
        <f t="shared" si="95"/>
        <v>706</v>
      </c>
      <c r="D398" s="8">
        <f>IF(N398&gt;0, RANK(N398,(N398:P398,Q398:AE398)),0)</f>
        <v>3</v>
      </c>
      <c r="E398" s="8">
        <f>IF(O398&gt;0,RANK(O398,(N398:P398,Q398:AE398)),0)</f>
        <v>2</v>
      </c>
      <c r="F398" s="8">
        <f t="shared" si="96"/>
        <v>1</v>
      </c>
      <c r="G398" s="61">
        <f t="shared" si="102"/>
        <v>113</v>
      </c>
      <c r="H398" s="66">
        <f t="shared" si="103"/>
        <v>0.16005665722379603</v>
      </c>
      <c r="I398" s="7"/>
      <c r="J398" s="2">
        <f t="shared" si="97"/>
        <v>0.11756373937677053</v>
      </c>
      <c r="K398" s="2">
        <f t="shared" si="98"/>
        <v>0.34844192634560905</v>
      </c>
      <c r="L398" s="2">
        <f t="shared" si="99"/>
        <v>0.50849858356940514</v>
      </c>
      <c r="M398" s="2">
        <f t="shared" si="100"/>
        <v>2.5495750708215192E-2</v>
      </c>
      <c r="N398" s="61">
        <v>83</v>
      </c>
      <c r="O398" s="61">
        <v>246</v>
      </c>
      <c r="P398" s="61">
        <v>359</v>
      </c>
      <c r="R398" s="61">
        <v>4</v>
      </c>
      <c r="T398" s="65"/>
      <c r="Y398" s="61">
        <v>5</v>
      </c>
      <c r="Z398" s="61">
        <v>9</v>
      </c>
      <c r="AG398" t="str">
        <f t="shared" si="104"/>
        <v>Hiram</v>
      </c>
      <c r="AH398" t="s">
        <v>2430</v>
      </c>
      <c r="AI398">
        <v>2</v>
      </c>
      <c r="AK398">
        <v>1</v>
      </c>
      <c r="AL398" s="105">
        <v>23</v>
      </c>
      <c r="AM398" s="107">
        <v>17</v>
      </c>
      <c r="AN398" s="107">
        <v>75</v>
      </c>
      <c r="AO398" s="111">
        <v>33315</v>
      </c>
      <c r="AP398" s="111">
        <f t="shared" si="101"/>
        <v>23017</v>
      </c>
      <c r="AQ398" t="s">
        <v>2345</v>
      </c>
      <c r="AR398">
        <f t="shared" si="94"/>
        <v>2333315</v>
      </c>
      <c r="AS398" s="1">
        <v>32</v>
      </c>
      <c r="AV398">
        <v>38.840000000000003</v>
      </c>
      <c r="AW398">
        <v>1.3</v>
      </c>
      <c r="AX398">
        <v>37.53</v>
      </c>
    </row>
    <row r="399" spans="1:50" hidden="1" outlineLevel="1">
      <c r="A399" t="s">
        <v>1030</v>
      </c>
      <c r="B399" s="8" t="s">
        <v>263</v>
      </c>
      <c r="C399" s="1">
        <f t="shared" si="95"/>
        <v>543</v>
      </c>
      <c r="D399" s="8">
        <f>IF(N399&gt;0, RANK(N399,(N399:P399,Q399:AE399)),0)</f>
        <v>3</v>
      </c>
      <c r="E399" s="8">
        <f>IF(O399&gt;0,RANK(O399,(N399:P399,Q399:AE399)),0)</f>
        <v>1</v>
      </c>
      <c r="F399" s="8">
        <f t="shared" si="96"/>
        <v>2</v>
      </c>
      <c r="G399" s="61">
        <f t="shared" si="102"/>
        <v>90</v>
      </c>
      <c r="H399" s="66">
        <f t="shared" si="103"/>
        <v>0.16574585635359115</v>
      </c>
      <c r="I399" s="7"/>
      <c r="J399" s="2">
        <f t="shared" si="97"/>
        <v>8.6556169429097607E-2</v>
      </c>
      <c r="K399" s="2">
        <f t="shared" si="98"/>
        <v>0.51381215469613262</v>
      </c>
      <c r="L399" s="2">
        <f t="shared" si="99"/>
        <v>0.34806629834254144</v>
      </c>
      <c r="M399" s="2">
        <f t="shared" si="100"/>
        <v>5.156537753222834E-2</v>
      </c>
      <c r="N399" s="61">
        <v>47</v>
      </c>
      <c r="O399" s="61">
        <v>279</v>
      </c>
      <c r="P399" s="61">
        <v>189</v>
      </c>
      <c r="R399" s="61">
        <v>7</v>
      </c>
      <c r="T399" s="65"/>
      <c r="Y399" s="61">
        <v>7</v>
      </c>
      <c r="Z399" s="61">
        <v>14</v>
      </c>
      <c r="AG399" t="str">
        <f t="shared" si="104"/>
        <v>Hodgdon</v>
      </c>
      <c r="AH399" t="s">
        <v>662</v>
      </c>
      <c r="AI399">
        <v>2</v>
      </c>
      <c r="AK399">
        <v>1</v>
      </c>
      <c r="AL399" s="105">
        <v>23</v>
      </c>
      <c r="AM399" s="107">
        <v>3</v>
      </c>
      <c r="AN399" s="107">
        <v>145</v>
      </c>
      <c r="AO399" s="111">
        <v>33385</v>
      </c>
      <c r="AP399" s="111">
        <f t="shared" si="101"/>
        <v>23003</v>
      </c>
      <c r="AQ399" t="s">
        <v>2345</v>
      </c>
      <c r="AR399">
        <f t="shared" si="94"/>
        <v>2333385</v>
      </c>
      <c r="AS399" s="1">
        <v>36</v>
      </c>
      <c r="AV399">
        <v>39.82</v>
      </c>
      <c r="AW399">
        <v>0.15</v>
      </c>
      <c r="AX399">
        <v>39.68</v>
      </c>
    </row>
    <row r="400" spans="1:50" hidden="1" outlineLevel="1">
      <c r="A400" t="s">
        <v>1489</v>
      </c>
      <c r="B400" s="8" t="s">
        <v>263</v>
      </c>
      <c r="C400" s="1">
        <f t="shared" si="95"/>
        <v>1914</v>
      </c>
      <c r="D400" s="8">
        <f>IF(N400&gt;0, RANK(N400,(N400:P400,Q400:AE400)),0)</f>
        <v>3</v>
      </c>
      <c r="E400" s="8">
        <f>IF(O400&gt;0,RANK(O400,(N400:P400,Q400:AE400)),0)</f>
        <v>1</v>
      </c>
      <c r="F400" s="8">
        <f t="shared" si="96"/>
        <v>2</v>
      </c>
      <c r="G400" s="61">
        <f t="shared" si="102"/>
        <v>24</v>
      </c>
      <c r="H400" s="66">
        <f t="shared" si="103"/>
        <v>1.2539184952978056E-2</v>
      </c>
      <c r="I400" s="7"/>
      <c r="J400" s="2">
        <f t="shared" si="97"/>
        <v>9.979101358411703E-2</v>
      </c>
      <c r="K400" s="2">
        <f t="shared" si="98"/>
        <v>0.4456635318704284</v>
      </c>
      <c r="L400" s="2">
        <f t="shared" si="99"/>
        <v>0.43312434691745039</v>
      </c>
      <c r="M400" s="2">
        <f t="shared" si="100"/>
        <v>2.1421107628004199E-2</v>
      </c>
      <c r="N400" s="61">
        <v>191</v>
      </c>
      <c r="O400" s="61">
        <v>853</v>
      </c>
      <c r="P400" s="61">
        <v>829</v>
      </c>
      <c r="R400" s="61">
        <v>11</v>
      </c>
      <c r="T400" s="65"/>
      <c r="Y400" s="61">
        <v>5</v>
      </c>
      <c r="Z400" s="61">
        <v>25</v>
      </c>
      <c r="AG400" t="str">
        <f t="shared" si="104"/>
        <v>Holden</v>
      </c>
      <c r="AH400" t="s">
        <v>1357</v>
      </c>
      <c r="AI400">
        <v>2</v>
      </c>
      <c r="AK400">
        <v>1</v>
      </c>
      <c r="AL400" s="105">
        <v>23</v>
      </c>
      <c r="AM400" s="107">
        <v>19</v>
      </c>
      <c r="AN400" s="107">
        <v>150</v>
      </c>
      <c r="AO400" s="111">
        <v>33490</v>
      </c>
      <c r="AP400" s="111">
        <f t="shared" si="101"/>
        <v>23019</v>
      </c>
      <c r="AQ400" t="s">
        <v>2345</v>
      </c>
      <c r="AR400">
        <f t="shared" si="94"/>
        <v>2333490</v>
      </c>
      <c r="AS400" s="1">
        <v>34</v>
      </c>
      <c r="AV400">
        <v>32.11</v>
      </c>
      <c r="AW400">
        <v>1.19</v>
      </c>
      <c r="AX400">
        <v>30.91</v>
      </c>
    </row>
    <row r="401" spans="1:50" hidden="1" outlineLevel="1">
      <c r="A401" t="s">
        <v>1580</v>
      </c>
      <c r="B401" s="8" t="s">
        <v>263</v>
      </c>
      <c r="C401" s="1">
        <f t="shared" si="95"/>
        <v>2362</v>
      </c>
      <c r="D401" s="8">
        <f>IF(N401&gt;0, RANK(N401,(N401:P401,Q401:AE401)),0)</f>
        <v>3</v>
      </c>
      <c r="E401" s="8">
        <f>IF(O401&gt;0,RANK(O401,(N401:P401,Q401:AE401)),0)</f>
        <v>2</v>
      </c>
      <c r="F401" s="8">
        <f t="shared" si="96"/>
        <v>1</v>
      </c>
      <c r="G401" s="61">
        <f t="shared" si="102"/>
        <v>408</v>
      </c>
      <c r="H401" s="66">
        <f t="shared" si="103"/>
        <v>0.17273497036409821</v>
      </c>
      <c r="I401" s="7"/>
      <c r="J401" s="2">
        <f t="shared" si="97"/>
        <v>0.10541913632514818</v>
      </c>
      <c r="K401" s="2">
        <f t="shared" si="98"/>
        <v>0.34758679085520744</v>
      </c>
      <c r="L401" s="2">
        <f t="shared" si="99"/>
        <v>0.52032176121930562</v>
      </c>
      <c r="M401" s="2">
        <f t="shared" si="100"/>
        <v>2.6672311600338672E-2</v>
      </c>
      <c r="N401" s="61">
        <v>249</v>
      </c>
      <c r="O401" s="61">
        <v>821</v>
      </c>
      <c r="P401" s="61">
        <v>1229</v>
      </c>
      <c r="R401" s="61">
        <v>18</v>
      </c>
      <c r="T401" s="65"/>
      <c r="Y401" s="61">
        <v>12</v>
      </c>
      <c r="Z401" s="61">
        <v>33</v>
      </c>
      <c r="AG401" t="str">
        <f t="shared" si="104"/>
        <v>Hollis</v>
      </c>
      <c r="AH401" t="s">
        <v>1530</v>
      </c>
      <c r="AI401">
        <v>1</v>
      </c>
      <c r="AK401">
        <v>1</v>
      </c>
      <c r="AL401" s="105">
        <v>23</v>
      </c>
      <c r="AM401" s="107">
        <v>31</v>
      </c>
      <c r="AN401" s="107">
        <v>50</v>
      </c>
      <c r="AO401" s="111">
        <v>33665</v>
      </c>
      <c r="AP401" s="111">
        <f t="shared" si="101"/>
        <v>23031</v>
      </c>
      <c r="AQ401" t="s">
        <v>2345</v>
      </c>
      <c r="AR401">
        <f t="shared" si="94"/>
        <v>2333665</v>
      </c>
      <c r="AS401" s="1">
        <v>74</v>
      </c>
      <c r="AV401">
        <v>32.93</v>
      </c>
      <c r="AW401">
        <v>0.92</v>
      </c>
      <c r="AX401">
        <v>32.020000000000003</v>
      </c>
    </row>
    <row r="402" spans="1:50" hidden="1" outlineLevel="1">
      <c r="A402" t="s">
        <v>1354</v>
      </c>
      <c r="B402" s="8" t="s">
        <v>263</v>
      </c>
      <c r="C402" s="1">
        <f t="shared" si="95"/>
        <v>936</v>
      </c>
      <c r="D402" s="8">
        <f>IF(N402&gt;0, RANK(N402,(N402:P402,Q402:AE402)),0)</f>
        <v>3</v>
      </c>
      <c r="E402" s="8">
        <f>IF(O402&gt;0,RANK(O402,(N402:P402,Q402:AE402)),0)</f>
        <v>2</v>
      </c>
      <c r="F402" s="8">
        <f t="shared" si="96"/>
        <v>1</v>
      </c>
      <c r="G402" s="61">
        <f t="shared" si="102"/>
        <v>249</v>
      </c>
      <c r="H402" s="66">
        <f t="shared" si="103"/>
        <v>0.26602564102564102</v>
      </c>
      <c r="I402" s="7"/>
      <c r="J402" s="2">
        <f t="shared" si="97"/>
        <v>9.1880341880341887E-2</v>
      </c>
      <c r="K402" s="2">
        <f t="shared" si="98"/>
        <v>0.30982905982905984</v>
      </c>
      <c r="L402" s="2">
        <f t="shared" si="99"/>
        <v>0.57585470085470081</v>
      </c>
      <c r="M402" s="2">
        <f t="shared" si="100"/>
        <v>2.2435897435897467E-2</v>
      </c>
      <c r="N402" s="61">
        <v>86</v>
      </c>
      <c r="O402" s="61">
        <v>290</v>
      </c>
      <c r="P402" s="61">
        <v>539</v>
      </c>
      <c r="R402" s="61">
        <v>12</v>
      </c>
      <c r="T402" s="65"/>
      <c r="Y402" s="61">
        <v>7</v>
      </c>
      <c r="Z402" s="61">
        <v>2</v>
      </c>
      <c r="AG402" t="str">
        <f t="shared" si="104"/>
        <v>Hope</v>
      </c>
      <c r="AH402" t="s">
        <v>533</v>
      </c>
      <c r="AI402">
        <v>1</v>
      </c>
      <c r="AK402">
        <v>1</v>
      </c>
      <c r="AL402" s="105">
        <v>23</v>
      </c>
      <c r="AM402" s="107">
        <v>13</v>
      </c>
      <c r="AN402" s="107">
        <v>25</v>
      </c>
      <c r="AO402" s="111">
        <v>33840</v>
      </c>
      <c r="AP402" s="111">
        <f t="shared" si="101"/>
        <v>23013</v>
      </c>
      <c r="AQ402" t="s">
        <v>2345</v>
      </c>
      <c r="AR402">
        <f t="shared" si="94"/>
        <v>2333840</v>
      </c>
      <c r="AS402" s="1">
        <v>29</v>
      </c>
      <c r="AV402">
        <v>23.8</v>
      </c>
      <c r="AW402">
        <v>1.96</v>
      </c>
      <c r="AX402">
        <v>21.84</v>
      </c>
    </row>
    <row r="403" spans="1:50" hidden="1" outlineLevel="1">
      <c r="A403" t="s">
        <v>1105</v>
      </c>
      <c r="B403" s="8" t="s">
        <v>263</v>
      </c>
      <c r="C403" s="1">
        <f t="shared" si="95"/>
        <v>2450</v>
      </c>
      <c r="D403" s="8">
        <f>IF(N403&gt;0, RANK(N403,(N403:P403,Q403:AE403)),0)</f>
        <v>3</v>
      </c>
      <c r="E403" s="8">
        <f>IF(O403&gt;0,RANK(O403,(N403:P403,Q403:AE403)),0)</f>
        <v>2</v>
      </c>
      <c r="F403" s="8">
        <f t="shared" si="96"/>
        <v>1</v>
      </c>
      <c r="G403" s="61">
        <f t="shared" si="102"/>
        <v>136</v>
      </c>
      <c r="H403" s="66">
        <f t="shared" si="103"/>
        <v>5.5510204081632653E-2</v>
      </c>
      <c r="I403" s="7"/>
      <c r="J403" s="2">
        <f t="shared" si="97"/>
        <v>0.12</v>
      </c>
      <c r="K403" s="2">
        <f t="shared" si="98"/>
        <v>0.39265306122448979</v>
      </c>
      <c r="L403" s="2">
        <f t="shared" si="99"/>
        <v>0.44816326530612244</v>
      </c>
      <c r="M403" s="2">
        <f t="shared" si="100"/>
        <v>3.9183673469387781E-2</v>
      </c>
      <c r="N403" s="61">
        <v>294</v>
      </c>
      <c r="O403" s="61">
        <v>962</v>
      </c>
      <c r="P403" s="61">
        <v>1098</v>
      </c>
      <c r="R403" s="61">
        <v>17</v>
      </c>
      <c r="T403" s="65"/>
      <c r="Y403" s="61">
        <v>31</v>
      </c>
      <c r="Z403" s="61">
        <v>48</v>
      </c>
      <c r="AG403" t="str">
        <f>A403</f>
        <v>Houlton</v>
      </c>
      <c r="AH403" t="s">
        <v>662</v>
      </c>
      <c r="AI403">
        <v>2</v>
      </c>
      <c r="AK403">
        <v>1</v>
      </c>
      <c r="AL403" s="105">
        <v>23</v>
      </c>
      <c r="AM403" s="107">
        <v>3</v>
      </c>
      <c r="AN403" s="107">
        <v>150</v>
      </c>
      <c r="AO403" s="111">
        <v>33980</v>
      </c>
      <c r="AP403" s="111">
        <f t="shared" si="101"/>
        <v>23003</v>
      </c>
      <c r="AQ403" t="s">
        <v>2345</v>
      </c>
      <c r="AR403">
        <f t="shared" si="94"/>
        <v>2333980</v>
      </c>
      <c r="AS403" s="1">
        <v>125</v>
      </c>
      <c r="AV403">
        <v>36.76</v>
      </c>
      <c r="AW403">
        <v>0.01</v>
      </c>
      <c r="AX403">
        <v>36.75</v>
      </c>
    </row>
    <row r="404" spans="1:50" hidden="1" outlineLevel="1">
      <c r="A404" t="s">
        <v>1676</v>
      </c>
      <c r="B404" s="8" t="s">
        <v>263</v>
      </c>
      <c r="C404" s="1">
        <f t="shared" si="95"/>
        <v>626</v>
      </c>
      <c r="D404" s="8">
        <f>IF(N404&gt;0, RANK(N404,(N404:P404,Q404:AE404)),0)</f>
        <v>3</v>
      </c>
      <c r="E404" s="8">
        <f>IF(O404&gt;0,RANK(O404,(N404:P404,Q404:AE404)),0)</f>
        <v>2</v>
      </c>
      <c r="F404" s="8">
        <f t="shared" si="96"/>
        <v>1</v>
      </c>
      <c r="G404" s="61">
        <f t="shared" si="102"/>
        <v>61</v>
      </c>
      <c r="H404" s="66">
        <f t="shared" si="103"/>
        <v>9.7444089456869012E-2</v>
      </c>
      <c r="I404" s="7"/>
      <c r="J404" s="2">
        <f t="shared" si="97"/>
        <v>0.19488817891373802</v>
      </c>
      <c r="K404" s="2">
        <f t="shared" si="98"/>
        <v>0.33865814696485624</v>
      </c>
      <c r="L404" s="2">
        <f t="shared" si="99"/>
        <v>0.43610223642172524</v>
      </c>
      <c r="M404" s="2">
        <f t="shared" si="100"/>
        <v>3.0351437699680517E-2</v>
      </c>
      <c r="N404" s="61">
        <v>122</v>
      </c>
      <c r="O404" s="61">
        <v>212</v>
      </c>
      <c r="P404" s="61">
        <v>273</v>
      </c>
      <c r="R404" s="61">
        <v>7</v>
      </c>
      <c r="T404" s="65"/>
      <c r="Y404" s="61">
        <v>5</v>
      </c>
      <c r="Z404" s="61">
        <v>7</v>
      </c>
      <c r="AG404" t="str">
        <f t="shared" si="104"/>
        <v>Howland</v>
      </c>
      <c r="AH404" t="s">
        <v>1357</v>
      </c>
      <c r="AI404">
        <v>2</v>
      </c>
      <c r="AK404">
        <v>1</v>
      </c>
      <c r="AL404" s="105">
        <v>23</v>
      </c>
      <c r="AM404" s="107">
        <v>19</v>
      </c>
      <c r="AN404" s="107">
        <v>155</v>
      </c>
      <c r="AO404" s="111">
        <v>34190</v>
      </c>
      <c r="AP404" s="111">
        <f t="shared" si="101"/>
        <v>23019</v>
      </c>
      <c r="AQ404" t="s">
        <v>2345</v>
      </c>
      <c r="AR404">
        <f t="shared" si="94"/>
        <v>2334190</v>
      </c>
      <c r="AS404" s="1">
        <v>44</v>
      </c>
      <c r="AV404">
        <v>35.340000000000003</v>
      </c>
      <c r="AW404">
        <v>0.7</v>
      </c>
      <c r="AX404">
        <v>34.65</v>
      </c>
    </row>
    <row r="405" spans="1:50" hidden="1" outlineLevel="1">
      <c r="A405" t="s">
        <v>2121</v>
      </c>
      <c r="B405" s="8" t="s">
        <v>263</v>
      </c>
      <c r="C405" s="1">
        <f t="shared" si="95"/>
        <v>717</v>
      </c>
      <c r="D405" s="8">
        <f>IF(N405&gt;0, RANK(N405,(N405:P405,Q405:AE405)),0)</f>
        <v>3</v>
      </c>
      <c r="E405" s="8">
        <f>IF(O405&gt;0,RANK(O405,(N405:P405,Q405:AE405)),0)</f>
        <v>1</v>
      </c>
      <c r="F405" s="8">
        <f t="shared" si="96"/>
        <v>2</v>
      </c>
      <c r="G405" s="61">
        <f t="shared" si="102"/>
        <v>100</v>
      </c>
      <c r="H405" s="66">
        <f t="shared" si="103"/>
        <v>0.1394700139470014</v>
      </c>
      <c r="I405" s="7"/>
      <c r="J405" s="2">
        <f t="shared" si="97"/>
        <v>0.11436541143654114</v>
      </c>
      <c r="K405" s="2">
        <f t="shared" si="98"/>
        <v>0.50069735006973504</v>
      </c>
      <c r="L405" s="2">
        <f t="shared" si="99"/>
        <v>0.36122733612273361</v>
      </c>
      <c r="M405" s="2">
        <f t="shared" si="100"/>
        <v>2.3709902370990243E-2</v>
      </c>
      <c r="N405" s="61">
        <v>82</v>
      </c>
      <c r="O405" s="61">
        <v>359</v>
      </c>
      <c r="P405" s="61">
        <v>259</v>
      </c>
      <c r="R405" s="61">
        <v>1</v>
      </c>
      <c r="T405" s="65"/>
      <c r="Y405" s="61">
        <v>8</v>
      </c>
      <c r="Z405" s="61">
        <v>8</v>
      </c>
      <c r="AG405" t="str">
        <f t="shared" si="104"/>
        <v>Hudson</v>
      </c>
      <c r="AH405" t="s">
        <v>1357</v>
      </c>
      <c r="AI405">
        <v>2</v>
      </c>
      <c r="AK405">
        <v>1</v>
      </c>
      <c r="AL405" s="105">
        <v>23</v>
      </c>
      <c r="AM405" s="107">
        <v>19</v>
      </c>
      <c r="AN405" s="107">
        <v>160</v>
      </c>
      <c r="AO405" s="111">
        <v>34365</v>
      </c>
      <c r="AP405" s="111">
        <f t="shared" si="101"/>
        <v>23019</v>
      </c>
      <c r="AQ405" t="s">
        <v>2345</v>
      </c>
      <c r="AR405">
        <f t="shared" si="94"/>
        <v>2334365</v>
      </c>
      <c r="AS405" s="1">
        <v>32</v>
      </c>
      <c r="AV405">
        <v>40.19</v>
      </c>
      <c r="AW405">
        <v>2.38</v>
      </c>
      <c r="AX405">
        <v>37.81</v>
      </c>
    </row>
    <row r="406" spans="1:50" hidden="1" outlineLevel="1">
      <c r="A406" t="s">
        <v>1661</v>
      </c>
      <c r="B406" s="8" t="s">
        <v>263</v>
      </c>
      <c r="C406" s="1">
        <f t="shared" si="95"/>
        <v>208</v>
      </c>
      <c r="D406" s="8">
        <f>IF(N406&gt;0, RANK(N406,(N406:P406,Q406:AE406)),0)</f>
        <v>1</v>
      </c>
      <c r="E406" s="8">
        <f>IF(O406&gt;0,RANK(O406,(N406:P406,Q406:AE406)),0)</f>
        <v>3</v>
      </c>
      <c r="F406" s="8">
        <f t="shared" si="96"/>
        <v>2</v>
      </c>
      <c r="G406" s="61">
        <f t="shared" si="102"/>
        <v>33</v>
      </c>
      <c r="H406" s="66">
        <f t="shared" si="103"/>
        <v>0.15865384615384615</v>
      </c>
      <c r="I406" s="7"/>
      <c r="J406" s="2">
        <f t="shared" si="97"/>
        <v>0.45673076923076922</v>
      </c>
      <c r="K406" s="2">
        <f t="shared" si="98"/>
        <v>0.16346153846153846</v>
      </c>
      <c r="L406" s="2">
        <f t="shared" si="99"/>
        <v>0.29807692307692307</v>
      </c>
      <c r="M406" s="2">
        <f t="shared" si="100"/>
        <v>8.1730769230769329E-2</v>
      </c>
      <c r="N406" s="61">
        <v>95</v>
      </c>
      <c r="O406" s="61">
        <v>34</v>
      </c>
      <c r="P406" s="61">
        <v>62</v>
      </c>
      <c r="R406" s="61">
        <v>3</v>
      </c>
      <c r="T406" s="65"/>
      <c r="Y406" s="61">
        <v>6</v>
      </c>
      <c r="Z406" s="61">
        <v>8</v>
      </c>
      <c r="AG406" t="str">
        <f t="shared" si="104"/>
        <v>Indian Township</v>
      </c>
      <c r="AH406" t="s">
        <v>342</v>
      </c>
      <c r="AI406">
        <v>2</v>
      </c>
      <c r="AK406">
        <v>1</v>
      </c>
      <c r="AL406" s="105">
        <v>23</v>
      </c>
      <c r="AM406" s="107">
        <v>29</v>
      </c>
      <c r="AO406" s="111">
        <v>34500</v>
      </c>
      <c r="AP406" s="111">
        <f t="shared" si="101"/>
        <v>23029</v>
      </c>
      <c r="AQ406" t="s">
        <v>1016</v>
      </c>
      <c r="AR406">
        <f t="shared" si="94"/>
        <v>2334500</v>
      </c>
      <c r="AS406" s="1">
        <v>32</v>
      </c>
    </row>
    <row r="407" spans="1:50" hidden="1" outlineLevel="1">
      <c r="A407" s="34" t="s">
        <v>2864</v>
      </c>
      <c r="B407" s="8" t="s">
        <v>263</v>
      </c>
      <c r="C407" s="1">
        <f t="shared" si="95"/>
        <v>0</v>
      </c>
      <c r="D407" s="8">
        <f>IF(N407&gt;0, RANK(N407,(N407:P407,Q407:AE407)),0)</f>
        <v>0</v>
      </c>
      <c r="E407" s="8">
        <f>IF(O407&gt;0,RANK(O407,(N407:P407,Q407:AE407)),0)</f>
        <v>0</v>
      </c>
      <c r="F407" s="8">
        <f t="shared" si="96"/>
        <v>0</v>
      </c>
      <c r="G407" s="61">
        <f t="shared" si="102"/>
        <v>0</v>
      </c>
      <c r="H407" s="66">
        <f t="shared" si="103"/>
        <v>0</v>
      </c>
      <c r="I407" s="7"/>
      <c r="J407" s="2" t="str">
        <f t="shared" si="97"/>
        <v>-</v>
      </c>
      <c r="K407" s="2" t="str">
        <f t="shared" si="98"/>
        <v>-</v>
      </c>
      <c r="L407" s="2" t="str">
        <f t="shared" si="99"/>
        <v>-</v>
      </c>
      <c r="M407" s="2" t="str">
        <f t="shared" si="100"/>
        <v>-</v>
      </c>
      <c r="T407" s="65"/>
      <c r="AG407" t="str">
        <f t="shared" si="104"/>
        <v>Indian Purchase T3 T4</v>
      </c>
      <c r="AH407" t="s">
        <v>1357</v>
      </c>
      <c r="AI407">
        <v>2</v>
      </c>
      <c r="AK407">
        <v>1</v>
      </c>
      <c r="AL407" s="105">
        <v>23</v>
      </c>
      <c r="AM407" s="107">
        <v>19</v>
      </c>
      <c r="AO407" s="111">
        <v>34450</v>
      </c>
      <c r="AP407" s="111">
        <f t="shared" si="101"/>
        <v>23019</v>
      </c>
      <c r="AQ407" t="s">
        <v>882</v>
      </c>
      <c r="AR407">
        <f t="shared" si="94"/>
        <v>2334450</v>
      </c>
    </row>
    <row r="408" spans="1:50" hidden="1" outlineLevel="1">
      <c r="A408" t="s">
        <v>1713</v>
      </c>
      <c r="B408" s="8" t="s">
        <v>263</v>
      </c>
      <c r="C408" s="1">
        <f t="shared" si="95"/>
        <v>446</v>
      </c>
      <c r="D408" s="8">
        <f>IF(N408&gt;0, RANK(N408,(N408:P408,Q408:AE408)),0)</f>
        <v>3</v>
      </c>
      <c r="E408" s="8">
        <f>IF(O408&gt;0,RANK(O408,(N408:P408,Q408:AE408)),0)</f>
        <v>2</v>
      </c>
      <c r="F408" s="8">
        <f t="shared" si="96"/>
        <v>1</v>
      </c>
      <c r="G408" s="61">
        <f t="shared" si="102"/>
        <v>81</v>
      </c>
      <c r="H408" s="66">
        <f t="shared" si="103"/>
        <v>0.18161434977578475</v>
      </c>
      <c r="I408" s="7"/>
      <c r="J408" s="2">
        <f t="shared" si="97"/>
        <v>0.11883408071748879</v>
      </c>
      <c r="K408" s="2">
        <f t="shared" si="98"/>
        <v>0.33408071748878926</v>
      </c>
      <c r="L408" s="2">
        <f t="shared" si="99"/>
        <v>0.51569506726457404</v>
      </c>
      <c r="M408" s="2">
        <f t="shared" si="100"/>
        <v>3.1390134529147962E-2</v>
      </c>
      <c r="N408" s="61">
        <v>53</v>
      </c>
      <c r="O408" s="61">
        <v>149</v>
      </c>
      <c r="P408" s="61">
        <v>230</v>
      </c>
      <c r="R408" s="61">
        <v>3</v>
      </c>
      <c r="T408" s="65"/>
      <c r="Y408" s="61">
        <v>4</v>
      </c>
      <c r="Z408" s="61">
        <v>7</v>
      </c>
      <c r="AG408" t="str">
        <f t="shared" si="104"/>
        <v>Industry</v>
      </c>
      <c r="AH408" t="s">
        <v>501</v>
      </c>
      <c r="AI408">
        <v>2</v>
      </c>
      <c r="AK408">
        <v>1</v>
      </c>
      <c r="AL408" s="105">
        <v>23</v>
      </c>
      <c r="AM408" s="107">
        <v>7</v>
      </c>
      <c r="AN408" s="107">
        <v>40</v>
      </c>
      <c r="AO408" s="111">
        <v>34820</v>
      </c>
      <c r="AP408" s="111">
        <f t="shared" si="101"/>
        <v>23007</v>
      </c>
      <c r="AQ408" t="s">
        <v>2345</v>
      </c>
      <c r="AR408">
        <f t="shared" si="94"/>
        <v>2334820</v>
      </c>
      <c r="AS408" s="1">
        <v>10</v>
      </c>
      <c r="AV408">
        <v>31.2</v>
      </c>
      <c r="AW408">
        <v>1.23</v>
      </c>
      <c r="AX408">
        <v>29.98</v>
      </c>
    </row>
    <row r="409" spans="1:50" hidden="1" outlineLevel="1">
      <c r="A409" t="s">
        <v>1479</v>
      </c>
      <c r="B409" s="8" t="s">
        <v>263</v>
      </c>
      <c r="C409" s="1">
        <f t="shared" si="95"/>
        <v>411</v>
      </c>
      <c r="D409" s="8">
        <f>IF(N409&gt;0, RANK(N409,(N409:P409,Q409:AE409)),0)</f>
        <v>3</v>
      </c>
      <c r="E409" s="8">
        <f>IF(O409&gt;0,RANK(O409,(N409:P409,Q409:AE409)),0)</f>
        <v>1</v>
      </c>
      <c r="F409" s="8">
        <f t="shared" si="96"/>
        <v>2</v>
      </c>
      <c r="G409" s="61">
        <f t="shared" si="102"/>
        <v>9</v>
      </c>
      <c r="H409" s="66">
        <f t="shared" si="103"/>
        <v>2.1897810218978103E-2</v>
      </c>
      <c r="I409" s="7"/>
      <c r="J409" s="2">
        <f t="shared" si="97"/>
        <v>0.15085158150851583</v>
      </c>
      <c r="K409" s="2">
        <f t="shared" si="98"/>
        <v>0.41605839416058393</v>
      </c>
      <c r="L409" s="2">
        <f t="shared" si="99"/>
        <v>0.39416058394160586</v>
      </c>
      <c r="M409" s="2">
        <f t="shared" si="100"/>
        <v>3.8929440389294356E-2</v>
      </c>
      <c r="N409" s="61">
        <v>62</v>
      </c>
      <c r="O409" s="61">
        <v>171</v>
      </c>
      <c r="P409" s="61">
        <v>162</v>
      </c>
      <c r="R409" s="61">
        <v>5</v>
      </c>
      <c r="T409" s="65"/>
      <c r="Y409" s="61">
        <v>5</v>
      </c>
      <c r="Z409" s="61">
        <v>6</v>
      </c>
      <c r="AG409" t="str">
        <f t="shared" si="104"/>
        <v>Island Falls</v>
      </c>
      <c r="AH409" t="s">
        <v>662</v>
      </c>
      <c r="AI409">
        <v>2</v>
      </c>
      <c r="AK409">
        <v>1</v>
      </c>
      <c r="AL409" s="105">
        <v>23</v>
      </c>
      <c r="AM409" s="107">
        <v>3</v>
      </c>
      <c r="AN409" s="107">
        <v>155</v>
      </c>
      <c r="AO409" s="111">
        <v>35065</v>
      </c>
      <c r="AP409" s="111">
        <f t="shared" si="101"/>
        <v>23003</v>
      </c>
      <c r="AQ409" t="s">
        <v>2345</v>
      </c>
      <c r="AR409">
        <f t="shared" si="94"/>
        <v>2335065</v>
      </c>
      <c r="AS409" s="1">
        <v>23</v>
      </c>
      <c r="AV409">
        <v>40.47</v>
      </c>
      <c r="AW409">
        <v>4.59</v>
      </c>
      <c r="AX409">
        <v>35.880000000000003</v>
      </c>
    </row>
    <row r="410" spans="1:50" hidden="1" outlineLevel="1">
      <c r="A410" t="s">
        <v>2514</v>
      </c>
      <c r="B410" s="8" t="s">
        <v>263</v>
      </c>
      <c r="C410" s="1">
        <f t="shared" si="95"/>
        <v>55</v>
      </c>
      <c r="D410" s="8">
        <f>IF(N410&gt;0, RANK(N410,(N410:P410,Q410:AE410)),0)</f>
        <v>2</v>
      </c>
      <c r="E410" s="8">
        <f>IF(O410&gt;0,RANK(O410,(N410:P410,Q410:AE410)),0)</f>
        <v>3</v>
      </c>
      <c r="F410" s="8">
        <f t="shared" si="96"/>
        <v>1</v>
      </c>
      <c r="G410" s="61">
        <f t="shared" si="102"/>
        <v>21</v>
      </c>
      <c r="H410" s="66">
        <f t="shared" si="103"/>
        <v>0.38181818181818183</v>
      </c>
      <c r="I410" s="7"/>
      <c r="J410" s="2">
        <f t="shared" si="97"/>
        <v>0.27272727272727271</v>
      </c>
      <c r="K410" s="2">
        <f t="shared" si="98"/>
        <v>7.2727272727272724E-2</v>
      </c>
      <c r="L410" s="2">
        <f t="shared" si="99"/>
        <v>0.65454545454545454</v>
      </c>
      <c r="M410" s="2">
        <f t="shared" si="100"/>
        <v>0</v>
      </c>
      <c r="N410" s="61">
        <v>15</v>
      </c>
      <c r="O410" s="61">
        <v>4</v>
      </c>
      <c r="P410" s="61">
        <v>36</v>
      </c>
      <c r="R410" s="61">
        <v>0</v>
      </c>
      <c r="T410" s="65"/>
      <c r="Y410" s="61">
        <v>0</v>
      </c>
      <c r="Z410" s="61">
        <v>0</v>
      </c>
      <c r="AG410" t="str">
        <f t="shared" si="104"/>
        <v>Isle Au Haut</v>
      </c>
      <c r="AH410" t="s">
        <v>533</v>
      </c>
      <c r="AI410">
        <v>1</v>
      </c>
      <c r="AK410">
        <v>1</v>
      </c>
      <c r="AL410" s="105">
        <v>23</v>
      </c>
      <c r="AM410" s="107">
        <v>13</v>
      </c>
      <c r="AN410" s="107">
        <v>30</v>
      </c>
      <c r="AO410" s="111">
        <v>35135</v>
      </c>
      <c r="AP410" s="111">
        <f t="shared" si="101"/>
        <v>23013</v>
      </c>
      <c r="AQ410" t="s">
        <v>2345</v>
      </c>
      <c r="AR410">
        <f t="shared" si="94"/>
        <v>2335135</v>
      </c>
      <c r="AS410" s="1">
        <v>3</v>
      </c>
      <c r="AV410">
        <v>109.62</v>
      </c>
      <c r="AW410">
        <v>96.94</v>
      </c>
      <c r="AX410">
        <v>12.67</v>
      </c>
    </row>
    <row r="411" spans="1:50" hidden="1" outlineLevel="1">
      <c r="A411" t="s">
        <v>2141</v>
      </c>
      <c r="B411" s="8" t="s">
        <v>263</v>
      </c>
      <c r="C411" s="1">
        <f t="shared" si="95"/>
        <v>404</v>
      </c>
      <c r="D411" s="8">
        <f>IF(N411&gt;0, RANK(N411,(N411:P411,Q411:AE411)),0)</f>
        <v>3</v>
      </c>
      <c r="E411" s="8">
        <f>IF(O411&gt;0,RANK(O411,(N411:P411,Q411:AE411)),0)</f>
        <v>2</v>
      </c>
      <c r="F411" s="8">
        <f t="shared" si="96"/>
        <v>1</v>
      </c>
      <c r="G411" s="61">
        <f t="shared" si="102"/>
        <v>170</v>
      </c>
      <c r="H411" s="66">
        <f t="shared" si="103"/>
        <v>0.42079207920792078</v>
      </c>
      <c r="I411" s="7"/>
      <c r="J411" s="2">
        <f t="shared" si="97"/>
        <v>0.12871287128712872</v>
      </c>
      <c r="K411" s="2">
        <f t="shared" si="98"/>
        <v>0.2202970297029703</v>
      </c>
      <c r="L411" s="2">
        <f t="shared" si="99"/>
        <v>0.6410891089108911</v>
      </c>
      <c r="M411" s="2">
        <f t="shared" si="100"/>
        <v>9.9009900990099098E-3</v>
      </c>
      <c r="N411" s="61">
        <v>52</v>
      </c>
      <c r="O411" s="61">
        <v>89</v>
      </c>
      <c r="P411" s="61">
        <v>259</v>
      </c>
      <c r="R411" s="61">
        <v>1</v>
      </c>
      <c r="T411" s="65"/>
      <c r="Y411" s="61">
        <v>0</v>
      </c>
      <c r="Z411" s="61">
        <v>3</v>
      </c>
      <c r="AG411" t="str">
        <f t="shared" si="104"/>
        <v>Islesboro</v>
      </c>
      <c r="AH411" t="s">
        <v>780</v>
      </c>
      <c r="AI411">
        <v>2</v>
      </c>
      <c r="AK411">
        <v>1</v>
      </c>
      <c r="AL411" s="105">
        <v>23</v>
      </c>
      <c r="AM411" s="107">
        <v>27</v>
      </c>
      <c r="AN411" s="107">
        <v>35</v>
      </c>
      <c r="AO411" s="111">
        <v>35240</v>
      </c>
      <c r="AP411" s="111">
        <f t="shared" si="101"/>
        <v>23027</v>
      </c>
      <c r="AQ411" t="s">
        <v>2345</v>
      </c>
      <c r="AR411">
        <f t="shared" si="94"/>
        <v>2335240</v>
      </c>
      <c r="AS411" s="1">
        <v>21</v>
      </c>
      <c r="AV411">
        <v>68.930000000000007</v>
      </c>
      <c r="AW411">
        <v>54.67</v>
      </c>
      <c r="AX411">
        <v>14.25</v>
      </c>
    </row>
    <row r="412" spans="1:50" hidden="1" outlineLevel="1">
      <c r="A412" t="s">
        <v>2142</v>
      </c>
      <c r="B412" s="8" t="s">
        <v>263</v>
      </c>
      <c r="C412" s="1">
        <f t="shared" si="95"/>
        <v>495</v>
      </c>
      <c r="D412" s="8">
        <f>IF(N412&gt;0, RANK(N412,(N412:P412,Q412:AE412)),0)</f>
        <v>3</v>
      </c>
      <c r="E412" s="8">
        <f>IF(O412&gt;0,RANK(O412,(N412:P412,Q412:AE412)),0)</f>
        <v>2</v>
      </c>
      <c r="F412" s="8">
        <f t="shared" si="96"/>
        <v>1</v>
      </c>
      <c r="G412" s="61">
        <f t="shared" si="102"/>
        <v>13</v>
      </c>
      <c r="H412" s="66">
        <f t="shared" si="103"/>
        <v>2.6262626262626262E-2</v>
      </c>
      <c r="I412" s="7"/>
      <c r="J412" s="2">
        <f t="shared" si="97"/>
        <v>0.10707070707070707</v>
      </c>
      <c r="K412" s="2">
        <f t="shared" si="98"/>
        <v>0.39595959595959596</v>
      </c>
      <c r="L412" s="2">
        <f t="shared" si="99"/>
        <v>0.42222222222222222</v>
      </c>
      <c r="M412" s="2">
        <f t="shared" si="100"/>
        <v>7.4747474747474729E-2</v>
      </c>
      <c r="N412" s="61">
        <v>53</v>
      </c>
      <c r="O412" s="61">
        <v>196</v>
      </c>
      <c r="P412" s="61">
        <v>209</v>
      </c>
      <c r="R412" s="61">
        <v>21</v>
      </c>
      <c r="T412" s="65"/>
      <c r="Y412" s="61">
        <v>8</v>
      </c>
      <c r="Z412" s="61">
        <v>8</v>
      </c>
      <c r="AG412" t="str">
        <f t="shared" si="104"/>
        <v>Jackman</v>
      </c>
      <c r="AH412" t="s">
        <v>2099</v>
      </c>
      <c r="AI412">
        <v>2</v>
      </c>
      <c r="AK412">
        <v>1</v>
      </c>
      <c r="AL412" s="105">
        <v>23</v>
      </c>
      <c r="AM412" s="107">
        <v>25</v>
      </c>
      <c r="AN412" s="107">
        <v>80</v>
      </c>
      <c r="AO412" s="111">
        <v>35345</v>
      </c>
      <c r="AP412" s="111">
        <f t="shared" si="101"/>
        <v>23025</v>
      </c>
      <c r="AQ412" t="s">
        <v>2345</v>
      </c>
      <c r="AR412">
        <f t="shared" si="94"/>
        <v>2335345</v>
      </c>
      <c r="AS412" s="1">
        <v>17</v>
      </c>
      <c r="AV412">
        <v>42.2</v>
      </c>
      <c r="AW412">
        <v>1.17</v>
      </c>
      <c r="AX412">
        <v>41.03</v>
      </c>
    </row>
    <row r="413" spans="1:50" hidden="1" outlineLevel="1">
      <c r="A413" t="s">
        <v>806</v>
      </c>
      <c r="B413" s="8" t="s">
        <v>263</v>
      </c>
      <c r="C413" s="1">
        <f t="shared" si="95"/>
        <v>276</v>
      </c>
      <c r="D413" s="8">
        <f>IF(N413&gt;0, RANK(N413,(N413:P413,Q413:AE413)),0)</f>
        <v>3</v>
      </c>
      <c r="E413" s="8">
        <f>IF(O413&gt;0,RANK(O413,(N413:P413,Q413:AE413)),0)</f>
        <v>2</v>
      </c>
      <c r="F413" s="8">
        <f t="shared" si="96"/>
        <v>1</v>
      </c>
      <c r="G413" s="61">
        <f t="shared" si="102"/>
        <v>29</v>
      </c>
      <c r="H413" s="66">
        <f t="shared" si="103"/>
        <v>0.10507246376811594</v>
      </c>
      <c r="I413" s="7"/>
      <c r="J413" s="2">
        <f t="shared" si="97"/>
        <v>0.12681159420289856</v>
      </c>
      <c r="K413" s="2">
        <f t="shared" si="98"/>
        <v>0.33695652173913043</v>
      </c>
      <c r="L413" s="2">
        <f t="shared" si="99"/>
        <v>0.4420289855072464</v>
      </c>
      <c r="M413" s="2">
        <f t="shared" si="100"/>
        <v>9.4202898550724556E-2</v>
      </c>
      <c r="N413" s="61">
        <v>35</v>
      </c>
      <c r="O413" s="61">
        <v>93</v>
      </c>
      <c r="P413" s="61">
        <v>122</v>
      </c>
      <c r="R413" s="61">
        <v>24</v>
      </c>
      <c r="T413" s="65"/>
      <c r="Y413" s="61">
        <v>0</v>
      </c>
      <c r="Z413" s="61">
        <v>2</v>
      </c>
      <c r="AG413" t="str">
        <f t="shared" si="104"/>
        <v>Jackson</v>
      </c>
      <c r="AH413" t="s">
        <v>780</v>
      </c>
      <c r="AI413">
        <v>2</v>
      </c>
      <c r="AK413">
        <v>1</v>
      </c>
      <c r="AL413" s="105">
        <v>23</v>
      </c>
      <c r="AM413" s="107">
        <v>27</v>
      </c>
      <c r="AN413" s="107">
        <v>40</v>
      </c>
      <c r="AO413" s="111">
        <v>35450</v>
      </c>
      <c r="AP413" s="111">
        <f t="shared" si="101"/>
        <v>23027</v>
      </c>
      <c r="AQ413" t="s">
        <v>2345</v>
      </c>
      <c r="AR413">
        <f t="shared" si="94"/>
        <v>2335450</v>
      </c>
      <c r="AS413" s="1">
        <v>14</v>
      </c>
      <c r="AV413">
        <v>25.32</v>
      </c>
      <c r="AW413">
        <v>0.12</v>
      </c>
      <c r="AX413">
        <v>25.21</v>
      </c>
    </row>
    <row r="414" spans="1:50" hidden="1" outlineLevel="1">
      <c r="A414" t="s">
        <v>1029</v>
      </c>
      <c r="B414" s="8" t="s">
        <v>263</v>
      </c>
      <c r="C414" s="1">
        <f t="shared" si="95"/>
        <v>2524</v>
      </c>
      <c r="D414" s="8">
        <f>IF(N414&gt;0, RANK(N414,(N414:P414,Q414:AE414)),0)</f>
        <v>3</v>
      </c>
      <c r="E414" s="8">
        <f>IF(O414&gt;0,RANK(O414,(N414:P414,Q414:AE414)),0)</f>
        <v>2</v>
      </c>
      <c r="F414" s="8">
        <f t="shared" si="96"/>
        <v>1</v>
      </c>
      <c r="G414" s="61">
        <f t="shared" si="102"/>
        <v>650</v>
      </c>
      <c r="H414" s="66">
        <f t="shared" si="103"/>
        <v>0.25752773375594296</v>
      </c>
      <c r="I414" s="7"/>
      <c r="J414" s="2">
        <f t="shared" si="97"/>
        <v>0.16719492868462757</v>
      </c>
      <c r="K414" s="2">
        <f t="shared" si="98"/>
        <v>0.2713946117274168</v>
      </c>
      <c r="L414" s="2">
        <f t="shared" si="99"/>
        <v>0.5289223454833597</v>
      </c>
      <c r="M414" s="2">
        <f t="shared" si="100"/>
        <v>3.2488114104595955E-2</v>
      </c>
      <c r="N414" s="61">
        <v>422</v>
      </c>
      <c r="O414" s="61">
        <v>685</v>
      </c>
      <c r="P414" s="61">
        <v>1335</v>
      </c>
      <c r="R414" s="61">
        <v>19</v>
      </c>
      <c r="T414" s="65"/>
      <c r="Y414" s="61">
        <v>22</v>
      </c>
      <c r="Z414" s="61">
        <v>41</v>
      </c>
      <c r="AG414" t="str">
        <f t="shared" si="104"/>
        <v>Jay</v>
      </c>
      <c r="AH414" t="s">
        <v>501</v>
      </c>
      <c r="AI414">
        <v>2</v>
      </c>
      <c r="AK414">
        <v>1</v>
      </c>
      <c r="AL414" s="105">
        <v>23</v>
      </c>
      <c r="AM414" s="107">
        <v>7</v>
      </c>
      <c r="AN414" s="107">
        <v>45</v>
      </c>
      <c r="AO414" s="111">
        <v>35625</v>
      </c>
      <c r="AP414" s="111">
        <f t="shared" si="101"/>
        <v>23007</v>
      </c>
      <c r="AQ414" t="s">
        <v>2345</v>
      </c>
      <c r="AR414">
        <f t="shared" si="94"/>
        <v>2335625</v>
      </c>
      <c r="AS414" s="1">
        <v>45</v>
      </c>
      <c r="AV414">
        <v>49.24</v>
      </c>
      <c r="AW414">
        <v>0.78</v>
      </c>
      <c r="AX414">
        <v>48.46</v>
      </c>
    </row>
    <row r="415" spans="1:50" hidden="1" outlineLevel="1">
      <c r="A415" t="s">
        <v>1951</v>
      </c>
      <c r="B415" s="8" t="s">
        <v>263</v>
      </c>
      <c r="C415" s="1">
        <f t="shared" si="95"/>
        <v>1433</v>
      </c>
      <c r="D415" s="8">
        <f>IF(N415&gt;0, RANK(N415,(N415:P415,Q415:AE415)),0)</f>
        <v>3</v>
      </c>
      <c r="E415" s="8">
        <f>IF(O415&gt;0,RANK(O415,(N415:P415,Q415:AE415)),0)</f>
        <v>2</v>
      </c>
      <c r="F415" s="8">
        <f t="shared" si="96"/>
        <v>1</v>
      </c>
      <c r="G415" s="61">
        <f t="shared" si="102"/>
        <v>136</v>
      </c>
      <c r="H415" s="66">
        <f t="shared" si="103"/>
        <v>9.4905792044661555E-2</v>
      </c>
      <c r="I415" s="7"/>
      <c r="J415" s="2">
        <f t="shared" si="97"/>
        <v>8.8625261688764834E-2</v>
      </c>
      <c r="K415" s="2">
        <f t="shared" si="98"/>
        <v>0.39357990230286111</v>
      </c>
      <c r="L415" s="2">
        <f t="shared" si="99"/>
        <v>0.4884856943475227</v>
      </c>
      <c r="M415" s="2">
        <f t="shared" si="100"/>
        <v>2.9309141660851357E-2</v>
      </c>
      <c r="N415" s="61">
        <v>127</v>
      </c>
      <c r="O415" s="61">
        <v>564</v>
      </c>
      <c r="P415" s="61">
        <v>700</v>
      </c>
      <c r="R415" s="61">
        <v>9</v>
      </c>
      <c r="T415" s="65"/>
      <c r="Y415" s="61">
        <v>12</v>
      </c>
      <c r="Z415" s="61">
        <v>21</v>
      </c>
      <c r="AG415" t="str">
        <f t="shared" si="104"/>
        <v>Jefferson</v>
      </c>
      <c r="AH415" t="s">
        <v>2246</v>
      </c>
      <c r="AI415">
        <v>1</v>
      </c>
      <c r="AK415">
        <v>1</v>
      </c>
      <c r="AL415" s="105">
        <v>23</v>
      </c>
      <c r="AM415" s="107">
        <v>15</v>
      </c>
      <c r="AN415" s="107">
        <v>50</v>
      </c>
      <c r="AO415" s="111">
        <v>35695</v>
      </c>
      <c r="AP415" s="111">
        <f t="shared" si="101"/>
        <v>23015</v>
      </c>
      <c r="AQ415" t="s">
        <v>2345</v>
      </c>
      <c r="AR415">
        <f t="shared" si="94"/>
        <v>2335695</v>
      </c>
      <c r="AS415" s="1">
        <v>33</v>
      </c>
      <c r="AV415">
        <v>58.64</v>
      </c>
      <c r="AW415">
        <v>5.96</v>
      </c>
      <c r="AX415">
        <v>52.69</v>
      </c>
    </row>
    <row r="416" spans="1:50" hidden="1" outlineLevel="1">
      <c r="A416" t="s">
        <v>1135</v>
      </c>
      <c r="B416" s="8" t="s">
        <v>263</v>
      </c>
      <c r="C416" s="1">
        <f t="shared" si="95"/>
        <v>283</v>
      </c>
      <c r="D416" s="8">
        <f>IF(N416&gt;0, RANK(N416,(N416:P416,Q416:AE416)),0)</f>
        <v>3</v>
      </c>
      <c r="E416" s="8">
        <f>IF(O416&gt;0,RANK(O416,(N416:P416,Q416:AE416)),0)</f>
        <v>2</v>
      </c>
      <c r="F416" s="8">
        <f t="shared" si="96"/>
        <v>1</v>
      </c>
      <c r="G416" s="61">
        <f t="shared" si="102"/>
        <v>26</v>
      </c>
      <c r="H416" s="66">
        <f t="shared" si="103"/>
        <v>9.187279151943463E-2</v>
      </c>
      <c r="I416" s="7"/>
      <c r="J416" s="2">
        <f t="shared" si="97"/>
        <v>0.13427561837455831</v>
      </c>
      <c r="K416" s="2">
        <f t="shared" si="98"/>
        <v>0.36395759717314485</v>
      </c>
      <c r="L416" s="2">
        <f t="shared" si="99"/>
        <v>0.45583038869257952</v>
      </c>
      <c r="M416" s="2">
        <f t="shared" si="100"/>
        <v>4.5936395759717308E-2</v>
      </c>
      <c r="N416" s="61">
        <v>38</v>
      </c>
      <c r="O416" s="61">
        <v>103</v>
      </c>
      <c r="P416" s="61">
        <v>129</v>
      </c>
      <c r="R416" s="61">
        <v>4</v>
      </c>
      <c r="T416" s="65"/>
      <c r="Y416" s="61">
        <v>2</v>
      </c>
      <c r="Z416" s="61">
        <v>7</v>
      </c>
      <c r="AG416" t="str">
        <f t="shared" si="104"/>
        <v>Jonesboro</v>
      </c>
      <c r="AH416" t="s">
        <v>342</v>
      </c>
      <c r="AI416">
        <v>2</v>
      </c>
      <c r="AK416">
        <v>1</v>
      </c>
      <c r="AL416" s="105">
        <v>23</v>
      </c>
      <c r="AM416" s="107">
        <v>29</v>
      </c>
      <c r="AN416" s="107">
        <v>115</v>
      </c>
      <c r="AO416" s="111">
        <v>35905</v>
      </c>
      <c r="AP416" s="111">
        <f t="shared" si="101"/>
        <v>23029</v>
      </c>
      <c r="AQ416" t="s">
        <v>2345</v>
      </c>
      <c r="AR416">
        <f t="shared" si="94"/>
        <v>2335905</v>
      </c>
      <c r="AS416" s="1">
        <v>10</v>
      </c>
      <c r="AV416">
        <v>38.43</v>
      </c>
      <c r="AW416">
        <v>1.75</v>
      </c>
      <c r="AX416">
        <v>36.67</v>
      </c>
    </row>
    <row r="417" spans="1:50" hidden="1" outlineLevel="1">
      <c r="A417" t="s">
        <v>1372</v>
      </c>
      <c r="B417" s="8" t="s">
        <v>263</v>
      </c>
      <c r="C417" s="1">
        <f t="shared" si="95"/>
        <v>594</v>
      </c>
      <c r="D417" s="8">
        <f>IF(N417&gt;0, RANK(N417,(N417:P417,Q417:AE417)),0)</f>
        <v>3</v>
      </c>
      <c r="E417" s="8">
        <f>IF(O417&gt;0,RANK(O417,(N417:P417,Q417:AE417)),0)</f>
        <v>2</v>
      </c>
      <c r="F417" s="8">
        <f t="shared" si="96"/>
        <v>1</v>
      </c>
      <c r="G417" s="61">
        <f t="shared" si="102"/>
        <v>49</v>
      </c>
      <c r="H417" s="66">
        <f t="shared" si="103"/>
        <v>8.2491582491582491E-2</v>
      </c>
      <c r="I417" s="7"/>
      <c r="J417" s="2">
        <f t="shared" si="97"/>
        <v>0.132996632996633</v>
      </c>
      <c r="K417" s="2">
        <f t="shared" si="98"/>
        <v>0.37037037037037035</v>
      </c>
      <c r="L417" s="2">
        <f t="shared" si="99"/>
        <v>0.45286195286195285</v>
      </c>
      <c r="M417" s="2">
        <f t="shared" si="100"/>
        <v>4.3771043771043794E-2</v>
      </c>
      <c r="N417" s="61">
        <v>79</v>
      </c>
      <c r="O417" s="61">
        <v>220</v>
      </c>
      <c r="P417" s="61">
        <v>269</v>
      </c>
      <c r="R417" s="61">
        <v>8</v>
      </c>
      <c r="T417" s="65"/>
      <c r="Y417" s="61">
        <v>8</v>
      </c>
      <c r="Z417" s="61">
        <v>10</v>
      </c>
      <c r="AG417" t="str">
        <f t="shared" si="104"/>
        <v>Jonesport</v>
      </c>
      <c r="AH417" t="s">
        <v>342</v>
      </c>
      <c r="AI417">
        <v>2</v>
      </c>
      <c r="AK417">
        <v>1</v>
      </c>
      <c r="AL417" s="105">
        <v>23</v>
      </c>
      <c r="AM417" s="107">
        <v>29</v>
      </c>
      <c r="AN417" s="107">
        <v>120</v>
      </c>
      <c r="AO417" s="111">
        <v>36010</v>
      </c>
      <c r="AP417" s="111">
        <f t="shared" si="101"/>
        <v>23029</v>
      </c>
      <c r="AQ417" t="s">
        <v>2345</v>
      </c>
      <c r="AR417">
        <f t="shared" si="94"/>
        <v>2336010</v>
      </c>
      <c r="AS417" s="1">
        <v>36</v>
      </c>
      <c r="AV417">
        <v>100.67</v>
      </c>
      <c r="AW417">
        <v>72.16</v>
      </c>
      <c r="AX417">
        <v>28.51</v>
      </c>
    </row>
    <row r="418" spans="1:50" hidden="1" outlineLevel="1">
      <c r="A418" t="s">
        <v>1481</v>
      </c>
      <c r="B418" s="8" t="s">
        <v>263</v>
      </c>
      <c r="C418" s="1">
        <f t="shared" si="95"/>
        <v>614</v>
      </c>
      <c r="D418" s="8">
        <f>IF(N418&gt;0, RANK(N418,(N418:P418,Q418:AE418)),0)</f>
        <v>3</v>
      </c>
      <c r="E418" s="8">
        <f>IF(O418&gt;0,RANK(O418,(N418:P418,Q418:AE418)),0)</f>
        <v>2</v>
      </c>
      <c r="F418" s="8">
        <f t="shared" si="96"/>
        <v>1</v>
      </c>
      <c r="G418" s="61">
        <f t="shared" si="102"/>
        <v>8</v>
      </c>
      <c r="H418" s="66">
        <f t="shared" si="103"/>
        <v>1.3029315960912053E-2</v>
      </c>
      <c r="I418" s="7"/>
      <c r="J418" s="2">
        <f t="shared" si="97"/>
        <v>9.4462540716612378E-2</v>
      </c>
      <c r="K418" s="2">
        <f t="shared" si="98"/>
        <v>0.42671009771986973</v>
      </c>
      <c r="L418" s="2">
        <f t="shared" si="99"/>
        <v>0.43973941368078173</v>
      </c>
      <c r="M418" s="2">
        <f t="shared" si="100"/>
        <v>3.9087947882736118E-2</v>
      </c>
      <c r="N418" s="61">
        <v>58</v>
      </c>
      <c r="O418" s="61">
        <v>262</v>
      </c>
      <c r="P418" s="61">
        <v>270</v>
      </c>
      <c r="R418" s="61">
        <v>6</v>
      </c>
      <c r="T418" s="65"/>
      <c r="Y418" s="61">
        <v>6</v>
      </c>
      <c r="Z418" s="61">
        <v>12</v>
      </c>
      <c r="AG418" t="str">
        <f t="shared" si="104"/>
        <v>Kenduskeag</v>
      </c>
      <c r="AH418" t="s">
        <v>1357</v>
      </c>
      <c r="AI418">
        <v>2</v>
      </c>
      <c r="AK418">
        <v>1</v>
      </c>
      <c r="AL418" s="105">
        <v>23</v>
      </c>
      <c r="AM418" s="107">
        <v>19</v>
      </c>
      <c r="AN418" s="107">
        <v>165</v>
      </c>
      <c r="AO418" s="111">
        <v>36325</v>
      </c>
      <c r="AP418" s="111">
        <f t="shared" si="101"/>
        <v>23019</v>
      </c>
      <c r="AQ418" t="s">
        <v>2345</v>
      </c>
      <c r="AR418">
        <f t="shared" si="94"/>
        <v>2336325</v>
      </c>
      <c r="AS418" s="1">
        <v>24</v>
      </c>
      <c r="AV418">
        <v>16.79</v>
      </c>
      <c r="AW418">
        <v>0</v>
      </c>
      <c r="AX418">
        <v>16.79</v>
      </c>
    </row>
    <row r="419" spans="1:50" hidden="1" outlineLevel="1">
      <c r="A419" t="s">
        <v>1590</v>
      </c>
      <c r="B419" s="8" t="s">
        <v>263</v>
      </c>
      <c r="C419" s="1">
        <f t="shared" si="95"/>
        <v>6758</v>
      </c>
      <c r="D419" s="8">
        <f>IF(N419&gt;0, RANK(N419,(N419:P419,Q419:AE419)),0)</f>
        <v>3</v>
      </c>
      <c r="E419" s="8">
        <f>IF(O419&gt;0,RANK(O419,(N419:P419,Q419:AE419)),0)</f>
        <v>2</v>
      </c>
      <c r="F419" s="8">
        <f t="shared" si="96"/>
        <v>1</v>
      </c>
      <c r="G419" s="61">
        <f t="shared" si="102"/>
        <v>1934</v>
      </c>
      <c r="H419" s="66">
        <f t="shared" si="103"/>
        <v>0.28617934300088782</v>
      </c>
      <c r="I419" s="7"/>
      <c r="J419" s="2">
        <f t="shared" si="97"/>
        <v>0.1151228174015981</v>
      </c>
      <c r="K419" s="2">
        <f t="shared" si="98"/>
        <v>0.29061852619118084</v>
      </c>
      <c r="L419" s="2">
        <f t="shared" si="99"/>
        <v>0.57679786919206866</v>
      </c>
      <c r="M419" s="2">
        <f t="shared" si="100"/>
        <v>1.7460787215152318E-2</v>
      </c>
      <c r="N419" s="61">
        <v>778</v>
      </c>
      <c r="O419" s="61">
        <v>1964</v>
      </c>
      <c r="P419" s="61">
        <v>3898</v>
      </c>
      <c r="R419" s="61">
        <v>30</v>
      </c>
      <c r="T419" s="65"/>
      <c r="Y419" s="61">
        <v>31</v>
      </c>
      <c r="Z419" s="61">
        <v>57</v>
      </c>
      <c r="AG419" t="str">
        <f t="shared" si="104"/>
        <v>Kennebunk</v>
      </c>
      <c r="AH419" t="s">
        <v>1530</v>
      </c>
      <c r="AI419">
        <v>1</v>
      </c>
      <c r="AK419">
        <v>1</v>
      </c>
      <c r="AL419" s="105">
        <v>23</v>
      </c>
      <c r="AM419" s="107">
        <v>31</v>
      </c>
      <c r="AN419" s="107">
        <v>55</v>
      </c>
      <c r="AO419" s="111">
        <v>36535</v>
      </c>
      <c r="AP419" s="111">
        <f t="shared" si="101"/>
        <v>23031</v>
      </c>
      <c r="AQ419" t="s">
        <v>2345</v>
      </c>
      <c r="AR419">
        <f t="shared" si="94"/>
        <v>2336535</v>
      </c>
      <c r="AS419" s="1">
        <v>145</v>
      </c>
      <c r="AV419">
        <v>35.51</v>
      </c>
      <c r="AW419">
        <v>0.42</v>
      </c>
      <c r="AX419">
        <v>35.090000000000003</v>
      </c>
    </row>
    <row r="420" spans="1:50" hidden="1" outlineLevel="1">
      <c r="A420" t="s">
        <v>2092</v>
      </c>
      <c r="B420" s="8" t="s">
        <v>263</v>
      </c>
      <c r="C420" s="1">
        <f t="shared" si="95"/>
        <v>2403</v>
      </c>
      <c r="D420" s="8">
        <f>IF(N420&gt;0, RANK(N420,(N420:P420,Q420:AE420)),0)</f>
        <v>3</v>
      </c>
      <c r="E420" s="8">
        <f>IF(O420&gt;0,RANK(O420,(N420:P420,Q420:AE420)),0)</f>
        <v>2</v>
      </c>
      <c r="F420" s="8">
        <f t="shared" si="96"/>
        <v>1</v>
      </c>
      <c r="G420" s="61">
        <f t="shared" si="102"/>
        <v>529</v>
      </c>
      <c r="H420" s="66">
        <f t="shared" si="103"/>
        <v>0.22014148980441114</v>
      </c>
      <c r="I420" s="7"/>
      <c r="J420" s="2">
        <f t="shared" si="97"/>
        <v>0.10528506034124012</v>
      </c>
      <c r="K420" s="2">
        <f t="shared" si="98"/>
        <v>0.32833957553058679</v>
      </c>
      <c r="L420" s="2">
        <f t="shared" si="99"/>
        <v>0.54848106533499796</v>
      </c>
      <c r="M420" s="2">
        <f t="shared" si="100"/>
        <v>1.7894298793175167E-2</v>
      </c>
      <c r="N420" s="61">
        <v>253</v>
      </c>
      <c r="O420" s="61">
        <v>789</v>
      </c>
      <c r="P420" s="61">
        <v>1318</v>
      </c>
      <c r="R420" s="61">
        <v>12</v>
      </c>
      <c r="T420" s="65"/>
      <c r="Y420" s="61">
        <v>9</v>
      </c>
      <c r="Z420" s="61">
        <v>22</v>
      </c>
      <c r="AG420" t="str">
        <f t="shared" si="104"/>
        <v>Kennebunkport</v>
      </c>
      <c r="AH420" t="s">
        <v>1530</v>
      </c>
      <c r="AI420">
        <v>1</v>
      </c>
      <c r="AK420">
        <v>1</v>
      </c>
      <c r="AL420" s="105">
        <v>23</v>
      </c>
      <c r="AM420" s="107">
        <v>31</v>
      </c>
      <c r="AN420" s="107">
        <v>60</v>
      </c>
      <c r="AO420" s="111">
        <v>36745</v>
      </c>
      <c r="AP420" s="111">
        <f t="shared" si="101"/>
        <v>23031</v>
      </c>
      <c r="AQ420" t="s">
        <v>2345</v>
      </c>
      <c r="AR420">
        <f t="shared" si="94"/>
        <v>2336745</v>
      </c>
      <c r="AS420" s="1">
        <v>40</v>
      </c>
      <c r="AV420">
        <v>21.98</v>
      </c>
      <c r="AW420">
        <v>1.36</v>
      </c>
      <c r="AX420">
        <v>20.62</v>
      </c>
    </row>
    <row r="421" spans="1:50" hidden="1" outlineLevel="1">
      <c r="A421" t="s">
        <v>2186</v>
      </c>
      <c r="B421" s="8" t="s">
        <v>263</v>
      </c>
      <c r="C421" s="1">
        <f t="shared" si="95"/>
        <v>610</v>
      </c>
      <c r="D421" s="8">
        <f>IF(N421&gt;0, RANK(N421,(N421:P421,Q421:AE421)),0)</f>
        <v>3</v>
      </c>
      <c r="E421" s="8">
        <f>IF(O421&gt;0,RANK(O421,(N421:P421,Q421:AE421)),0)</f>
        <v>2</v>
      </c>
      <c r="F421" s="8">
        <f t="shared" si="96"/>
        <v>1</v>
      </c>
      <c r="G421" s="61">
        <f t="shared" si="102"/>
        <v>123</v>
      </c>
      <c r="H421" s="66">
        <f t="shared" si="103"/>
        <v>0.20163934426229507</v>
      </c>
      <c r="I421" s="7"/>
      <c r="J421" s="2">
        <f t="shared" si="97"/>
        <v>0.13278688524590163</v>
      </c>
      <c r="K421" s="2">
        <f t="shared" si="98"/>
        <v>0.31475409836065577</v>
      </c>
      <c r="L421" s="2">
        <f t="shared" si="99"/>
        <v>0.51639344262295084</v>
      </c>
      <c r="M421" s="2">
        <f t="shared" si="100"/>
        <v>3.6065573770491799E-2</v>
      </c>
      <c r="N421" s="61">
        <v>81</v>
      </c>
      <c r="O421" s="61">
        <v>192</v>
      </c>
      <c r="P421" s="61">
        <v>315</v>
      </c>
      <c r="R421" s="61">
        <v>8</v>
      </c>
      <c r="T421" s="65"/>
      <c r="Y421" s="61">
        <v>3</v>
      </c>
      <c r="Z421" s="61">
        <v>11</v>
      </c>
      <c r="AG421" t="str">
        <f t="shared" si="104"/>
        <v>Kingfield</v>
      </c>
      <c r="AH421" t="s">
        <v>501</v>
      </c>
      <c r="AI421">
        <v>2</v>
      </c>
      <c r="AK421">
        <v>1</v>
      </c>
      <c r="AL421" s="105">
        <v>23</v>
      </c>
      <c r="AM421" s="107">
        <v>7</v>
      </c>
      <c r="AN421" s="107">
        <v>50</v>
      </c>
      <c r="AO421" s="111">
        <v>37025</v>
      </c>
      <c r="AP421" s="111">
        <f t="shared" si="101"/>
        <v>23007</v>
      </c>
      <c r="AQ421" t="s">
        <v>2345</v>
      </c>
      <c r="AR421">
        <f t="shared" si="94"/>
        <v>2337025</v>
      </c>
      <c r="AS421" s="1">
        <v>27</v>
      </c>
      <c r="AV421">
        <v>43.59</v>
      </c>
      <c r="AW421">
        <v>0.16</v>
      </c>
      <c r="AX421">
        <v>43.44</v>
      </c>
    </row>
    <row r="422" spans="1:50" hidden="1" outlineLevel="1">
      <c r="A422" t="s">
        <v>197</v>
      </c>
      <c r="B422" s="8" t="s">
        <v>263</v>
      </c>
      <c r="C422" s="1">
        <f t="shared" si="95"/>
        <v>63</v>
      </c>
      <c r="D422" s="8">
        <f>IF(N422&gt;0, RANK(N422,(N422:P422,Q422:AE422)),0)</f>
        <v>2</v>
      </c>
      <c r="E422" s="8">
        <f>IF(O422&gt;0,RANK(O422,(N422:P422,Q422:AE422)),0)</f>
        <v>1</v>
      </c>
      <c r="F422" s="8">
        <f t="shared" si="96"/>
        <v>3</v>
      </c>
      <c r="G422" s="61">
        <f t="shared" si="102"/>
        <v>25</v>
      </c>
      <c r="H422" s="66">
        <f t="shared" si="103"/>
        <v>0.3968253968253968</v>
      </c>
      <c r="I422" s="7"/>
      <c r="J422" s="2">
        <f t="shared" si="97"/>
        <v>0.20634920634920634</v>
      </c>
      <c r="K422" s="2">
        <f t="shared" si="98"/>
        <v>0.60317460317460314</v>
      </c>
      <c r="L422" s="2">
        <f t="shared" si="99"/>
        <v>0.15873015873015872</v>
      </c>
      <c r="M422" s="2">
        <f t="shared" si="100"/>
        <v>3.1746031746031855E-2</v>
      </c>
      <c r="N422" s="61">
        <v>13</v>
      </c>
      <c r="O422" s="61">
        <v>38</v>
      </c>
      <c r="P422" s="61">
        <v>10</v>
      </c>
      <c r="R422" s="61">
        <v>0</v>
      </c>
      <c r="T422" s="65"/>
      <c r="Y422" s="61">
        <v>1</v>
      </c>
      <c r="Z422" s="61">
        <v>1</v>
      </c>
      <c r="AG422" t="str">
        <f t="shared" si="104"/>
        <v>Kingman</v>
      </c>
      <c r="AH422" t="s">
        <v>1357</v>
      </c>
      <c r="AI422">
        <v>2</v>
      </c>
      <c r="AK422">
        <v>1</v>
      </c>
      <c r="AL422" s="105">
        <v>23</v>
      </c>
      <c r="AM422" s="107">
        <v>19</v>
      </c>
      <c r="AN422" s="107">
        <v>167</v>
      </c>
      <c r="AO422" s="111">
        <v>37075</v>
      </c>
      <c r="AP422" s="111">
        <f t="shared" si="101"/>
        <v>23019</v>
      </c>
      <c r="AQ422" t="s">
        <v>882</v>
      </c>
      <c r="AR422">
        <f t="shared" si="94"/>
        <v>2337075</v>
      </c>
      <c r="AS422" s="1">
        <v>5</v>
      </c>
      <c r="AV422">
        <v>25.35</v>
      </c>
      <c r="AW422">
        <v>0.36</v>
      </c>
      <c r="AX422">
        <v>24.99</v>
      </c>
    </row>
    <row r="423" spans="1:50" hidden="1" outlineLevel="1">
      <c r="A423" t="s">
        <v>1908</v>
      </c>
      <c r="B423" s="8" t="s">
        <v>263</v>
      </c>
      <c r="C423" s="1">
        <f t="shared" si="95"/>
        <v>0</v>
      </c>
      <c r="D423" s="8">
        <f>IF(N423&gt;0, RANK(N423,(N423:P423,Q423:AE423)),0)</f>
        <v>0</v>
      </c>
      <c r="E423" s="8">
        <f>IF(O423&gt;0,RANK(O423,(N423:P423,Q423:AE423)),0)</f>
        <v>0</v>
      </c>
      <c r="F423" s="8">
        <f t="shared" si="96"/>
        <v>0</v>
      </c>
      <c r="G423" s="61">
        <f t="shared" si="102"/>
        <v>0</v>
      </c>
      <c r="H423" s="66">
        <f t="shared" si="103"/>
        <v>0</v>
      </c>
      <c r="I423" s="7"/>
      <c r="J423" s="2" t="str">
        <f t="shared" si="97"/>
        <v>-</v>
      </c>
      <c r="K423" s="2" t="str">
        <f t="shared" si="98"/>
        <v>-</v>
      </c>
      <c r="L423" s="2" t="str">
        <f t="shared" si="99"/>
        <v>-</v>
      </c>
      <c r="M423" s="2" t="str">
        <f t="shared" si="100"/>
        <v>-</v>
      </c>
      <c r="T423" s="65"/>
      <c r="AG423" t="str">
        <f t="shared" si="104"/>
        <v>Kingsbury</v>
      </c>
      <c r="AH423" t="s">
        <v>1980</v>
      </c>
      <c r="AI423">
        <v>2</v>
      </c>
      <c r="AK423">
        <v>1</v>
      </c>
      <c r="AL423" s="105">
        <v>23</v>
      </c>
      <c r="AM423" s="107">
        <v>21</v>
      </c>
      <c r="AN423" s="107">
        <v>55</v>
      </c>
      <c r="AO423" s="111">
        <v>37095</v>
      </c>
      <c r="AP423" s="111">
        <f t="shared" si="101"/>
        <v>23021</v>
      </c>
      <c r="AQ423" t="s">
        <v>1757</v>
      </c>
      <c r="AR423">
        <f t="shared" si="94"/>
        <v>2337095</v>
      </c>
      <c r="AV423">
        <v>44.62</v>
      </c>
      <c r="AW423">
        <v>0.48</v>
      </c>
      <c r="AX423">
        <v>44.14</v>
      </c>
    </row>
    <row r="424" spans="1:50" hidden="1" outlineLevel="1">
      <c r="A424" t="s">
        <v>1482</v>
      </c>
      <c r="B424" s="8" t="s">
        <v>263</v>
      </c>
      <c r="C424" s="1">
        <f t="shared" si="95"/>
        <v>5187</v>
      </c>
      <c r="D424" s="8">
        <f>IF(N424&gt;0, RANK(N424,(N424:P424,Q424:AE424)),0)</f>
        <v>3</v>
      </c>
      <c r="E424" s="8">
        <f>IF(O424&gt;0,RANK(O424,(N424:P424,Q424:AE424)),0)</f>
        <v>2</v>
      </c>
      <c r="F424" s="8">
        <f t="shared" si="96"/>
        <v>1</v>
      </c>
      <c r="G424" s="61">
        <f t="shared" si="102"/>
        <v>1730</v>
      </c>
      <c r="H424" s="66">
        <f t="shared" si="103"/>
        <v>0.33352612299980722</v>
      </c>
      <c r="I424" s="7"/>
      <c r="J424" s="2">
        <f t="shared" si="97"/>
        <v>0.18295739348370926</v>
      </c>
      <c r="K424" s="2">
        <f t="shared" si="98"/>
        <v>0.22807017543859648</v>
      </c>
      <c r="L424" s="2">
        <f t="shared" si="99"/>
        <v>0.56159629843840375</v>
      </c>
      <c r="M424" s="2">
        <f t="shared" si="100"/>
        <v>2.7376132639290507E-2</v>
      </c>
      <c r="N424" s="61">
        <v>949</v>
      </c>
      <c r="O424" s="61">
        <v>1183</v>
      </c>
      <c r="P424" s="61">
        <v>2913</v>
      </c>
      <c r="R424" s="61">
        <v>43</v>
      </c>
      <c r="T424" s="65"/>
      <c r="Y424" s="61">
        <v>31</v>
      </c>
      <c r="Z424" s="61">
        <v>68</v>
      </c>
      <c r="AG424" t="str">
        <f t="shared" si="104"/>
        <v>Kittery</v>
      </c>
      <c r="AH424" t="s">
        <v>1530</v>
      </c>
      <c r="AI424">
        <v>1</v>
      </c>
      <c r="AK424">
        <v>1</v>
      </c>
      <c r="AL424" s="105">
        <v>23</v>
      </c>
      <c r="AM424" s="107">
        <v>31</v>
      </c>
      <c r="AN424" s="107">
        <v>65</v>
      </c>
      <c r="AO424" s="111">
        <v>37270</v>
      </c>
      <c r="AP424" s="111">
        <f t="shared" si="101"/>
        <v>23031</v>
      </c>
      <c r="AQ424" t="s">
        <v>2345</v>
      </c>
      <c r="AR424">
        <f t="shared" si="94"/>
        <v>2337270</v>
      </c>
      <c r="AS424" s="1">
        <v>214</v>
      </c>
      <c r="AV424">
        <v>21</v>
      </c>
      <c r="AW424">
        <v>3.18</v>
      </c>
      <c r="AX424">
        <v>17.82</v>
      </c>
    </row>
    <row r="425" spans="1:50" hidden="1" outlineLevel="1">
      <c r="A425" t="s">
        <v>533</v>
      </c>
      <c r="B425" s="8" t="s">
        <v>263</v>
      </c>
      <c r="C425" s="1">
        <f t="shared" si="95"/>
        <v>380</v>
      </c>
      <c r="D425" s="8">
        <f>IF(N425&gt;0, RANK(N425,(N425:P425,Q425:AE425)),0)</f>
        <v>3</v>
      </c>
      <c r="E425" s="8">
        <f>IF(O425&gt;0,RANK(O425,(N425:P425,Q425:AE425)),0)</f>
        <v>1</v>
      </c>
      <c r="F425" s="8">
        <f t="shared" si="96"/>
        <v>2</v>
      </c>
      <c r="G425" s="61">
        <f t="shared" si="102"/>
        <v>15</v>
      </c>
      <c r="H425" s="66">
        <f t="shared" si="103"/>
        <v>3.9473684210526314E-2</v>
      </c>
      <c r="I425" s="7"/>
      <c r="J425" s="2">
        <f t="shared" si="97"/>
        <v>0.1</v>
      </c>
      <c r="K425" s="2">
        <f t="shared" si="98"/>
        <v>0.45</v>
      </c>
      <c r="L425" s="2">
        <f t="shared" si="99"/>
        <v>0.41052631578947368</v>
      </c>
      <c r="M425" s="2">
        <f t="shared" si="100"/>
        <v>3.9473684210526327E-2</v>
      </c>
      <c r="N425" s="61">
        <v>38</v>
      </c>
      <c r="O425" s="61">
        <v>171</v>
      </c>
      <c r="P425" s="61">
        <v>156</v>
      </c>
      <c r="R425" s="61">
        <v>5</v>
      </c>
      <c r="T425" s="65"/>
      <c r="Y425" s="61">
        <v>5</v>
      </c>
      <c r="Z425" s="61">
        <v>5</v>
      </c>
      <c r="AG425" t="str">
        <f t="shared" si="104"/>
        <v>Knox</v>
      </c>
      <c r="AH425" t="s">
        <v>780</v>
      </c>
      <c r="AI425">
        <v>2</v>
      </c>
      <c r="AK425">
        <v>1</v>
      </c>
      <c r="AL425" s="105">
        <v>23</v>
      </c>
      <c r="AM425" s="107">
        <v>27</v>
      </c>
      <c r="AN425" s="107">
        <v>45</v>
      </c>
      <c r="AO425" s="111">
        <v>37585</v>
      </c>
      <c r="AP425" s="111">
        <f t="shared" si="101"/>
        <v>23027</v>
      </c>
      <c r="AQ425" t="s">
        <v>2345</v>
      </c>
      <c r="AR425">
        <f t="shared" si="94"/>
        <v>2337585</v>
      </c>
      <c r="AS425" s="1">
        <v>22</v>
      </c>
      <c r="AV425">
        <v>29.34</v>
      </c>
      <c r="AW425">
        <v>0.2</v>
      </c>
      <c r="AX425">
        <v>29.14</v>
      </c>
    </row>
    <row r="426" spans="1:50" hidden="1" outlineLevel="1">
      <c r="A426" t="s">
        <v>1483</v>
      </c>
      <c r="B426" s="8" t="s">
        <v>263</v>
      </c>
      <c r="C426" s="1">
        <f t="shared" si="95"/>
        <v>317</v>
      </c>
      <c r="D426" s="8">
        <f>IF(N426&gt;0, RANK(N426,(N426:P426,Q426:AE426)),0)</f>
        <v>3</v>
      </c>
      <c r="E426" s="8">
        <f>IF(O426&gt;0,RANK(O426,(N426:P426,Q426:AE426)),0)</f>
        <v>1</v>
      </c>
      <c r="F426" s="8">
        <f t="shared" si="96"/>
        <v>2</v>
      </c>
      <c r="G426" s="61">
        <f t="shared" si="102"/>
        <v>8</v>
      </c>
      <c r="H426" s="66">
        <f t="shared" si="103"/>
        <v>2.5236593059936908E-2</v>
      </c>
      <c r="I426" s="7"/>
      <c r="J426" s="2">
        <f t="shared" si="97"/>
        <v>0.1167192429022082</v>
      </c>
      <c r="K426" s="2">
        <f t="shared" si="98"/>
        <v>0.43217665615141954</v>
      </c>
      <c r="L426" s="2">
        <f t="shared" si="99"/>
        <v>0.40694006309148267</v>
      </c>
      <c r="M426" s="2">
        <f t="shared" si="100"/>
        <v>4.4164037854889648E-2</v>
      </c>
      <c r="N426" s="61">
        <v>37</v>
      </c>
      <c r="O426" s="61">
        <v>137</v>
      </c>
      <c r="P426" s="61">
        <v>129</v>
      </c>
      <c r="R426" s="61">
        <v>3</v>
      </c>
      <c r="T426" s="65"/>
      <c r="Y426" s="61">
        <v>6</v>
      </c>
      <c r="Z426" s="61">
        <v>5</v>
      </c>
      <c r="AG426" t="str">
        <f t="shared" si="104"/>
        <v>Lagrange</v>
      </c>
      <c r="AH426" t="s">
        <v>1357</v>
      </c>
      <c r="AI426">
        <v>2</v>
      </c>
      <c r="AK426">
        <v>1</v>
      </c>
      <c r="AL426" s="105">
        <v>23</v>
      </c>
      <c r="AM426" s="107">
        <v>19</v>
      </c>
      <c r="AN426" s="107">
        <v>170</v>
      </c>
      <c r="AO426" s="111">
        <v>37760</v>
      </c>
      <c r="AP426" s="111">
        <f t="shared" si="101"/>
        <v>23019</v>
      </c>
      <c r="AQ426" t="s">
        <v>2345</v>
      </c>
      <c r="AR426">
        <f t="shared" si="94"/>
        <v>2337760</v>
      </c>
      <c r="AS426" s="1">
        <v>16</v>
      </c>
      <c r="AV426">
        <v>49.49</v>
      </c>
      <c r="AW426">
        <v>0.05</v>
      </c>
      <c r="AX426">
        <v>49.44</v>
      </c>
    </row>
    <row r="427" spans="1:50" hidden="1" outlineLevel="1">
      <c r="A427" t="s">
        <v>493</v>
      </c>
      <c r="B427" s="8" t="s">
        <v>263</v>
      </c>
      <c r="C427" s="1">
        <f t="shared" si="95"/>
        <v>62</v>
      </c>
      <c r="D427" s="8">
        <f>IF(N427&gt;0, RANK(N427,(N427:P427,Q427:AE427)),0)</f>
        <v>3</v>
      </c>
      <c r="E427" s="8">
        <f>IF(O427&gt;0,RANK(O427,(N427:P427,Q427:AE427)),0)</f>
        <v>2</v>
      </c>
      <c r="F427" s="8">
        <f t="shared" si="96"/>
        <v>1</v>
      </c>
      <c r="G427" s="61">
        <f t="shared" si="102"/>
        <v>26</v>
      </c>
      <c r="H427" s="66">
        <f t="shared" si="103"/>
        <v>0.41935483870967744</v>
      </c>
      <c r="I427" s="7"/>
      <c r="J427" s="2">
        <f t="shared" si="97"/>
        <v>6.4516129032258063E-2</v>
      </c>
      <c r="K427" s="2">
        <f t="shared" si="98"/>
        <v>0.24193548387096775</v>
      </c>
      <c r="L427" s="2">
        <f t="shared" si="99"/>
        <v>0.66129032258064513</v>
      </c>
      <c r="M427" s="2">
        <f t="shared" si="100"/>
        <v>3.2258064516129115E-2</v>
      </c>
      <c r="N427" s="61">
        <v>4</v>
      </c>
      <c r="O427" s="61">
        <v>15</v>
      </c>
      <c r="P427" s="61">
        <v>41</v>
      </c>
      <c r="R427" s="61">
        <v>1</v>
      </c>
      <c r="T427" s="65"/>
      <c r="Y427" s="61">
        <v>0</v>
      </c>
      <c r="Z427" s="61">
        <v>1</v>
      </c>
      <c r="AG427" t="str">
        <f t="shared" si="104"/>
        <v>Lake View</v>
      </c>
      <c r="AH427" t="s">
        <v>1980</v>
      </c>
      <c r="AI427">
        <v>2</v>
      </c>
      <c r="AK427">
        <v>1</v>
      </c>
      <c r="AL427" s="105">
        <v>23</v>
      </c>
      <c r="AM427" s="107">
        <v>21</v>
      </c>
      <c r="AN427" s="107">
        <v>60</v>
      </c>
      <c r="AO427" s="111">
        <v>37970</v>
      </c>
      <c r="AP427" s="111">
        <f t="shared" si="101"/>
        <v>23021</v>
      </c>
      <c r="AQ427" t="s">
        <v>1757</v>
      </c>
      <c r="AR427">
        <f t="shared" si="94"/>
        <v>2337970</v>
      </c>
      <c r="AS427" s="1">
        <v>1</v>
      </c>
      <c r="AV427">
        <v>53.16</v>
      </c>
      <c r="AW427">
        <v>11.7</v>
      </c>
      <c r="AX427">
        <v>41.47</v>
      </c>
    </row>
    <row r="428" spans="1:50" hidden="1" outlineLevel="1">
      <c r="A428" t="s">
        <v>2396</v>
      </c>
      <c r="B428" s="8" t="s">
        <v>263</v>
      </c>
      <c r="C428" s="1">
        <f t="shared" si="95"/>
        <v>76</v>
      </c>
      <c r="D428" s="8">
        <f>IF(N428&gt;0, RANK(N428,(N428:P428,Q428:AE428)),0)</f>
        <v>3</v>
      </c>
      <c r="E428" s="8">
        <f>IF(O428&gt;0,RANK(O428,(N428:P428,Q428:AE428)),0)</f>
        <v>1</v>
      </c>
      <c r="F428" s="8">
        <f t="shared" si="96"/>
        <v>2</v>
      </c>
      <c r="G428" s="61">
        <f t="shared" si="102"/>
        <v>3</v>
      </c>
      <c r="H428" s="66">
        <f t="shared" si="103"/>
        <v>3.9473684210526314E-2</v>
      </c>
      <c r="I428" s="7"/>
      <c r="J428" s="2">
        <f t="shared" si="97"/>
        <v>0.18421052631578946</v>
      </c>
      <c r="K428" s="2">
        <f t="shared" si="98"/>
        <v>0.42105263157894735</v>
      </c>
      <c r="L428" s="2">
        <f t="shared" si="99"/>
        <v>0.38157894736842107</v>
      </c>
      <c r="M428" s="2">
        <f t="shared" si="100"/>
        <v>1.3157894736842091E-2</v>
      </c>
      <c r="N428" s="61">
        <v>14</v>
      </c>
      <c r="O428" s="61">
        <v>32</v>
      </c>
      <c r="P428" s="61">
        <v>29</v>
      </c>
      <c r="R428" s="61">
        <v>0</v>
      </c>
      <c r="T428" s="65"/>
      <c r="Y428" s="61">
        <v>1</v>
      </c>
      <c r="Z428" s="61">
        <v>0</v>
      </c>
      <c r="AG428" t="str">
        <f t="shared" si="104"/>
        <v>Lakeville</v>
      </c>
      <c r="AH428" t="s">
        <v>1357</v>
      </c>
      <c r="AI428">
        <v>2</v>
      </c>
      <c r="AK428">
        <v>1</v>
      </c>
      <c r="AL428" s="105">
        <v>23</v>
      </c>
      <c r="AM428" s="107">
        <v>19</v>
      </c>
      <c r="AN428" s="107">
        <v>175</v>
      </c>
      <c r="AO428" s="111">
        <v>38005</v>
      </c>
      <c r="AP428" s="111">
        <f t="shared" si="101"/>
        <v>23019</v>
      </c>
      <c r="AQ428" t="s">
        <v>2345</v>
      </c>
      <c r="AR428">
        <f t="shared" ref="AR428:AR491" si="105">AL428*100000+AO428</f>
        <v>2338005</v>
      </c>
      <c r="AS428" s="1">
        <v>4</v>
      </c>
      <c r="AV428">
        <v>65.3</v>
      </c>
      <c r="AW428">
        <v>7.22</v>
      </c>
      <c r="AX428">
        <v>58.08</v>
      </c>
    </row>
    <row r="429" spans="1:50" hidden="1" outlineLevel="1">
      <c r="A429" t="s">
        <v>849</v>
      </c>
      <c r="B429" s="8" t="s">
        <v>263</v>
      </c>
      <c r="C429" s="1">
        <f t="shared" si="95"/>
        <v>1031</v>
      </c>
      <c r="D429" s="8">
        <f>IF(N429&gt;0, RANK(N429,(N429:P429,Q429:AE429)),0)</f>
        <v>3</v>
      </c>
      <c r="E429" s="8">
        <f>IF(O429&gt;0,RANK(O429,(N429:P429,Q429:AE429)),0)</f>
        <v>2</v>
      </c>
      <c r="F429" s="8">
        <f t="shared" si="96"/>
        <v>1</v>
      </c>
      <c r="G429" s="61">
        <f t="shared" si="102"/>
        <v>82</v>
      </c>
      <c r="H429" s="66">
        <f t="shared" si="103"/>
        <v>7.953443258971872E-2</v>
      </c>
      <c r="I429" s="7"/>
      <c r="J429" s="2">
        <f t="shared" si="97"/>
        <v>0.13094083414161009</v>
      </c>
      <c r="K429" s="2">
        <f t="shared" si="98"/>
        <v>0.37827352085354027</v>
      </c>
      <c r="L429" s="2">
        <f t="shared" si="99"/>
        <v>0.45780795344325897</v>
      </c>
      <c r="M429" s="2">
        <f t="shared" si="100"/>
        <v>3.2977691561590694E-2</v>
      </c>
      <c r="N429" s="61">
        <v>135</v>
      </c>
      <c r="O429" s="61">
        <v>390</v>
      </c>
      <c r="P429" s="61">
        <v>472</v>
      </c>
      <c r="R429" s="61">
        <v>11</v>
      </c>
      <c r="T429" s="65"/>
      <c r="Y429" s="61">
        <v>4</v>
      </c>
      <c r="Z429" s="61">
        <v>19</v>
      </c>
      <c r="AG429" t="str">
        <f t="shared" si="104"/>
        <v>Lamoine</v>
      </c>
      <c r="AH429" t="s">
        <v>1363</v>
      </c>
      <c r="AI429">
        <v>2</v>
      </c>
      <c r="AK429">
        <v>1</v>
      </c>
      <c r="AL429" s="105">
        <v>23</v>
      </c>
      <c r="AM429" s="107">
        <v>9</v>
      </c>
      <c r="AN429" s="107">
        <v>85</v>
      </c>
      <c r="AO429" s="111">
        <v>38180</v>
      </c>
      <c r="AP429" s="111">
        <f t="shared" si="101"/>
        <v>23009</v>
      </c>
      <c r="AQ429" t="s">
        <v>2345</v>
      </c>
      <c r="AR429">
        <f t="shared" si="105"/>
        <v>2338180</v>
      </c>
      <c r="AS429" s="1">
        <v>32</v>
      </c>
      <c r="AV429">
        <v>25.07</v>
      </c>
      <c r="AW429">
        <v>7.18</v>
      </c>
      <c r="AX429">
        <v>17.89</v>
      </c>
    </row>
    <row r="430" spans="1:50" hidden="1" outlineLevel="1">
      <c r="A430" t="s">
        <v>2865</v>
      </c>
      <c r="B430" s="8" t="s">
        <v>263</v>
      </c>
      <c r="C430" s="1">
        <f t="shared" ref="C430:C493" si="106">SUM(N430:AE430)</f>
        <v>1</v>
      </c>
      <c r="D430" s="8">
        <f>IF(N430&gt;0, RANK(N430,(N430:P430,Q430:AE430)),0)</f>
        <v>0</v>
      </c>
      <c r="E430" s="8">
        <f>IF(O430&gt;0,RANK(O430,(N430:P430,Q430:AE430)),0)</f>
        <v>1</v>
      </c>
      <c r="F430" s="8">
        <f t="shared" ref="F430:F493" si="107">IF(P430&gt;0,RANK(P430,(N430:AE430)),0)</f>
        <v>0</v>
      </c>
      <c r="G430" s="61">
        <f t="shared" si="102"/>
        <v>1</v>
      </c>
      <c r="H430" s="66">
        <f t="shared" si="103"/>
        <v>1</v>
      </c>
      <c r="I430" s="7"/>
      <c r="J430" s="2">
        <f t="shared" ref="J430:J493" si="108">IF(C430=0,"-",N430/C430)</f>
        <v>0</v>
      </c>
      <c r="K430" s="2">
        <f t="shared" ref="K430:K493" si="109">IF(C430=0,"-",O430/C430)</f>
        <v>1</v>
      </c>
      <c r="L430" s="2">
        <f t="shared" ref="L430:L493" si="110">IF(C430=0,"-",P430/C430)</f>
        <v>0</v>
      </c>
      <c r="M430" s="2">
        <f t="shared" ref="M430:M493" si="111">IF(C430=0,"-",(1-J430-K430-L430))</f>
        <v>0</v>
      </c>
      <c r="N430" s="61">
        <v>0</v>
      </c>
      <c r="O430" s="61">
        <v>1</v>
      </c>
      <c r="P430" s="61">
        <v>0</v>
      </c>
      <c r="R430" s="61">
        <v>0</v>
      </c>
      <c r="T430" s="65"/>
      <c r="Y430" s="61">
        <v>0</v>
      </c>
      <c r="Z430" s="61">
        <v>0</v>
      </c>
      <c r="AG430" t="str">
        <f t="shared" si="104"/>
        <v>Lang</v>
      </c>
      <c r="AH430" t="s">
        <v>501</v>
      </c>
      <c r="AI430">
        <v>2</v>
      </c>
      <c r="AK430">
        <v>1</v>
      </c>
      <c r="AL430" s="105">
        <v>23</v>
      </c>
      <c r="AM430" s="107">
        <v>7</v>
      </c>
      <c r="AO430" s="139">
        <v>38195</v>
      </c>
      <c r="AP430" s="111">
        <f t="shared" ref="AP430:AP493" si="112">AL430*1000+AM430</f>
        <v>23007</v>
      </c>
      <c r="AQ430" t="s">
        <v>882</v>
      </c>
      <c r="AR430">
        <f t="shared" si="105"/>
        <v>2338195</v>
      </c>
      <c r="AS430" s="1">
        <v>0</v>
      </c>
    </row>
    <row r="431" spans="1:50" hidden="1" outlineLevel="1">
      <c r="A431" t="s">
        <v>763</v>
      </c>
      <c r="B431" s="8" t="s">
        <v>263</v>
      </c>
      <c r="C431" s="1">
        <f t="shared" si="106"/>
        <v>2879</v>
      </c>
      <c r="D431" s="8">
        <f>IF(N431&gt;0, RANK(N431,(N431:P431,Q431:AE431)),0)</f>
        <v>3</v>
      </c>
      <c r="E431" s="8">
        <f>IF(O431&gt;0,RANK(O431,(N431:P431,Q431:AE431)),0)</f>
        <v>2</v>
      </c>
      <c r="F431" s="8">
        <f t="shared" si="107"/>
        <v>1</v>
      </c>
      <c r="G431" s="61">
        <f t="shared" si="102"/>
        <v>307</v>
      </c>
      <c r="H431" s="66">
        <f t="shared" si="103"/>
        <v>0.10663424800277874</v>
      </c>
      <c r="I431" s="7"/>
      <c r="J431" s="2">
        <f t="shared" si="108"/>
        <v>0.14553664466828761</v>
      </c>
      <c r="K431" s="2">
        <f t="shared" si="109"/>
        <v>0.35116359847169154</v>
      </c>
      <c r="L431" s="2">
        <f t="shared" si="110"/>
        <v>0.4577978464744703</v>
      </c>
      <c r="M431" s="2">
        <f t="shared" si="111"/>
        <v>4.5501910385550515E-2</v>
      </c>
      <c r="N431" s="61">
        <v>419</v>
      </c>
      <c r="O431" s="61">
        <v>1011</v>
      </c>
      <c r="P431" s="61">
        <v>1318</v>
      </c>
      <c r="R431" s="61">
        <v>33</v>
      </c>
      <c r="T431" s="65"/>
      <c r="Y431" s="61">
        <v>31</v>
      </c>
      <c r="Z431" s="61">
        <v>67</v>
      </c>
      <c r="AG431" t="str">
        <f t="shared" si="104"/>
        <v>Lebanon</v>
      </c>
      <c r="AH431" t="s">
        <v>1530</v>
      </c>
      <c r="AI431">
        <v>1</v>
      </c>
      <c r="AK431">
        <v>1</v>
      </c>
      <c r="AL431" s="105">
        <v>23</v>
      </c>
      <c r="AM431" s="107">
        <v>31</v>
      </c>
      <c r="AN431" s="107">
        <v>70</v>
      </c>
      <c r="AO431" s="111">
        <v>38425</v>
      </c>
      <c r="AP431" s="111">
        <f t="shared" si="112"/>
        <v>23031</v>
      </c>
      <c r="AQ431" t="s">
        <v>2345</v>
      </c>
      <c r="AR431">
        <f t="shared" si="105"/>
        <v>2338425</v>
      </c>
      <c r="AS431" s="1">
        <v>74</v>
      </c>
      <c r="AV431">
        <v>55.79</v>
      </c>
      <c r="AW431">
        <v>1.08</v>
      </c>
      <c r="AX431">
        <v>54.71</v>
      </c>
    </row>
    <row r="432" spans="1:50" hidden="1" outlineLevel="1">
      <c r="A432" t="s">
        <v>1845</v>
      </c>
      <c r="B432" s="8" t="s">
        <v>263</v>
      </c>
      <c r="C432" s="1">
        <f t="shared" si="106"/>
        <v>447</v>
      </c>
      <c r="D432" s="8">
        <f>IF(N432&gt;0, RANK(N432,(N432:P432,Q432:AE432)),0)</f>
        <v>3</v>
      </c>
      <c r="E432" s="8">
        <f>IF(O432&gt;0,RANK(O432,(N432:P432,Q432:AE432)),0)</f>
        <v>1</v>
      </c>
      <c r="F432" s="8">
        <f t="shared" si="107"/>
        <v>2</v>
      </c>
      <c r="G432" s="61">
        <f t="shared" si="102"/>
        <v>42</v>
      </c>
      <c r="H432" s="66">
        <f t="shared" si="103"/>
        <v>9.3959731543624164E-2</v>
      </c>
      <c r="I432" s="7"/>
      <c r="J432" s="2">
        <f t="shared" si="108"/>
        <v>0.10961968680089486</v>
      </c>
      <c r="K432" s="2">
        <f t="shared" si="109"/>
        <v>0.48098434004474272</v>
      </c>
      <c r="L432" s="2">
        <f t="shared" si="110"/>
        <v>0.38702460850111858</v>
      </c>
      <c r="M432" s="2">
        <f t="shared" si="111"/>
        <v>2.2371364653243853E-2</v>
      </c>
      <c r="N432" s="61">
        <v>49</v>
      </c>
      <c r="O432" s="61">
        <v>215</v>
      </c>
      <c r="P432" s="61">
        <v>173</v>
      </c>
      <c r="R432" s="61">
        <v>3</v>
      </c>
      <c r="T432" s="65"/>
      <c r="Y432" s="61">
        <v>1</v>
      </c>
      <c r="Z432" s="61">
        <v>6</v>
      </c>
      <c r="AG432" t="str">
        <f t="shared" si="104"/>
        <v>Lee</v>
      </c>
      <c r="AH432" t="s">
        <v>1357</v>
      </c>
      <c r="AI432">
        <v>2</v>
      </c>
      <c r="AK432">
        <v>1</v>
      </c>
      <c r="AL432" s="105">
        <v>23</v>
      </c>
      <c r="AM432" s="107">
        <v>19</v>
      </c>
      <c r="AN432" s="107">
        <v>180</v>
      </c>
      <c r="AO432" s="111">
        <v>38530</v>
      </c>
      <c r="AP432" s="111">
        <f t="shared" si="112"/>
        <v>23019</v>
      </c>
      <c r="AQ432" t="s">
        <v>2345</v>
      </c>
      <c r="AR432">
        <f t="shared" si="105"/>
        <v>2338530</v>
      </c>
      <c r="AS432" s="1">
        <v>19</v>
      </c>
      <c r="AV432">
        <v>39.71</v>
      </c>
      <c r="AW432">
        <v>1.1200000000000001</v>
      </c>
      <c r="AX432">
        <v>38.590000000000003</v>
      </c>
    </row>
    <row r="433" spans="1:50" hidden="1" outlineLevel="1">
      <c r="A433" t="s">
        <v>850</v>
      </c>
      <c r="B433" s="8" t="s">
        <v>263</v>
      </c>
      <c r="C433" s="1">
        <f t="shared" si="106"/>
        <v>1153</v>
      </c>
      <c r="D433" s="8">
        <f>IF(N433&gt;0, RANK(N433,(N433:P433,Q433:AE433)),0)</f>
        <v>3</v>
      </c>
      <c r="E433" s="8">
        <f>IF(O433&gt;0,RANK(O433,(N433:P433,Q433:AE433)),0)</f>
        <v>2</v>
      </c>
      <c r="F433" s="8">
        <f t="shared" si="107"/>
        <v>1</v>
      </c>
      <c r="G433" s="61">
        <f t="shared" si="102"/>
        <v>216</v>
      </c>
      <c r="H433" s="66">
        <f t="shared" si="103"/>
        <v>0.1873373807458803</v>
      </c>
      <c r="I433" s="7"/>
      <c r="J433" s="2">
        <f t="shared" si="108"/>
        <v>0.11708586296617519</v>
      </c>
      <c r="K433" s="2">
        <f t="shared" si="109"/>
        <v>0.32957502168256719</v>
      </c>
      <c r="L433" s="2">
        <f t="shared" si="110"/>
        <v>0.51691240242844749</v>
      </c>
      <c r="M433" s="2">
        <f t="shared" si="111"/>
        <v>3.6426712922810189E-2</v>
      </c>
      <c r="N433" s="61">
        <v>135</v>
      </c>
      <c r="O433" s="61">
        <v>380</v>
      </c>
      <c r="P433" s="61">
        <v>596</v>
      </c>
      <c r="R433" s="61">
        <v>10</v>
      </c>
      <c r="T433" s="65"/>
      <c r="Y433" s="61">
        <v>11</v>
      </c>
      <c r="Z433" s="61">
        <v>21</v>
      </c>
      <c r="AG433" t="str">
        <f t="shared" si="104"/>
        <v>Leeds</v>
      </c>
      <c r="AH433" t="s">
        <v>1955</v>
      </c>
      <c r="AI433">
        <v>2</v>
      </c>
      <c r="AK433">
        <v>1</v>
      </c>
      <c r="AL433" s="105">
        <v>23</v>
      </c>
      <c r="AM433" s="107">
        <v>1</v>
      </c>
      <c r="AN433" s="107">
        <v>20</v>
      </c>
      <c r="AO433" s="111">
        <v>38565</v>
      </c>
      <c r="AP433" s="111">
        <f t="shared" si="112"/>
        <v>23001</v>
      </c>
      <c r="AQ433" t="s">
        <v>2345</v>
      </c>
      <c r="AR433">
        <f t="shared" si="105"/>
        <v>2338565</v>
      </c>
      <c r="AS433" s="1">
        <v>27</v>
      </c>
      <c r="AV433">
        <v>43.43</v>
      </c>
      <c r="AW433">
        <v>3.09</v>
      </c>
      <c r="AX433">
        <v>40.340000000000003</v>
      </c>
    </row>
    <row r="434" spans="1:50" hidden="1" outlineLevel="1">
      <c r="A434" t="s">
        <v>851</v>
      </c>
      <c r="B434" s="8" t="s">
        <v>263</v>
      </c>
      <c r="C434" s="1">
        <f t="shared" si="106"/>
        <v>1428</v>
      </c>
      <c r="D434" s="8">
        <f>IF(N434&gt;0, RANK(N434,(N434:P434,Q434:AE434)),0)</f>
        <v>3</v>
      </c>
      <c r="E434" s="8">
        <f>IF(O434&gt;0,RANK(O434,(N434:P434,Q434:AE434)),0)</f>
        <v>1</v>
      </c>
      <c r="F434" s="8">
        <f t="shared" si="107"/>
        <v>2</v>
      </c>
      <c r="G434" s="61">
        <f t="shared" si="102"/>
        <v>144</v>
      </c>
      <c r="H434" s="66">
        <f t="shared" si="103"/>
        <v>0.10084033613445378</v>
      </c>
      <c r="I434" s="7"/>
      <c r="J434" s="2">
        <f t="shared" si="108"/>
        <v>9.4537815126050417E-2</v>
      </c>
      <c r="K434" s="2">
        <f t="shared" si="109"/>
        <v>0.48809523809523808</v>
      </c>
      <c r="L434" s="2">
        <f t="shared" si="110"/>
        <v>0.38725490196078433</v>
      </c>
      <c r="M434" s="2">
        <f t="shared" si="111"/>
        <v>3.0112044817927175E-2</v>
      </c>
      <c r="N434" s="61">
        <v>135</v>
      </c>
      <c r="O434" s="61">
        <v>697</v>
      </c>
      <c r="P434" s="61">
        <v>553</v>
      </c>
      <c r="R434" s="61">
        <v>7</v>
      </c>
      <c r="T434" s="65"/>
      <c r="Y434" s="61">
        <v>16</v>
      </c>
      <c r="Z434" s="61">
        <v>20</v>
      </c>
      <c r="AG434" t="str">
        <f t="shared" si="104"/>
        <v>Levant</v>
      </c>
      <c r="AH434" t="s">
        <v>1357</v>
      </c>
      <c r="AI434">
        <v>2</v>
      </c>
      <c r="AK434">
        <v>1</v>
      </c>
      <c r="AL434" s="105">
        <v>23</v>
      </c>
      <c r="AM434" s="107">
        <v>19</v>
      </c>
      <c r="AN434" s="107">
        <v>185</v>
      </c>
      <c r="AO434" s="111">
        <v>38705</v>
      </c>
      <c r="AP434" s="111">
        <f t="shared" si="112"/>
        <v>23019</v>
      </c>
      <c r="AQ434" t="s">
        <v>2345</v>
      </c>
      <c r="AR434">
        <f t="shared" si="105"/>
        <v>2338705</v>
      </c>
      <c r="AS434" s="1">
        <v>48</v>
      </c>
      <c r="AV434">
        <v>29.97</v>
      </c>
      <c r="AW434">
        <v>0.01</v>
      </c>
      <c r="AX434">
        <v>29.97</v>
      </c>
    </row>
    <row r="435" spans="1:50" hidden="1" outlineLevel="1">
      <c r="A435" t="s">
        <v>700</v>
      </c>
      <c r="B435" s="8" t="s">
        <v>263</v>
      </c>
      <c r="C435" s="1">
        <f t="shared" si="106"/>
        <v>15499</v>
      </c>
      <c r="D435" s="8">
        <f>IF(N435&gt;0, RANK(N435,(N435:P435,Q435:AE435)),0)</f>
        <v>3</v>
      </c>
      <c r="E435" s="8">
        <f>IF(O435&gt;0,RANK(O435,(N435:P435,Q435:AE435)),0)</f>
        <v>2</v>
      </c>
      <c r="F435" s="8">
        <f t="shared" si="107"/>
        <v>1</v>
      </c>
      <c r="G435" s="61">
        <f t="shared" si="102"/>
        <v>4218</v>
      </c>
      <c r="H435" s="66">
        <f t="shared" si="103"/>
        <v>0.27214659010258724</v>
      </c>
      <c r="I435" s="7"/>
      <c r="J435" s="2">
        <f t="shared" si="108"/>
        <v>0.17265630040647784</v>
      </c>
      <c r="K435" s="2">
        <f t="shared" si="109"/>
        <v>0.25917801148461189</v>
      </c>
      <c r="L435" s="2">
        <f t="shared" si="110"/>
        <v>0.53132460158719919</v>
      </c>
      <c r="M435" s="2">
        <f t="shared" si="111"/>
        <v>3.6841086521711142E-2</v>
      </c>
      <c r="N435" s="61">
        <v>2676</v>
      </c>
      <c r="O435" s="61">
        <v>4017</v>
      </c>
      <c r="P435" s="61">
        <v>8235</v>
      </c>
      <c r="R435" s="61">
        <v>153</v>
      </c>
      <c r="T435" s="65"/>
      <c r="Y435" s="61">
        <v>203</v>
      </c>
      <c r="Z435" s="61">
        <v>215</v>
      </c>
      <c r="AG435" t="str">
        <f t="shared" si="104"/>
        <v>Lewiston</v>
      </c>
      <c r="AH435" t="s">
        <v>1955</v>
      </c>
      <c r="AI435">
        <v>2</v>
      </c>
      <c r="AK435">
        <v>1</v>
      </c>
      <c r="AL435" s="105">
        <v>23</v>
      </c>
      <c r="AM435" s="107">
        <v>1</v>
      </c>
      <c r="AN435" s="107">
        <v>25</v>
      </c>
      <c r="AO435" s="111">
        <v>38740</v>
      </c>
      <c r="AP435" s="111">
        <f t="shared" si="112"/>
        <v>23001</v>
      </c>
      <c r="AQ435" t="s">
        <v>1462</v>
      </c>
      <c r="AR435">
        <f t="shared" si="105"/>
        <v>2338740</v>
      </c>
      <c r="AS435" s="1">
        <v>758</v>
      </c>
      <c r="AV435">
        <v>35.19</v>
      </c>
      <c r="AW435">
        <v>1.1000000000000001</v>
      </c>
      <c r="AX435">
        <v>34.090000000000003</v>
      </c>
    </row>
    <row r="436" spans="1:50" hidden="1" outlineLevel="1">
      <c r="A436" t="s">
        <v>1154</v>
      </c>
      <c r="B436" s="8" t="s">
        <v>263</v>
      </c>
      <c r="C436" s="1">
        <f t="shared" si="106"/>
        <v>476</v>
      </c>
      <c r="D436" s="8">
        <f>IF(N436&gt;0, RANK(N436,(N436:P436,Q436:AE436)),0)</f>
        <v>3</v>
      </c>
      <c r="E436" s="8">
        <f>IF(O436&gt;0,RANK(O436,(N436:P436,Q436:AE436)),0)</f>
        <v>2</v>
      </c>
      <c r="F436" s="8">
        <f t="shared" si="107"/>
        <v>1</v>
      </c>
      <c r="G436" s="61">
        <f t="shared" si="102"/>
        <v>56</v>
      </c>
      <c r="H436" s="66">
        <f t="shared" si="103"/>
        <v>0.11764705882352941</v>
      </c>
      <c r="I436" s="7"/>
      <c r="J436" s="2">
        <f t="shared" si="108"/>
        <v>9.2436974789915971E-2</v>
      </c>
      <c r="K436" s="2">
        <f t="shared" si="109"/>
        <v>0.37394957983193278</v>
      </c>
      <c r="L436" s="2">
        <f t="shared" si="110"/>
        <v>0.49159663865546216</v>
      </c>
      <c r="M436" s="2">
        <f t="shared" si="111"/>
        <v>4.2016806722689093E-2</v>
      </c>
      <c r="N436" s="61">
        <v>44</v>
      </c>
      <c r="O436" s="61">
        <v>178</v>
      </c>
      <c r="P436" s="61">
        <v>234</v>
      </c>
      <c r="R436" s="61">
        <v>12</v>
      </c>
      <c r="T436" s="65"/>
      <c r="Y436" s="61">
        <v>4</v>
      </c>
      <c r="Z436" s="61">
        <v>4</v>
      </c>
      <c r="AG436" t="str">
        <f t="shared" si="104"/>
        <v>Liberty</v>
      </c>
      <c r="AH436" t="s">
        <v>780</v>
      </c>
      <c r="AI436">
        <v>2</v>
      </c>
      <c r="AK436">
        <v>1</v>
      </c>
      <c r="AL436" s="105">
        <v>23</v>
      </c>
      <c r="AM436" s="107">
        <v>27</v>
      </c>
      <c r="AN436" s="107">
        <v>50</v>
      </c>
      <c r="AO436" s="111">
        <v>39055</v>
      </c>
      <c r="AP436" s="111">
        <f t="shared" si="112"/>
        <v>23027</v>
      </c>
      <c r="AQ436" t="s">
        <v>2345</v>
      </c>
      <c r="AR436">
        <f t="shared" si="105"/>
        <v>2339055</v>
      </c>
      <c r="AS436" s="1">
        <v>22</v>
      </c>
      <c r="AV436">
        <v>28.31</v>
      </c>
      <c r="AW436">
        <v>2.4</v>
      </c>
      <c r="AX436">
        <v>25.91</v>
      </c>
    </row>
    <row r="437" spans="1:50" hidden="1" outlineLevel="1">
      <c r="A437" t="s">
        <v>846</v>
      </c>
      <c r="B437" s="8" t="s">
        <v>263</v>
      </c>
      <c r="C437" s="1">
        <f t="shared" si="106"/>
        <v>1425</v>
      </c>
      <c r="D437" s="8">
        <f>IF(N437&gt;0, RANK(N437,(N437:P437,Q437:AE437)),0)</f>
        <v>3</v>
      </c>
      <c r="E437" s="8">
        <f>IF(O437&gt;0,RANK(O437,(N437:P437,Q437:AE437)),0)</f>
        <v>2</v>
      </c>
      <c r="F437" s="8">
        <f t="shared" si="107"/>
        <v>1</v>
      </c>
      <c r="G437" s="61">
        <f t="shared" si="102"/>
        <v>266</v>
      </c>
      <c r="H437" s="66">
        <f t="shared" si="103"/>
        <v>0.18666666666666668</v>
      </c>
      <c r="I437" s="7"/>
      <c r="J437" s="2">
        <f t="shared" si="108"/>
        <v>0.12491228070175439</v>
      </c>
      <c r="K437" s="2">
        <f t="shared" si="109"/>
        <v>0.33192982456140352</v>
      </c>
      <c r="L437" s="2">
        <f t="shared" si="110"/>
        <v>0.51859649122807017</v>
      </c>
      <c r="M437" s="2">
        <f t="shared" si="111"/>
        <v>2.4561403508771895E-2</v>
      </c>
      <c r="N437" s="61">
        <v>178</v>
      </c>
      <c r="O437" s="61">
        <v>473</v>
      </c>
      <c r="P437" s="61">
        <v>739</v>
      </c>
      <c r="R437" s="61">
        <v>4</v>
      </c>
      <c r="T437" s="65"/>
      <c r="Y437" s="61">
        <v>14</v>
      </c>
      <c r="Z437" s="61">
        <v>17</v>
      </c>
      <c r="AG437" t="str">
        <f t="shared" si="104"/>
        <v>Limerick</v>
      </c>
      <c r="AH437" t="s">
        <v>1530</v>
      </c>
      <c r="AI437">
        <v>1</v>
      </c>
      <c r="AK437">
        <v>1</v>
      </c>
      <c r="AL437" s="105">
        <v>23</v>
      </c>
      <c r="AM437" s="107">
        <v>31</v>
      </c>
      <c r="AN437" s="107">
        <v>75</v>
      </c>
      <c r="AO437" s="111">
        <v>39195</v>
      </c>
      <c r="AP437" s="111">
        <f t="shared" si="112"/>
        <v>23031</v>
      </c>
      <c r="AQ437" t="s">
        <v>2345</v>
      </c>
      <c r="AR437">
        <f t="shared" si="105"/>
        <v>2339195</v>
      </c>
      <c r="AS437" s="1">
        <v>41</v>
      </c>
      <c r="AV437">
        <v>28.24</v>
      </c>
      <c r="AW437">
        <v>1.1000000000000001</v>
      </c>
      <c r="AX437">
        <v>27.14</v>
      </c>
    </row>
    <row r="438" spans="1:50" hidden="1" outlineLevel="1">
      <c r="A438" t="s">
        <v>1998</v>
      </c>
      <c r="B438" s="8" t="s">
        <v>263</v>
      </c>
      <c r="C438" s="1">
        <f t="shared" si="106"/>
        <v>852</v>
      </c>
      <c r="D438" s="8">
        <f>IF(N438&gt;0, RANK(N438,(N438:P438,Q438:AE438)),0)</f>
        <v>3</v>
      </c>
      <c r="E438" s="8">
        <f>IF(O438&gt;0,RANK(O438,(N438:P438,Q438:AE438)),0)</f>
        <v>2</v>
      </c>
      <c r="F438" s="8">
        <f t="shared" si="107"/>
        <v>1</v>
      </c>
      <c r="G438" s="61">
        <f t="shared" si="102"/>
        <v>87</v>
      </c>
      <c r="H438" s="66">
        <f t="shared" si="103"/>
        <v>0.10211267605633803</v>
      </c>
      <c r="I438" s="7"/>
      <c r="J438" s="2">
        <f t="shared" si="108"/>
        <v>0.19014084507042253</v>
      </c>
      <c r="K438" s="2">
        <f t="shared" si="109"/>
        <v>0.32863849765258218</v>
      </c>
      <c r="L438" s="2">
        <f t="shared" si="110"/>
        <v>0.43075117370892019</v>
      </c>
      <c r="M438" s="2">
        <f t="shared" si="111"/>
        <v>5.0469483568075124E-2</v>
      </c>
      <c r="N438" s="61">
        <v>162</v>
      </c>
      <c r="O438" s="61">
        <v>280</v>
      </c>
      <c r="P438" s="61">
        <v>367</v>
      </c>
      <c r="R438" s="61">
        <v>16</v>
      </c>
      <c r="T438" s="65"/>
      <c r="Y438" s="61">
        <v>9</v>
      </c>
      <c r="Z438" s="61">
        <v>18</v>
      </c>
      <c r="AG438" t="str">
        <f t="shared" si="104"/>
        <v>Limestone</v>
      </c>
      <c r="AH438" t="s">
        <v>662</v>
      </c>
      <c r="AI438">
        <v>2</v>
      </c>
      <c r="AK438">
        <v>1</v>
      </c>
      <c r="AL438" s="105">
        <v>23</v>
      </c>
      <c r="AM438" s="107">
        <v>3</v>
      </c>
      <c r="AN438" s="107">
        <v>160</v>
      </c>
      <c r="AO438" s="111">
        <v>39300</v>
      </c>
      <c r="AP438" s="111">
        <f t="shared" si="112"/>
        <v>23003</v>
      </c>
      <c r="AQ438" t="s">
        <v>2345</v>
      </c>
      <c r="AR438">
        <f t="shared" si="105"/>
        <v>2339300</v>
      </c>
      <c r="AS438" s="1">
        <v>26</v>
      </c>
      <c r="AV438">
        <v>40.71</v>
      </c>
      <c r="AW438">
        <v>0.3</v>
      </c>
      <c r="AX438">
        <v>40.409999999999997</v>
      </c>
    </row>
    <row r="439" spans="1:50" hidden="1" outlineLevel="1">
      <c r="A439" t="s">
        <v>1463</v>
      </c>
      <c r="B439" s="8" t="s">
        <v>263</v>
      </c>
      <c r="C439" s="1">
        <f t="shared" si="106"/>
        <v>1828</v>
      </c>
      <c r="D439" s="8">
        <f>IF(N439&gt;0, RANK(N439,(N439:P439,Q439:AE439)),0)</f>
        <v>3</v>
      </c>
      <c r="E439" s="8">
        <f>IF(O439&gt;0,RANK(O439,(N439:P439,Q439:AE439)),0)</f>
        <v>2</v>
      </c>
      <c r="F439" s="8">
        <f t="shared" si="107"/>
        <v>1</v>
      </c>
      <c r="G439" s="61">
        <f t="shared" si="102"/>
        <v>224</v>
      </c>
      <c r="H439" s="66">
        <f t="shared" si="103"/>
        <v>0.12253829321663019</v>
      </c>
      <c r="I439" s="7"/>
      <c r="J439" s="2">
        <f t="shared" si="108"/>
        <v>9.9562363238512031E-2</v>
      </c>
      <c r="K439" s="2">
        <f t="shared" si="109"/>
        <v>0.37527352297592997</v>
      </c>
      <c r="L439" s="2">
        <f t="shared" si="110"/>
        <v>0.49781181619256015</v>
      </c>
      <c r="M439" s="2">
        <f t="shared" si="111"/>
        <v>2.7352297592997787E-2</v>
      </c>
      <c r="N439" s="61">
        <v>182</v>
      </c>
      <c r="O439" s="61">
        <v>686</v>
      </c>
      <c r="P439" s="61">
        <v>910</v>
      </c>
      <c r="R439" s="61">
        <v>19</v>
      </c>
      <c r="T439" s="65"/>
      <c r="Y439" s="61">
        <v>12</v>
      </c>
      <c r="Z439" s="61">
        <v>19</v>
      </c>
      <c r="AG439" t="str">
        <f>A439</f>
        <v>Limington</v>
      </c>
      <c r="AH439" t="s">
        <v>1530</v>
      </c>
      <c r="AI439">
        <v>1</v>
      </c>
      <c r="AK439">
        <v>1</v>
      </c>
      <c r="AL439" s="105">
        <v>23</v>
      </c>
      <c r="AM439" s="107">
        <v>31</v>
      </c>
      <c r="AN439" s="107">
        <v>80</v>
      </c>
      <c r="AO439" s="111">
        <v>39405</v>
      </c>
      <c r="AP439" s="111">
        <f t="shared" si="112"/>
        <v>23031</v>
      </c>
      <c r="AQ439" t="s">
        <v>2345</v>
      </c>
      <c r="AR439">
        <f t="shared" si="105"/>
        <v>2339405</v>
      </c>
      <c r="AS439" s="1">
        <v>39</v>
      </c>
      <c r="AV439">
        <v>43.28</v>
      </c>
      <c r="AW439">
        <v>1.3</v>
      </c>
      <c r="AX439">
        <v>41.99</v>
      </c>
    </row>
    <row r="440" spans="1:50" hidden="1" outlineLevel="1">
      <c r="A440" t="s">
        <v>2246</v>
      </c>
      <c r="B440" s="8" t="s">
        <v>263</v>
      </c>
      <c r="C440" s="1">
        <f t="shared" si="106"/>
        <v>2345</v>
      </c>
      <c r="D440" s="8">
        <f>IF(N440&gt;0, RANK(N440,(N440:P440,Q440:AE440)),0)</f>
        <v>3</v>
      </c>
      <c r="E440" s="8">
        <f>IF(O440&gt;0,RANK(O440,(N440:P440,Q440:AE440)),0)</f>
        <v>2</v>
      </c>
      <c r="F440" s="8">
        <f t="shared" si="107"/>
        <v>1</v>
      </c>
      <c r="G440" s="61">
        <f t="shared" si="102"/>
        <v>4</v>
      </c>
      <c r="H440" s="66">
        <f t="shared" si="103"/>
        <v>1.7057569296375266E-3</v>
      </c>
      <c r="I440" s="7"/>
      <c r="J440" s="2">
        <f t="shared" si="108"/>
        <v>0.13560767590618336</v>
      </c>
      <c r="K440" s="2">
        <f t="shared" si="109"/>
        <v>0.41066098081023455</v>
      </c>
      <c r="L440" s="2">
        <f t="shared" si="110"/>
        <v>0.41236673773987209</v>
      </c>
      <c r="M440" s="2">
        <f t="shared" si="111"/>
        <v>4.1364605543709965E-2</v>
      </c>
      <c r="N440" s="61">
        <v>318</v>
      </c>
      <c r="O440" s="61">
        <v>963</v>
      </c>
      <c r="P440" s="61">
        <v>967</v>
      </c>
      <c r="R440" s="61">
        <v>22</v>
      </c>
      <c r="T440" s="65"/>
      <c r="Y440" s="61">
        <v>19</v>
      </c>
      <c r="Z440" s="61">
        <v>56</v>
      </c>
      <c r="AG440" t="str">
        <f t="shared" si="104"/>
        <v>Lincoln</v>
      </c>
      <c r="AH440" t="s">
        <v>1357</v>
      </c>
      <c r="AI440">
        <v>2</v>
      </c>
      <c r="AK440">
        <v>1</v>
      </c>
      <c r="AL440" s="105">
        <v>23</v>
      </c>
      <c r="AM440" s="107">
        <v>19</v>
      </c>
      <c r="AN440" s="107">
        <v>190</v>
      </c>
      <c r="AO440" s="111">
        <v>39475</v>
      </c>
      <c r="AP440" s="111">
        <f t="shared" si="112"/>
        <v>23019</v>
      </c>
      <c r="AQ440" t="s">
        <v>2345</v>
      </c>
      <c r="AR440">
        <f t="shared" si="105"/>
        <v>2339475</v>
      </c>
      <c r="AS440" s="1">
        <v>149</v>
      </c>
      <c r="AV440">
        <v>74.849999999999994</v>
      </c>
      <c r="AW440">
        <v>6.93</v>
      </c>
      <c r="AX440">
        <v>67.91</v>
      </c>
    </row>
    <row r="441" spans="1:50" hidden="1" outlineLevel="1">
      <c r="A441" t="s">
        <v>2246</v>
      </c>
      <c r="B441" s="8" t="s">
        <v>263</v>
      </c>
      <c r="C441" s="1">
        <f t="shared" si="106"/>
        <v>27</v>
      </c>
      <c r="D441" s="8">
        <f>IF(N441&gt;0, RANK(N441,(N441:P441,Q441:AE441)),0)</f>
        <v>3</v>
      </c>
      <c r="E441" s="8">
        <f>IF(O441&gt;0,RANK(O441,(N441:P441,Q441:AE441)),0)</f>
        <v>1</v>
      </c>
      <c r="F441" s="8">
        <f t="shared" si="107"/>
        <v>2</v>
      </c>
      <c r="G441" s="61">
        <f t="shared" si="102"/>
        <v>3</v>
      </c>
      <c r="H441" s="66">
        <f t="shared" si="103"/>
        <v>0.1111111111111111</v>
      </c>
      <c r="I441" s="7"/>
      <c r="J441" s="2">
        <f t="shared" si="108"/>
        <v>0.22222222222222221</v>
      </c>
      <c r="K441" s="2">
        <f t="shared" si="109"/>
        <v>0.44444444444444442</v>
      </c>
      <c r="L441" s="2">
        <f t="shared" si="110"/>
        <v>0.33333333333333331</v>
      </c>
      <c r="M441" s="2">
        <f t="shared" si="111"/>
        <v>5.5511151231257827E-17</v>
      </c>
      <c r="N441" s="61">
        <v>6</v>
      </c>
      <c r="O441" s="61">
        <v>12</v>
      </c>
      <c r="P441" s="61">
        <v>9</v>
      </c>
      <c r="R441" s="61">
        <v>0</v>
      </c>
      <c r="T441" s="65"/>
      <c r="Y441" s="61">
        <v>0</v>
      </c>
      <c r="Z441" s="61">
        <v>0</v>
      </c>
      <c r="AG441" t="str">
        <f t="shared" si="104"/>
        <v>Lincoln</v>
      </c>
      <c r="AH441" t="s">
        <v>2430</v>
      </c>
      <c r="AI441">
        <v>2</v>
      </c>
      <c r="AK441">
        <v>1</v>
      </c>
      <c r="AL441" s="105">
        <v>23</v>
      </c>
      <c r="AM441" s="107">
        <v>17</v>
      </c>
      <c r="AN441" s="107">
        <v>80</v>
      </c>
      <c r="AO441" s="111">
        <v>39422</v>
      </c>
      <c r="AP441" s="111">
        <f t="shared" si="112"/>
        <v>23017</v>
      </c>
      <c r="AQ441" t="s">
        <v>1757</v>
      </c>
      <c r="AR441">
        <f t="shared" si="105"/>
        <v>2339422</v>
      </c>
      <c r="AS441" s="1">
        <v>0</v>
      </c>
      <c r="AV441">
        <v>36.85</v>
      </c>
      <c r="AW441">
        <v>4.3600000000000003</v>
      </c>
      <c r="AX441">
        <v>32.49</v>
      </c>
    </row>
    <row r="442" spans="1:50" hidden="1" outlineLevel="1">
      <c r="A442" t="s">
        <v>578</v>
      </c>
      <c r="B442" s="8" t="s">
        <v>263</v>
      </c>
      <c r="C442" s="1">
        <f t="shared" si="106"/>
        <v>1416</v>
      </c>
      <c r="D442" s="8">
        <f>IF(N442&gt;0, RANK(N442,(N442:P442,Q442:AE442)),0)</f>
        <v>3</v>
      </c>
      <c r="E442" s="8">
        <f>IF(O442&gt;0,RANK(O442,(N442:P442,Q442:AE442)),0)</f>
        <v>2</v>
      </c>
      <c r="F442" s="8">
        <f t="shared" si="107"/>
        <v>1</v>
      </c>
      <c r="G442" s="61">
        <f t="shared" si="102"/>
        <v>457</v>
      </c>
      <c r="H442" s="66">
        <f t="shared" si="103"/>
        <v>0.32274011299435029</v>
      </c>
      <c r="I442" s="7"/>
      <c r="J442" s="2">
        <f t="shared" si="108"/>
        <v>0.10310734463276836</v>
      </c>
      <c r="K442" s="2">
        <f t="shared" si="109"/>
        <v>0.27471751412429379</v>
      </c>
      <c r="L442" s="2">
        <f t="shared" si="110"/>
        <v>0.59745762711864403</v>
      </c>
      <c r="M442" s="2">
        <f t="shared" si="111"/>
        <v>2.4717514124293793E-2</v>
      </c>
      <c r="N442" s="61">
        <v>146</v>
      </c>
      <c r="O442" s="61">
        <v>389</v>
      </c>
      <c r="P442" s="61">
        <v>846</v>
      </c>
      <c r="R442" s="61">
        <v>10</v>
      </c>
      <c r="T442" s="65"/>
      <c r="Y442" s="61">
        <v>9</v>
      </c>
      <c r="Z442" s="61">
        <v>16</v>
      </c>
      <c r="AG442" t="str">
        <f t="shared" si="104"/>
        <v>Lincolnville</v>
      </c>
      <c r="AH442" t="s">
        <v>780</v>
      </c>
      <c r="AI442">
        <v>2</v>
      </c>
      <c r="AK442">
        <v>1</v>
      </c>
      <c r="AL442" s="105">
        <v>23</v>
      </c>
      <c r="AM442" s="107">
        <v>27</v>
      </c>
      <c r="AN442" s="107">
        <v>55</v>
      </c>
      <c r="AO442" s="111">
        <v>39755</v>
      </c>
      <c r="AP442" s="111">
        <f t="shared" si="112"/>
        <v>23027</v>
      </c>
      <c r="AQ442" t="s">
        <v>2345</v>
      </c>
      <c r="AR442">
        <f t="shared" si="105"/>
        <v>2339755</v>
      </c>
      <c r="AS442" s="1">
        <v>35</v>
      </c>
      <c r="AV442">
        <v>43.73</v>
      </c>
      <c r="AW442">
        <v>6.36</v>
      </c>
      <c r="AX442">
        <v>37.369999999999997</v>
      </c>
    </row>
    <row r="443" spans="1:50" hidden="1" outlineLevel="1">
      <c r="A443" t="s">
        <v>55</v>
      </c>
      <c r="B443" s="8" t="s">
        <v>263</v>
      </c>
      <c r="C443" s="1">
        <f t="shared" si="106"/>
        <v>426</v>
      </c>
      <c r="D443" s="8">
        <f>IF(N443&gt;0, RANK(N443,(N443:P443,Q443:AE443)),0)</f>
        <v>3</v>
      </c>
      <c r="E443" s="8">
        <f>IF(O443&gt;0,RANK(O443,(N443:P443,Q443:AE443)),0)</f>
        <v>1</v>
      </c>
      <c r="F443" s="8">
        <f t="shared" si="107"/>
        <v>2</v>
      </c>
      <c r="G443" s="61">
        <f t="shared" si="102"/>
        <v>77</v>
      </c>
      <c r="H443" s="66">
        <f t="shared" si="103"/>
        <v>0.18075117370892019</v>
      </c>
      <c r="I443" s="7"/>
      <c r="J443" s="2">
        <f t="shared" si="108"/>
        <v>0.10328638497652583</v>
      </c>
      <c r="K443" s="2">
        <f t="shared" si="109"/>
        <v>0.50704225352112675</v>
      </c>
      <c r="L443" s="2">
        <f t="shared" si="110"/>
        <v>0.32629107981220656</v>
      </c>
      <c r="M443" s="2">
        <f t="shared" si="111"/>
        <v>6.3380281690140816E-2</v>
      </c>
      <c r="N443" s="61">
        <v>44</v>
      </c>
      <c r="O443" s="61">
        <v>216</v>
      </c>
      <c r="P443" s="61">
        <v>139</v>
      </c>
      <c r="R443" s="61">
        <v>10</v>
      </c>
      <c r="T443" s="65"/>
      <c r="Y443" s="61">
        <v>4</v>
      </c>
      <c r="Z443" s="61">
        <v>13</v>
      </c>
      <c r="AG443" t="str">
        <f t="shared" si="104"/>
        <v>Linneus</v>
      </c>
      <c r="AH443" t="s">
        <v>662</v>
      </c>
      <c r="AI443">
        <v>2</v>
      </c>
      <c r="AK443">
        <v>1</v>
      </c>
      <c r="AL443" s="105">
        <v>23</v>
      </c>
      <c r="AM443" s="107">
        <v>3</v>
      </c>
      <c r="AN443" s="107">
        <v>165</v>
      </c>
      <c r="AO443" s="111">
        <v>39965</v>
      </c>
      <c r="AP443" s="111">
        <f t="shared" si="112"/>
        <v>23003</v>
      </c>
      <c r="AQ443" t="s">
        <v>2345</v>
      </c>
      <c r="AR443">
        <f t="shared" si="105"/>
        <v>2339965</v>
      </c>
      <c r="AS443" s="1">
        <v>27</v>
      </c>
      <c r="AV443">
        <v>45.83</v>
      </c>
      <c r="AW443">
        <v>1.28</v>
      </c>
      <c r="AX443">
        <v>44.56</v>
      </c>
    </row>
    <row r="444" spans="1:50" hidden="1" outlineLevel="1">
      <c r="A444" t="s">
        <v>1952</v>
      </c>
      <c r="B444" s="8" t="s">
        <v>263</v>
      </c>
      <c r="C444" s="1">
        <f t="shared" si="106"/>
        <v>4719</v>
      </c>
      <c r="D444" s="8">
        <f>IF(N444&gt;0, RANK(N444,(N444:P444,Q444:AE444)),0)</f>
        <v>3</v>
      </c>
      <c r="E444" s="8">
        <f>IF(O444&gt;0,RANK(O444,(N444:P444,Q444:AE444)),0)</f>
        <v>2</v>
      </c>
      <c r="F444" s="8">
        <f t="shared" si="107"/>
        <v>1</v>
      </c>
      <c r="G444" s="61">
        <f t="shared" si="102"/>
        <v>970</v>
      </c>
      <c r="H444" s="66">
        <f t="shared" si="103"/>
        <v>0.2055520237338419</v>
      </c>
      <c r="I444" s="7"/>
      <c r="J444" s="2">
        <f t="shared" si="108"/>
        <v>0.1046831955922865</v>
      </c>
      <c r="K444" s="2">
        <f t="shared" si="109"/>
        <v>0.32739987285441829</v>
      </c>
      <c r="L444" s="2">
        <f t="shared" si="110"/>
        <v>0.53295189658826025</v>
      </c>
      <c r="M444" s="2">
        <f t="shared" si="111"/>
        <v>3.4965034965035002E-2</v>
      </c>
      <c r="N444" s="61">
        <v>494</v>
      </c>
      <c r="O444" s="61">
        <v>1545</v>
      </c>
      <c r="P444" s="61">
        <v>2515</v>
      </c>
      <c r="R444" s="61">
        <v>37</v>
      </c>
      <c r="T444" s="65"/>
      <c r="Y444" s="61">
        <v>65</v>
      </c>
      <c r="Z444" s="61">
        <v>63</v>
      </c>
      <c r="AG444" t="str">
        <f t="shared" si="104"/>
        <v>Lisbon</v>
      </c>
      <c r="AH444" t="s">
        <v>1955</v>
      </c>
      <c r="AI444">
        <v>2</v>
      </c>
      <c r="AK444">
        <v>1</v>
      </c>
      <c r="AL444" s="105">
        <v>23</v>
      </c>
      <c r="AM444" s="107">
        <v>1</v>
      </c>
      <c r="AN444" s="107">
        <v>30</v>
      </c>
      <c r="AO444" s="111">
        <v>40035</v>
      </c>
      <c r="AP444" s="111">
        <f t="shared" si="112"/>
        <v>23001</v>
      </c>
      <c r="AQ444" t="s">
        <v>2345</v>
      </c>
      <c r="AR444">
        <f t="shared" si="105"/>
        <v>2340035</v>
      </c>
      <c r="AS444" s="1">
        <v>105</v>
      </c>
      <c r="AV444">
        <v>24.16</v>
      </c>
      <c r="AW444">
        <v>0.55000000000000004</v>
      </c>
      <c r="AX444">
        <v>23.61</v>
      </c>
    </row>
    <row r="445" spans="1:50" hidden="1" outlineLevel="1">
      <c r="A445" t="s">
        <v>2101</v>
      </c>
      <c r="B445" s="8" t="s">
        <v>263</v>
      </c>
      <c r="C445" s="1">
        <f t="shared" si="106"/>
        <v>1848</v>
      </c>
      <c r="D445" s="8">
        <f>IF(N445&gt;0, RANK(N445,(N445:P445,Q445:AE445)),0)</f>
        <v>3</v>
      </c>
      <c r="E445" s="8">
        <f>IF(O445&gt;0,RANK(O445,(N445:P445,Q445:AE445)),0)</f>
        <v>2</v>
      </c>
      <c r="F445" s="8">
        <f t="shared" si="107"/>
        <v>1</v>
      </c>
      <c r="G445" s="61">
        <f t="shared" si="102"/>
        <v>344</v>
      </c>
      <c r="H445" s="66">
        <f t="shared" si="103"/>
        <v>0.18614718614718614</v>
      </c>
      <c r="I445" s="7"/>
      <c r="J445" s="2">
        <f t="shared" si="108"/>
        <v>0.11742424242424243</v>
      </c>
      <c r="K445" s="2">
        <f t="shared" si="109"/>
        <v>0.32954545454545453</v>
      </c>
      <c r="L445" s="2">
        <f t="shared" si="110"/>
        <v>0.51569264069264065</v>
      </c>
      <c r="M445" s="2">
        <f t="shared" si="111"/>
        <v>3.7337662337662336E-2</v>
      </c>
      <c r="N445" s="61">
        <v>217</v>
      </c>
      <c r="O445" s="61">
        <v>609</v>
      </c>
      <c r="P445" s="61">
        <v>953</v>
      </c>
      <c r="R445" s="61">
        <v>19</v>
      </c>
      <c r="T445" s="65"/>
      <c r="Y445" s="61">
        <v>21</v>
      </c>
      <c r="Z445" s="61">
        <v>29</v>
      </c>
      <c r="AG445" t="str">
        <f t="shared" si="104"/>
        <v>Litchfield</v>
      </c>
      <c r="AH445" t="s">
        <v>1222</v>
      </c>
      <c r="AI445">
        <v>2</v>
      </c>
      <c r="AK445">
        <v>1</v>
      </c>
      <c r="AL445" s="105">
        <v>23</v>
      </c>
      <c r="AM445" s="107">
        <v>11</v>
      </c>
      <c r="AN445" s="107">
        <v>60</v>
      </c>
      <c r="AO445" s="111">
        <v>40175</v>
      </c>
      <c r="AP445" s="111">
        <f t="shared" si="112"/>
        <v>23011</v>
      </c>
      <c r="AQ445" t="s">
        <v>2345</v>
      </c>
      <c r="AR445">
        <f t="shared" si="105"/>
        <v>2340175</v>
      </c>
      <c r="AS445" s="1">
        <v>66</v>
      </c>
      <c r="AV445">
        <v>39.69</v>
      </c>
      <c r="AW445">
        <v>2.2599999999999998</v>
      </c>
      <c r="AX445">
        <v>37.43</v>
      </c>
    </row>
    <row r="446" spans="1:50" hidden="1" outlineLevel="1">
      <c r="A446" t="s">
        <v>462</v>
      </c>
      <c r="B446" s="8" t="s">
        <v>263</v>
      </c>
      <c r="C446" s="1">
        <f t="shared" si="106"/>
        <v>453</v>
      </c>
      <c r="D446" s="8">
        <f>IF(N446&gt;0, RANK(N446,(N446:P446,Q446:AE446)),0)</f>
        <v>3</v>
      </c>
      <c r="E446" s="8">
        <f>IF(O446&gt;0,RANK(O446,(N446:P446,Q446:AE446)),0)</f>
        <v>1</v>
      </c>
      <c r="F446" s="8">
        <f t="shared" si="107"/>
        <v>2</v>
      </c>
      <c r="G446" s="61">
        <f t="shared" si="102"/>
        <v>44</v>
      </c>
      <c r="H446" s="66">
        <f t="shared" si="103"/>
        <v>9.713024282560706E-2</v>
      </c>
      <c r="I446" s="7"/>
      <c r="J446" s="2">
        <f t="shared" si="108"/>
        <v>0.10154525386313466</v>
      </c>
      <c r="K446" s="2">
        <f t="shared" si="109"/>
        <v>0.47902869757174393</v>
      </c>
      <c r="L446" s="2">
        <f t="shared" si="110"/>
        <v>0.38189845474613687</v>
      </c>
      <c r="M446" s="2">
        <f t="shared" si="111"/>
        <v>3.7527593818984573E-2</v>
      </c>
      <c r="N446" s="61">
        <v>46</v>
      </c>
      <c r="O446" s="61">
        <v>217</v>
      </c>
      <c r="P446" s="61">
        <v>173</v>
      </c>
      <c r="R446" s="61">
        <v>4</v>
      </c>
      <c r="T446" s="65"/>
      <c r="Y446" s="61">
        <v>6</v>
      </c>
      <c r="Z446" s="61">
        <v>7</v>
      </c>
      <c r="AG446" t="str">
        <f t="shared" si="104"/>
        <v>Littleton</v>
      </c>
      <c r="AH446" t="s">
        <v>662</v>
      </c>
      <c r="AI446">
        <v>2</v>
      </c>
      <c r="AK446">
        <v>1</v>
      </c>
      <c r="AL446" s="105">
        <v>23</v>
      </c>
      <c r="AM446" s="107">
        <v>3</v>
      </c>
      <c r="AN446" s="107">
        <v>170</v>
      </c>
      <c r="AO446" s="111">
        <v>40595</v>
      </c>
      <c r="AP446" s="111">
        <f t="shared" si="112"/>
        <v>23003</v>
      </c>
      <c r="AQ446" t="s">
        <v>2345</v>
      </c>
      <c r="AR446">
        <f t="shared" si="105"/>
        <v>2340595</v>
      </c>
      <c r="AS446" s="1">
        <v>16</v>
      </c>
      <c r="AV446">
        <v>38.61</v>
      </c>
      <c r="AW446">
        <v>0.19</v>
      </c>
      <c r="AX446">
        <v>38.42</v>
      </c>
    </row>
    <row r="447" spans="1:50" hidden="1" outlineLevel="1">
      <c r="A447" t="s">
        <v>2531</v>
      </c>
      <c r="B447" s="8" t="s">
        <v>263</v>
      </c>
      <c r="C447" s="1">
        <f t="shared" si="106"/>
        <v>1198</v>
      </c>
      <c r="D447" s="8">
        <f>IF(N447&gt;0, RANK(N447,(N447:P447,Q447:AE447)),0)</f>
        <v>3</v>
      </c>
      <c r="E447" s="8">
        <f>IF(O447&gt;0,RANK(O447,(N447:P447,Q447:AE447)),0)</f>
        <v>2</v>
      </c>
      <c r="F447" s="8">
        <f t="shared" si="107"/>
        <v>1</v>
      </c>
      <c r="G447" s="61">
        <f t="shared" si="102"/>
        <v>266</v>
      </c>
      <c r="H447" s="66">
        <f t="shared" si="103"/>
        <v>0.22203672787979967</v>
      </c>
      <c r="I447" s="7"/>
      <c r="J447" s="2">
        <f t="shared" si="108"/>
        <v>0.13606010016694492</v>
      </c>
      <c r="K447" s="2">
        <f t="shared" si="109"/>
        <v>0.30717863105175292</v>
      </c>
      <c r="L447" s="2">
        <f t="shared" si="110"/>
        <v>0.52921535893155258</v>
      </c>
      <c r="M447" s="2">
        <f t="shared" si="111"/>
        <v>2.7545909849749584E-2</v>
      </c>
      <c r="N447" s="61">
        <v>163</v>
      </c>
      <c r="O447" s="61">
        <v>368</v>
      </c>
      <c r="P447" s="61">
        <v>634</v>
      </c>
      <c r="R447" s="61">
        <v>5</v>
      </c>
      <c r="T447" s="65"/>
      <c r="Y447" s="61">
        <v>13</v>
      </c>
      <c r="Z447" s="61">
        <v>15</v>
      </c>
      <c r="AG447" t="str">
        <f t="shared" si="104"/>
        <v>Livermore</v>
      </c>
      <c r="AH447" t="s">
        <v>1955</v>
      </c>
      <c r="AI447">
        <v>2</v>
      </c>
      <c r="AK447">
        <v>1</v>
      </c>
      <c r="AL447" s="105">
        <v>23</v>
      </c>
      <c r="AM447" s="107">
        <v>1</v>
      </c>
      <c r="AN447" s="107">
        <v>35</v>
      </c>
      <c r="AO447" s="111">
        <v>40665</v>
      </c>
      <c r="AP447" s="111">
        <f t="shared" si="112"/>
        <v>23001</v>
      </c>
      <c r="AQ447" t="s">
        <v>2345</v>
      </c>
      <c r="AR447">
        <f t="shared" si="105"/>
        <v>2340665</v>
      </c>
      <c r="AS447" s="1">
        <v>34</v>
      </c>
      <c r="AV447">
        <v>39.4</v>
      </c>
      <c r="AW447">
        <v>1.71</v>
      </c>
      <c r="AX447">
        <v>37.69</v>
      </c>
    </row>
    <row r="448" spans="1:50" hidden="1" outlineLevel="1">
      <c r="A448" t="s">
        <v>2434</v>
      </c>
      <c r="B448" s="8" t="s">
        <v>263</v>
      </c>
      <c r="C448" s="1">
        <f t="shared" si="106"/>
        <v>1332</v>
      </c>
      <c r="D448" s="8">
        <f>IF(N448&gt;0, RANK(N448,(N448:P448,Q448:AE448)),0)</f>
        <v>3</v>
      </c>
      <c r="E448" s="8">
        <f>IF(O448&gt;0,RANK(O448,(N448:P448,Q448:AE448)),0)</f>
        <v>2</v>
      </c>
      <c r="F448" s="8">
        <f t="shared" si="107"/>
        <v>1</v>
      </c>
      <c r="G448" s="61">
        <f t="shared" si="102"/>
        <v>381</v>
      </c>
      <c r="H448" s="66">
        <f t="shared" si="103"/>
        <v>0.28603603603603606</v>
      </c>
      <c r="I448" s="7"/>
      <c r="J448" s="2">
        <f t="shared" si="108"/>
        <v>0.18018018018018017</v>
      </c>
      <c r="K448" s="2">
        <f t="shared" si="109"/>
        <v>0.24699699699699701</v>
      </c>
      <c r="L448" s="2">
        <f t="shared" si="110"/>
        <v>0.53303303303303307</v>
      </c>
      <c r="M448" s="2">
        <f t="shared" si="111"/>
        <v>3.9789789789789864E-2</v>
      </c>
      <c r="N448" s="61">
        <v>240</v>
      </c>
      <c r="O448" s="61">
        <v>329</v>
      </c>
      <c r="P448" s="61">
        <v>710</v>
      </c>
      <c r="R448" s="61">
        <v>19</v>
      </c>
      <c r="T448" s="65"/>
      <c r="Y448" s="61">
        <v>12</v>
      </c>
      <c r="Z448" s="61">
        <v>22</v>
      </c>
      <c r="AG448" t="str">
        <f t="shared" si="104"/>
        <v>Livermore Falls</v>
      </c>
      <c r="AH448" t="s">
        <v>1955</v>
      </c>
      <c r="AI448">
        <v>2</v>
      </c>
      <c r="AK448">
        <v>1</v>
      </c>
      <c r="AL448" s="105">
        <v>23</v>
      </c>
      <c r="AM448" s="107">
        <v>1</v>
      </c>
      <c r="AN448" s="107">
        <v>40</v>
      </c>
      <c r="AO448" s="111">
        <v>40770</v>
      </c>
      <c r="AP448" s="111">
        <f t="shared" si="112"/>
        <v>23001</v>
      </c>
      <c r="AQ448" t="s">
        <v>2345</v>
      </c>
      <c r="AR448">
        <f t="shared" si="105"/>
        <v>2340770</v>
      </c>
      <c r="AS448" s="1">
        <v>42</v>
      </c>
      <c r="AV448">
        <v>20.43</v>
      </c>
      <c r="AW448">
        <v>0.68</v>
      </c>
      <c r="AX448">
        <v>19.75</v>
      </c>
    </row>
    <row r="449" spans="1:50" hidden="1" outlineLevel="1">
      <c r="A449" s="34" t="s">
        <v>1561</v>
      </c>
      <c r="B449" s="8" t="s">
        <v>263</v>
      </c>
      <c r="C449" s="1">
        <f t="shared" si="106"/>
        <v>203</v>
      </c>
      <c r="D449" s="8">
        <f>IF(N449&gt;0, RANK(N449,(N449:P449,Q449:AE449)),0)</f>
        <v>3</v>
      </c>
      <c r="E449" s="8">
        <f>IF(O449&gt;0,RANK(O449,(N449:P449,Q449:AE449)),0)</f>
        <v>2</v>
      </c>
      <c r="F449" s="8">
        <f t="shared" si="107"/>
        <v>1</v>
      </c>
      <c r="G449" s="61">
        <f t="shared" ref="G449:G510" si="113">IF(C449&gt;0,MAX(N449:P449)-LARGE(N449:P449,2),0)</f>
        <v>85</v>
      </c>
      <c r="H449" s="66">
        <f t="shared" ref="H449:H510" si="114">IF(C449&gt;0,G449/C449,0)</f>
        <v>0.41871921182266009</v>
      </c>
      <c r="I449" s="7"/>
      <c r="J449" s="2">
        <f t="shared" si="108"/>
        <v>0.11822660098522167</v>
      </c>
      <c r="K449" s="2">
        <f t="shared" si="109"/>
        <v>0.20689655172413793</v>
      </c>
      <c r="L449" s="2">
        <f t="shared" si="110"/>
        <v>0.62561576354679804</v>
      </c>
      <c r="M449" s="2">
        <f t="shared" si="111"/>
        <v>4.9261083743842415E-2</v>
      </c>
      <c r="N449" s="61">
        <v>24</v>
      </c>
      <c r="O449" s="61">
        <v>42</v>
      </c>
      <c r="P449" s="61">
        <v>127</v>
      </c>
      <c r="R449" s="61">
        <v>5</v>
      </c>
      <c r="T449" s="65"/>
      <c r="Y449" s="61">
        <v>3</v>
      </c>
      <c r="Z449" s="61">
        <v>2</v>
      </c>
      <c r="AG449" t="str">
        <f t="shared" si="104"/>
        <v>Long Island</v>
      </c>
      <c r="AH449" t="s">
        <v>1076</v>
      </c>
      <c r="AI449">
        <v>1</v>
      </c>
      <c r="AK449">
        <v>1</v>
      </c>
      <c r="AL449" s="105">
        <v>23</v>
      </c>
      <c r="AM449" s="107">
        <v>5</v>
      </c>
      <c r="AN449" s="107">
        <v>63</v>
      </c>
      <c r="AO449" s="111">
        <v>41067</v>
      </c>
      <c r="AP449" s="111">
        <f t="shared" si="112"/>
        <v>23005</v>
      </c>
      <c r="AQ449" t="s">
        <v>2345</v>
      </c>
      <c r="AR449">
        <f t="shared" si="105"/>
        <v>2341067</v>
      </c>
      <c r="AS449" s="1">
        <v>3</v>
      </c>
      <c r="AV449">
        <v>10.39</v>
      </c>
      <c r="AW449">
        <v>8.9600000000000009</v>
      </c>
      <c r="AX449">
        <v>1.43</v>
      </c>
    </row>
    <row r="450" spans="1:50" hidden="1" outlineLevel="1">
      <c r="A450" t="s">
        <v>1878</v>
      </c>
      <c r="B450" s="8" t="s">
        <v>263</v>
      </c>
      <c r="C450" s="1">
        <f t="shared" si="106"/>
        <v>648</v>
      </c>
      <c r="D450" s="8">
        <f>IF(N450&gt;0, RANK(N450,(N450:P450,Q450:AE450)),0)</f>
        <v>3</v>
      </c>
      <c r="E450" s="8">
        <f>IF(O450&gt;0,RANK(O450,(N450:P450,Q450:AE450)),0)</f>
        <v>2</v>
      </c>
      <c r="F450" s="8">
        <f t="shared" si="107"/>
        <v>1</v>
      </c>
      <c r="G450" s="61">
        <f t="shared" si="113"/>
        <v>143</v>
      </c>
      <c r="H450" s="66">
        <f t="shared" si="114"/>
        <v>0.22067901234567902</v>
      </c>
      <c r="I450" s="7"/>
      <c r="J450" s="2">
        <f t="shared" si="108"/>
        <v>8.4876543209876545E-2</v>
      </c>
      <c r="K450" s="2">
        <f t="shared" si="109"/>
        <v>0.33950617283950618</v>
      </c>
      <c r="L450" s="2">
        <f t="shared" si="110"/>
        <v>0.56018518518518523</v>
      </c>
      <c r="M450" s="2">
        <f t="shared" si="111"/>
        <v>1.5432098765432056E-2</v>
      </c>
      <c r="N450" s="61">
        <v>55</v>
      </c>
      <c r="O450" s="61">
        <v>220</v>
      </c>
      <c r="P450" s="61">
        <v>363</v>
      </c>
      <c r="R450" s="61">
        <v>4</v>
      </c>
      <c r="T450" s="65"/>
      <c r="Y450" s="61">
        <v>2</v>
      </c>
      <c r="Z450" s="61">
        <v>4</v>
      </c>
      <c r="AG450" t="str">
        <f t="shared" si="104"/>
        <v>Lovell</v>
      </c>
      <c r="AH450" t="s">
        <v>2430</v>
      </c>
      <c r="AI450">
        <v>2</v>
      </c>
      <c r="AK450">
        <v>1</v>
      </c>
      <c r="AL450" s="105">
        <v>23</v>
      </c>
      <c r="AM450" s="107">
        <v>17</v>
      </c>
      <c r="AN450" s="107">
        <v>85</v>
      </c>
      <c r="AO450" s="111">
        <v>41365</v>
      </c>
      <c r="AP450" s="111">
        <f t="shared" si="112"/>
        <v>23017</v>
      </c>
      <c r="AQ450" t="s">
        <v>2345</v>
      </c>
      <c r="AR450">
        <f t="shared" si="105"/>
        <v>2341365</v>
      </c>
      <c r="AS450" s="1">
        <v>21</v>
      </c>
      <c r="AV450">
        <v>47.88</v>
      </c>
      <c r="AW450">
        <v>4.7</v>
      </c>
      <c r="AX450">
        <v>43.17</v>
      </c>
    </row>
    <row r="451" spans="1:50" hidden="1" outlineLevel="1">
      <c r="A451" t="s">
        <v>1669</v>
      </c>
      <c r="B451" s="8" t="s">
        <v>263</v>
      </c>
      <c r="C451" s="1">
        <f t="shared" si="106"/>
        <v>192</v>
      </c>
      <c r="D451" s="8">
        <f>IF(N451&gt;0, RANK(N451,(N451:P451,Q451:AE451)),0)</f>
        <v>3</v>
      </c>
      <c r="E451" s="8">
        <f>IF(O451&gt;0,RANK(O451,(N451:P451,Q451:AE451)),0)</f>
        <v>1</v>
      </c>
      <c r="F451" s="8">
        <f t="shared" si="107"/>
        <v>2</v>
      </c>
      <c r="G451" s="61">
        <f t="shared" si="113"/>
        <v>31</v>
      </c>
      <c r="H451" s="66">
        <f t="shared" si="114"/>
        <v>0.16145833333333334</v>
      </c>
      <c r="I451" s="7"/>
      <c r="J451" s="2">
        <f t="shared" si="108"/>
        <v>9.8958333333333329E-2</v>
      </c>
      <c r="K451" s="2">
        <f t="shared" si="109"/>
        <v>0.5</v>
      </c>
      <c r="L451" s="2">
        <f t="shared" si="110"/>
        <v>0.33854166666666669</v>
      </c>
      <c r="M451" s="2">
        <f t="shared" si="111"/>
        <v>6.2499999999999944E-2</v>
      </c>
      <c r="N451" s="61">
        <v>19</v>
      </c>
      <c r="O451" s="61">
        <v>96</v>
      </c>
      <c r="P451" s="61">
        <v>65</v>
      </c>
      <c r="R451" s="61">
        <v>4</v>
      </c>
      <c r="T451" s="65"/>
      <c r="Y451" s="61">
        <v>3</v>
      </c>
      <c r="Z451" s="61">
        <v>5</v>
      </c>
      <c r="AG451" t="str">
        <f t="shared" ref="AG451:AG516" si="115">A451</f>
        <v>Lowell</v>
      </c>
      <c r="AH451" t="s">
        <v>1357</v>
      </c>
      <c r="AI451">
        <v>2</v>
      </c>
      <c r="AK451">
        <v>1</v>
      </c>
      <c r="AL451" s="105">
        <v>23</v>
      </c>
      <c r="AM451" s="107">
        <v>19</v>
      </c>
      <c r="AN451" s="107">
        <v>195</v>
      </c>
      <c r="AO451" s="111">
        <v>41435</v>
      </c>
      <c r="AP451" s="111">
        <f t="shared" si="112"/>
        <v>23019</v>
      </c>
      <c r="AQ451" t="s">
        <v>2345</v>
      </c>
      <c r="AR451">
        <f t="shared" si="105"/>
        <v>2341435</v>
      </c>
      <c r="AS451" s="1">
        <v>7</v>
      </c>
      <c r="AV451">
        <v>40.1</v>
      </c>
      <c r="AW451">
        <v>1.91</v>
      </c>
      <c r="AX451">
        <v>38.19</v>
      </c>
    </row>
    <row r="452" spans="1:50" hidden="1" outlineLevel="1">
      <c r="A452" t="s">
        <v>1423</v>
      </c>
      <c r="B452" s="8" t="s">
        <v>263</v>
      </c>
      <c r="C452" s="1">
        <f t="shared" si="106"/>
        <v>762</v>
      </c>
      <c r="D452" s="8">
        <f>IF(N452&gt;0, RANK(N452,(N452:P452,Q452:AE452)),0)</f>
        <v>3</v>
      </c>
      <c r="E452" s="8">
        <f>IF(O452&gt;0,RANK(O452,(N452:P452,Q452:AE452)),0)</f>
        <v>2</v>
      </c>
      <c r="F452" s="8">
        <f t="shared" si="107"/>
        <v>1</v>
      </c>
      <c r="G452" s="61">
        <f t="shared" si="113"/>
        <v>152</v>
      </c>
      <c r="H452" s="66">
        <f t="shared" si="114"/>
        <v>0.1994750656167979</v>
      </c>
      <c r="I452" s="7"/>
      <c r="J452" s="2">
        <f t="shared" si="108"/>
        <v>0.19291338582677164</v>
      </c>
      <c r="K452" s="2">
        <f t="shared" si="109"/>
        <v>0.28871391076115488</v>
      </c>
      <c r="L452" s="2">
        <f t="shared" si="110"/>
        <v>0.48818897637795278</v>
      </c>
      <c r="M452" s="2">
        <f t="shared" si="111"/>
        <v>3.0183727034120755E-2</v>
      </c>
      <c r="N452" s="61">
        <v>147</v>
      </c>
      <c r="O452" s="61">
        <v>220</v>
      </c>
      <c r="P452" s="61">
        <v>372</v>
      </c>
      <c r="R452" s="61">
        <v>8</v>
      </c>
      <c r="T452" s="65"/>
      <c r="Y452" s="61">
        <v>9</v>
      </c>
      <c r="Z452" s="61">
        <v>6</v>
      </c>
      <c r="AG452" t="str">
        <f t="shared" si="115"/>
        <v>Lubec</v>
      </c>
      <c r="AH452" t="s">
        <v>342</v>
      </c>
      <c r="AI452">
        <v>2</v>
      </c>
      <c r="AK452">
        <v>1</v>
      </c>
      <c r="AL452" s="105">
        <v>23</v>
      </c>
      <c r="AM452" s="107">
        <v>29</v>
      </c>
      <c r="AN452" s="107">
        <v>125</v>
      </c>
      <c r="AO452" s="111">
        <v>41610</v>
      </c>
      <c r="AP452" s="111">
        <f t="shared" si="112"/>
        <v>23029</v>
      </c>
      <c r="AQ452" t="s">
        <v>2345</v>
      </c>
      <c r="AR452">
        <f t="shared" si="105"/>
        <v>2341610</v>
      </c>
      <c r="AS452" s="1">
        <v>47</v>
      </c>
      <c r="AV452">
        <v>78.86</v>
      </c>
      <c r="AW452">
        <v>45.6</v>
      </c>
      <c r="AX452">
        <v>33.26</v>
      </c>
    </row>
    <row r="453" spans="1:50" hidden="1" outlineLevel="1">
      <c r="A453" t="s">
        <v>1670</v>
      </c>
      <c r="B453" s="8" t="s">
        <v>263</v>
      </c>
      <c r="C453" s="1">
        <f t="shared" si="106"/>
        <v>223</v>
      </c>
      <c r="D453" s="8">
        <f>IF(N453&gt;0, RANK(N453,(N453:P453,Q453:AE453)),0)</f>
        <v>3</v>
      </c>
      <c r="E453" s="8">
        <f>IF(O453&gt;0,RANK(O453,(N453:P453,Q453:AE453)),0)</f>
        <v>1</v>
      </c>
      <c r="F453" s="8">
        <f t="shared" si="107"/>
        <v>2</v>
      </c>
      <c r="G453" s="61">
        <f t="shared" si="113"/>
        <v>8</v>
      </c>
      <c r="H453" s="66">
        <f t="shared" si="114"/>
        <v>3.5874439461883408E-2</v>
      </c>
      <c r="I453" s="7"/>
      <c r="J453" s="2">
        <f t="shared" si="108"/>
        <v>0.15695067264573992</v>
      </c>
      <c r="K453" s="2">
        <f t="shared" si="109"/>
        <v>0.4170403587443946</v>
      </c>
      <c r="L453" s="2">
        <f t="shared" si="110"/>
        <v>0.3811659192825112</v>
      </c>
      <c r="M453" s="2">
        <f t="shared" si="111"/>
        <v>4.4843049327354279E-2</v>
      </c>
      <c r="N453" s="61">
        <v>35</v>
      </c>
      <c r="O453" s="61">
        <v>93</v>
      </c>
      <c r="P453" s="61">
        <v>85</v>
      </c>
      <c r="R453" s="61">
        <v>2</v>
      </c>
      <c r="T453" s="65"/>
      <c r="Y453" s="61">
        <v>2</v>
      </c>
      <c r="Z453" s="61">
        <v>6</v>
      </c>
      <c r="AG453" t="str">
        <f t="shared" si="115"/>
        <v>Ludlow</v>
      </c>
      <c r="AH453" t="s">
        <v>662</v>
      </c>
      <c r="AI453">
        <v>2</v>
      </c>
      <c r="AK453">
        <v>1</v>
      </c>
      <c r="AL453" s="105">
        <v>23</v>
      </c>
      <c r="AM453" s="107">
        <v>3</v>
      </c>
      <c r="AN453" s="107">
        <v>175</v>
      </c>
      <c r="AO453" s="111">
        <v>41715</v>
      </c>
      <c r="AP453" s="111">
        <f t="shared" si="112"/>
        <v>23003</v>
      </c>
      <c r="AQ453" t="s">
        <v>2345</v>
      </c>
      <c r="AR453">
        <f t="shared" si="105"/>
        <v>2341715</v>
      </c>
      <c r="AS453" s="1">
        <v>9</v>
      </c>
      <c r="AV453">
        <v>21.98</v>
      </c>
      <c r="AW453">
        <v>0.01</v>
      </c>
      <c r="AX453">
        <v>21.97</v>
      </c>
    </row>
    <row r="454" spans="1:50" hidden="1" outlineLevel="1">
      <c r="A454" t="s">
        <v>1178</v>
      </c>
      <c r="B454" s="8" t="s">
        <v>263</v>
      </c>
      <c r="C454" s="1">
        <f t="shared" si="106"/>
        <v>2326</v>
      </c>
      <c r="D454" s="8">
        <f>IF(N454&gt;0, RANK(N454,(N454:P454,Q454:AE454)),0)</f>
        <v>3</v>
      </c>
      <c r="E454" s="8">
        <f>IF(O454&gt;0,RANK(O454,(N454:P454,Q454:AE454)),0)</f>
        <v>2</v>
      </c>
      <c r="F454" s="8">
        <f t="shared" si="107"/>
        <v>1</v>
      </c>
      <c r="G454" s="61">
        <f t="shared" si="113"/>
        <v>401</v>
      </c>
      <c r="H454" s="66">
        <f t="shared" si="114"/>
        <v>0.17239896818572656</v>
      </c>
      <c r="I454" s="7"/>
      <c r="J454" s="2">
        <f t="shared" si="108"/>
        <v>0.12123817712811694</v>
      </c>
      <c r="K454" s="2">
        <f t="shared" si="109"/>
        <v>0.33791917454858128</v>
      </c>
      <c r="L454" s="2">
        <f t="shared" si="110"/>
        <v>0.51031814273430787</v>
      </c>
      <c r="M454" s="2">
        <f t="shared" si="111"/>
        <v>3.0524505588993889E-2</v>
      </c>
      <c r="N454" s="61">
        <v>282</v>
      </c>
      <c r="O454" s="61">
        <v>786</v>
      </c>
      <c r="P454" s="61">
        <v>1187</v>
      </c>
      <c r="R454" s="61">
        <v>15</v>
      </c>
      <c r="T454" s="65"/>
      <c r="Y454" s="61">
        <v>20</v>
      </c>
      <c r="Z454" s="61">
        <v>36</v>
      </c>
      <c r="AG454" t="str">
        <f t="shared" si="115"/>
        <v>Lyman</v>
      </c>
      <c r="AH454" t="s">
        <v>1530</v>
      </c>
      <c r="AI454">
        <v>1</v>
      </c>
      <c r="AK454">
        <v>1</v>
      </c>
      <c r="AL454" s="105">
        <v>23</v>
      </c>
      <c r="AM454" s="107">
        <v>31</v>
      </c>
      <c r="AN454" s="107">
        <v>85</v>
      </c>
      <c r="AO454" s="111">
        <v>41750</v>
      </c>
      <c r="AP454" s="111">
        <f t="shared" si="112"/>
        <v>23031</v>
      </c>
      <c r="AQ454" t="s">
        <v>2345</v>
      </c>
      <c r="AR454">
        <f t="shared" si="105"/>
        <v>2341750</v>
      </c>
      <c r="AS454" s="1">
        <v>111</v>
      </c>
      <c r="AV454">
        <v>40.43</v>
      </c>
      <c r="AW454">
        <v>1.49</v>
      </c>
      <c r="AX454">
        <v>38.94</v>
      </c>
    </row>
    <row r="455" spans="1:50" hidden="1" outlineLevel="1">
      <c r="A455" t="s">
        <v>1412</v>
      </c>
      <c r="B455" s="8" t="s">
        <v>263</v>
      </c>
      <c r="C455" s="1">
        <f t="shared" si="106"/>
        <v>850</v>
      </c>
      <c r="D455" s="8">
        <f>IF(N455&gt;0, RANK(N455,(N455:P455,Q455:AE455)),0)</f>
        <v>3</v>
      </c>
      <c r="E455" s="8">
        <f>IF(O455&gt;0,RANK(O455,(N455:P455,Q455:AE455)),0)</f>
        <v>2</v>
      </c>
      <c r="F455" s="8">
        <f t="shared" si="107"/>
        <v>1</v>
      </c>
      <c r="G455" s="61">
        <f t="shared" si="113"/>
        <v>131</v>
      </c>
      <c r="H455" s="66">
        <f t="shared" si="114"/>
        <v>0.15411764705882353</v>
      </c>
      <c r="I455" s="7"/>
      <c r="J455" s="2">
        <f t="shared" si="108"/>
        <v>0.14470588235294118</v>
      </c>
      <c r="K455" s="2">
        <f t="shared" si="109"/>
        <v>0.3352941176470588</v>
      </c>
      <c r="L455" s="2">
        <f t="shared" si="110"/>
        <v>0.48941176470588238</v>
      </c>
      <c r="M455" s="2">
        <f t="shared" si="111"/>
        <v>3.0588235294117638E-2</v>
      </c>
      <c r="N455" s="61">
        <v>123</v>
      </c>
      <c r="O455" s="61">
        <v>285</v>
      </c>
      <c r="P455" s="61">
        <v>416</v>
      </c>
      <c r="R455" s="61">
        <v>13</v>
      </c>
      <c r="T455" s="65"/>
      <c r="Y455" s="61">
        <v>4</v>
      </c>
      <c r="Z455" s="61">
        <v>9</v>
      </c>
      <c r="AG455" t="str">
        <f t="shared" si="115"/>
        <v>Machias</v>
      </c>
      <c r="AH455" t="s">
        <v>342</v>
      </c>
      <c r="AI455">
        <v>2</v>
      </c>
      <c r="AK455">
        <v>1</v>
      </c>
      <c r="AL455" s="105">
        <v>23</v>
      </c>
      <c r="AM455" s="107">
        <v>29</v>
      </c>
      <c r="AN455" s="107">
        <v>130</v>
      </c>
      <c r="AO455" s="111">
        <v>41960</v>
      </c>
      <c r="AP455" s="111">
        <f t="shared" si="112"/>
        <v>23029</v>
      </c>
      <c r="AQ455" t="s">
        <v>2345</v>
      </c>
      <c r="AR455">
        <f t="shared" si="105"/>
        <v>2341960</v>
      </c>
      <c r="AS455" s="1">
        <v>47</v>
      </c>
      <c r="AV455">
        <v>14.79</v>
      </c>
      <c r="AW455">
        <v>0.9</v>
      </c>
      <c r="AX455">
        <v>13.89</v>
      </c>
    </row>
    <row r="456" spans="1:50" hidden="1" outlineLevel="1">
      <c r="A456" t="s">
        <v>1120</v>
      </c>
      <c r="B456" s="8" t="s">
        <v>263</v>
      </c>
      <c r="C456" s="1">
        <f t="shared" si="106"/>
        <v>470</v>
      </c>
      <c r="D456" s="8">
        <f>IF(N456&gt;0, RANK(N456,(N456:P456,Q456:AE456)),0)</f>
        <v>3</v>
      </c>
      <c r="E456" s="8">
        <f>IF(O456&gt;0,RANK(O456,(N456:P456,Q456:AE456)),0)</f>
        <v>2</v>
      </c>
      <c r="F456" s="8">
        <f t="shared" si="107"/>
        <v>1</v>
      </c>
      <c r="G456" s="61">
        <f t="shared" si="113"/>
        <v>51</v>
      </c>
      <c r="H456" s="66">
        <f t="shared" si="114"/>
        <v>0.10851063829787234</v>
      </c>
      <c r="I456" s="7"/>
      <c r="J456" s="2">
        <f t="shared" si="108"/>
        <v>0.14893617021276595</v>
      </c>
      <c r="K456" s="2">
        <f t="shared" si="109"/>
        <v>0.35106382978723405</v>
      </c>
      <c r="L456" s="2">
        <f t="shared" si="110"/>
        <v>0.45957446808510638</v>
      </c>
      <c r="M456" s="2">
        <f t="shared" si="111"/>
        <v>4.042553191489362E-2</v>
      </c>
      <c r="N456" s="61">
        <v>70</v>
      </c>
      <c r="O456" s="61">
        <v>165</v>
      </c>
      <c r="P456" s="61">
        <v>216</v>
      </c>
      <c r="R456" s="61">
        <v>3</v>
      </c>
      <c r="T456" s="65"/>
      <c r="Y456" s="61">
        <v>6</v>
      </c>
      <c r="Z456" s="61">
        <v>10</v>
      </c>
      <c r="AG456" t="str">
        <f t="shared" si="115"/>
        <v>Machiasport</v>
      </c>
      <c r="AH456" t="s">
        <v>342</v>
      </c>
      <c r="AI456">
        <v>2</v>
      </c>
      <c r="AK456">
        <v>1</v>
      </c>
      <c r="AL456" s="105">
        <v>23</v>
      </c>
      <c r="AM456" s="107">
        <v>29</v>
      </c>
      <c r="AN456" s="107">
        <v>135</v>
      </c>
      <c r="AO456" s="111">
        <v>42100</v>
      </c>
      <c r="AP456" s="111">
        <f t="shared" si="112"/>
        <v>23029</v>
      </c>
      <c r="AQ456" t="s">
        <v>2345</v>
      </c>
      <c r="AR456">
        <f t="shared" si="105"/>
        <v>2342100</v>
      </c>
      <c r="AS456" s="1">
        <v>27</v>
      </c>
      <c r="AV456">
        <v>62.27</v>
      </c>
      <c r="AW456">
        <v>40.92</v>
      </c>
      <c r="AX456">
        <v>21.34</v>
      </c>
    </row>
    <row r="457" spans="1:50" hidden="1" outlineLevel="1">
      <c r="A457" t="s">
        <v>494</v>
      </c>
      <c r="B457" s="8" t="s">
        <v>263</v>
      </c>
      <c r="C457" s="1">
        <f t="shared" si="106"/>
        <v>43</v>
      </c>
      <c r="D457" s="8">
        <f>IF(N457&gt;0, RANK(N457,(N457:P457,Q457:AE457)),0)</f>
        <v>3</v>
      </c>
      <c r="E457" s="8">
        <f>IF(O457&gt;0,RANK(O457,(N457:P457,Q457:AE457)),0)</f>
        <v>2</v>
      </c>
      <c r="F457" s="8">
        <f t="shared" si="107"/>
        <v>1</v>
      </c>
      <c r="G457" s="61">
        <f t="shared" si="113"/>
        <v>10</v>
      </c>
      <c r="H457" s="66">
        <f t="shared" si="114"/>
        <v>0.23255813953488372</v>
      </c>
      <c r="I457" s="7"/>
      <c r="J457" s="2">
        <f t="shared" si="108"/>
        <v>0.13953488372093023</v>
      </c>
      <c r="K457" s="2">
        <f t="shared" si="109"/>
        <v>0.27906976744186046</v>
      </c>
      <c r="L457" s="2">
        <f t="shared" si="110"/>
        <v>0.51162790697674421</v>
      </c>
      <c r="M457" s="2">
        <f t="shared" si="111"/>
        <v>6.9767441860465018E-2</v>
      </c>
      <c r="N457" s="61">
        <v>6</v>
      </c>
      <c r="O457" s="61">
        <v>12</v>
      </c>
      <c r="P457" s="61">
        <v>22</v>
      </c>
      <c r="R457" s="61">
        <v>1</v>
      </c>
      <c r="T457" s="65"/>
      <c r="Y457" s="61">
        <v>1</v>
      </c>
      <c r="Z457" s="61">
        <v>1</v>
      </c>
      <c r="AG457" t="str">
        <f t="shared" si="115"/>
        <v>Macwahoc</v>
      </c>
      <c r="AH457" t="s">
        <v>662</v>
      </c>
      <c r="AI457">
        <v>2</v>
      </c>
      <c r="AK457">
        <v>1</v>
      </c>
      <c r="AL457" s="105">
        <v>23</v>
      </c>
      <c r="AM457" s="107">
        <v>3</v>
      </c>
      <c r="AN457" s="107">
        <v>180</v>
      </c>
      <c r="AO457" s="111">
        <v>42450</v>
      </c>
      <c r="AP457" s="111">
        <f t="shared" si="112"/>
        <v>23003</v>
      </c>
      <c r="AQ457" t="s">
        <v>1757</v>
      </c>
      <c r="AR457">
        <f t="shared" si="105"/>
        <v>2342450</v>
      </c>
      <c r="AS457" s="1">
        <v>5</v>
      </c>
      <c r="AV457">
        <v>29.42</v>
      </c>
      <c r="AW457">
        <v>0.16</v>
      </c>
      <c r="AX457">
        <v>29.26</v>
      </c>
    </row>
    <row r="458" spans="1:50" hidden="1" outlineLevel="1">
      <c r="A458" t="s">
        <v>339</v>
      </c>
      <c r="B458" s="8" t="s">
        <v>263</v>
      </c>
      <c r="C458" s="1">
        <f t="shared" si="106"/>
        <v>2026</v>
      </c>
      <c r="D458" s="8">
        <f>IF(N458&gt;0, RANK(N458,(N458:P458,Q458:AE458)),0)</f>
        <v>2</v>
      </c>
      <c r="E458" s="8">
        <f>IF(O458&gt;0,RANK(O458,(N458:P458,Q458:AE458)),0)</f>
        <v>3</v>
      </c>
      <c r="F458" s="8">
        <f t="shared" si="107"/>
        <v>1</v>
      </c>
      <c r="G458" s="61">
        <f t="shared" si="113"/>
        <v>346</v>
      </c>
      <c r="H458" s="66">
        <f t="shared" si="114"/>
        <v>0.17077986179664364</v>
      </c>
      <c r="I458" s="7"/>
      <c r="J458" s="2">
        <f t="shared" si="108"/>
        <v>0.30997038499506419</v>
      </c>
      <c r="K458" s="2">
        <f t="shared" si="109"/>
        <v>0.18262586377097728</v>
      </c>
      <c r="L458" s="2">
        <f t="shared" si="110"/>
        <v>0.4807502467917078</v>
      </c>
      <c r="M458" s="2">
        <f t="shared" si="111"/>
        <v>2.6653504442250842E-2</v>
      </c>
      <c r="N458" s="61">
        <v>628</v>
      </c>
      <c r="O458" s="61">
        <v>370</v>
      </c>
      <c r="P458" s="61">
        <v>974</v>
      </c>
      <c r="R458" s="61">
        <v>14</v>
      </c>
      <c r="T458" s="65"/>
      <c r="Y458" s="61">
        <v>16</v>
      </c>
      <c r="Z458" s="61">
        <v>24</v>
      </c>
      <c r="AG458" t="str">
        <f t="shared" si="115"/>
        <v>Madawaska</v>
      </c>
      <c r="AH458" t="s">
        <v>662</v>
      </c>
      <c r="AI458">
        <v>2</v>
      </c>
      <c r="AK458">
        <v>1</v>
      </c>
      <c r="AL458" s="105">
        <v>23</v>
      </c>
      <c r="AM458" s="107">
        <v>3</v>
      </c>
      <c r="AN458" s="107">
        <v>185</v>
      </c>
      <c r="AO458" s="111">
        <v>42520</v>
      </c>
      <c r="AP458" s="111">
        <f t="shared" si="112"/>
        <v>23003</v>
      </c>
      <c r="AQ458" t="s">
        <v>2345</v>
      </c>
      <c r="AR458">
        <f t="shared" si="105"/>
        <v>2342520</v>
      </c>
      <c r="AS458" s="1">
        <v>119</v>
      </c>
      <c r="AV458">
        <v>56.46</v>
      </c>
      <c r="AW458">
        <v>0.8</v>
      </c>
      <c r="AX458">
        <v>55.66</v>
      </c>
    </row>
    <row r="459" spans="1:50" hidden="1" outlineLevel="1">
      <c r="A459" t="s">
        <v>466</v>
      </c>
      <c r="B459" s="8" t="s">
        <v>263</v>
      </c>
      <c r="C459" s="1">
        <f t="shared" si="106"/>
        <v>110</v>
      </c>
      <c r="D459" s="8">
        <f>IF(N459&gt;0, RANK(N459,(N459:P459,Q459:AE459)),0)</f>
        <v>3</v>
      </c>
      <c r="E459" s="8">
        <f>IF(O459&gt;0,RANK(O459,(N459:P459,Q459:AE459)),0)</f>
        <v>1</v>
      </c>
      <c r="F459" s="8">
        <f t="shared" si="107"/>
        <v>2</v>
      </c>
      <c r="G459" s="61">
        <f t="shared" si="113"/>
        <v>3</v>
      </c>
      <c r="H459" s="66">
        <f t="shared" si="114"/>
        <v>2.7272727272727271E-2</v>
      </c>
      <c r="I459" s="7"/>
      <c r="J459" s="2">
        <f t="shared" si="108"/>
        <v>7.2727272727272724E-2</v>
      </c>
      <c r="K459" s="2">
        <f t="shared" si="109"/>
        <v>0.47272727272727272</v>
      </c>
      <c r="L459" s="2">
        <f t="shared" si="110"/>
        <v>0.44545454545454544</v>
      </c>
      <c r="M459" s="2">
        <f t="shared" si="111"/>
        <v>9.0909090909090939E-3</v>
      </c>
      <c r="N459" s="61">
        <v>8</v>
      </c>
      <c r="O459" s="61">
        <v>52</v>
      </c>
      <c r="P459" s="61">
        <v>49</v>
      </c>
      <c r="R459" s="61">
        <v>0</v>
      </c>
      <c r="T459" s="65"/>
      <c r="Y459" s="61">
        <v>1</v>
      </c>
      <c r="Z459" s="61">
        <v>0</v>
      </c>
      <c r="AG459" t="str">
        <f t="shared" si="115"/>
        <v>Madawaska Lake</v>
      </c>
      <c r="AH459" t="s">
        <v>662</v>
      </c>
      <c r="AI459">
        <v>2</v>
      </c>
      <c r="AK459">
        <v>1</v>
      </c>
      <c r="AL459" s="105">
        <v>23</v>
      </c>
      <c r="AM459" s="107">
        <v>3</v>
      </c>
      <c r="AO459" s="111">
        <v>42550</v>
      </c>
      <c r="AP459" s="111">
        <f t="shared" si="112"/>
        <v>23003</v>
      </c>
      <c r="AQ459" t="s">
        <v>882</v>
      </c>
      <c r="AR459">
        <f t="shared" si="105"/>
        <v>2342550</v>
      </c>
      <c r="AS459" s="1">
        <v>3</v>
      </c>
    </row>
    <row r="460" spans="1:50" hidden="1" outlineLevel="1">
      <c r="A460" t="s">
        <v>2498</v>
      </c>
      <c r="B460" s="8" t="s">
        <v>263</v>
      </c>
      <c r="C460" s="1">
        <f t="shared" si="106"/>
        <v>2067</v>
      </c>
      <c r="D460" s="8">
        <f>IF(N460&gt;0, RANK(N460,(N460:P460,Q460:AE460)),0)</f>
        <v>3</v>
      </c>
      <c r="E460" s="8">
        <f>IF(O460&gt;0,RANK(O460,(N460:P460,Q460:AE460)),0)</f>
        <v>2</v>
      </c>
      <c r="F460" s="8">
        <f t="shared" si="107"/>
        <v>1</v>
      </c>
      <c r="G460" s="61">
        <f t="shared" si="113"/>
        <v>290</v>
      </c>
      <c r="H460" s="66">
        <f t="shared" si="114"/>
        <v>0.14029995162070633</v>
      </c>
      <c r="I460" s="7"/>
      <c r="J460" s="2">
        <f t="shared" si="108"/>
        <v>0.15529753265602322</v>
      </c>
      <c r="K460" s="2">
        <f t="shared" si="109"/>
        <v>0.33188195452346397</v>
      </c>
      <c r="L460" s="2">
        <f t="shared" si="110"/>
        <v>0.47218190614417027</v>
      </c>
      <c r="M460" s="2">
        <f t="shared" si="111"/>
        <v>4.0638606676342504E-2</v>
      </c>
      <c r="N460" s="61">
        <v>321</v>
      </c>
      <c r="O460" s="61">
        <v>686</v>
      </c>
      <c r="P460" s="61">
        <v>976</v>
      </c>
      <c r="R460" s="61">
        <v>21</v>
      </c>
      <c r="T460" s="65"/>
      <c r="Y460" s="61">
        <v>31</v>
      </c>
      <c r="Z460" s="61">
        <v>32</v>
      </c>
      <c r="AG460" t="str">
        <f t="shared" si="115"/>
        <v>Madison</v>
      </c>
      <c r="AH460" t="s">
        <v>2099</v>
      </c>
      <c r="AI460">
        <v>2</v>
      </c>
      <c r="AK460">
        <v>1</v>
      </c>
      <c r="AL460" s="105">
        <v>23</v>
      </c>
      <c r="AM460" s="107">
        <v>25</v>
      </c>
      <c r="AN460" s="107">
        <v>85</v>
      </c>
      <c r="AO460" s="111">
        <v>42660</v>
      </c>
      <c r="AP460" s="111">
        <f t="shared" si="112"/>
        <v>23025</v>
      </c>
      <c r="AQ460" t="s">
        <v>2345</v>
      </c>
      <c r="AR460">
        <f t="shared" si="105"/>
        <v>2342660</v>
      </c>
      <c r="AS460" s="1">
        <v>72</v>
      </c>
      <c r="AV460">
        <v>54.61</v>
      </c>
      <c r="AW460">
        <v>2.85</v>
      </c>
      <c r="AX460">
        <v>51.76</v>
      </c>
    </row>
    <row r="461" spans="1:50" hidden="1" outlineLevel="1">
      <c r="A461" t="s">
        <v>556</v>
      </c>
      <c r="B461" s="8" t="s">
        <v>263</v>
      </c>
      <c r="C461" s="1">
        <f t="shared" si="106"/>
        <v>89</v>
      </c>
      <c r="D461" s="8">
        <f>IF(N461&gt;0, RANK(N461,(N461:P461,Q461:AE461)),0)</f>
        <v>3</v>
      </c>
      <c r="E461" s="8">
        <f>IF(O461&gt;0,RANK(O461,(N461:P461,Q461:AE461)),0)</f>
        <v>2</v>
      </c>
      <c r="F461" s="8">
        <f t="shared" si="107"/>
        <v>1</v>
      </c>
      <c r="G461" s="61">
        <f t="shared" si="113"/>
        <v>30</v>
      </c>
      <c r="H461" s="66">
        <f t="shared" si="114"/>
        <v>0.33707865168539325</v>
      </c>
      <c r="I461" s="7"/>
      <c r="J461" s="2">
        <f t="shared" si="108"/>
        <v>5.6179775280898875E-2</v>
      </c>
      <c r="K461" s="2">
        <f t="shared" si="109"/>
        <v>0.29213483146067415</v>
      </c>
      <c r="L461" s="2">
        <f t="shared" si="110"/>
        <v>0.6292134831460674</v>
      </c>
      <c r="M461" s="2">
        <f t="shared" si="111"/>
        <v>2.2471910112359605E-2</v>
      </c>
      <c r="N461" s="61">
        <v>5</v>
      </c>
      <c r="O461" s="61">
        <v>26</v>
      </c>
      <c r="P461" s="61">
        <v>56</v>
      </c>
      <c r="R461" s="61">
        <v>0</v>
      </c>
      <c r="T461" s="65"/>
      <c r="Y461" s="61">
        <v>1</v>
      </c>
      <c r="Z461" s="61">
        <v>1</v>
      </c>
      <c r="AG461" t="str">
        <f t="shared" si="115"/>
        <v>Madrid</v>
      </c>
      <c r="AH461" t="s">
        <v>501</v>
      </c>
      <c r="AI461">
        <v>2</v>
      </c>
      <c r="AK461">
        <v>1</v>
      </c>
      <c r="AL461" s="105">
        <v>23</v>
      </c>
      <c r="AM461" s="107">
        <v>7</v>
      </c>
      <c r="AN461" s="107">
        <v>55</v>
      </c>
      <c r="AO461" s="111">
        <v>42765</v>
      </c>
      <c r="AP461" s="111">
        <f t="shared" si="112"/>
        <v>23007</v>
      </c>
      <c r="AQ461" t="s">
        <v>882</v>
      </c>
      <c r="AR461">
        <f t="shared" si="105"/>
        <v>2342765</v>
      </c>
      <c r="AS461" s="1">
        <v>6</v>
      </c>
      <c r="AV461">
        <v>41.79</v>
      </c>
      <c r="AW461">
        <v>0.06</v>
      </c>
      <c r="AX461">
        <v>41.73</v>
      </c>
    </row>
    <row r="462" spans="1:50" hidden="1" outlineLevel="1">
      <c r="A462" t="s">
        <v>495</v>
      </c>
      <c r="B462" s="8" t="s">
        <v>263</v>
      </c>
      <c r="C462" s="1">
        <f t="shared" si="106"/>
        <v>14</v>
      </c>
      <c r="D462" s="8">
        <f>IF(N462&gt;0, RANK(N462,(N462:P462,Q462:AE462)),0)</f>
        <v>3</v>
      </c>
      <c r="E462" s="8">
        <f>IF(O462&gt;0,RANK(O462,(N462:P462,Q462:AE462)),0)</f>
        <v>1</v>
      </c>
      <c r="F462" s="8">
        <f t="shared" si="107"/>
        <v>2</v>
      </c>
      <c r="G462" s="61">
        <f t="shared" si="113"/>
        <v>4</v>
      </c>
      <c r="H462" s="66">
        <f t="shared" si="114"/>
        <v>0.2857142857142857</v>
      </c>
      <c r="I462" s="7"/>
      <c r="J462" s="2">
        <f t="shared" si="108"/>
        <v>7.1428571428571425E-2</v>
      </c>
      <c r="K462" s="2">
        <f t="shared" si="109"/>
        <v>0.5714285714285714</v>
      </c>
      <c r="L462" s="2">
        <f t="shared" si="110"/>
        <v>0.2857142857142857</v>
      </c>
      <c r="M462" s="2">
        <f t="shared" si="111"/>
        <v>7.1428571428571508E-2</v>
      </c>
      <c r="N462" s="61">
        <v>1</v>
      </c>
      <c r="O462" s="61">
        <v>8</v>
      </c>
      <c r="P462" s="61">
        <v>4</v>
      </c>
      <c r="R462" s="61">
        <v>0</v>
      </c>
      <c r="T462" s="65"/>
      <c r="Y462" s="61">
        <v>0</v>
      </c>
      <c r="Z462" s="61">
        <v>1</v>
      </c>
      <c r="AG462" t="str">
        <f t="shared" si="115"/>
        <v>Magalloway</v>
      </c>
      <c r="AH462" t="s">
        <v>2430</v>
      </c>
      <c r="AI462">
        <v>2</v>
      </c>
      <c r="AK462">
        <v>1</v>
      </c>
      <c r="AL462" s="105">
        <v>23</v>
      </c>
      <c r="AM462" s="107">
        <v>17</v>
      </c>
      <c r="AN462" s="107">
        <v>90</v>
      </c>
      <c r="AO462" s="111">
        <v>42835</v>
      </c>
      <c r="AP462" s="111">
        <f t="shared" si="112"/>
        <v>23017</v>
      </c>
      <c r="AQ462" t="s">
        <v>1757</v>
      </c>
      <c r="AR462">
        <f t="shared" si="105"/>
        <v>2342835</v>
      </c>
      <c r="AS462" s="1">
        <v>0</v>
      </c>
      <c r="AV462">
        <v>54.17</v>
      </c>
      <c r="AW462">
        <v>5.78</v>
      </c>
      <c r="AX462">
        <v>48.39</v>
      </c>
    </row>
    <row r="463" spans="1:50" hidden="1" outlineLevel="1">
      <c r="A463" t="s">
        <v>1087</v>
      </c>
      <c r="B463" s="8" t="s">
        <v>263</v>
      </c>
      <c r="C463" s="1">
        <f t="shared" si="106"/>
        <v>1591</v>
      </c>
      <c r="D463" s="8">
        <f>IF(N463&gt;0, RANK(N463,(N463:P463,Q463:AE463)),0)</f>
        <v>3</v>
      </c>
      <c r="E463" s="8">
        <f>IF(O463&gt;0,RANK(O463,(N463:P463,Q463:AE463)),0)</f>
        <v>2</v>
      </c>
      <c r="F463" s="8">
        <f t="shared" si="107"/>
        <v>1</v>
      </c>
      <c r="G463" s="61">
        <f t="shared" si="113"/>
        <v>371</v>
      </c>
      <c r="H463" s="66">
        <f t="shared" si="114"/>
        <v>0.23318667504714016</v>
      </c>
      <c r="I463" s="7"/>
      <c r="J463" s="2">
        <f t="shared" si="108"/>
        <v>8.7366436203645509E-2</v>
      </c>
      <c r="K463" s="2">
        <f t="shared" si="109"/>
        <v>0.3287240729101194</v>
      </c>
      <c r="L463" s="2">
        <f t="shared" si="110"/>
        <v>0.56191074795725959</v>
      </c>
      <c r="M463" s="2">
        <f t="shared" si="111"/>
        <v>2.1998742928975523E-2</v>
      </c>
      <c r="N463" s="61">
        <v>139</v>
      </c>
      <c r="O463" s="61">
        <v>523</v>
      </c>
      <c r="P463" s="61">
        <v>894</v>
      </c>
      <c r="R463" s="61">
        <v>7</v>
      </c>
      <c r="T463" s="65"/>
      <c r="Y463" s="61">
        <v>9</v>
      </c>
      <c r="Z463" s="61">
        <v>19</v>
      </c>
      <c r="AG463" t="str">
        <f>A463</f>
        <v>Manchester</v>
      </c>
      <c r="AH463" t="s">
        <v>1222</v>
      </c>
      <c r="AI463">
        <v>1</v>
      </c>
      <c r="AK463">
        <v>1</v>
      </c>
      <c r="AL463" s="105">
        <v>23</v>
      </c>
      <c r="AM463" s="107">
        <v>11</v>
      </c>
      <c r="AN463" s="107">
        <v>65</v>
      </c>
      <c r="AO463" s="111">
        <v>43080</v>
      </c>
      <c r="AP463" s="111">
        <f t="shared" si="112"/>
        <v>23011</v>
      </c>
      <c r="AQ463" t="s">
        <v>2345</v>
      </c>
      <c r="AR463">
        <f t="shared" si="105"/>
        <v>2343080</v>
      </c>
      <c r="AS463" s="1">
        <v>22</v>
      </c>
      <c r="AV463">
        <v>22.42</v>
      </c>
      <c r="AW463">
        <v>1.22</v>
      </c>
      <c r="AX463">
        <v>21.2</v>
      </c>
    </row>
    <row r="464" spans="1:50" hidden="1" outlineLevel="1">
      <c r="A464" t="s">
        <v>48</v>
      </c>
      <c r="B464" s="8" t="s">
        <v>263</v>
      </c>
      <c r="C464" s="1">
        <f t="shared" si="106"/>
        <v>1040</v>
      </c>
      <c r="D464" s="8">
        <f>IF(N464&gt;0, RANK(N464,(N464:P464,Q464:AE464)),0)</f>
        <v>3</v>
      </c>
      <c r="E464" s="8">
        <f>IF(O464&gt;0,RANK(O464,(N464:P464,Q464:AE464)),0)</f>
        <v>2</v>
      </c>
      <c r="F464" s="8">
        <f t="shared" si="107"/>
        <v>1</v>
      </c>
      <c r="G464" s="61">
        <f t="shared" si="113"/>
        <v>49</v>
      </c>
      <c r="H464" s="66">
        <f t="shared" si="114"/>
        <v>4.7115384615384615E-2</v>
      </c>
      <c r="I464" s="7"/>
      <c r="J464" s="2">
        <f t="shared" si="108"/>
        <v>7.8846153846153844E-2</v>
      </c>
      <c r="K464" s="2">
        <f t="shared" si="109"/>
        <v>0.42499999999999999</v>
      </c>
      <c r="L464" s="2">
        <f t="shared" si="110"/>
        <v>0.4721153846153846</v>
      </c>
      <c r="M464" s="2">
        <f t="shared" si="111"/>
        <v>2.403846153846162E-2</v>
      </c>
      <c r="N464" s="61">
        <v>82</v>
      </c>
      <c r="O464" s="61">
        <v>442</v>
      </c>
      <c r="P464" s="61">
        <v>491</v>
      </c>
      <c r="R464" s="61">
        <v>8</v>
      </c>
      <c r="T464" s="65"/>
      <c r="Y464" s="61">
        <v>7</v>
      </c>
      <c r="Z464" s="61">
        <v>10</v>
      </c>
      <c r="AG464" t="str">
        <f t="shared" si="115"/>
        <v>Mapleton</v>
      </c>
      <c r="AH464" t="s">
        <v>662</v>
      </c>
      <c r="AI464">
        <v>2</v>
      </c>
      <c r="AK464">
        <v>1</v>
      </c>
      <c r="AL464" s="105">
        <v>23</v>
      </c>
      <c r="AM464" s="107">
        <v>3</v>
      </c>
      <c r="AN464" s="107">
        <v>190</v>
      </c>
      <c r="AO464" s="111">
        <v>43255</v>
      </c>
      <c r="AP464" s="111">
        <f t="shared" si="112"/>
        <v>23003</v>
      </c>
      <c r="AQ464" t="s">
        <v>2345</v>
      </c>
      <c r="AR464">
        <f t="shared" si="105"/>
        <v>2343255</v>
      </c>
      <c r="AS464" s="1">
        <v>43</v>
      </c>
      <c r="AV464">
        <v>34.42</v>
      </c>
      <c r="AW464">
        <v>0.37</v>
      </c>
      <c r="AX464">
        <v>34.049999999999997</v>
      </c>
    </row>
    <row r="465" spans="1:50" hidden="1" outlineLevel="1">
      <c r="A465" t="s">
        <v>1653</v>
      </c>
      <c r="B465" s="8" t="s">
        <v>263</v>
      </c>
      <c r="C465" s="1">
        <f t="shared" si="106"/>
        <v>268</v>
      </c>
      <c r="D465" s="8">
        <f>IF(N465&gt;0, RANK(N465,(N465:P465,Q465:AE465)),0)</f>
        <v>3</v>
      </c>
      <c r="E465" s="8">
        <f>IF(O465&gt;0,RANK(O465,(N465:P465,Q465:AE465)),0)</f>
        <v>2</v>
      </c>
      <c r="F465" s="8">
        <f t="shared" si="107"/>
        <v>1</v>
      </c>
      <c r="G465" s="61">
        <f t="shared" si="113"/>
        <v>12</v>
      </c>
      <c r="H465" s="66">
        <f t="shared" si="114"/>
        <v>4.4776119402985072E-2</v>
      </c>
      <c r="I465" s="7"/>
      <c r="J465" s="2">
        <f t="shared" si="108"/>
        <v>0.10820895522388059</v>
      </c>
      <c r="K465" s="2">
        <f t="shared" si="109"/>
        <v>0.40298507462686567</v>
      </c>
      <c r="L465" s="2">
        <f t="shared" si="110"/>
        <v>0.44776119402985076</v>
      </c>
      <c r="M465" s="2">
        <f t="shared" si="111"/>
        <v>4.1044776119402937E-2</v>
      </c>
      <c r="N465" s="61">
        <v>29</v>
      </c>
      <c r="O465" s="61">
        <v>108</v>
      </c>
      <c r="P465" s="61">
        <v>120</v>
      </c>
      <c r="R465" s="61">
        <v>3</v>
      </c>
      <c r="T465" s="65"/>
      <c r="Y465" s="61">
        <v>3</v>
      </c>
      <c r="Z465" s="61">
        <v>5</v>
      </c>
      <c r="AG465" t="str">
        <f t="shared" si="115"/>
        <v>Mariaville</v>
      </c>
      <c r="AH465" t="s">
        <v>1363</v>
      </c>
      <c r="AI465">
        <v>2</v>
      </c>
      <c r="AK465">
        <v>1</v>
      </c>
      <c r="AL465" s="105">
        <v>23</v>
      </c>
      <c r="AM465" s="107">
        <v>9</v>
      </c>
      <c r="AN465" s="107">
        <v>95</v>
      </c>
      <c r="AO465" s="111">
        <v>43430</v>
      </c>
      <c r="AP465" s="111">
        <f t="shared" si="112"/>
        <v>23009</v>
      </c>
      <c r="AQ465" t="s">
        <v>2345</v>
      </c>
      <c r="AR465">
        <f t="shared" si="105"/>
        <v>2343430</v>
      </c>
      <c r="AS465" s="1">
        <v>13</v>
      </c>
      <c r="AV465">
        <v>47.16</v>
      </c>
      <c r="AW465">
        <v>8.2100000000000009</v>
      </c>
      <c r="AX465">
        <v>38.950000000000003</v>
      </c>
    </row>
    <row r="466" spans="1:50" hidden="1" outlineLevel="1">
      <c r="A466" t="s">
        <v>2297</v>
      </c>
      <c r="B466" s="8" t="s">
        <v>263</v>
      </c>
      <c r="C466" s="1">
        <f t="shared" si="106"/>
        <v>731</v>
      </c>
      <c r="D466" s="8">
        <f>IF(N466&gt;0, RANK(N466,(N466:P466,Q466:AE466)),0)</f>
        <v>3</v>
      </c>
      <c r="E466" s="8">
        <f>IF(O466&gt;0,RANK(O466,(N466:P466,Q466:AE466)),0)</f>
        <v>1</v>
      </c>
      <c r="F466" s="8">
        <f t="shared" si="107"/>
        <v>2</v>
      </c>
      <c r="G466" s="61">
        <f t="shared" si="113"/>
        <v>73</v>
      </c>
      <c r="H466" s="66">
        <f t="shared" si="114"/>
        <v>9.9863201094391243E-2</v>
      </c>
      <c r="I466" s="7"/>
      <c r="J466" s="2">
        <f t="shared" si="108"/>
        <v>0.10533515731874145</v>
      </c>
      <c r="K466" s="2">
        <f t="shared" si="109"/>
        <v>0.48016415868673051</v>
      </c>
      <c r="L466" s="2">
        <f t="shared" si="110"/>
        <v>0.38030095759233928</v>
      </c>
      <c r="M466" s="2">
        <f t="shared" si="111"/>
        <v>3.4199726402188768E-2</v>
      </c>
      <c r="N466" s="61">
        <v>77</v>
      </c>
      <c r="O466" s="61">
        <v>351</v>
      </c>
      <c r="P466" s="61">
        <v>278</v>
      </c>
      <c r="R466" s="61">
        <v>5</v>
      </c>
      <c r="T466" s="65"/>
      <c r="Y466" s="61">
        <v>11</v>
      </c>
      <c r="Z466" s="61">
        <v>9</v>
      </c>
      <c r="AG466" t="str">
        <f t="shared" si="115"/>
        <v>Mars Hill</v>
      </c>
      <c r="AH466" t="s">
        <v>662</v>
      </c>
      <c r="AI466">
        <v>2</v>
      </c>
      <c r="AK466">
        <v>1</v>
      </c>
      <c r="AL466" s="105">
        <v>23</v>
      </c>
      <c r="AM466" s="107">
        <v>3</v>
      </c>
      <c r="AN466" s="107">
        <v>195</v>
      </c>
      <c r="AO466" s="111">
        <v>43710</v>
      </c>
      <c r="AP466" s="111">
        <f t="shared" si="112"/>
        <v>23003</v>
      </c>
      <c r="AQ466" t="s">
        <v>2345</v>
      </c>
      <c r="AR466">
        <f t="shared" si="105"/>
        <v>2343710</v>
      </c>
      <c r="AS466" s="1">
        <v>42</v>
      </c>
      <c r="AV466">
        <v>35.19</v>
      </c>
      <c r="AW466">
        <v>7.0000000000000007E-2</v>
      </c>
      <c r="AX466">
        <v>35.119999999999997</v>
      </c>
    </row>
    <row r="467" spans="1:50" hidden="1" outlineLevel="1">
      <c r="A467" t="s">
        <v>1974</v>
      </c>
      <c r="B467" s="8" t="s">
        <v>263</v>
      </c>
      <c r="C467" s="1">
        <f t="shared" si="106"/>
        <v>278</v>
      </c>
      <c r="D467" s="8">
        <f>IF(N467&gt;0, RANK(N467,(N467:P467,Q467:AE467)),0)</f>
        <v>3</v>
      </c>
      <c r="E467" s="8">
        <f>IF(O467&gt;0,RANK(O467,(N467:P467,Q467:AE467)),0)</f>
        <v>1</v>
      </c>
      <c r="F467" s="8">
        <f t="shared" si="107"/>
        <v>2</v>
      </c>
      <c r="G467" s="61">
        <f t="shared" si="113"/>
        <v>17</v>
      </c>
      <c r="H467" s="66">
        <f t="shared" si="114"/>
        <v>6.1151079136690649E-2</v>
      </c>
      <c r="I467" s="7"/>
      <c r="J467" s="2">
        <f t="shared" si="108"/>
        <v>6.83453237410072E-2</v>
      </c>
      <c r="K467" s="2">
        <f t="shared" si="109"/>
        <v>0.47841726618705038</v>
      </c>
      <c r="L467" s="2">
        <f t="shared" si="110"/>
        <v>0.41726618705035973</v>
      </c>
      <c r="M467" s="2">
        <f t="shared" si="111"/>
        <v>3.5971223021582677E-2</v>
      </c>
      <c r="N467" s="61">
        <v>19</v>
      </c>
      <c r="O467" s="61">
        <v>133</v>
      </c>
      <c r="P467" s="61">
        <v>116</v>
      </c>
      <c r="R467" s="61">
        <v>2</v>
      </c>
      <c r="T467" s="65"/>
      <c r="Y467" s="61">
        <v>2</v>
      </c>
      <c r="Z467" s="61">
        <v>6</v>
      </c>
      <c r="AG467" t="str">
        <f t="shared" si="115"/>
        <v>Marshfield</v>
      </c>
      <c r="AH467" t="s">
        <v>342</v>
      </c>
      <c r="AI467">
        <v>2</v>
      </c>
      <c r="AK467">
        <v>1</v>
      </c>
      <c r="AL467" s="105">
        <v>23</v>
      </c>
      <c r="AM467" s="107">
        <v>29</v>
      </c>
      <c r="AN467" s="107">
        <v>140</v>
      </c>
      <c r="AO467" s="111">
        <v>43640</v>
      </c>
      <c r="AP467" s="111">
        <f t="shared" si="112"/>
        <v>23029</v>
      </c>
      <c r="AQ467" t="s">
        <v>2345</v>
      </c>
      <c r="AR467">
        <f t="shared" si="105"/>
        <v>2343640</v>
      </c>
      <c r="AS467" s="1">
        <v>14</v>
      </c>
      <c r="AV467">
        <v>17.600000000000001</v>
      </c>
      <c r="AW467">
        <v>0.55000000000000004</v>
      </c>
      <c r="AX467">
        <v>17.05</v>
      </c>
    </row>
    <row r="468" spans="1:50" hidden="1" outlineLevel="1">
      <c r="A468" t="s">
        <v>2091</v>
      </c>
      <c r="B468" s="8" t="s">
        <v>263</v>
      </c>
      <c r="C468" s="1">
        <f t="shared" si="106"/>
        <v>122</v>
      </c>
      <c r="D468" s="8">
        <f>IF(N468&gt;0, RANK(N468,(N468:P468,Q468:AE468)),0)</f>
        <v>4</v>
      </c>
      <c r="E468" s="8">
        <f>IF(O468&gt;0,RANK(O468,(N468:P468,Q468:AE468)),0)</f>
        <v>2</v>
      </c>
      <c r="F468" s="8">
        <f t="shared" si="107"/>
        <v>1</v>
      </c>
      <c r="G468" s="61">
        <f t="shared" si="113"/>
        <v>30</v>
      </c>
      <c r="H468" s="66">
        <f t="shared" si="114"/>
        <v>0.24590163934426229</v>
      </c>
      <c r="I468" s="7"/>
      <c r="J468" s="2">
        <f t="shared" si="108"/>
        <v>0.10655737704918032</v>
      </c>
      <c r="K468" s="2">
        <f t="shared" si="109"/>
        <v>0.19672131147540983</v>
      </c>
      <c r="L468" s="2">
        <f t="shared" si="110"/>
        <v>0.44262295081967212</v>
      </c>
      <c r="M468" s="2">
        <f t="shared" si="111"/>
        <v>0.25409836065573771</v>
      </c>
      <c r="N468" s="61">
        <v>13</v>
      </c>
      <c r="O468" s="61">
        <v>24</v>
      </c>
      <c r="P468" s="61">
        <v>54</v>
      </c>
      <c r="R468" s="61">
        <v>20</v>
      </c>
      <c r="T468" s="65"/>
      <c r="Y468" s="61">
        <v>10</v>
      </c>
      <c r="Z468" s="61">
        <v>1</v>
      </c>
      <c r="AG468" t="str">
        <f t="shared" si="115"/>
        <v>Masardis</v>
      </c>
      <c r="AH468" t="s">
        <v>662</v>
      </c>
      <c r="AI468">
        <v>2</v>
      </c>
      <c r="AK468">
        <v>1</v>
      </c>
      <c r="AL468" s="105">
        <v>23</v>
      </c>
      <c r="AM468" s="107">
        <v>3</v>
      </c>
      <c r="AN468" s="107">
        <v>200</v>
      </c>
      <c r="AO468" s="111">
        <v>43990</v>
      </c>
      <c r="AP468" s="111">
        <f t="shared" si="112"/>
        <v>23003</v>
      </c>
      <c r="AQ468" t="s">
        <v>2345</v>
      </c>
      <c r="AR468">
        <f t="shared" si="105"/>
        <v>2343990</v>
      </c>
      <c r="AS468" s="1">
        <v>24</v>
      </c>
      <c r="AV468">
        <v>39.89</v>
      </c>
      <c r="AW468">
        <v>1.19</v>
      </c>
      <c r="AX468">
        <v>38.69</v>
      </c>
    </row>
    <row r="469" spans="1:50" hidden="1" outlineLevel="1">
      <c r="A469" t="s">
        <v>496</v>
      </c>
      <c r="B469" s="8" t="s">
        <v>263</v>
      </c>
      <c r="C469" s="1">
        <f t="shared" si="106"/>
        <v>49</v>
      </c>
      <c r="D469" s="8">
        <f>IF(N469&gt;0, RANK(N469,(N469:P469,Q469:AE469)),0)</f>
        <v>3</v>
      </c>
      <c r="E469" s="8">
        <f>IF(O469&gt;0,RANK(O469,(N469:P469,Q469:AE469)),0)</f>
        <v>2</v>
      </c>
      <c r="F469" s="8">
        <f t="shared" si="107"/>
        <v>1</v>
      </c>
      <c r="G469" s="61">
        <f t="shared" si="113"/>
        <v>16</v>
      </c>
      <c r="H469" s="66">
        <f t="shared" si="114"/>
        <v>0.32653061224489793</v>
      </c>
      <c r="I469" s="7"/>
      <c r="J469" s="2">
        <f t="shared" si="108"/>
        <v>0.14285714285714285</v>
      </c>
      <c r="K469" s="2">
        <f t="shared" si="109"/>
        <v>0.26530612244897961</v>
      </c>
      <c r="L469" s="2">
        <f t="shared" si="110"/>
        <v>0.59183673469387754</v>
      </c>
      <c r="M469" s="2">
        <f t="shared" si="111"/>
        <v>0</v>
      </c>
      <c r="N469" s="61">
        <v>7</v>
      </c>
      <c r="O469" s="61">
        <v>13</v>
      </c>
      <c r="P469" s="61">
        <v>29</v>
      </c>
      <c r="R469" s="61">
        <v>0</v>
      </c>
      <c r="T469" s="65"/>
      <c r="Y469" s="61">
        <v>0</v>
      </c>
      <c r="Z469" s="61">
        <v>0</v>
      </c>
      <c r="AG469" t="str">
        <f t="shared" si="115"/>
        <v>Matinicus Isle</v>
      </c>
      <c r="AH469" t="s">
        <v>533</v>
      </c>
      <c r="AI469">
        <v>1</v>
      </c>
      <c r="AK469">
        <v>1</v>
      </c>
      <c r="AL469" s="105">
        <v>23</v>
      </c>
      <c r="AM469" s="107">
        <v>13</v>
      </c>
      <c r="AN469" s="107">
        <v>35</v>
      </c>
      <c r="AO469" s="111">
        <v>44165</v>
      </c>
      <c r="AP469" s="111">
        <f t="shared" si="112"/>
        <v>23013</v>
      </c>
      <c r="AQ469" t="s">
        <v>1757</v>
      </c>
      <c r="AR469">
        <f t="shared" si="105"/>
        <v>2344165</v>
      </c>
      <c r="AS469" s="1">
        <v>2</v>
      </c>
      <c r="AV469">
        <v>106.5</v>
      </c>
      <c r="AW469">
        <v>104.89</v>
      </c>
      <c r="AX469">
        <v>1.6</v>
      </c>
    </row>
    <row r="470" spans="1:50" hidden="1" outlineLevel="1">
      <c r="A470" t="s">
        <v>2866</v>
      </c>
      <c r="B470" s="8" t="s">
        <v>263</v>
      </c>
      <c r="C470" s="1">
        <f t="shared" si="106"/>
        <v>39</v>
      </c>
      <c r="D470" s="8">
        <f>IF(N470&gt;0, RANK(N470,(N470:P470,Q470:AE470)),0)</f>
        <v>0</v>
      </c>
      <c r="E470" s="8">
        <f>IF(O470&gt;0,RANK(O470,(N470:P470,Q470:AE470)),0)</f>
        <v>2</v>
      </c>
      <c r="F470" s="8">
        <f t="shared" si="107"/>
        <v>1</v>
      </c>
      <c r="G470" s="61">
        <f t="shared" si="113"/>
        <v>2</v>
      </c>
      <c r="H470" s="66">
        <f t="shared" si="114"/>
        <v>5.128205128205128E-2</v>
      </c>
      <c r="I470" s="7"/>
      <c r="J470" s="2">
        <f t="shared" si="108"/>
        <v>0</v>
      </c>
      <c r="K470" s="2">
        <f t="shared" si="109"/>
        <v>0.4358974358974359</v>
      </c>
      <c r="L470" s="2">
        <f t="shared" si="110"/>
        <v>0.48717948717948717</v>
      </c>
      <c r="M470" s="2">
        <f t="shared" si="111"/>
        <v>7.6923076923076927E-2</v>
      </c>
      <c r="N470" s="61">
        <v>0</v>
      </c>
      <c r="O470" s="61">
        <v>17</v>
      </c>
      <c r="P470" s="61">
        <v>19</v>
      </c>
      <c r="R470" s="61">
        <v>0</v>
      </c>
      <c r="T470" s="65"/>
      <c r="Y470" s="61">
        <v>1</v>
      </c>
      <c r="Z470" s="61">
        <v>2</v>
      </c>
      <c r="AG470" t="str">
        <f t="shared" si="115"/>
        <v>Mattamiscontis</v>
      </c>
      <c r="AH470" t="s">
        <v>1357</v>
      </c>
      <c r="AI470">
        <v>2</v>
      </c>
      <c r="AK470">
        <v>1</v>
      </c>
      <c r="AL470" s="105">
        <v>23</v>
      </c>
      <c r="AM470" s="107">
        <v>19</v>
      </c>
      <c r="AO470" s="139">
        <v>44250</v>
      </c>
      <c r="AP470" s="111">
        <f t="shared" si="112"/>
        <v>23019</v>
      </c>
      <c r="AQ470" t="s">
        <v>882</v>
      </c>
      <c r="AR470">
        <f t="shared" si="105"/>
        <v>2344250</v>
      </c>
      <c r="AS470" s="1">
        <v>0</v>
      </c>
    </row>
    <row r="471" spans="1:50" hidden="1" outlineLevel="1">
      <c r="A471" t="s">
        <v>2435</v>
      </c>
      <c r="B471" s="8" t="s">
        <v>263</v>
      </c>
      <c r="C471" s="1">
        <f t="shared" si="106"/>
        <v>350</v>
      </c>
      <c r="D471" s="8">
        <f>IF(N471&gt;0, RANK(N471,(N471:P471,Q471:AE471)),0)</f>
        <v>3</v>
      </c>
      <c r="E471" s="8">
        <f>IF(O471&gt;0,RANK(O471,(N471:P471,Q471:AE471)),0)</f>
        <v>2</v>
      </c>
      <c r="F471" s="8">
        <f t="shared" si="107"/>
        <v>1</v>
      </c>
      <c r="G471" s="61">
        <f t="shared" si="113"/>
        <v>39</v>
      </c>
      <c r="H471" s="66">
        <f t="shared" si="114"/>
        <v>0.11142857142857143</v>
      </c>
      <c r="I471" s="7"/>
      <c r="J471" s="2">
        <f t="shared" si="108"/>
        <v>0.14857142857142858</v>
      </c>
      <c r="K471" s="2">
        <f t="shared" si="109"/>
        <v>0.3457142857142857</v>
      </c>
      <c r="L471" s="2">
        <f t="shared" si="110"/>
        <v>0.45714285714285713</v>
      </c>
      <c r="M471" s="2">
        <f t="shared" si="111"/>
        <v>4.8571428571428654E-2</v>
      </c>
      <c r="N471" s="61">
        <v>52</v>
      </c>
      <c r="O471" s="61">
        <v>121</v>
      </c>
      <c r="P471" s="61">
        <v>160</v>
      </c>
      <c r="R471" s="61">
        <v>2</v>
      </c>
      <c r="T471" s="65"/>
      <c r="Y471" s="61">
        <v>9</v>
      </c>
      <c r="Z471" s="61">
        <v>6</v>
      </c>
      <c r="AG471" t="str">
        <f t="shared" si="115"/>
        <v>Mattawamkeag</v>
      </c>
      <c r="AH471" t="s">
        <v>1357</v>
      </c>
      <c r="AI471">
        <v>2</v>
      </c>
      <c r="AK471">
        <v>1</v>
      </c>
      <c r="AL471" s="105">
        <v>23</v>
      </c>
      <c r="AM471" s="107">
        <v>19</v>
      </c>
      <c r="AN471" s="107">
        <v>200</v>
      </c>
      <c r="AO471" s="111">
        <v>44270</v>
      </c>
      <c r="AP471" s="111">
        <f t="shared" si="112"/>
        <v>23019</v>
      </c>
      <c r="AQ471" t="s">
        <v>2345</v>
      </c>
      <c r="AR471">
        <f t="shared" si="105"/>
        <v>2344270</v>
      </c>
      <c r="AS471" s="1">
        <v>20</v>
      </c>
      <c r="AV471">
        <v>37.799999999999997</v>
      </c>
      <c r="AW471">
        <v>0.37</v>
      </c>
      <c r="AX471">
        <v>37.43</v>
      </c>
    </row>
    <row r="472" spans="1:50" hidden="1" outlineLevel="1">
      <c r="A472" t="s">
        <v>2867</v>
      </c>
      <c r="B472" s="8" t="s">
        <v>263</v>
      </c>
      <c r="C472" s="1">
        <f t="shared" si="106"/>
        <v>32</v>
      </c>
      <c r="D472" s="8">
        <f>IF(N472&gt;0, RANK(N472,(N472:P472,Q472:AE472)),0)</f>
        <v>3</v>
      </c>
      <c r="E472" s="8">
        <f>IF(O472&gt;0,RANK(O472,(N472:P472,Q472:AE472)),0)</f>
        <v>2</v>
      </c>
      <c r="F472" s="8">
        <f t="shared" si="107"/>
        <v>1</v>
      </c>
      <c r="G472" s="61">
        <f t="shared" si="113"/>
        <v>10</v>
      </c>
      <c r="H472" s="66">
        <f t="shared" si="114"/>
        <v>0.3125</v>
      </c>
      <c r="I472" s="7"/>
      <c r="J472" s="2">
        <f t="shared" si="108"/>
        <v>0.125</v>
      </c>
      <c r="K472" s="2">
        <f t="shared" si="109"/>
        <v>0.25</v>
      </c>
      <c r="L472" s="2">
        <f t="shared" si="110"/>
        <v>0.5625</v>
      </c>
      <c r="M472" s="2">
        <f t="shared" si="111"/>
        <v>6.25E-2</v>
      </c>
      <c r="N472" s="61">
        <v>4</v>
      </c>
      <c r="O472" s="61">
        <v>8</v>
      </c>
      <c r="P472" s="61">
        <v>18</v>
      </c>
      <c r="R472" s="61">
        <v>1</v>
      </c>
      <c r="T472" s="65"/>
      <c r="Y472" s="61">
        <v>0</v>
      </c>
      <c r="Z472" s="61">
        <v>1</v>
      </c>
      <c r="AG472" t="str">
        <f t="shared" si="115"/>
        <v xml:space="preserve"> Mattawamkeag Twps</v>
      </c>
      <c r="AH472" t="s">
        <v>1357</v>
      </c>
      <c r="AI472">
        <v>2</v>
      </c>
      <c r="AK472">
        <v>1</v>
      </c>
      <c r="AL472" s="105">
        <v>23</v>
      </c>
      <c r="AM472" s="107">
        <v>19</v>
      </c>
      <c r="AO472" s="139">
        <v>44271</v>
      </c>
      <c r="AP472" s="111">
        <f t="shared" si="112"/>
        <v>23019</v>
      </c>
      <c r="AQ472" t="s">
        <v>882</v>
      </c>
      <c r="AR472">
        <f t="shared" si="105"/>
        <v>2344271</v>
      </c>
      <c r="AS472" s="1">
        <v>1</v>
      </c>
    </row>
    <row r="473" spans="1:50" hidden="1" outlineLevel="1">
      <c r="A473" t="s">
        <v>1703</v>
      </c>
      <c r="B473" s="8" t="s">
        <v>263</v>
      </c>
      <c r="C473" s="1">
        <f t="shared" si="106"/>
        <v>55</v>
      </c>
      <c r="D473" s="8">
        <f>IF(N473&gt;0, RANK(N473,(N473:P473,Q473:AE473)),0)</f>
        <v>3</v>
      </c>
      <c r="E473" s="8">
        <f>IF(O473&gt;0,RANK(O473,(N473:P473,Q473:AE473)),0)</f>
        <v>1</v>
      </c>
      <c r="F473" s="8">
        <f t="shared" si="107"/>
        <v>2</v>
      </c>
      <c r="G473" s="61">
        <f t="shared" si="113"/>
        <v>11</v>
      </c>
      <c r="H473" s="66">
        <f t="shared" si="114"/>
        <v>0.2</v>
      </c>
      <c r="I473" s="7"/>
      <c r="J473" s="2">
        <f t="shared" si="108"/>
        <v>9.0909090909090912E-2</v>
      </c>
      <c r="K473" s="2">
        <f t="shared" si="109"/>
        <v>0.54545454545454541</v>
      </c>
      <c r="L473" s="2">
        <f t="shared" si="110"/>
        <v>0.34545454545454546</v>
      </c>
      <c r="M473" s="2">
        <f t="shared" si="111"/>
        <v>1.8181818181818188E-2</v>
      </c>
      <c r="N473" s="61">
        <v>5</v>
      </c>
      <c r="O473" s="61">
        <v>30</v>
      </c>
      <c r="P473" s="61">
        <v>19</v>
      </c>
      <c r="R473" s="61">
        <v>0</v>
      </c>
      <c r="T473" s="65"/>
      <c r="Y473" s="61">
        <v>0</v>
      </c>
      <c r="Z473" s="61">
        <v>1</v>
      </c>
      <c r="AG473" t="str">
        <f t="shared" si="115"/>
        <v>Maxfield</v>
      </c>
      <c r="AH473" t="s">
        <v>1357</v>
      </c>
      <c r="AI473">
        <v>2</v>
      </c>
      <c r="AK473">
        <v>1</v>
      </c>
      <c r="AL473" s="105">
        <v>23</v>
      </c>
      <c r="AM473" s="107">
        <v>19</v>
      </c>
      <c r="AN473" s="107">
        <v>205</v>
      </c>
      <c r="AO473" s="111">
        <v>44340</v>
      </c>
      <c r="AP473" s="111">
        <f t="shared" si="112"/>
        <v>23019</v>
      </c>
      <c r="AQ473" t="s">
        <v>2345</v>
      </c>
      <c r="AR473">
        <f t="shared" si="105"/>
        <v>2344340</v>
      </c>
      <c r="AS473" s="1">
        <v>1</v>
      </c>
      <c r="AV473">
        <v>19.37</v>
      </c>
      <c r="AW473">
        <v>0.26</v>
      </c>
      <c r="AX473">
        <v>19.11</v>
      </c>
    </row>
    <row r="474" spans="1:50" hidden="1" outlineLevel="1">
      <c r="A474" t="s">
        <v>1260</v>
      </c>
      <c r="B474" s="8" t="s">
        <v>263</v>
      </c>
      <c r="C474" s="1">
        <f t="shared" si="106"/>
        <v>1463</v>
      </c>
      <c r="D474" s="8">
        <f>IF(N474&gt;0, RANK(N474,(N474:P474,Q474:AE474)),0)</f>
        <v>3</v>
      </c>
      <c r="E474" s="8">
        <f>IF(O474&gt;0,RANK(O474,(N474:P474,Q474:AE474)),0)</f>
        <v>2</v>
      </c>
      <c r="F474" s="8">
        <f t="shared" si="107"/>
        <v>1</v>
      </c>
      <c r="G474" s="61">
        <f t="shared" si="113"/>
        <v>258</v>
      </c>
      <c r="H474" s="66">
        <f t="shared" si="114"/>
        <v>0.17634996582365003</v>
      </c>
      <c r="I474" s="7"/>
      <c r="J474" s="2">
        <f t="shared" si="108"/>
        <v>0.12303485987696514</v>
      </c>
      <c r="K474" s="2">
        <f t="shared" si="109"/>
        <v>0.33082706766917291</v>
      </c>
      <c r="L474" s="2">
        <f t="shared" si="110"/>
        <v>0.50717703349282295</v>
      </c>
      <c r="M474" s="2">
        <f t="shared" si="111"/>
        <v>3.8961038961038974E-2</v>
      </c>
      <c r="N474" s="61">
        <v>180</v>
      </c>
      <c r="O474" s="61">
        <v>484</v>
      </c>
      <c r="P474" s="61">
        <v>742</v>
      </c>
      <c r="R474" s="61">
        <v>18</v>
      </c>
      <c r="T474" s="65"/>
      <c r="Y474" s="61">
        <v>14</v>
      </c>
      <c r="Z474" s="61">
        <v>25</v>
      </c>
      <c r="AG474" t="str">
        <f t="shared" si="115"/>
        <v>Mechanic Falls</v>
      </c>
      <c r="AH474" t="s">
        <v>1955</v>
      </c>
      <c r="AI474">
        <v>2</v>
      </c>
      <c r="AK474">
        <v>1</v>
      </c>
      <c r="AL474" s="105">
        <v>23</v>
      </c>
      <c r="AM474" s="107">
        <v>1</v>
      </c>
      <c r="AN474" s="107">
        <v>45</v>
      </c>
      <c r="AO474" s="111">
        <v>44585</v>
      </c>
      <c r="AP474" s="111">
        <f t="shared" si="112"/>
        <v>23001</v>
      </c>
      <c r="AQ474" t="s">
        <v>2345</v>
      </c>
      <c r="AR474">
        <f t="shared" si="105"/>
        <v>2344585</v>
      </c>
      <c r="AS474" s="1">
        <v>83</v>
      </c>
      <c r="AV474">
        <v>11.15</v>
      </c>
      <c r="AW474">
        <v>0.03</v>
      </c>
      <c r="AX474">
        <v>11.12</v>
      </c>
    </row>
    <row r="475" spans="1:50" hidden="1" outlineLevel="1">
      <c r="A475" t="s">
        <v>2227</v>
      </c>
      <c r="B475" s="8" t="s">
        <v>263</v>
      </c>
      <c r="C475" s="1">
        <f t="shared" si="106"/>
        <v>93</v>
      </c>
      <c r="D475" s="8">
        <f>IF(N475&gt;0, RANK(N475,(N475:P475,Q475:AE475)),0)</f>
        <v>3</v>
      </c>
      <c r="E475" s="8">
        <f>IF(O475&gt;0,RANK(O475,(N475:P475,Q475:AE475)),0)</f>
        <v>1</v>
      </c>
      <c r="F475" s="8">
        <f t="shared" si="107"/>
        <v>2</v>
      </c>
      <c r="G475" s="61">
        <f t="shared" si="113"/>
        <v>10</v>
      </c>
      <c r="H475" s="66">
        <f t="shared" si="114"/>
        <v>0.10752688172043011</v>
      </c>
      <c r="I475" s="7"/>
      <c r="J475" s="2">
        <f t="shared" si="108"/>
        <v>7.5268817204301078E-2</v>
      </c>
      <c r="K475" s="2">
        <f t="shared" si="109"/>
        <v>0.5053763440860215</v>
      </c>
      <c r="L475" s="2">
        <f t="shared" si="110"/>
        <v>0.39784946236559138</v>
      </c>
      <c r="M475" s="2">
        <f t="shared" si="111"/>
        <v>2.1505376344086002E-2</v>
      </c>
      <c r="N475" s="61">
        <v>7</v>
      </c>
      <c r="O475" s="61">
        <v>47</v>
      </c>
      <c r="P475" s="61">
        <v>37</v>
      </c>
      <c r="R475" s="61">
        <v>1</v>
      </c>
      <c r="T475" s="65"/>
      <c r="Y475" s="61">
        <v>1</v>
      </c>
      <c r="Z475" s="61">
        <v>0</v>
      </c>
      <c r="AG475" t="str">
        <f t="shared" si="115"/>
        <v>Meddybemps</v>
      </c>
      <c r="AH475" t="s">
        <v>342</v>
      </c>
      <c r="AI475">
        <v>2</v>
      </c>
      <c r="AK475">
        <v>1</v>
      </c>
      <c r="AL475" s="105">
        <v>23</v>
      </c>
      <c r="AM475" s="107">
        <v>29</v>
      </c>
      <c r="AN475" s="107">
        <v>145</v>
      </c>
      <c r="AO475" s="111">
        <v>44760</v>
      </c>
      <c r="AP475" s="111">
        <f t="shared" si="112"/>
        <v>23029</v>
      </c>
      <c r="AQ475" t="s">
        <v>2345</v>
      </c>
      <c r="AR475">
        <f t="shared" si="105"/>
        <v>2344760</v>
      </c>
      <c r="AS475" s="1">
        <v>3</v>
      </c>
      <c r="AV475">
        <v>16.79</v>
      </c>
      <c r="AW475">
        <v>3.39</v>
      </c>
      <c r="AX475">
        <v>13.4</v>
      </c>
    </row>
    <row r="476" spans="1:50" hidden="1" outlineLevel="1">
      <c r="A476" t="s">
        <v>2429</v>
      </c>
      <c r="B476" s="8" t="s">
        <v>263</v>
      </c>
      <c r="C476" s="1">
        <f t="shared" si="106"/>
        <v>131</v>
      </c>
      <c r="D476" s="8">
        <f>IF(N476&gt;0, RANK(N476,(N476:P476,Q476:AE476)),0)</f>
        <v>3</v>
      </c>
      <c r="E476" s="8">
        <f>IF(O476&gt;0,RANK(O476,(N476:P476,Q476:AE476)),0)</f>
        <v>1</v>
      </c>
      <c r="F476" s="8">
        <f t="shared" si="107"/>
        <v>2</v>
      </c>
      <c r="G476" s="61">
        <f t="shared" si="113"/>
        <v>13</v>
      </c>
      <c r="H476" s="66">
        <f t="shared" si="114"/>
        <v>9.9236641221374045E-2</v>
      </c>
      <c r="I476" s="7"/>
      <c r="J476" s="2">
        <f t="shared" si="108"/>
        <v>0.10687022900763359</v>
      </c>
      <c r="K476" s="2">
        <f t="shared" si="109"/>
        <v>0.48091603053435117</v>
      </c>
      <c r="L476" s="2">
        <f t="shared" si="110"/>
        <v>0.38167938931297712</v>
      </c>
      <c r="M476" s="2">
        <f t="shared" si="111"/>
        <v>3.0534351145038163E-2</v>
      </c>
      <c r="N476" s="61">
        <v>14</v>
      </c>
      <c r="O476" s="61">
        <v>63</v>
      </c>
      <c r="P476" s="61">
        <v>50</v>
      </c>
      <c r="R476" s="61">
        <v>0</v>
      </c>
      <c r="T476" s="65"/>
      <c r="Y476" s="61">
        <v>1</v>
      </c>
      <c r="Z476" s="61">
        <v>3</v>
      </c>
      <c r="AG476" t="str">
        <f t="shared" si="115"/>
        <v>Medford</v>
      </c>
      <c r="AH476" t="s">
        <v>1980</v>
      </c>
      <c r="AI476">
        <v>2</v>
      </c>
      <c r="AK476">
        <v>1</v>
      </c>
      <c r="AL476" s="105">
        <v>23</v>
      </c>
      <c r="AM476" s="107">
        <v>21</v>
      </c>
      <c r="AN476" s="107">
        <v>62</v>
      </c>
      <c r="AO476" s="111">
        <v>44830</v>
      </c>
      <c r="AP476" s="111">
        <f t="shared" si="112"/>
        <v>23021</v>
      </c>
      <c r="AQ476" t="s">
        <v>2345</v>
      </c>
      <c r="AR476">
        <f t="shared" si="105"/>
        <v>2344830</v>
      </c>
      <c r="AS476" s="1">
        <v>6</v>
      </c>
      <c r="AV476">
        <v>43.13</v>
      </c>
      <c r="AW476">
        <v>0.75</v>
      </c>
      <c r="AX476">
        <v>42.39</v>
      </c>
    </row>
    <row r="477" spans="1:50" hidden="1" outlineLevel="1">
      <c r="A477" t="s">
        <v>1417</v>
      </c>
      <c r="B477" s="8" t="s">
        <v>263</v>
      </c>
      <c r="C477" s="1">
        <f t="shared" si="106"/>
        <v>657</v>
      </c>
      <c r="D477" s="8">
        <f>IF(N477&gt;0, RANK(N477,(N477:P477,Q477:AE477)),0)</f>
        <v>3</v>
      </c>
      <c r="E477" s="8">
        <f>IF(O477&gt;0,RANK(O477,(N477:P477,Q477:AE477)),0)</f>
        <v>1</v>
      </c>
      <c r="F477" s="8">
        <f t="shared" si="107"/>
        <v>2</v>
      </c>
      <c r="G477" s="61">
        <f t="shared" si="113"/>
        <v>34</v>
      </c>
      <c r="H477" s="66">
        <f t="shared" si="114"/>
        <v>5.1750380517503802E-2</v>
      </c>
      <c r="I477" s="7"/>
      <c r="J477" s="2">
        <f t="shared" si="108"/>
        <v>0.11263318112633181</v>
      </c>
      <c r="K477" s="2">
        <f t="shared" si="109"/>
        <v>0.45357686453576862</v>
      </c>
      <c r="L477" s="2">
        <f t="shared" si="110"/>
        <v>0.40182648401826482</v>
      </c>
      <c r="M477" s="2">
        <f t="shared" si="111"/>
        <v>3.1963470319634757E-2</v>
      </c>
      <c r="N477" s="61">
        <v>74</v>
      </c>
      <c r="O477" s="61">
        <v>298</v>
      </c>
      <c r="P477" s="61">
        <v>264</v>
      </c>
      <c r="R477" s="61">
        <v>5</v>
      </c>
      <c r="T477" s="65"/>
      <c r="Y477" s="61">
        <v>3</v>
      </c>
      <c r="Z477" s="61">
        <v>13</v>
      </c>
      <c r="AG477" t="str">
        <f t="shared" si="115"/>
        <v>Medway</v>
      </c>
      <c r="AH477" t="s">
        <v>1357</v>
      </c>
      <c r="AI477">
        <v>2</v>
      </c>
      <c r="AK477">
        <v>1</v>
      </c>
      <c r="AL477" s="105">
        <v>23</v>
      </c>
      <c r="AM477" s="107">
        <v>19</v>
      </c>
      <c r="AN477" s="107">
        <v>210</v>
      </c>
      <c r="AO477" s="111">
        <v>45005</v>
      </c>
      <c r="AP477" s="111">
        <f t="shared" si="112"/>
        <v>23019</v>
      </c>
      <c r="AQ477" t="s">
        <v>2345</v>
      </c>
      <c r="AR477">
        <f t="shared" si="105"/>
        <v>2345005</v>
      </c>
      <c r="AS477" s="1">
        <v>49</v>
      </c>
      <c r="AV477">
        <v>41.74</v>
      </c>
      <c r="AW477">
        <v>0.79</v>
      </c>
      <c r="AX477">
        <v>40.950000000000003</v>
      </c>
    </row>
    <row r="478" spans="1:50" hidden="1" outlineLevel="1">
      <c r="A478" t="s">
        <v>2868</v>
      </c>
      <c r="B478" s="8" t="s">
        <v>263</v>
      </c>
      <c r="C478" s="1">
        <f t="shared" si="106"/>
        <v>5</v>
      </c>
      <c r="D478" s="8">
        <f>IF(N478&gt;0, RANK(N478,(N478:P478,Q478:AE478)),0)</f>
        <v>0</v>
      </c>
      <c r="E478" s="8">
        <f>IF(O478&gt;0,RANK(O478,(N478:P478,Q478:AE478)),0)</f>
        <v>2</v>
      </c>
      <c r="F478" s="8">
        <f t="shared" si="107"/>
        <v>1</v>
      </c>
      <c r="G478" s="61">
        <f t="shared" si="113"/>
        <v>3</v>
      </c>
      <c r="H478" s="66">
        <f t="shared" si="114"/>
        <v>0.6</v>
      </c>
      <c r="I478" s="7"/>
      <c r="J478" s="2">
        <f t="shared" si="108"/>
        <v>0</v>
      </c>
      <c r="K478" s="2">
        <f t="shared" si="109"/>
        <v>0.2</v>
      </c>
      <c r="L478" s="2">
        <f t="shared" si="110"/>
        <v>0.8</v>
      </c>
      <c r="M478" s="2">
        <f t="shared" si="111"/>
        <v>0</v>
      </c>
      <c r="N478" s="61">
        <v>0</v>
      </c>
      <c r="O478" s="61">
        <v>1</v>
      </c>
      <c r="P478" s="61">
        <v>4</v>
      </c>
      <c r="R478" s="61">
        <v>0</v>
      </c>
      <c r="T478" s="65"/>
      <c r="Y478" s="61">
        <v>0</v>
      </c>
      <c r="Z478" s="61">
        <v>0</v>
      </c>
      <c r="AG478" t="str">
        <f t="shared" si="115"/>
        <v xml:space="preserve"> Medway Twps</v>
      </c>
      <c r="AH478" t="s">
        <v>1357</v>
      </c>
      <c r="AI478">
        <v>2</v>
      </c>
      <c r="AK478">
        <v>1</v>
      </c>
      <c r="AL478" s="105">
        <v>23</v>
      </c>
      <c r="AM478" s="107">
        <v>19</v>
      </c>
      <c r="AO478" s="139">
        <v>45006</v>
      </c>
      <c r="AP478" s="111">
        <f t="shared" si="112"/>
        <v>23019</v>
      </c>
      <c r="AQ478" t="s">
        <v>882</v>
      </c>
      <c r="AR478">
        <f t="shared" si="105"/>
        <v>2345006</v>
      </c>
      <c r="AS478" s="1">
        <v>0</v>
      </c>
    </row>
    <row r="479" spans="1:50" hidden="1" outlineLevel="1">
      <c r="A479" t="s">
        <v>2868</v>
      </c>
      <c r="B479" s="8" t="s">
        <v>263</v>
      </c>
      <c r="C479" s="1">
        <f t="shared" si="106"/>
        <v>27</v>
      </c>
      <c r="D479" s="8">
        <f>IF(N479&gt;0, RANK(N479,(N479:P479,Q479:AE479)),0)</f>
        <v>3</v>
      </c>
      <c r="E479" s="8">
        <f>IF(O479&gt;0,RANK(O479,(N479:P479,Q479:AE479)),0)</f>
        <v>2</v>
      </c>
      <c r="F479" s="8">
        <f t="shared" si="107"/>
        <v>1</v>
      </c>
      <c r="G479" s="61">
        <f t="shared" si="113"/>
        <v>5</v>
      </c>
      <c r="H479" s="66">
        <f t="shared" si="114"/>
        <v>0.18518518518518517</v>
      </c>
      <c r="I479" s="7"/>
      <c r="J479" s="2">
        <f t="shared" si="108"/>
        <v>0.1111111111111111</v>
      </c>
      <c r="K479" s="2">
        <f t="shared" si="109"/>
        <v>0.33333333333333331</v>
      </c>
      <c r="L479" s="2">
        <f t="shared" si="110"/>
        <v>0.51851851851851849</v>
      </c>
      <c r="M479" s="2">
        <f t="shared" si="111"/>
        <v>3.703703703703709E-2</v>
      </c>
      <c r="N479" s="61">
        <v>3</v>
      </c>
      <c r="O479" s="61">
        <v>9</v>
      </c>
      <c r="P479" s="61">
        <v>14</v>
      </c>
      <c r="R479" s="61">
        <v>0</v>
      </c>
      <c r="T479" s="65"/>
      <c r="Y479" s="61">
        <v>0</v>
      </c>
      <c r="Z479" s="61">
        <v>1</v>
      </c>
      <c r="AG479" t="str">
        <f t="shared" si="115"/>
        <v xml:space="preserve"> Medway Twps</v>
      </c>
      <c r="AH479" t="s">
        <v>1357</v>
      </c>
      <c r="AI479">
        <v>2</v>
      </c>
      <c r="AK479">
        <v>1</v>
      </c>
      <c r="AL479" s="105">
        <v>23</v>
      </c>
      <c r="AM479" s="107">
        <v>19</v>
      </c>
      <c r="AO479" s="139">
        <v>45007</v>
      </c>
      <c r="AP479" s="111">
        <f t="shared" si="112"/>
        <v>23019</v>
      </c>
      <c r="AQ479" t="s">
        <v>882</v>
      </c>
      <c r="AR479">
        <f t="shared" si="105"/>
        <v>2345007</v>
      </c>
      <c r="AS479" s="1">
        <v>0</v>
      </c>
    </row>
    <row r="480" spans="1:50" hidden="1" outlineLevel="1">
      <c r="A480" t="s">
        <v>1022</v>
      </c>
      <c r="B480" s="8" t="s">
        <v>263</v>
      </c>
      <c r="C480" s="1">
        <f t="shared" si="106"/>
        <v>360</v>
      </c>
      <c r="D480" s="8">
        <f>IF(N480&gt;0, RANK(N480,(N480:P480,Q480:AE480)),0)</f>
        <v>3</v>
      </c>
      <c r="E480" s="8">
        <f>IF(O480&gt;0,RANK(O480,(N480:P480,Q480:AE480)),0)</f>
        <v>2</v>
      </c>
      <c r="F480" s="8">
        <f t="shared" si="107"/>
        <v>1</v>
      </c>
      <c r="G480" s="61">
        <f t="shared" si="113"/>
        <v>68</v>
      </c>
      <c r="H480" s="66">
        <f t="shared" si="114"/>
        <v>0.18888888888888888</v>
      </c>
      <c r="I480" s="7"/>
      <c r="J480" s="2">
        <f t="shared" si="108"/>
        <v>0.11388888888888889</v>
      </c>
      <c r="K480" s="2">
        <f t="shared" si="109"/>
        <v>0.33333333333333331</v>
      </c>
      <c r="L480" s="2">
        <f t="shared" si="110"/>
        <v>0.52222222222222225</v>
      </c>
      <c r="M480" s="2">
        <f t="shared" si="111"/>
        <v>3.0555555555555558E-2</v>
      </c>
      <c r="N480" s="61">
        <v>41</v>
      </c>
      <c r="O480" s="61">
        <v>120</v>
      </c>
      <c r="P480" s="61">
        <v>188</v>
      </c>
      <c r="R480" s="61">
        <v>3</v>
      </c>
      <c r="T480" s="65"/>
      <c r="Y480" s="61">
        <v>4</v>
      </c>
      <c r="Z480" s="61">
        <v>4</v>
      </c>
      <c r="AG480" t="str">
        <f t="shared" si="115"/>
        <v>Mercer</v>
      </c>
      <c r="AH480" t="s">
        <v>2099</v>
      </c>
      <c r="AI480">
        <v>2</v>
      </c>
      <c r="AK480">
        <v>1</v>
      </c>
      <c r="AL480" s="105">
        <v>23</v>
      </c>
      <c r="AM480" s="107">
        <v>25</v>
      </c>
      <c r="AN480" s="107">
        <v>90</v>
      </c>
      <c r="AO480" s="111">
        <v>45110</v>
      </c>
      <c r="AP480" s="111">
        <f t="shared" si="112"/>
        <v>23025</v>
      </c>
      <c r="AQ480" t="s">
        <v>2345</v>
      </c>
      <c r="AR480">
        <f t="shared" si="105"/>
        <v>2345110</v>
      </c>
      <c r="AS480" s="1">
        <v>15</v>
      </c>
      <c r="AV480">
        <v>27.37</v>
      </c>
      <c r="AW480">
        <v>0.66</v>
      </c>
      <c r="AX480">
        <v>26.71</v>
      </c>
    </row>
    <row r="481" spans="1:50" hidden="1" outlineLevel="1">
      <c r="A481" t="s">
        <v>50</v>
      </c>
      <c r="B481" s="8" t="s">
        <v>263</v>
      </c>
      <c r="C481" s="1">
        <f t="shared" si="106"/>
        <v>120</v>
      </c>
      <c r="D481" s="8">
        <f>IF(N481&gt;0, RANK(N481,(N481:P481,Q481:AE481)),0)</f>
        <v>3</v>
      </c>
      <c r="E481" s="8">
        <f>IF(O481&gt;0,RANK(O481,(N481:P481,Q481:AE481)),0)</f>
        <v>2</v>
      </c>
      <c r="F481" s="8">
        <f t="shared" si="107"/>
        <v>1</v>
      </c>
      <c r="G481" s="61">
        <f t="shared" si="113"/>
        <v>10</v>
      </c>
      <c r="H481" s="66">
        <f t="shared" si="114"/>
        <v>8.3333333333333329E-2</v>
      </c>
      <c r="I481" s="7"/>
      <c r="J481" s="2">
        <f t="shared" si="108"/>
        <v>0.16666666666666666</v>
      </c>
      <c r="K481" s="2">
        <f t="shared" si="109"/>
        <v>0.35</v>
      </c>
      <c r="L481" s="2">
        <f t="shared" si="110"/>
        <v>0.43333333333333335</v>
      </c>
      <c r="M481" s="2">
        <f t="shared" si="111"/>
        <v>5.0000000000000044E-2</v>
      </c>
      <c r="N481" s="61">
        <v>20</v>
      </c>
      <c r="O481" s="61">
        <v>42</v>
      </c>
      <c r="P481" s="61">
        <v>52</v>
      </c>
      <c r="R481" s="61">
        <v>2</v>
      </c>
      <c r="T481" s="65"/>
      <c r="Y481" s="61">
        <v>3</v>
      </c>
      <c r="Z481" s="61">
        <v>1</v>
      </c>
      <c r="AG481" t="str">
        <f t="shared" si="115"/>
        <v>Merrill</v>
      </c>
      <c r="AH481" t="s">
        <v>662</v>
      </c>
      <c r="AI481">
        <v>2</v>
      </c>
      <c r="AK481">
        <v>1</v>
      </c>
      <c r="AL481" s="105">
        <v>23</v>
      </c>
      <c r="AM481" s="107">
        <v>3</v>
      </c>
      <c r="AN481" s="107">
        <v>205</v>
      </c>
      <c r="AO481" s="111">
        <v>45180</v>
      </c>
      <c r="AP481" s="111">
        <f t="shared" si="112"/>
        <v>23003</v>
      </c>
      <c r="AQ481" t="s">
        <v>2345</v>
      </c>
      <c r="AR481">
        <f t="shared" si="105"/>
        <v>2345180</v>
      </c>
      <c r="AS481" s="1">
        <v>11</v>
      </c>
      <c r="AV481">
        <v>37.619999999999997</v>
      </c>
      <c r="AW481">
        <v>0.03</v>
      </c>
      <c r="AX481">
        <v>37.590000000000003</v>
      </c>
    </row>
    <row r="482" spans="1:50" hidden="1" outlineLevel="1">
      <c r="A482" t="s">
        <v>1426</v>
      </c>
      <c r="B482" s="8" t="s">
        <v>263</v>
      </c>
      <c r="C482" s="1">
        <f t="shared" si="106"/>
        <v>1307</v>
      </c>
      <c r="D482" s="8">
        <f>IF(N482&gt;0, RANK(N482,(N482:P482,Q482:AE482)),0)</f>
        <v>2</v>
      </c>
      <c r="E482" s="8">
        <f>IF(O482&gt;0,RANK(O482,(N482:P482,Q482:AE482)),0)</f>
        <v>3</v>
      </c>
      <c r="F482" s="8">
        <f t="shared" si="107"/>
        <v>1</v>
      </c>
      <c r="G482" s="61">
        <f t="shared" si="113"/>
        <v>437</v>
      </c>
      <c r="H482" s="66">
        <f t="shared" si="114"/>
        <v>0.33435348125478193</v>
      </c>
      <c r="I482" s="7"/>
      <c r="J482" s="2">
        <f t="shared" si="108"/>
        <v>0.20964039785768937</v>
      </c>
      <c r="K482" s="2">
        <f t="shared" si="109"/>
        <v>0.19510328997704668</v>
      </c>
      <c r="L482" s="2">
        <f t="shared" si="110"/>
        <v>0.54399387911247132</v>
      </c>
      <c r="M482" s="2">
        <f t="shared" si="111"/>
        <v>5.1262433052792544E-2</v>
      </c>
      <c r="N482" s="61">
        <v>274</v>
      </c>
      <c r="O482" s="61">
        <v>255</v>
      </c>
      <c r="P482" s="61">
        <v>711</v>
      </c>
      <c r="R482" s="61">
        <v>12</v>
      </c>
      <c r="T482" s="65"/>
      <c r="Y482" s="61">
        <v>19</v>
      </c>
      <c r="Z482" s="61">
        <v>36</v>
      </c>
      <c r="AG482" t="str">
        <f t="shared" si="115"/>
        <v>Mexico</v>
      </c>
      <c r="AH482" t="s">
        <v>2430</v>
      </c>
      <c r="AI482">
        <v>2</v>
      </c>
      <c r="AK482">
        <v>1</v>
      </c>
      <c r="AL482" s="105">
        <v>23</v>
      </c>
      <c r="AM482" s="107">
        <v>17</v>
      </c>
      <c r="AN482" s="107">
        <v>95</v>
      </c>
      <c r="AO482" s="111">
        <v>45285</v>
      </c>
      <c r="AP482" s="111">
        <f t="shared" si="112"/>
        <v>23017</v>
      </c>
      <c r="AQ482" t="s">
        <v>2345</v>
      </c>
      <c r="AR482">
        <f t="shared" si="105"/>
        <v>2345285</v>
      </c>
      <c r="AS482" s="1">
        <v>25</v>
      </c>
      <c r="AV482">
        <v>23.65</v>
      </c>
      <c r="AW482">
        <v>0.22</v>
      </c>
      <c r="AX482">
        <v>23.43</v>
      </c>
    </row>
    <row r="483" spans="1:50" hidden="1" outlineLevel="1">
      <c r="A483" t="s">
        <v>1427</v>
      </c>
      <c r="B483" s="8" t="s">
        <v>263</v>
      </c>
      <c r="C483" s="1">
        <f t="shared" si="106"/>
        <v>594</v>
      </c>
      <c r="D483" s="8">
        <f>IF(N483&gt;0, RANK(N483,(N483:P483,Q483:AE483)),0)</f>
        <v>3</v>
      </c>
      <c r="E483" s="8">
        <f>IF(O483&gt;0,RANK(O483,(N483:P483,Q483:AE483)),0)</f>
        <v>2</v>
      </c>
      <c r="F483" s="8">
        <f t="shared" si="107"/>
        <v>1</v>
      </c>
      <c r="G483" s="61">
        <f t="shared" si="113"/>
        <v>47</v>
      </c>
      <c r="H483" s="66">
        <f t="shared" si="114"/>
        <v>7.9124579124579125E-2</v>
      </c>
      <c r="I483" s="7"/>
      <c r="J483" s="2">
        <f t="shared" si="108"/>
        <v>0.13131313131313133</v>
      </c>
      <c r="K483" s="2">
        <f t="shared" si="109"/>
        <v>0.37205387205387208</v>
      </c>
      <c r="L483" s="2">
        <f t="shared" si="110"/>
        <v>0.45117845117845118</v>
      </c>
      <c r="M483" s="2">
        <f t="shared" si="111"/>
        <v>4.545454545454547E-2</v>
      </c>
      <c r="N483" s="61">
        <v>78</v>
      </c>
      <c r="O483" s="61">
        <v>221</v>
      </c>
      <c r="P483" s="61">
        <v>268</v>
      </c>
      <c r="R483" s="61">
        <v>6</v>
      </c>
      <c r="T483" s="65"/>
      <c r="Y483" s="61">
        <v>12</v>
      </c>
      <c r="Z483" s="61">
        <v>9</v>
      </c>
      <c r="AG483" t="str">
        <f t="shared" si="115"/>
        <v>Milbridge</v>
      </c>
      <c r="AH483" t="s">
        <v>342</v>
      </c>
      <c r="AI483">
        <v>2</v>
      </c>
      <c r="AK483">
        <v>1</v>
      </c>
      <c r="AL483" s="105">
        <v>23</v>
      </c>
      <c r="AM483" s="107">
        <v>29</v>
      </c>
      <c r="AN483" s="107">
        <v>150</v>
      </c>
      <c r="AO483" s="111">
        <v>45600</v>
      </c>
      <c r="AP483" s="111">
        <f t="shared" si="112"/>
        <v>23029</v>
      </c>
      <c r="AQ483" t="s">
        <v>2345</v>
      </c>
      <c r="AR483">
        <f t="shared" si="105"/>
        <v>2345600</v>
      </c>
      <c r="AS483" s="1">
        <v>37</v>
      </c>
      <c r="AV483">
        <v>57.42</v>
      </c>
      <c r="AW483">
        <v>33.28</v>
      </c>
      <c r="AX483">
        <v>24.14</v>
      </c>
    </row>
    <row r="484" spans="1:50" hidden="1" outlineLevel="1">
      <c r="A484" t="s">
        <v>1818</v>
      </c>
      <c r="B484" s="8" t="s">
        <v>263</v>
      </c>
      <c r="C484" s="1">
        <f t="shared" si="106"/>
        <v>1399</v>
      </c>
      <c r="D484" s="8">
        <f>IF(N484&gt;0, RANK(N484,(N484:P484,Q484:AE484)),0)</f>
        <v>3</v>
      </c>
      <c r="E484" s="8">
        <f>IF(O484&gt;0,RANK(O484,(N484:P484,Q484:AE484)),0)</f>
        <v>2</v>
      </c>
      <c r="F484" s="8">
        <f t="shared" si="107"/>
        <v>1</v>
      </c>
      <c r="G484" s="61">
        <f t="shared" si="113"/>
        <v>299</v>
      </c>
      <c r="H484" s="66">
        <f t="shared" si="114"/>
        <v>0.2137240886347391</v>
      </c>
      <c r="I484" s="7"/>
      <c r="J484" s="2">
        <f t="shared" si="108"/>
        <v>0.1758398856325947</v>
      </c>
      <c r="K484" s="2">
        <f t="shared" si="109"/>
        <v>0.29020729092208719</v>
      </c>
      <c r="L484" s="2">
        <f t="shared" si="110"/>
        <v>0.50393137955682632</v>
      </c>
      <c r="M484" s="2">
        <f t="shared" si="111"/>
        <v>3.0021443888491817E-2</v>
      </c>
      <c r="N484" s="61">
        <v>246</v>
      </c>
      <c r="O484" s="61">
        <v>406</v>
      </c>
      <c r="P484" s="61">
        <v>705</v>
      </c>
      <c r="R484" s="61">
        <v>12</v>
      </c>
      <c r="T484" s="65"/>
      <c r="Y484" s="61">
        <v>12</v>
      </c>
      <c r="Z484" s="61">
        <v>18</v>
      </c>
      <c r="AG484" t="str">
        <f t="shared" si="115"/>
        <v>Milford</v>
      </c>
      <c r="AH484" t="s">
        <v>1357</v>
      </c>
      <c r="AI484">
        <v>2</v>
      </c>
      <c r="AK484">
        <v>1</v>
      </c>
      <c r="AL484" s="105">
        <v>23</v>
      </c>
      <c r="AM484" s="107">
        <v>19</v>
      </c>
      <c r="AN484" s="107">
        <v>215</v>
      </c>
      <c r="AO484" s="111">
        <v>45670</v>
      </c>
      <c r="AP484" s="111">
        <f t="shared" si="112"/>
        <v>23019</v>
      </c>
      <c r="AQ484" t="s">
        <v>2345</v>
      </c>
      <c r="AR484">
        <f t="shared" si="105"/>
        <v>2345670</v>
      </c>
      <c r="AS484" s="1">
        <v>145</v>
      </c>
      <c r="AV484">
        <v>45.8</v>
      </c>
      <c r="AW484">
        <v>0.2</v>
      </c>
      <c r="AX484">
        <v>45.6</v>
      </c>
    </row>
    <row r="485" spans="1:50" hidden="1" outlineLevel="1">
      <c r="A485" t="s">
        <v>1425</v>
      </c>
      <c r="B485" s="8" t="s">
        <v>263</v>
      </c>
      <c r="C485" s="1">
        <f t="shared" si="106"/>
        <v>2282</v>
      </c>
      <c r="D485" s="8">
        <f>IF(N485&gt;0, RANK(N485,(N485:P485,Q485:AE485)),0)</f>
        <v>3</v>
      </c>
      <c r="E485" s="8">
        <f>IF(O485&gt;0,RANK(O485,(N485:P485,Q485:AE485)),0)</f>
        <v>2</v>
      </c>
      <c r="F485" s="8">
        <f t="shared" si="107"/>
        <v>1</v>
      </c>
      <c r="G485" s="61">
        <f t="shared" si="113"/>
        <v>433</v>
      </c>
      <c r="H485" s="66">
        <f t="shared" si="114"/>
        <v>0.18974583698510078</v>
      </c>
      <c r="I485" s="7"/>
      <c r="J485" s="2">
        <f t="shared" si="108"/>
        <v>0.14241893076248904</v>
      </c>
      <c r="K485" s="2">
        <f t="shared" si="109"/>
        <v>0.31375985977212972</v>
      </c>
      <c r="L485" s="2">
        <f t="shared" si="110"/>
        <v>0.50350569675723045</v>
      </c>
      <c r="M485" s="2">
        <f t="shared" si="111"/>
        <v>4.0315512708150814E-2</v>
      </c>
      <c r="N485" s="61">
        <v>325</v>
      </c>
      <c r="O485" s="61">
        <v>716</v>
      </c>
      <c r="P485" s="61">
        <v>1149</v>
      </c>
      <c r="R485" s="61">
        <v>13</v>
      </c>
      <c r="T485" s="65"/>
      <c r="Y485" s="61">
        <v>24</v>
      </c>
      <c r="Z485" s="61">
        <v>55</v>
      </c>
      <c r="AG485" t="str">
        <f t="shared" si="115"/>
        <v>Millinocket</v>
      </c>
      <c r="AH485" t="s">
        <v>1357</v>
      </c>
      <c r="AI485">
        <v>2</v>
      </c>
      <c r="AK485">
        <v>1</v>
      </c>
      <c r="AL485" s="105">
        <v>23</v>
      </c>
      <c r="AM485" s="107">
        <v>19</v>
      </c>
      <c r="AN485" s="107">
        <v>220</v>
      </c>
      <c r="AO485" s="111">
        <v>45810</v>
      </c>
      <c r="AP485" s="111">
        <f t="shared" si="112"/>
        <v>23019</v>
      </c>
      <c r="AQ485" t="s">
        <v>2345</v>
      </c>
      <c r="AR485">
        <f t="shared" si="105"/>
        <v>2345810</v>
      </c>
      <c r="AS485" s="1">
        <v>62</v>
      </c>
      <c r="AV485">
        <v>18.3</v>
      </c>
      <c r="AW485">
        <v>2.41</v>
      </c>
      <c r="AX485">
        <v>15.89</v>
      </c>
    </row>
    <row r="486" spans="1:50" hidden="1" outlineLevel="1">
      <c r="A486" t="s">
        <v>2869</v>
      </c>
      <c r="B486" s="8" t="s">
        <v>263</v>
      </c>
      <c r="C486" s="1">
        <f t="shared" si="106"/>
        <v>121</v>
      </c>
      <c r="D486" s="8">
        <f>IF(N486&gt;0, RANK(N486,(N486:P486,Q486:AE486)),0)</f>
        <v>3</v>
      </c>
      <c r="E486" s="8">
        <f>IF(O486&gt;0,RANK(O486,(N486:P486,Q486:AE486)),0)</f>
        <v>2</v>
      </c>
      <c r="F486" s="8">
        <f t="shared" si="107"/>
        <v>1</v>
      </c>
      <c r="G486" s="61">
        <f t="shared" si="113"/>
        <v>10</v>
      </c>
      <c r="H486" s="66">
        <f t="shared" si="114"/>
        <v>8.2644628099173556E-2</v>
      </c>
      <c r="I486" s="7"/>
      <c r="J486" s="2">
        <f t="shared" si="108"/>
        <v>8.2644628099173556E-2</v>
      </c>
      <c r="K486" s="2">
        <f t="shared" si="109"/>
        <v>0.39669421487603307</v>
      </c>
      <c r="L486" s="2">
        <f t="shared" si="110"/>
        <v>0.47933884297520662</v>
      </c>
      <c r="M486" s="2">
        <f t="shared" si="111"/>
        <v>4.1322314049586806E-2</v>
      </c>
      <c r="N486" s="61">
        <v>10</v>
      </c>
      <c r="O486" s="61">
        <v>48</v>
      </c>
      <c r="P486" s="61">
        <v>58</v>
      </c>
      <c r="R486" s="61">
        <v>0</v>
      </c>
      <c r="T486" s="65"/>
      <c r="Y486" s="61">
        <v>0</v>
      </c>
      <c r="Z486" s="61">
        <v>5</v>
      </c>
      <c r="AG486" t="str">
        <f t="shared" si="115"/>
        <v xml:space="preserve"> Millinocket Twps</v>
      </c>
      <c r="AH486" t="s">
        <v>1357</v>
      </c>
      <c r="AI486">
        <v>2</v>
      </c>
      <c r="AK486">
        <v>1</v>
      </c>
      <c r="AL486" s="105">
        <v>23</v>
      </c>
      <c r="AM486" s="107">
        <v>19</v>
      </c>
      <c r="AO486" s="139">
        <v>45811</v>
      </c>
      <c r="AP486" s="111">
        <f t="shared" si="112"/>
        <v>23019</v>
      </c>
      <c r="AQ486" t="s">
        <v>882</v>
      </c>
      <c r="AR486">
        <f t="shared" si="105"/>
        <v>2345811</v>
      </c>
      <c r="AS486" s="1">
        <v>4</v>
      </c>
    </row>
    <row r="487" spans="1:50" hidden="1" outlineLevel="1">
      <c r="A487" t="s">
        <v>2869</v>
      </c>
      <c r="B487" s="8" t="s">
        <v>263</v>
      </c>
      <c r="C487" s="1">
        <f t="shared" si="106"/>
        <v>58</v>
      </c>
      <c r="D487" s="8">
        <f>IF(N487&gt;0, RANK(N487,(N487:P487,Q487:AE487)),0)</f>
        <v>3</v>
      </c>
      <c r="E487" s="8">
        <f>IF(O487&gt;0,RANK(O487,(N487:P487,Q487:AE487)),0)</f>
        <v>1</v>
      </c>
      <c r="F487" s="8">
        <f t="shared" si="107"/>
        <v>2</v>
      </c>
      <c r="G487" s="61">
        <f t="shared" si="113"/>
        <v>16</v>
      </c>
      <c r="H487" s="66">
        <f t="shared" si="114"/>
        <v>0.27586206896551724</v>
      </c>
      <c r="I487" s="7"/>
      <c r="J487" s="2">
        <f t="shared" si="108"/>
        <v>0.13793103448275862</v>
      </c>
      <c r="K487" s="2">
        <f t="shared" si="109"/>
        <v>0.55172413793103448</v>
      </c>
      <c r="L487" s="2">
        <f t="shared" si="110"/>
        <v>0.27586206896551724</v>
      </c>
      <c r="M487" s="2">
        <f t="shared" si="111"/>
        <v>3.4482758620689613E-2</v>
      </c>
      <c r="N487" s="61">
        <v>8</v>
      </c>
      <c r="O487" s="61">
        <v>32</v>
      </c>
      <c r="P487" s="61">
        <v>16</v>
      </c>
      <c r="R487" s="61">
        <v>0</v>
      </c>
      <c r="T487" s="65"/>
      <c r="Y487" s="61">
        <v>1</v>
      </c>
      <c r="Z487" s="61">
        <v>1</v>
      </c>
      <c r="AG487" t="str">
        <f t="shared" si="115"/>
        <v xml:space="preserve"> Millinocket Twps</v>
      </c>
      <c r="AH487" t="s">
        <v>1357</v>
      </c>
      <c r="AI487">
        <v>2</v>
      </c>
      <c r="AK487">
        <v>1</v>
      </c>
      <c r="AL487" s="105">
        <v>23</v>
      </c>
      <c r="AM487" s="107">
        <v>19</v>
      </c>
      <c r="AO487" s="139">
        <v>45812</v>
      </c>
      <c r="AP487" s="111">
        <f t="shared" si="112"/>
        <v>23019</v>
      </c>
      <c r="AQ487" t="s">
        <v>882</v>
      </c>
      <c r="AR487">
        <f t="shared" si="105"/>
        <v>2345812</v>
      </c>
      <c r="AS487" s="1">
        <v>0</v>
      </c>
    </row>
    <row r="488" spans="1:50" hidden="1" outlineLevel="1">
      <c r="A488" t="s">
        <v>46</v>
      </c>
      <c r="B488" s="8" t="s">
        <v>263</v>
      </c>
      <c r="C488" s="1">
        <f t="shared" si="106"/>
        <v>1107</v>
      </c>
      <c r="D488" s="8">
        <f>IF(N488&gt;0, RANK(N488,(N488:P488,Q488:AE488)),0)</f>
        <v>3</v>
      </c>
      <c r="E488" s="8">
        <f>IF(O488&gt;0,RANK(O488,(N488:P488,Q488:AE488)),0)</f>
        <v>2</v>
      </c>
      <c r="F488" s="8">
        <f t="shared" si="107"/>
        <v>1</v>
      </c>
      <c r="G488" s="61">
        <f t="shared" si="113"/>
        <v>77</v>
      </c>
      <c r="H488" s="66">
        <f t="shared" si="114"/>
        <v>6.9557362240289064E-2</v>
      </c>
      <c r="I488" s="7"/>
      <c r="J488" s="2">
        <f t="shared" si="108"/>
        <v>0.10117434507678411</v>
      </c>
      <c r="K488" s="2">
        <f t="shared" si="109"/>
        <v>0.38843721770551037</v>
      </c>
      <c r="L488" s="2">
        <f t="shared" si="110"/>
        <v>0.45799457994579945</v>
      </c>
      <c r="M488" s="2">
        <f t="shared" si="111"/>
        <v>5.2393857271905986E-2</v>
      </c>
      <c r="N488" s="61">
        <v>112</v>
      </c>
      <c r="O488" s="61">
        <v>430</v>
      </c>
      <c r="P488" s="61">
        <v>507</v>
      </c>
      <c r="R488" s="61">
        <v>15</v>
      </c>
      <c r="T488" s="65"/>
      <c r="Y488" s="61">
        <v>13</v>
      </c>
      <c r="Z488" s="61">
        <v>30</v>
      </c>
      <c r="AG488" t="str">
        <f t="shared" si="115"/>
        <v>Milo</v>
      </c>
      <c r="AH488" t="s">
        <v>1980</v>
      </c>
      <c r="AI488">
        <v>2</v>
      </c>
      <c r="AK488">
        <v>1</v>
      </c>
      <c r="AL488" s="105">
        <v>23</v>
      </c>
      <c r="AM488" s="107">
        <v>21</v>
      </c>
      <c r="AN488" s="107">
        <v>65</v>
      </c>
      <c r="AO488" s="111">
        <v>46020</v>
      </c>
      <c r="AP488" s="111">
        <f t="shared" si="112"/>
        <v>23021</v>
      </c>
      <c r="AQ488" t="s">
        <v>2345</v>
      </c>
      <c r="AR488">
        <f t="shared" si="105"/>
        <v>2346020</v>
      </c>
      <c r="AS488" s="1">
        <v>32</v>
      </c>
      <c r="AV488">
        <v>33.549999999999997</v>
      </c>
      <c r="AW488">
        <v>0.73</v>
      </c>
      <c r="AX488">
        <v>32.82</v>
      </c>
    </row>
    <row r="489" spans="1:50" hidden="1" outlineLevel="1">
      <c r="A489" t="s">
        <v>74</v>
      </c>
      <c r="B489" s="8" t="s">
        <v>263</v>
      </c>
      <c r="C489" s="1">
        <f t="shared" si="106"/>
        <v>73</v>
      </c>
      <c r="D489" s="8">
        <f>IF(N489&gt;0, RANK(N489,(N489:P489,Q489:AE489)),0)</f>
        <v>3</v>
      </c>
      <c r="E489" s="8">
        <f>IF(O489&gt;0,RANK(O489,(N489:P489,Q489:AE489)),0)</f>
        <v>2</v>
      </c>
      <c r="F489" s="8">
        <f t="shared" si="107"/>
        <v>1</v>
      </c>
      <c r="G489" s="61">
        <f t="shared" si="113"/>
        <v>19</v>
      </c>
      <c r="H489" s="66">
        <f t="shared" si="114"/>
        <v>0.26027397260273971</v>
      </c>
      <c r="I489" s="7"/>
      <c r="J489" s="2">
        <f t="shared" si="108"/>
        <v>0.17808219178082191</v>
      </c>
      <c r="K489" s="2">
        <f t="shared" si="109"/>
        <v>0.24657534246575341</v>
      </c>
      <c r="L489" s="2">
        <f t="shared" si="110"/>
        <v>0.50684931506849318</v>
      </c>
      <c r="M489" s="2">
        <f t="shared" si="111"/>
        <v>6.8493150684931448E-2</v>
      </c>
      <c r="N489" s="61">
        <v>13</v>
      </c>
      <c r="O489" s="61">
        <v>18</v>
      </c>
      <c r="P489" s="61">
        <v>37</v>
      </c>
      <c r="R489" s="61">
        <v>2</v>
      </c>
      <c r="T489" s="65"/>
      <c r="Y489" s="61">
        <v>1</v>
      </c>
      <c r="Z489" s="61">
        <v>2</v>
      </c>
      <c r="AG489" t="str">
        <f t="shared" si="115"/>
        <v>Milton</v>
      </c>
      <c r="AH489" t="s">
        <v>2430</v>
      </c>
      <c r="AI489">
        <v>2</v>
      </c>
      <c r="AK489">
        <v>1</v>
      </c>
      <c r="AL489" s="105">
        <v>23</v>
      </c>
      <c r="AM489" s="107">
        <v>17</v>
      </c>
      <c r="AN489" s="107">
        <v>97</v>
      </c>
      <c r="AO489" s="111">
        <v>46105</v>
      </c>
      <c r="AP489" s="111">
        <f t="shared" si="112"/>
        <v>23017</v>
      </c>
      <c r="AQ489" t="s">
        <v>882</v>
      </c>
      <c r="AR489">
        <f t="shared" si="105"/>
        <v>2346105</v>
      </c>
      <c r="AS489" s="1">
        <v>6</v>
      </c>
      <c r="AV489">
        <v>14.96</v>
      </c>
      <c r="AW489">
        <v>0</v>
      </c>
      <c r="AX489">
        <v>14.96</v>
      </c>
    </row>
    <row r="490" spans="1:50" hidden="1" outlineLevel="1">
      <c r="A490" t="s">
        <v>47</v>
      </c>
      <c r="B490" s="8" t="s">
        <v>263</v>
      </c>
      <c r="C490" s="1">
        <f t="shared" si="106"/>
        <v>1502</v>
      </c>
      <c r="D490" s="8">
        <f>IF(N490&gt;0, RANK(N490,(N490:P490,Q490:AE490)),0)</f>
        <v>3</v>
      </c>
      <c r="E490" s="8">
        <f>IF(O490&gt;0,RANK(O490,(N490:P490,Q490:AE490)),0)</f>
        <v>2</v>
      </c>
      <c r="F490" s="8">
        <f t="shared" si="107"/>
        <v>1</v>
      </c>
      <c r="G490" s="61">
        <f t="shared" si="113"/>
        <v>272</v>
      </c>
      <c r="H490" s="66">
        <f t="shared" si="114"/>
        <v>0.18109187749667111</v>
      </c>
      <c r="I490" s="7"/>
      <c r="J490" s="2">
        <f t="shared" si="108"/>
        <v>8.1890812250332887E-2</v>
      </c>
      <c r="K490" s="2">
        <f t="shared" si="109"/>
        <v>0.35153129161118507</v>
      </c>
      <c r="L490" s="2">
        <f t="shared" si="110"/>
        <v>0.53262316910785623</v>
      </c>
      <c r="M490" s="2">
        <f t="shared" si="111"/>
        <v>3.3954727030625742E-2</v>
      </c>
      <c r="N490" s="61">
        <v>123</v>
      </c>
      <c r="O490" s="61">
        <v>528</v>
      </c>
      <c r="P490" s="61">
        <v>800</v>
      </c>
      <c r="R490" s="61">
        <v>10</v>
      </c>
      <c r="T490" s="65"/>
      <c r="Y490" s="61">
        <v>13</v>
      </c>
      <c r="Z490" s="61">
        <v>28</v>
      </c>
      <c r="AG490" t="str">
        <f t="shared" si="115"/>
        <v>Minot</v>
      </c>
      <c r="AH490" t="s">
        <v>1955</v>
      </c>
      <c r="AI490">
        <v>2</v>
      </c>
      <c r="AK490">
        <v>1</v>
      </c>
      <c r="AL490" s="105">
        <v>23</v>
      </c>
      <c r="AM490" s="107">
        <v>1</v>
      </c>
      <c r="AN490" s="107">
        <v>50</v>
      </c>
      <c r="AO490" s="111">
        <v>46160</v>
      </c>
      <c r="AP490" s="111">
        <f t="shared" si="112"/>
        <v>23001</v>
      </c>
      <c r="AQ490" t="s">
        <v>2345</v>
      </c>
      <c r="AR490">
        <f t="shared" si="105"/>
        <v>2346160</v>
      </c>
      <c r="AS490" s="1">
        <v>29</v>
      </c>
      <c r="AV490">
        <v>29.9</v>
      </c>
      <c r="AW490">
        <v>0.14000000000000001</v>
      </c>
      <c r="AX490">
        <v>29.76</v>
      </c>
    </row>
    <row r="491" spans="1:50" hidden="1" outlineLevel="1">
      <c r="A491" t="s">
        <v>1037</v>
      </c>
      <c r="B491" s="8" t="s">
        <v>263</v>
      </c>
      <c r="C491" s="1">
        <f t="shared" si="106"/>
        <v>54</v>
      </c>
      <c r="D491" s="8">
        <f>IF(N491&gt;0, RANK(N491,(N491:P491,Q491:AE491)),0)</f>
        <v>2</v>
      </c>
      <c r="E491" s="8">
        <f>IF(O491&gt;0,RANK(O491,(N491:P491,Q491:AE491)),0)</f>
        <v>3</v>
      </c>
      <c r="F491" s="8">
        <f t="shared" si="107"/>
        <v>1</v>
      </c>
      <c r="G491" s="61">
        <f t="shared" si="113"/>
        <v>38</v>
      </c>
      <c r="H491" s="66">
        <f t="shared" si="114"/>
        <v>0.70370370370370372</v>
      </c>
      <c r="I491" s="7"/>
      <c r="J491" s="2">
        <f t="shared" si="108"/>
        <v>0.1111111111111111</v>
      </c>
      <c r="K491" s="2">
        <f t="shared" si="109"/>
        <v>3.7037037037037035E-2</v>
      </c>
      <c r="L491" s="2">
        <f t="shared" si="110"/>
        <v>0.81481481481481477</v>
      </c>
      <c r="M491" s="2">
        <f t="shared" si="111"/>
        <v>3.703703703703709E-2</v>
      </c>
      <c r="N491" s="61">
        <v>6</v>
      </c>
      <c r="O491" s="61">
        <v>2</v>
      </c>
      <c r="P491" s="61">
        <v>44</v>
      </c>
      <c r="R491" s="61">
        <v>1</v>
      </c>
      <c r="T491" s="65"/>
      <c r="Y491" s="61">
        <v>0</v>
      </c>
      <c r="Z491" s="61">
        <v>1</v>
      </c>
      <c r="AG491" t="str">
        <f t="shared" si="115"/>
        <v>Monhegan</v>
      </c>
      <c r="AH491" t="s">
        <v>2246</v>
      </c>
      <c r="AI491">
        <v>1</v>
      </c>
      <c r="AK491">
        <v>1</v>
      </c>
      <c r="AL491" s="105">
        <v>23</v>
      </c>
      <c r="AM491" s="107">
        <v>15</v>
      </c>
      <c r="AN491" s="107">
        <v>55</v>
      </c>
      <c r="AO491" s="111">
        <v>46335</v>
      </c>
      <c r="AP491" s="111">
        <f t="shared" si="112"/>
        <v>23015</v>
      </c>
      <c r="AQ491" t="s">
        <v>1757</v>
      </c>
      <c r="AR491">
        <f t="shared" si="105"/>
        <v>2346335</v>
      </c>
      <c r="AS491" s="1">
        <v>2</v>
      </c>
      <c r="AV491">
        <v>4.5199999999999996</v>
      </c>
      <c r="AW491">
        <v>3.66</v>
      </c>
      <c r="AX491">
        <v>0.86</v>
      </c>
    </row>
    <row r="492" spans="1:50" hidden="1" outlineLevel="1">
      <c r="A492" t="s">
        <v>2225</v>
      </c>
      <c r="B492" s="8" t="s">
        <v>263</v>
      </c>
      <c r="C492" s="1">
        <f t="shared" si="106"/>
        <v>2294</v>
      </c>
      <c r="D492" s="8">
        <f>IF(N492&gt;0, RANK(N492,(N492:P492,Q492:AE492)),0)</f>
        <v>3</v>
      </c>
      <c r="E492" s="8">
        <f>IF(O492&gt;0,RANK(O492,(N492:P492,Q492:AE492)),0)</f>
        <v>2</v>
      </c>
      <c r="F492" s="8">
        <f t="shared" si="107"/>
        <v>1</v>
      </c>
      <c r="G492" s="61">
        <f t="shared" si="113"/>
        <v>489</v>
      </c>
      <c r="H492" s="66">
        <f t="shared" si="114"/>
        <v>0.21316477768090672</v>
      </c>
      <c r="I492" s="7"/>
      <c r="J492" s="2">
        <f t="shared" si="108"/>
        <v>0.1011333914559721</v>
      </c>
      <c r="K492" s="2">
        <f t="shared" si="109"/>
        <v>0.32040104620749782</v>
      </c>
      <c r="L492" s="2">
        <f t="shared" si="110"/>
        <v>0.53356582388840457</v>
      </c>
      <c r="M492" s="2">
        <f t="shared" si="111"/>
        <v>4.4899738448125448E-2</v>
      </c>
      <c r="N492" s="61">
        <v>232</v>
      </c>
      <c r="O492" s="61">
        <v>735</v>
      </c>
      <c r="P492" s="61">
        <v>1224</v>
      </c>
      <c r="R492" s="61">
        <v>39</v>
      </c>
      <c r="T492" s="65"/>
      <c r="Y492" s="61">
        <v>23</v>
      </c>
      <c r="Z492" s="61">
        <v>41</v>
      </c>
      <c r="AG492" t="str">
        <f t="shared" si="115"/>
        <v>Monmouth</v>
      </c>
      <c r="AH492" t="s">
        <v>1222</v>
      </c>
      <c r="AI492">
        <v>2</v>
      </c>
      <c r="AK492">
        <v>1</v>
      </c>
      <c r="AL492" s="105">
        <v>23</v>
      </c>
      <c r="AM492" s="107">
        <v>11</v>
      </c>
      <c r="AN492" s="107">
        <v>70</v>
      </c>
      <c r="AO492" s="111">
        <v>46405</v>
      </c>
      <c r="AP492" s="111">
        <f t="shared" si="112"/>
        <v>23011</v>
      </c>
      <c r="AQ492" t="s">
        <v>2345</v>
      </c>
      <c r="AR492">
        <f t="shared" ref="AR492:AR553" si="116">AL492*100000+AO492</f>
        <v>2346405</v>
      </c>
      <c r="AS492" s="1">
        <v>35</v>
      </c>
      <c r="AV492">
        <v>39.020000000000003</v>
      </c>
      <c r="AW492">
        <v>4.92</v>
      </c>
      <c r="AX492">
        <v>34.11</v>
      </c>
    </row>
    <row r="493" spans="1:50" hidden="1" outlineLevel="1">
      <c r="A493" t="s">
        <v>122</v>
      </c>
      <c r="B493" s="8" t="s">
        <v>263</v>
      </c>
      <c r="C493" s="1">
        <f t="shared" si="106"/>
        <v>477</v>
      </c>
      <c r="D493" s="8">
        <f>IF(N493&gt;0, RANK(N493,(N493:P493,Q493:AE493)),0)</f>
        <v>3</v>
      </c>
      <c r="E493" s="8">
        <f>IF(O493&gt;0,RANK(O493,(N493:P493,Q493:AE493)),0)</f>
        <v>2</v>
      </c>
      <c r="F493" s="8">
        <f t="shared" si="107"/>
        <v>1</v>
      </c>
      <c r="G493" s="61">
        <f t="shared" si="113"/>
        <v>61</v>
      </c>
      <c r="H493" s="66">
        <f t="shared" si="114"/>
        <v>0.1278825995807128</v>
      </c>
      <c r="I493" s="7"/>
      <c r="J493" s="2">
        <f t="shared" si="108"/>
        <v>0.15513626834381553</v>
      </c>
      <c r="K493" s="2">
        <f t="shared" si="109"/>
        <v>0.34171907756813419</v>
      </c>
      <c r="L493" s="2">
        <f t="shared" si="110"/>
        <v>0.46960167714884699</v>
      </c>
      <c r="M493" s="2">
        <f t="shared" si="111"/>
        <v>3.3542976939203217E-2</v>
      </c>
      <c r="N493" s="61">
        <v>74</v>
      </c>
      <c r="O493" s="61">
        <v>163</v>
      </c>
      <c r="P493" s="61">
        <v>224</v>
      </c>
      <c r="R493" s="61">
        <v>5</v>
      </c>
      <c r="T493" s="65"/>
      <c r="Y493" s="61">
        <v>8</v>
      </c>
      <c r="Z493" s="61">
        <v>3</v>
      </c>
      <c r="AG493" t="str">
        <f t="shared" si="115"/>
        <v>Monroe</v>
      </c>
      <c r="AH493" t="s">
        <v>780</v>
      </c>
      <c r="AI493">
        <v>2</v>
      </c>
      <c r="AK493">
        <v>1</v>
      </c>
      <c r="AL493" s="105">
        <v>23</v>
      </c>
      <c r="AM493" s="107">
        <v>27</v>
      </c>
      <c r="AN493" s="107">
        <v>60</v>
      </c>
      <c r="AO493" s="111">
        <v>46475</v>
      </c>
      <c r="AP493" s="111">
        <f t="shared" si="112"/>
        <v>23027</v>
      </c>
      <c r="AQ493" t="s">
        <v>2345</v>
      </c>
      <c r="AR493">
        <f t="shared" si="116"/>
        <v>2346475</v>
      </c>
      <c r="AS493" s="1">
        <v>11</v>
      </c>
      <c r="AV493">
        <v>38.97</v>
      </c>
      <c r="AW493">
        <v>0.15</v>
      </c>
      <c r="AX493">
        <v>38.82</v>
      </c>
    </row>
    <row r="494" spans="1:50" hidden="1" outlineLevel="1">
      <c r="A494" t="s">
        <v>272</v>
      </c>
      <c r="B494" s="8" t="s">
        <v>263</v>
      </c>
      <c r="C494" s="1">
        <f t="shared" ref="C494:C557" si="117">SUM(N494:AE494)</f>
        <v>413</v>
      </c>
      <c r="D494" s="8">
        <f>IF(N494&gt;0, RANK(N494,(N494:P494,Q494:AE494)),0)</f>
        <v>3</v>
      </c>
      <c r="E494" s="8">
        <f>IF(O494&gt;0,RANK(O494,(N494:P494,Q494:AE494)),0)</f>
        <v>1</v>
      </c>
      <c r="F494" s="8">
        <f t="shared" ref="F494:F557" si="118">IF(P494&gt;0,RANK(P494,(N494:AE494)),0)</f>
        <v>2</v>
      </c>
      <c r="G494" s="61">
        <f t="shared" si="113"/>
        <v>7</v>
      </c>
      <c r="H494" s="66">
        <f t="shared" si="114"/>
        <v>1.6949152542372881E-2</v>
      </c>
      <c r="I494" s="7"/>
      <c r="J494" s="2">
        <f t="shared" ref="J494:J557" si="119">IF(C494=0,"-",N494/C494)</f>
        <v>0.12832929782082325</v>
      </c>
      <c r="K494" s="2">
        <f t="shared" ref="K494:K557" si="120">IF(C494=0,"-",O494/C494)</f>
        <v>0.42615012106537531</v>
      </c>
      <c r="L494" s="2">
        <f t="shared" ref="L494:L557" si="121">IF(C494=0,"-",P494/C494)</f>
        <v>0.40920096852300242</v>
      </c>
      <c r="M494" s="2">
        <f t="shared" ref="M494:M557" si="122">IF(C494=0,"-",(1-J494-K494-L494))</f>
        <v>3.6319612590799022E-2</v>
      </c>
      <c r="N494" s="61">
        <v>53</v>
      </c>
      <c r="O494" s="61">
        <v>176</v>
      </c>
      <c r="P494" s="61">
        <v>169</v>
      </c>
      <c r="R494" s="61">
        <v>3</v>
      </c>
      <c r="T494" s="65"/>
      <c r="Y494" s="61">
        <v>4</v>
      </c>
      <c r="Z494" s="61">
        <v>8</v>
      </c>
      <c r="AG494" t="str">
        <f t="shared" si="115"/>
        <v>Monson</v>
      </c>
      <c r="AH494" t="s">
        <v>1980</v>
      </c>
      <c r="AI494">
        <v>2</v>
      </c>
      <c r="AK494">
        <v>1</v>
      </c>
      <c r="AL494" s="105">
        <v>23</v>
      </c>
      <c r="AM494" s="107">
        <v>21</v>
      </c>
      <c r="AN494" s="107">
        <v>70</v>
      </c>
      <c r="AO494" s="111">
        <v>46580</v>
      </c>
      <c r="AP494" s="111">
        <f t="shared" ref="AP494:AP557" si="123">AL494*1000+AM494</f>
        <v>23021</v>
      </c>
      <c r="AQ494" t="s">
        <v>2345</v>
      </c>
      <c r="AR494">
        <f t="shared" si="116"/>
        <v>2346580</v>
      </c>
      <c r="AS494" s="1">
        <v>23</v>
      </c>
      <c r="AV494">
        <v>49.25</v>
      </c>
      <c r="AW494">
        <v>2.17</v>
      </c>
      <c r="AX494">
        <v>47.08</v>
      </c>
    </row>
    <row r="495" spans="1:50" hidden="1" outlineLevel="1">
      <c r="A495" t="s">
        <v>2509</v>
      </c>
      <c r="B495" s="8" t="s">
        <v>263</v>
      </c>
      <c r="C495" s="1">
        <f t="shared" si="117"/>
        <v>376</v>
      </c>
      <c r="D495" s="8">
        <f>IF(N495&gt;0, RANK(N495,(N495:P495,Q495:AE495)),0)</f>
        <v>3</v>
      </c>
      <c r="E495" s="8">
        <f>IF(O495&gt;0,RANK(O495,(N495:P495,Q495:AE495)),0)</f>
        <v>1</v>
      </c>
      <c r="F495" s="8">
        <f t="shared" si="118"/>
        <v>2</v>
      </c>
      <c r="G495" s="61">
        <f t="shared" si="113"/>
        <v>62</v>
      </c>
      <c r="H495" s="66">
        <f t="shared" si="114"/>
        <v>0.16489361702127658</v>
      </c>
      <c r="I495" s="7"/>
      <c r="J495" s="2">
        <f t="shared" si="119"/>
        <v>0.15425531914893617</v>
      </c>
      <c r="K495" s="2">
        <f t="shared" si="120"/>
        <v>0.48936170212765956</v>
      </c>
      <c r="L495" s="2">
        <f t="shared" si="121"/>
        <v>0.32446808510638298</v>
      </c>
      <c r="M495" s="2">
        <f t="shared" si="122"/>
        <v>3.1914893617021267E-2</v>
      </c>
      <c r="N495" s="61">
        <v>58</v>
      </c>
      <c r="O495" s="61">
        <v>184</v>
      </c>
      <c r="P495" s="61">
        <v>122</v>
      </c>
      <c r="R495" s="61">
        <v>4</v>
      </c>
      <c r="T495" s="65"/>
      <c r="Y495" s="61">
        <v>1</v>
      </c>
      <c r="Z495" s="61">
        <v>7</v>
      </c>
      <c r="AG495" t="str">
        <f t="shared" si="115"/>
        <v>Monticello</v>
      </c>
      <c r="AH495" t="s">
        <v>662</v>
      </c>
      <c r="AI495">
        <v>2</v>
      </c>
      <c r="AK495">
        <v>1</v>
      </c>
      <c r="AL495" s="105">
        <v>23</v>
      </c>
      <c r="AM495" s="107">
        <v>3</v>
      </c>
      <c r="AN495" s="107">
        <v>210</v>
      </c>
      <c r="AO495" s="111">
        <v>46685</v>
      </c>
      <c r="AP495" s="111">
        <f t="shared" si="123"/>
        <v>23003</v>
      </c>
      <c r="AQ495" t="s">
        <v>2345</v>
      </c>
      <c r="AR495">
        <f t="shared" si="116"/>
        <v>2346685</v>
      </c>
      <c r="AS495" s="1">
        <v>21</v>
      </c>
      <c r="AV495">
        <v>38.340000000000003</v>
      </c>
      <c r="AW495">
        <v>0.17</v>
      </c>
      <c r="AX495">
        <v>38.18</v>
      </c>
    </row>
    <row r="496" spans="1:50" hidden="1" outlineLevel="1">
      <c r="A496" t="s">
        <v>936</v>
      </c>
      <c r="B496" s="8" t="s">
        <v>263</v>
      </c>
      <c r="C496" s="1">
        <f t="shared" si="117"/>
        <v>527</v>
      </c>
      <c r="D496" s="8">
        <f>IF(N496&gt;0, RANK(N496,(N496:P496,Q496:AE496)),0)</f>
        <v>3</v>
      </c>
      <c r="E496" s="8">
        <f>IF(O496&gt;0,RANK(O496,(N496:P496,Q496:AE496)),0)</f>
        <v>2</v>
      </c>
      <c r="F496" s="8">
        <f t="shared" si="118"/>
        <v>1</v>
      </c>
      <c r="G496" s="61">
        <f t="shared" si="113"/>
        <v>153</v>
      </c>
      <c r="H496" s="66">
        <f t="shared" si="114"/>
        <v>0.29032258064516131</v>
      </c>
      <c r="I496" s="7"/>
      <c r="J496" s="2">
        <f t="shared" si="119"/>
        <v>0.14990512333965844</v>
      </c>
      <c r="K496" s="2">
        <f t="shared" si="120"/>
        <v>0.25806451612903225</v>
      </c>
      <c r="L496" s="2">
        <f t="shared" si="121"/>
        <v>0.54838709677419351</v>
      </c>
      <c r="M496" s="2">
        <f t="shared" si="122"/>
        <v>4.3643263757115802E-2</v>
      </c>
      <c r="N496" s="61">
        <v>79</v>
      </c>
      <c r="O496" s="61">
        <v>136</v>
      </c>
      <c r="P496" s="61">
        <v>289</v>
      </c>
      <c r="R496" s="61">
        <v>10</v>
      </c>
      <c r="T496" s="65"/>
      <c r="Y496" s="61">
        <v>3</v>
      </c>
      <c r="Z496" s="61">
        <v>10</v>
      </c>
      <c r="AG496" t="str">
        <f t="shared" si="115"/>
        <v>Montville</v>
      </c>
      <c r="AH496" t="s">
        <v>780</v>
      </c>
      <c r="AI496">
        <v>2</v>
      </c>
      <c r="AK496">
        <v>1</v>
      </c>
      <c r="AL496" s="105">
        <v>23</v>
      </c>
      <c r="AM496" s="107">
        <v>27</v>
      </c>
      <c r="AN496" s="107">
        <v>65</v>
      </c>
      <c r="AO496" s="111">
        <v>46790</v>
      </c>
      <c r="AP496" s="111">
        <f t="shared" si="123"/>
        <v>23027</v>
      </c>
      <c r="AQ496" t="s">
        <v>2345</v>
      </c>
      <c r="AR496">
        <f t="shared" si="116"/>
        <v>2346790</v>
      </c>
      <c r="AS496" s="1">
        <v>25</v>
      </c>
      <c r="AV496">
        <v>43.12</v>
      </c>
      <c r="AW496">
        <v>0.5</v>
      </c>
      <c r="AX496">
        <v>42.62</v>
      </c>
    </row>
    <row r="497" spans="1:50" hidden="1" outlineLevel="1">
      <c r="A497" t="s">
        <v>937</v>
      </c>
      <c r="B497" s="8" t="s">
        <v>263</v>
      </c>
      <c r="C497" s="1">
        <f t="shared" si="117"/>
        <v>107</v>
      </c>
      <c r="D497" s="8">
        <f>IF(N497&gt;0, RANK(N497,(N497:P497,Q497:AE497)),0)</f>
        <v>3</v>
      </c>
      <c r="E497" s="8">
        <f>IF(O497&gt;0,RANK(O497,(N497:P497,Q497:AE497)),0)</f>
        <v>1</v>
      </c>
      <c r="F497" s="8">
        <f t="shared" si="118"/>
        <v>2</v>
      </c>
      <c r="G497" s="61">
        <f t="shared" si="113"/>
        <v>33</v>
      </c>
      <c r="H497" s="66">
        <f t="shared" si="114"/>
        <v>0.30841121495327101</v>
      </c>
      <c r="I497" s="7"/>
      <c r="J497" s="2">
        <f t="shared" si="119"/>
        <v>0.12149532710280374</v>
      </c>
      <c r="K497" s="2">
        <f t="shared" si="120"/>
        <v>0.58878504672897192</v>
      </c>
      <c r="L497" s="2">
        <f t="shared" si="121"/>
        <v>0.28037383177570091</v>
      </c>
      <c r="M497" s="2">
        <f t="shared" si="122"/>
        <v>9.345794392523421E-3</v>
      </c>
      <c r="N497" s="61">
        <v>13</v>
      </c>
      <c r="O497" s="61">
        <v>63</v>
      </c>
      <c r="P497" s="61">
        <v>30</v>
      </c>
      <c r="R497" s="61">
        <v>0</v>
      </c>
      <c r="T497" s="65"/>
      <c r="Y497" s="61">
        <v>0</v>
      </c>
      <c r="Z497" s="61">
        <v>1</v>
      </c>
      <c r="AG497" t="str">
        <f t="shared" si="115"/>
        <v>Moose River</v>
      </c>
      <c r="AH497" t="s">
        <v>2099</v>
      </c>
      <c r="AI497">
        <v>2</v>
      </c>
      <c r="AK497">
        <v>1</v>
      </c>
      <c r="AL497" s="105">
        <v>23</v>
      </c>
      <c r="AM497" s="107">
        <v>25</v>
      </c>
      <c r="AN497" s="107">
        <v>95</v>
      </c>
      <c r="AO497" s="111">
        <v>47140</v>
      </c>
      <c r="AP497" s="111">
        <f t="shared" si="123"/>
        <v>23025</v>
      </c>
      <c r="AQ497" t="s">
        <v>2345</v>
      </c>
      <c r="AR497">
        <f t="shared" si="116"/>
        <v>2347140</v>
      </c>
      <c r="AS497" s="1">
        <v>5</v>
      </c>
      <c r="AV497">
        <v>41.12</v>
      </c>
      <c r="AW497">
        <v>0.48</v>
      </c>
      <c r="AX497">
        <v>40.630000000000003</v>
      </c>
    </row>
    <row r="498" spans="1:50" hidden="1" outlineLevel="1">
      <c r="A498" t="s">
        <v>1038</v>
      </c>
      <c r="B498" s="8" t="s">
        <v>263</v>
      </c>
      <c r="C498" s="1">
        <f t="shared" si="117"/>
        <v>23</v>
      </c>
      <c r="D498" s="8">
        <f>IF(N498&gt;0, RANK(N498,(N498:P498,Q498:AE498)),0)</f>
        <v>0</v>
      </c>
      <c r="E498" s="8">
        <f>IF(O498&gt;0,RANK(O498,(N498:P498,Q498:AE498)),0)</f>
        <v>1</v>
      </c>
      <c r="F498" s="8">
        <f t="shared" si="118"/>
        <v>2</v>
      </c>
      <c r="G498" s="61">
        <f t="shared" si="113"/>
        <v>20</v>
      </c>
      <c r="H498" s="66">
        <f t="shared" si="114"/>
        <v>0.86956521739130432</v>
      </c>
      <c r="I498" s="7"/>
      <c r="J498" s="2">
        <f t="shared" si="119"/>
        <v>0</v>
      </c>
      <c r="K498" s="2">
        <f t="shared" si="120"/>
        <v>0.91304347826086951</v>
      </c>
      <c r="L498" s="2">
        <f t="shared" si="121"/>
        <v>4.3478260869565216E-2</v>
      </c>
      <c r="M498" s="2">
        <f t="shared" si="122"/>
        <v>4.3478260869565272E-2</v>
      </c>
      <c r="N498" s="61">
        <v>0</v>
      </c>
      <c r="O498" s="61">
        <v>21</v>
      </c>
      <c r="P498" s="61">
        <v>1</v>
      </c>
      <c r="R498" s="61">
        <v>0</v>
      </c>
      <c r="T498" s="65"/>
      <c r="Y498" s="61">
        <v>0</v>
      </c>
      <c r="Z498" s="61">
        <v>1</v>
      </c>
      <c r="AG498" t="str">
        <f t="shared" si="115"/>
        <v>Moro</v>
      </c>
      <c r="AH498" t="s">
        <v>662</v>
      </c>
      <c r="AI498">
        <v>2</v>
      </c>
      <c r="AK498">
        <v>1</v>
      </c>
      <c r="AL498" s="105">
        <v>23</v>
      </c>
      <c r="AM498" s="107">
        <v>3</v>
      </c>
      <c r="AN498" s="107">
        <v>215</v>
      </c>
      <c r="AO498" s="111">
        <v>47175</v>
      </c>
      <c r="AP498" s="111">
        <f t="shared" si="123"/>
        <v>23003</v>
      </c>
      <c r="AQ498" t="s">
        <v>1757</v>
      </c>
      <c r="AR498">
        <f t="shared" si="116"/>
        <v>2347175</v>
      </c>
      <c r="AS498" s="1">
        <v>2</v>
      </c>
      <c r="AV498">
        <v>36.67</v>
      </c>
      <c r="AW498">
        <v>1.1000000000000001</v>
      </c>
      <c r="AX498">
        <v>35.57</v>
      </c>
    </row>
    <row r="499" spans="1:50" hidden="1" outlineLevel="1">
      <c r="A499" t="s">
        <v>2870</v>
      </c>
      <c r="B499" s="8" t="s">
        <v>263</v>
      </c>
      <c r="C499" s="1">
        <f t="shared" si="117"/>
        <v>2</v>
      </c>
      <c r="D499" s="8">
        <f>IF(N499&gt;0, RANK(N499,(N499:P499,Q499:AE499)),0)</f>
        <v>1</v>
      </c>
      <c r="E499" s="8">
        <f>IF(O499&gt;0,RANK(O499,(N499:P499,Q499:AE499)),0)</f>
        <v>0</v>
      </c>
      <c r="F499" s="8">
        <f t="shared" si="118"/>
        <v>0</v>
      </c>
      <c r="G499" s="61">
        <f t="shared" si="113"/>
        <v>2</v>
      </c>
      <c r="H499" s="66">
        <f t="shared" si="114"/>
        <v>1</v>
      </c>
      <c r="I499" s="7"/>
      <c r="J499" s="2">
        <f t="shared" si="119"/>
        <v>1</v>
      </c>
      <c r="K499" s="2">
        <f t="shared" si="120"/>
        <v>0</v>
      </c>
      <c r="L499" s="2">
        <f t="shared" si="121"/>
        <v>0</v>
      </c>
      <c r="M499" s="2">
        <f t="shared" si="122"/>
        <v>0</v>
      </c>
      <c r="N499" s="61">
        <v>2</v>
      </c>
      <c r="O499" s="61">
        <v>0</v>
      </c>
      <c r="P499" s="61">
        <v>0</v>
      </c>
      <c r="R499" s="61">
        <v>0</v>
      </c>
      <c r="T499" s="65"/>
      <c r="Y499" s="61">
        <v>0</v>
      </c>
      <c r="Z499" s="61">
        <v>0</v>
      </c>
      <c r="AG499" t="str">
        <f t="shared" si="115"/>
        <v xml:space="preserve"> Moro Twps</v>
      </c>
      <c r="AH499" t="s">
        <v>662</v>
      </c>
      <c r="AI499">
        <v>2</v>
      </c>
      <c r="AK499">
        <v>1</v>
      </c>
      <c r="AL499" s="105">
        <v>23</v>
      </c>
      <c r="AM499" s="107">
        <v>3</v>
      </c>
      <c r="AO499" s="139">
        <v>47176</v>
      </c>
      <c r="AP499" s="111">
        <f t="shared" si="123"/>
        <v>23003</v>
      </c>
      <c r="AQ499" t="s">
        <v>882</v>
      </c>
      <c r="AR499">
        <f t="shared" si="116"/>
        <v>2347176</v>
      </c>
      <c r="AS499" s="1">
        <v>0</v>
      </c>
    </row>
    <row r="500" spans="1:50" hidden="1" outlineLevel="1">
      <c r="A500" t="s">
        <v>1033</v>
      </c>
      <c r="B500" s="8" t="s">
        <v>263</v>
      </c>
      <c r="C500" s="1">
        <f>SUM(N500:AE500)</f>
        <v>482</v>
      </c>
      <c r="D500" s="8">
        <f>IF(N500&gt;0, RANK(N500,(N500:P500,Q500:AE500)),0)</f>
        <v>3</v>
      </c>
      <c r="E500" s="8">
        <f>IF(O500&gt;0,RANK(O500,(N500:P500,Q500:AE500)),0)</f>
        <v>2</v>
      </c>
      <c r="F500" s="8">
        <f>IF(P500&gt;0,RANK(P500,(N500:AE500)),0)</f>
        <v>1</v>
      </c>
      <c r="G500" s="61">
        <f t="shared" si="113"/>
        <v>9</v>
      </c>
      <c r="H500" s="66">
        <f t="shared" si="114"/>
        <v>1.8672199170124481E-2</v>
      </c>
      <c r="I500" s="7"/>
      <c r="J500" s="2">
        <f>IF(C500=0,"-",N500/C500)</f>
        <v>6.6390041493775934E-2</v>
      </c>
      <c r="K500" s="2">
        <f>IF(C500=0,"-",O500/C500)</f>
        <v>0.43983402489626555</v>
      </c>
      <c r="L500" s="2">
        <f>IF(C500=0,"-",P500/C500)</f>
        <v>0.45850622406639002</v>
      </c>
      <c r="M500" s="2">
        <f>IF(C500=0,"-",(1-J500-K500-L500))</f>
        <v>3.5269709543568506E-2</v>
      </c>
      <c r="N500" s="61">
        <v>32</v>
      </c>
      <c r="O500" s="61">
        <v>212</v>
      </c>
      <c r="P500" s="61">
        <v>221</v>
      </c>
      <c r="R500" s="61">
        <v>2</v>
      </c>
      <c r="T500" s="65"/>
      <c r="Y500" s="61">
        <v>5</v>
      </c>
      <c r="Z500" s="61">
        <v>10</v>
      </c>
      <c r="AG500" t="str">
        <f>A500</f>
        <v>Morrill</v>
      </c>
      <c r="AH500" t="s">
        <v>780</v>
      </c>
      <c r="AI500">
        <v>2</v>
      </c>
      <c r="AK500">
        <v>1</v>
      </c>
      <c r="AL500" s="105">
        <v>23</v>
      </c>
      <c r="AM500" s="107">
        <v>27</v>
      </c>
      <c r="AN500" s="107">
        <v>70</v>
      </c>
      <c r="AO500" s="111">
        <v>47245</v>
      </c>
      <c r="AP500" s="111">
        <f t="shared" si="123"/>
        <v>23027</v>
      </c>
      <c r="AQ500" t="s">
        <v>2345</v>
      </c>
      <c r="AR500">
        <f t="shared" si="116"/>
        <v>2347245</v>
      </c>
      <c r="AS500" s="1">
        <v>23</v>
      </c>
      <c r="AV500">
        <v>17.05</v>
      </c>
      <c r="AW500">
        <v>0.49</v>
      </c>
      <c r="AX500">
        <v>16.559999999999999</v>
      </c>
    </row>
    <row r="501" spans="1:50" hidden="1" outlineLevel="1">
      <c r="A501" t="s">
        <v>482</v>
      </c>
      <c r="B501" s="8" t="s">
        <v>263</v>
      </c>
      <c r="C501" s="1">
        <f t="shared" si="117"/>
        <v>247</v>
      </c>
      <c r="D501" s="8">
        <f>IF(N501&gt;0, RANK(N501,(N501:P501,Q501:AE501)),0)</f>
        <v>3</v>
      </c>
      <c r="E501" s="8">
        <f>IF(O501&gt;0,RANK(O501,(N501:P501,Q501:AE501)),0)</f>
        <v>2</v>
      </c>
      <c r="F501" s="8">
        <f t="shared" si="118"/>
        <v>1</v>
      </c>
      <c r="G501" s="61">
        <f t="shared" si="113"/>
        <v>15</v>
      </c>
      <c r="H501" s="66">
        <f t="shared" si="114"/>
        <v>6.0728744939271252E-2</v>
      </c>
      <c r="I501" s="7"/>
      <c r="J501" s="2">
        <f t="shared" si="119"/>
        <v>0.23481781376518218</v>
      </c>
      <c r="K501" s="2">
        <f t="shared" si="120"/>
        <v>0.34008097165991902</v>
      </c>
      <c r="L501" s="2">
        <f t="shared" si="121"/>
        <v>0.40080971659919029</v>
      </c>
      <c r="M501" s="2">
        <f t="shared" si="122"/>
        <v>2.4291497975708509E-2</v>
      </c>
      <c r="N501" s="61">
        <v>58</v>
      </c>
      <c r="O501" s="61">
        <v>84</v>
      </c>
      <c r="P501" s="61">
        <v>99</v>
      </c>
      <c r="R501" s="61">
        <v>1</v>
      </c>
      <c r="T501" s="65"/>
      <c r="Y501" s="61">
        <v>5</v>
      </c>
      <c r="Z501" s="61">
        <v>0</v>
      </c>
      <c r="AG501" t="str">
        <f>A501</f>
        <v>Moscow</v>
      </c>
      <c r="AH501" t="s">
        <v>2099</v>
      </c>
      <c r="AI501">
        <v>2</v>
      </c>
      <c r="AK501">
        <v>1</v>
      </c>
      <c r="AL501" s="105">
        <v>23</v>
      </c>
      <c r="AM501" s="107">
        <v>25</v>
      </c>
      <c r="AN501" s="107">
        <v>100</v>
      </c>
      <c r="AO501" s="111">
        <v>47455</v>
      </c>
      <c r="AP501" s="111">
        <f t="shared" si="123"/>
        <v>23025</v>
      </c>
      <c r="AQ501" t="s">
        <v>2345</v>
      </c>
      <c r="AR501">
        <f t="shared" si="116"/>
        <v>2347455</v>
      </c>
      <c r="AS501" s="1">
        <v>7</v>
      </c>
      <c r="AV501">
        <v>48.21</v>
      </c>
      <c r="AW501">
        <v>2.4300000000000002</v>
      </c>
      <c r="AX501">
        <v>45.78</v>
      </c>
    </row>
    <row r="502" spans="1:50" hidden="1" outlineLevel="1">
      <c r="A502" t="s">
        <v>939</v>
      </c>
      <c r="B502" s="8" t="s">
        <v>263</v>
      </c>
      <c r="C502" s="1">
        <f t="shared" si="117"/>
        <v>112</v>
      </c>
      <c r="D502" s="8">
        <f>IF(N502&gt;0, RANK(N502,(N502:P502,Q502:AE502)),0)</f>
        <v>3</v>
      </c>
      <c r="E502" s="8">
        <f>IF(O502&gt;0,RANK(O502,(N502:P502,Q502:AE502)),0)</f>
        <v>1</v>
      </c>
      <c r="F502" s="8">
        <f t="shared" si="118"/>
        <v>2</v>
      </c>
      <c r="G502" s="61">
        <f t="shared" si="113"/>
        <v>18</v>
      </c>
      <c r="H502" s="66">
        <f t="shared" si="114"/>
        <v>0.16071428571428573</v>
      </c>
      <c r="I502" s="7"/>
      <c r="J502" s="2">
        <f t="shared" si="119"/>
        <v>8.0357142857142863E-2</v>
      </c>
      <c r="K502" s="2">
        <f t="shared" si="120"/>
        <v>0.5267857142857143</v>
      </c>
      <c r="L502" s="2">
        <f t="shared" si="121"/>
        <v>0.36607142857142855</v>
      </c>
      <c r="M502" s="2">
        <f t="shared" si="122"/>
        <v>2.6785714285714246E-2</v>
      </c>
      <c r="N502" s="61">
        <v>9</v>
      </c>
      <c r="O502" s="61">
        <v>59</v>
      </c>
      <c r="P502" s="61">
        <v>41</v>
      </c>
      <c r="R502" s="61">
        <v>0</v>
      </c>
      <c r="T502" s="65"/>
      <c r="Y502" s="61">
        <v>1</v>
      </c>
      <c r="Z502" s="61">
        <v>2</v>
      </c>
      <c r="AG502" t="str">
        <f>A502</f>
        <v>Mount Chase</v>
      </c>
      <c r="AH502" t="s">
        <v>1357</v>
      </c>
      <c r="AI502">
        <v>2</v>
      </c>
      <c r="AK502">
        <v>1</v>
      </c>
      <c r="AL502" s="105">
        <v>23</v>
      </c>
      <c r="AM502" s="107">
        <v>19</v>
      </c>
      <c r="AN502" s="107">
        <v>225</v>
      </c>
      <c r="AO502" s="111">
        <v>47560</v>
      </c>
      <c r="AP502" s="111">
        <f t="shared" si="123"/>
        <v>23019</v>
      </c>
      <c r="AQ502" t="s">
        <v>2345</v>
      </c>
      <c r="AR502">
        <f t="shared" si="116"/>
        <v>2347560</v>
      </c>
      <c r="AS502" s="1">
        <v>3</v>
      </c>
      <c r="AV502">
        <v>37.409999999999997</v>
      </c>
      <c r="AW502">
        <v>1.1100000000000001</v>
      </c>
      <c r="AX502">
        <v>36.29</v>
      </c>
    </row>
    <row r="503" spans="1:50" hidden="1" outlineLevel="1">
      <c r="A503" t="s">
        <v>2287</v>
      </c>
      <c r="B503" s="8" t="s">
        <v>263</v>
      </c>
      <c r="C503" s="1">
        <f t="shared" si="117"/>
        <v>1351</v>
      </c>
      <c r="D503" s="8">
        <f>IF(N503&gt;0, RANK(N503,(N503:P503,Q503:AE503)),0)</f>
        <v>3</v>
      </c>
      <c r="E503" s="8">
        <f>IF(O503&gt;0,RANK(O503,(N503:P503,Q503:AE503)),0)</f>
        <v>2</v>
      </c>
      <c r="F503" s="8">
        <f t="shared" si="118"/>
        <v>1</v>
      </c>
      <c r="G503" s="61">
        <f t="shared" si="113"/>
        <v>534</v>
      </c>
      <c r="H503" s="66">
        <f t="shared" si="114"/>
        <v>0.39526276831976315</v>
      </c>
      <c r="I503" s="7"/>
      <c r="J503" s="2">
        <f t="shared" si="119"/>
        <v>0.13545521835677277</v>
      </c>
      <c r="K503" s="2">
        <f t="shared" si="120"/>
        <v>0.22871946706143598</v>
      </c>
      <c r="L503" s="2">
        <f t="shared" si="121"/>
        <v>0.62398223538119912</v>
      </c>
      <c r="M503" s="2">
        <f t="shared" si="122"/>
        <v>1.1843079200592133E-2</v>
      </c>
      <c r="N503" s="61">
        <v>183</v>
      </c>
      <c r="O503" s="61">
        <v>309</v>
      </c>
      <c r="P503" s="61">
        <v>843</v>
      </c>
      <c r="R503" s="61">
        <v>3</v>
      </c>
      <c r="T503" s="65"/>
      <c r="Y503" s="61">
        <v>6</v>
      </c>
      <c r="Z503" s="61">
        <v>7</v>
      </c>
      <c r="AG503" t="str">
        <f t="shared" si="115"/>
        <v>Mount Desert</v>
      </c>
      <c r="AH503" t="s">
        <v>1363</v>
      </c>
      <c r="AI503">
        <v>2</v>
      </c>
      <c r="AK503">
        <v>1</v>
      </c>
      <c r="AL503" s="105">
        <v>23</v>
      </c>
      <c r="AM503" s="107">
        <v>9</v>
      </c>
      <c r="AN503" s="107">
        <v>100</v>
      </c>
      <c r="AO503" s="111">
        <v>47630</v>
      </c>
      <c r="AP503" s="111">
        <f t="shared" si="123"/>
        <v>23009</v>
      </c>
      <c r="AQ503" t="s">
        <v>2345</v>
      </c>
      <c r="AR503">
        <f t="shared" si="116"/>
        <v>2347630</v>
      </c>
      <c r="AS503" s="1">
        <v>42</v>
      </c>
      <c r="AV503">
        <v>55.22</v>
      </c>
      <c r="AW503">
        <v>18.309999999999999</v>
      </c>
      <c r="AX503">
        <v>36.909999999999997</v>
      </c>
    </row>
    <row r="504" spans="1:50" hidden="1" outlineLevel="1">
      <c r="A504" t="s">
        <v>2426</v>
      </c>
      <c r="B504" s="8" t="s">
        <v>263</v>
      </c>
      <c r="C504" s="1">
        <f t="shared" si="117"/>
        <v>940</v>
      </c>
      <c r="D504" s="8">
        <f>IF(N504&gt;0, RANK(N504,(N504:P504,Q504:AE504)),0)</f>
        <v>3</v>
      </c>
      <c r="E504" s="8">
        <f>IF(O504&gt;0,RANK(O504,(N504:P504,Q504:AE504)),0)</f>
        <v>2</v>
      </c>
      <c r="F504" s="8">
        <f t="shared" si="118"/>
        <v>1</v>
      </c>
      <c r="G504" s="61">
        <f t="shared" si="113"/>
        <v>185</v>
      </c>
      <c r="H504" s="66">
        <f t="shared" si="114"/>
        <v>0.19680851063829788</v>
      </c>
      <c r="I504" s="7"/>
      <c r="J504" s="2">
        <f t="shared" si="119"/>
        <v>0.10957446808510639</v>
      </c>
      <c r="K504" s="2">
        <f t="shared" si="120"/>
        <v>0.33404255319148934</v>
      </c>
      <c r="L504" s="2">
        <f t="shared" si="121"/>
        <v>0.5308510638297872</v>
      </c>
      <c r="M504" s="2">
        <f t="shared" si="122"/>
        <v>2.5531914893617058E-2</v>
      </c>
      <c r="N504" s="61">
        <v>103</v>
      </c>
      <c r="O504" s="61">
        <v>314</v>
      </c>
      <c r="P504" s="61">
        <v>499</v>
      </c>
      <c r="R504" s="61">
        <v>8</v>
      </c>
      <c r="T504" s="65"/>
      <c r="Y504" s="61">
        <v>3</v>
      </c>
      <c r="Z504" s="61">
        <v>13</v>
      </c>
      <c r="AG504" t="str">
        <f t="shared" si="115"/>
        <v>Mount Vernon</v>
      </c>
      <c r="AH504" t="s">
        <v>1222</v>
      </c>
      <c r="AI504">
        <v>2</v>
      </c>
      <c r="AK504">
        <v>1</v>
      </c>
      <c r="AL504" s="105">
        <v>23</v>
      </c>
      <c r="AM504" s="107">
        <v>11</v>
      </c>
      <c r="AN504" s="107">
        <v>75</v>
      </c>
      <c r="AO504" s="111">
        <v>47770</v>
      </c>
      <c r="AP504" s="111">
        <f t="shared" si="123"/>
        <v>23011</v>
      </c>
      <c r="AQ504" t="s">
        <v>2345</v>
      </c>
      <c r="AR504">
        <f t="shared" si="116"/>
        <v>2347770</v>
      </c>
      <c r="AS504" s="1">
        <v>25</v>
      </c>
      <c r="AV504">
        <v>43.42</v>
      </c>
      <c r="AW504">
        <v>5.55</v>
      </c>
      <c r="AX504">
        <v>37.869999999999997</v>
      </c>
    </row>
    <row r="505" spans="1:50" hidden="1" outlineLevel="1">
      <c r="A505" t="s">
        <v>2248</v>
      </c>
      <c r="B505" s="8" t="s">
        <v>263</v>
      </c>
      <c r="C505" s="1">
        <f t="shared" si="117"/>
        <v>2084</v>
      </c>
      <c r="D505" s="8">
        <f>IF(N505&gt;0, RANK(N505,(N505:P505,Q505:AE505)),0)</f>
        <v>3</v>
      </c>
      <c r="E505" s="8">
        <f>IF(O505&gt;0,RANK(O505,(N505:P505,Q505:AE505)),0)</f>
        <v>2</v>
      </c>
      <c r="F505" s="8">
        <f t="shared" si="118"/>
        <v>1</v>
      </c>
      <c r="G505" s="61">
        <f t="shared" si="113"/>
        <v>253</v>
      </c>
      <c r="H505" s="66">
        <f t="shared" si="114"/>
        <v>0.12140115163147792</v>
      </c>
      <c r="I505" s="7"/>
      <c r="J505" s="2">
        <f t="shared" si="119"/>
        <v>0.12140115163147792</v>
      </c>
      <c r="K505" s="2">
        <f t="shared" si="120"/>
        <v>0.36420345489443379</v>
      </c>
      <c r="L505" s="2">
        <f t="shared" si="121"/>
        <v>0.4856046065259117</v>
      </c>
      <c r="M505" s="2">
        <f t="shared" si="122"/>
        <v>2.8790786948176661E-2</v>
      </c>
      <c r="N505" s="61">
        <v>253</v>
      </c>
      <c r="O505" s="61">
        <v>759</v>
      </c>
      <c r="P505" s="61">
        <v>1012</v>
      </c>
      <c r="R505" s="61">
        <v>22</v>
      </c>
      <c r="T505" s="65"/>
      <c r="Y505" s="61">
        <v>7</v>
      </c>
      <c r="Z505" s="61">
        <v>31</v>
      </c>
      <c r="AG505" t="str">
        <f t="shared" si="115"/>
        <v>Naples</v>
      </c>
      <c r="AH505" t="s">
        <v>1076</v>
      </c>
      <c r="AI505">
        <v>1</v>
      </c>
      <c r="AK505">
        <v>1</v>
      </c>
      <c r="AL505" s="105">
        <v>23</v>
      </c>
      <c r="AM505" s="107">
        <v>5</v>
      </c>
      <c r="AN505" s="107">
        <v>65</v>
      </c>
      <c r="AO505" s="111">
        <v>48085</v>
      </c>
      <c r="AP505" s="111">
        <f t="shared" si="123"/>
        <v>23005</v>
      </c>
      <c r="AQ505" t="s">
        <v>2345</v>
      </c>
      <c r="AR505">
        <f t="shared" si="116"/>
        <v>2348085</v>
      </c>
      <c r="AS505" s="1">
        <v>39</v>
      </c>
      <c r="AV505">
        <v>37.15</v>
      </c>
      <c r="AW505">
        <v>5.35</v>
      </c>
      <c r="AX505">
        <v>31.8</v>
      </c>
    </row>
    <row r="506" spans="1:50" hidden="1" outlineLevel="1">
      <c r="A506" t="s">
        <v>69</v>
      </c>
      <c r="B506" s="8" t="s">
        <v>263</v>
      </c>
      <c r="C506" s="1">
        <f t="shared" si="117"/>
        <v>18</v>
      </c>
      <c r="D506" s="8">
        <f>IF(N506&gt;0, RANK(N506,(N506:P506,Q506:AE506)),0)</f>
        <v>3</v>
      </c>
      <c r="E506" s="8">
        <f>IF(O506&gt;0,RANK(O506,(N506:P506,Q506:AE506)),0)</f>
        <v>1</v>
      </c>
      <c r="F506" s="8">
        <f t="shared" si="118"/>
        <v>2</v>
      </c>
      <c r="G506" s="61">
        <f t="shared" si="113"/>
        <v>1</v>
      </c>
      <c r="H506" s="66">
        <f t="shared" si="114"/>
        <v>5.5555555555555552E-2</v>
      </c>
      <c r="I506" s="7"/>
      <c r="J506" s="2">
        <f t="shared" si="119"/>
        <v>0.27777777777777779</v>
      </c>
      <c r="K506" s="2">
        <f t="shared" si="120"/>
        <v>0.3888888888888889</v>
      </c>
      <c r="L506" s="2">
        <f t="shared" si="121"/>
        <v>0.33333333333333331</v>
      </c>
      <c r="M506" s="2">
        <f t="shared" si="122"/>
        <v>0</v>
      </c>
      <c r="N506" s="61">
        <v>5</v>
      </c>
      <c r="O506" s="61">
        <v>7</v>
      </c>
      <c r="P506" s="61">
        <v>6</v>
      </c>
      <c r="R506" s="61">
        <v>0</v>
      </c>
      <c r="T506" s="65"/>
      <c r="Y506" s="61">
        <v>0</v>
      </c>
      <c r="Z506" s="61">
        <v>0</v>
      </c>
      <c r="AG506" t="str">
        <f t="shared" si="115"/>
        <v>Nashville</v>
      </c>
      <c r="AH506" t="s">
        <v>662</v>
      </c>
      <c r="AI506">
        <v>2</v>
      </c>
      <c r="AK506">
        <v>1</v>
      </c>
      <c r="AL506" s="105">
        <v>23</v>
      </c>
      <c r="AM506" s="107">
        <v>3</v>
      </c>
      <c r="AN506" s="107">
        <v>220</v>
      </c>
      <c r="AO506" s="111">
        <v>48120</v>
      </c>
      <c r="AP506" s="111">
        <f t="shared" si="123"/>
        <v>23003</v>
      </c>
      <c r="AQ506" t="s">
        <v>1757</v>
      </c>
      <c r="AR506">
        <f t="shared" si="116"/>
        <v>2348120</v>
      </c>
      <c r="AS506" s="1">
        <v>0</v>
      </c>
      <c r="AV506">
        <v>35.51</v>
      </c>
      <c r="AW506">
        <v>0.38</v>
      </c>
      <c r="AX506">
        <v>35.119999999999997</v>
      </c>
    </row>
    <row r="507" spans="1:50" hidden="1" outlineLevel="1">
      <c r="A507" t="s">
        <v>1870</v>
      </c>
      <c r="B507" s="8" t="s">
        <v>263</v>
      </c>
      <c r="C507" s="1">
        <f t="shared" si="117"/>
        <v>251</v>
      </c>
      <c r="D507" s="8">
        <f>IF(N507&gt;0, RANK(N507,(N507:P507,Q507:AE507)),0)</f>
        <v>3</v>
      </c>
      <c r="E507" s="8">
        <f>IF(O507&gt;0,RANK(O507,(N507:P507,Q507:AE507)),0)</f>
        <v>2</v>
      </c>
      <c r="F507" s="8">
        <f t="shared" si="118"/>
        <v>1</v>
      </c>
      <c r="G507" s="61">
        <f t="shared" si="113"/>
        <v>46</v>
      </c>
      <c r="H507" s="66">
        <f t="shared" si="114"/>
        <v>0.18326693227091634</v>
      </c>
      <c r="I507" s="7"/>
      <c r="J507" s="2">
        <f t="shared" si="119"/>
        <v>0.17928286852589642</v>
      </c>
      <c r="K507" s="2">
        <f t="shared" si="120"/>
        <v>0.29880478087649404</v>
      </c>
      <c r="L507" s="2">
        <f t="shared" si="121"/>
        <v>0.48207171314741037</v>
      </c>
      <c r="M507" s="2">
        <f t="shared" si="122"/>
        <v>3.9840637450199168E-2</v>
      </c>
      <c r="N507" s="61">
        <v>45</v>
      </c>
      <c r="O507" s="61">
        <v>75</v>
      </c>
      <c r="P507" s="61">
        <v>121</v>
      </c>
      <c r="R507" s="61">
        <v>1</v>
      </c>
      <c r="T507" s="65"/>
      <c r="Y507" s="61">
        <v>4</v>
      </c>
      <c r="Z507" s="61">
        <v>5</v>
      </c>
      <c r="AG507" t="str">
        <f t="shared" si="115"/>
        <v>New Canada</v>
      </c>
      <c r="AH507" t="s">
        <v>662</v>
      </c>
      <c r="AI507">
        <v>2</v>
      </c>
      <c r="AK507">
        <v>1</v>
      </c>
      <c r="AL507" s="105">
        <v>23</v>
      </c>
      <c r="AM507" s="107">
        <v>3</v>
      </c>
      <c r="AN507" s="107">
        <v>225</v>
      </c>
      <c r="AO507" s="111">
        <v>48575</v>
      </c>
      <c r="AP507" s="111">
        <f t="shared" si="123"/>
        <v>23003</v>
      </c>
      <c r="AQ507" t="s">
        <v>2345</v>
      </c>
      <c r="AR507">
        <f t="shared" si="116"/>
        <v>2348575</v>
      </c>
      <c r="AS507" s="1">
        <v>11</v>
      </c>
      <c r="AV507">
        <v>36.43</v>
      </c>
      <c r="AW507">
        <v>0.59</v>
      </c>
      <c r="AX507">
        <v>35.83</v>
      </c>
    </row>
    <row r="508" spans="1:50" hidden="1" outlineLevel="1">
      <c r="A508" t="s">
        <v>2001</v>
      </c>
      <c r="B508" s="8" t="s">
        <v>263</v>
      </c>
      <c r="C508" s="1">
        <f t="shared" si="117"/>
        <v>3159</v>
      </c>
      <c r="D508" s="8">
        <f>IF(N508&gt;0, RANK(N508,(N508:P508,Q508:AE508)),0)</f>
        <v>3</v>
      </c>
      <c r="E508" s="8">
        <f>IF(O508&gt;0,RANK(O508,(N508:P508,Q508:AE508)),0)</f>
        <v>2</v>
      </c>
      <c r="F508" s="8">
        <f t="shared" si="118"/>
        <v>1</v>
      </c>
      <c r="G508" s="61">
        <f t="shared" si="113"/>
        <v>494</v>
      </c>
      <c r="H508" s="66">
        <f t="shared" si="114"/>
        <v>0.15637860082304528</v>
      </c>
      <c r="I508" s="7"/>
      <c r="J508" s="2">
        <f t="shared" si="119"/>
        <v>8.768597657486546E-2</v>
      </c>
      <c r="K508" s="2">
        <f t="shared" si="120"/>
        <v>0.36340614118391895</v>
      </c>
      <c r="L508" s="2">
        <f t="shared" si="121"/>
        <v>0.51978474200696423</v>
      </c>
      <c r="M508" s="2">
        <f t="shared" si="122"/>
        <v>2.9123140234251443E-2</v>
      </c>
      <c r="N508" s="61">
        <v>277</v>
      </c>
      <c r="O508" s="61">
        <v>1148</v>
      </c>
      <c r="P508" s="61">
        <v>1642</v>
      </c>
      <c r="R508" s="61">
        <v>19</v>
      </c>
      <c r="T508" s="65"/>
      <c r="Y508" s="61">
        <v>13</v>
      </c>
      <c r="Z508" s="61">
        <v>60</v>
      </c>
      <c r="AG508" t="str">
        <f t="shared" si="115"/>
        <v>New Gloucester</v>
      </c>
      <c r="AH508" t="s">
        <v>1076</v>
      </c>
      <c r="AI508">
        <v>1</v>
      </c>
      <c r="AK508">
        <v>1</v>
      </c>
      <c r="AL508" s="105">
        <v>23</v>
      </c>
      <c r="AM508" s="107">
        <v>5</v>
      </c>
      <c r="AN508" s="107">
        <v>70</v>
      </c>
      <c r="AO508" s="111">
        <v>48820</v>
      </c>
      <c r="AP508" s="111">
        <f t="shared" si="123"/>
        <v>23005</v>
      </c>
      <c r="AQ508" t="s">
        <v>2345</v>
      </c>
      <c r="AR508">
        <f t="shared" si="116"/>
        <v>2348820</v>
      </c>
      <c r="AS508" s="1">
        <v>72</v>
      </c>
      <c r="AV508">
        <v>47.78</v>
      </c>
      <c r="AW508">
        <v>0.68</v>
      </c>
      <c r="AX508">
        <v>47.1</v>
      </c>
    </row>
    <row r="509" spans="1:50" hidden="1" outlineLevel="1">
      <c r="A509" t="s">
        <v>1237</v>
      </c>
      <c r="B509" s="8" t="s">
        <v>263</v>
      </c>
      <c r="C509" s="1">
        <f t="shared" si="117"/>
        <v>314</v>
      </c>
      <c r="D509" s="8">
        <f>IF(N509&gt;0, RANK(N509,(N509:P509,Q509:AE509)),0)</f>
        <v>3</v>
      </c>
      <c r="E509" s="8">
        <f>IF(O509&gt;0,RANK(O509,(N509:P509,Q509:AE509)),0)</f>
        <v>1</v>
      </c>
      <c r="F509" s="8">
        <f t="shared" si="118"/>
        <v>1</v>
      </c>
      <c r="G509" s="61">
        <f t="shared" si="113"/>
        <v>0</v>
      </c>
      <c r="H509" s="66">
        <f t="shared" si="114"/>
        <v>0</v>
      </c>
      <c r="I509" s="7"/>
      <c r="J509" s="2">
        <f t="shared" si="119"/>
        <v>0.12738853503184713</v>
      </c>
      <c r="K509" s="2">
        <f t="shared" si="120"/>
        <v>0.38535031847133761</v>
      </c>
      <c r="L509" s="2">
        <f t="shared" si="121"/>
        <v>0.38535031847133761</v>
      </c>
      <c r="M509" s="2">
        <f t="shared" si="122"/>
        <v>0.10191082802547768</v>
      </c>
      <c r="N509" s="61">
        <v>40</v>
      </c>
      <c r="O509" s="61">
        <v>121</v>
      </c>
      <c r="P509" s="61">
        <v>121</v>
      </c>
      <c r="R509" s="61">
        <v>24</v>
      </c>
      <c r="T509" s="65"/>
      <c r="Y509" s="61">
        <v>3</v>
      </c>
      <c r="Z509" s="61">
        <v>5</v>
      </c>
      <c r="AG509" t="str">
        <f t="shared" si="115"/>
        <v>New Limerick</v>
      </c>
      <c r="AH509" t="s">
        <v>662</v>
      </c>
      <c r="AI509">
        <v>2</v>
      </c>
      <c r="AK509">
        <v>1</v>
      </c>
      <c r="AL509" s="105">
        <v>23</v>
      </c>
      <c r="AM509" s="107">
        <v>3</v>
      </c>
      <c r="AN509" s="107">
        <v>230</v>
      </c>
      <c r="AO509" s="111">
        <v>48960</v>
      </c>
      <c r="AP509" s="111">
        <f t="shared" si="123"/>
        <v>23003</v>
      </c>
      <c r="AQ509" t="s">
        <v>2345</v>
      </c>
      <c r="AR509">
        <f t="shared" si="116"/>
        <v>2348960</v>
      </c>
      <c r="AS509" s="1">
        <v>8</v>
      </c>
      <c r="AV509">
        <v>19.5</v>
      </c>
      <c r="AW509">
        <v>1.03</v>
      </c>
      <c r="AX509">
        <v>18.47</v>
      </c>
    </row>
    <row r="510" spans="1:50" hidden="1" outlineLevel="1">
      <c r="A510" t="s">
        <v>1781</v>
      </c>
      <c r="B510" s="8" t="s">
        <v>263</v>
      </c>
      <c r="C510" s="1">
        <f t="shared" si="117"/>
        <v>414</v>
      </c>
      <c r="D510" s="8">
        <f>IF(N510&gt;0, RANK(N510,(N510:P510,Q510:AE510)),0)</f>
        <v>3</v>
      </c>
      <c r="E510" s="8">
        <f>IF(O510&gt;0,RANK(O510,(N510:P510,Q510:AE510)),0)</f>
        <v>2</v>
      </c>
      <c r="F510" s="8">
        <f t="shared" si="118"/>
        <v>1</v>
      </c>
      <c r="G510" s="61">
        <f t="shared" si="113"/>
        <v>43</v>
      </c>
      <c r="H510" s="66">
        <f t="shared" si="114"/>
        <v>0.10386473429951691</v>
      </c>
      <c r="I510" s="7"/>
      <c r="J510" s="2">
        <f t="shared" si="119"/>
        <v>0.14009661835748793</v>
      </c>
      <c r="K510" s="2">
        <f t="shared" si="120"/>
        <v>0.33574879227053139</v>
      </c>
      <c r="L510" s="2">
        <f t="shared" si="121"/>
        <v>0.43961352657004832</v>
      </c>
      <c r="M510" s="2">
        <f t="shared" si="122"/>
        <v>8.4541062801932465E-2</v>
      </c>
      <c r="N510" s="61">
        <v>58</v>
      </c>
      <c r="O510" s="61">
        <v>139</v>
      </c>
      <c r="P510" s="61">
        <v>182</v>
      </c>
      <c r="R510" s="61">
        <v>26</v>
      </c>
      <c r="T510" s="65"/>
      <c r="Y510" s="61">
        <v>3</v>
      </c>
      <c r="Z510" s="61">
        <v>6</v>
      </c>
      <c r="AG510" t="str">
        <f t="shared" si="115"/>
        <v>New Portland</v>
      </c>
      <c r="AH510" t="s">
        <v>2099</v>
      </c>
      <c r="AI510">
        <v>2</v>
      </c>
      <c r="AK510">
        <v>1</v>
      </c>
      <c r="AL510" s="105">
        <v>23</v>
      </c>
      <c r="AM510" s="107">
        <v>25</v>
      </c>
      <c r="AN510" s="107">
        <v>105</v>
      </c>
      <c r="AO510" s="111">
        <v>49205</v>
      </c>
      <c r="AP510" s="111">
        <f t="shared" si="123"/>
        <v>23025</v>
      </c>
      <c r="AQ510" t="s">
        <v>2345</v>
      </c>
      <c r="AR510">
        <f t="shared" si="116"/>
        <v>2349205</v>
      </c>
      <c r="AS510" s="1">
        <v>16</v>
      </c>
      <c r="AV510">
        <v>43.79</v>
      </c>
      <c r="AW510">
        <v>0.35</v>
      </c>
      <c r="AX510">
        <v>43.44</v>
      </c>
    </row>
    <row r="511" spans="1:50" hidden="1" outlineLevel="1">
      <c r="A511" t="s">
        <v>2042</v>
      </c>
      <c r="B511" s="8" t="s">
        <v>263</v>
      </c>
      <c r="C511" s="1">
        <f t="shared" si="117"/>
        <v>839</v>
      </c>
      <c r="D511" s="8">
        <f>IF(N511&gt;0, RANK(N511,(N511:P511,Q511:AE511)),0)</f>
        <v>3</v>
      </c>
      <c r="E511" s="8">
        <f>IF(O511&gt;0,RANK(O511,(N511:P511,Q511:AE511)),0)</f>
        <v>2</v>
      </c>
      <c r="F511" s="8">
        <f t="shared" si="118"/>
        <v>1</v>
      </c>
      <c r="G511" s="61">
        <f t="shared" ref="G511:G574" si="124">IF(C511&gt;0,MAX(N511:P511)-LARGE(N511:P511,2),0)</f>
        <v>100</v>
      </c>
      <c r="H511" s="66">
        <f t="shared" ref="H511:H574" si="125">IF(C511&gt;0,G511/C511,0)</f>
        <v>0.11918951132300358</v>
      </c>
      <c r="I511" s="7"/>
      <c r="J511" s="2">
        <f t="shared" si="119"/>
        <v>0.12514898688915377</v>
      </c>
      <c r="K511" s="2">
        <f t="shared" si="120"/>
        <v>0.35637663885578069</v>
      </c>
      <c r="L511" s="2">
        <f t="shared" si="121"/>
        <v>0.47556615017878429</v>
      </c>
      <c r="M511" s="2">
        <f t="shared" si="122"/>
        <v>4.2908224076281198E-2</v>
      </c>
      <c r="N511" s="61">
        <v>105</v>
      </c>
      <c r="O511" s="61">
        <v>299</v>
      </c>
      <c r="P511" s="61">
        <v>399</v>
      </c>
      <c r="R511" s="61">
        <v>6</v>
      </c>
      <c r="T511" s="65"/>
      <c r="Y511" s="61">
        <v>8</v>
      </c>
      <c r="Z511" s="61">
        <v>22</v>
      </c>
      <c r="AG511" t="str">
        <f t="shared" si="115"/>
        <v>New Sharon</v>
      </c>
      <c r="AH511" t="s">
        <v>501</v>
      </c>
      <c r="AI511">
        <v>2</v>
      </c>
      <c r="AK511">
        <v>1</v>
      </c>
      <c r="AL511" s="105">
        <v>23</v>
      </c>
      <c r="AM511" s="107">
        <v>7</v>
      </c>
      <c r="AN511" s="107">
        <v>60</v>
      </c>
      <c r="AO511" s="111">
        <v>49345</v>
      </c>
      <c r="AP511" s="111">
        <f t="shared" si="123"/>
        <v>23007</v>
      </c>
      <c r="AQ511" t="s">
        <v>2345</v>
      </c>
      <c r="AR511">
        <f t="shared" si="116"/>
        <v>2349345</v>
      </c>
      <c r="AS511" s="1">
        <v>20</v>
      </c>
      <c r="AV511">
        <v>46.57</v>
      </c>
      <c r="AW511">
        <v>0.62</v>
      </c>
      <c r="AX511">
        <v>45.95</v>
      </c>
    </row>
    <row r="512" spans="1:50" hidden="1" outlineLevel="1">
      <c r="A512" t="s">
        <v>2417</v>
      </c>
      <c r="B512" s="8" t="s">
        <v>263</v>
      </c>
      <c r="C512" s="1">
        <f t="shared" si="117"/>
        <v>337</v>
      </c>
      <c r="D512" s="8">
        <f>IF(N512&gt;0, RANK(N512,(N512:P512,Q512:AE512)),0)</f>
        <v>3</v>
      </c>
      <c r="E512" s="8">
        <f>IF(O512&gt;0,RANK(O512,(N512:P512,Q512:AE512)),0)</f>
        <v>2</v>
      </c>
      <c r="F512" s="8">
        <f t="shared" si="118"/>
        <v>1</v>
      </c>
      <c r="G512" s="61">
        <f t="shared" si="124"/>
        <v>47</v>
      </c>
      <c r="H512" s="66">
        <f t="shared" si="125"/>
        <v>0.1394658753709199</v>
      </c>
      <c r="I512" s="7"/>
      <c r="J512" s="2">
        <f t="shared" si="119"/>
        <v>0.12462908011869436</v>
      </c>
      <c r="K512" s="2">
        <f t="shared" si="120"/>
        <v>0.35608308605341249</v>
      </c>
      <c r="L512" s="2">
        <f t="shared" si="121"/>
        <v>0.49554896142433236</v>
      </c>
      <c r="M512" s="2">
        <f t="shared" si="122"/>
        <v>2.3738872403560873E-2</v>
      </c>
      <c r="N512" s="61">
        <v>42</v>
      </c>
      <c r="O512" s="61">
        <v>120</v>
      </c>
      <c r="P512" s="61">
        <v>167</v>
      </c>
      <c r="R512" s="61">
        <v>1</v>
      </c>
      <c r="T512" s="65"/>
      <c r="Y512" s="61">
        <v>3</v>
      </c>
      <c r="Z512" s="61">
        <v>4</v>
      </c>
      <c r="AG512" t="str">
        <f t="shared" si="115"/>
        <v>New Sweden</v>
      </c>
      <c r="AH512" t="s">
        <v>662</v>
      </c>
      <c r="AI512">
        <v>2</v>
      </c>
      <c r="AK512">
        <v>1</v>
      </c>
      <c r="AL512" s="105">
        <v>23</v>
      </c>
      <c r="AM512" s="107">
        <v>3</v>
      </c>
      <c r="AN512" s="107">
        <v>235</v>
      </c>
      <c r="AO512" s="111">
        <v>49415</v>
      </c>
      <c r="AP512" s="111">
        <f t="shared" si="123"/>
        <v>23003</v>
      </c>
      <c r="AQ512" t="s">
        <v>2345</v>
      </c>
      <c r="AR512">
        <f t="shared" si="116"/>
        <v>2349415</v>
      </c>
      <c r="AS512" s="1">
        <v>23</v>
      </c>
      <c r="AV512">
        <v>34.729999999999997</v>
      </c>
      <c r="AW512">
        <v>0.03</v>
      </c>
      <c r="AX512">
        <v>34.700000000000003</v>
      </c>
    </row>
    <row r="513" spans="1:50" hidden="1" outlineLevel="1">
      <c r="A513" t="s">
        <v>1779</v>
      </c>
      <c r="B513" s="8" t="s">
        <v>263</v>
      </c>
      <c r="C513" s="1">
        <f t="shared" si="117"/>
        <v>391</v>
      </c>
      <c r="D513" s="8">
        <f>IF(N513&gt;0, RANK(N513,(N513:P513,Q513:AE513)),0)</f>
        <v>3</v>
      </c>
      <c r="E513" s="8">
        <f>IF(O513&gt;0,RANK(O513,(N513:P513,Q513:AE513)),0)</f>
        <v>2</v>
      </c>
      <c r="F513" s="8">
        <f t="shared" si="118"/>
        <v>1</v>
      </c>
      <c r="G513" s="61">
        <f t="shared" si="124"/>
        <v>44</v>
      </c>
      <c r="H513" s="66">
        <f t="shared" si="125"/>
        <v>0.11253196930946291</v>
      </c>
      <c r="I513" s="7"/>
      <c r="J513" s="2">
        <f t="shared" si="119"/>
        <v>0.12531969309462915</v>
      </c>
      <c r="K513" s="2">
        <f t="shared" si="120"/>
        <v>0.36061381074168797</v>
      </c>
      <c r="L513" s="2">
        <f t="shared" si="121"/>
        <v>0.47314578005115088</v>
      </c>
      <c r="M513" s="2">
        <f t="shared" si="122"/>
        <v>4.0920716112531952E-2</v>
      </c>
      <c r="N513" s="61">
        <v>49</v>
      </c>
      <c r="O513" s="61">
        <v>141</v>
      </c>
      <c r="P513" s="61">
        <v>185</v>
      </c>
      <c r="R513" s="61">
        <v>5</v>
      </c>
      <c r="T513" s="65"/>
      <c r="Y513" s="61">
        <v>3</v>
      </c>
      <c r="Z513" s="61">
        <v>8</v>
      </c>
      <c r="AG513" t="str">
        <f t="shared" si="115"/>
        <v>New Vineyard</v>
      </c>
      <c r="AH513" t="s">
        <v>501</v>
      </c>
      <c r="AI513">
        <v>2</v>
      </c>
      <c r="AK513">
        <v>1</v>
      </c>
      <c r="AL513" s="105">
        <v>23</v>
      </c>
      <c r="AM513" s="107">
        <v>7</v>
      </c>
      <c r="AN513" s="107">
        <v>65</v>
      </c>
      <c r="AO513" s="111">
        <v>49520</v>
      </c>
      <c r="AP513" s="111">
        <f t="shared" si="123"/>
        <v>23007</v>
      </c>
      <c r="AQ513" t="s">
        <v>2345</v>
      </c>
      <c r="AR513">
        <f t="shared" si="116"/>
        <v>2349520</v>
      </c>
      <c r="AS513" s="1">
        <v>24</v>
      </c>
      <c r="AV513">
        <v>36.380000000000003</v>
      </c>
      <c r="AW513">
        <v>0.52</v>
      </c>
      <c r="AX513">
        <v>35.86</v>
      </c>
    </row>
    <row r="514" spans="1:50" hidden="1" outlineLevel="1">
      <c r="A514" t="s">
        <v>1775</v>
      </c>
      <c r="B514" s="8" t="s">
        <v>263</v>
      </c>
      <c r="C514" s="1">
        <f t="shared" si="117"/>
        <v>828</v>
      </c>
      <c r="D514" s="8">
        <f>IF(N514&gt;0, RANK(N514,(N514:P514,Q514:AE514)),0)</f>
        <v>3</v>
      </c>
      <c r="E514" s="8">
        <f>IF(O514&gt;0,RANK(O514,(N514:P514,Q514:AE514)),0)</f>
        <v>2</v>
      </c>
      <c r="F514" s="8">
        <f t="shared" si="118"/>
        <v>1</v>
      </c>
      <c r="G514" s="61">
        <f t="shared" si="124"/>
        <v>80</v>
      </c>
      <c r="H514" s="66">
        <f t="shared" si="125"/>
        <v>9.6618357487922704E-2</v>
      </c>
      <c r="I514" s="7"/>
      <c r="J514" s="2">
        <f t="shared" si="119"/>
        <v>8.9371980676328497E-2</v>
      </c>
      <c r="K514" s="2">
        <f t="shared" si="120"/>
        <v>0.37439613526570048</v>
      </c>
      <c r="L514" s="2">
        <f t="shared" si="121"/>
        <v>0.47101449275362317</v>
      </c>
      <c r="M514" s="2">
        <f t="shared" si="122"/>
        <v>6.5217391304347894E-2</v>
      </c>
      <c r="N514" s="61">
        <v>74</v>
      </c>
      <c r="O514" s="61">
        <v>310</v>
      </c>
      <c r="P514" s="61">
        <v>390</v>
      </c>
      <c r="R514" s="61">
        <v>37</v>
      </c>
      <c r="T514" s="65"/>
      <c r="Y514" s="61">
        <v>4</v>
      </c>
      <c r="Z514" s="61">
        <v>13</v>
      </c>
      <c r="AG514" t="str">
        <f t="shared" si="115"/>
        <v>Newburgh</v>
      </c>
      <c r="AH514" t="s">
        <v>1357</v>
      </c>
      <c r="AI514">
        <v>2</v>
      </c>
      <c r="AK514">
        <v>1</v>
      </c>
      <c r="AL514" s="105">
        <v>23</v>
      </c>
      <c r="AM514" s="107">
        <v>19</v>
      </c>
      <c r="AN514" s="107">
        <v>230</v>
      </c>
      <c r="AO514" s="111">
        <v>48505</v>
      </c>
      <c r="AP514" s="111">
        <f t="shared" si="123"/>
        <v>23019</v>
      </c>
      <c r="AQ514" t="s">
        <v>2345</v>
      </c>
      <c r="AR514">
        <f t="shared" si="116"/>
        <v>2348505</v>
      </c>
      <c r="AS514" s="1">
        <v>21</v>
      </c>
      <c r="AV514">
        <v>30.95</v>
      </c>
      <c r="AW514">
        <v>7.0000000000000007E-2</v>
      </c>
      <c r="AX514">
        <v>30.88</v>
      </c>
    </row>
    <row r="515" spans="1:50" hidden="1" outlineLevel="1">
      <c r="A515" t="s">
        <v>1644</v>
      </c>
      <c r="B515" s="8" t="s">
        <v>263</v>
      </c>
      <c r="C515" s="1">
        <f t="shared" si="117"/>
        <v>1190</v>
      </c>
      <c r="D515" s="8">
        <f>IF(N515&gt;0, RANK(N515,(N515:P515,Q515:AE515)),0)</f>
        <v>3</v>
      </c>
      <c r="E515" s="8">
        <f>IF(O515&gt;0,RANK(O515,(N515:P515,Q515:AE515)),0)</f>
        <v>2</v>
      </c>
      <c r="F515" s="8">
        <f t="shared" si="118"/>
        <v>1</v>
      </c>
      <c r="G515" s="61">
        <f t="shared" si="124"/>
        <v>430</v>
      </c>
      <c r="H515" s="66">
        <f t="shared" si="125"/>
        <v>0.36134453781512604</v>
      </c>
      <c r="I515" s="7"/>
      <c r="J515" s="2">
        <f t="shared" si="119"/>
        <v>9.1596638655462179E-2</v>
      </c>
      <c r="K515" s="2">
        <f t="shared" si="120"/>
        <v>0.26050420168067229</v>
      </c>
      <c r="L515" s="2">
        <f t="shared" si="121"/>
        <v>0.62184873949579833</v>
      </c>
      <c r="M515" s="2">
        <f t="shared" si="122"/>
        <v>2.6050420168067134E-2</v>
      </c>
      <c r="N515" s="61">
        <v>109</v>
      </c>
      <c r="O515" s="61">
        <v>310</v>
      </c>
      <c r="P515" s="61">
        <v>740</v>
      </c>
      <c r="R515" s="61">
        <v>7</v>
      </c>
      <c r="T515" s="65"/>
      <c r="Y515" s="61">
        <v>13</v>
      </c>
      <c r="Z515" s="61">
        <v>11</v>
      </c>
      <c r="AG515" t="str">
        <f t="shared" si="115"/>
        <v>Newcastle</v>
      </c>
      <c r="AH515" t="s">
        <v>2246</v>
      </c>
      <c r="AI515">
        <v>1</v>
      </c>
      <c r="AK515">
        <v>1</v>
      </c>
      <c r="AL515" s="105">
        <v>23</v>
      </c>
      <c r="AM515" s="107">
        <v>15</v>
      </c>
      <c r="AN515" s="107">
        <v>60</v>
      </c>
      <c r="AO515" s="111">
        <v>48645</v>
      </c>
      <c r="AP515" s="111">
        <f t="shared" si="123"/>
        <v>23015</v>
      </c>
      <c r="AQ515" t="s">
        <v>2345</v>
      </c>
      <c r="AR515">
        <f t="shared" si="116"/>
        <v>2348645</v>
      </c>
      <c r="AS515" s="1">
        <v>13</v>
      </c>
      <c r="AV515">
        <v>32.57</v>
      </c>
      <c r="AW515">
        <v>3.59</v>
      </c>
      <c r="AX515">
        <v>28.98</v>
      </c>
    </row>
    <row r="516" spans="1:50" hidden="1" outlineLevel="1">
      <c r="A516" t="s">
        <v>1959</v>
      </c>
      <c r="B516" s="8" t="s">
        <v>263</v>
      </c>
      <c r="C516" s="1">
        <f t="shared" si="117"/>
        <v>769</v>
      </c>
      <c r="D516" s="8">
        <f>IF(N516&gt;0, RANK(N516,(N516:P516,Q516:AE516)),0)</f>
        <v>3</v>
      </c>
      <c r="E516" s="8">
        <f>IF(O516&gt;0,RANK(O516,(N516:P516,Q516:AE516)),0)</f>
        <v>2</v>
      </c>
      <c r="F516" s="8">
        <f t="shared" si="118"/>
        <v>1</v>
      </c>
      <c r="G516" s="61">
        <f t="shared" si="124"/>
        <v>152</v>
      </c>
      <c r="H516" s="66">
        <f t="shared" si="125"/>
        <v>0.1976592977893368</v>
      </c>
      <c r="I516" s="7"/>
      <c r="J516" s="2">
        <f t="shared" si="119"/>
        <v>9.7529258777633285E-2</v>
      </c>
      <c r="K516" s="2">
        <f t="shared" si="120"/>
        <v>0.32899869960988298</v>
      </c>
      <c r="L516" s="2">
        <f t="shared" si="121"/>
        <v>0.52665799739921981</v>
      </c>
      <c r="M516" s="2">
        <f t="shared" si="122"/>
        <v>4.681404421326385E-2</v>
      </c>
      <c r="N516" s="61">
        <v>75</v>
      </c>
      <c r="O516" s="61">
        <v>253</v>
      </c>
      <c r="P516" s="61">
        <v>405</v>
      </c>
      <c r="R516" s="61">
        <v>6</v>
      </c>
      <c r="T516" s="65"/>
      <c r="Y516" s="61">
        <v>9</v>
      </c>
      <c r="Z516" s="61">
        <v>21</v>
      </c>
      <c r="AG516" t="str">
        <f t="shared" si="115"/>
        <v>Newfield</v>
      </c>
      <c r="AH516" t="s">
        <v>1530</v>
      </c>
      <c r="AI516">
        <v>1</v>
      </c>
      <c r="AK516">
        <v>1</v>
      </c>
      <c r="AL516" s="105">
        <v>23</v>
      </c>
      <c r="AM516" s="107">
        <v>31</v>
      </c>
      <c r="AN516" s="107">
        <v>90</v>
      </c>
      <c r="AO516" s="111">
        <v>48750</v>
      </c>
      <c r="AP516" s="111">
        <f t="shared" si="123"/>
        <v>23031</v>
      </c>
      <c r="AQ516" t="s">
        <v>2345</v>
      </c>
      <c r="AR516">
        <f t="shared" si="116"/>
        <v>2348750</v>
      </c>
      <c r="AS516" s="1">
        <v>31</v>
      </c>
      <c r="AV516">
        <v>33.47</v>
      </c>
      <c r="AW516">
        <v>1.1499999999999999</v>
      </c>
      <c r="AX516">
        <v>32.31</v>
      </c>
    </row>
    <row r="517" spans="1:50" hidden="1" outlineLevel="1">
      <c r="A517" t="s">
        <v>829</v>
      </c>
      <c r="B517" s="8" t="s">
        <v>263</v>
      </c>
      <c r="C517" s="1">
        <f t="shared" si="117"/>
        <v>1570</v>
      </c>
      <c r="D517" s="8">
        <f>IF(N517&gt;0, RANK(N517,(N517:P517,Q517:AE517)),0)</f>
        <v>3</v>
      </c>
      <c r="E517" s="8">
        <f>IF(O517&gt;0,RANK(O517,(N517:P517,Q517:AE517)),0)</f>
        <v>2</v>
      </c>
      <c r="F517" s="8">
        <f t="shared" si="118"/>
        <v>1</v>
      </c>
      <c r="G517" s="61">
        <f t="shared" si="124"/>
        <v>1</v>
      </c>
      <c r="H517" s="66">
        <f t="shared" si="125"/>
        <v>6.3694267515923564E-4</v>
      </c>
      <c r="I517" s="7"/>
      <c r="J517" s="2">
        <f t="shared" si="119"/>
        <v>0.10254777070063695</v>
      </c>
      <c r="K517" s="2">
        <f t="shared" si="120"/>
        <v>0.43248407643312103</v>
      </c>
      <c r="L517" s="2">
        <f t="shared" si="121"/>
        <v>0.43312101910828027</v>
      </c>
      <c r="M517" s="2">
        <f t="shared" si="122"/>
        <v>3.1847133757961776E-2</v>
      </c>
      <c r="N517" s="61">
        <v>161</v>
      </c>
      <c r="O517" s="61">
        <v>679</v>
      </c>
      <c r="P517" s="61">
        <v>680</v>
      </c>
      <c r="R517" s="61">
        <v>18</v>
      </c>
      <c r="T517" s="65"/>
      <c r="Y517" s="61">
        <v>13</v>
      </c>
      <c r="Z517" s="61">
        <v>19</v>
      </c>
      <c r="AG517" t="str">
        <f t="shared" ref="AG517:AG580" si="126">A517</f>
        <v>Newport</v>
      </c>
      <c r="AH517" t="s">
        <v>1357</v>
      </c>
      <c r="AI517">
        <v>2</v>
      </c>
      <c r="AK517">
        <v>1</v>
      </c>
      <c r="AL517" s="105">
        <v>23</v>
      </c>
      <c r="AM517" s="107">
        <v>19</v>
      </c>
      <c r="AN517" s="107">
        <v>235</v>
      </c>
      <c r="AO517" s="111">
        <v>49065</v>
      </c>
      <c r="AP517" s="111">
        <f t="shared" si="123"/>
        <v>23019</v>
      </c>
      <c r="AQ517" t="s">
        <v>2345</v>
      </c>
      <c r="AR517">
        <f t="shared" si="116"/>
        <v>2349065</v>
      </c>
      <c r="AS517" s="1">
        <v>67</v>
      </c>
      <c r="AV517">
        <v>36.99</v>
      </c>
      <c r="AW517">
        <v>7.49</v>
      </c>
      <c r="AX517">
        <v>29.5</v>
      </c>
    </row>
    <row r="518" spans="1:50" hidden="1" outlineLevel="1">
      <c r="A518" t="s">
        <v>2021</v>
      </c>
      <c r="B518" s="8" t="s">
        <v>263</v>
      </c>
      <c r="C518" s="1">
        <f t="shared" si="117"/>
        <v>223</v>
      </c>
      <c r="D518" s="8">
        <f>IF(N518&gt;0, RANK(N518,(N518:P518,Q518:AE518)),0)</f>
        <v>3</v>
      </c>
      <c r="E518" s="8">
        <f>IF(O518&gt;0,RANK(O518,(N518:P518,Q518:AE518)),0)</f>
        <v>2</v>
      </c>
      <c r="F518" s="8">
        <f t="shared" si="118"/>
        <v>1</v>
      </c>
      <c r="G518" s="61">
        <f t="shared" si="124"/>
        <v>55</v>
      </c>
      <c r="H518" s="66">
        <f t="shared" si="125"/>
        <v>0.24663677130044842</v>
      </c>
      <c r="I518" s="7"/>
      <c r="J518" s="2">
        <f t="shared" si="119"/>
        <v>0.14349775784753363</v>
      </c>
      <c r="K518" s="2">
        <f t="shared" si="120"/>
        <v>0.28699551569506726</v>
      </c>
      <c r="L518" s="2">
        <f t="shared" si="121"/>
        <v>0.53363228699551568</v>
      </c>
      <c r="M518" s="2">
        <f t="shared" si="122"/>
        <v>3.5874439461883512E-2</v>
      </c>
      <c r="N518" s="61">
        <v>32</v>
      </c>
      <c r="O518" s="61">
        <v>64</v>
      </c>
      <c r="P518" s="61">
        <v>119</v>
      </c>
      <c r="R518" s="61">
        <v>4</v>
      </c>
      <c r="T518" s="65"/>
      <c r="Y518" s="61">
        <v>1</v>
      </c>
      <c r="Z518" s="61">
        <v>3</v>
      </c>
      <c r="AG518" t="str">
        <f t="shared" si="126"/>
        <v>Newry</v>
      </c>
      <c r="AH518" t="s">
        <v>2430</v>
      </c>
      <c r="AI518">
        <v>2</v>
      </c>
      <c r="AK518">
        <v>1</v>
      </c>
      <c r="AL518" s="105">
        <v>23</v>
      </c>
      <c r="AM518" s="107">
        <v>17</v>
      </c>
      <c r="AN518" s="107">
        <v>100</v>
      </c>
      <c r="AO518" s="111">
        <v>49275</v>
      </c>
      <c r="AP518" s="111">
        <f t="shared" si="123"/>
        <v>23017</v>
      </c>
      <c r="AQ518" t="s">
        <v>2345</v>
      </c>
      <c r="AR518">
        <f t="shared" si="116"/>
        <v>2349275</v>
      </c>
      <c r="AS518" s="1">
        <v>12</v>
      </c>
      <c r="AV518">
        <v>61.43</v>
      </c>
      <c r="AW518">
        <v>0.03</v>
      </c>
      <c r="AX518">
        <v>61.4</v>
      </c>
    </row>
    <row r="519" spans="1:50" hidden="1" outlineLevel="1">
      <c r="A519" t="s">
        <v>2025</v>
      </c>
      <c r="B519" s="8" t="s">
        <v>263</v>
      </c>
      <c r="C519" s="1">
        <f t="shared" si="117"/>
        <v>1099</v>
      </c>
      <c r="D519" s="8">
        <f>IF(N519&gt;0, RANK(N519,(N519:P519,Q519:AE519)),0)</f>
        <v>3</v>
      </c>
      <c r="E519" s="8">
        <f>IF(O519&gt;0,RANK(O519,(N519:P519,Q519:AE519)),0)</f>
        <v>2</v>
      </c>
      <c r="F519" s="8">
        <f t="shared" si="118"/>
        <v>1</v>
      </c>
      <c r="G519" s="61">
        <f t="shared" si="124"/>
        <v>349</v>
      </c>
      <c r="H519" s="66">
        <f t="shared" si="125"/>
        <v>0.31756141947224747</v>
      </c>
      <c r="I519" s="7"/>
      <c r="J519" s="2">
        <f t="shared" si="119"/>
        <v>8.1892629663330302E-2</v>
      </c>
      <c r="K519" s="2">
        <f t="shared" si="120"/>
        <v>0.29026387625113742</v>
      </c>
      <c r="L519" s="2">
        <f t="shared" si="121"/>
        <v>0.60782529572338495</v>
      </c>
      <c r="M519" s="2">
        <f t="shared" si="122"/>
        <v>2.0018198362147244E-2</v>
      </c>
      <c r="N519" s="61">
        <v>90</v>
      </c>
      <c r="O519" s="61">
        <v>319</v>
      </c>
      <c r="P519" s="61">
        <v>668</v>
      </c>
      <c r="R519" s="61">
        <v>3</v>
      </c>
      <c r="T519" s="65"/>
      <c r="Y519" s="61">
        <v>7</v>
      </c>
      <c r="Z519" s="61">
        <v>12</v>
      </c>
      <c r="AG519" t="str">
        <f t="shared" si="126"/>
        <v>Nobleboro</v>
      </c>
      <c r="AH519" t="s">
        <v>2246</v>
      </c>
      <c r="AI519">
        <v>1</v>
      </c>
      <c r="AK519">
        <v>1</v>
      </c>
      <c r="AL519" s="105">
        <v>23</v>
      </c>
      <c r="AM519" s="107">
        <v>15</v>
      </c>
      <c r="AN519" s="107">
        <v>62</v>
      </c>
      <c r="AO519" s="111">
        <v>49660</v>
      </c>
      <c r="AP519" s="111">
        <f t="shared" si="123"/>
        <v>23015</v>
      </c>
      <c r="AQ519" t="s">
        <v>2345</v>
      </c>
      <c r="AR519">
        <f t="shared" si="116"/>
        <v>2349660</v>
      </c>
      <c r="AS519" s="1">
        <v>17</v>
      </c>
      <c r="AV519">
        <v>23.33</v>
      </c>
      <c r="AW519">
        <v>4.29</v>
      </c>
      <c r="AX519">
        <v>19.04</v>
      </c>
    </row>
    <row r="520" spans="1:50" hidden="1" outlineLevel="1">
      <c r="A520" t="s">
        <v>1443</v>
      </c>
      <c r="B520" s="8" t="s">
        <v>263</v>
      </c>
      <c r="C520" s="1">
        <f t="shared" si="117"/>
        <v>1610</v>
      </c>
      <c r="D520" s="8">
        <f>IF(N520&gt;0, RANK(N520,(N520:P520,Q520:AE520)),0)</f>
        <v>3</v>
      </c>
      <c r="E520" s="8">
        <f>IF(O520&gt;0,RANK(O520,(N520:P520,Q520:AE520)),0)</f>
        <v>2</v>
      </c>
      <c r="F520" s="8">
        <f t="shared" si="118"/>
        <v>1</v>
      </c>
      <c r="G520" s="61">
        <f t="shared" si="124"/>
        <v>79</v>
      </c>
      <c r="H520" s="66">
        <f t="shared" si="125"/>
        <v>4.9068322981366458E-2</v>
      </c>
      <c r="I520" s="7"/>
      <c r="J520" s="2">
        <f t="shared" si="119"/>
        <v>0.13229813664596274</v>
      </c>
      <c r="K520" s="2">
        <f t="shared" si="120"/>
        <v>0.38944099378881986</v>
      </c>
      <c r="L520" s="2">
        <f t="shared" si="121"/>
        <v>0.43850931677018634</v>
      </c>
      <c r="M520" s="2">
        <f t="shared" si="122"/>
        <v>3.9751552795031009E-2</v>
      </c>
      <c r="N520" s="61">
        <v>213</v>
      </c>
      <c r="O520" s="61">
        <v>627</v>
      </c>
      <c r="P520" s="61">
        <v>706</v>
      </c>
      <c r="R520" s="61">
        <v>21</v>
      </c>
      <c r="T520" s="65"/>
      <c r="Y520" s="61">
        <v>19</v>
      </c>
      <c r="Z520" s="61">
        <v>24</v>
      </c>
      <c r="AG520" t="str">
        <f t="shared" si="126"/>
        <v>Norridgewock</v>
      </c>
      <c r="AH520" t="s">
        <v>2099</v>
      </c>
      <c r="AI520">
        <v>2</v>
      </c>
      <c r="AK520">
        <v>1</v>
      </c>
      <c r="AL520" s="105">
        <v>23</v>
      </c>
      <c r="AM520" s="107">
        <v>25</v>
      </c>
      <c r="AN520" s="107">
        <v>110</v>
      </c>
      <c r="AO520" s="111">
        <v>49835</v>
      </c>
      <c r="AP520" s="111">
        <f t="shared" si="123"/>
        <v>23025</v>
      </c>
      <c r="AQ520" t="s">
        <v>2345</v>
      </c>
      <c r="AR520">
        <f t="shared" si="116"/>
        <v>2349835</v>
      </c>
      <c r="AS520" s="1">
        <v>83</v>
      </c>
      <c r="AV520">
        <v>51.11</v>
      </c>
      <c r="AW520">
        <v>1.27</v>
      </c>
      <c r="AX520">
        <v>49.84</v>
      </c>
    </row>
    <row r="521" spans="1:50" hidden="1" outlineLevel="1">
      <c r="A521" t="s">
        <v>1399</v>
      </c>
      <c r="B521" s="8" t="s">
        <v>263</v>
      </c>
      <c r="C521" s="1">
        <f t="shared" si="117"/>
        <v>2724</v>
      </c>
      <c r="D521" s="8">
        <f>IF(N521&gt;0, RANK(N521,(N521:P521,Q521:AE521)),0)</f>
        <v>3</v>
      </c>
      <c r="E521" s="8">
        <f>IF(O521&gt;0,RANK(O521,(N521:P521,Q521:AE521)),0)</f>
        <v>2</v>
      </c>
      <c r="F521" s="8">
        <f t="shared" si="118"/>
        <v>1</v>
      </c>
      <c r="G521" s="61">
        <f t="shared" si="124"/>
        <v>526</v>
      </c>
      <c r="H521" s="66">
        <f t="shared" si="125"/>
        <v>0.19309838472834068</v>
      </c>
      <c r="I521" s="7"/>
      <c r="J521" s="2">
        <f t="shared" si="119"/>
        <v>0.13325991189427314</v>
      </c>
      <c r="K521" s="2">
        <f t="shared" si="120"/>
        <v>0.31975036710719529</v>
      </c>
      <c r="L521" s="2">
        <f t="shared" si="121"/>
        <v>0.51284875183553602</v>
      </c>
      <c r="M521" s="2">
        <f t="shared" si="122"/>
        <v>3.4140969162995582E-2</v>
      </c>
      <c r="N521" s="61">
        <v>363</v>
      </c>
      <c r="O521" s="61">
        <v>871</v>
      </c>
      <c r="P521" s="61">
        <v>1397</v>
      </c>
      <c r="R521" s="61">
        <v>23</v>
      </c>
      <c r="T521" s="65"/>
      <c r="Y521" s="61">
        <v>15</v>
      </c>
      <c r="Z521" s="61">
        <v>55</v>
      </c>
      <c r="AG521" t="str">
        <f t="shared" si="126"/>
        <v>North Berwick</v>
      </c>
      <c r="AH521" t="s">
        <v>1530</v>
      </c>
      <c r="AI521">
        <v>1</v>
      </c>
      <c r="AK521">
        <v>1</v>
      </c>
      <c r="AL521" s="105">
        <v>23</v>
      </c>
      <c r="AM521" s="107">
        <v>31</v>
      </c>
      <c r="AN521" s="107">
        <v>95</v>
      </c>
      <c r="AO521" s="111">
        <v>50325</v>
      </c>
      <c r="AP521" s="111">
        <f t="shared" si="123"/>
        <v>23031</v>
      </c>
      <c r="AQ521" t="s">
        <v>2345</v>
      </c>
      <c r="AR521">
        <f t="shared" si="116"/>
        <v>2350325</v>
      </c>
      <c r="AS521" s="1">
        <v>73</v>
      </c>
      <c r="AV521">
        <v>38.450000000000003</v>
      </c>
      <c r="AW521">
        <v>0.14000000000000001</v>
      </c>
      <c r="AX521">
        <v>38.299999999999997</v>
      </c>
    </row>
    <row r="522" spans="1:50" hidden="1" outlineLevel="1">
      <c r="A522" t="s">
        <v>1407</v>
      </c>
      <c r="B522" s="8" t="s">
        <v>263</v>
      </c>
      <c r="C522" s="1">
        <f t="shared" si="117"/>
        <v>264</v>
      </c>
      <c r="D522" s="8">
        <f>IF(N522&gt;0, RANK(N522,(N522:P522,Q522:AE522)),0)</f>
        <v>3</v>
      </c>
      <c r="E522" s="8">
        <f>IF(O522&gt;0,RANK(O522,(N522:P522,Q522:AE522)),0)</f>
        <v>2</v>
      </c>
      <c r="F522" s="8">
        <f t="shared" si="118"/>
        <v>1</v>
      </c>
      <c r="G522" s="61">
        <f t="shared" si="124"/>
        <v>124</v>
      </c>
      <c r="H522" s="66">
        <f t="shared" si="125"/>
        <v>0.46969696969696972</v>
      </c>
      <c r="I522" s="7"/>
      <c r="J522" s="2">
        <f t="shared" si="119"/>
        <v>0.10606060606060606</v>
      </c>
      <c r="K522" s="2">
        <f t="shared" si="120"/>
        <v>0.19696969696969696</v>
      </c>
      <c r="L522" s="2">
        <f t="shared" si="121"/>
        <v>0.66666666666666663</v>
      </c>
      <c r="M522" s="2">
        <f t="shared" si="122"/>
        <v>3.0303030303030387E-2</v>
      </c>
      <c r="N522" s="61">
        <v>28</v>
      </c>
      <c r="O522" s="61">
        <v>52</v>
      </c>
      <c r="P522" s="61">
        <v>176</v>
      </c>
      <c r="R522" s="61">
        <v>1</v>
      </c>
      <c r="T522" s="65"/>
      <c r="Y522" s="61">
        <v>4</v>
      </c>
      <c r="Z522" s="61">
        <v>3</v>
      </c>
      <c r="AG522" t="str">
        <f t="shared" si="126"/>
        <v>North Haven</v>
      </c>
      <c r="AH522" t="s">
        <v>533</v>
      </c>
      <c r="AI522">
        <v>1</v>
      </c>
      <c r="AK522">
        <v>1</v>
      </c>
      <c r="AL522" s="105">
        <v>23</v>
      </c>
      <c r="AM522" s="107">
        <v>13</v>
      </c>
      <c r="AN522" s="107">
        <v>40</v>
      </c>
      <c r="AO522" s="111">
        <v>51620</v>
      </c>
      <c r="AP522" s="111">
        <f t="shared" si="123"/>
        <v>23013</v>
      </c>
      <c r="AQ522" t="s">
        <v>2345</v>
      </c>
      <c r="AR522">
        <f t="shared" si="116"/>
        <v>2351620</v>
      </c>
      <c r="AS522" s="1">
        <v>14</v>
      </c>
      <c r="AV522">
        <v>82.49</v>
      </c>
      <c r="AW522">
        <v>70.849999999999994</v>
      </c>
      <c r="AX522">
        <v>11.64</v>
      </c>
    </row>
    <row r="523" spans="1:50" hidden="1" outlineLevel="1">
      <c r="A523" t="s">
        <v>699</v>
      </c>
      <c r="B523" s="8" t="s">
        <v>263</v>
      </c>
      <c r="C523" s="1">
        <f t="shared" si="117"/>
        <v>2457</v>
      </c>
      <c r="D523" s="8">
        <f>IF(N523&gt;0, RANK(N523,(N523:P523,Q523:AE523)),0)</f>
        <v>3</v>
      </c>
      <c r="E523" s="8">
        <f>IF(O523&gt;0,RANK(O523,(N523:P523,Q523:AE523)),0)</f>
        <v>2</v>
      </c>
      <c r="F523" s="8">
        <f t="shared" si="118"/>
        <v>1</v>
      </c>
      <c r="G523" s="61">
        <f t="shared" si="124"/>
        <v>805</v>
      </c>
      <c r="H523" s="66">
        <f t="shared" si="125"/>
        <v>0.32763532763532766</v>
      </c>
      <c r="I523" s="7"/>
      <c r="J523" s="2">
        <f t="shared" si="119"/>
        <v>6.1457061457061458E-2</v>
      </c>
      <c r="K523" s="2">
        <f t="shared" si="120"/>
        <v>0.2893772893772894</v>
      </c>
      <c r="L523" s="2">
        <f t="shared" si="121"/>
        <v>0.617012617012617</v>
      </c>
      <c r="M523" s="2">
        <f t="shared" si="122"/>
        <v>3.2153032153032224E-2</v>
      </c>
      <c r="N523" s="61">
        <v>151</v>
      </c>
      <c r="O523" s="61">
        <v>711</v>
      </c>
      <c r="P523" s="61">
        <v>1516</v>
      </c>
      <c r="R523" s="61">
        <v>8</v>
      </c>
      <c r="T523" s="65"/>
      <c r="Y523" s="61">
        <v>8</v>
      </c>
      <c r="Z523" s="61">
        <v>63</v>
      </c>
      <c r="AG523" t="str">
        <f t="shared" si="126"/>
        <v>North Yarmouth</v>
      </c>
      <c r="AH523" t="s">
        <v>1076</v>
      </c>
      <c r="AI523">
        <v>1</v>
      </c>
      <c r="AK523">
        <v>1</v>
      </c>
      <c r="AL523" s="105">
        <v>23</v>
      </c>
      <c r="AM523" s="107">
        <v>5</v>
      </c>
      <c r="AN523" s="107">
        <v>75</v>
      </c>
      <c r="AO523" s="111">
        <v>53860</v>
      </c>
      <c r="AP523" s="111">
        <f t="shared" si="123"/>
        <v>23005</v>
      </c>
      <c r="AQ523" t="s">
        <v>2345</v>
      </c>
      <c r="AR523">
        <f t="shared" si="116"/>
        <v>2353860</v>
      </c>
      <c r="AS523" s="1">
        <v>26</v>
      </c>
      <c r="AV523">
        <v>21.33</v>
      </c>
      <c r="AW523">
        <v>0.19</v>
      </c>
      <c r="AX523">
        <v>21.14</v>
      </c>
    </row>
    <row r="524" spans="1:50" hidden="1" outlineLevel="1">
      <c r="A524" t="s">
        <v>1209</v>
      </c>
      <c r="B524" s="8" t="s">
        <v>263</v>
      </c>
      <c r="C524" s="1">
        <f t="shared" si="117"/>
        <v>88</v>
      </c>
      <c r="D524" s="8">
        <f>IF(N524&gt;0, RANK(N524,(N524:P524,Q524:AE524)),0)</f>
        <v>3</v>
      </c>
      <c r="E524" s="8">
        <f>IF(O524&gt;0,RANK(O524,(N524:P524,Q524:AE524)),0)</f>
        <v>2</v>
      </c>
      <c r="F524" s="8">
        <f t="shared" si="118"/>
        <v>1</v>
      </c>
      <c r="G524" s="61">
        <f t="shared" si="124"/>
        <v>15</v>
      </c>
      <c r="H524" s="66">
        <f t="shared" si="125"/>
        <v>0.17045454545454544</v>
      </c>
      <c r="I524" s="7"/>
      <c r="J524" s="2">
        <f t="shared" si="119"/>
        <v>0.11363636363636363</v>
      </c>
      <c r="K524" s="2">
        <f t="shared" si="120"/>
        <v>0.34090909090909088</v>
      </c>
      <c r="L524" s="2">
        <f t="shared" si="121"/>
        <v>0.51136363636363635</v>
      </c>
      <c r="M524" s="2">
        <f t="shared" si="122"/>
        <v>3.4090909090909061E-2</v>
      </c>
      <c r="N524" s="61">
        <v>10</v>
      </c>
      <c r="O524" s="61">
        <v>30</v>
      </c>
      <c r="P524" s="61">
        <v>45</v>
      </c>
      <c r="R524" s="61">
        <v>0</v>
      </c>
      <c r="T524" s="65"/>
      <c r="Y524" s="61">
        <v>1</v>
      </c>
      <c r="Z524" s="61">
        <v>2</v>
      </c>
      <c r="AG524" t="str">
        <f t="shared" si="126"/>
        <v>Northfield</v>
      </c>
      <c r="AH524" t="s">
        <v>342</v>
      </c>
      <c r="AI524">
        <v>2</v>
      </c>
      <c r="AK524">
        <v>1</v>
      </c>
      <c r="AL524" s="105">
        <v>23</v>
      </c>
      <c r="AM524" s="107">
        <v>29</v>
      </c>
      <c r="AN524" s="107">
        <v>155</v>
      </c>
      <c r="AO524" s="111">
        <v>51375</v>
      </c>
      <c r="AP524" s="111">
        <f t="shared" si="123"/>
        <v>23029</v>
      </c>
      <c r="AQ524" t="s">
        <v>2345</v>
      </c>
      <c r="AR524">
        <f t="shared" si="116"/>
        <v>2351375</v>
      </c>
      <c r="AS524" s="1">
        <v>7</v>
      </c>
      <c r="AV524">
        <v>45.98</v>
      </c>
      <c r="AW524">
        <v>2.3199999999999998</v>
      </c>
      <c r="AX524">
        <v>43.66</v>
      </c>
    </row>
    <row r="525" spans="1:50" hidden="1" outlineLevel="1">
      <c r="A525" t="s">
        <v>1456</v>
      </c>
      <c r="B525" s="8" t="s">
        <v>263</v>
      </c>
      <c r="C525" s="1">
        <f t="shared" si="117"/>
        <v>935</v>
      </c>
      <c r="D525" s="8">
        <f>IF(N525&gt;0, RANK(N525,(N525:P525,Q525:AE525)),0)</f>
        <v>3</v>
      </c>
      <c r="E525" s="8">
        <f>IF(O525&gt;0,RANK(O525,(N525:P525,Q525:AE525)),0)</f>
        <v>2</v>
      </c>
      <c r="F525" s="8">
        <f t="shared" si="118"/>
        <v>1</v>
      </c>
      <c r="G525" s="61">
        <f t="shared" si="124"/>
        <v>187</v>
      </c>
      <c r="H525" s="66">
        <f t="shared" si="125"/>
        <v>0.2</v>
      </c>
      <c r="I525" s="7"/>
      <c r="J525" s="2">
        <f t="shared" si="119"/>
        <v>0.11229946524064172</v>
      </c>
      <c r="K525" s="2">
        <f t="shared" si="120"/>
        <v>0.33048128342245991</v>
      </c>
      <c r="L525" s="2">
        <f t="shared" si="121"/>
        <v>0.53048128342245993</v>
      </c>
      <c r="M525" s="2">
        <f t="shared" si="122"/>
        <v>2.6737967914438387E-2</v>
      </c>
      <c r="N525" s="61">
        <v>105</v>
      </c>
      <c r="O525" s="61">
        <v>309</v>
      </c>
      <c r="P525" s="61">
        <v>496</v>
      </c>
      <c r="R525" s="61">
        <v>6</v>
      </c>
      <c r="T525" s="65"/>
      <c r="Y525" s="61">
        <v>7</v>
      </c>
      <c r="Z525" s="61">
        <v>12</v>
      </c>
      <c r="AG525" t="str">
        <f t="shared" si="126"/>
        <v>Northport</v>
      </c>
      <c r="AH525" t="s">
        <v>780</v>
      </c>
      <c r="AI525">
        <v>2</v>
      </c>
      <c r="AK525">
        <v>1</v>
      </c>
      <c r="AL525" s="105">
        <v>23</v>
      </c>
      <c r="AM525" s="107">
        <v>27</v>
      </c>
      <c r="AN525" s="107">
        <v>75</v>
      </c>
      <c r="AO525" s="111">
        <v>52845</v>
      </c>
      <c r="AP525" s="111">
        <f t="shared" si="123"/>
        <v>23027</v>
      </c>
      <c r="AQ525" t="s">
        <v>2345</v>
      </c>
      <c r="AR525">
        <f t="shared" si="116"/>
        <v>2352845</v>
      </c>
      <c r="AS525" s="1">
        <v>24</v>
      </c>
      <c r="AV525">
        <v>34.44</v>
      </c>
      <c r="AW525">
        <v>10.78</v>
      </c>
      <c r="AX525">
        <v>23.66</v>
      </c>
    </row>
    <row r="526" spans="1:50" hidden="1" outlineLevel="1">
      <c r="A526" t="s">
        <v>1901</v>
      </c>
      <c r="B526" s="8" t="s">
        <v>263</v>
      </c>
      <c r="C526" s="1">
        <f t="shared" si="117"/>
        <v>2436</v>
      </c>
      <c r="D526" s="8">
        <f>IF(N526&gt;0, RANK(N526,(N526:P526,Q526:AE526)),0)</f>
        <v>3</v>
      </c>
      <c r="E526" s="8">
        <f>IF(O526&gt;0,RANK(O526,(N526:P526,Q526:AE526)),0)</f>
        <v>2</v>
      </c>
      <c r="F526" s="8">
        <f t="shared" si="118"/>
        <v>1</v>
      </c>
      <c r="G526" s="61">
        <f t="shared" si="124"/>
        <v>628</v>
      </c>
      <c r="H526" s="66">
        <f t="shared" si="125"/>
        <v>0.25779967159277506</v>
      </c>
      <c r="I526" s="7"/>
      <c r="J526" s="2">
        <f t="shared" si="119"/>
        <v>0.11576354679802955</v>
      </c>
      <c r="K526" s="2">
        <f t="shared" si="120"/>
        <v>0.29926108374384236</v>
      </c>
      <c r="L526" s="2">
        <f t="shared" si="121"/>
        <v>0.55706075533661736</v>
      </c>
      <c r="M526" s="2">
        <f t="shared" si="122"/>
        <v>2.791461412151075E-2</v>
      </c>
      <c r="N526" s="61">
        <v>282</v>
      </c>
      <c r="O526" s="61">
        <v>729</v>
      </c>
      <c r="P526" s="61">
        <v>1357</v>
      </c>
      <c r="R526" s="61">
        <v>16</v>
      </c>
      <c r="T526" s="65"/>
      <c r="Y526" s="61">
        <v>9</v>
      </c>
      <c r="Z526" s="61">
        <v>43</v>
      </c>
      <c r="AG526" t="str">
        <f t="shared" si="126"/>
        <v>Norway</v>
      </c>
      <c r="AH526" t="s">
        <v>2430</v>
      </c>
      <c r="AI526">
        <v>2</v>
      </c>
      <c r="AK526">
        <v>1</v>
      </c>
      <c r="AL526" s="105">
        <v>23</v>
      </c>
      <c r="AM526" s="107">
        <v>17</v>
      </c>
      <c r="AN526" s="107">
        <v>105</v>
      </c>
      <c r="AO526" s="111">
        <v>54000</v>
      </c>
      <c r="AP526" s="111">
        <f t="shared" si="123"/>
        <v>23017</v>
      </c>
      <c r="AQ526" t="s">
        <v>2345</v>
      </c>
      <c r="AR526">
        <f t="shared" si="116"/>
        <v>2354000</v>
      </c>
      <c r="AS526" s="1">
        <v>83</v>
      </c>
      <c r="AV526">
        <v>47.48</v>
      </c>
      <c r="AW526">
        <v>2.39</v>
      </c>
      <c r="AX526">
        <v>45.09</v>
      </c>
    </row>
    <row r="527" spans="1:50" hidden="1" outlineLevel="1">
      <c r="A527" s="34" t="s">
        <v>1602</v>
      </c>
      <c r="B527" s="8" t="s">
        <v>263</v>
      </c>
      <c r="C527" s="1">
        <f t="shared" si="117"/>
        <v>0</v>
      </c>
      <c r="D527" s="8">
        <f>IF(N527&gt;0, RANK(N527,(N527:P527,Q527:AE527)),0)</f>
        <v>0</v>
      </c>
      <c r="E527" s="8">
        <f>IF(O527&gt;0,RANK(O527,(N527:P527,Q527:AE527)),0)</f>
        <v>0</v>
      </c>
      <c r="F527" s="8">
        <f t="shared" si="118"/>
        <v>0</v>
      </c>
      <c r="G527" s="61">
        <f t="shared" si="124"/>
        <v>0</v>
      </c>
      <c r="H527" s="66">
        <f t="shared" si="125"/>
        <v>0</v>
      </c>
      <c r="I527" s="7"/>
      <c r="J527" s="2" t="str">
        <f t="shared" si="119"/>
        <v>-</v>
      </c>
      <c r="K527" s="2" t="str">
        <f t="shared" si="120"/>
        <v>-</v>
      </c>
      <c r="L527" s="2" t="str">
        <f t="shared" si="121"/>
        <v>-</v>
      </c>
      <c r="M527" s="2" t="str">
        <f t="shared" si="122"/>
        <v>-</v>
      </c>
      <c r="T527" s="65"/>
      <c r="AG527" t="str">
        <f t="shared" si="126"/>
        <v>No. 27</v>
      </c>
      <c r="AH527" t="s">
        <v>342</v>
      </c>
      <c r="AI527">
        <v>2</v>
      </c>
      <c r="AK527">
        <v>1</v>
      </c>
      <c r="AL527" s="105">
        <v>23</v>
      </c>
      <c r="AM527" s="107">
        <v>29</v>
      </c>
      <c r="AO527" s="111">
        <v>54300</v>
      </c>
      <c r="AP527" s="111">
        <f t="shared" si="123"/>
        <v>23029</v>
      </c>
      <c r="AQ527" t="s">
        <v>882</v>
      </c>
      <c r="AR527">
        <f t="shared" si="116"/>
        <v>2354300</v>
      </c>
    </row>
    <row r="528" spans="1:50" hidden="1" outlineLevel="1">
      <c r="A528" t="s">
        <v>1852</v>
      </c>
      <c r="B528" s="8" t="s">
        <v>263</v>
      </c>
      <c r="C528" s="1">
        <f t="shared" si="117"/>
        <v>355</v>
      </c>
      <c r="D528" s="8">
        <f>IF(N528&gt;0, RANK(N528,(N528:P528,Q528:AE528)),0)</f>
        <v>3</v>
      </c>
      <c r="E528" s="8">
        <f>IF(O528&gt;0,RANK(O528,(N528:P528,Q528:AE528)),0)</f>
        <v>2</v>
      </c>
      <c r="F528" s="8">
        <f t="shared" si="118"/>
        <v>1</v>
      </c>
      <c r="G528" s="61">
        <f t="shared" si="124"/>
        <v>48</v>
      </c>
      <c r="H528" s="66">
        <f t="shared" si="125"/>
        <v>0.13521126760563379</v>
      </c>
      <c r="I528" s="7"/>
      <c r="J528" s="2">
        <f t="shared" si="119"/>
        <v>9.5774647887323941E-2</v>
      </c>
      <c r="K528" s="2">
        <f t="shared" si="120"/>
        <v>0.36056338028169016</v>
      </c>
      <c r="L528" s="2">
        <f t="shared" si="121"/>
        <v>0.49577464788732395</v>
      </c>
      <c r="M528" s="2">
        <f t="shared" si="122"/>
        <v>4.7887323943661908E-2</v>
      </c>
      <c r="N528" s="61">
        <v>34</v>
      </c>
      <c r="O528" s="61">
        <v>128</v>
      </c>
      <c r="P528" s="61">
        <v>176</v>
      </c>
      <c r="R528" s="61">
        <v>4</v>
      </c>
      <c r="T528" s="65"/>
      <c r="Y528" s="61">
        <v>5</v>
      </c>
      <c r="Z528" s="61">
        <v>8</v>
      </c>
      <c r="AG528" t="str">
        <f t="shared" si="126"/>
        <v>Oakfield</v>
      </c>
      <c r="AH528" t="s">
        <v>662</v>
      </c>
      <c r="AI528">
        <v>2</v>
      </c>
      <c r="AK528">
        <v>1</v>
      </c>
      <c r="AL528" s="105">
        <v>23</v>
      </c>
      <c r="AM528" s="107">
        <v>3</v>
      </c>
      <c r="AN528" s="107">
        <v>240</v>
      </c>
      <c r="AO528" s="111">
        <v>54385</v>
      </c>
      <c r="AP528" s="111">
        <f t="shared" si="123"/>
        <v>23003</v>
      </c>
      <c r="AQ528" t="s">
        <v>2345</v>
      </c>
      <c r="AR528">
        <f t="shared" si="116"/>
        <v>2354385</v>
      </c>
      <c r="AS528" s="1">
        <v>24</v>
      </c>
      <c r="AV528">
        <v>36.090000000000003</v>
      </c>
      <c r="AW528">
        <v>0.8</v>
      </c>
      <c r="AX528">
        <v>35.29</v>
      </c>
    </row>
    <row r="529" spans="1:50" hidden="1" outlineLevel="1">
      <c r="A529" t="s">
        <v>967</v>
      </c>
      <c r="B529" s="8" t="s">
        <v>263</v>
      </c>
      <c r="C529" s="1">
        <f t="shared" si="117"/>
        <v>3176</v>
      </c>
      <c r="D529" s="8">
        <f>IF(N529&gt;0, RANK(N529,(N529:P529,Q529:AE529)),0)</f>
        <v>3</v>
      </c>
      <c r="E529" s="8">
        <f>IF(O529&gt;0,RANK(O529,(N529:P529,Q529:AE529)),0)</f>
        <v>2</v>
      </c>
      <c r="F529" s="8">
        <f t="shared" si="118"/>
        <v>1</v>
      </c>
      <c r="G529" s="61">
        <f t="shared" si="124"/>
        <v>524</v>
      </c>
      <c r="H529" s="66">
        <f t="shared" si="125"/>
        <v>0.16498740554156172</v>
      </c>
      <c r="I529" s="7"/>
      <c r="J529" s="2">
        <f t="shared" si="119"/>
        <v>0.12751889168765743</v>
      </c>
      <c r="K529" s="2">
        <f t="shared" si="120"/>
        <v>0.33501259445843828</v>
      </c>
      <c r="L529" s="2">
        <f t="shared" si="121"/>
        <v>0.5</v>
      </c>
      <c r="M529" s="2">
        <f t="shared" si="122"/>
        <v>3.7468513853904373E-2</v>
      </c>
      <c r="N529" s="61">
        <v>405</v>
      </c>
      <c r="O529" s="61">
        <v>1064</v>
      </c>
      <c r="P529" s="61">
        <v>1588</v>
      </c>
      <c r="R529" s="61">
        <v>31</v>
      </c>
      <c r="T529" s="65"/>
      <c r="Y529" s="61">
        <v>38</v>
      </c>
      <c r="Z529" s="61">
        <v>50</v>
      </c>
      <c r="AG529" t="str">
        <f>A529</f>
        <v>Oakland</v>
      </c>
      <c r="AH529" t="s">
        <v>1222</v>
      </c>
      <c r="AI529">
        <v>2</v>
      </c>
      <c r="AK529">
        <v>1</v>
      </c>
      <c r="AL529" s="105">
        <v>23</v>
      </c>
      <c r="AM529" s="107">
        <v>11</v>
      </c>
      <c r="AN529" s="107">
        <v>80</v>
      </c>
      <c r="AO529" s="111">
        <v>54560</v>
      </c>
      <c r="AP529" s="111">
        <f t="shared" si="123"/>
        <v>23011</v>
      </c>
      <c r="AQ529" t="s">
        <v>2345</v>
      </c>
      <c r="AR529">
        <f t="shared" si="116"/>
        <v>2354560</v>
      </c>
      <c r="AS529" s="1">
        <v>83</v>
      </c>
      <c r="AV529">
        <v>28.21</v>
      </c>
      <c r="AW529">
        <v>2.4700000000000002</v>
      </c>
      <c r="AX529">
        <v>25.74</v>
      </c>
    </row>
    <row r="530" spans="1:50" hidden="1" outlineLevel="1">
      <c r="A530" t="s">
        <v>1513</v>
      </c>
      <c r="B530" s="8" t="s">
        <v>263</v>
      </c>
      <c r="C530" s="1">
        <f t="shared" si="117"/>
        <v>896</v>
      </c>
      <c r="D530" s="8">
        <f>IF(N530&gt;0, RANK(N530,(N530:P530,Q530:AE530)),0)</f>
        <v>3</v>
      </c>
      <c r="E530" s="8">
        <f>IF(O530&gt;0,RANK(O530,(N530:P530,Q530:AE530)),0)</f>
        <v>2</v>
      </c>
      <c r="F530" s="8">
        <f t="shared" si="118"/>
        <v>1</v>
      </c>
      <c r="G530" s="61">
        <f t="shared" si="124"/>
        <v>213</v>
      </c>
      <c r="H530" s="66">
        <f t="shared" si="125"/>
        <v>0.23772321428571427</v>
      </c>
      <c r="I530" s="7"/>
      <c r="J530" s="2">
        <f t="shared" si="119"/>
        <v>0.20758928571428573</v>
      </c>
      <c r="K530" s="2">
        <f t="shared" si="120"/>
        <v>0.26785714285714285</v>
      </c>
      <c r="L530" s="2">
        <f t="shared" si="121"/>
        <v>0.5055803571428571</v>
      </c>
      <c r="M530" s="2">
        <f t="shared" si="122"/>
        <v>1.8973214285714302E-2</v>
      </c>
      <c r="N530" s="61">
        <v>186</v>
      </c>
      <c r="O530" s="61">
        <v>240</v>
      </c>
      <c r="P530" s="61">
        <v>453</v>
      </c>
      <c r="R530" s="61">
        <v>1</v>
      </c>
      <c r="T530" s="65"/>
      <c r="Y530" s="61">
        <v>6</v>
      </c>
      <c r="Z530" s="61">
        <v>10</v>
      </c>
      <c r="AG530" t="str">
        <f t="shared" si="126"/>
        <v>Ogunquit</v>
      </c>
      <c r="AH530" t="s">
        <v>1530</v>
      </c>
      <c r="AI530">
        <v>1</v>
      </c>
      <c r="AK530">
        <v>1</v>
      </c>
      <c r="AL530" s="105">
        <v>23</v>
      </c>
      <c r="AM530" s="107">
        <v>31</v>
      </c>
      <c r="AN530" s="107">
        <v>97</v>
      </c>
      <c r="AO530" s="111">
        <v>54980</v>
      </c>
      <c r="AP530" s="111">
        <f t="shared" si="123"/>
        <v>23031</v>
      </c>
      <c r="AQ530" t="s">
        <v>2345</v>
      </c>
      <c r="AR530">
        <f t="shared" si="116"/>
        <v>2354980</v>
      </c>
      <c r="AS530" s="1">
        <v>19</v>
      </c>
      <c r="AV530">
        <v>4.29</v>
      </c>
      <c r="AW530">
        <v>0.19</v>
      </c>
      <c r="AX530">
        <v>4.0999999999999996</v>
      </c>
    </row>
    <row r="531" spans="1:50" hidden="1" outlineLevel="1">
      <c r="A531" t="s">
        <v>1097</v>
      </c>
      <c r="B531" s="8" t="s">
        <v>263</v>
      </c>
      <c r="C531" s="1">
        <f t="shared" si="117"/>
        <v>5105</v>
      </c>
      <c r="D531" s="8">
        <f>IF(N531&gt;0, RANK(N531,(N531:P531,Q531:AE531)),0)</f>
        <v>3</v>
      </c>
      <c r="E531" s="8">
        <f>IF(O531&gt;0,RANK(O531,(N531:P531,Q531:AE531)),0)</f>
        <v>2</v>
      </c>
      <c r="F531" s="8">
        <f t="shared" si="118"/>
        <v>1</v>
      </c>
      <c r="G531" s="61">
        <f t="shared" si="124"/>
        <v>1330</v>
      </c>
      <c r="H531" s="66">
        <f t="shared" si="125"/>
        <v>0.26052889324191969</v>
      </c>
      <c r="I531" s="7"/>
      <c r="J531" s="2">
        <f t="shared" si="119"/>
        <v>0.16571988246816846</v>
      </c>
      <c r="K531" s="2">
        <f t="shared" si="120"/>
        <v>0.27169441723800197</v>
      </c>
      <c r="L531" s="2">
        <f t="shared" si="121"/>
        <v>0.53222331047992166</v>
      </c>
      <c r="M531" s="2">
        <f t="shared" si="122"/>
        <v>3.036238981390782E-2</v>
      </c>
      <c r="N531" s="61">
        <v>846</v>
      </c>
      <c r="O531" s="61">
        <v>1387</v>
      </c>
      <c r="P531" s="61">
        <v>2717</v>
      </c>
      <c r="R531" s="61">
        <v>40</v>
      </c>
      <c r="T531" s="65"/>
      <c r="Y531" s="61">
        <v>42</v>
      </c>
      <c r="Z531" s="61">
        <v>73</v>
      </c>
      <c r="AG531" t="str">
        <f t="shared" si="126"/>
        <v>Old Orchard Beach</v>
      </c>
      <c r="AH531" t="s">
        <v>1530</v>
      </c>
      <c r="AI531">
        <v>1</v>
      </c>
      <c r="AK531">
        <v>1</v>
      </c>
      <c r="AL531" s="105">
        <v>23</v>
      </c>
      <c r="AM531" s="107">
        <v>31</v>
      </c>
      <c r="AN531" s="107">
        <v>100</v>
      </c>
      <c r="AO531" s="111">
        <v>55085</v>
      </c>
      <c r="AP531" s="111">
        <f t="shared" si="123"/>
        <v>23031</v>
      </c>
      <c r="AQ531" t="s">
        <v>2345</v>
      </c>
      <c r="AR531">
        <f t="shared" si="116"/>
        <v>2355085</v>
      </c>
      <c r="AS531" s="1">
        <v>118</v>
      </c>
      <c r="AV531">
        <v>7.55</v>
      </c>
      <c r="AW531">
        <v>0.1</v>
      </c>
      <c r="AX531">
        <v>7.45</v>
      </c>
    </row>
    <row r="532" spans="1:50" hidden="1" outlineLevel="1">
      <c r="A532" t="s">
        <v>1437</v>
      </c>
      <c r="B532" s="8" t="s">
        <v>263</v>
      </c>
      <c r="C532" s="1">
        <f t="shared" si="117"/>
        <v>3747</v>
      </c>
      <c r="D532" s="8">
        <f>IF(N532&gt;0, RANK(N532,(N532:P532,Q532:AE532)),0)</f>
        <v>3</v>
      </c>
      <c r="E532" s="8">
        <f>IF(O532&gt;0,RANK(O532,(N532:P532,Q532:AE532)),0)</f>
        <v>2</v>
      </c>
      <c r="F532" s="8">
        <f t="shared" si="118"/>
        <v>1</v>
      </c>
      <c r="G532" s="61">
        <f t="shared" si="124"/>
        <v>971</v>
      </c>
      <c r="H532" s="66">
        <f t="shared" si="125"/>
        <v>0.25914064585001334</v>
      </c>
      <c r="I532" s="7"/>
      <c r="J532" s="2">
        <f t="shared" si="119"/>
        <v>0.17026954897251134</v>
      </c>
      <c r="K532" s="2">
        <f t="shared" si="120"/>
        <v>0.27061649319455566</v>
      </c>
      <c r="L532" s="2">
        <f t="shared" si="121"/>
        <v>0.529757139044569</v>
      </c>
      <c r="M532" s="2">
        <f t="shared" si="122"/>
        <v>2.9356818788363936E-2</v>
      </c>
      <c r="N532" s="61">
        <v>638</v>
      </c>
      <c r="O532" s="61">
        <v>1014</v>
      </c>
      <c r="P532" s="61">
        <v>1985</v>
      </c>
      <c r="R532" s="61">
        <v>32</v>
      </c>
      <c r="T532" s="65"/>
      <c r="Y532" s="61">
        <v>38</v>
      </c>
      <c r="Z532" s="61">
        <v>40</v>
      </c>
      <c r="AG532" t="str">
        <f t="shared" si="126"/>
        <v>Old Town</v>
      </c>
      <c r="AH532" t="s">
        <v>1357</v>
      </c>
      <c r="AI532">
        <v>2</v>
      </c>
      <c r="AK532">
        <v>1</v>
      </c>
      <c r="AL532" s="105">
        <v>23</v>
      </c>
      <c r="AM532" s="107">
        <v>19</v>
      </c>
      <c r="AN532" s="107">
        <v>240</v>
      </c>
      <c r="AO532" s="111">
        <v>55225</v>
      </c>
      <c r="AP532" s="111">
        <f t="shared" si="123"/>
        <v>23019</v>
      </c>
      <c r="AQ532" t="s">
        <v>1462</v>
      </c>
      <c r="AR532">
        <f t="shared" si="116"/>
        <v>2355225</v>
      </c>
      <c r="AS532" s="1">
        <v>115</v>
      </c>
      <c r="AV532">
        <v>42.67</v>
      </c>
      <c r="AW532">
        <v>4.37</v>
      </c>
      <c r="AX532">
        <v>38.29</v>
      </c>
    </row>
    <row r="533" spans="1:50" hidden="1" outlineLevel="1">
      <c r="A533" t="s">
        <v>1438</v>
      </c>
      <c r="B533" s="8" t="s">
        <v>263</v>
      </c>
      <c r="C533" s="1">
        <f t="shared" si="117"/>
        <v>85</v>
      </c>
      <c r="D533" s="8">
        <f>IF(N533&gt;0, RANK(N533,(N533:P533,Q533:AE533)),0)</f>
        <v>3</v>
      </c>
      <c r="E533" s="8">
        <f>IF(O533&gt;0,RANK(O533,(N533:P533,Q533:AE533)),0)</f>
        <v>2</v>
      </c>
      <c r="F533" s="8">
        <f t="shared" si="118"/>
        <v>1</v>
      </c>
      <c r="G533" s="61">
        <f t="shared" si="124"/>
        <v>17</v>
      </c>
      <c r="H533" s="66">
        <f t="shared" si="125"/>
        <v>0.2</v>
      </c>
      <c r="I533" s="7"/>
      <c r="J533" s="2">
        <f t="shared" si="119"/>
        <v>0.17647058823529413</v>
      </c>
      <c r="K533" s="2">
        <f t="shared" si="120"/>
        <v>0.28235294117647058</v>
      </c>
      <c r="L533" s="2">
        <f t="shared" si="121"/>
        <v>0.4823529411764706</v>
      </c>
      <c r="M533" s="2">
        <f t="shared" si="122"/>
        <v>5.8823529411764663E-2</v>
      </c>
      <c r="N533" s="61">
        <v>15</v>
      </c>
      <c r="O533" s="61">
        <v>24</v>
      </c>
      <c r="P533" s="61">
        <v>41</v>
      </c>
      <c r="R533" s="61">
        <v>2</v>
      </c>
      <c r="T533" s="65"/>
      <c r="Y533" s="61">
        <v>2</v>
      </c>
      <c r="Z533" s="61">
        <v>1</v>
      </c>
      <c r="AG533" t="str">
        <f t="shared" si="126"/>
        <v>Orient</v>
      </c>
      <c r="AH533" t="s">
        <v>662</v>
      </c>
      <c r="AI533">
        <v>2</v>
      </c>
      <c r="AK533">
        <v>1</v>
      </c>
      <c r="AL533" s="105">
        <v>23</v>
      </c>
      <c r="AM533" s="107">
        <v>3</v>
      </c>
      <c r="AN533" s="107">
        <v>245</v>
      </c>
      <c r="AO533" s="111">
        <v>55435</v>
      </c>
      <c r="AP533" s="111">
        <f t="shared" si="123"/>
        <v>23003</v>
      </c>
      <c r="AQ533" t="s">
        <v>2345</v>
      </c>
      <c r="AR533">
        <f t="shared" si="116"/>
        <v>2355435</v>
      </c>
      <c r="AS533" s="1">
        <v>10</v>
      </c>
      <c r="AV533">
        <v>37.880000000000003</v>
      </c>
      <c r="AW533">
        <v>2.12</v>
      </c>
      <c r="AX533">
        <v>35.770000000000003</v>
      </c>
    </row>
    <row r="534" spans="1:50" hidden="1" outlineLevel="1">
      <c r="A534" t="s">
        <v>1735</v>
      </c>
      <c r="B534" s="8" t="s">
        <v>263</v>
      </c>
      <c r="C534" s="1">
        <f t="shared" si="117"/>
        <v>1258</v>
      </c>
      <c r="D534" s="8">
        <f>IF(N534&gt;0, RANK(N534,(N534:P534,Q534:AE534)),0)</f>
        <v>3</v>
      </c>
      <c r="E534" s="8">
        <f>IF(O534&gt;0,RANK(O534,(N534:P534,Q534:AE534)),0)</f>
        <v>2</v>
      </c>
      <c r="F534" s="8">
        <f t="shared" si="118"/>
        <v>1</v>
      </c>
      <c r="G534" s="61">
        <f t="shared" si="124"/>
        <v>280</v>
      </c>
      <c r="H534" s="66">
        <f t="shared" si="125"/>
        <v>0.22257551669316375</v>
      </c>
      <c r="I534" s="7"/>
      <c r="J534" s="2">
        <f t="shared" si="119"/>
        <v>0.14069952305246422</v>
      </c>
      <c r="K534" s="2">
        <f t="shared" si="120"/>
        <v>0.30286168521462636</v>
      </c>
      <c r="L534" s="2">
        <f t="shared" si="121"/>
        <v>0.5254372019077902</v>
      </c>
      <c r="M534" s="2">
        <f t="shared" si="122"/>
        <v>3.1001589825119247E-2</v>
      </c>
      <c r="N534" s="61">
        <v>177</v>
      </c>
      <c r="O534" s="61">
        <v>381</v>
      </c>
      <c r="P534" s="61">
        <v>661</v>
      </c>
      <c r="R534" s="61">
        <v>13</v>
      </c>
      <c r="T534" s="65"/>
      <c r="Y534" s="61">
        <v>7</v>
      </c>
      <c r="Z534" s="61">
        <v>19</v>
      </c>
      <c r="AG534" t="str">
        <f t="shared" si="126"/>
        <v>Orland</v>
      </c>
      <c r="AH534" t="s">
        <v>1363</v>
      </c>
      <c r="AI534">
        <v>2</v>
      </c>
      <c r="AK534">
        <v>1</v>
      </c>
      <c r="AL534" s="105">
        <v>23</v>
      </c>
      <c r="AM534" s="107">
        <v>9</v>
      </c>
      <c r="AN534" s="107">
        <v>105</v>
      </c>
      <c r="AO534" s="111">
        <v>55505</v>
      </c>
      <c r="AP534" s="111">
        <f t="shared" si="123"/>
        <v>23009</v>
      </c>
      <c r="AQ534" t="s">
        <v>2345</v>
      </c>
      <c r="AR534">
        <f t="shared" si="116"/>
        <v>2355505</v>
      </c>
      <c r="AS534" s="1">
        <v>19</v>
      </c>
      <c r="AV534">
        <v>52.46</v>
      </c>
      <c r="AW534">
        <v>5.6</v>
      </c>
      <c r="AX534">
        <v>46.87</v>
      </c>
    </row>
    <row r="535" spans="1:50" hidden="1" outlineLevel="1">
      <c r="A535" t="s">
        <v>2871</v>
      </c>
      <c r="B535" s="8" t="s">
        <v>263</v>
      </c>
      <c r="C535" s="1">
        <f t="shared" si="117"/>
        <v>1</v>
      </c>
      <c r="D535" s="8">
        <f>IF(N535&gt;0, RANK(N535,(N535:P535,Q535:AE535)),0)</f>
        <v>0</v>
      </c>
      <c r="E535" s="8">
        <f>IF(O535&gt;0,RANK(O535,(N535:P535,Q535:AE535)),0)</f>
        <v>1</v>
      </c>
      <c r="F535" s="8">
        <f t="shared" si="118"/>
        <v>0</v>
      </c>
      <c r="G535" s="61">
        <f t="shared" si="124"/>
        <v>1</v>
      </c>
      <c r="H535" s="66">
        <f t="shared" si="125"/>
        <v>1</v>
      </c>
      <c r="I535" s="7"/>
      <c r="J535" s="2">
        <f t="shared" si="119"/>
        <v>0</v>
      </c>
      <c r="K535" s="2">
        <f t="shared" si="120"/>
        <v>1</v>
      </c>
      <c r="L535" s="2">
        <f t="shared" si="121"/>
        <v>0</v>
      </c>
      <c r="M535" s="2">
        <f t="shared" si="122"/>
        <v>0</v>
      </c>
      <c r="N535" s="61">
        <v>0</v>
      </c>
      <c r="O535" s="61">
        <v>1</v>
      </c>
      <c r="P535" s="61">
        <v>0</v>
      </c>
      <c r="R535" s="61">
        <v>0</v>
      </c>
      <c r="T535" s="65"/>
      <c r="Y535" s="61">
        <v>0</v>
      </c>
      <c r="Z535" s="61">
        <v>0</v>
      </c>
      <c r="AG535" t="str">
        <f t="shared" si="126"/>
        <v>Orneville</v>
      </c>
      <c r="AH535" t="s">
        <v>1980</v>
      </c>
      <c r="AI535">
        <v>2</v>
      </c>
      <c r="AK535">
        <v>1</v>
      </c>
      <c r="AL535" s="105">
        <v>23</v>
      </c>
      <c r="AM535" s="107">
        <v>21</v>
      </c>
      <c r="AO535" s="139">
        <v>55550</v>
      </c>
      <c r="AP535" s="111">
        <f t="shared" si="123"/>
        <v>23021</v>
      </c>
      <c r="AQ535" t="s">
        <v>882</v>
      </c>
      <c r="AR535">
        <f t="shared" si="116"/>
        <v>2355550</v>
      </c>
      <c r="AS535" s="1">
        <v>0</v>
      </c>
    </row>
    <row r="536" spans="1:50" hidden="1" outlineLevel="1">
      <c r="A536" t="s">
        <v>1736</v>
      </c>
      <c r="B536" s="8" t="s">
        <v>263</v>
      </c>
      <c r="C536" s="1">
        <f t="shared" si="117"/>
        <v>5136</v>
      </c>
      <c r="D536" s="8">
        <f>IF(N536&gt;0, RANK(N536,(N536:P536,Q536:AE536)),0)</f>
        <v>3</v>
      </c>
      <c r="E536" s="8">
        <f>IF(O536&gt;0,RANK(O536,(N536:P536,Q536:AE536)),0)</f>
        <v>2</v>
      </c>
      <c r="F536" s="8">
        <f t="shared" si="118"/>
        <v>1</v>
      </c>
      <c r="G536" s="61">
        <f t="shared" si="124"/>
        <v>2171</v>
      </c>
      <c r="H536" s="66">
        <f t="shared" si="125"/>
        <v>0.42270249221183803</v>
      </c>
      <c r="I536" s="7"/>
      <c r="J536" s="2">
        <f t="shared" si="119"/>
        <v>0.17095015576323988</v>
      </c>
      <c r="K536" s="2">
        <f t="shared" si="120"/>
        <v>0.18983644859813084</v>
      </c>
      <c r="L536" s="2">
        <f t="shared" si="121"/>
        <v>0.61253894080996885</v>
      </c>
      <c r="M536" s="2">
        <f t="shared" si="122"/>
        <v>2.6674454828660377E-2</v>
      </c>
      <c r="N536" s="61">
        <v>878</v>
      </c>
      <c r="O536" s="61">
        <v>975</v>
      </c>
      <c r="P536" s="61">
        <v>3146</v>
      </c>
      <c r="R536" s="61">
        <v>35</v>
      </c>
      <c r="T536" s="65"/>
      <c r="Y536" s="61">
        <v>38</v>
      </c>
      <c r="Z536" s="61">
        <v>64</v>
      </c>
      <c r="AG536" t="str">
        <f t="shared" si="126"/>
        <v>Orono</v>
      </c>
      <c r="AH536" t="s">
        <v>1357</v>
      </c>
      <c r="AI536">
        <v>2</v>
      </c>
      <c r="AK536">
        <v>1</v>
      </c>
      <c r="AL536" s="105">
        <v>23</v>
      </c>
      <c r="AM536" s="107">
        <v>19</v>
      </c>
      <c r="AN536" s="107">
        <v>245</v>
      </c>
      <c r="AO536" s="111">
        <v>55565</v>
      </c>
      <c r="AP536" s="111">
        <f t="shared" si="123"/>
        <v>23019</v>
      </c>
      <c r="AQ536" t="s">
        <v>2345</v>
      </c>
      <c r="AR536">
        <f t="shared" si="116"/>
        <v>2355565</v>
      </c>
      <c r="AS536" s="1">
        <v>359</v>
      </c>
      <c r="AV536">
        <v>19.78</v>
      </c>
      <c r="AW536">
        <v>1.57</v>
      </c>
      <c r="AX536">
        <v>18.21</v>
      </c>
    </row>
    <row r="537" spans="1:50" hidden="1" outlineLevel="1">
      <c r="A537" t="s">
        <v>1501</v>
      </c>
      <c r="B537" s="8" t="s">
        <v>263</v>
      </c>
      <c r="C537" s="1">
        <f t="shared" si="117"/>
        <v>2175</v>
      </c>
      <c r="D537" s="8">
        <f>IF(N537&gt;0, RANK(N537,(N537:P537,Q537:AE537)),0)</f>
        <v>3</v>
      </c>
      <c r="E537" s="8">
        <f>IF(O537&gt;0,RANK(O537,(N537:P537,Q537:AE537)),0)</f>
        <v>2</v>
      </c>
      <c r="F537" s="8">
        <f t="shared" si="118"/>
        <v>1</v>
      </c>
      <c r="G537" s="61">
        <f t="shared" si="124"/>
        <v>23</v>
      </c>
      <c r="H537" s="66">
        <f t="shared" si="125"/>
        <v>1.0574712643678161E-2</v>
      </c>
      <c r="I537" s="7"/>
      <c r="J537" s="2">
        <f t="shared" si="119"/>
        <v>8.0459770114942528E-2</v>
      </c>
      <c r="K537" s="2">
        <f t="shared" si="120"/>
        <v>0.44183908045977011</v>
      </c>
      <c r="L537" s="2">
        <f t="shared" si="121"/>
        <v>0.45241379310344826</v>
      </c>
      <c r="M537" s="2">
        <f t="shared" si="122"/>
        <v>2.5287356321839094E-2</v>
      </c>
      <c r="N537" s="61">
        <v>175</v>
      </c>
      <c r="O537" s="61">
        <v>961</v>
      </c>
      <c r="P537" s="61">
        <v>984</v>
      </c>
      <c r="R537" s="61">
        <v>10</v>
      </c>
      <c r="T537" s="65"/>
      <c r="Y537" s="61">
        <v>12</v>
      </c>
      <c r="Z537" s="61">
        <v>33</v>
      </c>
      <c r="AG537" t="str">
        <f t="shared" si="126"/>
        <v>Orrington</v>
      </c>
      <c r="AH537" t="s">
        <v>1357</v>
      </c>
      <c r="AI537">
        <v>2</v>
      </c>
      <c r="AK537">
        <v>1</v>
      </c>
      <c r="AL537" s="105">
        <v>23</v>
      </c>
      <c r="AM537" s="107">
        <v>19</v>
      </c>
      <c r="AN537" s="107">
        <v>250</v>
      </c>
      <c r="AO537" s="111">
        <v>55680</v>
      </c>
      <c r="AP537" s="111">
        <f t="shared" si="123"/>
        <v>23019</v>
      </c>
      <c r="AQ537" t="s">
        <v>2345</v>
      </c>
      <c r="AR537">
        <f t="shared" si="116"/>
        <v>2355680</v>
      </c>
      <c r="AS537" s="1">
        <v>109</v>
      </c>
      <c r="AV537">
        <v>27.49</v>
      </c>
      <c r="AW537">
        <v>2.1</v>
      </c>
      <c r="AX537">
        <v>25.39</v>
      </c>
    </row>
    <row r="538" spans="1:50" hidden="1" outlineLevel="1">
      <c r="A538" t="s">
        <v>1506</v>
      </c>
      <c r="B538" s="8" t="s">
        <v>263</v>
      </c>
      <c r="C538" s="1">
        <f t="shared" si="117"/>
        <v>39</v>
      </c>
      <c r="D538" s="8">
        <f>IF(N538&gt;0, RANK(N538,(N538:P538,Q538:AE538)),0)</f>
        <v>3</v>
      </c>
      <c r="E538" s="8">
        <f>IF(O538&gt;0,RANK(O538,(N538:P538,Q538:AE538)),0)</f>
        <v>1</v>
      </c>
      <c r="F538" s="8">
        <f t="shared" si="118"/>
        <v>2</v>
      </c>
      <c r="G538" s="61">
        <f t="shared" si="124"/>
        <v>16</v>
      </c>
      <c r="H538" s="66">
        <f t="shared" si="125"/>
        <v>0.41025641025641024</v>
      </c>
      <c r="I538" s="7"/>
      <c r="J538" s="2">
        <f t="shared" si="119"/>
        <v>7.6923076923076927E-2</v>
      </c>
      <c r="K538" s="2">
        <f t="shared" si="120"/>
        <v>0.66666666666666663</v>
      </c>
      <c r="L538" s="2">
        <f t="shared" si="121"/>
        <v>0.25641025641025639</v>
      </c>
      <c r="M538" s="2">
        <f t="shared" si="122"/>
        <v>1.1102230246251565E-16</v>
      </c>
      <c r="N538" s="61">
        <v>3</v>
      </c>
      <c r="O538" s="61">
        <v>26</v>
      </c>
      <c r="P538" s="61">
        <v>10</v>
      </c>
      <c r="R538" s="61">
        <v>0</v>
      </c>
      <c r="T538" s="65"/>
      <c r="Y538" s="61">
        <v>0</v>
      </c>
      <c r="Z538" s="61">
        <v>0</v>
      </c>
      <c r="AG538" t="str">
        <f t="shared" si="126"/>
        <v>Osborn</v>
      </c>
      <c r="AH538" t="s">
        <v>1363</v>
      </c>
      <c r="AI538">
        <v>2</v>
      </c>
      <c r="AK538">
        <v>1</v>
      </c>
      <c r="AL538" s="105">
        <v>23</v>
      </c>
      <c r="AM538" s="107">
        <v>9</v>
      </c>
      <c r="AN538" s="107">
        <v>110</v>
      </c>
      <c r="AO538" s="111">
        <v>55855</v>
      </c>
      <c r="AP538" s="111">
        <f t="shared" si="123"/>
        <v>23009</v>
      </c>
      <c r="AQ538" t="s">
        <v>2345</v>
      </c>
      <c r="AR538">
        <f t="shared" si="116"/>
        <v>2355855</v>
      </c>
      <c r="AS538" s="1">
        <v>1</v>
      </c>
      <c r="AV538">
        <v>38.4</v>
      </c>
      <c r="AW538">
        <v>2.84</v>
      </c>
      <c r="AX538">
        <v>35.56</v>
      </c>
    </row>
    <row r="539" spans="1:50" hidden="1" outlineLevel="1">
      <c r="A539" t="s">
        <v>938</v>
      </c>
      <c r="B539" s="8" t="s">
        <v>263</v>
      </c>
      <c r="C539" s="1">
        <f t="shared" si="117"/>
        <v>397</v>
      </c>
      <c r="D539" s="8">
        <f>IF(N539&gt;0, RANK(N539,(N539:P539,Q539:AE539)),0)</f>
        <v>3</v>
      </c>
      <c r="E539" s="8">
        <f>IF(O539&gt;0,RANK(O539,(N539:P539,Q539:AE539)),0)</f>
        <v>1</v>
      </c>
      <c r="F539" s="8">
        <f t="shared" si="118"/>
        <v>2</v>
      </c>
      <c r="G539" s="61">
        <f t="shared" si="124"/>
        <v>54</v>
      </c>
      <c r="H539" s="66">
        <f t="shared" si="125"/>
        <v>0.13602015113350127</v>
      </c>
      <c r="I539" s="7"/>
      <c r="J539" s="2">
        <f t="shared" si="119"/>
        <v>8.5642317380352648E-2</v>
      </c>
      <c r="K539" s="2">
        <f t="shared" si="120"/>
        <v>0.45591939546599497</v>
      </c>
      <c r="L539" s="2">
        <f t="shared" si="121"/>
        <v>0.31989924433249373</v>
      </c>
      <c r="M539" s="2">
        <f t="shared" si="122"/>
        <v>0.13853904282115864</v>
      </c>
      <c r="N539" s="61">
        <v>34</v>
      </c>
      <c r="O539" s="61">
        <v>181</v>
      </c>
      <c r="P539" s="61">
        <v>127</v>
      </c>
      <c r="R539" s="61">
        <v>18</v>
      </c>
      <c r="T539" s="65"/>
      <c r="Y539" s="61">
        <v>3</v>
      </c>
      <c r="Z539" s="61">
        <v>34</v>
      </c>
      <c r="AG539" t="str">
        <f t="shared" si="126"/>
        <v>Otis</v>
      </c>
      <c r="AH539" t="s">
        <v>1363</v>
      </c>
      <c r="AI539">
        <v>2</v>
      </c>
      <c r="AK539">
        <v>1</v>
      </c>
      <c r="AL539" s="105">
        <v>23</v>
      </c>
      <c r="AM539" s="107">
        <v>9</v>
      </c>
      <c r="AN539" s="107">
        <v>115</v>
      </c>
      <c r="AO539" s="111">
        <v>55890</v>
      </c>
      <c r="AP539" s="111">
        <f t="shared" si="123"/>
        <v>23009</v>
      </c>
      <c r="AQ539" t="s">
        <v>2345</v>
      </c>
      <c r="AR539">
        <f t="shared" si="116"/>
        <v>2355890</v>
      </c>
      <c r="AS539" s="1">
        <v>13</v>
      </c>
      <c r="AV539">
        <v>28.78</v>
      </c>
      <c r="AW539">
        <v>3.84</v>
      </c>
      <c r="AX539">
        <v>24.93</v>
      </c>
    </row>
    <row r="540" spans="1:50" hidden="1" outlineLevel="1">
      <c r="A540" t="s">
        <v>1629</v>
      </c>
      <c r="B540" s="8" t="s">
        <v>263</v>
      </c>
      <c r="C540" s="1">
        <f t="shared" si="117"/>
        <v>982</v>
      </c>
      <c r="D540" s="8">
        <f>IF(N540&gt;0, RANK(N540,(N540:P540,Q540:AE540)),0)</f>
        <v>3</v>
      </c>
      <c r="E540" s="8">
        <f>IF(O540&gt;0,RANK(O540,(N540:P540,Q540:AE540)),0)</f>
        <v>2</v>
      </c>
      <c r="F540" s="8">
        <f t="shared" si="118"/>
        <v>1</v>
      </c>
      <c r="G540" s="61">
        <f t="shared" si="124"/>
        <v>189</v>
      </c>
      <c r="H540" s="66">
        <f t="shared" si="125"/>
        <v>0.1924643584521385</v>
      </c>
      <c r="I540" s="7"/>
      <c r="J540" s="2">
        <f t="shared" si="119"/>
        <v>0.11405295315682282</v>
      </c>
      <c r="K540" s="2">
        <f t="shared" si="120"/>
        <v>0.33299389002036661</v>
      </c>
      <c r="L540" s="2">
        <f t="shared" si="121"/>
        <v>0.52545824847250511</v>
      </c>
      <c r="M540" s="2">
        <f t="shared" si="122"/>
        <v>2.7494908350305436E-2</v>
      </c>
      <c r="N540" s="61">
        <v>112</v>
      </c>
      <c r="O540" s="61">
        <v>327</v>
      </c>
      <c r="P540" s="61">
        <v>516</v>
      </c>
      <c r="R540" s="61">
        <v>6</v>
      </c>
      <c r="T540" s="65"/>
      <c r="Y540" s="61">
        <v>5</v>
      </c>
      <c r="Z540" s="61">
        <v>16</v>
      </c>
      <c r="AG540" t="str">
        <f t="shared" si="126"/>
        <v>Otisfield</v>
      </c>
      <c r="AH540" t="s">
        <v>2430</v>
      </c>
      <c r="AI540">
        <v>2</v>
      </c>
      <c r="AK540">
        <v>1</v>
      </c>
      <c r="AL540" s="105">
        <v>23</v>
      </c>
      <c r="AM540" s="107">
        <v>17</v>
      </c>
      <c r="AN540" s="107">
        <v>108</v>
      </c>
      <c r="AO540" s="111">
        <v>55960</v>
      </c>
      <c r="AP540" s="111">
        <f t="shared" si="123"/>
        <v>23017</v>
      </c>
      <c r="AQ540" t="s">
        <v>2345</v>
      </c>
      <c r="AR540">
        <f t="shared" si="116"/>
        <v>2355960</v>
      </c>
      <c r="AS540" s="1">
        <v>23</v>
      </c>
      <c r="AV540">
        <v>44.29</v>
      </c>
      <c r="AW540">
        <v>4.33</v>
      </c>
      <c r="AX540">
        <v>39.96</v>
      </c>
    </row>
    <row r="541" spans="1:50" hidden="1" outlineLevel="1">
      <c r="A541" t="s">
        <v>2207</v>
      </c>
      <c r="B541" s="8" t="s">
        <v>263</v>
      </c>
      <c r="C541" s="1">
        <f t="shared" si="117"/>
        <v>960</v>
      </c>
      <c r="D541" s="8">
        <f>IF(N541&gt;0, RANK(N541,(N541:P541,Q541:AE541)),0)</f>
        <v>3</v>
      </c>
      <c r="E541" s="8">
        <f>IF(O541&gt;0,RANK(O541,(N541:P541,Q541:AE541)),0)</f>
        <v>2</v>
      </c>
      <c r="F541" s="8">
        <f t="shared" si="118"/>
        <v>1</v>
      </c>
      <c r="G541" s="61">
        <f t="shared" si="124"/>
        <v>211</v>
      </c>
      <c r="H541" s="66">
        <f t="shared" si="125"/>
        <v>0.21979166666666666</v>
      </c>
      <c r="I541" s="7"/>
      <c r="J541" s="2">
        <f t="shared" si="119"/>
        <v>0.10416666666666667</v>
      </c>
      <c r="K541" s="2">
        <f t="shared" si="120"/>
        <v>0.33124999999999999</v>
      </c>
      <c r="L541" s="2">
        <f t="shared" si="121"/>
        <v>0.55104166666666665</v>
      </c>
      <c r="M541" s="2">
        <f t="shared" si="122"/>
        <v>1.3541666666666785E-2</v>
      </c>
      <c r="N541" s="61">
        <v>100</v>
      </c>
      <c r="O541" s="61">
        <v>318</v>
      </c>
      <c r="P541" s="61">
        <v>529</v>
      </c>
      <c r="R541" s="61">
        <v>7</v>
      </c>
      <c r="T541" s="65"/>
      <c r="Y541" s="61">
        <v>3</v>
      </c>
      <c r="Z541" s="61">
        <v>3</v>
      </c>
      <c r="AG541" t="str">
        <f t="shared" si="126"/>
        <v>Owl's Head</v>
      </c>
      <c r="AH541" t="s">
        <v>533</v>
      </c>
      <c r="AI541">
        <v>1</v>
      </c>
      <c r="AK541">
        <v>1</v>
      </c>
      <c r="AL541" s="105">
        <v>23</v>
      </c>
      <c r="AM541" s="107">
        <v>13</v>
      </c>
      <c r="AN541" s="107">
        <v>45</v>
      </c>
      <c r="AO541" s="111">
        <v>56135</v>
      </c>
      <c r="AP541" s="111">
        <f t="shared" si="123"/>
        <v>23013</v>
      </c>
      <c r="AQ541" t="s">
        <v>2345</v>
      </c>
      <c r="AR541">
        <f t="shared" si="116"/>
        <v>2356135</v>
      </c>
      <c r="AS541" s="1">
        <v>29</v>
      </c>
      <c r="AV541">
        <v>19.600000000000001</v>
      </c>
      <c r="AW541">
        <v>10.71</v>
      </c>
      <c r="AX541">
        <v>8.89</v>
      </c>
    </row>
    <row r="542" spans="1:50" hidden="1" outlineLevel="1">
      <c r="A542" t="s">
        <v>360</v>
      </c>
      <c r="B542" s="8" t="s">
        <v>263</v>
      </c>
      <c r="C542" s="1">
        <f t="shared" si="117"/>
        <v>45</v>
      </c>
      <c r="D542" s="8">
        <f>IF(N542&gt;0, RANK(N542,(N542:P542,Q542:AE542)),0)</f>
        <v>3</v>
      </c>
      <c r="E542" s="8">
        <f>IF(O542&gt;0,RANK(O542,(N542:P542,Q542:AE542)),0)</f>
        <v>1</v>
      </c>
      <c r="F542" s="8">
        <f t="shared" si="118"/>
        <v>2</v>
      </c>
      <c r="G542" s="61">
        <f t="shared" si="124"/>
        <v>8</v>
      </c>
      <c r="H542" s="66">
        <f t="shared" si="125"/>
        <v>0.17777777777777778</v>
      </c>
      <c r="I542" s="7"/>
      <c r="J542" s="2">
        <f t="shared" si="119"/>
        <v>0.1111111111111111</v>
      </c>
      <c r="K542" s="2">
        <f t="shared" si="120"/>
        <v>0.53333333333333333</v>
      </c>
      <c r="L542" s="2">
        <f t="shared" si="121"/>
        <v>0.35555555555555557</v>
      </c>
      <c r="M542" s="2">
        <f t="shared" si="122"/>
        <v>-5.5511151231257827E-17</v>
      </c>
      <c r="N542" s="61">
        <v>5</v>
      </c>
      <c r="O542" s="61">
        <v>24</v>
      </c>
      <c r="P542" s="61">
        <v>16</v>
      </c>
      <c r="R542" s="61">
        <v>0</v>
      </c>
      <c r="T542" s="65"/>
      <c r="Y542" s="61">
        <v>0</v>
      </c>
      <c r="Z542" s="61">
        <v>0</v>
      </c>
      <c r="AG542" t="str">
        <f t="shared" si="126"/>
        <v>Oxbow</v>
      </c>
      <c r="AH542" t="s">
        <v>662</v>
      </c>
      <c r="AI542">
        <v>2</v>
      </c>
      <c r="AK542">
        <v>1</v>
      </c>
      <c r="AL542" s="105">
        <v>23</v>
      </c>
      <c r="AM542" s="107">
        <v>3</v>
      </c>
      <c r="AN542" s="107">
        <v>250</v>
      </c>
      <c r="AO542" s="111">
        <v>56205</v>
      </c>
      <c r="AP542" s="111">
        <f t="shared" si="123"/>
        <v>23003</v>
      </c>
      <c r="AQ542" t="s">
        <v>1757</v>
      </c>
      <c r="AR542">
        <f t="shared" si="116"/>
        <v>2356205</v>
      </c>
      <c r="AS542" s="1">
        <v>1</v>
      </c>
      <c r="AV542">
        <v>38.24</v>
      </c>
      <c r="AW542">
        <v>0.47</v>
      </c>
      <c r="AX542">
        <v>37.770000000000003</v>
      </c>
    </row>
    <row r="543" spans="1:50" hidden="1" outlineLevel="1">
      <c r="A543" t="s">
        <v>2430</v>
      </c>
      <c r="B543" s="8" t="s">
        <v>263</v>
      </c>
      <c r="C543" s="1">
        <f t="shared" si="117"/>
        <v>1992</v>
      </c>
      <c r="D543" s="8">
        <f>IF(N543&gt;0, RANK(N543,(N543:P543,Q543:AE543)),0)</f>
        <v>3</v>
      </c>
      <c r="E543" s="8">
        <f>IF(O543&gt;0,RANK(O543,(N543:P543,Q543:AE543)),0)</f>
        <v>2</v>
      </c>
      <c r="F543" s="8">
        <f t="shared" si="118"/>
        <v>1</v>
      </c>
      <c r="G543" s="61">
        <f t="shared" si="124"/>
        <v>359</v>
      </c>
      <c r="H543" s="66">
        <f t="shared" si="125"/>
        <v>0.18022088353413654</v>
      </c>
      <c r="I543" s="7"/>
      <c r="J543" s="2">
        <f t="shared" si="119"/>
        <v>0.11094377510040161</v>
      </c>
      <c r="K543" s="2">
        <f t="shared" si="120"/>
        <v>0.33885542168674698</v>
      </c>
      <c r="L543" s="2">
        <f t="shared" si="121"/>
        <v>0.51907630522088355</v>
      </c>
      <c r="M543" s="2">
        <f t="shared" si="122"/>
        <v>3.1124497991967814E-2</v>
      </c>
      <c r="N543" s="61">
        <v>221</v>
      </c>
      <c r="O543" s="61">
        <v>675</v>
      </c>
      <c r="P543" s="61">
        <v>1034</v>
      </c>
      <c r="R543" s="61">
        <v>19</v>
      </c>
      <c r="T543" s="65"/>
      <c r="Y543" s="61">
        <v>15</v>
      </c>
      <c r="Z543" s="61">
        <v>28</v>
      </c>
      <c r="AG543" t="str">
        <f t="shared" si="126"/>
        <v>Oxford</v>
      </c>
      <c r="AH543" t="s">
        <v>2430</v>
      </c>
      <c r="AI543">
        <v>2</v>
      </c>
      <c r="AK543">
        <v>1</v>
      </c>
      <c r="AL543" s="105">
        <v>23</v>
      </c>
      <c r="AM543" s="107">
        <v>17</v>
      </c>
      <c r="AN543" s="107">
        <v>110</v>
      </c>
      <c r="AO543" s="111">
        <v>56310</v>
      </c>
      <c r="AP543" s="111">
        <f t="shared" si="123"/>
        <v>23017</v>
      </c>
      <c r="AQ543" t="s">
        <v>2345</v>
      </c>
      <c r="AR543">
        <f t="shared" si="116"/>
        <v>2356310</v>
      </c>
      <c r="AS543" s="1">
        <v>58</v>
      </c>
      <c r="AV543">
        <v>41.85</v>
      </c>
      <c r="AW543">
        <v>3.14</v>
      </c>
      <c r="AX543">
        <v>38.71</v>
      </c>
    </row>
    <row r="544" spans="1:50" hidden="1" outlineLevel="1">
      <c r="A544" t="s">
        <v>2289</v>
      </c>
      <c r="B544" s="8" t="s">
        <v>263</v>
      </c>
      <c r="C544" s="1">
        <f t="shared" si="117"/>
        <v>780</v>
      </c>
      <c r="D544" s="8">
        <f>IF(N544&gt;0, RANK(N544,(N544:P544,Q544:AE544)),0)</f>
        <v>3</v>
      </c>
      <c r="E544" s="8">
        <f>IF(O544&gt;0,RANK(O544,(N544:P544,Q544:AE544)),0)</f>
        <v>2</v>
      </c>
      <c r="F544" s="8">
        <f t="shared" si="118"/>
        <v>1</v>
      </c>
      <c r="G544" s="61">
        <f t="shared" si="124"/>
        <v>82</v>
      </c>
      <c r="H544" s="66">
        <f t="shared" si="125"/>
        <v>0.10512820512820513</v>
      </c>
      <c r="I544" s="7"/>
      <c r="J544" s="2">
        <f t="shared" si="119"/>
        <v>8.9743589743589744E-2</v>
      </c>
      <c r="K544" s="2">
        <f t="shared" si="120"/>
        <v>0.38846153846153847</v>
      </c>
      <c r="L544" s="2">
        <f t="shared" si="121"/>
        <v>0.49358974358974361</v>
      </c>
      <c r="M544" s="2">
        <f t="shared" si="122"/>
        <v>2.8205128205128105E-2</v>
      </c>
      <c r="N544" s="61">
        <v>70</v>
      </c>
      <c r="O544" s="61">
        <v>303</v>
      </c>
      <c r="P544" s="61">
        <v>385</v>
      </c>
      <c r="R544" s="61">
        <v>3</v>
      </c>
      <c r="T544" s="65"/>
      <c r="Y544" s="61">
        <v>4</v>
      </c>
      <c r="Z544" s="61">
        <v>15</v>
      </c>
      <c r="AG544" t="str">
        <f t="shared" si="126"/>
        <v>Palermo</v>
      </c>
      <c r="AH544" t="s">
        <v>780</v>
      </c>
      <c r="AI544">
        <v>2</v>
      </c>
      <c r="AK544">
        <v>1</v>
      </c>
      <c r="AL544" s="105">
        <v>23</v>
      </c>
      <c r="AM544" s="107">
        <v>27</v>
      </c>
      <c r="AN544" s="107">
        <v>80</v>
      </c>
      <c r="AO544" s="111">
        <v>56450</v>
      </c>
      <c r="AP544" s="111">
        <f t="shared" si="123"/>
        <v>23027</v>
      </c>
      <c r="AQ544" t="s">
        <v>2345</v>
      </c>
      <c r="AR544">
        <f t="shared" si="116"/>
        <v>2356450</v>
      </c>
      <c r="AS544" s="1">
        <v>39</v>
      </c>
      <c r="AV544">
        <v>43.52</v>
      </c>
      <c r="AW544">
        <v>2.97</v>
      </c>
      <c r="AX544">
        <v>40.549999999999997</v>
      </c>
    </row>
    <row r="545" spans="1:50" hidden="1" outlineLevel="1">
      <c r="A545" t="s">
        <v>2451</v>
      </c>
      <c r="B545" s="8" t="s">
        <v>263</v>
      </c>
      <c r="C545" s="1">
        <f t="shared" si="117"/>
        <v>1019</v>
      </c>
      <c r="D545" s="8">
        <f>IF(N545&gt;0, RANK(N545,(N545:P545,Q545:AE545)),0)</f>
        <v>3</v>
      </c>
      <c r="E545" s="8">
        <f>IF(O545&gt;0,RANK(O545,(N545:P545,Q545:AE545)),0)</f>
        <v>1</v>
      </c>
      <c r="F545" s="8">
        <f t="shared" si="118"/>
        <v>2</v>
      </c>
      <c r="G545" s="61">
        <f t="shared" si="124"/>
        <v>71</v>
      </c>
      <c r="H545" s="66">
        <f t="shared" si="125"/>
        <v>6.9676153091265944E-2</v>
      </c>
      <c r="I545" s="7"/>
      <c r="J545" s="2">
        <f t="shared" si="119"/>
        <v>0.11383709519136408</v>
      </c>
      <c r="K545" s="2">
        <f t="shared" si="120"/>
        <v>0.45731108930323849</v>
      </c>
      <c r="L545" s="2">
        <f t="shared" si="121"/>
        <v>0.38763493621197254</v>
      </c>
      <c r="M545" s="2">
        <f t="shared" si="122"/>
        <v>4.121687929342488E-2</v>
      </c>
      <c r="N545" s="61">
        <v>116</v>
      </c>
      <c r="O545" s="61">
        <v>466</v>
      </c>
      <c r="P545" s="61">
        <v>395</v>
      </c>
      <c r="R545" s="61">
        <v>7</v>
      </c>
      <c r="T545" s="65"/>
      <c r="Y545" s="61">
        <v>13</v>
      </c>
      <c r="Z545" s="61">
        <v>22</v>
      </c>
      <c r="AG545" t="str">
        <f t="shared" si="126"/>
        <v>Palmyra</v>
      </c>
      <c r="AH545" t="s">
        <v>2099</v>
      </c>
      <c r="AI545">
        <v>2</v>
      </c>
      <c r="AK545">
        <v>1</v>
      </c>
      <c r="AL545" s="105">
        <v>23</v>
      </c>
      <c r="AM545" s="107">
        <v>25</v>
      </c>
      <c r="AN545" s="107">
        <v>115</v>
      </c>
      <c r="AO545" s="111">
        <v>56520</v>
      </c>
      <c r="AP545" s="111">
        <f t="shared" si="123"/>
        <v>23025</v>
      </c>
      <c r="AQ545" t="s">
        <v>2345</v>
      </c>
      <c r="AR545">
        <f t="shared" si="116"/>
        <v>2356520</v>
      </c>
      <c r="AS545" s="1">
        <v>32</v>
      </c>
      <c r="AV545">
        <v>41.46</v>
      </c>
      <c r="AW545">
        <v>1.27</v>
      </c>
      <c r="AX545">
        <v>40.200000000000003</v>
      </c>
    </row>
    <row r="546" spans="1:50" hidden="1" outlineLevel="1">
      <c r="A546" t="s">
        <v>2265</v>
      </c>
      <c r="B546" s="8" t="s">
        <v>263</v>
      </c>
      <c r="C546" s="1">
        <f t="shared" si="117"/>
        <v>2417</v>
      </c>
      <c r="D546" s="8">
        <f>IF(N546&gt;0, RANK(N546,(N546:P546,Q546:AE546)),0)</f>
        <v>3</v>
      </c>
      <c r="E546" s="8">
        <f>IF(O546&gt;0,RANK(O546,(N546:P546,Q546:AE546)),0)</f>
        <v>2</v>
      </c>
      <c r="F546" s="8">
        <f t="shared" si="118"/>
        <v>1</v>
      </c>
      <c r="G546" s="61">
        <f t="shared" si="124"/>
        <v>606</v>
      </c>
      <c r="H546" s="66">
        <f t="shared" si="125"/>
        <v>0.25072403806371535</v>
      </c>
      <c r="I546" s="7"/>
      <c r="J546" s="2">
        <f t="shared" si="119"/>
        <v>0.12039718659495242</v>
      </c>
      <c r="K546" s="2">
        <f t="shared" si="120"/>
        <v>0.29954489035995036</v>
      </c>
      <c r="L546" s="2">
        <f t="shared" si="121"/>
        <v>0.5502689284236657</v>
      </c>
      <c r="M546" s="2">
        <f t="shared" si="122"/>
        <v>2.9788994621431475E-2</v>
      </c>
      <c r="N546" s="61">
        <v>291</v>
      </c>
      <c r="O546" s="61">
        <v>724</v>
      </c>
      <c r="P546" s="61">
        <v>1330</v>
      </c>
      <c r="R546" s="61">
        <v>19</v>
      </c>
      <c r="T546" s="65"/>
      <c r="Y546" s="61">
        <v>19</v>
      </c>
      <c r="Z546" s="61">
        <v>34</v>
      </c>
      <c r="AG546" t="str">
        <f t="shared" si="126"/>
        <v>Paris</v>
      </c>
      <c r="AH546" t="s">
        <v>2430</v>
      </c>
      <c r="AI546">
        <v>2</v>
      </c>
      <c r="AK546">
        <v>1</v>
      </c>
      <c r="AL546" s="105">
        <v>23</v>
      </c>
      <c r="AM546" s="107">
        <v>17</v>
      </c>
      <c r="AN546" s="107">
        <v>115</v>
      </c>
      <c r="AO546" s="111">
        <v>56625</v>
      </c>
      <c r="AP546" s="111">
        <f t="shared" si="123"/>
        <v>23017</v>
      </c>
      <c r="AQ546" t="s">
        <v>2345</v>
      </c>
      <c r="AR546">
        <f t="shared" si="116"/>
        <v>2356625</v>
      </c>
      <c r="AS546" s="1">
        <v>218</v>
      </c>
      <c r="AV546">
        <v>40.97</v>
      </c>
      <c r="AW546">
        <v>0.2</v>
      </c>
      <c r="AX546">
        <v>40.76</v>
      </c>
    </row>
    <row r="547" spans="1:50" hidden="1" outlineLevel="1">
      <c r="A547" t="s">
        <v>2267</v>
      </c>
      <c r="B547" s="8" t="s">
        <v>263</v>
      </c>
      <c r="C547" s="1">
        <f t="shared" si="117"/>
        <v>411</v>
      </c>
      <c r="D547" s="8">
        <f>IF(N547&gt;0, RANK(N547,(N547:P547,Q547:AE547)),0)</f>
        <v>3</v>
      </c>
      <c r="E547" s="8">
        <f>IF(O547&gt;0,RANK(O547,(N547:P547,Q547:AE547)),0)</f>
        <v>2</v>
      </c>
      <c r="F547" s="8">
        <f t="shared" si="118"/>
        <v>1</v>
      </c>
      <c r="G547" s="61">
        <f t="shared" si="124"/>
        <v>2</v>
      </c>
      <c r="H547" s="66">
        <f t="shared" si="125"/>
        <v>4.8661800486618006E-3</v>
      </c>
      <c r="I547" s="7"/>
      <c r="J547" s="2">
        <f t="shared" si="119"/>
        <v>6.8126520681265207E-2</v>
      </c>
      <c r="K547" s="2">
        <f t="shared" si="120"/>
        <v>0.45255474452554745</v>
      </c>
      <c r="L547" s="2">
        <f t="shared" si="121"/>
        <v>0.45742092457420924</v>
      </c>
      <c r="M547" s="2">
        <f t="shared" si="122"/>
        <v>2.1897810218978075E-2</v>
      </c>
      <c r="N547" s="61">
        <v>28</v>
      </c>
      <c r="O547" s="61">
        <v>186</v>
      </c>
      <c r="P547" s="61">
        <v>188</v>
      </c>
      <c r="R547" s="61">
        <v>4</v>
      </c>
      <c r="T547" s="65"/>
      <c r="Y547" s="61">
        <v>4</v>
      </c>
      <c r="Z547" s="61">
        <v>1</v>
      </c>
      <c r="AG547" t="str">
        <f t="shared" si="126"/>
        <v>Parkman</v>
      </c>
      <c r="AH547" t="s">
        <v>1980</v>
      </c>
      <c r="AI547">
        <v>2</v>
      </c>
      <c r="AK547">
        <v>1</v>
      </c>
      <c r="AL547" s="105">
        <v>23</v>
      </c>
      <c r="AM547" s="107">
        <v>21</v>
      </c>
      <c r="AN547" s="107">
        <v>75</v>
      </c>
      <c r="AO547" s="111">
        <v>56765</v>
      </c>
      <c r="AP547" s="111">
        <f t="shared" si="123"/>
        <v>23021</v>
      </c>
      <c r="AQ547" t="s">
        <v>2345</v>
      </c>
      <c r="AR547">
        <f t="shared" si="116"/>
        <v>2356765</v>
      </c>
      <c r="AS547" s="1">
        <v>14</v>
      </c>
      <c r="AV547">
        <v>46.24</v>
      </c>
      <c r="AW547">
        <v>0.71</v>
      </c>
      <c r="AX547">
        <v>45.52</v>
      </c>
    </row>
    <row r="548" spans="1:50" hidden="1" outlineLevel="1">
      <c r="A548" t="s">
        <v>1613</v>
      </c>
      <c r="B548" s="8" t="s">
        <v>263</v>
      </c>
      <c r="C548" s="1">
        <f t="shared" si="117"/>
        <v>849</v>
      </c>
      <c r="D548" s="8">
        <f>IF(N548&gt;0, RANK(N548,(N548:P548,Q548:AE548)),0)</f>
        <v>3</v>
      </c>
      <c r="E548" s="8">
        <f>IF(O548&gt;0,RANK(O548,(N548:P548,Q548:AE548)),0)</f>
        <v>2</v>
      </c>
      <c r="F548" s="8">
        <f t="shared" si="118"/>
        <v>1</v>
      </c>
      <c r="G548" s="61">
        <f t="shared" si="124"/>
        <v>228</v>
      </c>
      <c r="H548" s="66">
        <f t="shared" si="125"/>
        <v>0.26855123674911663</v>
      </c>
      <c r="I548" s="7"/>
      <c r="J548" s="2">
        <f t="shared" si="119"/>
        <v>0.13898704358068315</v>
      </c>
      <c r="K548" s="2">
        <f t="shared" si="120"/>
        <v>0.27915194346289751</v>
      </c>
      <c r="L548" s="2">
        <f t="shared" si="121"/>
        <v>0.54770318021201414</v>
      </c>
      <c r="M548" s="2">
        <f t="shared" si="122"/>
        <v>3.4157832744405203E-2</v>
      </c>
      <c r="N548" s="61">
        <v>118</v>
      </c>
      <c r="O548" s="61">
        <v>237</v>
      </c>
      <c r="P548" s="61">
        <v>465</v>
      </c>
      <c r="R548" s="61">
        <v>8</v>
      </c>
      <c r="T548" s="65"/>
      <c r="Y548" s="61">
        <v>6</v>
      </c>
      <c r="Z548" s="61">
        <v>15</v>
      </c>
      <c r="AG548" t="str">
        <f t="shared" si="126"/>
        <v>Parsonsfield</v>
      </c>
      <c r="AH548" t="s">
        <v>1530</v>
      </c>
      <c r="AI548">
        <v>1</v>
      </c>
      <c r="AK548">
        <v>1</v>
      </c>
      <c r="AL548" s="105">
        <v>23</v>
      </c>
      <c r="AM548" s="107">
        <v>31</v>
      </c>
      <c r="AN548" s="107">
        <v>105</v>
      </c>
      <c r="AO548" s="111">
        <v>56870</v>
      </c>
      <c r="AP548" s="111">
        <f t="shared" si="123"/>
        <v>23031</v>
      </c>
      <c r="AQ548" t="s">
        <v>2345</v>
      </c>
      <c r="AR548">
        <f t="shared" si="116"/>
        <v>2356870</v>
      </c>
      <c r="AS548" s="1">
        <v>40</v>
      </c>
      <c r="AV548">
        <v>60.02</v>
      </c>
      <c r="AW548">
        <v>1.07</v>
      </c>
      <c r="AX548">
        <v>58.96</v>
      </c>
    </row>
    <row r="549" spans="1:50" hidden="1" outlineLevel="1">
      <c r="A549" t="s">
        <v>1540</v>
      </c>
      <c r="B549" s="8" t="s">
        <v>263</v>
      </c>
      <c r="C549" s="1">
        <f t="shared" si="117"/>
        <v>188</v>
      </c>
      <c r="D549" s="8">
        <f>IF(N549&gt;0, RANK(N549,(N549:P549,Q549:AE549)),0)</f>
        <v>3</v>
      </c>
      <c r="E549" s="8">
        <f>IF(O549&gt;0,RANK(O549,(N549:P549,Q549:AE549)),0)</f>
        <v>1</v>
      </c>
      <c r="F549" s="8">
        <f t="shared" si="118"/>
        <v>2</v>
      </c>
      <c r="G549" s="61">
        <f t="shared" si="124"/>
        <v>5</v>
      </c>
      <c r="H549" s="66">
        <f t="shared" si="125"/>
        <v>2.6595744680851064E-2</v>
      </c>
      <c r="I549" s="7"/>
      <c r="J549" s="2">
        <f t="shared" si="119"/>
        <v>0.1276595744680851</v>
      </c>
      <c r="K549" s="2">
        <f t="shared" si="120"/>
        <v>0.42553191489361702</v>
      </c>
      <c r="L549" s="2">
        <f t="shared" si="121"/>
        <v>0.39893617021276595</v>
      </c>
      <c r="M549" s="2">
        <f t="shared" si="122"/>
        <v>4.7872340425531956E-2</v>
      </c>
      <c r="N549" s="61">
        <v>24</v>
      </c>
      <c r="O549" s="61">
        <v>80</v>
      </c>
      <c r="P549" s="61">
        <v>75</v>
      </c>
      <c r="R549" s="61">
        <v>2</v>
      </c>
      <c r="T549" s="65"/>
      <c r="Y549" s="61">
        <v>3</v>
      </c>
      <c r="Z549" s="61">
        <v>4</v>
      </c>
      <c r="AG549" t="str">
        <f t="shared" si="126"/>
        <v>Passadumkeag</v>
      </c>
      <c r="AH549" t="s">
        <v>1357</v>
      </c>
      <c r="AI549">
        <v>2</v>
      </c>
      <c r="AK549">
        <v>1</v>
      </c>
      <c r="AL549" s="105">
        <v>23</v>
      </c>
      <c r="AM549" s="107">
        <v>19</v>
      </c>
      <c r="AN549" s="107">
        <v>255</v>
      </c>
      <c r="AO549" s="111">
        <v>57045</v>
      </c>
      <c r="AP549" s="111">
        <f t="shared" si="123"/>
        <v>23019</v>
      </c>
      <c r="AQ549" t="s">
        <v>2345</v>
      </c>
      <c r="AR549">
        <f t="shared" si="116"/>
        <v>2357045</v>
      </c>
      <c r="AS549" s="1">
        <v>11</v>
      </c>
      <c r="AV549">
        <v>23.11</v>
      </c>
      <c r="AW549">
        <v>0.19</v>
      </c>
      <c r="AX549">
        <v>22.92</v>
      </c>
    </row>
    <row r="550" spans="1:50" hidden="1" outlineLevel="1">
      <c r="A550" t="s">
        <v>1815</v>
      </c>
      <c r="B550" s="8" t="s">
        <v>263</v>
      </c>
      <c r="C550" s="1">
        <f t="shared" si="117"/>
        <v>489</v>
      </c>
      <c r="D550" s="8">
        <f>IF(N550&gt;0, RANK(N550,(N550:P550,Q550:AE550)),0)</f>
        <v>3</v>
      </c>
      <c r="E550" s="8">
        <f>IF(O550&gt;0,RANK(O550,(N550:P550,Q550:AE550)),0)</f>
        <v>1</v>
      </c>
      <c r="F550" s="8">
        <f t="shared" si="118"/>
        <v>2</v>
      </c>
      <c r="G550" s="61">
        <f t="shared" si="124"/>
        <v>17</v>
      </c>
      <c r="H550" s="66">
        <f t="shared" si="125"/>
        <v>3.4764826175869123E-2</v>
      </c>
      <c r="I550" s="7"/>
      <c r="J550" s="2">
        <f t="shared" si="119"/>
        <v>9.202453987730061E-2</v>
      </c>
      <c r="K550" s="2">
        <f t="shared" si="120"/>
        <v>0.45807770961145194</v>
      </c>
      <c r="L550" s="2">
        <f t="shared" si="121"/>
        <v>0.42331288343558282</v>
      </c>
      <c r="M550" s="2">
        <f t="shared" si="122"/>
        <v>2.6584867075664598E-2</v>
      </c>
      <c r="N550" s="61">
        <v>45</v>
      </c>
      <c r="O550" s="61">
        <v>224</v>
      </c>
      <c r="P550" s="61">
        <v>207</v>
      </c>
      <c r="R550" s="61">
        <v>1</v>
      </c>
      <c r="T550" s="65"/>
      <c r="Y550" s="61">
        <v>1</v>
      </c>
      <c r="Z550" s="61">
        <v>11</v>
      </c>
      <c r="AG550" t="str">
        <f t="shared" si="126"/>
        <v>Patten</v>
      </c>
      <c r="AH550" t="s">
        <v>1357</v>
      </c>
      <c r="AI550">
        <v>2</v>
      </c>
      <c r="AK550">
        <v>1</v>
      </c>
      <c r="AL550" s="105">
        <v>23</v>
      </c>
      <c r="AM550" s="107">
        <v>19</v>
      </c>
      <c r="AN550" s="107">
        <v>260</v>
      </c>
      <c r="AO550" s="111">
        <v>57150</v>
      </c>
      <c r="AP550" s="111">
        <f t="shared" si="123"/>
        <v>23019</v>
      </c>
      <c r="AQ550" t="s">
        <v>2345</v>
      </c>
      <c r="AR550">
        <f t="shared" si="116"/>
        <v>2357150</v>
      </c>
      <c r="AS550" s="1">
        <v>25</v>
      </c>
      <c r="AV550">
        <v>38.5</v>
      </c>
      <c r="AW550">
        <v>0.06</v>
      </c>
      <c r="AX550">
        <v>38.43</v>
      </c>
    </row>
    <row r="551" spans="1:50" hidden="1" outlineLevel="1">
      <c r="A551" t="s">
        <v>1573</v>
      </c>
      <c r="B551" s="8" t="s">
        <v>263</v>
      </c>
      <c r="C551" s="1">
        <f t="shared" si="117"/>
        <v>436</v>
      </c>
      <c r="D551" s="8">
        <f>IF(N551&gt;0, RANK(N551,(N551:P551,Q551:AE551)),0)</f>
        <v>3</v>
      </c>
      <c r="E551" s="8">
        <f>IF(O551&gt;0,RANK(O551,(N551:P551,Q551:AE551)),0)</f>
        <v>2</v>
      </c>
      <c r="F551" s="8">
        <f t="shared" si="118"/>
        <v>1</v>
      </c>
      <c r="G551" s="61">
        <f t="shared" si="124"/>
        <v>60</v>
      </c>
      <c r="H551" s="66">
        <f t="shared" si="125"/>
        <v>0.13761467889908258</v>
      </c>
      <c r="I551" s="7"/>
      <c r="J551" s="2">
        <f t="shared" si="119"/>
        <v>0.13761467889908258</v>
      </c>
      <c r="K551" s="2">
        <f t="shared" si="120"/>
        <v>0.34862385321100919</v>
      </c>
      <c r="L551" s="2">
        <f t="shared" si="121"/>
        <v>0.48623853211009177</v>
      </c>
      <c r="M551" s="2">
        <f t="shared" si="122"/>
        <v>2.7522935779816404E-2</v>
      </c>
      <c r="N551" s="61">
        <v>60</v>
      </c>
      <c r="O551" s="61">
        <v>152</v>
      </c>
      <c r="P551" s="61">
        <v>212</v>
      </c>
      <c r="R551" s="61">
        <v>2</v>
      </c>
      <c r="T551" s="65"/>
      <c r="Y551" s="61">
        <v>1</v>
      </c>
      <c r="Z551" s="61">
        <v>9</v>
      </c>
      <c r="AG551" t="str">
        <f t="shared" si="126"/>
        <v>Pembroke</v>
      </c>
      <c r="AH551" t="s">
        <v>342</v>
      </c>
      <c r="AI551">
        <v>2</v>
      </c>
      <c r="AK551">
        <v>1</v>
      </c>
      <c r="AL551" s="105">
        <v>23</v>
      </c>
      <c r="AM551" s="107">
        <v>29</v>
      </c>
      <c r="AN551" s="107">
        <v>160</v>
      </c>
      <c r="AO551" s="111">
        <v>57780</v>
      </c>
      <c r="AP551" s="111">
        <f t="shared" si="123"/>
        <v>23029</v>
      </c>
      <c r="AQ551" t="s">
        <v>2345</v>
      </c>
      <c r="AR551">
        <f t="shared" si="116"/>
        <v>2357780</v>
      </c>
      <c r="AS551" s="1">
        <v>26</v>
      </c>
      <c r="AV551">
        <v>35.229999999999997</v>
      </c>
      <c r="AW551">
        <v>7.81</v>
      </c>
      <c r="AX551">
        <v>27.42</v>
      </c>
    </row>
    <row r="552" spans="1:50" hidden="1" outlineLevel="1">
      <c r="A552" t="s">
        <v>1357</v>
      </c>
      <c r="B552" s="8" t="s">
        <v>263</v>
      </c>
      <c r="C552" s="1">
        <f t="shared" si="117"/>
        <v>755</v>
      </c>
      <c r="D552" s="8">
        <f>IF(N552&gt;0, RANK(N552,(N552:P552,Q552:AE552)),0)</f>
        <v>3</v>
      </c>
      <c r="E552" s="8">
        <f>IF(O552&gt;0,RANK(O552,(N552:P552,Q552:AE552)),0)</f>
        <v>2</v>
      </c>
      <c r="F552" s="8">
        <f t="shared" si="118"/>
        <v>1</v>
      </c>
      <c r="G552" s="61">
        <f t="shared" si="124"/>
        <v>144</v>
      </c>
      <c r="H552" s="66">
        <f t="shared" si="125"/>
        <v>0.19072847682119207</v>
      </c>
      <c r="I552" s="7"/>
      <c r="J552" s="2">
        <f t="shared" si="119"/>
        <v>0.17218543046357615</v>
      </c>
      <c r="K552" s="2">
        <f t="shared" si="120"/>
        <v>0.3086092715231788</v>
      </c>
      <c r="L552" s="2">
        <f t="shared" si="121"/>
        <v>0.49933774834437084</v>
      </c>
      <c r="M552" s="2">
        <f t="shared" si="122"/>
        <v>1.9867549668874274E-2</v>
      </c>
      <c r="N552" s="61">
        <v>130</v>
      </c>
      <c r="O552" s="61">
        <v>233</v>
      </c>
      <c r="P552" s="61">
        <v>377</v>
      </c>
      <c r="R552" s="61">
        <v>5</v>
      </c>
      <c r="T552" s="65"/>
      <c r="Y552" s="61">
        <v>6</v>
      </c>
      <c r="Z552" s="61">
        <v>4</v>
      </c>
      <c r="AG552" t="str">
        <f t="shared" si="126"/>
        <v>Penobscot</v>
      </c>
      <c r="AH552" t="s">
        <v>1363</v>
      </c>
      <c r="AI552">
        <v>2</v>
      </c>
      <c r="AK552">
        <v>1</v>
      </c>
      <c r="AL552" s="105">
        <v>23</v>
      </c>
      <c r="AM552" s="107">
        <v>9</v>
      </c>
      <c r="AN552" s="107">
        <v>120</v>
      </c>
      <c r="AO552" s="111">
        <v>57920</v>
      </c>
      <c r="AP552" s="111">
        <f t="shared" si="123"/>
        <v>23009</v>
      </c>
      <c r="AQ552" t="s">
        <v>2345</v>
      </c>
      <c r="AR552">
        <f t="shared" si="116"/>
        <v>2357920</v>
      </c>
      <c r="AS552" s="1">
        <v>22</v>
      </c>
      <c r="AV552">
        <v>46.74</v>
      </c>
      <c r="AW552">
        <v>6.89</v>
      </c>
      <c r="AX552">
        <v>39.840000000000003</v>
      </c>
    </row>
    <row r="553" spans="1:50" hidden="1" outlineLevel="1">
      <c r="A553" s="34" t="s">
        <v>449</v>
      </c>
      <c r="B553" s="8" t="s">
        <v>263</v>
      </c>
      <c r="C553" s="1">
        <f t="shared" si="117"/>
        <v>260</v>
      </c>
      <c r="D553" s="8">
        <f>IF(N553&gt;0, RANK(N553,(N553:P553,Q553:AE553)),0)</f>
        <v>1</v>
      </c>
      <c r="E553" s="8">
        <f>IF(O553&gt;0,RANK(O553,(N553:P553,Q553:AE553)),0)</f>
        <v>3</v>
      </c>
      <c r="F553" s="8">
        <f t="shared" si="118"/>
        <v>2</v>
      </c>
      <c r="G553" s="61">
        <f t="shared" si="124"/>
        <v>100</v>
      </c>
      <c r="H553" s="66">
        <f t="shared" si="125"/>
        <v>0.38461538461538464</v>
      </c>
      <c r="I553" s="7"/>
      <c r="J553" s="2">
        <f t="shared" si="119"/>
        <v>0.61153846153846159</v>
      </c>
      <c r="K553" s="2">
        <f t="shared" si="120"/>
        <v>0.1076923076923077</v>
      </c>
      <c r="L553" s="2">
        <f t="shared" si="121"/>
        <v>0.22692307692307692</v>
      </c>
      <c r="M553" s="2">
        <f t="shared" si="122"/>
        <v>5.3846153846153794E-2</v>
      </c>
      <c r="N553" s="61">
        <v>159</v>
      </c>
      <c r="O553" s="61">
        <v>28</v>
      </c>
      <c r="P553" s="61">
        <v>59</v>
      </c>
      <c r="R553" s="61">
        <v>1</v>
      </c>
      <c r="T553" s="65"/>
      <c r="Y553" s="61">
        <v>7</v>
      </c>
      <c r="Z553" s="61">
        <v>6</v>
      </c>
      <c r="AG553" t="str">
        <f t="shared" si="126"/>
        <v>Penobscot Nation</v>
      </c>
      <c r="AH553" t="s">
        <v>1357</v>
      </c>
      <c r="AI553">
        <v>2</v>
      </c>
      <c r="AK553">
        <v>1</v>
      </c>
      <c r="AL553" s="105">
        <v>23</v>
      </c>
      <c r="AM553" s="107">
        <v>19</v>
      </c>
      <c r="AO553" s="111">
        <v>34400</v>
      </c>
      <c r="AP553" s="111">
        <f t="shared" si="123"/>
        <v>23019</v>
      </c>
      <c r="AQ553" t="s">
        <v>1016</v>
      </c>
      <c r="AR553">
        <f t="shared" si="116"/>
        <v>2334400</v>
      </c>
      <c r="AS553" s="1">
        <v>25</v>
      </c>
    </row>
    <row r="554" spans="1:50" hidden="1" outlineLevel="1">
      <c r="A554" t="s">
        <v>116</v>
      </c>
      <c r="B554" s="8" t="s">
        <v>263</v>
      </c>
      <c r="C554" s="1">
        <f t="shared" si="117"/>
        <v>192</v>
      </c>
      <c r="D554" s="8">
        <f>IF(N554&gt;0, RANK(N554,(N554:P554,Q554:AE554)),0)</f>
        <v>3</v>
      </c>
      <c r="E554" s="8">
        <f>IF(O554&gt;0,RANK(O554,(N554:P554,Q554:AE554)),0)</f>
        <v>1</v>
      </c>
      <c r="F554" s="8">
        <f t="shared" si="118"/>
        <v>2</v>
      </c>
      <c r="G554" s="61">
        <f t="shared" si="124"/>
        <v>10</v>
      </c>
      <c r="H554" s="66">
        <f t="shared" si="125"/>
        <v>5.2083333333333336E-2</v>
      </c>
      <c r="I554" s="7"/>
      <c r="J554" s="2">
        <f t="shared" si="119"/>
        <v>0.15104166666666666</v>
      </c>
      <c r="K554" s="2">
        <f t="shared" si="120"/>
        <v>0.4375</v>
      </c>
      <c r="L554" s="2">
        <f t="shared" si="121"/>
        <v>0.38541666666666669</v>
      </c>
      <c r="M554" s="2">
        <f t="shared" si="122"/>
        <v>2.6041666666666685E-2</v>
      </c>
      <c r="N554" s="61">
        <v>29</v>
      </c>
      <c r="O554" s="61">
        <v>84</v>
      </c>
      <c r="P554" s="61">
        <v>74</v>
      </c>
      <c r="R554" s="61">
        <v>0</v>
      </c>
      <c r="T554" s="65"/>
      <c r="Y554" s="61">
        <v>0</v>
      </c>
      <c r="Z554" s="61">
        <v>5</v>
      </c>
      <c r="AG554" t="str">
        <f t="shared" si="126"/>
        <v>Perham</v>
      </c>
      <c r="AH554" t="s">
        <v>662</v>
      </c>
      <c r="AI554">
        <v>2</v>
      </c>
      <c r="AK554">
        <v>1</v>
      </c>
      <c r="AL554" s="105">
        <v>23</v>
      </c>
      <c r="AM554" s="107">
        <v>3</v>
      </c>
      <c r="AN554" s="107">
        <v>255</v>
      </c>
      <c r="AO554" s="111">
        <v>58060</v>
      </c>
      <c r="AP554" s="111">
        <f t="shared" si="123"/>
        <v>23003</v>
      </c>
      <c r="AQ554" t="s">
        <v>2345</v>
      </c>
      <c r="AR554">
        <f t="shared" ref="AR554:AR616" si="127">AL554*100000+AO554</f>
        <v>2358060</v>
      </c>
      <c r="AS554" s="1">
        <v>19</v>
      </c>
      <c r="AV554">
        <v>36.65</v>
      </c>
      <c r="AW554">
        <v>0.11</v>
      </c>
      <c r="AX554">
        <v>36.54</v>
      </c>
    </row>
    <row r="555" spans="1:50" hidden="1" outlineLevel="1">
      <c r="A555" t="s">
        <v>1997</v>
      </c>
      <c r="B555" s="8" t="s">
        <v>263</v>
      </c>
      <c r="C555" s="1">
        <f t="shared" si="117"/>
        <v>0</v>
      </c>
      <c r="D555" s="8">
        <f>IF(N555&gt;0, RANK(N555,(N555:P555,Q555:AE555)),0)</f>
        <v>0</v>
      </c>
      <c r="E555" s="8">
        <f>IF(O555&gt;0,RANK(O555,(N555:P555,Q555:AE555)),0)</f>
        <v>0</v>
      </c>
      <c r="F555" s="8">
        <f t="shared" si="118"/>
        <v>0</v>
      </c>
      <c r="G555" s="61">
        <f t="shared" si="124"/>
        <v>0</v>
      </c>
      <c r="H555" s="66">
        <f t="shared" si="125"/>
        <v>0</v>
      </c>
      <c r="I555" s="7"/>
      <c r="J555" s="2" t="str">
        <f t="shared" si="119"/>
        <v>-</v>
      </c>
      <c r="K555" s="2" t="str">
        <f t="shared" si="120"/>
        <v>-</v>
      </c>
      <c r="L555" s="2" t="str">
        <f t="shared" si="121"/>
        <v>-</v>
      </c>
      <c r="M555" s="2" t="str">
        <f t="shared" si="122"/>
        <v>-</v>
      </c>
      <c r="T555" s="65"/>
      <c r="AG555" t="str">
        <f t="shared" si="126"/>
        <v>Perkins</v>
      </c>
      <c r="AH555" t="s">
        <v>501</v>
      </c>
      <c r="AI555">
        <v>2</v>
      </c>
      <c r="AK555">
        <v>1</v>
      </c>
      <c r="AL555" s="105">
        <v>23</v>
      </c>
      <c r="AM555" s="107">
        <v>7</v>
      </c>
      <c r="AO555" s="111">
        <v>58100</v>
      </c>
      <c r="AP555" s="111">
        <f t="shared" si="123"/>
        <v>23007</v>
      </c>
      <c r="AQ555" t="s">
        <v>882</v>
      </c>
      <c r="AR555">
        <f t="shared" si="127"/>
        <v>2358100</v>
      </c>
      <c r="AV555">
        <v>3.74</v>
      </c>
      <c r="AW555">
        <v>1.51</v>
      </c>
      <c r="AX555">
        <v>2.23</v>
      </c>
    </row>
    <row r="556" spans="1:50" hidden="1" outlineLevel="1">
      <c r="A556" t="s">
        <v>1406</v>
      </c>
      <c r="B556" s="8" t="s">
        <v>263</v>
      </c>
      <c r="C556" s="1">
        <f t="shared" si="117"/>
        <v>438</v>
      </c>
      <c r="D556" s="8">
        <f>IF(N556&gt;0, RANK(N556,(N556:P556,Q556:AE556)),0)</f>
        <v>3</v>
      </c>
      <c r="E556" s="8">
        <f>IF(O556&gt;0,RANK(O556,(N556:P556,Q556:AE556)),0)</f>
        <v>2</v>
      </c>
      <c r="F556" s="8">
        <f t="shared" si="118"/>
        <v>1</v>
      </c>
      <c r="G556" s="61">
        <f t="shared" si="124"/>
        <v>31</v>
      </c>
      <c r="H556" s="66">
        <f t="shared" si="125"/>
        <v>7.0776255707762553E-2</v>
      </c>
      <c r="I556" s="7"/>
      <c r="J556" s="2">
        <f t="shared" si="119"/>
        <v>0.15068493150684931</v>
      </c>
      <c r="K556" s="2">
        <f t="shared" si="120"/>
        <v>0.37214611872146119</v>
      </c>
      <c r="L556" s="2">
        <f t="shared" si="121"/>
        <v>0.44292237442922372</v>
      </c>
      <c r="M556" s="2">
        <f t="shared" si="122"/>
        <v>3.4246575342465835E-2</v>
      </c>
      <c r="N556" s="61">
        <v>66</v>
      </c>
      <c r="O556" s="61">
        <v>163</v>
      </c>
      <c r="P556" s="61">
        <v>194</v>
      </c>
      <c r="R556" s="61">
        <v>4</v>
      </c>
      <c r="T556" s="65"/>
      <c r="Y556" s="61">
        <v>5</v>
      </c>
      <c r="Z556" s="61">
        <v>6</v>
      </c>
      <c r="AG556" t="str">
        <f t="shared" si="126"/>
        <v>Perry</v>
      </c>
      <c r="AH556" t="s">
        <v>342</v>
      </c>
      <c r="AI556">
        <v>2</v>
      </c>
      <c r="AK556">
        <v>1</v>
      </c>
      <c r="AL556" s="105">
        <v>23</v>
      </c>
      <c r="AM556" s="107">
        <v>29</v>
      </c>
      <c r="AN556" s="107">
        <v>165</v>
      </c>
      <c r="AO556" s="111">
        <v>58165</v>
      </c>
      <c r="AP556" s="111">
        <f t="shared" si="123"/>
        <v>23029</v>
      </c>
      <c r="AQ556" t="s">
        <v>2345</v>
      </c>
      <c r="AR556">
        <f t="shared" si="127"/>
        <v>2358165</v>
      </c>
      <c r="AS556" s="1">
        <v>17</v>
      </c>
      <c r="AV556">
        <v>42.6</v>
      </c>
      <c r="AW556">
        <v>13.14</v>
      </c>
      <c r="AX556">
        <v>29.46</v>
      </c>
    </row>
    <row r="557" spans="1:50" hidden="1" outlineLevel="1">
      <c r="A557" t="s">
        <v>1245</v>
      </c>
      <c r="B557" s="8" t="s">
        <v>263</v>
      </c>
      <c r="C557" s="1">
        <f t="shared" si="117"/>
        <v>866</v>
      </c>
      <c r="D557" s="8">
        <f>IF(N557&gt;0, RANK(N557,(N557:P557,Q557:AE557)),0)</f>
        <v>3</v>
      </c>
      <c r="E557" s="8">
        <f>IF(O557&gt;0,RANK(O557,(N557:P557,Q557:AE557)),0)</f>
        <v>2</v>
      </c>
      <c r="F557" s="8">
        <f t="shared" si="118"/>
        <v>1</v>
      </c>
      <c r="G557" s="61">
        <f t="shared" si="124"/>
        <v>166</v>
      </c>
      <c r="H557" s="66">
        <f t="shared" si="125"/>
        <v>0.19168591224018475</v>
      </c>
      <c r="I557" s="7"/>
      <c r="J557" s="2">
        <f t="shared" si="119"/>
        <v>0.18475750577367206</v>
      </c>
      <c r="K557" s="2">
        <f t="shared" si="120"/>
        <v>0.28406466512702078</v>
      </c>
      <c r="L557" s="2">
        <f t="shared" si="121"/>
        <v>0.47575057736720555</v>
      </c>
      <c r="M557" s="2">
        <f t="shared" si="122"/>
        <v>5.5427251732101557E-2</v>
      </c>
      <c r="N557" s="61">
        <v>160</v>
      </c>
      <c r="O557" s="61">
        <v>246</v>
      </c>
      <c r="P557" s="61">
        <v>412</v>
      </c>
      <c r="R557" s="61">
        <v>14</v>
      </c>
      <c r="T557" s="65"/>
      <c r="Y557" s="61">
        <v>12</v>
      </c>
      <c r="Z557" s="61">
        <v>22</v>
      </c>
      <c r="AG557" t="str">
        <f t="shared" si="126"/>
        <v>Peru</v>
      </c>
      <c r="AH557" t="s">
        <v>2430</v>
      </c>
      <c r="AI557">
        <v>2</v>
      </c>
      <c r="AK557">
        <v>1</v>
      </c>
      <c r="AL557" s="105">
        <v>23</v>
      </c>
      <c r="AM557" s="107">
        <v>17</v>
      </c>
      <c r="AN557" s="107">
        <v>120</v>
      </c>
      <c r="AO557" s="111">
        <v>58270</v>
      </c>
      <c r="AP557" s="111">
        <f t="shared" si="123"/>
        <v>23017</v>
      </c>
      <c r="AQ557" t="s">
        <v>2345</v>
      </c>
      <c r="AR557">
        <f t="shared" si="127"/>
        <v>2358270</v>
      </c>
      <c r="AS557" s="1">
        <v>41</v>
      </c>
      <c r="AV557">
        <v>47.81</v>
      </c>
      <c r="AW557">
        <v>0.9</v>
      </c>
      <c r="AX557">
        <v>46.91</v>
      </c>
    </row>
    <row r="558" spans="1:50" hidden="1" outlineLevel="1">
      <c r="A558" t="s">
        <v>1834</v>
      </c>
      <c r="B558" s="8" t="s">
        <v>263</v>
      </c>
      <c r="C558" s="1">
        <f t="shared" ref="C558:C621" si="128">SUM(N558:AE558)</f>
        <v>477</v>
      </c>
      <c r="D558" s="8">
        <f>IF(N558&gt;0, RANK(N558,(N558:P558,Q558:AE558)),0)</f>
        <v>3</v>
      </c>
      <c r="E558" s="8">
        <f>IF(O558&gt;0,RANK(O558,(N558:P558,Q558:AE558)),0)</f>
        <v>2</v>
      </c>
      <c r="F558" s="8">
        <f t="shared" ref="F558:F621" si="129">IF(P558&gt;0,RANK(P558,(N558:AE558)),0)</f>
        <v>1</v>
      </c>
      <c r="G558" s="61">
        <f t="shared" si="124"/>
        <v>95</v>
      </c>
      <c r="H558" s="66">
        <f t="shared" si="125"/>
        <v>0.19916142557651992</v>
      </c>
      <c r="I558" s="7"/>
      <c r="J558" s="2">
        <f t="shared" ref="J558:J621" si="130">IF(C558=0,"-",N558/C558)</f>
        <v>0.12578616352201258</v>
      </c>
      <c r="K558" s="2">
        <f t="shared" ref="K558:K621" si="131">IF(C558=0,"-",O558/C558)</f>
        <v>0.31446540880503143</v>
      </c>
      <c r="L558" s="2">
        <f t="shared" ref="L558:L621" si="132">IF(C558=0,"-",P558/C558)</f>
        <v>0.51362683438155132</v>
      </c>
      <c r="M558" s="2">
        <f t="shared" ref="M558:M621" si="133">IF(C558=0,"-",(1-J558-K558-L558))</f>
        <v>4.612159329140475E-2</v>
      </c>
      <c r="N558" s="61">
        <v>60</v>
      </c>
      <c r="O558" s="61">
        <v>150</v>
      </c>
      <c r="P558" s="61">
        <v>245</v>
      </c>
      <c r="R558" s="61">
        <v>4</v>
      </c>
      <c r="T558" s="65"/>
      <c r="Y558" s="61">
        <v>6</v>
      </c>
      <c r="Z558" s="61">
        <v>12</v>
      </c>
      <c r="AG558" t="str">
        <f t="shared" si="126"/>
        <v>Phillips</v>
      </c>
      <c r="AH558" t="s">
        <v>501</v>
      </c>
      <c r="AI558">
        <v>2</v>
      </c>
      <c r="AK558">
        <v>1</v>
      </c>
      <c r="AL558" s="105">
        <v>23</v>
      </c>
      <c r="AM558" s="107">
        <v>7</v>
      </c>
      <c r="AN558" s="107">
        <v>70</v>
      </c>
      <c r="AO558" s="111">
        <v>58445</v>
      </c>
      <c r="AP558" s="111">
        <f t="shared" ref="AP558:AP602" si="134">AL558*1000+AM558</f>
        <v>23007</v>
      </c>
      <c r="AQ558" t="s">
        <v>2345</v>
      </c>
      <c r="AR558">
        <f t="shared" si="127"/>
        <v>2358445</v>
      </c>
      <c r="AS558" s="1">
        <v>19</v>
      </c>
      <c r="AV558">
        <v>51.1</v>
      </c>
      <c r="AW558">
        <v>0.18</v>
      </c>
      <c r="AX558">
        <v>50.93</v>
      </c>
    </row>
    <row r="559" spans="1:50" hidden="1" outlineLevel="1">
      <c r="A559" t="s">
        <v>1244</v>
      </c>
      <c r="B559" s="8" t="s">
        <v>263</v>
      </c>
      <c r="C559" s="1">
        <f t="shared" si="128"/>
        <v>1394</v>
      </c>
      <c r="D559" s="8">
        <f>IF(N559&gt;0, RANK(N559,(N559:P559,Q559:AE559)),0)</f>
        <v>3</v>
      </c>
      <c r="E559" s="8">
        <f>IF(O559&gt;0,RANK(O559,(N559:P559,Q559:AE559)),0)</f>
        <v>2</v>
      </c>
      <c r="F559" s="8">
        <f t="shared" si="129"/>
        <v>1</v>
      </c>
      <c r="G559" s="61">
        <f t="shared" si="124"/>
        <v>364</v>
      </c>
      <c r="H559" s="66">
        <f t="shared" si="125"/>
        <v>0.26111908177905307</v>
      </c>
      <c r="I559" s="7"/>
      <c r="J559" s="2">
        <f t="shared" si="130"/>
        <v>7.675753228120516E-2</v>
      </c>
      <c r="K559" s="2">
        <f t="shared" si="131"/>
        <v>0.31420373027259685</v>
      </c>
      <c r="L559" s="2">
        <f t="shared" si="132"/>
        <v>0.57532281205164992</v>
      </c>
      <c r="M559" s="2">
        <f t="shared" si="133"/>
        <v>3.3715925394548041E-2</v>
      </c>
      <c r="N559" s="61">
        <v>107</v>
      </c>
      <c r="O559" s="61">
        <v>438</v>
      </c>
      <c r="P559" s="61">
        <v>802</v>
      </c>
      <c r="R559" s="61">
        <v>12</v>
      </c>
      <c r="T559" s="65"/>
      <c r="Y559" s="61">
        <v>22</v>
      </c>
      <c r="Z559" s="61">
        <v>13</v>
      </c>
      <c r="AG559" t="str">
        <f>A559</f>
        <v>Phippsburg</v>
      </c>
      <c r="AH559" t="s">
        <v>2074</v>
      </c>
      <c r="AI559">
        <v>1</v>
      </c>
      <c r="AK559">
        <v>1</v>
      </c>
      <c r="AL559" s="105">
        <v>23</v>
      </c>
      <c r="AM559" s="107">
        <v>23</v>
      </c>
      <c r="AN559" s="107">
        <v>30</v>
      </c>
      <c r="AO559" s="111">
        <v>58515</v>
      </c>
      <c r="AP559" s="111">
        <f t="shared" si="134"/>
        <v>23023</v>
      </c>
      <c r="AQ559" t="s">
        <v>2345</v>
      </c>
      <c r="AR559">
        <f t="shared" si="127"/>
        <v>2358515</v>
      </c>
      <c r="AS559" s="1">
        <v>17</v>
      </c>
      <c r="AV559">
        <v>43.92</v>
      </c>
      <c r="AW559">
        <v>15.06</v>
      </c>
      <c r="AX559">
        <v>28.86</v>
      </c>
    </row>
    <row r="560" spans="1:50" hidden="1" outlineLevel="1">
      <c r="A560" t="s">
        <v>2034</v>
      </c>
      <c r="B560" s="8" t="s">
        <v>263</v>
      </c>
      <c r="C560" s="1">
        <f t="shared" si="128"/>
        <v>1814</v>
      </c>
      <c r="D560" s="8">
        <f>IF(N560&gt;0, RANK(N560,(N560:P560,Q560:AE560)),0)</f>
        <v>3</v>
      </c>
      <c r="E560" s="8">
        <f>IF(O560&gt;0,RANK(O560,(N560:P560,Q560:AE560)),0)</f>
        <v>2</v>
      </c>
      <c r="F560" s="8">
        <f t="shared" si="129"/>
        <v>1</v>
      </c>
      <c r="G560" s="61">
        <f t="shared" si="124"/>
        <v>112</v>
      </c>
      <c r="H560" s="66">
        <f t="shared" si="125"/>
        <v>6.1742006615214992E-2</v>
      </c>
      <c r="I560" s="7"/>
      <c r="J560" s="2">
        <f t="shared" si="130"/>
        <v>0.12954796030871002</v>
      </c>
      <c r="K560" s="2">
        <f t="shared" si="131"/>
        <v>0.38974641675854466</v>
      </c>
      <c r="L560" s="2">
        <f t="shared" si="132"/>
        <v>0.45148842337375966</v>
      </c>
      <c r="M560" s="2">
        <f t="shared" si="133"/>
        <v>2.9217199558985718E-2</v>
      </c>
      <c r="N560" s="61">
        <v>235</v>
      </c>
      <c r="O560" s="61">
        <v>707</v>
      </c>
      <c r="P560" s="61">
        <v>819</v>
      </c>
      <c r="R560" s="61">
        <v>11</v>
      </c>
      <c r="T560" s="65"/>
      <c r="Y560" s="61">
        <v>17</v>
      </c>
      <c r="Z560" s="61">
        <v>25</v>
      </c>
      <c r="AG560" t="str">
        <f t="shared" si="126"/>
        <v>Pittsfield</v>
      </c>
      <c r="AH560" t="s">
        <v>2099</v>
      </c>
      <c r="AI560">
        <v>2</v>
      </c>
      <c r="AK560">
        <v>1</v>
      </c>
      <c r="AL560" s="105">
        <v>23</v>
      </c>
      <c r="AM560" s="107">
        <v>25</v>
      </c>
      <c r="AN560" s="107">
        <v>120</v>
      </c>
      <c r="AO560" s="111">
        <v>59005</v>
      </c>
      <c r="AP560" s="111">
        <f t="shared" si="134"/>
        <v>23025</v>
      </c>
      <c r="AQ560" t="s">
        <v>2345</v>
      </c>
      <c r="AR560">
        <f t="shared" si="127"/>
        <v>2359005</v>
      </c>
      <c r="AS560" s="1">
        <v>53</v>
      </c>
      <c r="AV560">
        <v>48.71</v>
      </c>
      <c r="AW560">
        <v>0.55000000000000004</v>
      </c>
      <c r="AX560">
        <v>48.16</v>
      </c>
    </row>
    <row r="561" spans="1:50" hidden="1" outlineLevel="1">
      <c r="A561" t="s">
        <v>1305</v>
      </c>
      <c r="B561" s="8" t="s">
        <v>263</v>
      </c>
      <c r="C561" s="1">
        <f t="shared" si="128"/>
        <v>1575</v>
      </c>
      <c r="D561" s="8">
        <f>IF(N561&gt;0, RANK(N561,(N561:P561,Q561:AE561)),0)</f>
        <v>3</v>
      </c>
      <c r="E561" s="8">
        <f>IF(O561&gt;0,RANK(O561,(N561:P561,Q561:AE561)),0)</f>
        <v>2</v>
      </c>
      <c r="F561" s="8">
        <f t="shared" si="129"/>
        <v>1</v>
      </c>
      <c r="G561" s="61">
        <f t="shared" si="124"/>
        <v>237</v>
      </c>
      <c r="H561" s="66">
        <f t="shared" si="125"/>
        <v>0.15047619047619049</v>
      </c>
      <c r="I561" s="7"/>
      <c r="J561" s="2">
        <f t="shared" si="130"/>
        <v>0.10603174603174603</v>
      </c>
      <c r="K561" s="2">
        <f t="shared" si="131"/>
        <v>0.35682539682539682</v>
      </c>
      <c r="L561" s="2">
        <f t="shared" si="132"/>
        <v>0.50730158730158725</v>
      </c>
      <c r="M561" s="2">
        <f t="shared" si="133"/>
        <v>2.9841269841269891E-2</v>
      </c>
      <c r="N561" s="61">
        <v>167</v>
      </c>
      <c r="O561" s="61">
        <v>562</v>
      </c>
      <c r="P561" s="61">
        <v>799</v>
      </c>
      <c r="R561" s="61">
        <v>13</v>
      </c>
      <c r="T561" s="65"/>
      <c r="Y561" s="61">
        <v>14</v>
      </c>
      <c r="Z561" s="61">
        <v>20</v>
      </c>
      <c r="AG561" t="str">
        <f t="shared" si="126"/>
        <v>Pittston</v>
      </c>
      <c r="AH561" t="s">
        <v>1222</v>
      </c>
      <c r="AI561">
        <v>1</v>
      </c>
      <c r="AK561">
        <v>1</v>
      </c>
      <c r="AL561" s="105">
        <v>23</v>
      </c>
      <c r="AM561" s="107">
        <v>11</v>
      </c>
      <c r="AN561" s="107">
        <v>85</v>
      </c>
      <c r="AO561" s="111">
        <v>59110</v>
      </c>
      <c r="AP561" s="111">
        <f t="shared" si="134"/>
        <v>23011</v>
      </c>
      <c r="AQ561" t="s">
        <v>2345</v>
      </c>
      <c r="AR561">
        <f t="shared" si="127"/>
        <v>2359110</v>
      </c>
      <c r="AS561" s="1">
        <v>34</v>
      </c>
      <c r="AV561">
        <v>33.409999999999997</v>
      </c>
      <c r="AW561">
        <v>1.25</v>
      </c>
      <c r="AX561">
        <v>32.159999999999997</v>
      </c>
    </row>
    <row r="562" spans="1:50" hidden="1" outlineLevel="1">
      <c r="A562" t="s">
        <v>340</v>
      </c>
      <c r="B562" s="8" t="s">
        <v>263</v>
      </c>
      <c r="C562" s="1">
        <f t="shared" si="128"/>
        <v>211</v>
      </c>
      <c r="D562" s="8">
        <f>IF(N562&gt;0, RANK(N562,(N562:P562,Q562:AE562)),0)</f>
        <v>1</v>
      </c>
      <c r="E562" s="8">
        <f>IF(O562&gt;0,RANK(O562,(N562:P562,Q562:AE562)),0)</f>
        <v>3</v>
      </c>
      <c r="F562" s="8">
        <f t="shared" si="129"/>
        <v>2</v>
      </c>
      <c r="G562" s="61">
        <f t="shared" si="124"/>
        <v>40</v>
      </c>
      <c r="H562" s="66">
        <f t="shared" si="125"/>
        <v>0.1895734597156398</v>
      </c>
      <c r="I562" s="7"/>
      <c r="J562" s="2">
        <f t="shared" si="130"/>
        <v>0.45971563981042651</v>
      </c>
      <c r="K562" s="2">
        <f t="shared" si="131"/>
        <v>0.16587677725118483</v>
      </c>
      <c r="L562" s="2">
        <f t="shared" si="132"/>
        <v>0.27014218009478674</v>
      </c>
      <c r="M562" s="2">
        <f t="shared" si="133"/>
        <v>0.10426540284360192</v>
      </c>
      <c r="N562" s="61">
        <v>97</v>
      </c>
      <c r="O562" s="61">
        <v>35</v>
      </c>
      <c r="P562" s="61">
        <v>57</v>
      </c>
      <c r="R562" s="61">
        <v>3</v>
      </c>
      <c r="T562" s="65"/>
      <c r="Y562" s="61">
        <v>12</v>
      </c>
      <c r="Z562" s="61">
        <v>7</v>
      </c>
      <c r="AG562" t="str">
        <f t="shared" si="126"/>
        <v>Pleasant Point</v>
      </c>
      <c r="AH562" t="s">
        <v>342</v>
      </c>
      <c r="AI562">
        <v>2</v>
      </c>
      <c r="AK562">
        <v>1</v>
      </c>
      <c r="AL562" s="105">
        <v>23</v>
      </c>
      <c r="AM562" s="107">
        <v>29</v>
      </c>
      <c r="AO562" s="111">
        <v>59600</v>
      </c>
      <c r="AP562" s="111">
        <f t="shared" si="134"/>
        <v>23029</v>
      </c>
      <c r="AQ562" t="s">
        <v>1016</v>
      </c>
      <c r="AR562">
        <f t="shared" si="127"/>
        <v>2359600</v>
      </c>
      <c r="AS562" s="1">
        <v>34</v>
      </c>
    </row>
    <row r="563" spans="1:50" hidden="1" outlineLevel="1">
      <c r="A563" t="s">
        <v>361</v>
      </c>
      <c r="B563" s="8" t="s">
        <v>263</v>
      </c>
      <c r="C563" s="1">
        <f t="shared" si="128"/>
        <v>51</v>
      </c>
      <c r="D563" s="8">
        <f>IF(N563&gt;0, RANK(N563,(N563:P563,Q563:AE563)),0)</f>
        <v>3</v>
      </c>
      <c r="E563" s="8">
        <f>IF(O563&gt;0,RANK(O563,(N563:P563,Q563:AE563)),0)</f>
        <v>2</v>
      </c>
      <c r="F563" s="8">
        <f t="shared" si="129"/>
        <v>1</v>
      </c>
      <c r="G563" s="61">
        <f t="shared" si="124"/>
        <v>1</v>
      </c>
      <c r="H563" s="66">
        <f t="shared" si="125"/>
        <v>1.9607843137254902E-2</v>
      </c>
      <c r="I563" s="7"/>
      <c r="J563" s="2">
        <f t="shared" si="130"/>
        <v>0.11764705882352941</v>
      </c>
      <c r="K563" s="2">
        <f t="shared" si="131"/>
        <v>0.41176470588235292</v>
      </c>
      <c r="L563" s="2">
        <f t="shared" si="132"/>
        <v>0.43137254901960786</v>
      </c>
      <c r="M563" s="2">
        <f t="shared" si="133"/>
        <v>3.9215686274509776E-2</v>
      </c>
      <c r="N563" s="61">
        <v>6</v>
      </c>
      <c r="O563" s="61">
        <v>21</v>
      </c>
      <c r="P563" s="61">
        <v>22</v>
      </c>
      <c r="R563" s="61">
        <v>0</v>
      </c>
      <c r="T563" s="65"/>
      <c r="Y563" s="61">
        <v>0</v>
      </c>
      <c r="Z563" s="61">
        <v>2</v>
      </c>
      <c r="AG563" t="str">
        <f t="shared" si="126"/>
        <v>Pleasant Ridge</v>
      </c>
      <c r="AH563" t="s">
        <v>2099</v>
      </c>
      <c r="AI563">
        <v>2</v>
      </c>
      <c r="AK563">
        <v>1</v>
      </c>
      <c r="AL563" s="105">
        <v>23</v>
      </c>
      <c r="AM563" s="107">
        <v>25</v>
      </c>
      <c r="AN563" s="107">
        <v>125</v>
      </c>
      <c r="AO563" s="111">
        <v>59705</v>
      </c>
      <c r="AP563" s="111">
        <f t="shared" si="134"/>
        <v>23025</v>
      </c>
      <c r="AQ563" t="s">
        <v>1757</v>
      </c>
      <c r="AR563">
        <f t="shared" si="127"/>
        <v>2359705</v>
      </c>
      <c r="AS563" s="1">
        <v>1</v>
      </c>
      <c r="AV563">
        <v>24.1</v>
      </c>
      <c r="AW563">
        <v>2.0499999999999998</v>
      </c>
      <c r="AX563">
        <v>22.05</v>
      </c>
    </row>
    <row r="564" spans="1:50" hidden="1" outlineLevel="1">
      <c r="A564" t="s">
        <v>1072</v>
      </c>
      <c r="B564" s="8" t="s">
        <v>263</v>
      </c>
      <c r="C564" s="1">
        <f t="shared" si="128"/>
        <v>645</v>
      </c>
      <c r="D564" s="8">
        <f>IF(N564&gt;0, RANK(N564,(N564:P564,Q564:AE564)),0)</f>
        <v>3</v>
      </c>
      <c r="E564" s="8">
        <f>IF(O564&gt;0,RANK(O564,(N564:P564,Q564:AE564)),0)</f>
        <v>1</v>
      </c>
      <c r="F564" s="8">
        <f t="shared" si="129"/>
        <v>2</v>
      </c>
      <c r="G564" s="61">
        <f t="shared" si="124"/>
        <v>53</v>
      </c>
      <c r="H564" s="66">
        <f t="shared" si="125"/>
        <v>8.2170542635658914E-2</v>
      </c>
      <c r="I564" s="7"/>
      <c r="J564" s="2">
        <f t="shared" si="130"/>
        <v>0.10697674418604651</v>
      </c>
      <c r="K564" s="2">
        <f t="shared" si="131"/>
        <v>0.47286821705426357</v>
      </c>
      <c r="L564" s="2">
        <f t="shared" si="132"/>
        <v>0.39069767441860465</v>
      </c>
      <c r="M564" s="2">
        <f t="shared" si="133"/>
        <v>2.9457364341085257E-2</v>
      </c>
      <c r="N564" s="61">
        <v>69</v>
      </c>
      <c r="O564" s="61">
        <v>305</v>
      </c>
      <c r="P564" s="61">
        <v>252</v>
      </c>
      <c r="R564" s="61">
        <v>7</v>
      </c>
      <c r="T564" s="65"/>
      <c r="Y564" s="61">
        <v>2</v>
      </c>
      <c r="Z564" s="61">
        <v>10</v>
      </c>
      <c r="AG564" t="str">
        <f t="shared" si="126"/>
        <v>Plymouth</v>
      </c>
      <c r="AH564" t="s">
        <v>1357</v>
      </c>
      <c r="AI564">
        <v>2</v>
      </c>
      <c r="AK564">
        <v>1</v>
      </c>
      <c r="AL564" s="105">
        <v>23</v>
      </c>
      <c r="AM564" s="107">
        <v>19</v>
      </c>
      <c r="AN564" s="107">
        <v>265</v>
      </c>
      <c r="AO564" s="111">
        <v>59950</v>
      </c>
      <c r="AP564" s="111">
        <f t="shared" si="134"/>
        <v>23019</v>
      </c>
      <c r="AQ564" t="s">
        <v>2345</v>
      </c>
      <c r="AR564">
        <f t="shared" si="127"/>
        <v>2359950</v>
      </c>
      <c r="AS564" s="1">
        <v>25</v>
      </c>
      <c r="AV564">
        <v>31.26</v>
      </c>
      <c r="AW564">
        <v>1.32</v>
      </c>
      <c r="AX564">
        <v>29.94</v>
      </c>
    </row>
    <row r="565" spans="1:50" hidden="1" outlineLevel="1">
      <c r="A565" t="s">
        <v>1306</v>
      </c>
      <c r="B565" s="8" t="s">
        <v>263</v>
      </c>
      <c r="C565" s="1">
        <f t="shared" si="128"/>
        <v>3009</v>
      </c>
      <c r="D565" s="8">
        <f>IF(N565&gt;0, RANK(N565,(N565:P565,Q565:AE565)),0)</f>
        <v>3</v>
      </c>
      <c r="E565" s="8">
        <f>IF(O565&gt;0,RANK(O565,(N565:P565,Q565:AE565)),0)</f>
        <v>2</v>
      </c>
      <c r="F565" s="8">
        <f t="shared" si="129"/>
        <v>1</v>
      </c>
      <c r="G565" s="61">
        <f t="shared" si="124"/>
        <v>583</v>
      </c>
      <c r="H565" s="66">
        <f t="shared" si="125"/>
        <v>0.19375207710202724</v>
      </c>
      <c r="I565" s="7"/>
      <c r="J565" s="2">
        <f t="shared" si="130"/>
        <v>0.10834164174144234</v>
      </c>
      <c r="K565" s="2">
        <f t="shared" si="131"/>
        <v>0.33300099700897307</v>
      </c>
      <c r="L565" s="2">
        <f t="shared" si="132"/>
        <v>0.52675307411100036</v>
      </c>
      <c r="M565" s="2">
        <f t="shared" si="133"/>
        <v>3.1904287138584286E-2</v>
      </c>
      <c r="N565" s="61">
        <v>326</v>
      </c>
      <c r="O565" s="61">
        <v>1002</v>
      </c>
      <c r="P565" s="61">
        <v>1585</v>
      </c>
      <c r="R565" s="61">
        <v>27</v>
      </c>
      <c r="T565" s="65"/>
      <c r="Y565" s="61">
        <v>23</v>
      </c>
      <c r="Z565" s="61">
        <v>46</v>
      </c>
      <c r="AG565" t="str">
        <f t="shared" si="126"/>
        <v>Poland</v>
      </c>
      <c r="AH565" t="s">
        <v>1955</v>
      </c>
      <c r="AI565">
        <v>2</v>
      </c>
      <c r="AK565">
        <v>1</v>
      </c>
      <c r="AL565" s="105">
        <v>23</v>
      </c>
      <c r="AM565" s="107">
        <v>1</v>
      </c>
      <c r="AN565" s="107">
        <v>55</v>
      </c>
      <c r="AO565" s="111">
        <v>60020</v>
      </c>
      <c r="AP565" s="111">
        <f t="shared" si="134"/>
        <v>23001</v>
      </c>
      <c r="AQ565" t="s">
        <v>2345</v>
      </c>
      <c r="AR565">
        <f t="shared" si="127"/>
        <v>2360020</v>
      </c>
      <c r="AS565" s="1">
        <v>59</v>
      </c>
      <c r="AV565">
        <v>47.16</v>
      </c>
      <c r="AW565">
        <v>4.8499999999999996</v>
      </c>
      <c r="AX565">
        <v>42.31</v>
      </c>
    </row>
    <row r="566" spans="1:50" hidden="1" outlineLevel="1">
      <c r="A566" t="s">
        <v>1281</v>
      </c>
      <c r="B566" s="8" t="s">
        <v>263</v>
      </c>
      <c r="C566" s="1">
        <f t="shared" si="128"/>
        <v>233</v>
      </c>
      <c r="D566" s="8">
        <f>IF(N566&gt;0, RANK(N566,(N566:P566,Q566:AE566)),0)</f>
        <v>3</v>
      </c>
      <c r="E566" s="8">
        <f>IF(O566&gt;0,RANK(O566,(N566:P566,Q566:AE566)),0)</f>
        <v>2</v>
      </c>
      <c r="F566" s="8">
        <f t="shared" si="129"/>
        <v>1</v>
      </c>
      <c r="G566" s="61">
        <f t="shared" si="124"/>
        <v>19</v>
      </c>
      <c r="H566" s="66">
        <f t="shared" si="125"/>
        <v>8.15450643776824E-2</v>
      </c>
      <c r="I566" s="7"/>
      <c r="J566" s="2">
        <f t="shared" si="130"/>
        <v>0.15450643776824036</v>
      </c>
      <c r="K566" s="2">
        <f t="shared" si="131"/>
        <v>0.36480686695278969</v>
      </c>
      <c r="L566" s="2">
        <f t="shared" si="132"/>
        <v>0.44635193133047213</v>
      </c>
      <c r="M566" s="2">
        <f t="shared" si="133"/>
        <v>3.4334763948497826E-2</v>
      </c>
      <c r="N566" s="61">
        <v>36</v>
      </c>
      <c r="O566" s="61">
        <v>85</v>
      </c>
      <c r="P566" s="61">
        <v>104</v>
      </c>
      <c r="R566" s="61">
        <v>2</v>
      </c>
      <c r="T566" s="65"/>
      <c r="Y566" s="61">
        <v>3</v>
      </c>
      <c r="Z566" s="61">
        <v>3</v>
      </c>
      <c r="AG566" t="str">
        <f t="shared" si="126"/>
        <v>Portage Lake</v>
      </c>
      <c r="AH566" t="s">
        <v>662</v>
      </c>
      <c r="AI566">
        <v>2</v>
      </c>
      <c r="AK566">
        <v>1</v>
      </c>
      <c r="AL566" s="105">
        <v>23</v>
      </c>
      <c r="AM566" s="107">
        <v>3</v>
      </c>
      <c r="AN566" s="107">
        <v>260</v>
      </c>
      <c r="AO566" s="111">
        <v>60300</v>
      </c>
      <c r="AP566" s="111">
        <f t="shared" si="134"/>
        <v>23003</v>
      </c>
      <c r="AQ566" t="s">
        <v>2345</v>
      </c>
      <c r="AR566">
        <f t="shared" si="127"/>
        <v>2360300</v>
      </c>
      <c r="AS566" s="1">
        <v>10</v>
      </c>
      <c r="AV566">
        <v>34.520000000000003</v>
      </c>
      <c r="AW566">
        <v>3.8</v>
      </c>
      <c r="AX566">
        <v>30.72</v>
      </c>
    </row>
    <row r="567" spans="1:50" hidden="1" outlineLevel="1">
      <c r="A567" t="s">
        <v>723</v>
      </c>
      <c r="B567" s="8" t="s">
        <v>263</v>
      </c>
      <c r="C567" s="1">
        <f t="shared" si="128"/>
        <v>729</v>
      </c>
      <c r="D567" s="8">
        <f>IF(N567&gt;0, RANK(N567,(N567:P567,Q567:AE567)),0)</f>
        <v>3</v>
      </c>
      <c r="E567" s="8">
        <f>IF(O567&gt;0,RANK(O567,(N567:P567,Q567:AE567)),0)</f>
        <v>2</v>
      </c>
      <c r="F567" s="8">
        <f t="shared" si="129"/>
        <v>1</v>
      </c>
      <c r="G567" s="61">
        <f t="shared" si="124"/>
        <v>116</v>
      </c>
      <c r="H567" s="66">
        <f t="shared" si="125"/>
        <v>0.15912208504801098</v>
      </c>
      <c r="I567" s="7"/>
      <c r="J567" s="2">
        <f t="shared" si="130"/>
        <v>0.11796982167352538</v>
      </c>
      <c r="K567" s="2">
        <f t="shared" si="131"/>
        <v>0.34156378600823045</v>
      </c>
      <c r="L567" s="2">
        <f t="shared" si="132"/>
        <v>0.5006858710562414</v>
      </c>
      <c r="M567" s="2">
        <f t="shared" si="133"/>
        <v>3.978052126200271E-2</v>
      </c>
      <c r="N567" s="61">
        <v>86</v>
      </c>
      <c r="O567" s="61">
        <v>249</v>
      </c>
      <c r="P567" s="61">
        <v>365</v>
      </c>
      <c r="R567" s="61">
        <v>11</v>
      </c>
      <c r="T567" s="65"/>
      <c r="Y567" s="61">
        <v>9</v>
      </c>
      <c r="Z567" s="61">
        <v>9</v>
      </c>
      <c r="AG567" t="str">
        <f t="shared" si="126"/>
        <v>Porter</v>
      </c>
      <c r="AH567" t="s">
        <v>2430</v>
      </c>
      <c r="AI567">
        <v>2</v>
      </c>
      <c r="AK567">
        <v>1</v>
      </c>
      <c r="AL567" s="105">
        <v>23</v>
      </c>
      <c r="AM567" s="107">
        <v>17</v>
      </c>
      <c r="AN567" s="107">
        <v>125</v>
      </c>
      <c r="AO567" s="111">
        <v>60405</v>
      </c>
      <c r="AP567" s="111">
        <f t="shared" si="134"/>
        <v>23017</v>
      </c>
      <c r="AQ567" t="s">
        <v>2345</v>
      </c>
      <c r="AR567">
        <f t="shared" si="127"/>
        <v>2360405</v>
      </c>
      <c r="AS567" s="1">
        <v>27</v>
      </c>
      <c r="AV567">
        <v>32.92</v>
      </c>
      <c r="AW567">
        <v>1.43</v>
      </c>
      <c r="AX567">
        <v>31.49</v>
      </c>
    </row>
    <row r="568" spans="1:50" hidden="1" outlineLevel="1">
      <c r="A568" t="s">
        <v>1577</v>
      </c>
      <c r="B568" s="8" t="s">
        <v>263</v>
      </c>
      <c r="C568" s="1">
        <f t="shared" si="128"/>
        <v>35507</v>
      </c>
      <c r="D568" s="8">
        <f>IF(N568&gt;0, RANK(N568,(N568:P568,Q568:AE568)),0)</f>
        <v>2</v>
      </c>
      <c r="E568" s="8">
        <f>IF(O568&gt;0,RANK(O568,(N568:P568,Q568:AE568)),0)</f>
        <v>3</v>
      </c>
      <c r="F568" s="8">
        <f t="shared" si="129"/>
        <v>1</v>
      </c>
      <c r="G568" s="61">
        <f t="shared" si="124"/>
        <v>14826</v>
      </c>
      <c r="H568" s="66">
        <f t="shared" si="125"/>
        <v>0.41755146872447685</v>
      </c>
      <c r="I568" s="7"/>
      <c r="J568" s="2">
        <f t="shared" si="130"/>
        <v>0.19987608077280536</v>
      </c>
      <c r="K568" s="2">
        <f t="shared" si="131"/>
        <v>0.15650435125468218</v>
      </c>
      <c r="L568" s="2">
        <f t="shared" si="132"/>
        <v>0.61742754949728218</v>
      </c>
      <c r="M568" s="2">
        <f t="shared" si="133"/>
        <v>2.6192018475230228E-2</v>
      </c>
      <c r="N568" s="61">
        <v>7097</v>
      </c>
      <c r="O568" s="61">
        <v>5557</v>
      </c>
      <c r="P568" s="61">
        <v>21923</v>
      </c>
      <c r="R568" s="61">
        <v>250</v>
      </c>
      <c r="T568" s="65"/>
      <c r="Y568" s="61">
        <v>223</v>
      </c>
      <c r="Z568" s="61">
        <v>457</v>
      </c>
      <c r="AG568" t="str">
        <f t="shared" si="126"/>
        <v>Portland</v>
      </c>
      <c r="AH568" t="s">
        <v>1076</v>
      </c>
      <c r="AI568">
        <v>1</v>
      </c>
      <c r="AK568">
        <v>1</v>
      </c>
      <c r="AL568" s="105">
        <v>23</v>
      </c>
      <c r="AM568" s="107">
        <v>5</v>
      </c>
      <c r="AN568" s="107">
        <v>85</v>
      </c>
      <c r="AO568" s="111">
        <v>60545</v>
      </c>
      <c r="AP568" s="111">
        <f t="shared" si="134"/>
        <v>23005</v>
      </c>
      <c r="AQ568" t="s">
        <v>1462</v>
      </c>
      <c r="AR568">
        <f t="shared" si="127"/>
        <v>2360545</v>
      </c>
      <c r="AS568" s="1">
        <v>1141</v>
      </c>
      <c r="AV568">
        <v>52.57</v>
      </c>
      <c r="AW568">
        <v>31.36</v>
      </c>
      <c r="AX568">
        <v>21.21</v>
      </c>
    </row>
    <row r="569" spans="1:50" hidden="1" outlineLevel="1">
      <c r="A569" t="s">
        <v>2437</v>
      </c>
      <c r="B569" s="8" t="s">
        <v>263</v>
      </c>
      <c r="C569" s="1">
        <f t="shared" si="128"/>
        <v>979</v>
      </c>
      <c r="D569" s="8">
        <f>IF(N569&gt;0, RANK(N569,(N569:P569,Q569:AE569)),0)</f>
        <v>3</v>
      </c>
      <c r="E569" s="8">
        <f>IF(O569&gt;0,RANK(O569,(N569:P569,Q569:AE569)),0)</f>
        <v>2</v>
      </c>
      <c r="F569" s="8">
        <f t="shared" si="129"/>
        <v>1</v>
      </c>
      <c r="G569" s="61">
        <f t="shared" si="124"/>
        <v>246</v>
      </c>
      <c r="H569" s="66">
        <f t="shared" si="125"/>
        <v>0.2512768130745659</v>
      </c>
      <c r="I569" s="7"/>
      <c r="J569" s="2">
        <f t="shared" si="130"/>
        <v>7.5587334014300303E-2</v>
      </c>
      <c r="K569" s="2">
        <f t="shared" si="131"/>
        <v>0.32073544433094997</v>
      </c>
      <c r="L569" s="2">
        <f t="shared" si="132"/>
        <v>0.57201225740551587</v>
      </c>
      <c r="M569" s="2">
        <f t="shared" si="133"/>
        <v>3.1664964249233818E-2</v>
      </c>
      <c r="N569" s="61">
        <v>74</v>
      </c>
      <c r="O569" s="61">
        <v>314</v>
      </c>
      <c r="P569" s="61">
        <v>560</v>
      </c>
      <c r="R569" s="61">
        <v>7</v>
      </c>
      <c r="T569" s="65"/>
      <c r="Y569" s="61">
        <v>3</v>
      </c>
      <c r="Z569" s="61">
        <v>21</v>
      </c>
      <c r="AG569" t="str">
        <f t="shared" si="126"/>
        <v>Pownal</v>
      </c>
      <c r="AH569" t="s">
        <v>1076</v>
      </c>
      <c r="AI569">
        <v>1</v>
      </c>
      <c r="AK569">
        <v>1</v>
      </c>
      <c r="AL569" s="105">
        <v>23</v>
      </c>
      <c r="AM569" s="107">
        <v>5</v>
      </c>
      <c r="AN569" s="107">
        <v>90</v>
      </c>
      <c r="AO569" s="111">
        <v>60685</v>
      </c>
      <c r="AP569" s="111">
        <f t="shared" si="134"/>
        <v>23005</v>
      </c>
      <c r="AQ569" t="s">
        <v>2345</v>
      </c>
      <c r="AR569">
        <f t="shared" si="127"/>
        <v>2360685</v>
      </c>
      <c r="AS569" s="1">
        <v>25</v>
      </c>
      <c r="AV569">
        <v>22.95</v>
      </c>
      <c r="AW569">
        <v>0.02</v>
      </c>
      <c r="AX569">
        <v>22.94</v>
      </c>
    </row>
    <row r="570" spans="1:50" hidden="1" outlineLevel="1">
      <c r="A570" s="34" t="s">
        <v>1262</v>
      </c>
      <c r="B570" s="8" t="s">
        <v>263</v>
      </c>
      <c r="C570" s="1">
        <f t="shared" si="128"/>
        <v>67</v>
      </c>
      <c r="D570" s="8">
        <f>IF(N570&gt;0, RANK(N570,(N570:P570,Q570:AE570)),0)</f>
        <v>2</v>
      </c>
      <c r="E570" s="8">
        <f>IF(O570&gt;0,RANK(O570,(N570:P570,Q570:AE570)),0)</f>
        <v>1</v>
      </c>
      <c r="F570" s="8">
        <f t="shared" si="129"/>
        <v>3</v>
      </c>
      <c r="G570" s="61">
        <f t="shared" si="124"/>
        <v>27</v>
      </c>
      <c r="H570" s="66">
        <f t="shared" si="125"/>
        <v>0.40298507462686567</v>
      </c>
      <c r="I570" s="7"/>
      <c r="J570" s="2">
        <f t="shared" si="130"/>
        <v>0.20895522388059701</v>
      </c>
      <c r="K570" s="2">
        <f t="shared" si="131"/>
        <v>0.61194029850746268</v>
      </c>
      <c r="L570" s="2">
        <f t="shared" si="132"/>
        <v>0.17910447761194029</v>
      </c>
      <c r="M570" s="2">
        <f t="shared" si="133"/>
        <v>8.3266726846886741E-17</v>
      </c>
      <c r="N570" s="61">
        <v>14</v>
      </c>
      <c r="O570" s="61">
        <v>41</v>
      </c>
      <c r="P570" s="61">
        <v>12</v>
      </c>
      <c r="R570" s="61">
        <v>0</v>
      </c>
      <c r="T570" s="65"/>
      <c r="Y570" s="61">
        <v>0</v>
      </c>
      <c r="Z570" s="61">
        <v>0</v>
      </c>
      <c r="AG570" t="str">
        <f t="shared" si="126"/>
        <v>Prentiss</v>
      </c>
      <c r="AH570" t="s">
        <v>1357</v>
      </c>
      <c r="AI570">
        <v>2</v>
      </c>
      <c r="AK570">
        <v>1</v>
      </c>
      <c r="AL570" s="105">
        <v>23</v>
      </c>
      <c r="AM570" s="107">
        <v>19</v>
      </c>
      <c r="AN570" s="107">
        <v>270</v>
      </c>
      <c r="AO570" s="111">
        <v>60790</v>
      </c>
      <c r="AP570" s="111">
        <f t="shared" si="134"/>
        <v>23019</v>
      </c>
      <c r="AQ570" t="s">
        <v>882</v>
      </c>
      <c r="AR570">
        <f t="shared" si="127"/>
        <v>2360790</v>
      </c>
      <c r="AS570" s="1">
        <v>3</v>
      </c>
      <c r="AV570">
        <v>38.39</v>
      </c>
      <c r="AW570">
        <v>0.04</v>
      </c>
      <c r="AX570">
        <v>38.35</v>
      </c>
    </row>
    <row r="571" spans="1:50" hidden="1" outlineLevel="1">
      <c r="A571" t="s">
        <v>687</v>
      </c>
      <c r="B571" s="8" t="s">
        <v>263</v>
      </c>
      <c r="C571" s="1">
        <f t="shared" si="128"/>
        <v>4181</v>
      </c>
      <c r="D571" s="8">
        <f>IF(N571&gt;0, RANK(N571,(N571:P571,Q571:AE571)),0)</f>
        <v>3</v>
      </c>
      <c r="E571" s="8">
        <f>IF(O571&gt;0,RANK(O571,(N571:P571,Q571:AE571)),0)</f>
        <v>2</v>
      </c>
      <c r="F571" s="8">
        <f t="shared" si="129"/>
        <v>1</v>
      </c>
      <c r="G571" s="61">
        <f t="shared" si="124"/>
        <v>528</v>
      </c>
      <c r="H571" s="66">
        <f t="shared" si="125"/>
        <v>0.12628557761301124</v>
      </c>
      <c r="I571" s="7"/>
      <c r="J571" s="2">
        <f t="shared" si="130"/>
        <v>0.13967950251136091</v>
      </c>
      <c r="K571" s="2">
        <f t="shared" si="131"/>
        <v>0.35087299689069601</v>
      </c>
      <c r="L571" s="2">
        <f t="shared" si="132"/>
        <v>0.47715857450370724</v>
      </c>
      <c r="M571" s="2">
        <f t="shared" si="133"/>
        <v>3.2288926094235837E-2</v>
      </c>
      <c r="N571" s="61">
        <v>584</v>
      </c>
      <c r="O571" s="61">
        <v>1467</v>
      </c>
      <c r="P571" s="61">
        <v>1995</v>
      </c>
      <c r="R571" s="61">
        <v>25</v>
      </c>
      <c r="T571" s="65"/>
      <c r="Y571" s="61">
        <v>35</v>
      </c>
      <c r="Z571" s="61">
        <v>75</v>
      </c>
      <c r="AG571" t="str">
        <f t="shared" si="126"/>
        <v>Presque Isle</v>
      </c>
      <c r="AH571" t="s">
        <v>662</v>
      </c>
      <c r="AI571">
        <v>2</v>
      </c>
      <c r="AK571">
        <v>1</v>
      </c>
      <c r="AL571" s="105">
        <v>23</v>
      </c>
      <c r="AM571" s="107">
        <v>3</v>
      </c>
      <c r="AN571" s="107">
        <v>265</v>
      </c>
      <c r="AO571" s="111">
        <v>60825</v>
      </c>
      <c r="AP571" s="111">
        <f t="shared" si="134"/>
        <v>23003</v>
      </c>
      <c r="AQ571" t="s">
        <v>1462</v>
      </c>
      <c r="AR571">
        <f t="shared" si="127"/>
        <v>2360825</v>
      </c>
      <c r="AS571" s="1">
        <v>129</v>
      </c>
      <c r="AV571">
        <v>77.55</v>
      </c>
      <c r="AW571">
        <v>1.8</v>
      </c>
      <c r="AX571">
        <v>75.75</v>
      </c>
    </row>
    <row r="572" spans="1:50" hidden="1" outlineLevel="1">
      <c r="A572" t="s">
        <v>1612</v>
      </c>
      <c r="B572" s="8" t="s">
        <v>263</v>
      </c>
      <c r="C572" s="1">
        <f t="shared" si="128"/>
        <v>460</v>
      </c>
      <c r="D572" s="8">
        <f>IF(N572&gt;0, RANK(N572,(N572:P572,Q572:AE572)),0)</f>
        <v>3</v>
      </c>
      <c r="E572" s="8">
        <f>IF(O572&gt;0,RANK(O572,(N572:P572,Q572:AE572)),0)</f>
        <v>1</v>
      </c>
      <c r="F572" s="8">
        <f t="shared" si="129"/>
        <v>2</v>
      </c>
      <c r="G572" s="61">
        <f t="shared" si="124"/>
        <v>24</v>
      </c>
      <c r="H572" s="66">
        <f t="shared" si="125"/>
        <v>5.2173913043478258E-2</v>
      </c>
      <c r="I572" s="7"/>
      <c r="J572" s="2">
        <f t="shared" si="130"/>
        <v>0.14565217391304347</v>
      </c>
      <c r="K572" s="2">
        <f t="shared" si="131"/>
        <v>0.42391304347826086</v>
      </c>
      <c r="L572" s="2">
        <f t="shared" si="132"/>
        <v>0.37173913043478263</v>
      </c>
      <c r="M572" s="2">
        <f t="shared" si="133"/>
        <v>5.8695652173913093E-2</v>
      </c>
      <c r="N572" s="61">
        <v>67</v>
      </c>
      <c r="O572" s="61">
        <v>195</v>
      </c>
      <c r="P572" s="61">
        <v>171</v>
      </c>
      <c r="R572" s="61">
        <v>4</v>
      </c>
      <c r="T572" s="65"/>
      <c r="Y572" s="61">
        <v>8</v>
      </c>
      <c r="Z572" s="61">
        <v>15</v>
      </c>
      <c r="AG572" t="str">
        <f t="shared" si="126"/>
        <v>Princeton</v>
      </c>
      <c r="AH572" t="s">
        <v>342</v>
      </c>
      <c r="AI572">
        <v>2</v>
      </c>
      <c r="AK572">
        <v>1</v>
      </c>
      <c r="AL572" s="105">
        <v>23</v>
      </c>
      <c r="AM572" s="107">
        <v>29</v>
      </c>
      <c r="AN572" s="107">
        <v>180</v>
      </c>
      <c r="AO572" s="111">
        <v>61035</v>
      </c>
      <c r="AP572" s="111">
        <f t="shared" si="134"/>
        <v>23029</v>
      </c>
      <c r="AQ572" t="s">
        <v>2345</v>
      </c>
      <c r="AR572">
        <f t="shared" si="127"/>
        <v>2361035</v>
      </c>
      <c r="AS572" s="1">
        <v>13</v>
      </c>
      <c r="AV572">
        <v>42.26</v>
      </c>
      <c r="AW572">
        <v>5.24</v>
      </c>
      <c r="AX572">
        <v>37.01</v>
      </c>
    </row>
    <row r="573" spans="1:50" hidden="1" outlineLevel="1">
      <c r="A573" t="s">
        <v>1559</v>
      </c>
      <c r="B573" s="8" t="s">
        <v>263</v>
      </c>
      <c r="C573" s="1">
        <f t="shared" si="128"/>
        <v>346</v>
      </c>
      <c r="D573" s="8">
        <f>IF(N573&gt;0, RANK(N573,(N573:P573,Q573:AE573)),0)</f>
        <v>3</v>
      </c>
      <c r="E573" s="8">
        <f>IF(O573&gt;0,RANK(O573,(N573:P573,Q573:AE573)),0)</f>
        <v>2</v>
      </c>
      <c r="F573" s="8">
        <f t="shared" si="129"/>
        <v>1</v>
      </c>
      <c r="G573" s="61">
        <f t="shared" si="124"/>
        <v>62</v>
      </c>
      <c r="H573" s="66">
        <f t="shared" si="125"/>
        <v>0.1791907514450867</v>
      </c>
      <c r="I573" s="7"/>
      <c r="J573" s="2">
        <f t="shared" si="130"/>
        <v>0.13583815028901733</v>
      </c>
      <c r="K573" s="2">
        <f t="shared" si="131"/>
        <v>0.31791907514450868</v>
      </c>
      <c r="L573" s="2">
        <f t="shared" si="132"/>
        <v>0.49710982658959535</v>
      </c>
      <c r="M573" s="2">
        <f t="shared" si="133"/>
        <v>4.9132947976878616E-2</v>
      </c>
      <c r="N573" s="61">
        <v>47</v>
      </c>
      <c r="O573" s="61">
        <v>110</v>
      </c>
      <c r="P573" s="61">
        <v>172</v>
      </c>
      <c r="R573" s="61">
        <v>10</v>
      </c>
      <c r="T573" s="65"/>
      <c r="Y573" s="61">
        <v>2</v>
      </c>
      <c r="Z573" s="61">
        <v>5</v>
      </c>
      <c r="AG573" t="str">
        <f t="shared" si="126"/>
        <v>Prospect</v>
      </c>
      <c r="AH573" t="s">
        <v>780</v>
      </c>
      <c r="AI573">
        <v>2</v>
      </c>
      <c r="AK573">
        <v>1</v>
      </c>
      <c r="AL573" s="105">
        <v>23</v>
      </c>
      <c r="AM573" s="107">
        <v>27</v>
      </c>
      <c r="AN573" s="107">
        <v>85</v>
      </c>
      <c r="AO573" s="111">
        <v>61210</v>
      </c>
      <c r="AP573" s="111">
        <f t="shared" si="134"/>
        <v>23027</v>
      </c>
      <c r="AQ573" t="s">
        <v>2345</v>
      </c>
      <c r="AR573">
        <f t="shared" si="127"/>
        <v>2361210</v>
      </c>
      <c r="AS573" s="1">
        <v>18</v>
      </c>
      <c r="AV573">
        <v>20.25</v>
      </c>
      <c r="AW573">
        <v>2.15</v>
      </c>
      <c r="AX573">
        <v>18.100000000000001</v>
      </c>
    </row>
    <row r="574" spans="1:50" hidden="1" outlineLevel="1">
      <c r="A574" t="s">
        <v>1913</v>
      </c>
      <c r="B574" s="8" t="s">
        <v>263</v>
      </c>
      <c r="C574" s="1">
        <f t="shared" si="128"/>
        <v>937</v>
      </c>
      <c r="D574" s="8">
        <f>IF(N574&gt;0, RANK(N574,(N574:P574,Q574:AE574)),0)</f>
        <v>3</v>
      </c>
      <c r="E574" s="8">
        <f>IF(O574&gt;0,RANK(O574,(N574:P574,Q574:AE574)),0)</f>
        <v>2</v>
      </c>
      <c r="F574" s="8">
        <f t="shared" si="129"/>
        <v>1</v>
      </c>
      <c r="G574" s="61">
        <f t="shared" si="124"/>
        <v>224</v>
      </c>
      <c r="H574" s="66">
        <f t="shared" si="125"/>
        <v>0.23906083244397011</v>
      </c>
      <c r="I574" s="7"/>
      <c r="J574" s="2">
        <f t="shared" si="130"/>
        <v>0.12166488794023479</v>
      </c>
      <c r="K574" s="2">
        <f t="shared" si="131"/>
        <v>0.30522945570971183</v>
      </c>
      <c r="L574" s="2">
        <f t="shared" si="132"/>
        <v>0.54429028815368197</v>
      </c>
      <c r="M574" s="2">
        <f t="shared" si="133"/>
        <v>2.8815368196371427E-2</v>
      </c>
      <c r="N574" s="61">
        <v>114</v>
      </c>
      <c r="O574" s="61">
        <v>286</v>
      </c>
      <c r="P574" s="61">
        <v>510</v>
      </c>
      <c r="R574" s="61">
        <v>3</v>
      </c>
      <c r="T574" s="65"/>
      <c r="Y574" s="61">
        <v>13</v>
      </c>
      <c r="Z574" s="61">
        <v>11</v>
      </c>
      <c r="AG574" t="str">
        <f t="shared" si="126"/>
        <v>Randolph</v>
      </c>
      <c r="AH574" t="s">
        <v>1222</v>
      </c>
      <c r="AI574">
        <v>2</v>
      </c>
      <c r="AK574">
        <v>1</v>
      </c>
      <c r="AL574" s="105">
        <v>23</v>
      </c>
      <c r="AM574" s="107">
        <v>11</v>
      </c>
      <c r="AN574" s="107">
        <v>90</v>
      </c>
      <c r="AO574" s="111">
        <v>61700</v>
      </c>
      <c r="AP574" s="111">
        <f t="shared" si="134"/>
        <v>23011</v>
      </c>
      <c r="AQ574" t="s">
        <v>2345</v>
      </c>
      <c r="AR574">
        <f t="shared" si="127"/>
        <v>2361700</v>
      </c>
      <c r="AS574" s="1">
        <v>34</v>
      </c>
      <c r="AV574">
        <v>2.23</v>
      </c>
      <c r="AW574">
        <v>0.1</v>
      </c>
      <c r="AX574">
        <v>2.13</v>
      </c>
    </row>
    <row r="575" spans="1:50" hidden="1" outlineLevel="1">
      <c r="A575" t="s">
        <v>815</v>
      </c>
      <c r="B575" s="8" t="s">
        <v>263</v>
      </c>
      <c r="C575" s="1">
        <f t="shared" si="128"/>
        <v>678</v>
      </c>
      <c r="D575" s="8">
        <f>IF(N575&gt;0, RANK(N575,(N575:P575,Q575:AE575)),0)</f>
        <v>3</v>
      </c>
      <c r="E575" s="8">
        <f>IF(O575&gt;0,RANK(O575,(N575:P575,Q575:AE575)),0)</f>
        <v>2</v>
      </c>
      <c r="F575" s="8">
        <f t="shared" si="129"/>
        <v>1</v>
      </c>
      <c r="G575" s="61">
        <f t="shared" ref="G575:G635" si="135">IF(C575&gt;0,MAX(N575:P575)-LARGE(N575:P575,2),0)</f>
        <v>137</v>
      </c>
      <c r="H575" s="66">
        <f t="shared" ref="H575:H635" si="136">IF(C575&gt;0,G575/C575,0)</f>
        <v>0.20206489675516223</v>
      </c>
      <c r="I575" s="7"/>
      <c r="J575" s="2">
        <f t="shared" si="130"/>
        <v>0.11356932153392331</v>
      </c>
      <c r="K575" s="2">
        <f t="shared" si="131"/>
        <v>0.32300884955752213</v>
      </c>
      <c r="L575" s="2">
        <f t="shared" si="132"/>
        <v>0.52507374631268433</v>
      </c>
      <c r="M575" s="2">
        <f t="shared" si="133"/>
        <v>3.8348082595870303E-2</v>
      </c>
      <c r="N575" s="61">
        <v>77</v>
      </c>
      <c r="O575" s="61">
        <v>219</v>
      </c>
      <c r="P575" s="61">
        <v>356</v>
      </c>
      <c r="R575" s="61">
        <v>5</v>
      </c>
      <c r="T575" s="65"/>
      <c r="Y575" s="61">
        <v>3</v>
      </c>
      <c r="Z575" s="61">
        <v>18</v>
      </c>
      <c r="AG575" t="str">
        <f t="shared" si="126"/>
        <v>Rangeley</v>
      </c>
      <c r="AH575" t="s">
        <v>501</v>
      </c>
      <c r="AI575">
        <v>2</v>
      </c>
      <c r="AK575">
        <v>1</v>
      </c>
      <c r="AL575" s="105">
        <v>23</v>
      </c>
      <c r="AM575" s="107">
        <v>7</v>
      </c>
      <c r="AN575" s="107">
        <v>80</v>
      </c>
      <c r="AO575" s="111">
        <v>61840</v>
      </c>
      <c r="AP575" s="111">
        <f t="shared" si="134"/>
        <v>23007</v>
      </c>
      <c r="AQ575" t="s">
        <v>2345</v>
      </c>
      <c r="AR575">
        <f t="shared" si="127"/>
        <v>2361840</v>
      </c>
      <c r="AS575" s="1">
        <v>21</v>
      </c>
      <c r="AV575">
        <v>55.73</v>
      </c>
      <c r="AW575">
        <v>14.09</v>
      </c>
      <c r="AX575">
        <v>41.64</v>
      </c>
    </row>
    <row r="576" spans="1:50" hidden="1" outlineLevel="1">
      <c r="A576" t="s">
        <v>2872</v>
      </c>
      <c r="B576" s="8" t="s">
        <v>263</v>
      </c>
      <c r="C576" s="1">
        <f t="shared" si="128"/>
        <v>9</v>
      </c>
      <c r="D576" s="8">
        <f>IF(N576&gt;0, RANK(N576,(N576:P576,Q576:AE576)),0)</f>
        <v>2</v>
      </c>
      <c r="E576" s="8">
        <f>IF(O576&gt;0,RANK(O576,(N576:P576,Q576:AE576)),0)</f>
        <v>2</v>
      </c>
      <c r="F576" s="8">
        <f t="shared" si="129"/>
        <v>1</v>
      </c>
      <c r="G576" s="61">
        <f t="shared" si="135"/>
        <v>2</v>
      </c>
      <c r="H576" s="66">
        <f t="shared" si="136"/>
        <v>0.22222222222222221</v>
      </c>
      <c r="I576" s="7"/>
      <c r="J576" s="2">
        <f t="shared" si="130"/>
        <v>0.22222222222222221</v>
      </c>
      <c r="K576" s="2">
        <f t="shared" si="131"/>
        <v>0.22222222222222221</v>
      </c>
      <c r="L576" s="2">
        <f t="shared" si="132"/>
        <v>0.44444444444444442</v>
      </c>
      <c r="M576" s="2">
        <f t="shared" si="133"/>
        <v>0.11111111111111116</v>
      </c>
      <c r="N576" s="61">
        <v>2</v>
      </c>
      <c r="O576" s="61">
        <v>2</v>
      </c>
      <c r="P576" s="61">
        <v>4</v>
      </c>
      <c r="R576" s="61">
        <v>0</v>
      </c>
      <c r="T576" s="65"/>
      <c r="Y576" s="61">
        <v>1</v>
      </c>
      <c r="Z576" s="61">
        <v>0</v>
      </c>
      <c r="AG576" t="str">
        <f t="shared" si="126"/>
        <v xml:space="preserve"> Rangeley Twps</v>
      </c>
      <c r="AH576" t="s">
        <v>501</v>
      </c>
      <c r="AI576">
        <v>2</v>
      </c>
      <c r="AK576">
        <v>1</v>
      </c>
      <c r="AL576" s="105">
        <v>23</v>
      </c>
      <c r="AM576" s="107">
        <v>7</v>
      </c>
      <c r="AO576" s="139">
        <v>61841</v>
      </c>
      <c r="AP576" s="111">
        <f t="shared" si="134"/>
        <v>23007</v>
      </c>
      <c r="AQ576" t="s">
        <v>882</v>
      </c>
      <c r="AR576">
        <f t="shared" si="127"/>
        <v>2361841</v>
      </c>
      <c r="AS576" s="1">
        <v>0</v>
      </c>
    </row>
    <row r="577" spans="1:50" hidden="1" outlineLevel="1">
      <c r="A577" t="s">
        <v>815</v>
      </c>
      <c r="B577" s="8" t="s">
        <v>263</v>
      </c>
      <c r="C577" s="1">
        <f t="shared" si="128"/>
        <v>143</v>
      </c>
      <c r="D577" s="8">
        <f>IF(N577&gt;0, RANK(N577,(N577:P577,Q577:AE577)),0)</f>
        <v>3</v>
      </c>
      <c r="E577" s="8">
        <f>IF(O577&gt;0,RANK(O577,(N577:P577,Q577:AE577)),0)</f>
        <v>1</v>
      </c>
      <c r="F577" s="8">
        <f t="shared" si="129"/>
        <v>2</v>
      </c>
      <c r="G577" s="61">
        <f t="shared" si="135"/>
        <v>18</v>
      </c>
      <c r="H577" s="66">
        <f t="shared" si="136"/>
        <v>0.12587412587412589</v>
      </c>
      <c r="I577" s="7"/>
      <c r="J577" s="2">
        <f t="shared" si="130"/>
        <v>0.1048951048951049</v>
      </c>
      <c r="K577" s="2">
        <f t="shared" si="131"/>
        <v>0.49650349650349651</v>
      </c>
      <c r="L577" s="2">
        <f t="shared" si="132"/>
        <v>0.37062937062937062</v>
      </c>
      <c r="M577" s="2">
        <f t="shared" si="133"/>
        <v>2.7972027972027969E-2</v>
      </c>
      <c r="N577" s="61">
        <v>15</v>
      </c>
      <c r="O577" s="61">
        <v>71</v>
      </c>
      <c r="P577" s="61">
        <v>53</v>
      </c>
      <c r="R577" s="61">
        <v>2</v>
      </c>
      <c r="T577" s="65"/>
      <c r="Y577" s="61">
        <v>0</v>
      </c>
      <c r="Z577" s="61">
        <v>2</v>
      </c>
      <c r="AG577" t="str">
        <f t="shared" si="126"/>
        <v>Rangeley</v>
      </c>
      <c r="AH577" t="s">
        <v>501</v>
      </c>
      <c r="AI577">
        <v>2</v>
      </c>
      <c r="AK577">
        <v>1</v>
      </c>
      <c r="AL577" s="105">
        <v>23</v>
      </c>
      <c r="AM577" s="107">
        <v>7</v>
      </c>
      <c r="AN577" s="107">
        <v>75</v>
      </c>
      <c r="AO577" s="111">
        <v>61875</v>
      </c>
      <c r="AP577" s="111">
        <f t="shared" si="134"/>
        <v>23007</v>
      </c>
      <c r="AQ577" t="s">
        <v>1757</v>
      </c>
      <c r="AR577">
        <f t="shared" si="127"/>
        <v>2361875</v>
      </c>
      <c r="AS577" s="1">
        <v>4</v>
      </c>
      <c r="AV577">
        <v>47.41</v>
      </c>
      <c r="AW577">
        <v>6.72</v>
      </c>
      <c r="AX577">
        <v>40.69</v>
      </c>
    </row>
    <row r="578" spans="1:50" hidden="1" outlineLevel="1">
      <c r="A578" t="s">
        <v>1376</v>
      </c>
      <c r="B578" s="8" t="s">
        <v>263</v>
      </c>
      <c r="C578" s="1">
        <f t="shared" si="128"/>
        <v>2661</v>
      </c>
      <c r="D578" s="8">
        <f>IF(N578&gt;0, RANK(N578,(N578:P578,Q578:AE578)),0)</f>
        <v>3</v>
      </c>
      <c r="E578" s="8">
        <f>IF(O578&gt;0,RANK(O578,(N578:P578,Q578:AE578)),0)</f>
        <v>2</v>
      </c>
      <c r="F578" s="8">
        <f t="shared" si="129"/>
        <v>1</v>
      </c>
      <c r="G578" s="61">
        <f t="shared" si="135"/>
        <v>626</v>
      </c>
      <c r="H578" s="66">
        <f t="shared" si="136"/>
        <v>0.235249906050357</v>
      </c>
      <c r="I578" s="7"/>
      <c r="J578" s="2">
        <f t="shared" si="130"/>
        <v>8.3803081548290123E-2</v>
      </c>
      <c r="K578" s="2">
        <f t="shared" si="131"/>
        <v>0.32581736189402483</v>
      </c>
      <c r="L578" s="2">
        <f t="shared" si="132"/>
        <v>0.56106726794438178</v>
      </c>
      <c r="M578" s="2">
        <f t="shared" si="133"/>
        <v>2.9312288613303261E-2</v>
      </c>
      <c r="N578" s="61">
        <v>223</v>
      </c>
      <c r="O578" s="61">
        <v>867</v>
      </c>
      <c r="P578" s="61">
        <v>1493</v>
      </c>
      <c r="R578" s="61">
        <v>18</v>
      </c>
      <c r="T578" s="65"/>
      <c r="Y578" s="61">
        <v>17</v>
      </c>
      <c r="Z578" s="61">
        <v>43</v>
      </c>
      <c r="AG578" t="str">
        <f t="shared" si="126"/>
        <v>Raymond</v>
      </c>
      <c r="AH578" t="s">
        <v>1076</v>
      </c>
      <c r="AI578">
        <v>1</v>
      </c>
      <c r="AK578">
        <v>1</v>
      </c>
      <c r="AL578" s="105">
        <v>23</v>
      </c>
      <c r="AM578" s="107">
        <v>5</v>
      </c>
      <c r="AN578" s="107">
        <v>95</v>
      </c>
      <c r="AO578" s="111">
        <v>61945</v>
      </c>
      <c r="AP578" s="111">
        <f t="shared" si="134"/>
        <v>23005</v>
      </c>
      <c r="AQ578" t="s">
        <v>2345</v>
      </c>
      <c r="AR578">
        <f t="shared" si="127"/>
        <v>2361945</v>
      </c>
      <c r="AS578" s="1">
        <v>47</v>
      </c>
      <c r="AV578">
        <v>46.24</v>
      </c>
      <c r="AW578">
        <v>12.99</v>
      </c>
      <c r="AX578">
        <v>33.25</v>
      </c>
    </row>
    <row r="579" spans="1:50" hidden="1" outlineLevel="1">
      <c r="A579" t="s">
        <v>2457</v>
      </c>
      <c r="B579" s="8" t="s">
        <v>263</v>
      </c>
      <c r="C579" s="1">
        <f t="shared" si="128"/>
        <v>1523</v>
      </c>
      <c r="D579" s="8">
        <f>IF(N579&gt;0, RANK(N579,(N579:P579,Q579:AE579)),0)</f>
        <v>3</v>
      </c>
      <c r="E579" s="8">
        <f>IF(O579&gt;0,RANK(O579,(N579:P579,Q579:AE579)),0)</f>
        <v>2</v>
      </c>
      <c r="F579" s="8">
        <f t="shared" si="129"/>
        <v>1</v>
      </c>
      <c r="G579" s="61">
        <f t="shared" si="135"/>
        <v>466</v>
      </c>
      <c r="H579" s="66">
        <f t="shared" si="136"/>
        <v>0.30597504924491137</v>
      </c>
      <c r="I579" s="7"/>
      <c r="J579" s="2">
        <f t="shared" si="130"/>
        <v>8.2074852265265924E-2</v>
      </c>
      <c r="K579" s="2">
        <f t="shared" si="131"/>
        <v>0.29349967170059094</v>
      </c>
      <c r="L579" s="2">
        <f t="shared" si="132"/>
        <v>0.59947472094550225</v>
      </c>
      <c r="M579" s="2">
        <f t="shared" si="133"/>
        <v>2.4950755088640975E-2</v>
      </c>
      <c r="N579" s="61">
        <v>125</v>
      </c>
      <c r="O579" s="61">
        <v>447</v>
      </c>
      <c r="P579" s="61">
        <v>913</v>
      </c>
      <c r="R579" s="61">
        <v>11</v>
      </c>
      <c r="T579" s="65"/>
      <c r="Y579" s="61">
        <v>9</v>
      </c>
      <c r="Z579" s="61">
        <v>18</v>
      </c>
      <c r="AG579" t="str">
        <f t="shared" si="126"/>
        <v>Readfield</v>
      </c>
      <c r="AH579" t="s">
        <v>1222</v>
      </c>
      <c r="AI579">
        <v>1</v>
      </c>
      <c r="AK579">
        <v>1</v>
      </c>
      <c r="AL579" s="105">
        <v>23</v>
      </c>
      <c r="AM579" s="107">
        <v>11</v>
      </c>
      <c r="AN579" s="107">
        <v>95</v>
      </c>
      <c r="AO579" s="111">
        <v>62190</v>
      </c>
      <c r="AP579" s="111">
        <f t="shared" si="134"/>
        <v>23011</v>
      </c>
      <c r="AQ579" t="s">
        <v>2345</v>
      </c>
      <c r="AR579">
        <f t="shared" si="127"/>
        <v>2362190</v>
      </c>
      <c r="AS579" s="1">
        <v>29</v>
      </c>
      <c r="AV579">
        <v>31.11</v>
      </c>
      <c r="AW579">
        <v>1.89</v>
      </c>
      <c r="AX579">
        <v>29.22</v>
      </c>
    </row>
    <row r="580" spans="1:50" hidden="1" outlineLevel="1">
      <c r="A580" t="s">
        <v>1035</v>
      </c>
      <c r="B580" s="8" t="s">
        <v>263</v>
      </c>
      <c r="C580" s="1">
        <f t="shared" si="128"/>
        <v>76</v>
      </c>
      <c r="D580" s="8">
        <f>IF(N580&gt;0, RANK(N580,(N580:P580,Q580:AE580)),0)</f>
        <v>3</v>
      </c>
      <c r="E580" s="8">
        <f>IF(O580&gt;0,RANK(O580,(N580:P580,Q580:AE580)),0)</f>
        <v>1</v>
      </c>
      <c r="F580" s="8">
        <f t="shared" si="129"/>
        <v>2</v>
      </c>
      <c r="G580" s="61">
        <f t="shared" si="135"/>
        <v>20</v>
      </c>
      <c r="H580" s="66">
        <f t="shared" si="136"/>
        <v>0.26315789473684209</v>
      </c>
      <c r="I580" s="7"/>
      <c r="J580" s="2">
        <f t="shared" si="130"/>
        <v>0.17105263157894737</v>
      </c>
      <c r="K580" s="2">
        <f t="shared" si="131"/>
        <v>0.53947368421052633</v>
      </c>
      <c r="L580" s="2">
        <f t="shared" si="132"/>
        <v>0.27631578947368424</v>
      </c>
      <c r="M580" s="2">
        <f t="shared" si="133"/>
        <v>1.3157894736842091E-2</v>
      </c>
      <c r="N580" s="61">
        <v>13</v>
      </c>
      <c r="O580" s="61">
        <v>41</v>
      </c>
      <c r="P580" s="61">
        <v>21</v>
      </c>
      <c r="R580" s="61">
        <v>0</v>
      </c>
      <c r="T580" s="65"/>
      <c r="Y580" s="61">
        <v>0</v>
      </c>
      <c r="Z580" s="61">
        <v>1</v>
      </c>
      <c r="AG580" t="str">
        <f t="shared" si="126"/>
        <v>Reed</v>
      </c>
      <c r="AH580" t="s">
        <v>662</v>
      </c>
      <c r="AI580">
        <v>2</v>
      </c>
      <c r="AK580">
        <v>1</v>
      </c>
      <c r="AL580" s="105">
        <v>23</v>
      </c>
      <c r="AM580" s="107">
        <v>3</v>
      </c>
      <c r="AN580" s="107">
        <v>270</v>
      </c>
      <c r="AO580" s="111">
        <v>62400</v>
      </c>
      <c r="AP580" s="111">
        <f t="shared" si="134"/>
        <v>23003</v>
      </c>
      <c r="AQ580" t="s">
        <v>1757</v>
      </c>
      <c r="AR580">
        <f t="shared" si="127"/>
        <v>2362400</v>
      </c>
      <c r="AS580" s="1">
        <v>6</v>
      </c>
      <c r="AV580">
        <v>59.57</v>
      </c>
      <c r="AW580">
        <v>0.21</v>
      </c>
      <c r="AX580">
        <v>59.36</v>
      </c>
    </row>
    <row r="581" spans="1:50" hidden="1" outlineLevel="1">
      <c r="A581" t="s">
        <v>2413</v>
      </c>
      <c r="B581" s="8" t="s">
        <v>263</v>
      </c>
      <c r="C581" s="1">
        <f t="shared" si="128"/>
        <v>1765</v>
      </c>
      <c r="D581" s="8">
        <f>IF(N581&gt;0, RANK(N581,(N581:P581,Q581:AE581)),0)</f>
        <v>3</v>
      </c>
      <c r="E581" s="8">
        <f>IF(O581&gt;0,RANK(O581,(N581:P581,Q581:AE581)),0)</f>
        <v>2</v>
      </c>
      <c r="F581" s="8">
        <f t="shared" si="129"/>
        <v>1</v>
      </c>
      <c r="G581" s="61">
        <f t="shared" si="135"/>
        <v>431</v>
      </c>
      <c r="H581" s="66">
        <f t="shared" si="136"/>
        <v>0.24419263456090651</v>
      </c>
      <c r="I581" s="7"/>
      <c r="J581" s="2">
        <f t="shared" si="130"/>
        <v>0.10198300283286119</v>
      </c>
      <c r="K581" s="2">
        <f t="shared" si="131"/>
        <v>0.31048158640226631</v>
      </c>
      <c r="L581" s="2">
        <f t="shared" si="132"/>
        <v>0.55467422096317276</v>
      </c>
      <c r="M581" s="2">
        <f t="shared" si="133"/>
        <v>3.2861189801699719E-2</v>
      </c>
      <c r="N581" s="61">
        <v>180</v>
      </c>
      <c r="O581" s="61">
        <v>548</v>
      </c>
      <c r="P581" s="61">
        <v>979</v>
      </c>
      <c r="R581" s="61">
        <v>11</v>
      </c>
      <c r="T581" s="65"/>
      <c r="Y581" s="61">
        <v>19</v>
      </c>
      <c r="Z581" s="61">
        <v>28</v>
      </c>
      <c r="AG581" t="str">
        <f t="shared" ref="AG581:AG635" si="137">A581</f>
        <v>Richmond</v>
      </c>
      <c r="AH581" t="s">
        <v>2074</v>
      </c>
      <c r="AI581">
        <v>1</v>
      </c>
      <c r="AK581">
        <v>1</v>
      </c>
      <c r="AL581" s="105">
        <v>23</v>
      </c>
      <c r="AM581" s="107">
        <v>23</v>
      </c>
      <c r="AN581" s="107">
        <v>35</v>
      </c>
      <c r="AO581" s="111">
        <v>62645</v>
      </c>
      <c r="AP581" s="111">
        <f t="shared" si="134"/>
        <v>23023</v>
      </c>
      <c r="AQ581" t="s">
        <v>2345</v>
      </c>
      <c r="AR581">
        <f t="shared" si="127"/>
        <v>2362645</v>
      </c>
      <c r="AS581" s="1">
        <v>42</v>
      </c>
      <c r="AV581">
        <v>31.58</v>
      </c>
      <c r="AW581">
        <v>1.17</v>
      </c>
      <c r="AX581">
        <v>30.4</v>
      </c>
    </row>
    <row r="582" spans="1:50" hidden="1" outlineLevel="1">
      <c r="A582" t="s">
        <v>1329</v>
      </c>
      <c r="B582" s="8" t="s">
        <v>263</v>
      </c>
      <c r="C582" s="1">
        <f t="shared" si="128"/>
        <v>227</v>
      </c>
      <c r="D582" s="8">
        <f>IF(N582&gt;0, RANK(N582,(N582:P582,Q582:AE582)),0)</f>
        <v>3</v>
      </c>
      <c r="E582" s="8">
        <f>IF(O582&gt;0,RANK(O582,(N582:P582,Q582:AE582)),0)</f>
        <v>1</v>
      </c>
      <c r="F582" s="8">
        <f t="shared" si="129"/>
        <v>2</v>
      </c>
      <c r="G582" s="61">
        <f t="shared" si="135"/>
        <v>8</v>
      </c>
      <c r="H582" s="66">
        <f t="shared" si="136"/>
        <v>3.5242290748898682E-2</v>
      </c>
      <c r="I582" s="7"/>
      <c r="J582" s="2">
        <f t="shared" si="130"/>
        <v>8.8105726872246701E-2</v>
      </c>
      <c r="K582" s="2">
        <f t="shared" si="131"/>
        <v>0.46255506607929514</v>
      </c>
      <c r="L582" s="2">
        <f t="shared" si="132"/>
        <v>0.42731277533039647</v>
      </c>
      <c r="M582" s="2">
        <f t="shared" si="133"/>
        <v>2.2026431718061679E-2</v>
      </c>
      <c r="N582" s="61">
        <v>20</v>
      </c>
      <c r="O582" s="61">
        <v>105</v>
      </c>
      <c r="P582" s="61">
        <v>97</v>
      </c>
      <c r="R582" s="61">
        <v>2</v>
      </c>
      <c r="T582" s="65"/>
      <c r="Y582" s="61">
        <v>1</v>
      </c>
      <c r="Z582" s="61">
        <v>2</v>
      </c>
      <c r="AG582" t="str">
        <f t="shared" si="137"/>
        <v>Ripley</v>
      </c>
      <c r="AH582" t="s">
        <v>2099</v>
      </c>
      <c r="AI582">
        <v>2</v>
      </c>
      <c r="AK582">
        <v>1</v>
      </c>
      <c r="AL582" s="105">
        <v>23</v>
      </c>
      <c r="AM582" s="107">
        <v>25</v>
      </c>
      <c r="AN582" s="107">
        <v>130</v>
      </c>
      <c r="AO582" s="111">
        <v>62995</v>
      </c>
      <c r="AP582" s="111">
        <f t="shared" si="134"/>
        <v>23025</v>
      </c>
      <c r="AQ582" t="s">
        <v>2345</v>
      </c>
      <c r="AR582">
        <f t="shared" si="127"/>
        <v>2362995</v>
      </c>
      <c r="AS582" s="1">
        <v>5</v>
      </c>
      <c r="AV582">
        <v>24.95</v>
      </c>
      <c r="AW582">
        <v>0.41</v>
      </c>
      <c r="AX582">
        <v>24.55</v>
      </c>
    </row>
    <row r="583" spans="1:50" hidden="1" outlineLevel="1">
      <c r="A583" t="s">
        <v>1596</v>
      </c>
      <c r="B583" s="8" t="s">
        <v>263</v>
      </c>
      <c r="C583" s="1">
        <f t="shared" si="128"/>
        <v>284</v>
      </c>
      <c r="D583" s="8">
        <f>IF(N583&gt;0, RANK(N583,(N583:P583,Q583:AE583)),0)</f>
        <v>3</v>
      </c>
      <c r="E583" s="8">
        <f>IF(O583&gt;0,RANK(O583,(N583:P583,Q583:AE583)),0)</f>
        <v>1</v>
      </c>
      <c r="F583" s="8">
        <f t="shared" si="129"/>
        <v>2</v>
      </c>
      <c r="G583" s="61">
        <f t="shared" si="135"/>
        <v>10</v>
      </c>
      <c r="H583" s="66">
        <f t="shared" si="136"/>
        <v>3.5211267605633804E-2</v>
      </c>
      <c r="I583" s="7"/>
      <c r="J583" s="2">
        <f t="shared" si="130"/>
        <v>0.1619718309859155</v>
      </c>
      <c r="K583" s="2">
        <f t="shared" si="131"/>
        <v>0.41549295774647887</v>
      </c>
      <c r="L583" s="2">
        <f t="shared" si="132"/>
        <v>0.38028169014084506</v>
      </c>
      <c r="M583" s="2">
        <f t="shared" si="133"/>
        <v>4.2253521126760563E-2</v>
      </c>
      <c r="N583" s="61">
        <v>46</v>
      </c>
      <c r="O583" s="61">
        <v>118</v>
      </c>
      <c r="P583" s="61">
        <v>108</v>
      </c>
      <c r="R583" s="61">
        <v>1</v>
      </c>
      <c r="T583" s="65"/>
      <c r="Y583" s="61">
        <v>5</v>
      </c>
      <c r="Z583" s="61">
        <v>6</v>
      </c>
      <c r="AG583" t="str">
        <f t="shared" si="137"/>
        <v>Robbinston</v>
      </c>
      <c r="AH583" t="s">
        <v>342</v>
      </c>
      <c r="AI583">
        <v>2</v>
      </c>
      <c r="AK583">
        <v>1</v>
      </c>
      <c r="AL583" s="105">
        <v>23</v>
      </c>
      <c r="AM583" s="107">
        <v>29</v>
      </c>
      <c r="AN583" s="107">
        <v>185</v>
      </c>
      <c r="AO583" s="111">
        <v>63275</v>
      </c>
      <c r="AP583" s="111">
        <f t="shared" si="134"/>
        <v>23029</v>
      </c>
      <c r="AQ583" t="s">
        <v>2345</v>
      </c>
      <c r="AR583">
        <f t="shared" si="127"/>
        <v>2363275</v>
      </c>
      <c r="AS583" s="1">
        <v>16</v>
      </c>
      <c r="AV583">
        <v>33.71</v>
      </c>
      <c r="AW583">
        <v>5.53</v>
      </c>
      <c r="AX583">
        <v>28.18</v>
      </c>
    </row>
    <row r="584" spans="1:50" hidden="1" outlineLevel="1">
      <c r="A584" t="s">
        <v>337</v>
      </c>
      <c r="B584" s="8" t="s">
        <v>263</v>
      </c>
      <c r="C584" s="1">
        <f t="shared" si="128"/>
        <v>3271</v>
      </c>
      <c r="D584" s="8">
        <f>IF(N584&gt;0, RANK(N584,(N584:P584,Q584:AE584)),0)</f>
        <v>3</v>
      </c>
      <c r="E584" s="8">
        <f>IF(O584&gt;0,RANK(O584,(N584:P584,Q584:AE584)),0)</f>
        <v>2</v>
      </c>
      <c r="F584" s="8">
        <f t="shared" si="129"/>
        <v>1</v>
      </c>
      <c r="G584" s="61">
        <f t="shared" si="135"/>
        <v>1064</v>
      </c>
      <c r="H584" s="66">
        <f t="shared" si="136"/>
        <v>0.32528278813818406</v>
      </c>
      <c r="I584" s="7"/>
      <c r="J584" s="2">
        <f t="shared" si="130"/>
        <v>0.16355854478752674</v>
      </c>
      <c r="K584" s="2">
        <f t="shared" si="131"/>
        <v>0.24059920513604402</v>
      </c>
      <c r="L584" s="2">
        <f t="shared" si="132"/>
        <v>0.56588199327422806</v>
      </c>
      <c r="M584" s="2">
        <f t="shared" si="133"/>
        <v>2.9960256802201157E-2</v>
      </c>
      <c r="N584" s="61">
        <v>535</v>
      </c>
      <c r="O584" s="61">
        <v>787</v>
      </c>
      <c r="P584" s="61">
        <v>1851</v>
      </c>
      <c r="R584" s="61">
        <v>22</v>
      </c>
      <c r="T584" s="65"/>
      <c r="Y584" s="61">
        <v>29</v>
      </c>
      <c r="Z584" s="61">
        <v>47</v>
      </c>
      <c r="AG584" t="str">
        <f t="shared" si="137"/>
        <v>Rockland</v>
      </c>
      <c r="AH584" t="s">
        <v>533</v>
      </c>
      <c r="AI584">
        <v>1</v>
      </c>
      <c r="AK584">
        <v>1</v>
      </c>
      <c r="AL584" s="105">
        <v>23</v>
      </c>
      <c r="AM584" s="107">
        <v>13</v>
      </c>
      <c r="AN584" s="107">
        <v>50</v>
      </c>
      <c r="AO584" s="111">
        <v>63590</v>
      </c>
      <c r="AP584" s="111">
        <f t="shared" si="134"/>
        <v>23013</v>
      </c>
      <c r="AQ584" t="s">
        <v>1462</v>
      </c>
      <c r="AR584">
        <f t="shared" si="127"/>
        <v>2363590</v>
      </c>
      <c r="AS584" s="1">
        <v>195</v>
      </c>
      <c r="AV584">
        <v>15.1</v>
      </c>
      <c r="AW584">
        <v>2.19</v>
      </c>
      <c r="AX584">
        <v>12.91</v>
      </c>
    </row>
    <row r="585" spans="1:50" hidden="1" outlineLevel="1">
      <c r="A585" t="s">
        <v>2045</v>
      </c>
      <c r="B585" s="8" t="s">
        <v>263</v>
      </c>
      <c r="C585" s="1">
        <f t="shared" si="128"/>
        <v>2136</v>
      </c>
      <c r="D585" s="8">
        <f>IF(N585&gt;0, RANK(N585,(N585:P585,Q585:AE585)),0)</f>
        <v>3</v>
      </c>
      <c r="E585" s="8">
        <f>IF(O585&gt;0,RANK(O585,(N585:P585,Q585:AE585)),0)</f>
        <v>2</v>
      </c>
      <c r="F585" s="8">
        <f t="shared" si="129"/>
        <v>1</v>
      </c>
      <c r="G585" s="61">
        <f t="shared" si="135"/>
        <v>677</v>
      </c>
      <c r="H585" s="66">
        <f t="shared" si="136"/>
        <v>0.31694756554307119</v>
      </c>
      <c r="I585" s="7"/>
      <c r="J585" s="2">
        <f t="shared" si="130"/>
        <v>0.10767790262172285</v>
      </c>
      <c r="K585" s="2">
        <f t="shared" si="131"/>
        <v>0.27996254681647942</v>
      </c>
      <c r="L585" s="2">
        <f t="shared" si="132"/>
        <v>0.5969101123595506</v>
      </c>
      <c r="M585" s="2">
        <f t="shared" si="133"/>
        <v>1.5449438202247201E-2</v>
      </c>
      <c r="N585" s="61">
        <v>230</v>
      </c>
      <c r="O585" s="61">
        <v>598</v>
      </c>
      <c r="P585" s="61">
        <v>1275</v>
      </c>
      <c r="R585" s="61">
        <v>8</v>
      </c>
      <c r="T585" s="65"/>
      <c r="Y585" s="61">
        <v>11</v>
      </c>
      <c r="Z585" s="61">
        <v>14</v>
      </c>
      <c r="AG585" t="str">
        <f t="shared" si="137"/>
        <v>Rockport</v>
      </c>
      <c r="AH585" t="s">
        <v>533</v>
      </c>
      <c r="AI585">
        <v>1</v>
      </c>
      <c r="AK585">
        <v>1</v>
      </c>
      <c r="AL585" s="105">
        <v>23</v>
      </c>
      <c r="AM585" s="107">
        <v>13</v>
      </c>
      <c r="AN585" s="107">
        <v>55</v>
      </c>
      <c r="AO585" s="111">
        <v>63660</v>
      </c>
      <c r="AP585" s="111">
        <f t="shared" si="134"/>
        <v>23013</v>
      </c>
      <c r="AQ585" t="s">
        <v>2345</v>
      </c>
      <c r="AR585">
        <f t="shared" si="127"/>
        <v>2363660</v>
      </c>
      <c r="AS585" s="1">
        <v>42</v>
      </c>
      <c r="AV585">
        <v>34.14</v>
      </c>
      <c r="AW585">
        <v>12.43</v>
      </c>
      <c r="AX585">
        <v>21.71</v>
      </c>
    </row>
    <row r="586" spans="1:50" hidden="1" outlineLevel="1">
      <c r="A586" t="s">
        <v>190</v>
      </c>
      <c r="B586" s="8" t="s">
        <v>263</v>
      </c>
      <c r="C586" s="1">
        <f t="shared" si="128"/>
        <v>193</v>
      </c>
      <c r="D586" s="8">
        <f>IF(N586&gt;0, RANK(N586,(N586:P586,Q586:AE586)),0)</f>
        <v>3</v>
      </c>
      <c r="E586" s="8">
        <f>IF(O586&gt;0,RANK(O586,(N586:P586,Q586:AE586)),0)</f>
        <v>1</v>
      </c>
      <c r="F586" s="8">
        <f t="shared" si="129"/>
        <v>2</v>
      </c>
      <c r="G586" s="61">
        <f t="shared" si="135"/>
        <v>17</v>
      </c>
      <c r="H586" s="66">
        <f t="shared" si="136"/>
        <v>8.8082901554404139E-2</v>
      </c>
      <c r="I586" s="7"/>
      <c r="J586" s="2">
        <f t="shared" si="130"/>
        <v>8.2901554404145081E-2</v>
      </c>
      <c r="K586" s="2">
        <f t="shared" si="131"/>
        <v>0.49740932642487046</v>
      </c>
      <c r="L586" s="2">
        <f t="shared" si="132"/>
        <v>0.40932642487046633</v>
      </c>
      <c r="M586" s="2">
        <f t="shared" si="133"/>
        <v>1.0362694300518172E-2</v>
      </c>
      <c r="N586" s="61">
        <v>16</v>
      </c>
      <c r="O586" s="61">
        <v>96</v>
      </c>
      <c r="P586" s="61">
        <v>79</v>
      </c>
      <c r="R586" s="61">
        <v>1</v>
      </c>
      <c r="T586" s="65"/>
      <c r="Y586" s="61">
        <v>0</v>
      </c>
      <c r="Z586" s="61">
        <v>1</v>
      </c>
      <c r="AG586" t="str">
        <f t="shared" si="137"/>
        <v>Rockwood</v>
      </c>
      <c r="AH586" t="s">
        <v>2099</v>
      </c>
      <c r="AI586">
        <v>2</v>
      </c>
      <c r="AK586">
        <v>1</v>
      </c>
      <c r="AL586" s="105">
        <v>23</v>
      </c>
      <c r="AM586" s="107">
        <v>25</v>
      </c>
      <c r="AO586" s="111">
        <v>63700</v>
      </c>
      <c r="AP586" s="111">
        <f t="shared" si="134"/>
        <v>23025</v>
      </c>
      <c r="AQ586" t="s">
        <v>882</v>
      </c>
      <c r="AR586">
        <f t="shared" si="127"/>
        <v>2363700</v>
      </c>
      <c r="AS586" s="1">
        <v>9</v>
      </c>
    </row>
    <row r="587" spans="1:50" hidden="1" outlineLevel="1">
      <c r="A587" t="s">
        <v>209</v>
      </c>
      <c r="B587" s="8" t="s">
        <v>263</v>
      </c>
      <c r="C587" s="1">
        <f t="shared" si="128"/>
        <v>576</v>
      </c>
      <c r="D587" s="8">
        <f>IF(N587&gt;0, RANK(N587,(N587:P587,Q587:AE587)),0)</f>
        <v>3</v>
      </c>
      <c r="E587" s="8">
        <f>IF(O587&gt;0,RANK(O587,(N587:P587,Q587:AE587)),0)</f>
        <v>2</v>
      </c>
      <c r="F587" s="8">
        <f t="shared" si="129"/>
        <v>1</v>
      </c>
      <c r="G587" s="61">
        <f t="shared" si="135"/>
        <v>134</v>
      </c>
      <c r="H587" s="66">
        <f t="shared" si="136"/>
        <v>0.2326388888888889</v>
      </c>
      <c r="I587" s="7"/>
      <c r="J587" s="2">
        <f t="shared" si="130"/>
        <v>0.10243055555555555</v>
      </c>
      <c r="K587" s="2">
        <f t="shared" si="131"/>
        <v>0.31597222222222221</v>
      </c>
      <c r="L587" s="2">
        <f t="shared" si="132"/>
        <v>0.54861111111111116</v>
      </c>
      <c r="M587" s="2">
        <f t="shared" si="133"/>
        <v>3.2986111111111049E-2</v>
      </c>
      <c r="N587" s="61">
        <v>59</v>
      </c>
      <c r="O587" s="61">
        <v>182</v>
      </c>
      <c r="P587" s="61">
        <v>316</v>
      </c>
      <c r="R587" s="61">
        <v>5</v>
      </c>
      <c r="T587" s="65"/>
      <c r="Y587" s="61">
        <v>4</v>
      </c>
      <c r="Z587" s="61">
        <v>10</v>
      </c>
      <c r="AG587" t="str">
        <f t="shared" si="137"/>
        <v>Rome</v>
      </c>
      <c r="AH587" t="s">
        <v>1222</v>
      </c>
      <c r="AI587">
        <v>2</v>
      </c>
      <c r="AK587">
        <v>1</v>
      </c>
      <c r="AL587" s="105">
        <v>23</v>
      </c>
      <c r="AM587" s="107">
        <v>11</v>
      </c>
      <c r="AN587" s="107">
        <v>100</v>
      </c>
      <c r="AO587" s="111">
        <v>63835</v>
      </c>
      <c r="AP587" s="111">
        <f t="shared" si="134"/>
        <v>23011</v>
      </c>
      <c r="AQ587" t="s">
        <v>2345</v>
      </c>
      <c r="AR587">
        <f t="shared" si="127"/>
        <v>2363835</v>
      </c>
      <c r="AS587" s="1">
        <v>15</v>
      </c>
      <c r="AV587">
        <v>31.74</v>
      </c>
      <c r="AW587">
        <v>6.31</v>
      </c>
      <c r="AX587">
        <v>25.42</v>
      </c>
    </row>
    <row r="588" spans="1:50" hidden="1" outlineLevel="1">
      <c r="A588" t="s">
        <v>1409</v>
      </c>
      <c r="B588" s="8" t="s">
        <v>263</v>
      </c>
      <c r="C588" s="1">
        <f t="shared" si="128"/>
        <v>147</v>
      </c>
      <c r="D588" s="8">
        <f>IF(N588&gt;0, RANK(N588,(N588:P588,Q588:AE588)),0)</f>
        <v>3</v>
      </c>
      <c r="E588" s="8">
        <f>IF(O588&gt;0,RANK(O588,(N588:P588,Q588:AE588)),0)</f>
        <v>2</v>
      </c>
      <c r="F588" s="8">
        <f t="shared" si="129"/>
        <v>1</v>
      </c>
      <c r="G588" s="61">
        <f t="shared" si="135"/>
        <v>46</v>
      </c>
      <c r="H588" s="66">
        <f t="shared" si="136"/>
        <v>0.31292517006802723</v>
      </c>
      <c r="I588" s="7"/>
      <c r="J588" s="2">
        <f t="shared" si="130"/>
        <v>0.12244897959183673</v>
      </c>
      <c r="K588" s="2">
        <f t="shared" si="131"/>
        <v>0.25850340136054423</v>
      </c>
      <c r="L588" s="2">
        <f t="shared" si="132"/>
        <v>0.5714285714285714</v>
      </c>
      <c r="M588" s="2">
        <f t="shared" si="133"/>
        <v>4.7619047619047672E-2</v>
      </c>
      <c r="N588" s="61">
        <v>18</v>
      </c>
      <c r="O588" s="61">
        <v>38</v>
      </c>
      <c r="P588" s="61">
        <v>84</v>
      </c>
      <c r="R588" s="61">
        <v>0</v>
      </c>
      <c r="T588" s="65"/>
      <c r="Y588" s="61">
        <v>2</v>
      </c>
      <c r="Z588" s="61">
        <v>5</v>
      </c>
      <c r="AG588" t="str">
        <f t="shared" si="137"/>
        <v>Roque Bluffs</v>
      </c>
      <c r="AH588" t="s">
        <v>342</v>
      </c>
      <c r="AI588">
        <v>2</v>
      </c>
      <c r="AK588">
        <v>1</v>
      </c>
      <c r="AL588" s="105">
        <v>23</v>
      </c>
      <c r="AM588" s="107">
        <v>29</v>
      </c>
      <c r="AN588" s="107">
        <v>190</v>
      </c>
      <c r="AO588" s="111">
        <v>63940</v>
      </c>
      <c r="AP588" s="111">
        <f t="shared" si="134"/>
        <v>23029</v>
      </c>
      <c r="AQ588" t="s">
        <v>2345</v>
      </c>
      <c r="AR588">
        <f t="shared" si="127"/>
        <v>2363940</v>
      </c>
      <c r="AS588" s="1">
        <v>7</v>
      </c>
      <c r="AV588">
        <v>19.54</v>
      </c>
      <c r="AW588">
        <v>8.8800000000000008</v>
      </c>
      <c r="AX588">
        <v>10.65</v>
      </c>
    </row>
    <row r="589" spans="1:50" hidden="1" outlineLevel="1">
      <c r="A589" t="s">
        <v>1377</v>
      </c>
      <c r="B589" s="8" t="s">
        <v>263</v>
      </c>
      <c r="C589" s="1">
        <f t="shared" si="128"/>
        <v>246</v>
      </c>
      <c r="D589" s="8">
        <f>IF(N589&gt;0, RANK(N589,(N589:P589,Q589:AE589)),0)</f>
        <v>3</v>
      </c>
      <c r="E589" s="8">
        <f>IF(O589&gt;0,RANK(O589,(N589:P589,Q589:AE589)),0)</f>
        <v>2</v>
      </c>
      <c r="F589" s="8">
        <f t="shared" si="129"/>
        <v>1</v>
      </c>
      <c r="G589" s="61">
        <f t="shared" si="135"/>
        <v>84</v>
      </c>
      <c r="H589" s="66">
        <f t="shared" si="136"/>
        <v>0.34146341463414637</v>
      </c>
      <c r="I589" s="7"/>
      <c r="J589" s="2">
        <f t="shared" si="130"/>
        <v>9.3495934959349589E-2</v>
      </c>
      <c r="K589" s="2">
        <f t="shared" si="131"/>
        <v>0.26422764227642276</v>
      </c>
      <c r="L589" s="2">
        <f t="shared" si="132"/>
        <v>0.60569105691056913</v>
      </c>
      <c r="M589" s="2">
        <f t="shared" si="133"/>
        <v>3.6585365853658569E-2</v>
      </c>
      <c r="N589" s="61">
        <v>23</v>
      </c>
      <c r="O589" s="61">
        <v>65</v>
      </c>
      <c r="P589" s="61">
        <v>149</v>
      </c>
      <c r="R589" s="61">
        <v>2</v>
      </c>
      <c r="T589" s="65"/>
      <c r="Y589" s="61">
        <v>5</v>
      </c>
      <c r="Z589" s="61">
        <v>2</v>
      </c>
      <c r="AG589" t="str">
        <f t="shared" si="137"/>
        <v>Roxbury</v>
      </c>
      <c r="AH589" t="s">
        <v>2430</v>
      </c>
      <c r="AI589">
        <v>2</v>
      </c>
      <c r="AK589">
        <v>1</v>
      </c>
      <c r="AL589" s="105">
        <v>23</v>
      </c>
      <c r="AM589" s="107">
        <v>17</v>
      </c>
      <c r="AN589" s="107">
        <v>130</v>
      </c>
      <c r="AO589" s="111">
        <v>64185</v>
      </c>
      <c r="AP589" s="111">
        <f t="shared" si="134"/>
        <v>23017</v>
      </c>
      <c r="AQ589" t="s">
        <v>2345</v>
      </c>
      <c r="AR589">
        <f t="shared" si="127"/>
        <v>2364185</v>
      </c>
      <c r="AS589" s="1">
        <v>6</v>
      </c>
      <c r="AV589">
        <v>44.08</v>
      </c>
      <c r="AW589">
        <v>1.21</v>
      </c>
      <c r="AX589">
        <v>42.88</v>
      </c>
    </row>
    <row r="590" spans="1:50" hidden="1" outlineLevel="1">
      <c r="A590" t="s">
        <v>930</v>
      </c>
      <c r="B590" s="8" t="s">
        <v>263</v>
      </c>
      <c r="C590" s="1">
        <f t="shared" si="128"/>
        <v>2646</v>
      </c>
      <c r="D590" s="8">
        <f>IF(N590&gt;0, RANK(N590,(N590:P590,Q590:AE590)),0)</f>
        <v>3</v>
      </c>
      <c r="E590" s="8">
        <f>IF(O590&gt;0,RANK(O590,(N590:P590,Q590:AE590)),0)</f>
        <v>2</v>
      </c>
      <c r="F590" s="8">
        <f t="shared" si="129"/>
        <v>1</v>
      </c>
      <c r="G590" s="61">
        <f t="shared" si="135"/>
        <v>716</v>
      </c>
      <c r="H590" s="66">
        <f t="shared" si="136"/>
        <v>0.2705971277399849</v>
      </c>
      <c r="I590" s="7"/>
      <c r="J590" s="2">
        <f t="shared" si="130"/>
        <v>0.20521541950113378</v>
      </c>
      <c r="K590" s="2">
        <f t="shared" si="131"/>
        <v>0.24149659863945577</v>
      </c>
      <c r="L590" s="2">
        <f t="shared" si="132"/>
        <v>0.51209372637944062</v>
      </c>
      <c r="M590" s="2">
        <f t="shared" si="133"/>
        <v>4.119425547996991E-2</v>
      </c>
      <c r="N590" s="61">
        <v>543</v>
      </c>
      <c r="O590" s="61">
        <v>639</v>
      </c>
      <c r="P590" s="61">
        <v>1355</v>
      </c>
      <c r="R590" s="61">
        <v>27</v>
      </c>
      <c r="T590" s="65"/>
      <c r="Y590" s="61">
        <v>39</v>
      </c>
      <c r="Z590" s="61">
        <v>43</v>
      </c>
      <c r="AG590" t="str">
        <f t="shared" si="137"/>
        <v>Rumford</v>
      </c>
      <c r="AH590" t="s">
        <v>2430</v>
      </c>
      <c r="AI590">
        <v>2</v>
      </c>
      <c r="AK590">
        <v>1</v>
      </c>
      <c r="AL590" s="105">
        <v>23</v>
      </c>
      <c r="AM590" s="107">
        <v>17</v>
      </c>
      <c r="AN590" s="107">
        <v>135</v>
      </c>
      <c r="AO590" s="111">
        <v>64290</v>
      </c>
      <c r="AP590" s="111">
        <f t="shared" si="134"/>
        <v>23017</v>
      </c>
      <c r="AQ590" t="s">
        <v>2345</v>
      </c>
      <c r="AR590">
        <f t="shared" si="127"/>
        <v>2364290</v>
      </c>
      <c r="AS590" s="1">
        <v>88</v>
      </c>
      <c r="AV590">
        <v>69.86</v>
      </c>
      <c r="AW590">
        <v>1.25</v>
      </c>
      <c r="AX590">
        <v>68.61</v>
      </c>
    </row>
    <row r="591" spans="1:50" hidden="1" outlineLevel="1">
      <c r="A591" t="s">
        <v>932</v>
      </c>
      <c r="B591" s="8" t="s">
        <v>263</v>
      </c>
      <c r="C591" s="1">
        <f t="shared" si="128"/>
        <v>2490</v>
      </c>
      <c r="D591" s="8">
        <f>IF(N591&gt;0, RANK(N591,(N591:P591,Q591:AE591)),0)</f>
        <v>3</v>
      </c>
      <c r="E591" s="8">
        <f>IF(O591&gt;0,RANK(O591,(N591:P591,Q591:AE591)),0)</f>
        <v>2</v>
      </c>
      <c r="F591" s="8">
        <f t="shared" si="129"/>
        <v>1</v>
      </c>
      <c r="G591" s="61">
        <f t="shared" si="135"/>
        <v>396</v>
      </c>
      <c r="H591" s="66">
        <f t="shared" si="136"/>
        <v>0.15903614457831325</v>
      </c>
      <c r="I591" s="7"/>
      <c r="J591" s="2">
        <f t="shared" si="130"/>
        <v>0.13092369477911647</v>
      </c>
      <c r="K591" s="2">
        <f t="shared" si="131"/>
        <v>0.32128514056224899</v>
      </c>
      <c r="L591" s="2">
        <f t="shared" si="132"/>
        <v>0.48032128514056227</v>
      </c>
      <c r="M591" s="2">
        <f t="shared" si="133"/>
        <v>6.7469879518072262E-2</v>
      </c>
      <c r="N591" s="61">
        <v>326</v>
      </c>
      <c r="O591" s="61">
        <v>800</v>
      </c>
      <c r="P591" s="61">
        <v>1196</v>
      </c>
      <c r="R591" s="61">
        <v>12</v>
      </c>
      <c r="T591" s="65"/>
      <c r="Y591" s="61">
        <v>30</v>
      </c>
      <c r="Z591" s="61">
        <v>126</v>
      </c>
      <c r="AG591" t="str">
        <f t="shared" si="137"/>
        <v>Sabattus</v>
      </c>
      <c r="AH591" t="s">
        <v>1955</v>
      </c>
      <c r="AI591">
        <v>2</v>
      </c>
      <c r="AK591">
        <v>1</v>
      </c>
      <c r="AL591" s="105">
        <v>23</v>
      </c>
      <c r="AM591" s="107">
        <v>1</v>
      </c>
      <c r="AN591" s="107">
        <v>57</v>
      </c>
      <c r="AO591" s="111">
        <v>64570</v>
      </c>
      <c r="AP591" s="111">
        <f t="shared" si="134"/>
        <v>23001</v>
      </c>
      <c r="AQ591" t="s">
        <v>2345</v>
      </c>
      <c r="AR591">
        <f t="shared" si="127"/>
        <v>2364570</v>
      </c>
      <c r="AS591" s="1">
        <v>232</v>
      </c>
      <c r="AV591">
        <v>26.75</v>
      </c>
      <c r="AW591">
        <v>1.1100000000000001</v>
      </c>
      <c r="AX591">
        <v>25.63</v>
      </c>
    </row>
    <row r="592" spans="1:50" hidden="1" outlineLevel="1">
      <c r="A592" t="s">
        <v>2472</v>
      </c>
      <c r="B592" s="8" t="s">
        <v>263</v>
      </c>
      <c r="C592" s="1">
        <f t="shared" si="128"/>
        <v>9820</v>
      </c>
      <c r="D592" s="8">
        <f>IF(N592&gt;0, RANK(N592,(N592:P592,Q592:AE592)),0)</f>
        <v>3</v>
      </c>
      <c r="E592" s="8">
        <f>IF(O592&gt;0,RANK(O592,(N592:P592,Q592:AE592)),0)</f>
        <v>2</v>
      </c>
      <c r="F592" s="8">
        <f t="shared" si="129"/>
        <v>1</v>
      </c>
      <c r="G592" s="61">
        <f t="shared" si="135"/>
        <v>2622</v>
      </c>
      <c r="H592" s="66">
        <f t="shared" si="136"/>
        <v>0.26700610997963342</v>
      </c>
      <c r="I592" s="7"/>
      <c r="J592" s="2">
        <f t="shared" si="130"/>
        <v>0.14786150712830956</v>
      </c>
      <c r="K592" s="2">
        <f t="shared" si="131"/>
        <v>0.28075356415478614</v>
      </c>
      <c r="L592" s="2">
        <f t="shared" si="132"/>
        <v>0.54775967413441951</v>
      </c>
      <c r="M592" s="2">
        <f t="shared" si="133"/>
        <v>2.3625254582484767E-2</v>
      </c>
      <c r="N592" s="61">
        <v>1452</v>
      </c>
      <c r="O592" s="61">
        <v>2757</v>
      </c>
      <c r="P592" s="61">
        <v>5379</v>
      </c>
      <c r="R592" s="61">
        <v>53</v>
      </c>
      <c r="T592" s="65"/>
      <c r="Y592" s="61">
        <v>65</v>
      </c>
      <c r="Z592" s="61">
        <v>114</v>
      </c>
      <c r="AG592" t="str">
        <f t="shared" si="137"/>
        <v>Saco</v>
      </c>
      <c r="AH592" t="s">
        <v>1530</v>
      </c>
      <c r="AI592">
        <v>1</v>
      </c>
      <c r="AK592">
        <v>1</v>
      </c>
      <c r="AL592" s="105">
        <v>23</v>
      </c>
      <c r="AM592" s="107">
        <v>31</v>
      </c>
      <c r="AN592" s="107">
        <v>110</v>
      </c>
      <c r="AO592" s="111">
        <v>64675</v>
      </c>
      <c r="AP592" s="111">
        <f t="shared" si="134"/>
        <v>23031</v>
      </c>
      <c r="AQ592" t="s">
        <v>1462</v>
      </c>
      <c r="AR592">
        <f t="shared" si="127"/>
        <v>2364675</v>
      </c>
      <c r="AS592" s="1">
        <v>313</v>
      </c>
      <c r="AV592">
        <v>39.35</v>
      </c>
      <c r="AW592">
        <v>0.87</v>
      </c>
      <c r="AX592">
        <v>38.479999999999997</v>
      </c>
    </row>
    <row r="593" spans="1:50" hidden="1" outlineLevel="1">
      <c r="A593" t="s">
        <v>2473</v>
      </c>
      <c r="B593" s="8" t="s">
        <v>263</v>
      </c>
      <c r="C593" s="1">
        <f t="shared" si="128"/>
        <v>545</v>
      </c>
      <c r="D593" s="8">
        <f>IF(N593&gt;0, RANK(N593,(N593:P593,Q593:AE593)),0)</f>
        <v>2</v>
      </c>
      <c r="E593" s="8">
        <f>IF(O593&gt;0,RANK(O593,(N593:P593,Q593:AE593)),0)</f>
        <v>3</v>
      </c>
      <c r="F593" s="8">
        <f t="shared" si="129"/>
        <v>1</v>
      </c>
      <c r="G593" s="61">
        <f t="shared" si="135"/>
        <v>201</v>
      </c>
      <c r="H593" s="66">
        <f t="shared" si="136"/>
        <v>0.3688073394495413</v>
      </c>
      <c r="I593" s="7"/>
      <c r="J593" s="2">
        <f t="shared" si="130"/>
        <v>0.20733944954128442</v>
      </c>
      <c r="K593" s="2">
        <f t="shared" si="131"/>
        <v>0.1889908256880734</v>
      </c>
      <c r="L593" s="2">
        <f t="shared" si="132"/>
        <v>0.57614678899082572</v>
      </c>
      <c r="M593" s="2">
        <f t="shared" si="133"/>
        <v>2.752293577981646E-2</v>
      </c>
      <c r="N593" s="61">
        <v>113</v>
      </c>
      <c r="O593" s="61">
        <v>103</v>
      </c>
      <c r="P593" s="61">
        <v>314</v>
      </c>
      <c r="R593" s="61">
        <v>4</v>
      </c>
      <c r="T593" s="65"/>
      <c r="Y593" s="61">
        <v>6</v>
      </c>
      <c r="Z593" s="61">
        <v>5</v>
      </c>
      <c r="AG593" t="str">
        <f t="shared" si="137"/>
        <v>St. Agatha</v>
      </c>
      <c r="AH593" t="s">
        <v>662</v>
      </c>
      <c r="AI593">
        <v>2</v>
      </c>
      <c r="AK593">
        <v>1</v>
      </c>
      <c r="AL593" s="105">
        <v>23</v>
      </c>
      <c r="AM593" s="107">
        <v>3</v>
      </c>
      <c r="AN593" s="107">
        <v>275</v>
      </c>
      <c r="AO593" s="111">
        <v>64780</v>
      </c>
      <c r="AP593" s="111">
        <f t="shared" si="134"/>
        <v>23003</v>
      </c>
      <c r="AQ593" t="s">
        <v>2345</v>
      </c>
      <c r="AR593">
        <f t="shared" si="127"/>
        <v>2364780</v>
      </c>
      <c r="AS593" s="1">
        <v>32</v>
      </c>
      <c r="AV593">
        <v>34.9</v>
      </c>
      <c r="AW593">
        <v>5.38</v>
      </c>
      <c r="AX593">
        <v>29.51</v>
      </c>
    </row>
    <row r="594" spans="1:50" hidden="1" outlineLevel="1">
      <c r="A594" t="s">
        <v>427</v>
      </c>
      <c r="B594" s="8" t="s">
        <v>263</v>
      </c>
      <c r="C594" s="1">
        <f t="shared" si="128"/>
        <v>1037</v>
      </c>
      <c r="D594" s="8">
        <f>IF(N594&gt;0, RANK(N594,(N594:P594,Q594:AE594)),0)</f>
        <v>3</v>
      </c>
      <c r="E594" s="8">
        <f>IF(O594&gt;0,RANK(O594,(N594:P594,Q594:AE594)),0)</f>
        <v>1</v>
      </c>
      <c r="F594" s="8">
        <f t="shared" si="129"/>
        <v>2</v>
      </c>
      <c r="G594" s="61">
        <f t="shared" si="135"/>
        <v>101</v>
      </c>
      <c r="H594" s="66">
        <f t="shared" si="136"/>
        <v>9.7396335583413693E-2</v>
      </c>
      <c r="I594" s="7"/>
      <c r="J594" s="2">
        <f t="shared" si="130"/>
        <v>0.11668273866923819</v>
      </c>
      <c r="K594" s="2">
        <f t="shared" si="131"/>
        <v>0.47058823529411764</v>
      </c>
      <c r="L594" s="2">
        <f t="shared" si="132"/>
        <v>0.37319189971070393</v>
      </c>
      <c r="M594" s="2">
        <f t="shared" si="133"/>
        <v>3.9537126325940253E-2</v>
      </c>
      <c r="N594" s="61">
        <v>121</v>
      </c>
      <c r="O594" s="61">
        <v>488</v>
      </c>
      <c r="P594" s="61">
        <v>387</v>
      </c>
      <c r="R594" s="61">
        <v>9</v>
      </c>
      <c r="T594" s="65"/>
      <c r="Y594" s="61">
        <v>12</v>
      </c>
      <c r="Z594" s="61">
        <v>20</v>
      </c>
      <c r="AG594" t="str">
        <f t="shared" si="137"/>
        <v>St. Albans</v>
      </c>
      <c r="AH594" t="s">
        <v>2099</v>
      </c>
      <c r="AI594">
        <v>2</v>
      </c>
      <c r="AK594">
        <v>1</v>
      </c>
      <c r="AL594" s="105">
        <v>23</v>
      </c>
      <c r="AM594" s="107">
        <v>25</v>
      </c>
      <c r="AN594" s="107">
        <v>135</v>
      </c>
      <c r="AO594" s="111">
        <v>64850</v>
      </c>
      <c r="AP594" s="111">
        <f t="shared" si="134"/>
        <v>23025</v>
      </c>
      <c r="AQ594" t="s">
        <v>2345</v>
      </c>
      <c r="AR594">
        <f t="shared" si="127"/>
        <v>2364850</v>
      </c>
      <c r="AS594" s="1">
        <v>37</v>
      </c>
      <c r="AV594">
        <v>47.16</v>
      </c>
      <c r="AW594">
        <v>2.31</v>
      </c>
      <c r="AX594">
        <v>44.85</v>
      </c>
    </row>
    <row r="595" spans="1:50" hidden="1" outlineLevel="1">
      <c r="A595" t="s">
        <v>1859</v>
      </c>
      <c r="B595" s="8" t="s">
        <v>263</v>
      </c>
      <c r="C595" s="1">
        <f t="shared" si="128"/>
        <v>235</v>
      </c>
      <c r="D595" s="8">
        <f>IF(N595&gt;0, RANK(N595,(N595:P595,Q595:AE595)),0)</f>
        <v>2</v>
      </c>
      <c r="E595" s="8">
        <f>IF(O595&gt;0,RANK(O595,(N595:P595,Q595:AE595)),0)</f>
        <v>3</v>
      </c>
      <c r="F595" s="8">
        <f t="shared" si="129"/>
        <v>1</v>
      </c>
      <c r="G595" s="61">
        <f t="shared" si="135"/>
        <v>32</v>
      </c>
      <c r="H595" s="66">
        <f t="shared" si="136"/>
        <v>0.13617021276595745</v>
      </c>
      <c r="I595" s="7"/>
      <c r="J595" s="2">
        <f t="shared" si="130"/>
        <v>0.27659574468085107</v>
      </c>
      <c r="K595" s="2">
        <f t="shared" si="131"/>
        <v>0.21702127659574469</v>
      </c>
      <c r="L595" s="2">
        <f t="shared" si="132"/>
        <v>0.4127659574468085</v>
      </c>
      <c r="M595" s="2">
        <f t="shared" si="133"/>
        <v>9.3617021276595713E-2</v>
      </c>
      <c r="N595" s="61">
        <v>65</v>
      </c>
      <c r="O595" s="61">
        <v>51</v>
      </c>
      <c r="P595" s="61">
        <v>97</v>
      </c>
      <c r="R595" s="61">
        <v>20</v>
      </c>
      <c r="T595" s="65"/>
      <c r="Y595" s="61">
        <v>2</v>
      </c>
      <c r="Z595" s="61">
        <v>0</v>
      </c>
      <c r="AG595" t="str">
        <f t="shared" si="137"/>
        <v>St. Francis</v>
      </c>
      <c r="AH595" t="s">
        <v>662</v>
      </c>
      <c r="AI595">
        <v>2</v>
      </c>
      <c r="AK595">
        <v>1</v>
      </c>
      <c r="AL595" s="105">
        <v>23</v>
      </c>
      <c r="AM595" s="107">
        <v>3</v>
      </c>
      <c r="AN595" s="107">
        <v>280</v>
      </c>
      <c r="AO595" s="111">
        <v>65025</v>
      </c>
      <c r="AP595" s="111">
        <f t="shared" si="134"/>
        <v>23003</v>
      </c>
      <c r="AQ595" t="s">
        <v>2345</v>
      </c>
      <c r="AR595">
        <f t="shared" si="127"/>
        <v>2365025</v>
      </c>
      <c r="AS595" s="1">
        <v>23</v>
      </c>
      <c r="AV595">
        <v>30.41</v>
      </c>
      <c r="AW595">
        <v>0.6</v>
      </c>
      <c r="AX595">
        <v>29.81</v>
      </c>
    </row>
    <row r="596" spans="1:50" hidden="1" outlineLevel="1">
      <c r="A596" t="s">
        <v>2395</v>
      </c>
      <c r="B596" s="8" t="s">
        <v>263</v>
      </c>
      <c r="C596" s="1">
        <f t="shared" si="128"/>
        <v>1538</v>
      </c>
      <c r="D596" s="8">
        <f>IF(N596&gt;0, RANK(N596,(N596:P596,Q596:AE596)),0)</f>
        <v>3</v>
      </c>
      <c r="E596" s="8">
        <f>IF(O596&gt;0,RANK(O596,(N596:P596,Q596:AE596)),0)</f>
        <v>2</v>
      </c>
      <c r="F596" s="8">
        <f t="shared" si="129"/>
        <v>1</v>
      </c>
      <c r="G596" s="61">
        <f t="shared" si="135"/>
        <v>512</v>
      </c>
      <c r="H596" s="66">
        <f t="shared" si="136"/>
        <v>0.3328998699609883</v>
      </c>
      <c r="I596" s="7"/>
      <c r="J596" s="2">
        <f t="shared" si="130"/>
        <v>0.11898569570871262</v>
      </c>
      <c r="K596" s="2">
        <f t="shared" si="131"/>
        <v>0.26267880364109231</v>
      </c>
      <c r="L596" s="2">
        <f t="shared" si="132"/>
        <v>0.59557867360208061</v>
      </c>
      <c r="M596" s="2">
        <f t="shared" si="133"/>
        <v>2.2756827048114436E-2</v>
      </c>
      <c r="N596" s="61">
        <v>183</v>
      </c>
      <c r="O596" s="61">
        <v>404</v>
      </c>
      <c r="P596" s="61">
        <v>916</v>
      </c>
      <c r="R596" s="61">
        <v>12</v>
      </c>
      <c r="T596" s="65"/>
      <c r="Y596" s="61">
        <v>7</v>
      </c>
      <c r="Z596" s="61">
        <v>16</v>
      </c>
      <c r="AG596" t="str">
        <f t="shared" si="137"/>
        <v>St. George</v>
      </c>
      <c r="AH596" t="s">
        <v>533</v>
      </c>
      <c r="AI596">
        <v>1</v>
      </c>
      <c r="AK596">
        <v>1</v>
      </c>
      <c r="AL596" s="105">
        <v>23</v>
      </c>
      <c r="AM596" s="107">
        <v>13</v>
      </c>
      <c r="AN596" s="107">
        <v>60</v>
      </c>
      <c r="AO596" s="111">
        <v>65130</v>
      </c>
      <c r="AP596" s="111">
        <f t="shared" si="134"/>
        <v>23013</v>
      </c>
      <c r="AQ596" t="s">
        <v>2345</v>
      </c>
      <c r="AR596">
        <f t="shared" si="127"/>
        <v>2365130</v>
      </c>
      <c r="AS596" s="1">
        <v>40</v>
      </c>
      <c r="AV596">
        <v>158.46</v>
      </c>
      <c r="AW596">
        <v>132.88</v>
      </c>
      <c r="AX596">
        <v>25.58</v>
      </c>
    </row>
    <row r="597" spans="1:50" hidden="1" outlineLevel="1">
      <c r="A597" t="s">
        <v>1036</v>
      </c>
      <c r="B597" s="8" t="s">
        <v>263</v>
      </c>
      <c r="C597" s="1">
        <f t="shared" si="128"/>
        <v>141</v>
      </c>
      <c r="D597" s="8">
        <f>IF(N597&gt;0, RANK(N597,(N597:P597,Q597:AE597)),0)</f>
        <v>3</v>
      </c>
      <c r="E597" s="8">
        <f>IF(O597&gt;0,RANK(O597,(N597:P597,Q597:AE597)),0)</f>
        <v>2</v>
      </c>
      <c r="F597" s="8">
        <f t="shared" si="129"/>
        <v>1</v>
      </c>
      <c r="G597" s="61">
        <f t="shared" si="135"/>
        <v>28</v>
      </c>
      <c r="H597" s="66">
        <f t="shared" si="136"/>
        <v>0.19858156028368795</v>
      </c>
      <c r="I597" s="7"/>
      <c r="J597" s="2">
        <f t="shared" si="130"/>
        <v>0.23404255319148937</v>
      </c>
      <c r="K597" s="2">
        <f t="shared" si="131"/>
        <v>0.26950354609929078</v>
      </c>
      <c r="L597" s="2">
        <f t="shared" si="132"/>
        <v>0.46808510638297873</v>
      </c>
      <c r="M597" s="2">
        <f t="shared" si="133"/>
        <v>2.836879432624112E-2</v>
      </c>
      <c r="N597" s="61">
        <v>33</v>
      </c>
      <c r="O597" s="61">
        <v>38</v>
      </c>
      <c r="P597" s="61">
        <v>66</v>
      </c>
      <c r="R597" s="61">
        <v>0</v>
      </c>
      <c r="T597" s="65"/>
      <c r="Y597" s="61">
        <v>2</v>
      </c>
      <c r="Z597" s="61">
        <v>2</v>
      </c>
      <c r="AG597" t="str">
        <f t="shared" si="137"/>
        <v>St. John</v>
      </c>
      <c r="AH597" t="s">
        <v>662</v>
      </c>
      <c r="AI597">
        <v>2</v>
      </c>
      <c r="AK597">
        <v>1</v>
      </c>
      <c r="AL597" s="105">
        <v>23</v>
      </c>
      <c r="AM597" s="107">
        <v>3</v>
      </c>
      <c r="AN597" s="107">
        <v>285</v>
      </c>
      <c r="AO597" s="111">
        <v>65200</v>
      </c>
      <c r="AP597" s="111">
        <f t="shared" si="134"/>
        <v>23003</v>
      </c>
      <c r="AQ597" t="s">
        <v>1757</v>
      </c>
      <c r="AR597">
        <f t="shared" si="127"/>
        <v>2365200</v>
      </c>
      <c r="AS597" s="1">
        <v>5</v>
      </c>
      <c r="AV597">
        <v>51.78</v>
      </c>
      <c r="AW597">
        <v>1.45</v>
      </c>
      <c r="AX597">
        <v>50.33</v>
      </c>
    </row>
    <row r="598" spans="1:50" hidden="1" outlineLevel="1">
      <c r="A598" t="s">
        <v>142</v>
      </c>
      <c r="B598" s="8" t="s">
        <v>263</v>
      </c>
      <c r="C598" s="1">
        <f t="shared" si="128"/>
        <v>86</v>
      </c>
      <c r="D598" s="8">
        <f>IF(N598&gt;0, RANK(N598,(N598:P598,Q598:AE598)),0)</f>
        <v>3</v>
      </c>
      <c r="E598" s="8">
        <f>IF(O598&gt;0,RANK(O598,(N598:P598,Q598:AE598)),0)</f>
        <v>2</v>
      </c>
      <c r="F598" s="8">
        <f t="shared" si="129"/>
        <v>1</v>
      </c>
      <c r="G598" s="61">
        <f t="shared" si="135"/>
        <v>1</v>
      </c>
      <c r="H598" s="66">
        <f t="shared" si="136"/>
        <v>1.1627906976744186E-2</v>
      </c>
      <c r="I598" s="7"/>
      <c r="J598" s="2">
        <f t="shared" si="130"/>
        <v>0.1744186046511628</v>
      </c>
      <c r="K598" s="2">
        <f t="shared" si="131"/>
        <v>0.39534883720930231</v>
      </c>
      <c r="L598" s="2">
        <f t="shared" si="132"/>
        <v>0.40697674418604651</v>
      </c>
      <c r="M598" s="2">
        <f t="shared" si="133"/>
        <v>2.3255813953488413E-2</v>
      </c>
      <c r="N598" s="61">
        <v>15</v>
      </c>
      <c r="O598" s="61">
        <v>34</v>
      </c>
      <c r="P598" s="61">
        <v>35</v>
      </c>
      <c r="R598" s="61">
        <v>0</v>
      </c>
      <c r="T598" s="65"/>
      <c r="Y598" s="61">
        <v>1</v>
      </c>
      <c r="Z598" s="61">
        <v>1</v>
      </c>
      <c r="AG598" t="str">
        <f t="shared" si="137"/>
        <v>Sandy River</v>
      </c>
      <c r="AH598" t="s">
        <v>501</v>
      </c>
      <c r="AI598">
        <v>2</v>
      </c>
      <c r="AK598">
        <v>1</v>
      </c>
      <c r="AL598" s="105">
        <v>23</v>
      </c>
      <c r="AM598" s="107">
        <v>7</v>
      </c>
      <c r="AN598" s="107">
        <v>85</v>
      </c>
      <c r="AO598" s="111">
        <v>65655</v>
      </c>
      <c r="AP598" s="111">
        <f t="shared" si="134"/>
        <v>23007</v>
      </c>
      <c r="AQ598" t="s">
        <v>1757</v>
      </c>
      <c r="AR598">
        <f t="shared" si="127"/>
        <v>2365655</v>
      </c>
      <c r="AS598" s="1">
        <v>1</v>
      </c>
      <c r="AV598">
        <v>35.270000000000003</v>
      </c>
      <c r="AW598">
        <v>1.1599999999999999</v>
      </c>
      <c r="AX598">
        <v>34.1</v>
      </c>
    </row>
    <row r="599" spans="1:50" hidden="1" outlineLevel="1">
      <c r="A599" t="s">
        <v>2292</v>
      </c>
      <c r="B599" s="8" t="s">
        <v>263</v>
      </c>
      <c r="C599" s="1">
        <f t="shared" si="128"/>
        <v>9386</v>
      </c>
      <c r="D599" s="8">
        <f>IF(N599&gt;0, RANK(N599,(N599:P599,Q599:AE599)),0)</f>
        <v>3</v>
      </c>
      <c r="E599" s="8">
        <f>IF(O599&gt;0,RANK(O599,(N599:P599,Q599:AE599)),0)</f>
        <v>2</v>
      </c>
      <c r="F599" s="8">
        <f t="shared" si="129"/>
        <v>1</v>
      </c>
      <c r="G599" s="61">
        <f t="shared" si="135"/>
        <v>2501</v>
      </c>
      <c r="H599" s="66">
        <f t="shared" si="136"/>
        <v>0.26646068612827617</v>
      </c>
      <c r="I599" s="7"/>
      <c r="J599" s="2">
        <f t="shared" si="130"/>
        <v>0.16279565310036223</v>
      </c>
      <c r="K599" s="2">
        <f t="shared" si="131"/>
        <v>0.26848497762625184</v>
      </c>
      <c r="L599" s="2">
        <f t="shared" si="132"/>
        <v>0.53494566375452801</v>
      </c>
      <c r="M599" s="2">
        <f t="shared" si="133"/>
        <v>3.3773705518857833E-2</v>
      </c>
      <c r="N599" s="61">
        <v>1528</v>
      </c>
      <c r="O599" s="61">
        <v>2520</v>
      </c>
      <c r="P599" s="61">
        <v>5021</v>
      </c>
      <c r="R599" s="61">
        <v>77</v>
      </c>
      <c r="T599" s="65"/>
      <c r="Y599" s="61">
        <v>65</v>
      </c>
      <c r="Z599" s="61">
        <v>175</v>
      </c>
      <c r="AG599" t="str">
        <f t="shared" si="137"/>
        <v>Sanford</v>
      </c>
      <c r="AH599" t="s">
        <v>1530</v>
      </c>
      <c r="AI599">
        <v>1</v>
      </c>
      <c r="AK599">
        <v>1</v>
      </c>
      <c r="AL599" s="105">
        <v>23</v>
      </c>
      <c r="AM599" s="107">
        <v>31</v>
      </c>
      <c r="AN599" s="107">
        <v>115</v>
      </c>
      <c r="AO599" s="111">
        <v>65760</v>
      </c>
      <c r="AP599" s="111">
        <f t="shared" si="134"/>
        <v>23031</v>
      </c>
      <c r="AQ599" t="s">
        <v>2345</v>
      </c>
      <c r="AR599">
        <f t="shared" si="127"/>
        <v>2365760</v>
      </c>
      <c r="AS599" s="1">
        <v>302</v>
      </c>
      <c r="AV599">
        <v>48.72</v>
      </c>
      <c r="AW599">
        <v>0.92</v>
      </c>
      <c r="AX599">
        <v>47.8</v>
      </c>
    </row>
    <row r="600" spans="1:50" hidden="1" outlineLevel="1">
      <c r="A600" t="s">
        <v>1104</v>
      </c>
      <c r="B600" s="8" t="s">
        <v>263</v>
      </c>
      <c r="C600" s="1">
        <f t="shared" si="128"/>
        <v>648</v>
      </c>
      <c r="D600" s="8">
        <f>IF(N600&gt;0, RANK(N600,(N600:P600,Q600:AE600)),0)</f>
        <v>3</v>
      </c>
      <c r="E600" s="8">
        <f>IF(O600&gt;0,RANK(O600,(N600:P600,Q600:AE600)),0)</f>
        <v>2</v>
      </c>
      <c r="F600" s="8">
        <f t="shared" si="129"/>
        <v>1</v>
      </c>
      <c r="G600" s="61">
        <f t="shared" si="135"/>
        <v>88</v>
      </c>
      <c r="H600" s="66">
        <f t="shared" si="136"/>
        <v>0.13580246913580246</v>
      </c>
      <c r="I600" s="7"/>
      <c r="J600" s="2">
        <f t="shared" si="130"/>
        <v>0.10185185185185185</v>
      </c>
      <c r="K600" s="2">
        <f t="shared" si="131"/>
        <v>0.33796296296296297</v>
      </c>
      <c r="L600" s="2">
        <f t="shared" si="132"/>
        <v>0.47376543209876543</v>
      </c>
      <c r="M600" s="2">
        <f t="shared" si="133"/>
        <v>8.6419753086419693E-2</v>
      </c>
      <c r="N600" s="61">
        <v>66</v>
      </c>
      <c r="O600" s="61">
        <v>219</v>
      </c>
      <c r="P600" s="61">
        <v>307</v>
      </c>
      <c r="R600" s="61">
        <v>46</v>
      </c>
      <c r="T600" s="65"/>
      <c r="Y600" s="61">
        <v>2</v>
      </c>
      <c r="Z600" s="61">
        <v>8</v>
      </c>
      <c r="AG600" t="str">
        <f t="shared" si="137"/>
        <v>Sangerville</v>
      </c>
      <c r="AH600" t="s">
        <v>1980</v>
      </c>
      <c r="AI600">
        <v>2</v>
      </c>
      <c r="AK600">
        <v>1</v>
      </c>
      <c r="AL600" s="105">
        <v>23</v>
      </c>
      <c r="AM600" s="107">
        <v>21</v>
      </c>
      <c r="AN600" s="107">
        <v>80</v>
      </c>
      <c r="AO600" s="111">
        <v>65865</v>
      </c>
      <c r="AP600" s="111">
        <f t="shared" si="134"/>
        <v>23021</v>
      </c>
      <c r="AQ600" t="s">
        <v>2345</v>
      </c>
      <c r="AR600">
        <f t="shared" si="127"/>
        <v>2365865</v>
      </c>
      <c r="AS600" s="1">
        <v>28</v>
      </c>
      <c r="AV600">
        <v>39.700000000000003</v>
      </c>
      <c r="AW600">
        <v>1.1499999999999999</v>
      </c>
      <c r="AX600">
        <v>38.54</v>
      </c>
    </row>
    <row r="601" spans="1:50" hidden="1" outlineLevel="1">
      <c r="A601" t="s">
        <v>1657</v>
      </c>
      <c r="B601" s="8" t="s">
        <v>263</v>
      </c>
      <c r="C601" s="1">
        <f t="shared" si="128"/>
        <v>11630</v>
      </c>
      <c r="D601" s="8">
        <f>IF(N601&gt;0, RANK(N601,(N601:P601,Q601:AE601)),0)</f>
        <v>3</v>
      </c>
      <c r="E601" s="8">
        <f>IF(O601&gt;0,RANK(O601,(N601:P601,Q601:AE601)),0)</f>
        <v>2</v>
      </c>
      <c r="F601" s="8">
        <f t="shared" si="129"/>
        <v>1</v>
      </c>
      <c r="G601" s="61">
        <f t="shared" si="135"/>
        <v>1591</v>
      </c>
      <c r="H601" s="66">
        <f t="shared" si="136"/>
        <v>0.13680137575236456</v>
      </c>
      <c r="I601" s="7"/>
      <c r="J601" s="2">
        <f t="shared" si="130"/>
        <v>0.10438521066208083</v>
      </c>
      <c r="K601" s="2">
        <f t="shared" si="131"/>
        <v>0.37153912295786756</v>
      </c>
      <c r="L601" s="2">
        <f t="shared" si="132"/>
        <v>0.50834049871023212</v>
      </c>
      <c r="M601" s="2">
        <f t="shared" si="133"/>
        <v>1.5735167669819528E-2</v>
      </c>
      <c r="N601" s="61">
        <v>1214</v>
      </c>
      <c r="O601" s="61">
        <v>4321</v>
      </c>
      <c r="P601" s="61">
        <v>5912</v>
      </c>
      <c r="R601" s="61">
        <v>42</v>
      </c>
      <c r="T601" s="65"/>
      <c r="Y601" s="61">
        <v>52</v>
      </c>
      <c r="Z601" s="61">
        <v>89</v>
      </c>
      <c r="AG601" t="str">
        <f t="shared" si="137"/>
        <v>Scarborough</v>
      </c>
      <c r="AH601" t="s">
        <v>1076</v>
      </c>
      <c r="AI601">
        <v>1</v>
      </c>
      <c r="AK601">
        <v>1</v>
      </c>
      <c r="AL601" s="105">
        <v>23</v>
      </c>
      <c r="AM601" s="107">
        <v>5</v>
      </c>
      <c r="AN601" s="107">
        <v>100</v>
      </c>
      <c r="AO601" s="111">
        <v>66145</v>
      </c>
      <c r="AP601" s="111">
        <f t="shared" si="134"/>
        <v>23005</v>
      </c>
      <c r="AQ601" t="s">
        <v>2345</v>
      </c>
      <c r="AR601">
        <f t="shared" si="127"/>
        <v>2366145</v>
      </c>
      <c r="AS601" s="1">
        <v>208</v>
      </c>
      <c r="AV601">
        <v>55.32</v>
      </c>
      <c r="AW601">
        <v>7.61</v>
      </c>
      <c r="AX601">
        <v>47.71</v>
      </c>
    </row>
    <row r="602" spans="1:50" hidden="1" outlineLevel="1">
      <c r="A602" t="s">
        <v>2202</v>
      </c>
      <c r="B602" s="8" t="s">
        <v>263</v>
      </c>
      <c r="C602" s="1">
        <f t="shared" si="128"/>
        <v>735</v>
      </c>
      <c r="D602" s="8">
        <f>IF(N602&gt;0, RANK(N602,(N602:P602,Q602:AE602)),0)</f>
        <v>3</v>
      </c>
      <c r="E602" s="8">
        <f>IF(O602&gt;0,RANK(O602,(N602:P602,Q602:AE602)),0)</f>
        <v>2</v>
      </c>
      <c r="F602" s="8">
        <f t="shared" si="129"/>
        <v>1</v>
      </c>
      <c r="G602" s="61">
        <f t="shared" si="135"/>
        <v>115</v>
      </c>
      <c r="H602" s="66">
        <f t="shared" si="136"/>
        <v>0.15646258503401361</v>
      </c>
      <c r="I602" s="7"/>
      <c r="J602" s="2">
        <f t="shared" si="130"/>
        <v>0.11020408163265306</v>
      </c>
      <c r="K602" s="2">
        <f t="shared" si="131"/>
        <v>0.34829931972789113</v>
      </c>
      <c r="L602" s="2">
        <f t="shared" si="132"/>
        <v>0.50476190476190474</v>
      </c>
      <c r="M602" s="2">
        <f t="shared" si="133"/>
        <v>3.6734693877551017E-2</v>
      </c>
      <c r="N602" s="61">
        <v>81</v>
      </c>
      <c r="O602" s="61">
        <v>256</v>
      </c>
      <c r="P602" s="61">
        <v>371</v>
      </c>
      <c r="R602" s="61">
        <v>7</v>
      </c>
      <c r="T602" s="65"/>
      <c r="Y602" s="61">
        <v>7</v>
      </c>
      <c r="Z602" s="61">
        <v>13</v>
      </c>
      <c r="AG602" t="str">
        <f t="shared" si="137"/>
        <v>Searsmont</v>
      </c>
      <c r="AH602" t="s">
        <v>780</v>
      </c>
      <c r="AI602">
        <v>2</v>
      </c>
      <c r="AK602">
        <v>1</v>
      </c>
      <c r="AL602" s="105">
        <v>23</v>
      </c>
      <c r="AM602" s="107">
        <v>27</v>
      </c>
      <c r="AN602" s="107">
        <v>90</v>
      </c>
      <c r="AO602" s="111">
        <v>66565</v>
      </c>
      <c r="AP602" s="111">
        <f t="shared" si="134"/>
        <v>23027</v>
      </c>
      <c r="AQ602" t="s">
        <v>2345</v>
      </c>
      <c r="AR602">
        <f t="shared" si="127"/>
        <v>2366565</v>
      </c>
      <c r="AS602" s="1">
        <v>16</v>
      </c>
      <c r="AV602">
        <v>39.200000000000003</v>
      </c>
      <c r="AW602">
        <v>1.41</v>
      </c>
      <c r="AX602">
        <v>37.79</v>
      </c>
    </row>
    <row r="603" spans="1:50" hidden="1" outlineLevel="1">
      <c r="A603" t="s">
        <v>1433</v>
      </c>
      <c r="B603" s="8" t="s">
        <v>263</v>
      </c>
      <c r="C603" s="1">
        <f t="shared" si="128"/>
        <v>1414</v>
      </c>
      <c r="D603" s="8">
        <f>IF(N603&gt;0, RANK(N603,(N603:P603,Q603:AE603)),0)</f>
        <v>3</v>
      </c>
      <c r="E603" s="8">
        <f>IF(O603&gt;0,RANK(O603,(N603:P603,Q603:AE603)),0)</f>
        <v>2</v>
      </c>
      <c r="F603" s="8">
        <f t="shared" si="129"/>
        <v>1</v>
      </c>
      <c r="G603" s="61">
        <f t="shared" si="135"/>
        <v>150</v>
      </c>
      <c r="H603" s="66">
        <f t="shared" si="136"/>
        <v>0.10608203677510608</v>
      </c>
      <c r="I603" s="7"/>
      <c r="J603" s="2">
        <f t="shared" si="130"/>
        <v>0.14497878359264499</v>
      </c>
      <c r="K603" s="2">
        <f t="shared" si="131"/>
        <v>0.35431400282885434</v>
      </c>
      <c r="L603" s="2">
        <f t="shared" si="132"/>
        <v>0.46039603960396042</v>
      </c>
      <c r="M603" s="2">
        <f t="shared" si="133"/>
        <v>4.031117397454026E-2</v>
      </c>
      <c r="N603" s="61">
        <v>205</v>
      </c>
      <c r="O603" s="61">
        <v>501</v>
      </c>
      <c r="P603" s="61">
        <v>651</v>
      </c>
      <c r="R603" s="61">
        <v>18</v>
      </c>
      <c r="T603" s="65"/>
      <c r="Y603" s="61">
        <v>17</v>
      </c>
      <c r="Z603" s="61">
        <v>22</v>
      </c>
      <c r="AG603" t="str">
        <f t="shared" si="137"/>
        <v>Searsport</v>
      </c>
      <c r="AH603" t="s">
        <v>780</v>
      </c>
      <c r="AI603">
        <v>2</v>
      </c>
      <c r="AK603">
        <v>1</v>
      </c>
      <c r="AL603" s="105">
        <v>23</v>
      </c>
      <c r="AM603" s="107">
        <v>27</v>
      </c>
      <c r="AN603" s="107">
        <v>95</v>
      </c>
      <c r="AO603" s="111">
        <v>66635</v>
      </c>
      <c r="AP603" s="111">
        <f t="shared" ref="AP603:AP674" si="138">AL603*1000+AM603</f>
        <v>23027</v>
      </c>
      <c r="AQ603" t="s">
        <v>2345</v>
      </c>
      <c r="AR603">
        <f t="shared" si="127"/>
        <v>2366635</v>
      </c>
      <c r="AS603" s="1">
        <v>33</v>
      </c>
      <c r="AV603">
        <v>42.94</v>
      </c>
      <c r="AW603">
        <v>14.35</v>
      </c>
      <c r="AX603">
        <v>28.6</v>
      </c>
    </row>
    <row r="604" spans="1:50" hidden="1" outlineLevel="1">
      <c r="A604" t="s">
        <v>1578</v>
      </c>
      <c r="B604" s="8" t="s">
        <v>263</v>
      </c>
      <c r="C604" s="1">
        <f t="shared" si="128"/>
        <v>1006</v>
      </c>
      <c r="D604" s="8">
        <f>IF(N604&gt;0, RANK(N604,(N604:P604,Q604:AE604)),0)</f>
        <v>3</v>
      </c>
      <c r="E604" s="8">
        <f>IF(O604&gt;0,RANK(O604,(N604:P604,Q604:AE604)),0)</f>
        <v>2</v>
      </c>
      <c r="F604" s="8">
        <f t="shared" si="129"/>
        <v>1</v>
      </c>
      <c r="G604" s="61">
        <f t="shared" si="135"/>
        <v>153</v>
      </c>
      <c r="H604" s="66">
        <f t="shared" si="136"/>
        <v>0.15208747514910537</v>
      </c>
      <c r="I604" s="7"/>
      <c r="J604" s="2">
        <f t="shared" si="130"/>
        <v>0.11928429423459244</v>
      </c>
      <c r="K604" s="2">
        <f t="shared" si="131"/>
        <v>0.3499005964214712</v>
      </c>
      <c r="L604" s="2">
        <f t="shared" si="132"/>
        <v>0.50198807157057657</v>
      </c>
      <c r="M604" s="2">
        <f t="shared" si="133"/>
        <v>2.882703777335982E-2</v>
      </c>
      <c r="N604" s="61">
        <v>120</v>
      </c>
      <c r="O604" s="61">
        <v>352</v>
      </c>
      <c r="P604" s="61">
        <v>505</v>
      </c>
      <c r="R604" s="61">
        <v>9</v>
      </c>
      <c r="T604" s="65"/>
      <c r="Y604" s="61">
        <v>6</v>
      </c>
      <c r="Z604" s="61">
        <v>14</v>
      </c>
      <c r="AG604" t="str">
        <f t="shared" si="137"/>
        <v>Sebago</v>
      </c>
      <c r="AH604" t="s">
        <v>1076</v>
      </c>
      <c r="AI604">
        <v>1</v>
      </c>
      <c r="AK604">
        <v>1</v>
      </c>
      <c r="AL604" s="105">
        <v>23</v>
      </c>
      <c r="AM604" s="107">
        <v>5</v>
      </c>
      <c r="AN604" s="107">
        <v>105</v>
      </c>
      <c r="AO604" s="111">
        <v>66775</v>
      </c>
      <c r="AP604" s="111">
        <f t="shared" si="138"/>
        <v>23005</v>
      </c>
      <c r="AQ604" t="s">
        <v>2345</v>
      </c>
      <c r="AR604">
        <f t="shared" si="127"/>
        <v>2366775</v>
      </c>
      <c r="AS604" s="1">
        <v>24</v>
      </c>
      <c r="AV604">
        <v>46.1</v>
      </c>
      <c r="AW604">
        <v>13.31</v>
      </c>
      <c r="AX604">
        <v>32.78</v>
      </c>
    </row>
    <row r="605" spans="1:50" hidden="1" outlineLevel="1">
      <c r="A605" t="s">
        <v>2490</v>
      </c>
      <c r="B605" s="8" t="s">
        <v>263</v>
      </c>
      <c r="C605" s="1">
        <f t="shared" si="128"/>
        <v>373</v>
      </c>
      <c r="D605" s="8">
        <f>IF(N605&gt;0, RANK(N605,(N605:P605,Q605:AE605)),0)</f>
        <v>3</v>
      </c>
      <c r="E605" s="8">
        <f>IF(O605&gt;0,RANK(O605,(N605:P605,Q605:AE605)),0)</f>
        <v>1</v>
      </c>
      <c r="F605" s="8">
        <f t="shared" si="129"/>
        <v>2</v>
      </c>
      <c r="G605" s="61">
        <f t="shared" si="135"/>
        <v>71</v>
      </c>
      <c r="H605" s="66">
        <f t="shared" si="136"/>
        <v>0.19034852546916889</v>
      </c>
      <c r="I605" s="7"/>
      <c r="J605" s="2">
        <f t="shared" si="130"/>
        <v>0.10723860589812333</v>
      </c>
      <c r="K605" s="2">
        <f t="shared" si="131"/>
        <v>0.53351206434316356</v>
      </c>
      <c r="L605" s="2">
        <f t="shared" si="132"/>
        <v>0.34316353887399464</v>
      </c>
      <c r="M605" s="2">
        <f t="shared" si="133"/>
        <v>1.6085790884718509E-2</v>
      </c>
      <c r="N605" s="61">
        <v>40</v>
      </c>
      <c r="O605" s="61">
        <v>199</v>
      </c>
      <c r="P605" s="61">
        <v>128</v>
      </c>
      <c r="R605" s="61">
        <v>4</v>
      </c>
      <c r="T605" s="65"/>
      <c r="Y605" s="61">
        <v>0</v>
      </c>
      <c r="Z605" s="61">
        <v>2</v>
      </c>
      <c r="AG605" t="str">
        <f t="shared" si="137"/>
        <v>Sebec</v>
      </c>
      <c r="AH605" t="s">
        <v>1980</v>
      </c>
      <c r="AI605">
        <v>2</v>
      </c>
      <c r="AK605">
        <v>1</v>
      </c>
      <c r="AL605" s="105">
        <v>23</v>
      </c>
      <c r="AM605" s="107">
        <v>21</v>
      </c>
      <c r="AN605" s="107">
        <v>85</v>
      </c>
      <c r="AO605" s="111">
        <v>66950</v>
      </c>
      <c r="AP605" s="111">
        <f t="shared" si="138"/>
        <v>23021</v>
      </c>
      <c r="AQ605" t="s">
        <v>2345</v>
      </c>
      <c r="AR605">
        <f t="shared" si="127"/>
        <v>2366950</v>
      </c>
      <c r="AS605" s="1">
        <v>7</v>
      </c>
      <c r="AV605">
        <v>37.979999999999997</v>
      </c>
      <c r="AW605">
        <v>0.98</v>
      </c>
      <c r="AX605">
        <v>37</v>
      </c>
    </row>
    <row r="606" spans="1:50" hidden="1" outlineLevel="1">
      <c r="A606" t="s">
        <v>143</v>
      </c>
      <c r="B606" s="8" t="s">
        <v>263</v>
      </c>
      <c r="C606" s="1">
        <f t="shared" si="128"/>
        <v>25</v>
      </c>
      <c r="D606" s="8">
        <f>IF(N606&gt;0, RANK(N606,(N606:P606,Q606:AE606)),0)</f>
        <v>3</v>
      </c>
      <c r="E606" s="8">
        <f>IF(O606&gt;0,RANK(O606,(N606:P606,Q606:AE606)),0)</f>
        <v>2</v>
      </c>
      <c r="F606" s="8">
        <f t="shared" si="129"/>
        <v>1</v>
      </c>
      <c r="G606" s="61">
        <f t="shared" si="135"/>
        <v>12</v>
      </c>
      <c r="H606" s="66">
        <f t="shared" si="136"/>
        <v>0.48</v>
      </c>
      <c r="I606" s="7"/>
      <c r="J606" s="2">
        <f t="shared" si="130"/>
        <v>0.08</v>
      </c>
      <c r="K606" s="2">
        <f t="shared" si="131"/>
        <v>0.2</v>
      </c>
      <c r="L606" s="2">
        <f t="shared" si="132"/>
        <v>0.68</v>
      </c>
      <c r="M606" s="2">
        <f t="shared" si="133"/>
        <v>3.9999999999999925E-2</v>
      </c>
      <c r="N606" s="61">
        <v>2</v>
      </c>
      <c r="O606" s="61">
        <v>5</v>
      </c>
      <c r="P606" s="61">
        <v>17</v>
      </c>
      <c r="R606" s="61">
        <v>0</v>
      </c>
      <c r="T606" s="65"/>
      <c r="Y606" s="61">
        <v>1</v>
      </c>
      <c r="Z606" s="61">
        <v>0</v>
      </c>
      <c r="AG606" t="str">
        <f t="shared" si="137"/>
        <v>Seboeis</v>
      </c>
      <c r="AH606" t="s">
        <v>1357</v>
      </c>
      <c r="AI606">
        <v>2</v>
      </c>
      <c r="AK606">
        <v>1</v>
      </c>
      <c r="AL606" s="105">
        <v>23</v>
      </c>
      <c r="AM606" s="107">
        <v>19</v>
      </c>
      <c r="AN606" s="107">
        <v>275</v>
      </c>
      <c r="AO606" s="111">
        <v>67160</v>
      </c>
      <c r="AP606" s="111">
        <f t="shared" si="138"/>
        <v>23019</v>
      </c>
      <c r="AQ606" t="s">
        <v>1757</v>
      </c>
      <c r="AR606">
        <f t="shared" si="127"/>
        <v>2367160</v>
      </c>
      <c r="AS606" s="1">
        <v>1</v>
      </c>
      <c r="AV606">
        <v>41.72</v>
      </c>
      <c r="AW606">
        <v>1.72</v>
      </c>
      <c r="AX606">
        <v>40</v>
      </c>
    </row>
    <row r="607" spans="1:50" hidden="1" outlineLevel="1">
      <c r="A607" t="s">
        <v>1747</v>
      </c>
      <c r="B607" s="8" t="s">
        <v>263</v>
      </c>
      <c r="C607" s="1">
        <f t="shared" si="128"/>
        <v>690</v>
      </c>
      <c r="D607" s="8">
        <f>IF(N607&gt;0, RANK(N607,(N607:P607,Q607:AE607)),0)</f>
        <v>3</v>
      </c>
      <c r="E607" s="8">
        <f>IF(O607&gt;0,RANK(O607,(N607:P607,Q607:AE607)),0)</f>
        <v>2</v>
      </c>
      <c r="F607" s="8">
        <f t="shared" si="129"/>
        <v>1</v>
      </c>
      <c r="G607" s="61">
        <f t="shared" si="135"/>
        <v>141</v>
      </c>
      <c r="H607" s="66">
        <f t="shared" si="136"/>
        <v>0.20434782608695654</v>
      </c>
      <c r="I607" s="7"/>
      <c r="J607" s="2">
        <f t="shared" si="130"/>
        <v>0.17971014492753623</v>
      </c>
      <c r="K607" s="2">
        <f t="shared" si="131"/>
        <v>0.29855072463768118</v>
      </c>
      <c r="L607" s="2">
        <f t="shared" si="132"/>
        <v>0.50289855072463763</v>
      </c>
      <c r="M607" s="2">
        <f t="shared" si="133"/>
        <v>1.8840579710144967E-2</v>
      </c>
      <c r="N607" s="61">
        <v>124</v>
      </c>
      <c r="O607" s="61">
        <v>206</v>
      </c>
      <c r="P607" s="61">
        <v>347</v>
      </c>
      <c r="R607" s="61">
        <v>2</v>
      </c>
      <c r="T607" s="65"/>
      <c r="Y607" s="61">
        <v>2</v>
      </c>
      <c r="Z607" s="61">
        <v>9</v>
      </c>
      <c r="AG607" t="str">
        <f t="shared" si="137"/>
        <v>Sedgwick</v>
      </c>
      <c r="AH607" t="s">
        <v>1363</v>
      </c>
      <c r="AI607">
        <v>2</v>
      </c>
      <c r="AK607">
        <v>1</v>
      </c>
      <c r="AL607" s="105">
        <v>23</v>
      </c>
      <c r="AM607" s="107">
        <v>9</v>
      </c>
      <c r="AN607" s="107">
        <v>130</v>
      </c>
      <c r="AO607" s="111">
        <v>67300</v>
      </c>
      <c r="AP607" s="111">
        <f t="shared" si="138"/>
        <v>23009</v>
      </c>
      <c r="AQ607" t="s">
        <v>2345</v>
      </c>
      <c r="AR607">
        <f t="shared" si="127"/>
        <v>2367300</v>
      </c>
      <c r="AS607" s="1">
        <v>24</v>
      </c>
      <c r="AV607">
        <v>31.08</v>
      </c>
      <c r="AW607">
        <v>4.0599999999999996</v>
      </c>
      <c r="AX607">
        <v>27.02</v>
      </c>
    </row>
    <row r="608" spans="1:50" hidden="1" outlineLevel="1">
      <c r="A608" t="s">
        <v>2212</v>
      </c>
      <c r="B608" s="8" t="s">
        <v>263</v>
      </c>
      <c r="C608" s="1">
        <f t="shared" si="128"/>
        <v>1434</v>
      </c>
      <c r="D608" s="8">
        <f>IF(N608&gt;0, RANK(N608,(N608:P608,Q608:AE608)),0)</f>
        <v>3</v>
      </c>
      <c r="E608" s="8">
        <f>IF(O608&gt;0,RANK(O608,(N608:P608,Q608:AE608)),0)</f>
        <v>2</v>
      </c>
      <c r="F608" s="8">
        <f t="shared" si="129"/>
        <v>1</v>
      </c>
      <c r="G608" s="61">
        <f t="shared" si="135"/>
        <v>295</v>
      </c>
      <c r="H608" s="66">
        <f t="shared" si="136"/>
        <v>0.20571827057182707</v>
      </c>
      <c r="I608" s="7"/>
      <c r="J608" s="2">
        <f t="shared" si="130"/>
        <v>0.1192468619246862</v>
      </c>
      <c r="K608" s="2">
        <f t="shared" si="131"/>
        <v>0.32287308228730821</v>
      </c>
      <c r="L608" s="2">
        <f t="shared" si="132"/>
        <v>0.52859135285913528</v>
      </c>
      <c r="M608" s="2">
        <f t="shared" si="133"/>
        <v>2.9288702928870203E-2</v>
      </c>
      <c r="N608" s="61">
        <v>171</v>
      </c>
      <c r="O608" s="61">
        <v>463</v>
      </c>
      <c r="P608" s="61">
        <v>758</v>
      </c>
      <c r="R608" s="61">
        <v>9</v>
      </c>
      <c r="T608" s="65"/>
      <c r="Y608" s="61">
        <v>7</v>
      </c>
      <c r="Z608" s="61">
        <v>26</v>
      </c>
      <c r="AG608" t="str">
        <f t="shared" si="137"/>
        <v>Shapleigh</v>
      </c>
      <c r="AH608" t="s">
        <v>1530</v>
      </c>
      <c r="AI608">
        <v>1</v>
      </c>
      <c r="AK608">
        <v>1</v>
      </c>
      <c r="AL608" s="105">
        <v>23</v>
      </c>
      <c r="AM608" s="107">
        <v>31</v>
      </c>
      <c r="AN608" s="107">
        <v>120</v>
      </c>
      <c r="AO608" s="111">
        <v>67475</v>
      </c>
      <c r="AP608" s="111">
        <f t="shared" si="138"/>
        <v>23031</v>
      </c>
      <c r="AQ608" t="s">
        <v>2345</v>
      </c>
      <c r="AR608">
        <f t="shared" si="127"/>
        <v>2367475</v>
      </c>
      <c r="AS608" s="1">
        <v>35</v>
      </c>
      <c r="AV608">
        <v>41.24</v>
      </c>
      <c r="AW608">
        <v>2.4300000000000002</v>
      </c>
      <c r="AX608">
        <v>38.81</v>
      </c>
    </row>
    <row r="609" spans="1:50" hidden="1" outlineLevel="1">
      <c r="A609" t="s">
        <v>1294</v>
      </c>
      <c r="B609" s="8" t="s">
        <v>263</v>
      </c>
      <c r="C609" s="1">
        <f t="shared" si="128"/>
        <v>570</v>
      </c>
      <c r="D609" s="8">
        <f>IF(N609&gt;0, RANK(N609,(N609:P609,Q609:AE609)),0)</f>
        <v>3</v>
      </c>
      <c r="E609" s="8">
        <f>IF(O609&gt;0,RANK(O609,(N609:P609,Q609:AE609)),0)</f>
        <v>1</v>
      </c>
      <c r="F609" s="8">
        <f t="shared" si="129"/>
        <v>2</v>
      </c>
      <c r="G609" s="61">
        <f t="shared" si="135"/>
        <v>58</v>
      </c>
      <c r="H609" s="66">
        <f t="shared" si="136"/>
        <v>0.10175438596491228</v>
      </c>
      <c r="I609" s="7"/>
      <c r="J609" s="2">
        <f t="shared" si="130"/>
        <v>9.8245614035087719E-2</v>
      </c>
      <c r="K609" s="2">
        <f t="shared" si="131"/>
        <v>0.47192982456140353</v>
      </c>
      <c r="L609" s="2">
        <f t="shared" si="132"/>
        <v>0.37017543859649121</v>
      </c>
      <c r="M609" s="2">
        <f t="shared" si="133"/>
        <v>5.9649122807017563E-2</v>
      </c>
      <c r="N609" s="61">
        <v>56</v>
      </c>
      <c r="O609" s="61">
        <v>269</v>
      </c>
      <c r="P609" s="61">
        <v>211</v>
      </c>
      <c r="R609" s="61">
        <v>13</v>
      </c>
      <c r="T609" s="65"/>
      <c r="Y609" s="61">
        <v>6</v>
      </c>
      <c r="Z609" s="61">
        <v>15</v>
      </c>
      <c r="AG609" t="str">
        <f t="shared" si="137"/>
        <v>Sherman</v>
      </c>
      <c r="AH609" t="s">
        <v>662</v>
      </c>
      <c r="AI609">
        <v>2</v>
      </c>
      <c r="AK609">
        <v>1</v>
      </c>
      <c r="AL609" s="105">
        <v>23</v>
      </c>
      <c r="AM609" s="107">
        <v>3</v>
      </c>
      <c r="AN609" s="107">
        <v>290</v>
      </c>
      <c r="AO609" s="111">
        <v>67790</v>
      </c>
      <c r="AP609" s="111">
        <f t="shared" si="138"/>
        <v>23003</v>
      </c>
      <c r="AQ609" t="s">
        <v>2345</v>
      </c>
      <c r="AR609">
        <f t="shared" si="127"/>
        <v>2367790</v>
      </c>
      <c r="AS609" s="1">
        <v>41</v>
      </c>
      <c r="AV609">
        <v>40.81</v>
      </c>
      <c r="AW609">
        <v>0.49</v>
      </c>
      <c r="AX609">
        <v>40.32</v>
      </c>
    </row>
    <row r="610" spans="1:50" hidden="1" outlineLevel="1">
      <c r="A610" t="s">
        <v>1047</v>
      </c>
      <c r="B610" s="8" t="s">
        <v>263</v>
      </c>
      <c r="C610" s="1">
        <f t="shared" si="128"/>
        <v>135</v>
      </c>
      <c r="D610" s="8">
        <f>IF(N610&gt;0, RANK(N610,(N610:P610,Q610:AE610)),0)</f>
        <v>3</v>
      </c>
      <c r="E610" s="8">
        <f>IF(O610&gt;0,RANK(O610,(N610:P610,Q610:AE610)),0)</f>
        <v>1</v>
      </c>
      <c r="F610" s="8">
        <f t="shared" si="129"/>
        <v>2</v>
      </c>
      <c r="G610" s="61">
        <f t="shared" si="135"/>
        <v>5</v>
      </c>
      <c r="H610" s="66">
        <f t="shared" si="136"/>
        <v>3.7037037037037035E-2</v>
      </c>
      <c r="I610" s="7"/>
      <c r="J610" s="2">
        <f t="shared" si="130"/>
        <v>5.9259259259259262E-2</v>
      </c>
      <c r="K610" s="2">
        <f t="shared" si="131"/>
        <v>0.48148148148148145</v>
      </c>
      <c r="L610" s="2">
        <f t="shared" si="132"/>
        <v>0.44444444444444442</v>
      </c>
      <c r="M610" s="2">
        <f t="shared" si="133"/>
        <v>1.4814814814814892E-2</v>
      </c>
      <c r="N610" s="61">
        <v>8</v>
      </c>
      <c r="O610" s="61">
        <v>65</v>
      </c>
      <c r="P610" s="61">
        <v>60</v>
      </c>
      <c r="R610" s="61">
        <v>0</v>
      </c>
      <c r="T610" s="65"/>
      <c r="Y610" s="61">
        <v>1</v>
      </c>
      <c r="Z610" s="61">
        <v>1</v>
      </c>
      <c r="AG610" t="str">
        <f t="shared" si="137"/>
        <v>Shirley</v>
      </c>
      <c r="AH610" t="s">
        <v>1980</v>
      </c>
      <c r="AI610">
        <v>2</v>
      </c>
      <c r="AK610">
        <v>1</v>
      </c>
      <c r="AL610" s="105">
        <v>23</v>
      </c>
      <c r="AM610" s="107">
        <v>21</v>
      </c>
      <c r="AN610" s="107">
        <v>90</v>
      </c>
      <c r="AO610" s="111">
        <v>68140</v>
      </c>
      <c r="AP610" s="111">
        <f t="shared" si="138"/>
        <v>23021</v>
      </c>
      <c r="AQ610" t="s">
        <v>2345</v>
      </c>
      <c r="AR610">
        <f t="shared" si="127"/>
        <v>2368140</v>
      </c>
      <c r="AS610" s="1">
        <v>6</v>
      </c>
      <c r="AV610">
        <v>53.78</v>
      </c>
      <c r="AW610">
        <v>0.87</v>
      </c>
      <c r="AX610">
        <v>52.9</v>
      </c>
    </row>
    <row r="611" spans="1:50" hidden="1" outlineLevel="1">
      <c r="A611" t="s">
        <v>2258</v>
      </c>
      <c r="B611" s="8" t="s">
        <v>263</v>
      </c>
      <c r="C611" s="1">
        <f t="shared" si="128"/>
        <v>2276</v>
      </c>
      <c r="D611" s="8">
        <f>IF(N611&gt;0, RANK(N611,(N611:P611,Q611:AE611)),0)</f>
        <v>3</v>
      </c>
      <c r="E611" s="8">
        <f>IF(O611&gt;0,RANK(O611,(N611:P611,Q611:AE611)),0)</f>
        <v>2</v>
      </c>
      <c r="F611" s="8">
        <f t="shared" si="129"/>
        <v>1</v>
      </c>
      <c r="G611" s="61">
        <f t="shared" si="135"/>
        <v>328</v>
      </c>
      <c r="H611" s="66">
        <f t="shared" si="136"/>
        <v>0.14411247803163443</v>
      </c>
      <c r="I611" s="7"/>
      <c r="J611" s="2">
        <f t="shared" si="130"/>
        <v>9.446397188049209E-2</v>
      </c>
      <c r="K611" s="2">
        <f t="shared" si="131"/>
        <v>0.36731107205623903</v>
      </c>
      <c r="L611" s="2">
        <f t="shared" si="132"/>
        <v>0.51142355008787344</v>
      </c>
      <c r="M611" s="2">
        <f t="shared" si="133"/>
        <v>2.6801405975395487E-2</v>
      </c>
      <c r="N611" s="61">
        <v>215</v>
      </c>
      <c r="O611" s="61">
        <v>836</v>
      </c>
      <c r="P611" s="61">
        <v>1164</v>
      </c>
      <c r="R611" s="61">
        <v>20</v>
      </c>
      <c r="T611" s="65"/>
      <c r="Y611" s="61">
        <v>14</v>
      </c>
      <c r="Z611" s="61">
        <v>27</v>
      </c>
      <c r="AG611" t="str">
        <f t="shared" si="137"/>
        <v>Sidney</v>
      </c>
      <c r="AH611" t="s">
        <v>1222</v>
      </c>
      <c r="AI611">
        <v>2</v>
      </c>
      <c r="AK611">
        <v>1</v>
      </c>
      <c r="AL611" s="105">
        <v>23</v>
      </c>
      <c r="AM611" s="107">
        <v>11</v>
      </c>
      <c r="AN611" s="107">
        <v>105</v>
      </c>
      <c r="AO611" s="111">
        <v>68385</v>
      </c>
      <c r="AP611" s="111">
        <f t="shared" si="138"/>
        <v>23011</v>
      </c>
      <c r="AQ611" t="s">
        <v>2345</v>
      </c>
      <c r="AR611">
        <f t="shared" si="127"/>
        <v>2368385</v>
      </c>
      <c r="AS611" s="1">
        <v>63</v>
      </c>
      <c r="AV611">
        <v>45.53</v>
      </c>
      <c r="AW611">
        <v>3.3</v>
      </c>
      <c r="AX611">
        <v>42.23</v>
      </c>
    </row>
    <row r="612" spans="1:50" hidden="1" outlineLevel="1">
      <c r="A612" t="s">
        <v>2151</v>
      </c>
      <c r="B612" s="8" t="s">
        <v>263</v>
      </c>
      <c r="C612" s="1">
        <f t="shared" si="128"/>
        <v>3867</v>
      </c>
      <c r="D612" s="8">
        <f>IF(N612&gt;0, RANK(N612,(N612:P612,Q612:AE612)),0)</f>
        <v>3</v>
      </c>
      <c r="E612" s="8">
        <f>IF(O612&gt;0,RANK(O612,(N612:P612,Q612:AE612)),0)</f>
        <v>2</v>
      </c>
      <c r="F612" s="8">
        <f t="shared" si="129"/>
        <v>1</v>
      </c>
      <c r="G612" s="61">
        <f t="shared" si="135"/>
        <v>761</v>
      </c>
      <c r="H612" s="66">
        <f t="shared" si="136"/>
        <v>0.19679337988104473</v>
      </c>
      <c r="I612" s="7"/>
      <c r="J612" s="2">
        <f t="shared" si="130"/>
        <v>0.14946987328678563</v>
      </c>
      <c r="K612" s="2">
        <f t="shared" si="131"/>
        <v>0.31161106801137833</v>
      </c>
      <c r="L612" s="2">
        <f t="shared" si="132"/>
        <v>0.50840444789242312</v>
      </c>
      <c r="M612" s="2">
        <f t="shared" si="133"/>
        <v>3.0514610809412868E-2</v>
      </c>
      <c r="N612" s="61">
        <v>578</v>
      </c>
      <c r="O612" s="61">
        <v>1205</v>
      </c>
      <c r="P612" s="61">
        <v>1966</v>
      </c>
      <c r="R612" s="61">
        <v>32</v>
      </c>
      <c r="T612" s="65"/>
      <c r="Y612" s="61">
        <v>32</v>
      </c>
      <c r="Z612" s="61">
        <v>54</v>
      </c>
      <c r="AG612" t="str">
        <f t="shared" si="137"/>
        <v>Skowhegan</v>
      </c>
      <c r="AH612" t="s">
        <v>2099</v>
      </c>
      <c r="AI612">
        <v>2</v>
      </c>
      <c r="AK612">
        <v>1</v>
      </c>
      <c r="AL612" s="105">
        <v>23</v>
      </c>
      <c r="AM612" s="107">
        <v>25</v>
      </c>
      <c r="AN612" s="107">
        <v>140</v>
      </c>
      <c r="AO612" s="111">
        <v>68910</v>
      </c>
      <c r="AP612" s="111">
        <f t="shared" si="138"/>
        <v>23025</v>
      </c>
      <c r="AQ612" t="s">
        <v>2345</v>
      </c>
      <c r="AR612">
        <f t="shared" si="127"/>
        <v>2368910</v>
      </c>
      <c r="AS612" s="1">
        <v>139</v>
      </c>
      <c r="AV612">
        <v>60.58</v>
      </c>
      <c r="AW612">
        <v>1.6</v>
      </c>
      <c r="AX612">
        <v>58.98</v>
      </c>
    </row>
    <row r="613" spans="1:50" hidden="1" outlineLevel="1">
      <c r="A613" t="s">
        <v>1830</v>
      </c>
      <c r="B613" s="8" t="s">
        <v>263</v>
      </c>
      <c r="C613" s="1">
        <f t="shared" si="128"/>
        <v>554</v>
      </c>
      <c r="D613" s="8">
        <f>IF(N613&gt;0, RANK(N613,(N613:P613,Q613:AE613)),0)</f>
        <v>3</v>
      </c>
      <c r="E613" s="8">
        <f>IF(O613&gt;0,RANK(O613,(N613:P613,Q613:AE613)),0)</f>
        <v>2</v>
      </c>
      <c r="F613" s="8">
        <f t="shared" si="129"/>
        <v>1</v>
      </c>
      <c r="G613" s="61">
        <f t="shared" si="135"/>
        <v>89</v>
      </c>
      <c r="H613" s="66">
        <f t="shared" si="136"/>
        <v>0.16064981949458484</v>
      </c>
      <c r="I613" s="7"/>
      <c r="J613" s="2">
        <f t="shared" si="130"/>
        <v>0.12093862815884476</v>
      </c>
      <c r="K613" s="2">
        <f t="shared" si="131"/>
        <v>0.34296028880866425</v>
      </c>
      <c r="L613" s="2">
        <f t="shared" si="132"/>
        <v>0.50361010830324915</v>
      </c>
      <c r="M613" s="2">
        <f t="shared" si="133"/>
        <v>3.2490974729241895E-2</v>
      </c>
      <c r="N613" s="61">
        <v>67</v>
      </c>
      <c r="O613" s="61">
        <v>190</v>
      </c>
      <c r="P613" s="61">
        <v>279</v>
      </c>
      <c r="R613" s="61">
        <v>6</v>
      </c>
      <c r="T613" s="65"/>
      <c r="Y613" s="61">
        <v>4</v>
      </c>
      <c r="Z613" s="61">
        <v>8</v>
      </c>
      <c r="AG613" t="str">
        <f t="shared" si="137"/>
        <v>Smithfield</v>
      </c>
      <c r="AH613" t="s">
        <v>2099</v>
      </c>
      <c r="AI613">
        <v>2</v>
      </c>
      <c r="AK613">
        <v>1</v>
      </c>
      <c r="AL613" s="105">
        <v>23</v>
      </c>
      <c r="AM613" s="107">
        <v>25</v>
      </c>
      <c r="AN613" s="107">
        <v>145</v>
      </c>
      <c r="AO613" s="111">
        <v>69155</v>
      </c>
      <c r="AP613" s="111">
        <f t="shared" si="138"/>
        <v>23025</v>
      </c>
      <c r="AQ613" t="s">
        <v>2345</v>
      </c>
      <c r="AR613">
        <f t="shared" si="127"/>
        <v>2369155</v>
      </c>
      <c r="AS613" s="1">
        <v>23</v>
      </c>
      <c r="AV613">
        <v>24.73</v>
      </c>
      <c r="AW613">
        <v>4.84</v>
      </c>
      <c r="AX613">
        <v>19.89</v>
      </c>
    </row>
    <row r="614" spans="1:50" hidden="1" outlineLevel="1">
      <c r="A614" t="s">
        <v>2152</v>
      </c>
      <c r="B614" s="8" t="s">
        <v>263</v>
      </c>
      <c r="C614" s="1">
        <f t="shared" si="128"/>
        <v>123</v>
      </c>
      <c r="D614" s="8">
        <f>IF(N614&gt;0, RANK(N614,(N614:P614,Q614:AE614)),0)</f>
        <v>3</v>
      </c>
      <c r="E614" s="8">
        <f>IF(O614&gt;0,RANK(O614,(N614:P614,Q614:AE614)),0)</f>
        <v>1</v>
      </c>
      <c r="F614" s="8">
        <f t="shared" si="129"/>
        <v>2</v>
      </c>
      <c r="G614" s="61">
        <f t="shared" si="135"/>
        <v>3</v>
      </c>
      <c r="H614" s="66">
        <f t="shared" si="136"/>
        <v>2.4390243902439025E-2</v>
      </c>
      <c r="I614" s="7"/>
      <c r="J614" s="2">
        <f t="shared" si="130"/>
        <v>0.16260162601626016</v>
      </c>
      <c r="K614" s="2">
        <f t="shared" si="131"/>
        <v>0.42276422764227645</v>
      </c>
      <c r="L614" s="2">
        <f t="shared" si="132"/>
        <v>0.3983739837398374</v>
      </c>
      <c r="M614" s="2">
        <f t="shared" si="133"/>
        <v>1.6260162601625994E-2</v>
      </c>
      <c r="N614" s="61">
        <v>20</v>
      </c>
      <c r="O614" s="61">
        <v>52</v>
      </c>
      <c r="P614" s="61">
        <v>49</v>
      </c>
      <c r="R614" s="61">
        <v>1</v>
      </c>
      <c r="T614" s="65"/>
      <c r="Y614" s="61">
        <v>0</v>
      </c>
      <c r="Z614" s="61">
        <v>1</v>
      </c>
      <c r="AG614" t="str">
        <f t="shared" si="137"/>
        <v>Smyrna</v>
      </c>
      <c r="AH614" t="s">
        <v>662</v>
      </c>
      <c r="AI614">
        <v>2</v>
      </c>
      <c r="AK614">
        <v>1</v>
      </c>
      <c r="AL614" s="105">
        <v>23</v>
      </c>
      <c r="AM614" s="107">
        <v>3</v>
      </c>
      <c r="AN614" s="107">
        <v>295</v>
      </c>
      <c r="AO614" s="111">
        <v>69260</v>
      </c>
      <c r="AP614" s="111">
        <f t="shared" si="138"/>
        <v>23003</v>
      </c>
      <c r="AQ614" t="s">
        <v>2345</v>
      </c>
      <c r="AR614">
        <f t="shared" si="127"/>
        <v>2369260</v>
      </c>
      <c r="AS614" s="1">
        <v>6</v>
      </c>
      <c r="AV614">
        <v>35.26</v>
      </c>
      <c r="AW614">
        <v>0.09</v>
      </c>
      <c r="AX614">
        <v>35.17</v>
      </c>
    </row>
    <row r="615" spans="1:50" hidden="1" outlineLevel="1">
      <c r="A615" t="s">
        <v>2136</v>
      </c>
      <c r="B615" s="8" t="s">
        <v>263</v>
      </c>
      <c r="C615" s="1">
        <f>SUM(N615:AE615)</f>
        <v>547</v>
      </c>
      <c r="D615" s="8">
        <f>IF(N615&gt;0, RANK(N615,(N615:P615,Q615:AE615)),0)</f>
        <v>3</v>
      </c>
      <c r="E615" s="8">
        <f>IF(O615&gt;0,RANK(O615,(N615:P615,Q615:AE615)),0)</f>
        <v>2</v>
      </c>
      <c r="F615" s="8">
        <f>IF(P615&gt;0,RANK(P615,(N615:AE615)),0)</f>
        <v>1</v>
      </c>
      <c r="G615" s="61">
        <f t="shared" si="135"/>
        <v>52</v>
      </c>
      <c r="H615" s="66">
        <f t="shared" si="136"/>
        <v>9.5063985374771481E-2</v>
      </c>
      <c r="I615" s="7"/>
      <c r="J615" s="2">
        <f>IF(C615=0,"-",N615/C615)</f>
        <v>0.15904936014625229</v>
      </c>
      <c r="K615" s="2">
        <f>IF(C615=0,"-",O615/C615)</f>
        <v>0.35648994515539306</v>
      </c>
      <c r="L615" s="2">
        <f>IF(C615=0,"-",P615/C615)</f>
        <v>0.45155393053016452</v>
      </c>
      <c r="M615" s="2">
        <f>IF(C615=0,"-",(1-J615-K615-L615))</f>
        <v>3.2906764168190161E-2</v>
      </c>
      <c r="N615" s="61">
        <v>87</v>
      </c>
      <c r="O615" s="61">
        <v>195</v>
      </c>
      <c r="P615" s="61">
        <v>247</v>
      </c>
      <c r="R615" s="61">
        <v>8</v>
      </c>
      <c r="T615" s="65"/>
      <c r="Y615" s="61">
        <v>4</v>
      </c>
      <c r="Z615" s="61">
        <v>6</v>
      </c>
      <c r="AG615" t="str">
        <f>A615</f>
        <v>Solon</v>
      </c>
      <c r="AH615" t="s">
        <v>2099</v>
      </c>
      <c r="AI615">
        <v>2</v>
      </c>
      <c r="AK615">
        <v>1</v>
      </c>
      <c r="AL615" s="105">
        <v>23</v>
      </c>
      <c r="AM615" s="107">
        <v>25</v>
      </c>
      <c r="AN615" s="107">
        <v>150</v>
      </c>
      <c r="AO615" s="111">
        <v>69505</v>
      </c>
      <c r="AP615" s="111">
        <f t="shared" si="138"/>
        <v>23025</v>
      </c>
      <c r="AQ615" t="s">
        <v>2345</v>
      </c>
      <c r="AR615">
        <f t="shared" si="127"/>
        <v>2369505</v>
      </c>
      <c r="AS615" s="1">
        <v>17</v>
      </c>
      <c r="AV615">
        <v>40.99</v>
      </c>
      <c r="AW615">
        <v>1.08</v>
      </c>
      <c r="AX615">
        <v>39.909999999999997</v>
      </c>
    </row>
    <row r="616" spans="1:50" hidden="1" outlineLevel="1">
      <c r="A616" t="s">
        <v>2002</v>
      </c>
      <c r="B616" s="8" t="s">
        <v>263</v>
      </c>
      <c r="C616" s="1">
        <f t="shared" si="128"/>
        <v>273</v>
      </c>
      <c r="D616" s="8">
        <f>IF(N616&gt;0, RANK(N616,(N616:P616,Q616:AE616)),0)</f>
        <v>3</v>
      </c>
      <c r="E616" s="8">
        <f>IF(O616&gt;0,RANK(O616,(N616:P616,Q616:AE616)),0)</f>
        <v>2</v>
      </c>
      <c r="F616" s="8">
        <f t="shared" si="129"/>
        <v>1</v>
      </c>
      <c r="G616" s="61">
        <f t="shared" si="135"/>
        <v>22</v>
      </c>
      <c r="H616" s="66">
        <f t="shared" si="136"/>
        <v>8.0586080586080591E-2</v>
      </c>
      <c r="I616" s="7"/>
      <c r="J616" s="2">
        <f t="shared" si="130"/>
        <v>0.10989010989010989</v>
      </c>
      <c r="K616" s="2">
        <f t="shared" si="131"/>
        <v>0.39194139194139194</v>
      </c>
      <c r="L616" s="2">
        <f t="shared" si="132"/>
        <v>0.47252747252747251</v>
      </c>
      <c r="M616" s="2">
        <f t="shared" si="133"/>
        <v>2.5641025641025605E-2</v>
      </c>
      <c r="N616" s="61">
        <v>30</v>
      </c>
      <c r="O616" s="61">
        <v>107</v>
      </c>
      <c r="P616" s="61">
        <v>129</v>
      </c>
      <c r="R616" s="61">
        <v>2</v>
      </c>
      <c r="T616" s="65"/>
      <c r="Y616" s="61">
        <v>4</v>
      </c>
      <c r="Z616" s="61">
        <v>1</v>
      </c>
      <c r="AG616" t="str">
        <f>A616</f>
        <v>Somerville</v>
      </c>
      <c r="AH616" t="s">
        <v>2246</v>
      </c>
      <c r="AI616">
        <v>1</v>
      </c>
      <c r="AK616">
        <v>1</v>
      </c>
      <c r="AL616" s="105">
        <v>23</v>
      </c>
      <c r="AM616" s="107">
        <v>15</v>
      </c>
      <c r="AN616" s="107">
        <v>70</v>
      </c>
      <c r="AO616" s="111">
        <v>69645</v>
      </c>
      <c r="AP616" s="111">
        <f t="shared" si="138"/>
        <v>23015</v>
      </c>
      <c r="AQ616" t="s">
        <v>2345</v>
      </c>
      <c r="AR616">
        <f t="shared" si="127"/>
        <v>2369645</v>
      </c>
      <c r="AS616" s="1">
        <v>6</v>
      </c>
      <c r="AV616">
        <v>22.74</v>
      </c>
      <c r="AW616">
        <v>0.87</v>
      </c>
      <c r="AX616">
        <v>21.87</v>
      </c>
    </row>
    <row r="617" spans="1:50" hidden="1" outlineLevel="1">
      <c r="A617" t="s">
        <v>1350</v>
      </c>
      <c r="B617" s="8" t="s">
        <v>263</v>
      </c>
      <c r="C617" s="1">
        <f t="shared" si="128"/>
        <v>186</v>
      </c>
      <c r="D617" s="8">
        <f>IF(N617&gt;0, RANK(N617,(N617:P617,Q617:AE617)),0)</f>
        <v>3</v>
      </c>
      <c r="E617" s="8">
        <f>IF(O617&gt;0,RANK(O617,(N617:P617,Q617:AE617)),0)</f>
        <v>2</v>
      </c>
      <c r="F617" s="8">
        <f t="shared" si="129"/>
        <v>1</v>
      </c>
      <c r="G617" s="61">
        <f t="shared" si="135"/>
        <v>49</v>
      </c>
      <c r="H617" s="66">
        <f t="shared" si="136"/>
        <v>0.26344086021505375</v>
      </c>
      <c r="I617" s="7"/>
      <c r="J617" s="2">
        <f t="shared" si="130"/>
        <v>0.10752688172043011</v>
      </c>
      <c r="K617" s="2">
        <f t="shared" si="131"/>
        <v>0.29032258064516131</v>
      </c>
      <c r="L617" s="2">
        <f t="shared" si="132"/>
        <v>0.55376344086021501</v>
      </c>
      <c r="M617" s="2">
        <f t="shared" si="133"/>
        <v>4.8387096774193505E-2</v>
      </c>
      <c r="N617" s="61">
        <v>20</v>
      </c>
      <c r="O617" s="61">
        <v>54</v>
      </c>
      <c r="P617" s="61">
        <v>103</v>
      </c>
      <c r="R617" s="61">
        <v>2</v>
      </c>
      <c r="T617" s="65"/>
      <c r="Y617" s="61">
        <v>2</v>
      </c>
      <c r="Z617" s="61">
        <v>5</v>
      </c>
      <c r="AG617" t="str">
        <f t="shared" si="137"/>
        <v>Sorrento</v>
      </c>
      <c r="AH617" t="s">
        <v>1363</v>
      </c>
      <c r="AI617">
        <v>2</v>
      </c>
      <c r="AK617">
        <v>1</v>
      </c>
      <c r="AL617" s="105">
        <v>23</v>
      </c>
      <c r="AM617" s="107">
        <v>9</v>
      </c>
      <c r="AN617" s="107">
        <v>135</v>
      </c>
      <c r="AO617" s="111">
        <v>69750</v>
      </c>
      <c r="AP617" s="111">
        <f t="shared" si="138"/>
        <v>23009</v>
      </c>
      <c r="AQ617" t="s">
        <v>2345</v>
      </c>
      <c r="AR617">
        <f t="shared" ref="AR617:AR725" si="139">AL617*100000+AO617</f>
        <v>2369750</v>
      </c>
      <c r="AS617" s="1">
        <v>10</v>
      </c>
      <c r="AV617">
        <v>14.84</v>
      </c>
      <c r="AW617">
        <v>10.85</v>
      </c>
      <c r="AX617">
        <v>3.99</v>
      </c>
    </row>
    <row r="618" spans="1:50" hidden="1" outlineLevel="1">
      <c r="A618" t="s">
        <v>1207</v>
      </c>
      <c r="B618" s="8" t="s">
        <v>263</v>
      </c>
      <c r="C618" s="1">
        <f t="shared" si="128"/>
        <v>3908</v>
      </c>
      <c r="D618" s="8">
        <f>IF(N618&gt;0, RANK(N618,(N618:P618,Q618:AE618)),0)</f>
        <v>3</v>
      </c>
      <c r="E618" s="8">
        <f>IF(O618&gt;0,RANK(O618,(N618:P618,Q618:AE618)),0)</f>
        <v>2</v>
      </c>
      <c r="F618" s="8">
        <f t="shared" si="129"/>
        <v>1</v>
      </c>
      <c r="G618" s="61">
        <f t="shared" si="135"/>
        <v>978</v>
      </c>
      <c r="H618" s="66">
        <f t="shared" si="136"/>
        <v>0.25025588536335719</v>
      </c>
      <c r="I618" s="7"/>
      <c r="J618" s="2">
        <f t="shared" si="130"/>
        <v>0.16811668372569089</v>
      </c>
      <c r="K618" s="2">
        <f t="shared" si="131"/>
        <v>0.27405322415557831</v>
      </c>
      <c r="L618" s="2">
        <f t="shared" si="132"/>
        <v>0.5243091095189355</v>
      </c>
      <c r="M618" s="2">
        <f t="shared" si="133"/>
        <v>3.3520982599795301E-2</v>
      </c>
      <c r="N618" s="61">
        <v>657</v>
      </c>
      <c r="O618" s="61">
        <v>1071</v>
      </c>
      <c r="P618" s="61">
        <v>2049</v>
      </c>
      <c r="R618" s="61">
        <v>31</v>
      </c>
      <c r="T618" s="65"/>
      <c r="Y618" s="61">
        <v>26</v>
      </c>
      <c r="Z618" s="61">
        <v>74</v>
      </c>
      <c r="AG618" t="str">
        <f t="shared" si="137"/>
        <v>South Berwick</v>
      </c>
      <c r="AH618" t="s">
        <v>1530</v>
      </c>
      <c r="AI618">
        <v>1</v>
      </c>
      <c r="AK618">
        <v>1</v>
      </c>
      <c r="AL618" s="105">
        <v>23</v>
      </c>
      <c r="AM618" s="107">
        <v>31</v>
      </c>
      <c r="AN618" s="107">
        <v>125</v>
      </c>
      <c r="AO618" s="111">
        <v>70030</v>
      </c>
      <c r="AP618" s="111">
        <f t="shared" si="138"/>
        <v>23031</v>
      </c>
      <c r="AQ618" t="s">
        <v>2345</v>
      </c>
      <c r="AR618">
        <f t="shared" si="139"/>
        <v>2370030</v>
      </c>
      <c r="AS618" s="1">
        <v>126</v>
      </c>
      <c r="AV618">
        <v>32.67</v>
      </c>
      <c r="AW618">
        <v>0.52</v>
      </c>
      <c r="AX618">
        <v>32.15</v>
      </c>
    </row>
    <row r="619" spans="1:50" hidden="1" outlineLevel="1">
      <c r="A619" t="s">
        <v>1495</v>
      </c>
      <c r="B619" s="8" t="s">
        <v>263</v>
      </c>
      <c r="C619" s="1">
        <f t="shared" si="128"/>
        <v>615</v>
      </c>
      <c r="D619" s="8">
        <f>IF(N619&gt;0, RANK(N619,(N619:P619,Q619:AE619)),0)</f>
        <v>3</v>
      </c>
      <c r="E619" s="8">
        <f>IF(O619&gt;0,RANK(O619,(N619:P619,Q619:AE619)),0)</f>
        <v>2</v>
      </c>
      <c r="F619" s="8">
        <f t="shared" si="129"/>
        <v>1</v>
      </c>
      <c r="G619" s="61">
        <f t="shared" si="135"/>
        <v>190</v>
      </c>
      <c r="H619" s="66">
        <f t="shared" si="136"/>
        <v>0.30894308943089432</v>
      </c>
      <c r="I619" s="7"/>
      <c r="J619" s="2">
        <f t="shared" si="130"/>
        <v>9.9186991869918695E-2</v>
      </c>
      <c r="K619" s="2">
        <f t="shared" si="131"/>
        <v>0.2861788617886179</v>
      </c>
      <c r="L619" s="2">
        <f t="shared" si="132"/>
        <v>0.59512195121951217</v>
      </c>
      <c r="M619" s="2">
        <f t="shared" si="133"/>
        <v>1.9512195121951348E-2</v>
      </c>
      <c r="N619" s="61">
        <v>61</v>
      </c>
      <c r="O619" s="61">
        <v>176</v>
      </c>
      <c r="P619" s="61">
        <v>366</v>
      </c>
      <c r="R619" s="61">
        <v>4</v>
      </c>
      <c r="T619" s="65"/>
      <c r="Y619" s="61">
        <v>5</v>
      </c>
      <c r="Z619" s="61">
        <v>3</v>
      </c>
      <c r="AG619" t="str">
        <f t="shared" si="137"/>
        <v>South Bristol</v>
      </c>
      <c r="AH619" t="s">
        <v>2246</v>
      </c>
      <c r="AI619">
        <v>1</v>
      </c>
      <c r="AK619">
        <v>1</v>
      </c>
      <c r="AL619" s="105">
        <v>23</v>
      </c>
      <c r="AM619" s="107">
        <v>15</v>
      </c>
      <c r="AN619" s="107">
        <v>75</v>
      </c>
      <c r="AO619" s="111">
        <v>70240</v>
      </c>
      <c r="AP619" s="111">
        <f t="shared" si="138"/>
        <v>23015</v>
      </c>
      <c r="AQ619" t="s">
        <v>2345</v>
      </c>
      <c r="AR619">
        <f t="shared" si="139"/>
        <v>2370240</v>
      </c>
      <c r="AS619" s="1">
        <v>14</v>
      </c>
      <c r="AV619">
        <v>23.64</v>
      </c>
      <c r="AW619">
        <v>10.45</v>
      </c>
      <c r="AX619">
        <v>13.19</v>
      </c>
    </row>
    <row r="620" spans="1:50" hidden="1" outlineLevel="1">
      <c r="A620" t="s">
        <v>2014</v>
      </c>
      <c r="B620" s="8" t="s">
        <v>263</v>
      </c>
      <c r="C620" s="1">
        <f t="shared" si="128"/>
        <v>14182</v>
      </c>
      <c r="D620" s="8">
        <f>IF(N620&gt;0, RANK(N620,(N620:P620,Q620:AE620)),0)</f>
        <v>3</v>
      </c>
      <c r="E620" s="8">
        <f>IF(O620&gt;0,RANK(O620,(N620:P620,Q620:AE620)),0)</f>
        <v>2</v>
      </c>
      <c r="F620" s="8">
        <f t="shared" si="129"/>
        <v>1</v>
      </c>
      <c r="G620" s="61">
        <f t="shared" si="135"/>
        <v>5232</v>
      </c>
      <c r="H620" s="66">
        <f t="shared" si="136"/>
        <v>0.3689183472006769</v>
      </c>
      <c r="I620" s="7"/>
      <c r="J620" s="2">
        <f t="shared" si="130"/>
        <v>0.17381187420674094</v>
      </c>
      <c r="K620" s="2">
        <f t="shared" si="131"/>
        <v>0.21668311944718657</v>
      </c>
      <c r="L620" s="2">
        <f t="shared" si="132"/>
        <v>0.5856014666478635</v>
      </c>
      <c r="M620" s="2">
        <f t="shared" si="133"/>
        <v>2.390353969820902E-2</v>
      </c>
      <c r="N620" s="61">
        <v>2465</v>
      </c>
      <c r="O620" s="61">
        <v>3073</v>
      </c>
      <c r="P620" s="61">
        <v>8305</v>
      </c>
      <c r="R620" s="61">
        <v>81</v>
      </c>
      <c r="T620" s="65"/>
      <c r="Y620" s="61">
        <v>82</v>
      </c>
      <c r="Z620" s="61">
        <v>176</v>
      </c>
      <c r="AG620" t="str">
        <f t="shared" si="137"/>
        <v>South Portland</v>
      </c>
      <c r="AH620" t="s">
        <v>1076</v>
      </c>
      <c r="AI620">
        <v>1</v>
      </c>
      <c r="AK620">
        <v>1</v>
      </c>
      <c r="AL620" s="105">
        <v>23</v>
      </c>
      <c r="AM620" s="107">
        <v>5</v>
      </c>
      <c r="AN620" s="107">
        <v>110</v>
      </c>
      <c r="AO620" s="111">
        <v>71990</v>
      </c>
      <c r="AP620" s="111">
        <f t="shared" si="138"/>
        <v>23005</v>
      </c>
      <c r="AQ620" t="s">
        <v>1462</v>
      </c>
      <c r="AR620">
        <f t="shared" si="139"/>
        <v>2371990</v>
      </c>
      <c r="AS620" s="1">
        <v>296</v>
      </c>
      <c r="AV620">
        <v>14.3</v>
      </c>
      <c r="AW620">
        <v>2.31</v>
      </c>
      <c r="AX620">
        <v>11.99</v>
      </c>
    </row>
    <row r="621" spans="1:50" hidden="1" outlineLevel="1">
      <c r="A621" t="s">
        <v>2175</v>
      </c>
      <c r="B621" s="8" t="s">
        <v>263</v>
      </c>
      <c r="C621" s="1">
        <f t="shared" si="128"/>
        <v>864</v>
      </c>
      <c r="D621" s="8">
        <f>IF(N621&gt;0, RANK(N621,(N621:P621,Q621:AE621)),0)</f>
        <v>3</v>
      </c>
      <c r="E621" s="8">
        <f>IF(O621&gt;0,RANK(O621,(N621:P621,Q621:AE621)),0)</f>
        <v>2</v>
      </c>
      <c r="F621" s="8">
        <f t="shared" si="129"/>
        <v>1</v>
      </c>
      <c r="G621" s="61">
        <f t="shared" si="135"/>
        <v>251</v>
      </c>
      <c r="H621" s="66">
        <f t="shared" si="136"/>
        <v>0.29050925925925924</v>
      </c>
      <c r="I621" s="7"/>
      <c r="J621" s="2">
        <f t="shared" si="130"/>
        <v>9.1435185185185189E-2</v>
      </c>
      <c r="K621" s="2">
        <f t="shared" si="131"/>
        <v>0.2986111111111111</v>
      </c>
      <c r="L621" s="2">
        <f t="shared" si="132"/>
        <v>0.58912037037037035</v>
      </c>
      <c r="M621" s="2">
        <f t="shared" si="133"/>
        <v>2.083333333333337E-2</v>
      </c>
      <c r="N621" s="61">
        <v>79</v>
      </c>
      <c r="O621" s="61">
        <v>258</v>
      </c>
      <c r="P621" s="61">
        <v>509</v>
      </c>
      <c r="R621" s="61">
        <v>6</v>
      </c>
      <c r="T621" s="65"/>
      <c r="Y621" s="61">
        <v>3</v>
      </c>
      <c r="Z621" s="61">
        <v>9</v>
      </c>
      <c r="AG621" t="str">
        <f t="shared" si="137"/>
        <v>South Thomaston</v>
      </c>
      <c r="AH621" t="s">
        <v>533</v>
      </c>
      <c r="AI621">
        <v>1</v>
      </c>
      <c r="AK621">
        <v>1</v>
      </c>
      <c r="AL621" s="105">
        <v>23</v>
      </c>
      <c r="AM621" s="107">
        <v>13</v>
      </c>
      <c r="AN621" s="107">
        <v>65</v>
      </c>
      <c r="AO621" s="111">
        <v>72585</v>
      </c>
      <c r="AP621" s="111">
        <f t="shared" si="138"/>
        <v>23013</v>
      </c>
      <c r="AQ621" t="s">
        <v>2345</v>
      </c>
      <c r="AR621">
        <f t="shared" si="139"/>
        <v>2372585</v>
      </c>
      <c r="AS621" s="1">
        <v>25</v>
      </c>
      <c r="AV621">
        <v>17.489999999999998</v>
      </c>
      <c r="AW621">
        <v>6.55</v>
      </c>
      <c r="AX621">
        <v>10.94</v>
      </c>
    </row>
    <row r="622" spans="1:50" hidden="1" outlineLevel="1">
      <c r="A622" t="s">
        <v>933</v>
      </c>
      <c r="B622" s="8" t="s">
        <v>263</v>
      </c>
      <c r="C622" s="1">
        <f t="shared" ref="C622:C678" si="140">SUM(N622:AE622)</f>
        <v>430</v>
      </c>
      <c r="D622" s="8">
        <f>IF(N622&gt;0, RANK(N622,(N622:P622,Q622:AE622)),0)</f>
        <v>3</v>
      </c>
      <c r="E622" s="8">
        <f>IF(O622&gt;0,RANK(O622,(N622:P622,Q622:AE622)),0)</f>
        <v>2</v>
      </c>
      <c r="F622" s="8">
        <f t="shared" ref="F622:F678" si="141">IF(P622&gt;0,RANK(P622,(N622:AE622)),0)</f>
        <v>1</v>
      </c>
      <c r="G622" s="61">
        <f t="shared" si="135"/>
        <v>92</v>
      </c>
      <c r="H622" s="66">
        <f t="shared" si="136"/>
        <v>0.21395348837209302</v>
      </c>
      <c r="I622" s="7"/>
      <c r="J622" s="2">
        <f t="shared" ref="J622:J678" si="142">IF(C622=0,"-",N622/C622)</f>
        <v>8.1395348837209308E-2</v>
      </c>
      <c r="K622" s="2">
        <f t="shared" ref="K622:K678" si="143">IF(C622=0,"-",O622/C622)</f>
        <v>0.34186046511627904</v>
      </c>
      <c r="L622" s="2">
        <f t="shared" ref="L622:L678" si="144">IF(C622=0,"-",P622/C622)</f>
        <v>0.55581395348837215</v>
      </c>
      <c r="M622" s="2">
        <f t="shared" ref="M622:M678" si="145">IF(C622=0,"-",(1-J622-K622-L622))</f>
        <v>2.0930232558139528E-2</v>
      </c>
      <c r="N622" s="61">
        <v>35</v>
      </c>
      <c r="O622" s="61">
        <v>147</v>
      </c>
      <c r="P622" s="61">
        <v>239</v>
      </c>
      <c r="R622" s="61">
        <v>3</v>
      </c>
      <c r="T622" s="65"/>
      <c r="Y622" s="61">
        <v>1</v>
      </c>
      <c r="Z622" s="61">
        <v>5</v>
      </c>
      <c r="AG622" t="str">
        <f t="shared" si="137"/>
        <v>Southport</v>
      </c>
      <c r="AH622" t="s">
        <v>2246</v>
      </c>
      <c r="AI622">
        <v>1</v>
      </c>
      <c r="AK622">
        <v>1</v>
      </c>
      <c r="AL622" s="105">
        <v>23</v>
      </c>
      <c r="AM622" s="107">
        <v>15</v>
      </c>
      <c r="AN622" s="107">
        <v>80</v>
      </c>
      <c r="AO622" s="111">
        <v>71955</v>
      </c>
      <c r="AP622" s="111">
        <f t="shared" si="138"/>
        <v>23015</v>
      </c>
      <c r="AQ622" t="s">
        <v>2345</v>
      </c>
      <c r="AR622">
        <f t="shared" si="139"/>
        <v>2371955</v>
      </c>
      <c r="AS622" s="1">
        <v>5</v>
      </c>
      <c r="AV622">
        <v>13.9</v>
      </c>
      <c r="AW622">
        <v>8.51</v>
      </c>
      <c r="AX622">
        <v>5.39</v>
      </c>
    </row>
    <row r="623" spans="1:50" hidden="1" outlineLevel="1">
      <c r="A623" t="s">
        <v>527</v>
      </c>
      <c r="B623" s="8" t="s">
        <v>263</v>
      </c>
      <c r="C623" s="1">
        <f t="shared" si="140"/>
        <v>1028</v>
      </c>
      <c r="D623" s="8">
        <f>IF(N623&gt;0, RANK(N623,(N623:P623,Q623:AE623)),0)</f>
        <v>3</v>
      </c>
      <c r="E623" s="8">
        <f>IF(O623&gt;0,RANK(O623,(N623:P623,Q623:AE623)),0)</f>
        <v>2</v>
      </c>
      <c r="F623" s="8">
        <f t="shared" si="141"/>
        <v>1</v>
      </c>
      <c r="G623" s="61">
        <f t="shared" si="135"/>
        <v>290</v>
      </c>
      <c r="H623" s="66">
        <f t="shared" si="136"/>
        <v>0.28210116731517509</v>
      </c>
      <c r="I623" s="7"/>
      <c r="J623" s="2">
        <f t="shared" si="142"/>
        <v>0.11478599221789883</v>
      </c>
      <c r="K623" s="2">
        <f t="shared" si="143"/>
        <v>0.28501945525291827</v>
      </c>
      <c r="L623" s="2">
        <f t="shared" si="144"/>
        <v>0.56712062256809337</v>
      </c>
      <c r="M623" s="2">
        <f t="shared" si="145"/>
        <v>3.3073929961089488E-2</v>
      </c>
      <c r="N623" s="61">
        <v>118</v>
      </c>
      <c r="O623" s="61">
        <v>293</v>
      </c>
      <c r="P623" s="61">
        <v>583</v>
      </c>
      <c r="R623" s="61">
        <v>12</v>
      </c>
      <c r="T623" s="65"/>
      <c r="Y623" s="61">
        <v>7</v>
      </c>
      <c r="Z623" s="61">
        <v>15</v>
      </c>
      <c r="AG623" t="str">
        <f t="shared" si="137"/>
        <v>Southwest Harbor</v>
      </c>
      <c r="AH623" t="s">
        <v>1363</v>
      </c>
      <c r="AI623">
        <v>2</v>
      </c>
      <c r="AK623">
        <v>1</v>
      </c>
      <c r="AL623" s="105">
        <v>23</v>
      </c>
      <c r="AM623" s="107">
        <v>9</v>
      </c>
      <c r="AN623" s="107">
        <v>140</v>
      </c>
      <c r="AO623" s="111">
        <v>72865</v>
      </c>
      <c r="AP623" s="111">
        <f t="shared" si="138"/>
        <v>23009</v>
      </c>
      <c r="AQ623" t="s">
        <v>2345</v>
      </c>
      <c r="AR623">
        <f t="shared" si="139"/>
        <v>2372865</v>
      </c>
      <c r="AS623" s="1">
        <v>38</v>
      </c>
      <c r="AV623">
        <v>22.65</v>
      </c>
      <c r="AW623">
        <v>9.14</v>
      </c>
      <c r="AX623">
        <v>13.5</v>
      </c>
    </row>
    <row r="624" spans="1:50" hidden="1" outlineLevel="1">
      <c r="A624" t="s">
        <v>2873</v>
      </c>
      <c r="B624" s="8" t="s">
        <v>263</v>
      </c>
      <c r="C624" s="1">
        <f t="shared" si="140"/>
        <v>3</v>
      </c>
      <c r="D624" s="8">
        <f>IF(N624&gt;0, RANK(N624,(N624:P624,Q624:AE624)),0)</f>
        <v>0</v>
      </c>
      <c r="E624" s="8">
        <f>IF(O624&gt;0,RANK(O624,(N624:P624,Q624:AE624)),0)</f>
        <v>1</v>
      </c>
      <c r="F624" s="8">
        <f t="shared" si="141"/>
        <v>0</v>
      </c>
      <c r="G624" s="61">
        <f t="shared" si="135"/>
        <v>2</v>
      </c>
      <c r="H624" s="66">
        <f t="shared" si="136"/>
        <v>0.66666666666666663</v>
      </c>
      <c r="I624" s="7"/>
      <c r="J624" s="2">
        <f t="shared" si="142"/>
        <v>0</v>
      </c>
      <c r="K624" s="2">
        <f t="shared" si="143"/>
        <v>0.66666666666666663</v>
      </c>
      <c r="L624" s="2">
        <f t="shared" si="144"/>
        <v>0</v>
      </c>
      <c r="M624" s="2">
        <f t="shared" si="145"/>
        <v>0.33333333333333337</v>
      </c>
      <c r="N624" s="61">
        <v>0</v>
      </c>
      <c r="O624" s="61">
        <v>2</v>
      </c>
      <c r="P624" s="61">
        <v>0</v>
      </c>
      <c r="R624" s="61">
        <v>0</v>
      </c>
      <c r="T624" s="65"/>
      <c r="Y624" s="61">
        <v>1</v>
      </c>
      <c r="Z624" s="61">
        <v>0</v>
      </c>
      <c r="AG624" t="str">
        <f t="shared" si="137"/>
        <v>Spring Lake</v>
      </c>
      <c r="AH624" t="s">
        <v>2099</v>
      </c>
      <c r="AI624">
        <v>2</v>
      </c>
      <c r="AK624">
        <v>1</v>
      </c>
      <c r="AL624" s="105">
        <v>23</v>
      </c>
      <c r="AM624" s="107">
        <v>25</v>
      </c>
      <c r="AO624" s="139">
        <v>73200</v>
      </c>
      <c r="AP624" s="111">
        <f t="shared" si="138"/>
        <v>23025</v>
      </c>
      <c r="AQ624" t="s">
        <v>882</v>
      </c>
      <c r="AR624">
        <f t="shared" si="139"/>
        <v>2373200</v>
      </c>
      <c r="AS624" s="1">
        <v>0</v>
      </c>
    </row>
    <row r="625" spans="1:50" hidden="1" outlineLevel="1">
      <c r="A625" t="s">
        <v>631</v>
      </c>
      <c r="B625" s="8" t="s">
        <v>263</v>
      </c>
      <c r="C625" s="1">
        <f t="shared" si="140"/>
        <v>151</v>
      </c>
      <c r="D625" s="8">
        <f>IF(N625&gt;0, RANK(N625,(N625:P625,Q625:AE625)),0)</f>
        <v>3</v>
      </c>
      <c r="E625" s="8">
        <f>IF(O625&gt;0,RANK(O625,(N625:P625,Q625:AE625)),0)</f>
        <v>1</v>
      </c>
      <c r="F625" s="8">
        <f t="shared" si="141"/>
        <v>2</v>
      </c>
      <c r="G625" s="61">
        <f t="shared" si="135"/>
        <v>5</v>
      </c>
      <c r="H625" s="66">
        <f t="shared" si="136"/>
        <v>3.3112582781456956E-2</v>
      </c>
      <c r="I625" s="7"/>
      <c r="J625" s="2">
        <f t="shared" si="142"/>
        <v>9.2715231788079472E-2</v>
      </c>
      <c r="K625" s="2">
        <f t="shared" si="143"/>
        <v>0.45033112582781459</v>
      </c>
      <c r="L625" s="2">
        <f t="shared" si="144"/>
        <v>0.41721854304635764</v>
      </c>
      <c r="M625" s="2">
        <f t="shared" si="145"/>
        <v>3.973509933774827E-2</v>
      </c>
      <c r="N625" s="61">
        <v>14</v>
      </c>
      <c r="O625" s="61">
        <v>68</v>
      </c>
      <c r="P625" s="61">
        <v>63</v>
      </c>
      <c r="R625" s="61">
        <v>1</v>
      </c>
      <c r="T625" s="65"/>
      <c r="Y625" s="61">
        <v>2</v>
      </c>
      <c r="Z625" s="61">
        <v>3</v>
      </c>
      <c r="AG625" t="str">
        <f t="shared" si="137"/>
        <v>Springfield</v>
      </c>
      <c r="AH625" t="s">
        <v>1357</v>
      </c>
      <c r="AI625">
        <v>2</v>
      </c>
      <c r="AK625">
        <v>1</v>
      </c>
      <c r="AL625" s="105">
        <v>23</v>
      </c>
      <c r="AM625" s="107">
        <v>19</v>
      </c>
      <c r="AN625" s="107">
        <v>280</v>
      </c>
      <c r="AO625" s="111">
        <v>73250</v>
      </c>
      <c r="AP625" s="111">
        <f t="shared" si="138"/>
        <v>23019</v>
      </c>
      <c r="AQ625" t="s">
        <v>2345</v>
      </c>
      <c r="AR625">
        <f t="shared" si="139"/>
        <v>2373250</v>
      </c>
      <c r="AS625" s="1">
        <v>10</v>
      </c>
      <c r="AV625">
        <v>38.43</v>
      </c>
      <c r="AW625">
        <v>0.04</v>
      </c>
      <c r="AX625">
        <v>38.39</v>
      </c>
    </row>
    <row r="626" spans="1:50" hidden="1" outlineLevel="1">
      <c r="A626" t="s">
        <v>2176</v>
      </c>
      <c r="B626" s="8" t="s">
        <v>263</v>
      </c>
      <c r="C626" s="1">
        <f t="shared" si="140"/>
        <v>201</v>
      </c>
      <c r="D626" s="8">
        <f>IF(N626&gt;0, RANK(N626,(N626:P626,Q626:AE626)),0)</f>
        <v>3</v>
      </c>
      <c r="E626" s="8">
        <f>IF(O626&gt;0,RANK(O626,(N626:P626,Q626:AE626)),0)</f>
        <v>1</v>
      </c>
      <c r="F626" s="8">
        <f t="shared" si="141"/>
        <v>2</v>
      </c>
      <c r="G626" s="61">
        <f t="shared" si="135"/>
        <v>37</v>
      </c>
      <c r="H626" s="66">
        <f t="shared" si="136"/>
        <v>0.18407960199004975</v>
      </c>
      <c r="I626" s="7"/>
      <c r="J626" s="2">
        <f t="shared" si="142"/>
        <v>0.14925373134328357</v>
      </c>
      <c r="K626" s="2">
        <f t="shared" si="143"/>
        <v>0.49751243781094528</v>
      </c>
      <c r="L626" s="2">
        <f t="shared" si="144"/>
        <v>0.31343283582089554</v>
      </c>
      <c r="M626" s="2">
        <f t="shared" si="145"/>
        <v>3.9800995024875607E-2</v>
      </c>
      <c r="N626" s="61">
        <v>30</v>
      </c>
      <c r="O626" s="61">
        <v>100</v>
      </c>
      <c r="P626" s="61">
        <v>63</v>
      </c>
      <c r="R626" s="61">
        <v>4</v>
      </c>
      <c r="T626" s="65"/>
      <c r="Y626" s="61">
        <v>2</v>
      </c>
      <c r="Z626" s="61">
        <v>2</v>
      </c>
      <c r="AG626" t="str">
        <f t="shared" si="137"/>
        <v>Stacyville</v>
      </c>
      <c r="AH626" t="s">
        <v>1357</v>
      </c>
      <c r="AI626">
        <v>2</v>
      </c>
      <c r="AK626">
        <v>1</v>
      </c>
      <c r="AL626" s="105">
        <v>23</v>
      </c>
      <c r="AM626" s="107">
        <v>19</v>
      </c>
      <c r="AN626" s="107">
        <v>285</v>
      </c>
      <c r="AO626" s="111">
        <v>73600</v>
      </c>
      <c r="AP626" s="111">
        <f t="shared" si="138"/>
        <v>23019</v>
      </c>
      <c r="AQ626" t="s">
        <v>2345</v>
      </c>
      <c r="AR626">
        <f t="shared" si="139"/>
        <v>2373600</v>
      </c>
      <c r="AS626" s="1">
        <v>13</v>
      </c>
      <c r="AV626">
        <v>39.950000000000003</v>
      </c>
      <c r="AW626">
        <v>0.01</v>
      </c>
      <c r="AX626">
        <v>39.93</v>
      </c>
    </row>
    <row r="627" spans="1:50" hidden="1" outlineLevel="1">
      <c r="A627" t="s">
        <v>2097</v>
      </c>
      <c r="B627" s="8" t="s">
        <v>263</v>
      </c>
      <c r="C627" s="1">
        <f t="shared" si="140"/>
        <v>5021</v>
      </c>
      <c r="D627" s="8">
        <f>IF(N627&gt;0, RANK(N627,(N627:P627,Q627:AE627)),0)</f>
        <v>3</v>
      </c>
      <c r="E627" s="8">
        <f>IF(O627&gt;0,RANK(O627,(N627:P627,Q627:AE627)),0)</f>
        <v>2</v>
      </c>
      <c r="F627" s="8">
        <f t="shared" si="141"/>
        <v>1</v>
      </c>
      <c r="G627" s="61">
        <f t="shared" si="135"/>
        <v>786</v>
      </c>
      <c r="H627" s="66">
        <f t="shared" si="136"/>
        <v>0.15654252141007768</v>
      </c>
      <c r="I627" s="7"/>
      <c r="J627" s="2">
        <f t="shared" si="142"/>
        <v>0.11173073093009361</v>
      </c>
      <c r="K627" s="2">
        <f t="shared" si="143"/>
        <v>0.35172276438956385</v>
      </c>
      <c r="L627" s="2">
        <f t="shared" si="144"/>
        <v>0.50826528579964148</v>
      </c>
      <c r="M627" s="2">
        <f t="shared" si="145"/>
        <v>2.8281218880701009E-2</v>
      </c>
      <c r="N627" s="61">
        <v>561</v>
      </c>
      <c r="O627" s="61">
        <v>1766</v>
      </c>
      <c r="P627" s="61">
        <v>2552</v>
      </c>
      <c r="R627" s="61">
        <v>34</v>
      </c>
      <c r="T627" s="65"/>
      <c r="Y627" s="61">
        <v>38</v>
      </c>
      <c r="Z627" s="61">
        <v>70</v>
      </c>
      <c r="AG627" t="str">
        <f t="shared" si="137"/>
        <v>Standish</v>
      </c>
      <c r="AH627" t="s">
        <v>1076</v>
      </c>
      <c r="AI627">
        <v>1</v>
      </c>
      <c r="AK627">
        <v>1</v>
      </c>
      <c r="AL627" s="105">
        <v>23</v>
      </c>
      <c r="AM627" s="107">
        <v>5</v>
      </c>
      <c r="AN627" s="107">
        <v>115</v>
      </c>
      <c r="AO627" s="111">
        <v>73670</v>
      </c>
      <c r="AP627" s="111">
        <f t="shared" si="138"/>
        <v>23005</v>
      </c>
      <c r="AQ627" t="s">
        <v>2345</v>
      </c>
      <c r="AR627">
        <f t="shared" si="139"/>
        <v>2373670</v>
      </c>
      <c r="AS627" s="1">
        <v>79</v>
      </c>
      <c r="AV627">
        <v>83.69</v>
      </c>
      <c r="AW627">
        <v>24.62</v>
      </c>
      <c r="AX627">
        <v>59.07</v>
      </c>
    </row>
    <row r="628" spans="1:50" hidden="1" outlineLevel="1">
      <c r="A628" t="s">
        <v>1953</v>
      </c>
      <c r="B628" s="8" t="s">
        <v>263</v>
      </c>
      <c r="C628" s="1">
        <f t="shared" si="140"/>
        <v>306</v>
      </c>
      <c r="D628" s="8">
        <f>IF(N628&gt;0, RANK(N628,(N628:P628,Q628:AE628)),0)</f>
        <v>3</v>
      </c>
      <c r="E628" s="8">
        <f>IF(O628&gt;0,RANK(O628,(N628:P628,Q628:AE628)),0)</f>
        <v>2</v>
      </c>
      <c r="F628" s="8">
        <f t="shared" si="141"/>
        <v>1</v>
      </c>
      <c r="G628" s="61">
        <f t="shared" si="135"/>
        <v>61</v>
      </c>
      <c r="H628" s="66">
        <f t="shared" si="136"/>
        <v>0.19934640522875818</v>
      </c>
      <c r="I628" s="7"/>
      <c r="J628" s="2">
        <f t="shared" si="142"/>
        <v>0.12745098039215685</v>
      </c>
      <c r="K628" s="2">
        <f t="shared" si="143"/>
        <v>0.3235294117647059</v>
      </c>
      <c r="L628" s="2">
        <f t="shared" si="144"/>
        <v>0.52287581699346408</v>
      </c>
      <c r="M628" s="2">
        <f t="shared" si="145"/>
        <v>2.6143790849673221E-2</v>
      </c>
      <c r="N628" s="61">
        <v>39</v>
      </c>
      <c r="O628" s="61">
        <v>99</v>
      </c>
      <c r="P628" s="61">
        <v>160</v>
      </c>
      <c r="R628" s="61">
        <v>3</v>
      </c>
      <c r="T628" s="65"/>
      <c r="Y628" s="61">
        <v>1</v>
      </c>
      <c r="Z628" s="61">
        <v>4</v>
      </c>
      <c r="AG628" t="str">
        <f t="shared" si="137"/>
        <v>Starks</v>
      </c>
      <c r="AH628" t="s">
        <v>2099</v>
      </c>
      <c r="AI628">
        <v>2</v>
      </c>
      <c r="AK628">
        <v>1</v>
      </c>
      <c r="AL628" s="105">
        <v>23</v>
      </c>
      <c r="AM628" s="107">
        <v>25</v>
      </c>
      <c r="AN628" s="107">
        <v>155</v>
      </c>
      <c r="AO628" s="111">
        <v>73845</v>
      </c>
      <c r="AP628" s="111">
        <f t="shared" si="138"/>
        <v>23025</v>
      </c>
      <c r="AQ628" t="s">
        <v>2345</v>
      </c>
      <c r="AR628">
        <f t="shared" si="139"/>
        <v>2373845</v>
      </c>
      <c r="AS628" s="1">
        <v>16</v>
      </c>
      <c r="AV628">
        <v>31.88</v>
      </c>
      <c r="AW628">
        <v>0.52</v>
      </c>
      <c r="AX628">
        <v>31.36</v>
      </c>
    </row>
    <row r="629" spans="1:50" hidden="1" outlineLevel="1">
      <c r="A629" t="s">
        <v>1677</v>
      </c>
      <c r="B629" s="8" t="s">
        <v>263</v>
      </c>
      <c r="C629" s="1">
        <f t="shared" si="140"/>
        <v>656</v>
      </c>
      <c r="D629" s="8">
        <f>IF(N629&gt;0, RANK(N629,(N629:P629,Q629:AE629)),0)</f>
        <v>3</v>
      </c>
      <c r="E629" s="8">
        <f>IF(O629&gt;0,RANK(O629,(N629:P629,Q629:AE629)),0)</f>
        <v>1</v>
      </c>
      <c r="F629" s="8">
        <f t="shared" si="141"/>
        <v>2</v>
      </c>
      <c r="G629" s="61">
        <f t="shared" si="135"/>
        <v>5</v>
      </c>
      <c r="H629" s="66">
        <f t="shared" si="136"/>
        <v>7.621951219512195E-3</v>
      </c>
      <c r="I629" s="7"/>
      <c r="J629" s="2">
        <f t="shared" si="142"/>
        <v>0.10823170731707317</v>
      </c>
      <c r="K629" s="2">
        <f t="shared" si="143"/>
        <v>0.43597560975609756</v>
      </c>
      <c r="L629" s="2">
        <f t="shared" si="144"/>
        <v>0.42835365853658536</v>
      </c>
      <c r="M629" s="2">
        <f t="shared" si="145"/>
        <v>2.7439024390243871E-2</v>
      </c>
      <c r="N629" s="61">
        <v>71</v>
      </c>
      <c r="O629" s="61">
        <v>286</v>
      </c>
      <c r="P629" s="61">
        <v>281</v>
      </c>
      <c r="R629" s="61">
        <v>3</v>
      </c>
      <c r="T629" s="65"/>
      <c r="Y629" s="61">
        <v>6</v>
      </c>
      <c r="Z629" s="61">
        <v>9</v>
      </c>
      <c r="AG629" t="str">
        <f t="shared" si="137"/>
        <v>Stetson</v>
      </c>
      <c r="AH629" t="s">
        <v>1357</v>
      </c>
      <c r="AI629">
        <v>2</v>
      </c>
      <c r="AK629">
        <v>1</v>
      </c>
      <c r="AL629" s="105">
        <v>23</v>
      </c>
      <c r="AM629" s="107">
        <v>19</v>
      </c>
      <c r="AN629" s="107">
        <v>290</v>
      </c>
      <c r="AO629" s="111">
        <v>74055</v>
      </c>
      <c r="AP629" s="111">
        <f t="shared" si="138"/>
        <v>23019</v>
      </c>
      <c r="AQ629" t="s">
        <v>2345</v>
      </c>
      <c r="AR629">
        <f t="shared" si="139"/>
        <v>2374055</v>
      </c>
      <c r="AS629" s="1">
        <v>9</v>
      </c>
      <c r="AV629">
        <v>36.630000000000003</v>
      </c>
      <c r="AW629">
        <v>1.75</v>
      </c>
      <c r="AX629">
        <v>34.880000000000003</v>
      </c>
    </row>
    <row r="630" spans="1:50" hidden="1" outlineLevel="1">
      <c r="A630" t="s">
        <v>291</v>
      </c>
      <c r="B630" s="8" t="s">
        <v>263</v>
      </c>
      <c r="C630" s="1">
        <f t="shared" si="140"/>
        <v>522</v>
      </c>
      <c r="D630" s="8">
        <f>IF(N630&gt;0, RANK(N630,(N630:P630,Q630:AE630)),0)</f>
        <v>3</v>
      </c>
      <c r="E630" s="8">
        <f>IF(O630&gt;0,RANK(O630,(N630:P630,Q630:AE630)),0)</f>
        <v>2</v>
      </c>
      <c r="F630" s="8">
        <f t="shared" si="141"/>
        <v>1</v>
      </c>
      <c r="G630" s="61">
        <f t="shared" si="135"/>
        <v>44</v>
      </c>
      <c r="H630" s="66">
        <f t="shared" si="136"/>
        <v>8.4291187739463605E-2</v>
      </c>
      <c r="I630" s="7"/>
      <c r="J630" s="2">
        <f t="shared" si="142"/>
        <v>0.15517241379310345</v>
      </c>
      <c r="K630" s="2">
        <f t="shared" si="143"/>
        <v>0.35632183908045978</v>
      </c>
      <c r="L630" s="2">
        <f t="shared" si="144"/>
        <v>0.44061302681992337</v>
      </c>
      <c r="M630" s="2">
        <f t="shared" si="145"/>
        <v>4.7892720306513425E-2</v>
      </c>
      <c r="N630" s="61">
        <v>81</v>
      </c>
      <c r="O630" s="61">
        <v>186</v>
      </c>
      <c r="P630" s="61">
        <v>230</v>
      </c>
      <c r="R630" s="61">
        <v>6</v>
      </c>
      <c r="T630" s="65"/>
      <c r="Y630" s="61">
        <v>7</v>
      </c>
      <c r="Z630" s="61">
        <v>12</v>
      </c>
      <c r="AG630" t="str">
        <f t="shared" si="137"/>
        <v>Steuben</v>
      </c>
      <c r="AH630" t="s">
        <v>342</v>
      </c>
      <c r="AI630">
        <v>2</v>
      </c>
      <c r="AK630">
        <v>1</v>
      </c>
      <c r="AL630" s="105">
        <v>23</v>
      </c>
      <c r="AM630" s="107">
        <v>29</v>
      </c>
      <c r="AN630" s="107">
        <v>195</v>
      </c>
      <c r="AO630" s="111">
        <v>74125</v>
      </c>
      <c r="AP630" s="111">
        <f t="shared" si="138"/>
        <v>23029</v>
      </c>
      <c r="AQ630" t="s">
        <v>2345</v>
      </c>
      <c r="AR630">
        <f t="shared" si="139"/>
        <v>2374125</v>
      </c>
      <c r="AS630" s="1">
        <v>37</v>
      </c>
      <c r="AV630">
        <v>74.78</v>
      </c>
      <c r="AW630">
        <v>31.79</v>
      </c>
      <c r="AX630">
        <v>42.99</v>
      </c>
    </row>
    <row r="631" spans="1:50" hidden="1" outlineLevel="1">
      <c r="A631" t="s">
        <v>1467</v>
      </c>
      <c r="B631" s="8" t="s">
        <v>263</v>
      </c>
      <c r="C631" s="1">
        <f t="shared" si="140"/>
        <v>144</v>
      </c>
      <c r="D631" s="8">
        <f>IF(N631&gt;0, RANK(N631,(N631:P631,Q631:AE631)),0)</f>
        <v>3</v>
      </c>
      <c r="E631" s="8">
        <f>IF(O631&gt;0,RANK(O631,(N631:P631,Q631:AE631)),0)</f>
        <v>2</v>
      </c>
      <c r="F631" s="8">
        <f t="shared" si="141"/>
        <v>1</v>
      </c>
      <c r="G631" s="61">
        <f t="shared" si="135"/>
        <v>16</v>
      </c>
      <c r="H631" s="66">
        <f t="shared" si="136"/>
        <v>0.1111111111111111</v>
      </c>
      <c r="I631" s="7"/>
      <c r="J631" s="2">
        <f t="shared" si="142"/>
        <v>0.18055555555555555</v>
      </c>
      <c r="K631" s="2">
        <f t="shared" si="143"/>
        <v>0.34722222222222221</v>
      </c>
      <c r="L631" s="2">
        <f t="shared" si="144"/>
        <v>0.45833333333333331</v>
      </c>
      <c r="M631" s="2">
        <f t="shared" si="145"/>
        <v>1.3888888888888895E-2</v>
      </c>
      <c r="N631" s="61">
        <v>26</v>
      </c>
      <c r="O631" s="61">
        <v>50</v>
      </c>
      <c r="P631" s="61">
        <v>66</v>
      </c>
      <c r="R631" s="61">
        <v>0</v>
      </c>
      <c r="T631" s="65"/>
      <c r="Y631" s="61">
        <v>1</v>
      </c>
      <c r="Z631" s="61">
        <v>1</v>
      </c>
      <c r="AG631" t="str">
        <f t="shared" si="137"/>
        <v>Stockholm</v>
      </c>
      <c r="AH631" t="s">
        <v>662</v>
      </c>
      <c r="AI631">
        <v>2</v>
      </c>
      <c r="AK631">
        <v>1</v>
      </c>
      <c r="AL631" s="105">
        <v>23</v>
      </c>
      <c r="AM631" s="107">
        <v>3</v>
      </c>
      <c r="AN631" s="107">
        <v>300</v>
      </c>
      <c r="AO631" s="111">
        <v>74405</v>
      </c>
      <c r="AP631" s="111">
        <f t="shared" si="138"/>
        <v>23003</v>
      </c>
      <c r="AQ631" t="s">
        <v>2345</v>
      </c>
      <c r="AR631">
        <f t="shared" si="139"/>
        <v>2374405</v>
      </c>
      <c r="AS631" s="1">
        <v>7</v>
      </c>
      <c r="AV631">
        <v>34.659999999999997</v>
      </c>
      <c r="AW631">
        <v>7.0000000000000007E-2</v>
      </c>
      <c r="AX631">
        <v>34.590000000000003</v>
      </c>
    </row>
    <row r="632" spans="1:50" hidden="1" outlineLevel="1">
      <c r="A632" t="s">
        <v>1582</v>
      </c>
      <c r="B632" s="8" t="s">
        <v>263</v>
      </c>
      <c r="C632" s="1">
        <f t="shared" si="140"/>
        <v>933</v>
      </c>
      <c r="D632" s="8">
        <f>IF(N632&gt;0, RANK(N632,(N632:P632,Q632:AE632)),0)</f>
        <v>3</v>
      </c>
      <c r="E632" s="8">
        <f>IF(O632&gt;0,RANK(O632,(N632:P632,Q632:AE632)),0)</f>
        <v>2</v>
      </c>
      <c r="F632" s="8">
        <f t="shared" si="141"/>
        <v>1</v>
      </c>
      <c r="G632" s="61">
        <f t="shared" si="135"/>
        <v>168</v>
      </c>
      <c r="H632" s="66">
        <f t="shared" si="136"/>
        <v>0.18006430868167203</v>
      </c>
      <c r="I632" s="7"/>
      <c r="J632" s="2">
        <f t="shared" si="142"/>
        <v>0.11682743837084673</v>
      </c>
      <c r="K632" s="2">
        <f t="shared" si="143"/>
        <v>0.33762057877813506</v>
      </c>
      <c r="L632" s="2">
        <f t="shared" si="144"/>
        <v>0.51768488745980712</v>
      </c>
      <c r="M632" s="2">
        <f t="shared" si="145"/>
        <v>2.7867095391211127E-2</v>
      </c>
      <c r="N632" s="61">
        <v>109</v>
      </c>
      <c r="O632" s="61">
        <v>315</v>
      </c>
      <c r="P632" s="61">
        <v>483</v>
      </c>
      <c r="R632" s="61">
        <v>7</v>
      </c>
      <c r="T632" s="65"/>
      <c r="Y632" s="61">
        <v>8</v>
      </c>
      <c r="Z632" s="61">
        <v>11</v>
      </c>
      <c r="AG632" t="str">
        <f t="shared" si="137"/>
        <v>Stockton Springs</v>
      </c>
      <c r="AH632" t="s">
        <v>780</v>
      </c>
      <c r="AI632">
        <v>2</v>
      </c>
      <c r="AK632">
        <v>1</v>
      </c>
      <c r="AL632" s="105">
        <v>23</v>
      </c>
      <c r="AM632" s="107">
        <v>27</v>
      </c>
      <c r="AN632" s="107">
        <v>100</v>
      </c>
      <c r="AO632" s="111">
        <v>74475</v>
      </c>
      <c r="AP632" s="111">
        <f t="shared" si="138"/>
        <v>23027</v>
      </c>
      <c r="AQ632" t="s">
        <v>2345</v>
      </c>
      <c r="AR632">
        <f t="shared" si="139"/>
        <v>2374475</v>
      </c>
      <c r="AS632" s="1">
        <v>32</v>
      </c>
      <c r="AV632">
        <v>29.89</v>
      </c>
      <c r="AW632">
        <v>10.3</v>
      </c>
      <c r="AX632">
        <v>19.579999999999998</v>
      </c>
    </row>
    <row r="633" spans="1:50" hidden="1" outlineLevel="1">
      <c r="A633" t="s">
        <v>1466</v>
      </c>
      <c r="B633" s="8" t="s">
        <v>263</v>
      </c>
      <c r="C633" s="1">
        <f t="shared" si="140"/>
        <v>151</v>
      </c>
      <c r="D633" s="8">
        <f>IF(N633&gt;0, RANK(N633,(N633:P633,Q633:AE633)),0)</f>
        <v>3</v>
      </c>
      <c r="E633" s="8">
        <f>IF(O633&gt;0,RANK(O633,(N633:P633,Q633:AE633)),0)</f>
        <v>2</v>
      </c>
      <c r="F633" s="8">
        <f t="shared" si="141"/>
        <v>1</v>
      </c>
      <c r="G633" s="61">
        <f t="shared" si="135"/>
        <v>52</v>
      </c>
      <c r="H633" s="66">
        <f t="shared" si="136"/>
        <v>0.3443708609271523</v>
      </c>
      <c r="I633" s="7"/>
      <c r="J633" s="2">
        <f t="shared" si="142"/>
        <v>0.15231788079470199</v>
      </c>
      <c r="K633" s="2">
        <f t="shared" si="143"/>
        <v>0.24503311258278146</v>
      </c>
      <c r="L633" s="2">
        <f t="shared" si="144"/>
        <v>0.58940397350993379</v>
      </c>
      <c r="M633" s="2">
        <f t="shared" si="145"/>
        <v>1.3245033112582738E-2</v>
      </c>
      <c r="N633" s="61">
        <v>23</v>
      </c>
      <c r="O633" s="61">
        <v>37</v>
      </c>
      <c r="P633" s="61">
        <v>89</v>
      </c>
      <c r="R633" s="61">
        <v>0</v>
      </c>
      <c r="T633" s="65"/>
      <c r="Y633" s="61">
        <v>0</v>
      </c>
      <c r="Z633" s="61">
        <v>2</v>
      </c>
      <c r="AG633" t="str">
        <f t="shared" si="137"/>
        <v>Stoneham</v>
      </c>
      <c r="AH633" t="s">
        <v>2430</v>
      </c>
      <c r="AI633">
        <v>2</v>
      </c>
      <c r="AK633">
        <v>1</v>
      </c>
      <c r="AL633" s="105">
        <v>23</v>
      </c>
      <c r="AM633" s="107">
        <v>17</v>
      </c>
      <c r="AN633" s="107">
        <v>140</v>
      </c>
      <c r="AO633" s="111">
        <v>74510</v>
      </c>
      <c r="AP633" s="111">
        <f t="shared" si="138"/>
        <v>23017</v>
      </c>
      <c r="AQ633" t="s">
        <v>2345</v>
      </c>
      <c r="AR633">
        <f t="shared" si="139"/>
        <v>2374510</v>
      </c>
      <c r="AS633" s="1">
        <v>5</v>
      </c>
      <c r="AV633">
        <v>36.69</v>
      </c>
      <c r="AW633">
        <v>0.98</v>
      </c>
      <c r="AX633">
        <v>35.71</v>
      </c>
    </row>
    <row r="634" spans="1:50" hidden="1" outlineLevel="1">
      <c r="A634" t="s">
        <v>2140</v>
      </c>
      <c r="B634" s="8" t="s">
        <v>263</v>
      </c>
      <c r="C634" s="1">
        <f t="shared" si="140"/>
        <v>593</v>
      </c>
      <c r="D634" s="8">
        <f>IF(N634&gt;0, RANK(N634,(N634:P634,Q634:AE634)),0)</f>
        <v>3</v>
      </c>
      <c r="E634" s="8">
        <f>IF(O634&gt;0,RANK(O634,(N634:P634,Q634:AE634)),0)</f>
        <v>2</v>
      </c>
      <c r="F634" s="8">
        <f t="shared" si="141"/>
        <v>1</v>
      </c>
      <c r="G634" s="61">
        <f t="shared" si="135"/>
        <v>183</v>
      </c>
      <c r="H634" s="66">
        <f t="shared" si="136"/>
        <v>0.30860033726812819</v>
      </c>
      <c r="I634" s="7"/>
      <c r="J634" s="2">
        <f t="shared" si="142"/>
        <v>0.18549747048903878</v>
      </c>
      <c r="K634" s="2">
        <f t="shared" si="143"/>
        <v>0.23102866779089376</v>
      </c>
      <c r="L634" s="2">
        <f t="shared" si="144"/>
        <v>0.53962900505902189</v>
      </c>
      <c r="M634" s="2">
        <f t="shared" si="145"/>
        <v>4.3844856661045539E-2</v>
      </c>
      <c r="N634" s="61">
        <v>110</v>
      </c>
      <c r="O634" s="61">
        <v>137</v>
      </c>
      <c r="P634" s="61">
        <v>320</v>
      </c>
      <c r="R634" s="61">
        <v>3</v>
      </c>
      <c r="T634" s="65"/>
      <c r="Y634" s="61">
        <v>7</v>
      </c>
      <c r="Z634" s="61">
        <v>16</v>
      </c>
      <c r="AG634" t="str">
        <f t="shared" si="137"/>
        <v>Stonington</v>
      </c>
      <c r="AH634" t="s">
        <v>1363</v>
      </c>
      <c r="AI634">
        <v>2</v>
      </c>
      <c r="AK634">
        <v>1</v>
      </c>
      <c r="AL634" s="105">
        <v>23</v>
      </c>
      <c r="AM634" s="107">
        <v>9</v>
      </c>
      <c r="AN634" s="107">
        <v>145</v>
      </c>
      <c r="AO634" s="111">
        <v>74580</v>
      </c>
      <c r="AP634" s="111">
        <f t="shared" si="138"/>
        <v>23009</v>
      </c>
      <c r="AQ634" t="s">
        <v>2345</v>
      </c>
      <c r="AR634">
        <f t="shared" si="139"/>
        <v>2374580</v>
      </c>
      <c r="AS634" s="1">
        <v>23</v>
      </c>
      <c r="AV634">
        <v>37.82</v>
      </c>
      <c r="AW634">
        <v>28.02</v>
      </c>
      <c r="AX634">
        <v>9.8000000000000007</v>
      </c>
    </row>
    <row r="635" spans="1:50" hidden="1" outlineLevel="1">
      <c r="A635" t="s">
        <v>2139</v>
      </c>
      <c r="B635" s="8" t="s">
        <v>263</v>
      </c>
      <c r="C635" s="1">
        <f t="shared" si="140"/>
        <v>191</v>
      </c>
      <c r="D635" s="8">
        <f>IF(N635&gt;0, RANK(N635,(N635:P635,Q635:AE635)),0)</f>
        <v>3</v>
      </c>
      <c r="E635" s="8">
        <f>IF(O635&gt;0,RANK(O635,(N635:P635,Q635:AE635)),0)</f>
        <v>2</v>
      </c>
      <c r="F635" s="8">
        <f t="shared" si="141"/>
        <v>1</v>
      </c>
      <c r="G635" s="61">
        <f t="shared" si="135"/>
        <v>63</v>
      </c>
      <c r="H635" s="66">
        <f t="shared" si="136"/>
        <v>0.32984293193717279</v>
      </c>
      <c r="I635" s="7"/>
      <c r="J635" s="2">
        <f t="shared" si="142"/>
        <v>0.14136125654450263</v>
      </c>
      <c r="K635" s="2">
        <f t="shared" si="143"/>
        <v>0.24083769633507854</v>
      </c>
      <c r="L635" s="2">
        <f t="shared" si="144"/>
        <v>0.5706806282722513</v>
      </c>
      <c r="M635" s="2">
        <f t="shared" si="145"/>
        <v>4.7120418848167533E-2</v>
      </c>
      <c r="N635" s="61">
        <v>27</v>
      </c>
      <c r="O635" s="61">
        <v>46</v>
      </c>
      <c r="P635" s="61">
        <v>109</v>
      </c>
      <c r="R635" s="61">
        <v>3</v>
      </c>
      <c r="T635" s="65"/>
      <c r="Y635" s="61">
        <v>2</v>
      </c>
      <c r="Z635" s="61">
        <v>4</v>
      </c>
      <c r="AG635" t="str">
        <f t="shared" si="137"/>
        <v>Stow</v>
      </c>
      <c r="AH635" t="s">
        <v>2430</v>
      </c>
      <c r="AI635">
        <v>2</v>
      </c>
      <c r="AK635">
        <v>1</v>
      </c>
      <c r="AL635" s="105">
        <v>23</v>
      </c>
      <c r="AM635" s="107">
        <v>17</v>
      </c>
      <c r="AN635" s="107">
        <v>145</v>
      </c>
      <c r="AO635" s="111">
        <v>74685</v>
      </c>
      <c r="AP635" s="111">
        <f t="shared" si="138"/>
        <v>23017</v>
      </c>
      <c r="AQ635" t="s">
        <v>2345</v>
      </c>
      <c r="AR635">
        <f t="shared" si="139"/>
        <v>2374685</v>
      </c>
      <c r="AS635" s="1">
        <v>4</v>
      </c>
      <c r="AV635">
        <v>24.5</v>
      </c>
      <c r="AW635">
        <v>0.1</v>
      </c>
      <c r="AX635">
        <v>24.4</v>
      </c>
    </row>
    <row r="636" spans="1:50" hidden="1" outlineLevel="1">
      <c r="A636" t="s">
        <v>1064</v>
      </c>
      <c r="B636" s="8" t="s">
        <v>263</v>
      </c>
      <c r="C636" s="1">
        <f t="shared" si="140"/>
        <v>689</v>
      </c>
      <c r="D636" s="8">
        <f>IF(N636&gt;0, RANK(N636,(N636:P636,Q636:AE636)),0)</f>
        <v>3</v>
      </c>
      <c r="E636" s="8">
        <f>IF(O636&gt;0,RANK(O636,(N636:P636,Q636:AE636)),0)</f>
        <v>2</v>
      </c>
      <c r="F636" s="8">
        <f t="shared" si="141"/>
        <v>1</v>
      </c>
      <c r="G636" s="61">
        <f t="shared" ref="G636:G739" si="146">IF(C636&gt;0,MAX(N636:P636)-LARGE(N636:P636,2),0)</f>
        <v>87</v>
      </c>
      <c r="H636" s="66">
        <f t="shared" ref="H636:H739" si="147">IF(C636&gt;0,G636/C636,0)</f>
        <v>0.1262699564586357</v>
      </c>
      <c r="I636" s="7"/>
      <c r="J636" s="2">
        <f t="shared" si="142"/>
        <v>9.4339622641509441E-2</v>
      </c>
      <c r="K636" s="2">
        <f t="shared" si="143"/>
        <v>0.36865021770682149</v>
      </c>
      <c r="L636" s="2">
        <f t="shared" si="144"/>
        <v>0.49492017416545719</v>
      </c>
      <c r="M636" s="2">
        <f t="shared" si="145"/>
        <v>4.2089985486211901E-2</v>
      </c>
      <c r="N636" s="61">
        <v>65</v>
      </c>
      <c r="O636" s="61">
        <v>254</v>
      </c>
      <c r="P636" s="61">
        <v>341</v>
      </c>
      <c r="R636" s="61">
        <v>6</v>
      </c>
      <c r="T636" s="65"/>
      <c r="Y636" s="61">
        <v>10</v>
      </c>
      <c r="Z636" s="61">
        <v>13</v>
      </c>
      <c r="AG636" t="str">
        <f t="shared" ref="AG636:AG740" si="148">A636</f>
        <v>Strong</v>
      </c>
      <c r="AH636" t="s">
        <v>501</v>
      </c>
      <c r="AI636">
        <v>2</v>
      </c>
      <c r="AK636">
        <v>1</v>
      </c>
      <c r="AL636" s="105">
        <v>23</v>
      </c>
      <c r="AM636" s="107">
        <v>7</v>
      </c>
      <c r="AN636" s="107">
        <v>90</v>
      </c>
      <c r="AO636" s="111">
        <v>74825</v>
      </c>
      <c r="AP636" s="111">
        <f t="shared" si="138"/>
        <v>23007</v>
      </c>
      <c r="AQ636" t="s">
        <v>2345</v>
      </c>
      <c r="AR636">
        <f t="shared" si="139"/>
        <v>2374825</v>
      </c>
      <c r="AS636" s="1">
        <v>25</v>
      </c>
      <c r="AV636">
        <v>29.28</v>
      </c>
      <c r="AW636">
        <v>0.55000000000000004</v>
      </c>
      <c r="AX636">
        <v>28.73</v>
      </c>
    </row>
    <row r="637" spans="1:50" hidden="1" outlineLevel="1">
      <c r="A637" t="s">
        <v>788</v>
      </c>
      <c r="B637" s="8" t="s">
        <v>263</v>
      </c>
      <c r="C637" s="1">
        <f t="shared" si="140"/>
        <v>600</v>
      </c>
      <c r="D637" s="8">
        <f>IF(N637&gt;0, RANK(N637,(N637:P637,Q637:AE637)),0)</f>
        <v>3</v>
      </c>
      <c r="E637" s="8">
        <f>IF(O637&gt;0,RANK(O637,(N637:P637,Q637:AE637)),0)</f>
        <v>2</v>
      </c>
      <c r="F637" s="8">
        <f t="shared" si="141"/>
        <v>1</v>
      </c>
      <c r="G637" s="61">
        <f t="shared" si="146"/>
        <v>123</v>
      </c>
      <c r="H637" s="66">
        <f t="shared" si="147"/>
        <v>0.20499999999999999</v>
      </c>
      <c r="I637" s="7"/>
      <c r="J637" s="2">
        <f t="shared" si="142"/>
        <v>0.15833333333333333</v>
      </c>
      <c r="K637" s="2">
        <f t="shared" si="143"/>
        <v>0.30166666666666669</v>
      </c>
      <c r="L637" s="2">
        <f t="shared" si="144"/>
        <v>0.50666666666666671</v>
      </c>
      <c r="M637" s="2">
        <f t="shared" si="145"/>
        <v>3.3333333333333326E-2</v>
      </c>
      <c r="N637" s="61">
        <v>95</v>
      </c>
      <c r="O637" s="61">
        <v>181</v>
      </c>
      <c r="P637" s="61">
        <v>304</v>
      </c>
      <c r="R637" s="61">
        <v>4</v>
      </c>
      <c r="T637" s="65"/>
      <c r="Y637" s="61">
        <v>5</v>
      </c>
      <c r="Z637" s="61">
        <v>11</v>
      </c>
      <c r="AG637" t="str">
        <f t="shared" si="148"/>
        <v>Sullivan</v>
      </c>
      <c r="AH637" t="s">
        <v>1363</v>
      </c>
      <c r="AI637">
        <v>2</v>
      </c>
      <c r="AK637">
        <v>1</v>
      </c>
      <c r="AL637" s="105">
        <v>23</v>
      </c>
      <c r="AM637" s="107">
        <v>9</v>
      </c>
      <c r="AN637" s="107">
        <v>150</v>
      </c>
      <c r="AO637" s="111">
        <v>74965</v>
      </c>
      <c r="AP637" s="111">
        <f t="shared" si="138"/>
        <v>23009</v>
      </c>
      <c r="AQ637" t="s">
        <v>2345</v>
      </c>
      <c r="AR637">
        <f t="shared" si="139"/>
        <v>2374965</v>
      </c>
      <c r="AS637" s="1">
        <v>20</v>
      </c>
      <c r="AV637">
        <v>29.57</v>
      </c>
      <c r="AW637">
        <v>2.99</v>
      </c>
      <c r="AX637">
        <v>26.58</v>
      </c>
    </row>
    <row r="638" spans="1:50" hidden="1" outlineLevel="1">
      <c r="A638" t="s">
        <v>1344</v>
      </c>
      <c r="B638" s="8" t="s">
        <v>263</v>
      </c>
      <c r="C638" s="1">
        <f t="shared" si="140"/>
        <v>514</v>
      </c>
      <c r="D638" s="8">
        <f>IF(N638&gt;0, RANK(N638,(N638:P638,Q638:AE638)),0)</f>
        <v>3</v>
      </c>
      <c r="E638" s="8">
        <f>IF(O638&gt;0,RANK(O638,(N638:P638,Q638:AE638)),0)</f>
        <v>2</v>
      </c>
      <c r="F638" s="8">
        <f t="shared" si="141"/>
        <v>1</v>
      </c>
      <c r="G638" s="61">
        <f t="shared" si="146"/>
        <v>56</v>
      </c>
      <c r="H638" s="66">
        <f t="shared" si="147"/>
        <v>0.10894941634241245</v>
      </c>
      <c r="I638" s="7"/>
      <c r="J638" s="2">
        <f t="shared" si="142"/>
        <v>0.12840466926070038</v>
      </c>
      <c r="K638" s="2">
        <f t="shared" si="143"/>
        <v>0.35992217898832685</v>
      </c>
      <c r="L638" s="2">
        <f t="shared" si="144"/>
        <v>0.4688715953307393</v>
      </c>
      <c r="M638" s="2">
        <f t="shared" si="145"/>
        <v>4.2801556420233422E-2</v>
      </c>
      <c r="N638" s="61">
        <v>66</v>
      </c>
      <c r="O638" s="61">
        <v>185</v>
      </c>
      <c r="P638" s="61">
        <v>241</v>
      </c>
      <c r="R638" s="61">
        <v>3</v>
      </c>
      <c r="T638" s="65"/>
      <c r="Y638" s="61">
        <v>11</v>
      </c>
      <c r="Z638" s="61">
        <v>8</v>
      </c>
      <c r="AG638" t="str">
        <f t="shared" si="148"/>
        <v>Sumner</v>
      </c>
      <c r="AH638" t="s">
        <v>2430</v>
      </c>
      <c r="AI638">
        <v>2</v>
      </c>
      <c r="AK638">
        <v>1</v>
      </c>
      <c r="AL638" s="105">
        <v>23</v>
      </c>
      <c r="AM638" s="107">
        <v>17</v>
      </c>
      <c r="AN638" s="107">
        <v>150</v>
      </c>
      <c r="AO638" s="111">
        <v>75035</v>
      </c>
      <c r="AP638" s="111">
        <f t="shared" si="138"/>
        <v>23017</v>
      </c>
      <c r="AQ638" t="s">
        <v>2345</v>
      </c>
      <c r="AR638">
        <f t="shared" si="139"/>
        <v>2375035</v>
      </c>
      <c r="AS638" s="1">
        <v>23</v>
      </c>
      <c r="AV638">
        <v>44.79</v>
      </c>
      <c r="AW638">
        <v>0.57999999999999996</v>
      </c>
      <c r="AX638">
        <v>44.21</v>
      </c>
    </row>
    <row r="639" spans="1:50" hidden="1" outlineLevel="1">
      <c r="A639" t="s">
        <v>1251</v>
      </c>
      <c r="B639" s="8" t="s">
        <v>263</v>
      </c>
      <c r="C639" s="1">
        <f t="shared" si="140"/>
        <v>944</v>
      </c>
      <c r="D639" s="8">
        <f>IF(N639&gt;0, RANK(N639,(N639:P639,Q639:AE639)),0)</f>
        <v>3</v>
      </c>
      <c r="E639" s="8">
        <f>IF(O639&gt;0,RANK(O639,(N639:P639,Q639:AE639)),0)</f>
        <v>2</v>
      </c>
      <c r="F639" s="8">
        <f t="shared" si="141"/>
        <v>1</v>
      </c>
      <c r="G639" s="61">
        <f t="shared" si="146"/>
        <v>160</v>
      </c>
      <c r="H639" s="66">
        <f t="shared" si="147"/>
        <v>0.16949152542372881</v>
      </c>
      <c r="I639" s="7"/>
      <c r="J639" s="2">
        <f t="shared" si="142"/>
        <v>0.14300847457627119</v>
      </c>
      <c r="K639" s="2">
        <f t="shared" si="143"/>
        <v>0.33050847457627119</v>
      </c>
      <c r="L639" s="2">
        <f t="shared" si="144"/>
        <v>0.5</v>
      </c>
      <c r="M639" s="2">
        <f t="shared" si="145"/>
        <v>2.6483050847457612E-2</v>
      </c>
      <c r="N639" s="61">
        <v>135</v>
      </c>
      <c r="O639" s="61">
        <v>312</v>
      </c>
      <c r="P639" s="61">
        <v>472</v>
      </c>
      <c r="R639" s="61">
        <v>4</v>
      </c>
      <c r="T639" s="65"/>
      <c r="Y639" s="61">
        <v>9</v>
      </c>
      <c r="Z639" s="61">
        <v>12</v>
      </c>
      <c r="AG639" t="str">
        <f t="shared" si="148"/>
        <v>Surry</v>
      </c>
      <c r="AH639" t="s">
        <v>1363</v>
      </c>
      <c r="AI639">
        <v>2</v>
      </c>
      <c r="AK639">
        <v>1</v>
      </c>
      <c r="AL639" s="105">
        <v>23</v>
      </c>
      <c r="AM639" s="107">
        <v>9</v>
      </c>
      <c r="AN639" s="107">
        <v>155</v>
      </c>
      <c r="AO639" s="111">
        <v>75280</v>
      </c>
      <c r="AP639" s="111">
        <f t="shared" si="138"/>
        <v>23009</v>
      </c>
      <c r="AQ639" t="s">
        <v>2345</v>
      </c>
      <c r="AR639">
        <f t="shared" si="139"/>
        <v>2375280</v>
      </c>
      <c r="AS639" s="1">
        <v>30</v>
      </c>
      <c r="AV639">
        <v>51.37</v>
      </c>
      <c r="AW639">
        <v>14.13</v>
      </c>
      <c r="AX639">
        <v>37.24</v>
      </c>
    </row>
    <row r="640" spans="1:50" hidden="1" outlineLevel="1">
      <c r="A640" t="s">
        <v>152</v>
      </c>
      <c r="B640" s="8" t="s">
        <v>263</v>
      </c>
      <c r="C640" s="1">
        <f t="shared" si="140"/>
        <v>222</v>
      </c>
      <c r="D640" s="8">
        <f>IF(N640&gt;0, RANK(N640,(N640:P640,Q640:AE640)),0)</f>
        <v>3</v>
      </c>
      <c r="E640" s="8">
        <f>IF(O640&gt;0,RANK(O640,(N640:P640,Q640:AE640)),0)</f>
        <v>1</v>
      </c>
      <c r="F640" s="8">
        <f t="shared" si="141"/>
        <v>2</v>
      </c>
      <c r="G640" s="61">
        <f t="shared" si="146"/>
        <v>31</v>
      </c>
      <c r="H640" s="66">
        <f t="shared" si="147"/>
        <v>0.13963963963963963</v>
      </c>
      <c r="I640" s="7"/>
      <c r="J640" s="2">
        <f t="shared" si="142"/>
        <v>0.12612612612612611</v>
      </c>
      <c r="K640" s="2">
        <f t="shared" si="143"/>
        <v>0.49099099099099097</v>
      </c>
      <c r="L640" s="2">
        <f t="shared" si="144"/>
        <v>0.35135135135135137</v>
      </c>
      <c r="M640" s="2">
        <f t="shared" si="145"/>
        <v>3.1531531531531487E-2</v>
      </c>
      <c r="N640" s="61">
        <v>28</v>
      </c>
      <c r="O640" s="61">
        <v>109</v>
      </c>
      <c r="P640" s="61">
        <v>78</v>
      </c>
      <c r="R640" s="61">
        <v>2</v>
      </c>
      <c r="T640" s="65"/>
      <c r="Y640" s="61">
        <v>3</v>
      </c>
      <c r="Z640" s="61">
        <v>2</v>
      </c>
      <c r="AG640" t="str">
        <f t="shared" si="148"/>
        <v>Swan's Island</v>
      </c>
      <c r="AH640" t="s">
        <v>1363</v>
      </c>
      <c r="AI640">
        <v>2</v>
      </c>
      <c r="AK640">
        <v>1</v>
      </c>
      <c r="AL640" s="105">
        <v>23</v>
      </c>
      <c r="AM640" s="107">
        <v>9</v>
      </c>
      <c r="AN640" s="107">
        <v>160</v>
      </c>
      <c r="AO640" s="111">
        <v>75455</v>
      </c>
      <c r="AP640" s="111">
        <f t="shared" si="138"/>
        <v>23009</v>
      </c>
      <c r="AQ640" t="s">
        <v>2345</v>
      </c>
      <c r="AR640">
        <f t="shared" si="139"/>
        <v>2375455</v>
      </c>
      <c r="AS640" s="1">
        <v>10</v>
      </c>
      <c r="AV640">
        <v>82.39</v>
      </c>
      <c r="AW640">
        <v>68.44</v>
      </c>
      <c r="AX640">
        <v>13.95</v>
      </c>
    </row>
    <row r="641" spans="1:50" hidden="1" outlineLevel="1">
      <c r="A641" t="s">
        <v>868</v>
      </c>
      <c r="B641" s="8" t="s">
        <v>263</v>
      </c>
      <c r="C641" s="1">
        <f t="shared" si="140"/>
        <v>685</v>
      </c>
      <c r="D641" s="8">
        <f>IF(N641&gt;0, RANK(N641,(N641:P641,Q641:AE641)),0)</f>
        <v>3</v>
      </c>
      <c r="E641" s="8">
        <f>IF(O641&gt;0,RANK(O641,(N641:P641,Q641:AE641)),0)</f>
        <v>2</v>
      </c>
      <c r="F641" s="8">
        <f t="shared" si="141"/>
        <v>1</v>
      </c>
      <c r="G641" s="61">
        <f t="shared" si="146"/>
        <v>54</v>
      </c>
      <c r="H641" s="66">
        <f t="shared" si="147"/>
        <v>7.8832116788321166E-2</v>
      </c>
      <c r="I641" s="7"/>
      <c r="J641" s="2">
        <f t="shared" si="142"/>
        <v>0.10948905109489052</v>
      </c>
      <c r="K641" s="2">
        <f t="shared" si="143"/>
        <v>0.38978102189781022</v>
      </c>
      <c r="L641" s="2">
        <f t="shared" si="144"/>
        <v>0.46861313868613141</v>
      </c>
      <c r="M641" s="2">
        <f t="shared" si="145"/>
        <v>3.2116788321167933E-2</v>
      </c>
      <c r="N641" s="61">
        <v>75</v>
      </c>
      <c r="O641" s="61">
        <v>267</v>
      </c>
      <c r="P641" s="61">
        <v>321</v>
      </c>
      <c r="R641" s="61">
        <v>4</v>
      </c>
      <c r="T641" s="65"/>
      <c r="Y641" s="61">
        <v>5</v>
      </c>
      <c r="Z641" s="61">
        <v>13</v>
      </c>
      <c r="AG641" t="str">
        <f t="shared" si="148"/>
        <v>Swanville</v>
      </c>
      <c r="AH641" t="s">
        <v>780</v>
      </c>
      <c r="AI641">
        <v>2</v>
      </c>
      <c r="AK641">
        <v>1</v>
      </c>
      <c r="AL641" s="105">
        <v>23</v>
      </c>
      <c r="AM641" s="107">
        <v>27</v>
      </c>
      <c r="AN641" s="107">
        <v>105</v>
      </c>
      <c r="AO641" s="111">
        <v>75525</v>
      </c>
      <c r="AP641" s="111">
        <f t="shared" si="138"/>
        <v>23027</v>
      </c>
      <c r="AQ641" t="s">
        <v>2345</v>
      </c>
      <c r="AR641">
        <f t="shared" si="139"/>
        <v>2375525</v>
      </c>
      <c r="AS641" s="1">
        <v>39</v>
      </c>
      <c r="AV641">
        <v>21.64</v>
      </c>
      <c r="AW641">
        <v>1.89</v>
      </c>
      <c r="AX641">
        <v>19.760000000000002</v>
      </c>
    </row>
    <row r="642" spans="1:50" hidden="1" outlineLevel="1">
      <c r="A642" t="s">
        <v>869</v>
      </c>
      <c r="B642" s="8" t="s">
        <v>263</v>
      </c>
      <c r="C642" s="1">
        <f t="shared" si="140"/>
        <v>219</v>
      </c>
      <c r="D642" s="8">
        <f>IF(N642&gt;0, RANK(N642,(N642:P642,Q642:AE642)),0)</f>
        <v>3</v>
      </c>
      <c r="E642" s="8">
        <f>IF(O642&gt;0,RANK(O642,(N642:P642,Q642:AE642)),0)</f>
        <v>2</v>
      </c>
      <c r="F642" s="8">
        <f t="shared" si="141"/>
        <v>1</v>
      </c>
      <c r="G642" s="61">
        <f t="shared" si="146"/>
        <v>33</v>
      </c>
      <c r="H642" s="66">
        <f t="shared" si="147"/>
        <v>0.15068493150684931</v>
      </c>
      <c r="I642" s="7"/>
      <c r="J642" s="2">
        <f t="shared" si="142"/>
        <v>0.13698630136986301</v>
      </c>
      <c r="K642" s="2">
        <f t="shared" si="143"/>
        <v>0.34246575342465752</v>
      </c>
      <c r="L642" s="2">
        <f t="shared" si="144"/>
        <v>0.49315068493150682</v>
      </c>
      <c r="M642" s="2">
        <f t="shared" si="145"/>
        <v>2.7397260273972712E-2</v>
      </c>
      <c r="N642" s="61">
        <v>30</v>
      </c>
      <c r="O642" s="61">
        <v>75</v>
      </c>
      <c r="P642" s="61">
        <v>108</v>
      </c>
      <c r="R642" s="61">
        <v>2</v>
      </c>
      <c r="T642" s="65"/>
      <c r="Y642" s="61">
        <v>1</v>
      </c>
      <c r="Z642" s="61">
        <v>3</v>
      </c>
      <c r="AG642" t="str">
        <f t="shared" si="148"/>
        <v>Sweden</v>
      </c>
      <c r="AH642" t="s">
        <v>2430</v>
      </c>
      <c r="AI642">
        <v>2</v>
      </c>
      <c r="AK642">
        <v>1</v>
      </c>
      <c r="AL642" s="105">
        <v>23</v>
      </c>
      <c r="AM642" s="107">
        <v>17</v>
      </c>
      <c r="AN642" s="107">
        <v>155</v>
      </c>
      <c r="AO642" s="111">
        <v>75595</v>
      </c>
      <c r="AP642" s="111">
        <f t="shared" si="138"/>
        <v>23017</v>
      </c>
      <c r="AQ642" t="s">
        <v>2345</v>
      </c>
      <c r="AR642">
        <f t="shared" si="139"/>
        <v>2375595</v>
      </c>
      <c r="AS642" s="1">
        <v>11</v>
      </c>
      <c r="AV642">
        <v>29.69</v>
      </c>
      <c r="AW642">
        <v>0.93</v>
      </c>
      <c r="AX642">
        <v>28.75</v>
      </c>
    </row>
    <row r="643" spans="1:50" hidden="1" outlineLevel="1">
      <c r="A643" t="s">
        <v>410</v>
      </c>
      <c r="B643" s="8" t="s">
        <v>263</v>
      </c>
      <c r="C643" s="1">
        <f t="shared" si="140"/>
        <v>0</v>
      </c>
      <c r="D643" s="8">
        <f>IF(N643&gt;0, RANK(N643,(N643:P643,Q643:AE643)),0)</f>
        <v>0</v>
      </c>
      <c r="E643" s="8">
        <f>IF(O643&gt;0,RANK(O643,(N643:P643,Q643:AE643)),0)</f>
        <v>0</v>
      </c>
      <c r="F643" s="8">
        <f t="shared" si="141"/>
        <v>0</v>
      </c>
      <c r="G643" s="61">
        <f t="shared" si="146"/>
        <v>0</v>
      </c>
      <c r="H643" s="66">
        <f t="shared" si="147"/>
        <v>0</v>
      </c>
      <c r="I643" s="7"/>
      <c r="J643" s="2" t="str">
        <f t="shared" si="142"/>
        <v>-</v>
      </c>
      <c r="K643" s="2" t="str">
        <f t="shared" si="143"/>
        <v>-</v>
      </c>
      <c r="L643" s="2" t="str">
        <f t="shared" si="144"/>
        <v>-</v>
      </c>
      <c r="M643" s="2" t="str">
        <f t="shared" si="145"/>
        <v>-</v>
      </c>
      <c r="T643" s="65"/>
      <c r="AG643" t="str">
        <f t="shared" si="148"/>
        <v>T1 R9</v>
      </c>
      <c r="AH643" t="s">
        <v>1980</v>
      </c>
      <c r="AI643">
        <v>2</v>
      </c>
      <c r="AK643">
        <v>1</v>
      </c>
      <c r="AL643" s="105">
        <v>23</v>
      </c>
      <c r="AM643" s="107">
        <v>21</v>
      </c>
      <c r="AO643" s="111">
        <v>75619</v>
      </c>
      <c r="AP643" s="111">
        <f t="shared" si="138"/>
        <v>23021</v>
      </c>
      <c r="AQ643" t="s">
        <v>882</v>
      </c>
      <c r="AR643">
        <f t="shared" si="139"/>
        <v>2375619</v>
      </c>
    </row>
    <row r="644" spans="1:50" hidden="1" outlineLevel="1">
      <c r="A644" t="s">
        <v>1429</v>
      </c>
      <c r="B644" s="8" t="s">
        <v>263</v>
      </c>
      <c r="C644" s="1">
        <f t="shared" si="140"/>
        <v>6</v>
      </c>
      <c r="D644" s="8">
        <f>IF(N644&gt;0, RANK(N644,(N644:P644,Q644:AE644)),0)</f>
        <v>2</v>
      </c>
      <c r="E644" s="8">
        <f>IF(O644&gt;0,RANK(O644,(N644:P644,Q644:AE644)),0)</f>
        <v>1</v>
      </c>
      <c r="F644" s="8">
        <f t="shared" si="141"/>
        <v>0</v>
      </c>
      <c r="G644" s="61">
        <f t="shared" si="146"/>
        <v>3</v>
      </c>
      <c r="H644" s="66">
        <f t="shared" si="147"/>
        <v>0.5</v>
      </c>
      <c r="I644" s="7"/>
      <c r="J644" s="2">
        <f t="shared" si="142"/>
        <v>0.16666666666666666</v>
      </c>
      <c r="K644" s="2">
        <f t="shared" si="143"/>
        <v>0.66666666666666663</v>
      </c>
      <c r="L644" s="2">
        <f t="shared" si="144"/>
        <v>0</v>
      </c>
      <c r="M644" s="2">
        <f t="shared" si="145"/>
        <v>0.16666666666666674</v>
      </c>
      <c r="N644" s="61">
        <v>1</v>
      </c>
      <c r="O644" s="61">
        <v>4</v>
      </c>
      <c r="P644" s="61">
        <v>0</v>
      </c>
      <c r="R644" s="61">
        <v>0</v>
      </c>
      <c r="T644" s="65"/>
      <c r="Y644" s="61">
        <v>0</v>
      </c>
      <c r="Z644" s="61">
        <v>1</v>
      </c>
      <c r="AG644" t="str">
        <f t="shared" si="148"/>
        <v>T3 ND</v>
      </c>
      <c r="AH644" t="s">
        <v>1363</v>
      </c>
      <c r="AI644">
        <v>2</v>
      </c>
      <c r="AK644">
        <v>1</v>
      </c>
      <c r="AL644" s="105">
        <v>23</v>
      </c>
      <c r="AM644" s="107">
        <v>9</v>
      </c>
      <c r="AO644" s="111">
        <v>75630</v>
      </c>
      <c r="AP644" s="111">
        <f>AL644*1000+AM644</f>
        <v>23009</v>
      </c>
      <c r="AQ644" t="s">
        <v>882</v>
      </c>
      <c r="AR644">
        <f t="shared" si="139"/>
        <v>2375630</v>
      </c>
      <c r="AS644" s="1">
        <v>0</v>
      </c>
    </row>
    <row r="645" spans="1:50" hidden="1" outlineLevel="1">
      <c r="A645" t="s">
        <v>2874</v>
      </c>
      <c r="B645" s="8" t="s">
        <v>263</v>
      </c>
      <c r="C645" s="1">
        <f t="shared" si="140"/>
        <v>5</v>
      </c>
      <c r="D645" s="8">
        <f>IF(N645&gt;0, RANK(N645,(N645:P645,Q645:AE645)),0)</f>
        <v>0</v>
      </c>
      <c r="E645" s="8">
        <f>IF(O645&gt;0,RANK(O645,(N645:P645,Q645:AE645)),0)</f>
        <v>1</v>
      </c>
      <c r="F645" s="8">
        <f t="shared" si="141"/>
        <v>3</v>
      </c>
      <c r="G645" s="61">
        <f t="shared" si="146"/>
        <v>1</v>
      </c>
      <c r="H645" s="66">
        <f t="shared" si="147"/>
        <v>0.2</v>
      </c>
      <c r="I645" s="7"/>
      <c r="J645" s="2">
        <f t="shared" si="142"/>
        <v>0</v>
      </c>
      <c r="K645" s="2">
        <f t="shared" si="143"/>
        <v>0.4</v>
      </c>
      <c r="L645" s="2">
        <f t="shared" si="144"/>
        <v>0.2</v>
      </c>
      <c r="M645" s="2">
        <f t="shared" si="145"/>
        <v>0.39999999999999997</v>
      </c>
      <c r="N645" s="61">
        <v>0</v>
      </c>
      <c r="O645" s="61">
        <v>2</v>
      </c>
      <c r="P645" s="61">
        <v>1</v>
      </c>
      <c r="R645" s="61">
        <v>2</v>
      </c>
      <c r="T645" s="65"/>
      <c r="Y645" s="61">
        <v>0</v>
      </c>
      <c r="Z645" s="61">
        <v>0</v>
      </c>
      <c r="AG645" t="str">
        <f t="shared" si="148"/>
        <v>T7 SD</v>
      </c>
      <c r="AH645" t="s">
        <v>1363</v>
      </c>
      <c r="AI645">
        <v>2</v>
      </c>
      <c r="AK645">
        <v>1</v>
      </c>
      <c r="AL645" s="105">
        <v>23</v>
      </c>
      <c r="AM645" s="107">
        <v>9</v>
      </c>
      <c r="AO645" s="139">
        <v>75670</v>
      </c>
      <c r="AP645" s="111">
        <f>AL645*1000+AM645</f>
        <v>23009</v>
      </c>
      <c r="AQ645" t="s">
        <v>882</v>
      </c>
      <c r="AR645">
        <f t="shared" si="139"/>
        <v>2375670</v>
      </c>
      <c r="AS645" s="1">
        <v>0</v>
      </c>
    </row>
    <row r="646" spans="1:50" hidden="1" outlineLevel="1">
      <c r="A646" t="s">
        <v>2875</v>
      </c>
      <c r="B646" s="8" t="s">
        <v>263</v>
      </c>
      <c r="C646" s="1">
        <f t="shared" si="140"/>
        <v>12</v>
      </c>
      <c r="D646" s="8">
        <f>IF(N646&gt;0, RANK(N646,(N646:P646,Q646:AE646)),0)</f>
        <v>0</v>
      </c>
      <c r="E646" s="8">
        <f>IF(O646&gt;0,RANK(O646,(N646:P646,Q646:AE646)),0)</f>
        <v>1</v>
      </c>
      <c r="F646" s="8">
        <f t="shared" si="141"/>
        <v>2</v>
      </c>
      <c r="G646" s="61">
        <f t="shared" si="146"/>
        <v>4</v>
      </c>
      <c r="H646" s="66">
        <f t="shared" si="147"/>
        <v>0.33333333333333331</v>
      </c>
      <c r="I646" s="7"/>
      <c r="J646" s="2">
        <f t="shared" si="142"/>
        <v>0</v>
      </c>
      <c r="K646" s="2">
        <f t="shared" si="143"/>
        <v>0.66666666666666663</v>
      </c>
      <c r="L646" s="2">
        <f t="shared" si="144"/>
        <v>0.33333333333333331</v>
      </c>
      <c r="M646" s="2">
        <f t="shared" si="145"/>
        <v>5.5511151231257827E-17</v>
      </c>
      <c r="N646" s="61">
        <v>0</v>
      </c>
      <c r="O646" s="61">
        <v>8</v>
      </c>
      <c r="P646" s="61">
        <v>4</v>
      </c>
      <c r="R646" s="61">
        <v>0</v>
      </c>
      <c r="T646" s="65"/>
      <c r="Y646" s="61">
        <v>0</v>
      </c>
      <c r="Z646" s="61">
        <v>0</v>
      </c>
      <c r="AG646" t="str">
        <f t="shared" si="148"/>
        <v>T10 SD</v>
      </c>
      <c r="AH646" t="s">
        <v>342</v>
      </c>
      <c r="AI646">
        <v>2</v>
      </c>
      <c r="AK646">
        <v>1</v>
      </c>
      <c r="AL646" s="105">
        <v>23</v>
      </c>
      <c r="AM646" s="107">
        <v>29</v>
      </c>
      <c r="AO646" s="139">
        <v>93010</v>
      </c>
      <c r="AP646" s="111">
        <f t="shared" ref="AP646:AP650" si="149">AL646*1000+AM646</f>
        <v>23029</v>
      </c>
      <c r="AQ646" t="s">
        <v>882</v>
      </c>
      <c r="AR646">
        <f t="shared" si="139"/>
        <v>2393010</v>
      </c>
      <c r="AS646" s="1">
        <v>0</v>
      </c>
    </row>
    <row r="647" spans="1:50" hidden="1" outlineLevel="1">
      <c r="A647" s="34" t="s">
        <v>2876</v>
      </c>
      <c r="B647" s="8" t="s">
        <v>263</v>
      </c>
      <c r="C647" s="1">
        <f t="shared" si="140"/>
        <v>20</v>
      </c>
      <c r="D647" s="8">
        <f>IF(N647&gt;0, RANK(N647,(N647:P647,Q647:AE647)),0)</f>
        <v>3</v>
      </c>
      <c r="E647" s="8">
        <f>IF(O647&gt;0,RANK(O647,(N647:P647,Q647:AE647)),0)</f>
        <v>2</v>
      </c>
      <c r="F647" s="8">
        <f t="shared" si="141"/>
        <v>1</v>
      </c>
      <c r="G647" s="61">
        <f t="shared" si="146"/>
        <v>1</v>
      </c>
      <c r="H647" s="66">
        <f t="shared" si="147"/>
        <v>0.05</v>
      </c>
      <c r="I647" s="7"/>
      <c r="J647" s="2">
        <f t="shared" si="142"/>
        <v>0.05</v>
      </c>
      <c r="K647" s="2">
        <f t="shared" si="143"/>
        <v>0.45</v>
      </c>
      <c r="L647" s="2">
        <f t="shared" si="144"/>
        <v>0.5</v>
      </c>
      <c r="M647" s="2">
        <f t="shared" si="145"/>
        <v>-5.5511151231257827E-17</v>
      </c>
      <c r="N647" s="61">
        <v>1</v>
      </c>
      <c r="O647" s="61">
        <v>9</v>
      </c>
      <c r="P647" s="61">
        <v>10</v>
      </c>
      <c r="R647" s="61">
        <v>0</v>
      </c>
      <c r="T647" s="65"/>
      <c r="Y647" s="61">
        <v>0</v>
      </c>
      <c r="Z647" s="61">
        <v>0</v>
      </c>
      <c r="AG647" t="str">
        <f t="shared" si="148"/>
        <v>T11 R4</v>
      </c>
      <c r="AH647" t="s">
        <v>662</v>
      </c>
      <c r="AI647">
        <v>2</v>
      </c>
      <c r="AK647">
        <v>1</v>
      </c>
      <c r="AL647" s="105">
        <v>23</v>
      </c>
      <c r="AM647" s="107">
        <v>3</v>
      </c>
      <c r="AO647" s="139">
        <v>91104</v>
      </c>
      <c r="AP647" s="111">
        <f t="shared" si="149"/>
        <v>23003</v>
      </c>
      <c r="AQ647" t="s">
        <v>882</v>
      </c>
      <c r="AR647">
        <f t="shared" si="139"/>
        <v>2391104</v>
      </c>
      <c r="AS647" s="1">
        <v>0</v>
      </c>
    </row>
    <row r="648" spans="1:50" hidden="1" outlineLevel="1">
      <c r="A648" s="34" t="s">
        <v>2877</v>
      </c>
      <c r="B648" s="8" t="s">
        <v>263</v>
      </c>
      <c r="C648" s="1">
        <f t="shared" si="140"/>
        <v>4</v>
      </c>
      <c r="D648" s="8">
        <f>IF(N648&gt;0, RANK(N648,(N648:P648,Q648:AE648)),0)</f>
        <v>0</v>
      </c>
      <c r="E648" s="8">
        <f>IF(O648&gt;0,RANK(O648,(N648:P648,Q648:AE648)),0)</f>
        <v>2</v>
      </c>
      <c r="F648" s="8">
        <f t="shared" si="141"/>
        <v>1</v>
      </c>
      <c r="G648" s="61">
        <f t="shared" si="146"/>
        <v>2</v>
      </c>
      <c r="H648" s="66">
        <f t="shared" si="147"/>
        <v>0.5</v>
      </c>
      <c r="I648" s="7"/>
      <c r="J648" s="2">
        <f t="shared" si="142"/>
        <v>0</v>
      </c>
      <c r="K648" s="2">
        <f t="shared" si="143"/>
        <v>0.25</v>
      </c>
      <c r="L648" s="2">
        <f t="shared" si="144"/>
        <v>0.75</v>
      </c>
      <c r="M648" s="2">
        <f t="shared" si="145"/>
        <v>0</v>
      </c>
      <c r="N648" s="61">
        <v>0</v>
      </c>
      <c r="O648" s="61">
        <v>1</v>
      </c>
      <c r="P648" s="61">
        <v>3</v>
      </c>
      <c r="R648" s="61">
        <v>0</v>
      </c>
      <c r="T648" s="65"/>
      <c r="Y648" s="61">
        <v>0</v>
      </c>
      <c r="Z648" s="61">
        <v>0</v>
      </c>
      <c r="AG648" t="str">
        <f t="shared" si="148"/>
        <v>T12 R13</v>
      </c>
      <c r="AH648" t="s">
        <v>662</v>
      </c>
      <c r="AI648">
        <v>2</v>
      </c>
      <c r="AK648">
        <v>1</v>
      </c>
      <c r="AL648" s="105">
        <v>23</v>
      </c>
      <c r="AM648" s="107">
        <v>3</v>
      </c>
      <c r="AO648" s="139">
        <v>91213</v>
      </c>
      <c r="AP648" s="111">
        <f t="shared" si="149"/>
        <v>23003</v>
      </c>
      <c r="AQ648" t="s">
        <v>882</v>
      </c>
      <c r="AR648">
        <f t="shared" si="139"/>
        <v>2391213</v>
      </c>
      <c r="AS648" s="1">
        <v>0</v>
      </c>
    </row>
    <row r="649" spans="1:50" hidden="1" outlineLevel="1">
      <c r="A649" s="34" t="s">
        <v>2878</v>
      </c>
      <c r="B649" s="8" t="s">
        <v>263</v>
      </c>
      <c r="C649" s="1">
        <f t="shared" si="140"/>
        <v>6</v>
      </c>
      <c r="D649" s="8">
        <f>IF(N649&gt;0, RANK(N649,(N649:P649,Q649:AE649)),0)</f>
        <v>0</v>
      </c>
      <c r="E649" s="8">
        <f>IF(O649&gt;0,RANK(O649,(N649:P649,Q649:AE649)),0)</f>
        <v>2</v>
      </c>
      <c r="F649" s="8">
        <f t="shared" si="141"/>
        <v>1</v>
      </c>
      <c r="G649" s="61">
        <f t="shared" si="146"/>
        <v>2</v>
      </c>
      <c r="H649" s="66">
        <f t="shared" si="147"/>
        <v>0.33333333333333331</v>
      </c>
      <c r="I649" s="7"/>
      <c r="J649" s="2">
        <f t="shared" si="142"/>
        <v>0</v>
      </c>
      <c r="K649" s="2">
        <f t="shared" si="143"/>
        <v>0.33333333333333331</v>
      </c>
      <c r="L649" s="2">
        <f t="shared" si="144"/>
        <v>0.66666666666666663</v>
      </c>
      <c r="M649" s="2">
        <f t="shared" si="145"/>
        <v>1.1102230246251565E-16</v>
      </c>
      <c r="N649" s="61">
        <v>0</v>
      </c>
      <c r="O649" s="61">
        <v>2</v>
      </c>
      <c r="P649" s="61">
        <v>4</v>
      </c>
      <c r="R649" s="61">
        <v>0</v>
      </c>
      <c r="T649" s="65"/>
      <c r="Y649" s="61">
        <v>0</v>
      </c>
      <c r="Z649" s="61">
        <v>0</v>
      </c>
      <c r="AG649" t="str">
        <f t="shared" si="148"/>
        <v>T15 R6</v>
      </c>
      <c r="AH649" t="s">
        <v>662</v>
      </c>
      <c r="AI649">
        <v>2</v>
      </c>
      <c r="AK649">
        <v>1</v>
      </c>
      <c r="AL649" s="105">
        <v>23</v>
      </c>
      <c r="AM649" s="107">
        <v>3</v>
      </c>
      <c r="AO649" s="139">
        <v>91506</v>
      </c>
      <c r="AP649" s="111">
        <f t="shared" si="149"/>
        <v>23003</v>
      </c>
      <c r="AQ649" t="s">
        <v>882</v>
      </c>
      <c r="AR649">
        <f t="shared" si="139"/>
        <v>2391506</v>
      </c>
      <c r="AS649" s="1">
        <v>0</v>
      </c>
    </row>
    <row r="650" spans="1:50" hidden="1" outlineLevel="1">
      <c r="A650" s="34" t="s">
        <v>2879</v>
      </c>
      <c r="B650" s="8" t="s">
        <v>263</v>
      </c>
      <c r="C650" s="1">
        <f t="shared" si="140"/>
        <v>1</v>
      </c>
      <c r="D650" s="8">
        <f>IF(N650&gt;0, RANK(N650,(N650:P650,Q650:AE650)),0)</f>
        <v>0</v>
      </c>
      <c r="E650" s="8">
        <f>IF(O650&gt;0,RANK(O650,(N650:P650,Q650:AE650)),0)</f>
        <v>0</v>
      </c>
      <c r="F650" s="8">
        <f t="shared" si="141"/>
        <v>1</v>
      </c>
      <c r="G650" s="61">
        <f t="shared" si="146"/>
        <v>1</v>
      </c>
      <c r="H650" s="66">
        <f t="shared" si="147"/>
        <v>1</v>
      </c>
      <c r="I650" s="7"/>
      <c r="J650" s="2">
        <f t="shared" si="142"/>
        <v>0</v>
      </c>
      <c r="K650" s="2">
        <f t="shared" si="143"/>
        <v>0</v>
      </c>
      <c r="L650" s="2">
        <f t="shared" si="144"/>
        <v>1</v>
      </c>
      <c r="M650" s="2">
        <f t="shared" si="145"/>
        <v>0</v>
      </c>
      <c r="N650" s="61">
        <v>0</v>
      </c>
      <c r="O650" s="61">
        <v>0</v>
      </c>
      <c r="P650" s="61">
        <v>1</v>
      </c>
      <c r="R650" s="61">
        <v>0</v>
      </c>
      <c r="T650" s="65"/>
      <c r="Y650" s="61">
        <v>0</v>
      </c>
      <c r="Z650" s="61">
        <v>0</v>
      </c>
      <c r="AG650" t="str">
        <f t="shared" si="148"/>
        <v>T15 R9</v>
      </c>
      <c r="AH650" t="s">
        <v>662</v>
      </c>
      <c r="AI650">
        <v>2</v>
      </c>
      <c r="AK650">
        <v>1</v>
      </c>
      <c r="AL650" s="105">
        <v>23</v>
      </c>
      <c r="AM650" s="107">
        <v>3</v>
      </c>
      <c r="AO650" s="139">
        <v>91509</v>
      </c>
      <c r="AP650" s="111">
        <f t="shared" si="149"/>
        <v>23003</v>
      </c>
      <c r="AQ650" t="s">
        <v>882</v>
      </c>
      <c r="AR650">
        <f t="shared" si="139"/>
        <v>2391509</v>
      </c>
      <c r="AS650" s="1">
        <v>0</v>
      </c>
    </row>
    <row r="651" spans="1:50" hidden="1" outlineLevel="1">
      <c r="A651" t="s">
        <v>1746</v>
      </c>
      <c r="B651" s="8" t="s">
        <v>263</v>
      </c>
      <c r="C651" s="1">
        <f t="shared" si="140"/>
        <v>32</v>
      </c>
      <c r="D651" s="8">
        <f>IF(N651&gt;0, RANK(N651,(N651:P651,Q651:AE651)),0)</f>
        <v>3</v>
      </c>
      <c r="E651" s="8">
        <f>IF(O651&gt;0,RANK(O651,(N651:P651,Q651:AE651)),0)</f>
        <v>1</v>
      </c>
      <c r="F651" s="8">
        <f t="shared" si="141"/>
        <v>2</v>
      </c>
      <c r="G651" s="61">
        <f t="shared" si="146"/>
        <v>7</v>
      </c>
      <c r="H651" s="66">
        <f t="shared" si="147"/>
        <v>0.21875</v>
      </c>
      <c r="I651" s="7"/>
      <c r="J651" s="2">
        <f t="shared" si="142"/>
        <v>9.375E-2</v>
      </c>
      <c r="K651" s="2">
        <f t="shared" si="143"/>
        <v>0.5625</v>
      </c>
      <c r="L651" s="2">
        <f t="shared" si="144"/>
        <v>0.34375</v>
      </c>
      <c r="M651" s="2">
        <f t="shared" si="145"/>
        <v>0</v>
      </c>
      <c r="N651" s="61">
        <v>3</v>
      </c>
      <c r="O651" s="61">
        <v>18</v>
      </c>
      <c r="P651" s="61">
        <v>11</v>
      </c>
      <c r="R651" s="61">
        <v>0</v>
      </c>
      <c r="T651" s="65"/>
      <c r="Y651" s="61">
        <v>0</v>
      </c>
      <c r="Z651" s="61">
        <v>0</v>
      </c>
      <c r="AG651" t="str">
        <f t="shared" si="148"/>
        <v>Talmadge</v>
      </c>
      <c r="AH651" t="s">
        <v>342</v>
      </c>
      <c r="AI651">
        <v>2</v>
      </c>
      <c r="AK651">
        <v>1</v>
      </c>
      <c r="AL651" s="105">
        <v>23</v>
      </c>
      <c r="AM651" s="107">
        <v>29</v>
      </c>
      <c r="AN651" s="107">
        <v>200</v>
      </c>
      <c r="AO651" s="111">
        <v>75770</v>
      </c>
      <c r="AP651" s="111">
        <f t="shared" si="138"/>
        <v>23029</v>
      </c>
      <c r="AQ651" t="s">
        <v>2345</v>
      </c>
      <c r="AR651">
        <f t="shared" si="139"/>
        <v>2375770</v>
      </c>
      <c r="AS651" s="1">
        <v>1</v>
      </c>
      <c r="AV651">
        <v>38.9</v>
      </c>
      <c r="AW651">
        <v>1.19</v>
      </c>
      <c r="AX651">
        <v>37.71</v>
      </c>
    </row>
    <row r="652" spans="1:50" hidden="1" outlineLevel="1">
      <c r="A652" t="s">
        <v>2880</v>
      </c>
      <c r="B652" s="8" t="s">
        <v>263</v>
      </c>
      <c r="C652" s="1">
        <f t="shared" si="140"/>
        <v>3</v>
      </c>
      <c r="D652" s="8">
        <f>IF(N652&gt;0, RANK(N652,(N652:P652,Q652:AE652)),0)</f>
        <v>1</v>
      </c>
      <c r="E652" s="8">
        <f>IF(O652&gt;0,RANK(O652,(N652:P652,Q652:AE652)),0)</f>
        <v>0</v>
      </c>
      <c r="F652" s="8">
        <f t="shared" si="141"/>
        <v>0</v>
      </c>
      <c r="G652" s="61">
        <f t="shared" si="146"/>
        <v>3</v>
      </c>
      <c r="H652" s="66">
        <f t="shared" si="147"/>
        <v>1</v>
      </c>
      <c r="I652" s="7"/>
      <c r="J652" s="2">
        <f t="shared" si="142"/>
        <v>1</v>
      </c>
      <c r="K652" s="2">
        <f t="shared" si="143"/>
        <v>0</v>
      </c>
      <c r="L652" s="2">
        <f t="shared" si="144"/>
        <v>0</v>
      </c>
      <c r="M652" s="2">
        <f t="shared" si="145"/>
        <v>0</v>
      </c>
      <c r="N652" s="61">
        <v>3</v>
      </c>
      <c r="O652" s="61">
        <v>0</v>
      </c>
      <c r="P652" s="61">
        <v>0</v>
      </c>
      <c r="R652" s="61">
        <v>0</v>
      </c>
      <c r="T652" s="65"/>
      <c r="Y652" s="61">
        <v>0</v>
      </c>
      <c r="Z652" s="61">
        <v>0</v>
      </c>
      <c r="AG652" t="str">
        <f t="shared" si="148"/>
        <v>TD R2</v>
      </c>
      <c r="AH652" t="s">
        <v>662</v>
      </c>
      <c r="AI652">
        <v>2</v>
      </c>
      <c r="AK652">
        <v>1</v>
      </c>
      <c r="AL652" s="105">
        <v>23</v>
      </c>
      <c r="AM652" s="107">
        <v>3</v>
      </c>
      <c r="AO652" s="139">
        <v>89702</v>
      </c>
      <c r="AP652" s="111">
        <f t="shared" si="138"/>
        <v>23003</v>
      </c>
      <c r="AQ652" t="s">
        <v>882</v>
      </c>
      <c r="AR652">
        <f t="shared" si="139"/>
        <v>2389702</v>
      </c>
      <c r="AS652" s="1">
        <v>0</v>
      </c>
    </row>
    <row r="653" spans="1:50" hidden="1" outlineLevel="1">
      <c r="A653" t="s">
        <v>2336</v>
      </c>
      <c r="B653" s="8" t="s">
        <v>263</v>
      </c>
      <c r="C653" s="1">
        <f t="shared" si="140"/>
        <v>311</v>
      </c>
      <c r="D653" s="8">
        <f>IF(N653&gt;0, RANK(N653,(N653:P653,Q653:AE653)),0)</f>
        <v>3</v>
      </c>
      <c r="E653" s="8">
        <f>IF(O653&gt;0,RANK(O653,(N653:P653,Q653:AE653)),0)</f>
        <v>2</v>
      </c>
      <c r="F653" s="8">
        <f t="shared" si="141"/>
        <v>1</v>
      </c>
      <c r="G653" s="61">
        <f t="shared" si="146"/>
        <v>106</v>
      </c>
      <c r="H653" s="66">
        <f t="shared" si="147"/>
        <v>0.34083601286173631</v>
      </c>
      <c r="I653" s="7"/>
      <c r="J653" s="2">
        <f t="shared" si="142"/>
        <v>0.16720257234726688</v>
      </c>
      <c r="K653" s="2">
        <f t="shared" si="143"/>
        <v>0.23151125401929259</v>
      </c>
      <c r="L653" s="2">
        <f t="shared" si="144"/>
        <v>0.57234726688102899</v>
      </c>
      <c r="M653" s="2">
        <f t="shared" si="145"/>
        <v>2.8938906752411508E-2</v>
      </c>
      <c r="N653" s="61">
        <v>52</v>
      </c>
      <c r="O653" s="61">
        <v>72</v>
      </c>
      <c r="P653" s="61">
        <v>178</v>
      </c>
      <c r="R653" s="61">
        <v>1</v>
      </c>
      <c r="T653" s="65"/>
      <c r="Y653" s="61">
        <v>6</v>
      </c>
      <c r="Z653" s="61">
        <v>2</v>
      </c>
      <c r="AG653" t="str">
        <f t="shared" si="148"/>
        <v>Temple</v>
      </c>
      <c r="AH653" t="s">
        <v>501</v>
      </c>
      <c r="AI653">
        <v>2</v>
      </c>
      <c r="AK653">
        <v>1</v>
      </c>
      <c r="AL653" s="105">
        <v>23</v>
      </c>
      <c r="AM653" s="107">
        <v>7</v>
      </c>
      <c r="AN653" s="107">
        <v>95</v>
      </c>
      <c r="AO653" s="111">
        <v>75980</v>
      </c>
      <c r="AP653" s="111">
        <f t="shared" si="138"/>
        <v>23007</v>
      </c>
      <c r="AQ653" t="s">
        <v>2345</v>
      </c>
      <c r="AR653">
        <f t="shared" si="139"/>
        <v>2375980</v>
      </c>
      <c r="AS653" s="1">
        <v>7</v>
      </c>
      <c r="AV653">
        <v>35.78</v>
      </c>
      <c r="AW653">
        <v>0.22</v>
      </c>
      <c r="AX653">
        <v>35.56</v>
      </c>
    </row>
    <row r="654" spans="1:50" hidden="1" outlineLevel="1">
      <c r="A654" t="s">
        <v>144</v>
      </c>
      <c r="B654" s="8" t="s">
        <v>263</v>
      </c>
      <c r="C654" s="1">
        <f t="shared" si="140"/>
        <v>42</v>
      </c>
      <c r="D654" s="8">
        <f>IF(N654&gt;0, RANK(N654,(N654:P654,Q654:AE654)),0)</f>
        <v>3</v>
      </c>
      <c r="E654" s="8">
        <f>IF(O654&gt;0,RANK(O654,(N654:P654,Q654:AE654)),0)</f>
        <v>2</v>
      </c>
      <c r="F654" s="8">
        <f t="shared" si="141"/>
        <v>1</v>
      </c>
      <c r="G654" s="61">
        <f t="shared" si="146"/>
        <v>4</v>
      </c>
      <c r="H654" s="66">
        <f t="shared" si="147"/>
        <v>9.5238095238095233E-2</v>
      </c>
      <c r="I654" s="7"/>
      <c r="J654" s="2">
        <f t="shared" si="142"/>
        <v>7.1428571428571425E-2</v>
      </c>
      <c r="K654" s="2">
        <f t="shared" si="143"/>
        <v>0.40476190476190477</v>
      </c>
      <c r="L654" s="2">
        <f t="shared" si="144"/>
        <v>0.5</v>
      </c>
      <c r="M654" s="2">
        <f t="shared" si="145"/>
        <v>2.3809523809523836E-2</v>
      </c>
      <c r="N654" s="61">
        <v>3</v>
      </c>
      <c r="O654" s="61">
        <v>17</v>
      </c>
      <c r="P654" s="61">
        <v>21</v>
      </c>
      <c r="R654" s="61">
        <v>0</v>
      </c>
      <c r="T654" s="65"/>
      <c r="Y654" s="61">
        <v>1</v>
      </c>
      <c r="Z654" s="61">
        <v>0</v>
      </c>
      <c r="AG654" t="str">
        <f t="shared" si="148"/>
        <v>The Forks</v>
      </c>
      <c r="AH654" t="s">
        <v>2099</v>
      </c>
      <c r="AI654">
        <v>2</v>
      </c>
      <c r="AK654">
        <v>1</v>
      </c>
      <c r="AL654" s="105">
        <v>23</v>
      </c>
      <c r="AM654" s="107">
        <v>25</v>
      </c>
      <c r="AN654" s="107">
        <v>160</v>
      </c>
      <c r="AO654" s="111">
        <v>76190</v>
      </c>
      <c r="AP654" s="111">
        <f t="shared" si="138"/>
        <v>23025</v>
      </c>
      <c r="AQ654" t="s">
        <v>1757</v>
      </c>
      <c r="AR654">
        <f t="shared" si="139"/>
        <v>2376190</v>
      </c>
      <c r="AS654" s="1">
        <v>2</v>
      </c>
      <c r="AV654">
        <v>41.47</v>
      </c>
      <c r="AW654">
        <v>1.85</v>
      </c>
      <c r="AX654">
        <v>39.619999999999997</v>
      </c>
    </row>
    <row r="655" spans="1:50" hidden="1" outlineLevel="1">
      <c r="A655" t="s">
        <v>1637</v>
      </c>
      <c r="B655" s="8" t="s">
        <v>263</v>
      </c>
      <c r="C655" s="1">
        <f t="shared" si="140"/>
        <v>1406</v>
      </c>
      <c r="D655" s="8">
        <f>IF(N655&gt;0, RANK(N655,(N655:P655,Q655:AE655)),0)</f>
        <v>3</v>
      </c>
      <c r="E655" s="8">
        <f>IF(O655&gt;0,RANK(O655,(N655:P655,Q655:AE655)),0)</f>
        <v>2</v>
      </c>
      <c r="F655" s="8">
        <f t="shared" si="141"/>
        <v>1</v>
      </c>
      <c r="G655" s="61">
        <f t="shared" si="146"/>
        <v>421</v>
      </c>
      <c r="H655" s="66">
        <f t="shared" si="147"/>
        <v>0.29943100995732574</v>
      </c>
      <c r="I655" s="7"/>
      <c r="J655" s="2">
        <f t="shared" si="142"/>
        <v>0.13869132290184921</v>
      </c>
      <c r="K655" s="2">
        <f t="shared" si="143"/>
        <v>0.26884779516358465</v>
      </c>
      <c r="L655" s="2">
        <f t="shared" si="144"/>
        <v>0.56827880512091034</v>
      </c>
      <c r="M655" s="2">
        <f t="shared" si="145"/>
        <v>2.4182076813655917E-2</v>
      </c>
      <c r="N655" s="61">
        <v>195</v>
      </c>
      <c r="O655" s="61">
        <v>378</v>
      </c>
      <c r="P655" s="61">
        <v>799</v>
      </c>
      <c r="R655" s="61">
        <v>5</v>
      </c>
      <c r="T655" s="65"/>
      <c r="Y655" s="61">
        <v>14</v>
      </c>
      <c r="Z655" s="61">
        <v>15</v>
      </c>
      <c r="AG655" t="str">
        <f t="shared" si="148"/>
        <v>Thomaston</v>
      </c>
      <c r="AH655" t="s">
        <v>533</v>
      </c>
      <c r="AI655">
        <v>1</v>
      </c>
      <c r="AK655">
        <v>1</v>
      </c>
      <c r="AL655" s="105">
        <v>23</v>
      </c>
      <c r="AM655" s="107">
        <v>13</v>
      </c>
      <c r="AN655" s="107">
        <v>70</v>
      </c>
      <c r="AO655" s="111">
        <v>76365</v>
      </c>
      <c r="AP655" s="111">
        <f t="shared" si="138"/>
        <v>23013</v>
      </c>
      <c r="AQ655" t="s">
        <v>2345</v>
      </c>
      <c r="AR655">
        <f t="shared" si="139"/>
        <v>2376365</v>
      </c>
      <c r="AS655" s="1">
        <v>28</v>
      </c>
      <c r="AV655">
        <v>11.54</v>
      </c>
      <c r="AW655">
        <v>0.62</v>
      </c>
      <c r="AX655">
        <v>10.92</v>
      </c>
    </row>
    <row r="656" spans="1:50" hidden="1" outlineLevel="1">
      <c r="A656" t="s">
        <v>1445</v>
      </c>
      <c r="B656" s="8" t="s">
        <v>263</v>
      </c>
      <c r="C656" s="1">
        <f t="shared" si="140"/>
        <v>369</v>
      </c>
      <c r="D656" s="8">
        <f>IF(N656&gt;0, RANK(N656,(N656:P656,Q656:AE656)),0)</f>
        <v>3</v>
      </c>
      <c r="E656" s="8">
        <f>IF(O656&gt;0,RANK(O656,(N656:P656,Q656:AE656)),0)</f>
        <v>2</v>
      </c>
      <c r="F656" s="8">
        <f t="shared" si="141"/>
        <v>1</v>
      </c>
      <c r="G656" s="61">
        <f t="shared" si="146"/>
        <v>82</v>
      </c>
      <c r="H656" s="66">
        <f t="shared" si="147"/>
        <v>0.22222222222222221</v>
      </c>
      <c r="I656" s="7"/>
      <c r="J656" s="2">
        <f t="shared" si="142"/>
        <v>0.14905149051490515</v>
      </c>
      <c r="K656" s="2">
        <f t="shared" si="143"/>
        <v>0.29539295392953929</v>
      </c>
      <c r="L656" s="2">
        <f t="shared" si="144"/>
        <v>0.51761517615176156</v>
      </c>
      <c r="M656" s="2">
        <f t="shared" si="145"/>
        <v>3.7940379403794022E-2</v>
      </c>
      <c r="N656" s="61">
        <v>55</v>
      </c>
      <c r="O656" s="61">
        <v>109</v>
      </c>
      <c r="P656" s="61">
        <v>191</v>
      </c>
      <c r="R656" s="61">
        <v>3</v>
      </c>
      <c r="T656" s="65"/>
      <c r="Y656" s="61">
        <v>4</v>
      </c>
      <c r="Z656" s="61">
        <v>7</v>
      </c>
      <c r="AG656" t="str">
        <f t="shared" si="148"/>
        <v>Thorndike</v>
      </c>
      <c r="AH656" t="s">
        <v>780</v>
      </c>
      <c r="AI656">
        <v>2</v>
      </c>
      <c r="AK656">
        <v>1</v>
      </c>
      <c r="AL656" s="105">
        <v>23</v>
      </c>
      <c r="AM656" s="107">
        <v>27</v>
      </c>
      <c r="AN656" s="107">
        <v>110</v>
      </c>
      <c r="AO656" s="111">
        <v>76610</v>
      </c>
      <c r="AP656" s="111">
        <f t="shared" si="138"/>
        <v>23027</v>
      </c>
      <c r="AQ656" t="s">
        <v>2345</v>
      </c>
      <c r="AR656">
        <f t="shared" si="139"/>
        <v>2376610</v>
      </c>
      <c r="AS656" s="1">
        <v>22</v>
      </c>
      <c r="AV656">
        <v>25.28</v>
      </c>
      <c r="AW656">
        <v>0</v>
      </c>
      <c r="AX656">
        <v>25.28</v>
      </c>
    </row>
    <row r="657" spans="1:50" hidden="1" outlineLevel="1">
      <c r="A657" t="s">
        <v>2104</v>
      </c>
      <c r="B657" s="8" t="s">
        <v>263</v>
      </c>
      <c r="C657" s="1">
        <f t="shared" si="140"/>
        <v>111</v>
      </c>
      <c r="D657" s="8">
        <f>IF(N657&gt;0, RANK(N657,(N657:P657,Q657:AE657)),0)</f>
        <v>3</v>
      </c>
      <c r="E657" s="8">
        <f>IF(O657&gt;0,RANK(O657,(N657:P657,Q657:AE657)),0)</f>
        <v>1</v>
      </c>
      <c r="F657" s="8">
        <f t="shared" si="141"/>
        <v>2</v>
      </c>
      <c r="G657" s="61">
        <f t="shared" si="146"/>
        <v>25</v>
      </c>
      <c r="H657" s="66">
        <f t="shared" si="147"/>
        <v>0.22522522522522523</v>
      </c>
      <c r="I657" s="7"/>
      <c r="J657" s="2">
        <f t="shared" si="142"/>
        <v>0.12612612612612611</v>
      </c>
      <c r="K657" s="2">
        <f t="shared" si="143"/>
        <v>0.54054054054054057</v>
      </c>
      <c r="L657" s="2">
        <f t="shared" si="144"/>
        <v>0.31531531531531531</v>
      </c>
      <c r="M657" s="2">
        <f t="shared" si="145"/>
        <v>1.8018018018017945E-2</v>
      </c>
      <c r="N657" s="61">
        <v>14</v>
      </c>
      <c r="O657" s="61">
        <v>60</v>
      </c>
      <c r="P657" s="61">
        <v>35</v>
      </c>
      <c r="R657" s="61">
        <v>0</v>
      </c>
      <c r="T657" s="65"/>
      <c r="Y657" s="61">
        <v>0</v>
      </c>
      <c r="Z657" s="61">
        <v>2</v>
      </c>
      <c r="AG657" t="str">
        <f t="shared" si="148"/>
        <v>Topsfield</v>
      </c>
      <c r="AH657" t="s">
        <v>342</v>
      </c>
      <c r="AI657">
        <v>2</v>
      </c>
      <c r="AK657">
        <v>1</v>
      </c>
      <c r="AL657" s="105">
        <v>23</v>
      </c>
      <c r="AM657" s="107">
        <v>29</v>
      </c>
      <c r="AN657" s="107">
        <v>202</v>
      </c>
      <c r="AO657" s="111">
        <v>76895</v>
      </c>
      <c r="AP657" s="111">
        <f t="shared" si="138"/>
        <v>23029</v>
      </c>
      <c r="AQ657" t="s">
        <v>2345</v>
      </c>
      <c r="AR657">
        <f t="shared" si="139"/>
        <v>2376895</v>
      </c>
      <c r="AS657" s="1">
        <v>3</v>
      </c>
      <c r="AV657">
        <v>55.08</v>
      </c>
      <c r="AW657">
        <v>4.3600000000000003</v>
      </c>
      <c r="AX657">
        <v>50.72</v>
      </c>
    </row>
    <row r="658" spans="1:50" hidden="1" outlineLevel="1">
      <c r="A658" t="s">
        <v>1877</v>
      </c>
      <c r="B658" s="8" t="s">
        <v>263</v>
      </c>
      <c r="C658" s="1">
        <f t="shared" si="140"/>
        <v>5490</v>
      </c>
      <c r="D658" s="8">
        <f>IF(N658&gt;0, RANK(N658,(N658:P658,Q658:AE658)),0)</f>
        <v>3</v>
      </c>
      <c r="E658" s="8">
        <f>IF(O658&gt;0,RANK(O658,(N658:P658,Q658:AE658)),0)</f>
        <v>2</v>
      </c>
      <c r="F658" s="8">
        <f t="shared" si="141"/>
        <v>1</v>
      </c>
      <c r="G658" s="61">
        <f t="shared" si="146"/>
        <v>1792</v>
      </c>
      <c r="H658" s="66">
        <f t="shared" si="147"/>
        <v>0.32641165755919854</v>
      </c>
      <c r="I658" s="7"/>
      <c r="J658" s="2">
        <f t="shared" si="142"/>
        <v>8.1238615664845179E-2</v>
      </c>
      <c r="K658" s="2">
        <f t="shared" si="143"/>
        <v>0.28433515482695809</v>
      </c>
      <c r="L658" s="2">
        <f t="shared" si="144"/>
        <v>0.61074681238615669</v>
      </c>
      <c r="M658" s="2">
        <f t="shared" si="145"/>
        <v>2.3679417122040136E-2</v>
      </c>
      <c r="N658" s="61">
        <v>446</v>
      </c>
      <c r="O658" s="61">
        <v>1561</v>
      </c>
      <c r="P658" s="61">
        <v>3353</v>
      </c>
      <c r="R658" s="61">
        <v>34</v>
      </c>
      <c r="T658" s="65"/>
      <c r="Y658" s="61">
        <v>48</v>
      </c>
      <c r="Z658" s="61">
        <v>48</v>
      </c>
      <c r="AG658" t="str">
        <f t="shared" si="148"/>
        <v>Topsham</v>
      </c>
      <c r="AH658" t="s">
        <v>2074</v>
      </c>
      <c r="AI658">
        <v>1</v>
      </c>
      <c r="AK658">
        <v>1</v>
      </c>
      <c r="AL658" s="105">
        <v>23</v>
      </c>
      <c r="AM658" s="107">
        <v>23</v>
      </c>
      <c r="AN658" s="107">
        <v>40</v>
      </c>
      <c r="AO658" s="111">
        <v>76960</v>
      </c>
      <c r="AP658" s="111">
        <f t="shared" si="138"/>
        <v>23023</v>
      </c>
      <c r="AQ658" t="s">
        <v>2345</v>
      </c>
      <c r="AR658">
        <f t="shared" si="139"/>
        <v>2376960</v>
      </c>
      <c r="AS658" s="1">
        <v>191</v>
      </c>
      <c r="AV658">
        <v>35.43</v>
      </c>
      <c r="AW658">
        <v>3.41</v>
      </c>
      <c r="AX658">
        <v>32.020000000000003</v>
      </c>
    </row>
    <row r="659" spans="1:50" hidden="1" outlineLevel="1">
      <c r="A659" t="s">
        <v>983</v>
      </c>
      <c r="B659" s="8" t="s">
        <v>263</v>
      </c>
      <c r="C659" s="1">
        <f t="shared" si="140"/>
        <v>875</v>
      </c>
      <c r="D659" s="8">
        <f>IF(N659&gt;0, RANK(N659,(N659:P659,Q659:AE659)),0)</f>
        <v>3</v>
      </c>
      <c r="E659" s="8">
        <f>IF(O659&gt;0,RANK(O659,(N659:P659,Q659:AE659)),0)</f>
        <v>2</v>
      </c>
      <c r="F659" s="8">
        <f t="shared" si="141"/>
        <v>1</v>
      </c>
      <c r="G659" s="61">
        <f t="shared" si="146"/>
        <v>278</v>
      </c>
      <c r="H659" s="66">
        <f t="shared" si="147"/>
        <v>0.31771428571428573</v>
      </c>
      <c r="I659" s="7"/>
      <c r="J659" s="2">
        <f t="shared" si="142"/>
        <v>0.13028571428571428</v>
      </c>
      <c r="K659" s="2">
        <f t="shared" si="143"/>
        <v>0.26285714285714284</v>
      </c>
      <c r="L659" s="2">
        <f t="shared" si="144"/>
        <v>0.58057142857142852</v>
      </c>
      <c r="M659" s="2">
        <f t="shared" si="145"/>
        <v>2.6285714285714246E-2</v>
      </c>
      <c r="N659" s="61">
        <v>114</v>
      </c>
      <c r="O659" s="61">
        <v>230</v>
      </c>
      <c r="P659" s="61">
        <v>508</v>
      </c>
      <c r="R659" s="61">
        <v>6</v>
      </c>
      <c r="T659" s="65"/>
      <c r="Y659" s="61">
        <v>7</v>
      </c>
      <c r="Z659" s="61">
        <v>10</v>
      </c>
      <c r="AG659" t="str">
        <f t="shared" si="148"/>
        <v>Tremont</v>
      </c>
      <c r="AH659" t="s">
        <v>1363</v>
      </c>
      <c r="AI659">
        <v>2</v>
      </c>
      <c r="AK659">
        <v>1</v>
      </c>
      <c r="AL659" s="105">
        <v>23</v>
      </c>
      <c r="AM659" s="107">
        <v>9</v>
      </c>
      <c r="AN659" s="107">
        <v>165</v>
      </c>
      <c r="AO659" s="111">
        <v>77345</v>
      </c>
      <c r="AP659" s="111">
        <f t="shared" si="138"/>
        <v>23009</v>
      </c>
      <c r="AQ659" t="s">
        <v>2345</v>
      </c>
      <c r="AR659">
        <f t="shared" si="139"/>
        <v>2377345</v>
      </c>
      <c r="AS659" s="1">
        <v>15</v>
      </c>
      <c r="AV659">
        <v>52.39</v>
      </c>
      <c r="AW659">
        <v>35.54</v>
      </c>
      <c r="AX659">
        <v>16.86</v>
      </c>
    </row>
    <row r="660" spans="1:50" hidden="1" outlineLevel="1">
      <c r="A660" t="s">
        <v>2204</v>
      </c>
      <c r="B660" s="8" t="s">
        <v>263</v>
      </c>
      <c r="C660" s="1">
        <f t="shared" si="140"/>
        <v>776</v>
      </c>
      <c r="D660" s="8">
        <f>IF(N660&gt;0, RANK(N660,(N660:P660,Q660:AE660)),0)</f>
        <v>3</v>
      </c>
      <c r="E660" s="8">
        <f>IF(O660&gt;0,RANK(O660,(N660:P660,Q660:AE660)),0)</f>
        <v>2</v>
      </c>
      <c r="F660" s="8">
        <f t="shared" si="141"/>
        <v>1</v>
      </c>
      <c r="G660" s="61">
        <f t="shared" si="146"/>
        <v>170</v>
      </c>
      <c r="H660" s="66">
        <f t="shared" si="147"/>
        <v>0.21907216494845361</v>
      </c>
      <c r="I660" s="7"/>
      <c r="J660" s="2">
        <f t="shared" si="142"/>
        <v>0.125</v>
      </c>
      <c r="K660" s="2">
        <f t="shared" si="143"/>
        <v>0.3170103092783505</v>
      </c>
      <c r="L660" s="2">
        <f t="shared" si="144"/>
        <v>0.53608247422680411</v>
      </c>
      <c r="M660" s="2">
        <f t="shared" si="145"/>
        <v>2.1907216494845394E-2</v>
      </c>
      <c r="N660" s="61">
        <v>97</v>
      </c>
      <c r="O660" s="61">
        <v>246</v>
      </c>
      <c r="P660" s="61">
        <v>416</v>
      </c>
      <c r="R660" s="61">
        <v>3</v>
      </c>
      <c r="T660" s="65"/>
      <c r="Y660" s="61">
        <v>4</v>
      </c>
      <c r="Z660" s="61">
        <v>10</v>
      </c>
      <c r="AG660" t="str">
        <f t="shared" si="148"/>
        <v>Trenton</v>
      </c>
      <c r="AH660" t="s">
        <v>1363</v>
      </c>
      <c r="AI660">
        <v>2</v>
      </c>
      <c r="AK660">
        <v>1</v>
      </c>
      <c r="AL660" s="105">
        <v>23</v>
      </c>
      <c r="AM660" s="107">
        <v>9</v>
      </c>
      <c r="AN660" s="107">
        <v>170</v>
      </c>
      <c r="AO660" s="111">
        <v>77415</v>
      </c>
      <c r="AP660" s="111">
        <f t="shared" si="138"/>
        <v>23009</v>
      </c>
      <c r="AQ660" t="s">
        <v>2345</v>
      </c>
      <c r="AR660">
        <f t="shared" si="139"/>
        <v>2377415</v>
      </c>
      <c r="AS660" s="1">
        <v>24</v>
      </c>
      <c r="AV660">
        <v>28.45</v>
      </c>
      <c r="AW660">
        <v>10.26</v>
      </c>
      <c r="AX660">
        <v>18.190000000000001</v>
      </c>
    </row>
    <row r="661" spans="1:50" hidden="1" outlineLevel="1">
      <c r="A661" t="s">
        <v>2124</v>
      </c>
      <c r="B661" s="8" t="s">
        <v>263</v>
      </c>
      <c r="C661" s="1">
        <f t="shared" si="140"/>
        <v>505</v>
      </c>
      <c r="D661" s="8">
        <f>IF(N661&gt;0, RANK(N661,(N661:P661,Q661:AE661)),0)</f>
        <v>3</v>
      </c>
      <c r="E661" s="8">
        <f>IF(O661&gt;0,RANK(O661,(N661:P661,Q661:AE661)),0)</f>
        <v>2</v>
      </c>
      <c r="F661" s="8">
        <f t="shared" si="141"/>
        <v>1</v>
      </c>
      <c r="G661" s="61">
        <f t="shared" si="146"/>
        <v>41</v>
      </c>
      <c r="H661" s="66">
        <f t="shared" si="147"/>
        <v>8.1188118811881191E-2</v>
      </c>
      <c r="I661" s="7"/>
      <c r="J661" s="2">
        <f t="shared" si="142"/>
        <v>0.11089108910891089</v>
      </c>
      <c r="K661" s="2">
        <f t="shared" si="143"/>
        <v>0.38811881188118813</v>
      </c>
      <c r="L661" s="2">
        <f t="shared" si="144"/>
        <v>0.46930693069306928</v>
      </c>
      <c r="M661" s="2">
        <f t="shared" si="145"/>
        <v>3.1683168316831711E-2</v>
      </c>
      <c r="N661" s="61">
        <v>56</v>
      </c>
      <c r="O661" s="61">
        <v>196</v>
      </c>
      <c r="P661" s="61">
        <v>237</v>
      </c>
      <c r="R661" s="61">
        <v>4</v>
      </c>
      <c r="T661" s="65"/>
      <c r="Y661" s="61">
        <v>5</v>
      </c>
      <c r="Z661" s="61">
        <v>7</v>
      </c>
      <c r="AG661" t="str">
        <f t="shared" si="148"/>
        <v>Troy</v>
      </c>
      <c r="AH661" t="s">
        <v>780</v>
      </c>
      <c r="AI661">
        <v>2</v>
      </c>
      <c r="AK661">
        <v>1</v>
      </c>
      <c r="AL661" s="105">
        <v>23</v>
      </c>
      <c r="AM661" s="107">
        <v>27</v>
      </c>
      <c r="AN661" s="107">
        <v>115</v>
      </c>
      <c r="AO661" s="111">
        <v>77625</v>
      </c>
      <c r="AP661" s="111">
        <f t="shared" si="138"/>
        <v>23027</v>
      </c>
      <c r="AQ661" t="s">
        <v>2345</v>
      </c>
      <c r="AR661">
        <f t="shared" si="139"/>
        <v>2377625</v>
      </c>
      <c r="AS661" s="1">
        <v>26</v>
      </c>
      <c r="AV661">
        <v>35.51</v>
      </c>
      <c r="AW661">
        <v>0.7</v>
      </c>
      <c r="AX661">
        <v>34.82</v>
      </c>
    </row>
    <row r="662" spans="1:50" hidden="1" outlineLevel="1">
      <c r="A662" t="s">
        <v>140</v>
      </c>
      <c r="B662" s="8" t="s">
        <v>263</v>
      </c>
      <c r="C662" s="1">
        <f t="shared" si="140"/>
        <v>3047</v>
      </c>
      <c r="D662" s="8">
        <f>IF(N662&gt;0, RANK(N662,(N662:P662,Q662:AE662)),0)</f>
        <v>3</v>
      </c>
      <c r="E662" s="8">
        <f>IF(O662&gt;0,RANK(O662,(N662:P662,Q662:AE662)),0)</f>
        <v>2</v>
      </c>
      <c r="F662" s="8">
        <f t="shared" si="141"/>
        <v>1</v>
      </c>
      <c r="G662" s="61">
        <f t="shared" si="146"/>
        <v>341</v>
      </c>
      <c r="H662" s="66">
        <f t="shared" si="147"/>
        <v>0.11191335740072202</v>
      </c>
      <c r="I662" s="7"/>
      <c r="J662" s="2">
        <f t="shared" si="142"/>
        <v>9.419100754840827E-2</v>
      </c>
      <c r="K662" s="2">
        <f t="shared" si="143"/>
        <v>0.38693797177551692</v>
      </c>
      <c r="L662" s="2">
        <f t="shared" si="144"/>
        <v>0.49885132917623892</v>
      </c>
      <c r="M662" s="2">
        <f t="shared" si="145"/>
        <v>2.0019691499835901E-2</v>
      </c>
      <c r="N662" s="61">
        <v>287</v>
      </c>
      <c r="O662" s="61">
        <v>1179</v>
      </c>
      <c r="P662" s="61">
        <v>1520</v>
      </c>
      <c r="R662" s="61">
        <v>11</v>
      </c>
      <c r="T662" s="65"/>
      <c r="Y662" s="61">
        <v>12</v>
      </c>
      <c r="Z662" s="61">
        <v>38</v>
      </c>
      <c r="AG662" t="str">
        <f t="shared" si="148"/>
        <v>Turner</v>
      </c>
      <c r="AH662" t="s">
        <v>1955</v>
      </c>
      <c r="AI662">
        <v>2</v>
      </c>
      <c r="AK662">
        <v>1</v>
      </c>
      <c r="AL662" s="105">
        <v>23</v>
      </c>
      <c r="AM662" s="107">
        <v>1</v>
      </c>
      <c r="AN662" s="107">
        <v>60</v>
      </c>
      <c r="AO662" s="111">
        <v>77800</v>
      </c>
      <c r="AP662" s="111">
        <f t="shared" si="138"/>
        <v>23001</v>
      </c>
      <c r="AQ662" t="s">
        <v>2345</v>
      </c>
      <c r="AR662">
        <f t="shared" si="139"/>
        <v>2377800</v>
      </c>
      <c r="AS662" s="1">
        <v>187</v>
      </c>
      <c r="AV662">
        <v>62.69</v>
      </c>
      <c r="AW662">
        <v>3.12</v>
      </c>
      <c r="AX662">
        <v>59.57</v>
      </c>
    </row>
    <row r="663" spans="1:50" hidden="1" outlineLevel="1">
      <c r="A663" t="s">
        <v>1070</v>
      </c>
      <c r="B663" s="8" t="s">
        <v>263</v>
      </c>
      <c r="C663" s="1">
        <f t="shared" si="140"/>
        <v>1351</v>
      </c>
      <c r="D663" s="8">
        <f>IF(N663&gt;0, RANK(N663,(N663:P663,Q663:AE663)),0)</f>
        <v>3</v>
      </c>
      <c r="E663" s="8">
        <f>IF(O663&gt;0,RANK(O663,(N663:P663,Q663:AE663)),0)</f>
        <v>2</v>
      </c>
      <c r="F663" s="8">
        <f t="shared" si="141"/>
        <v>1</v>
      </c>
      <c r="G663" s="61">
        <f t="shared" si="146"/>
        <v>280</v>
      </c>
      <c r="H663" s="66">
        <f t="shared" si="147"/>
        <v>0.20725388601036268</v>
      </c>
      <c r="I663" s="7"/>
      <c r="J663" s="2">
        <f t="shared" si="142"/>
        <v>8.0680977054034042E-2</v>
      </c>
      <c r="K663" s="2">
        <f t="shared" si="143"/>
        <v>0.34715025906735753</v>
      </c>
      <c r="L663" s="2">
        <f t="shared" si="144"/>
        <v>0.55440414507772018</v>
      </c>
      <c r="M663" s="2">
        <f t="shared" si="145"/>
        <v>1.776461880088831E-2</v>
      </c>
      <c r="N663" s="61">
        <v>109</v>
      </c>
      <c r="O663" s="61">
        <v>469</v>
      </c>
      <c r="P663" s="61">
        <v>749</v>
      </c>
      <c r="R663" s="61">
        <v>7</v>
      </c>
      <c r="T663" s="65"/>
      <c r="Y663" s="61">
        <v>7</v>
      </c>
      <c r="Z663" s="61">
        <v>10</v>
      </c>
      <c r="AG663" t="str">
        <f t="shared" si="148"/>
        <v>Union</v>
      </c>
      <c r="AH663" t="s">
        <v>533</v>
      </c>
      <c r="AI663">
        <v>1</v>
      </c>
      <c r="AK663">
        <v>1</v>
      </c>
      <c r="AL663" s="105">
        <v>23</v>
      </c>
      <c r="AM663" s="107">
        <v>13</v>
      </c>
      <c r="AN663" s="107">
        <v>75</v>
      </c>
      <c r="AO663" s="111">
        <v>78115</v>
      </c>
      <c r="AP663" s="111">
        <f t="shared" si="138"/>
        <v>23013</v>
      </c>
      <c r="AQ663" t="s">
        <v>2345</v>
      </c>
      <c r="AR663">
        <f t="shared" si="139"/>
        <v>2378115</v>
      </c>
      <c r="AS663" s="1">
        <v>24</v>
      </c>
      <c r="AV663">
        <v>34.46</v>
      </c>
      <c r="AW663">
        <v>2.37</v>
      </c>
      <c r="AX663">
        <v>32.090000000000003</v>
      </c>
    </row>
    <row r="664" spans="1:50" hidden="1" outlineLevel="1">
      <c r="A664" t="s">
        <v>2335</v>
      </c>
      <c r="B664" s="8" t="s">
        <v>263</v>
      </c>
      <c r="C664" s="1">
        <f t="shared" si="140"/>
        <v>927</v>
      </c>
      <c r="D664" s="8">
        <f>IF(N664&gt;0, RANK(N664,(N664:P664,Q664:AE664)),0)</f>
        <v>3</v>
      </c>
      <c r="E664" s="8">
        <f>IF(O664&gt;0,RANK(O664,(N664:P664,Q664:AE664)),0)</f>
        <v>2</v>
      </c>
      <c r="F664" s="8">
        <f t="shared" si="141"/>
        <v>1</v>
      </c>
      <c r="G664" s="61">
        <f t="shared" si="146"/>
        <v>109</v>
      </c>
      <c r="H664" s="66">
        <f t="shared" si="147"/>
        <v>0.11758360302049622</v>
      </c>
      <c r="I664" s="7"/>
      <c r="J664" s="2">
        <f t="shared" si="142"/>
        <v>0.16289104638619201</v>
      </c>
      <c r="K664" s="2">
        <f t="shared" si="143"/>
        <v>0.34196332254584683</v>
      </c>
      <c r="L664" s="2">
        <f t="shared" si="144"/>
        <v>0.45954692556634302</v>
      </c>
      <c r="M664" s="2">
        <f t="shared" si="145"/>
        <v>3.5598705501618144E-2</v>
      </c>
      <c r="N664" s="61">
        <v>151</v>
      </c>
      <c r="O664" s="61">
        <v>317</v>
      </c>
      <c r="P664" s="61">
        <v>426</v>
      </c>
      <c r="R664" s="61">
        <v>11</v>
      </c>
      <c r="T664" s="65"/>
      <c r="Y664" s="61">
        <v>10</v>
      </c>
      <c r="Z664" s="61">
        <v>12</v>
      </c>
      <c r="AG664" t="str">
        <f t="shared" si="148"/>
        <v>Unity</v>
      </c>
      <c r="AH664" t="s">
        <v>780</v>
      </c>
      <c r="AI664">
        <v>2</v>
      </c>
      <c r="AK664">
        <v>1</v>
      </c>
      <c r="AL664" s="105">
        <v>23</v>
      </c>
      <c r="AM664" s="107">
        <v>27</v>
      </c>
      <c r="AN664" s="107">
        <v>120</v>
      </c>
      <c r="AO664" s="111">
        <v>78255</v>
      </c>
      <c r="AP664" s="111">
        <f t="shared" si="138"/>
        <v>23027</v>
      </c>
      <c r="AQ664" t="s">
        <v>2345</v>
      </c>
      <c r="AR664">
        <f t="shared" si="139"/>
        <v>2378255</v>
      </c>
      <c r="AS664" s="1">
        <v>62</v>
      </c>
      <c r="AV664">
        <v>41.83</v>
      </c>
      <c r="AW664">
        <v>2.2799999999999998</v>
      </c>
      <c r="AX664">
        <v>39.549999999999997</v>
      </c>
    </row>
    <row r="665" spans="1:50" hidden="1" outlineLevel="1">
      <c r="A665" t="s">
        <v>2534</v>
      </c>
      <c r="B665" s="8" t="s">
        <v>263</v>
      </c>
      <c r="C665" s="1">
        <f t="shared" si="140"/>
        <v>57</v>
      </c>
      <c r="D665" s="8">
        <f>IF(N665&gt;0, RANK(N665,(N665:P665,Q665:AE665)),0)</f>
        <v>3</v>
      </c>
      <c r="E665" s="8">
        <f>IF(O665&gt;0,RANK(O665,(N665:P665,Q665:AE665)),0)</f>
        <v>1</v>
      </c>
      <c r="F665" s="8">
        <f t="shared" si="141"/>
        <v>2</v>
      </c>
      <c r="G665" s="61">
        <f t="shared" si="146"/>
        <v>13</v>
      </c>
      <c r="H665" s="66">
        <f t="shared" si="147"/>
        <v>0.22807017543859648</v>
      </c>
      <c r="I665" s="7"/>
      <c r="J665" s="2">
        <f t="shared" si="142"/>
        <v>0.17543859649122806</v>
      </c>
      <c r="K665" s="2">
        <f t="shared" si="143"/>
        <v>0.50877192982456143</v>
      </c>
      <c r="L665" s="2">
        <f t="shared" si="144"/>
        <v>0.2807017543859649</v>
      </c>
      <c r="M665" s="2">
        <f t="shared" si="145"/>
        <v>3.5087719298245612E-2</v>
      </c>
      <c r="N665" s="61">
        <v>10</v>
      </c>
      <c r="O665" s="61">
        <v>29</v>
      </c>
      <c r="P665" s="61">
        <v>16</v>
      </c>
      <c r="R665" s="61">
        <v>1</v>
      </c>
      <c r="T665" s="65"/>
      <c r="Y665" s="61">
        <v>0</v>
      </c>
      <c r="Z665" s="61">
        <v>1</v>
      </c>
      <c r="AG665" t="str">
        <f t="shared" si="148"/>
        <v>Upton</v>
      </c>
      <c r="AH665" t="s">
        <v>2430</v>
      </c>
      <c r="AI665">
        <v>2</v>
      </c>
      <c r="AK665">
        <v>1</v>
      </c>
      <c r="AL665" s="105">
        <v>23</v>
      </c>
      <c r="AM665" s="107">
        <v>17</v>
      </c>
      <c r="AN665" s="107">
        <v>160</v>
      </c>
      <c r="AO665" s="111">
        <v>78465</v>
      </c>
      <c r="AP665" s="111">
        <f t="shared" si="138"/>
        <v>23017</v>
      </c>
      <c r="AQ665" t="s">
        <v>2345</v>
      </c>
      <c r="AR665">
        <f t="shared" si="139"/>
        <v>2378465</v>
      </c>
      <c r="AS665" s="1">
        <v>4</v>
      </c>
      <c r="AV665">
        <v>42.03</v>
      </c>
      <c r="AW665">
        <v>2.2000000000000002</v>
      </c>
      <c r="AX665">
        <v>39.83</v>
      </c>
    </row>
    <row r="666" spans="1:50" hidden="1" outlineLevel="1">
      <c r="A666" t="s">
        <v>2288</v>
      </c>
      <c r="B666" s="8" t="s">
        <v>263</v>
      </c>
      <c r="C666" s="1">
        <f t="shared" si="140"/>
        <v>877</v>
      </c>
      <c r="D666" s="8">
        <f>IF(N666&gt;0, RANK(N666,(N666:P666,Q666:AE666)),0)</f>
        <v>2</v>
      </c>
      <c r="E666" s="8">
        <f>IF(O666&gt;0,RANK(O666,(N666:P666,Q666:AE666)),0)</f>
        <v>3</v>
      </c>
      <c r="F666" s="8">
        <f t="shared" si="141"/>
        <v>1</v>
      </c>
      <c r="G666" s="61">
        <f t="shared" si="146"/>
        <v>168</v>
      </c>
      <c r="H666" s="66">
        <f t="shared" si="147"/>
        <v>0.19156214367160776</v>
      </c>
      <c r="I666" s="7"/>
      <c r="J666" s="2">
        <f t="shared" si="142"/>
        <v>0.2896237172177879</v>
      </c>
      <c r="K666" s="2">
        <f t="shared" si="143"/>
        <v>0.1847206385404789</v>
      </c>
      <c r="L666" s="2">
        <f t="shared" si="144"/>
        <v>0.48118586088939569</v>
      </c>
      <c r="M666" s="2">
        <f t="shared" si="145"/>
        <v>4.4469783352337477E-2</v>
      </c>
      <c r="N666" s="61">
        <v>254</v>
      </c>
      <c r="O666" s="61">
        <v>162</v>
      </c>
      <c r="P666" s="61">
        <v>422</v>
      </c>
      <c r="R666" s="61">
        <v>10</v>
      </c>
      <c r="T666" s="65"/>
      <c r="Y666" s="61">
        <v>12</v>
      </c>
      <c r="Z666" s="61">
        <v>17</v>
      </c>
      <c r="AG666" t="str">
        <f t="shared" si="148"/>
        <v>Van Buren</v>
      </c>
      <c r="AH666" t="s">
        <v>662</v>
      </c>
      <c r="AI666">
        <v>2</v>
      </c>
      <c r="AK666">
        <v>1</v>
      </c>
      <c r="AL666" s="105">
        <v>23</v>
      </c>
      <c r="AM666" s="107">
        <v>3</v>
      </c>
      <c r="AN666" s="107">
        <v>305</v>
      </c>
      <c r="AO666" s="111">
        <v>78570</v>
      </c>
      <c r="AP666" s="111">
        <f t="shared" si="138"/>
        <v>23003</v>
      </c>
      <c r="AQ666" t="s">
        <v>2345</v>
      </c>
      <c r="AR666">
        <f t="shared" si="139"/>
        <v>2378570</v>
      </c>
      <c r="AS666" s="1">
        <v>51</v>
      </c>
      <c r="AV666">
        <v>35.15</v>
      </c>
      <c r="AW666">
        <v>1.2</v>
      </c>
      <c r="AX666">
        <v>33.950000000000003</v>
      </c>
    </row>
    <row r="667" spans="1:50" hidden="1" outlineLevel="1">
      <c r="A667" t="s">
        <v>2881</v>
      </c>
      <c r="B667" s="8" t="s">
        <v>263</v>
      </c>
      <c r="C667" s="1">
        <f t="shared" si="140"/>
        <v>16</v>
      </c>
      <c r="D667" s="8">
        <f>IF(N667&gt;0, RANK(N667,(N667:P667,Q667:AE667)),0)</f>
        <v>3</v>
      </c>
      <c r="E667" s="8">
        <f>IF(O667&gt;0,RANK(O667,(N667:P667,Q667:AE667)),0)</f>
        <v>2</v>
      </c>
      <c r="F667" s="8">
        <f t="shared" si="141"/>
        <v>1</v>
      </c>
      <c r="G667" s="61">
        <f t="shared" si="146"/>
        <v>8</v>
      </c>
      <c r="H667" s="66">
        <f t="shared" si="147"/>
        <v>0.5</v>
      </c>
      <c r="I667" s="7"/>
      <c r="J667" s="2">
        <f t="shared" si="142"/>
        <v>6.25E-2</v>
      </c>
      <c r="K667" s="2">
        <f t="shared" si="143"/>
        <v>0.1875</v>
      </c>
      <c r="L667" s="2">
        <f t="shared" si="144"/>
        <v>0.6875</v>
      </c>
      <c r="M667" s="2">
        <f t="shared" si="145"/>
        <v>6.25E-2</v>
      </c>
      <c r="N667" s="61">
        <v>1</v>
      </c>
      <c r="O667" s="61">
        <v>3</v>
      </c>
      <c r="P667" s="61">
        <v>11</v>
      </c>
      <c r="R667" s="61">
        <v>0</v>
      </c>
      <c r="T667" s="65"/>
      <c r="Y667" s="61">
        <v>0</v>
      </c>
      <c r="Z667" s="61">
        <v>1</v>
      </c>
      <c r="AG667" t="str">
        <f t="shared" si="148"/>
        <v xml:space="preserve"> Van Buren Twps</v>
      </c>
      <c r="AH667" t="s">
        <v>662</v>
      </c>
      <c r="AI667">
        <v>2</v>
      </c>
      <c r="AK667">
        <v>1</v>
      </c>
      <c r="AL667" s="105">
        <v>23</v>
      </c>
      <c r="AM667" s="107">
        <v>3</v>
      </c>
      <c r="AP667" s="111">
        <f t="shared" si="138"/>
        <v>23003</v>
      </c>
      <c r="AQ667" t="s">
        <v>882</v>
      </c>
      <c r="AR667">
        <f t="shared" si="139"/>
        <v>2300000</v>
      </c>
      <c r="AS667" s="1">
        <v>2</v>
      </c>
    </row>
    <row r="668" spans="1:50" hidden="1" outlineLevel="1">
      <c r="A668" t="s">
        <v>2006</v>
      </c>
      <c r="B668" s="8" t="s">
        <v>263</v>
      </c>
      <c r="C668" s="1">
        <f t="shared" si="140"/>
        <v>101</v>
      </c>
      <c r="D668" s="8">
        <f>IF(N668&gt;0, RANK(N668,(N668:P668,Q668:AE668)),0)</f>
        <v>3</v>
      </c>
      <c r="E668" s="8">
        <f>IF(O668&gt;0,RANK(O668,(N668:P668,Q668:AE668)),0)</f>
        <v>2</v>
      </c>
      <c r="F668" s="8">
        <f t="shared" si="141"/>
        <v>1</v>
      </c>
      <c r="G668" s="61">
        <f t="shared" si="146"/>
        <v>19</v>
      </c>
      <c r="H668" s="66">
        <f t="shared" si="147"/>
        <v>0.18811881188118812</v>
      </c>
      <c r="I668" s="7"/>
      <c r="J668" s="2">
        <f t="shared" si="142"/>
        <v>0.20792079207920791</v>
      </c>
      <c r="K668" s="2">
        <f t="shared" si="143"/>
        <v>0.21782178217821782</v>
      </c>
      <c r="L668" s="2">
        <f t="shared" si="144"/>
        <v>0.40594059405940597</v>
      </c>
      <c r="M668" s="2">
        <f t="shared" si="145"/>
        <v>0.16831683168316836</v>
      </c>
      <c r="N668" s="61">
        <v>21</v>
      </c>
      <c r="O668" s="61">
        <v>22</v>
      </c>
      <c r="P668" s="61">
        <v>41</v>
      </c>
      <c r="R668" s="61">
        <v>14</v>
      </c>
      <c r="T668" s="65"/>
      <c r="Y668" s="61">
        <v>3</v>
      </c>
      <c r="Z668" s="61">
        <v>0</v>
      </c>
      <c r="AG668" t="str">
        <f t="shared" si="148"/>
        <v>Vanceboro</v>
      </c>
      <c r="AH668" t="s">
        <v>342</v>
      </c>
      <c r="AI668">
        <v>2</v>
      </c>
      <c r="AK668">
        <v>1</v>
      </c>
      <c r="AL668" s="105">
        <v>23</v>
      </c>
      <c r="AM668" s="107">
        <v>29</v>
      </c>
      <c r="AN668" s="107">
        <v>205</v>
      </c>
      <c r="AO668" s="111">
        <v>78675</v>
      </c>
      <c r="AP668" s="111">
        <f t="shared" si="138"/>
        <v>23029</v>
      </c>
      <c r="AQ668" t="s">
        <v>2345</v>
      </c>
      <c r="AR668">
        <f t="shared" si="139"/>
        <v>2378675</v>
      </c>
      <c r="AS668" s="1">
        <v>5</v>
      </c>
      <c r="AV668">
        <v>22.62</v>
      </c>
      <c r="AW668">
        <v>2.1800000000000002</v>
      </c>
      <c r="AX668">
        <v>20.440000000000001</v>
      </c>
    </row>
    <row r="669" spans="1:50" hidden="1" outlineLevel="1">
      <c r="A669" t="s">
        <v>1772</v>
      </c>
      <c r="B669" s="8" t="s">
        <v>263</v>
      </c>
      <c r="C669" s="1">
        <f t="shared" si="140"/>
        <v>2310</v>
      </c>
      <c r="D669" s="8">
        <f>IF(N669&gt;0, RANK(N669,(N669:P669,Q669:AE669)),0)</f>
        <v>3</v>
      </c>
      <c r="E669" s="8">
        <f>IF(O669&gt;0,RANK(O669,(N669:P669,Q669:AE669)),0)</f>
        <v>2</v>
      </c>
      <c r="F669" s="8">
        <f t="shared" si="141"/>
        <v>1</v>
      </c>
      <c r="G669" s="61">
        <f t="shared" si="146"/>
        <v>387</v>
      </c>
      <c r="H669" s="66">
        <f t="shared" si="147"/>
        <v>0.16753246753246753</v>
      </c>
      <c r="I669" s="7"/>
      <c r="J669" s="2">
        <f t="shared" si="142"/>
        <v>0.11818181818181818</v>
      </c>
      <c r="K669" s="2">
        <f t="shared" si="143"/>
        <v>0.34372294372294371</v>
      </c>
      <c r="L669" s="2">
        <f t="shared" si="144"/>
        <v>0.5112554112554113</v>
      </c>
      <c r="M669" s="2">
        <f t="shared" si="145"/>
        <v>2.6839826839826886E-2</v>
      </c>
      <c r="N669" s="61">
        <v>273</v>
      </c>
      <c r="O669" s="61">
        <v>794</v>
      </c>
      <c r="P669" s="61">
        <v>1181</v>
      </c>
      <c r="R669" s="61">
        <v>16</v>
      </c>
      <c r="T669" s="65"/>
      <c r="Y669" s="61">
        <v>19</v>
      </c>
      <c r="Z669" s="61">
        <v>27</v>
      </c>
      <c r="AG669" t="str">
        <f t="shared" si="148"/>
        <v>Vassalboro</v>
      </c>
      <c r="AH669" t="s">
        <v>1222</v>
      </c>
      <c r="AI669">
        <v>1</v>
      </c>
      <c r="AK669">
        <v>1</v>
      </c>
      <c r="AL669" s="105">
        <v>23</v>
      </c>
      <c r="AM669" s="107">
        <v>11</v>
      </c>
      <c r="AN669" s="107">
        <v>110</v>
      </c>
      <c r="AO669" s="111">
        <v>78745</v>
      </c>
      <c r="AP669" s="111">
        <f t="shared" si="138"/>
        <v>23011</v>
      </c>
      <c r="AQ669" t="s">
        <v>2345</v>
      </c>
      <c r="AR669">
        <f t="shared" si="139"/>
        <v>2378745</v>
      </c>
      <c r="AS669" s="1">
        <v>27</v>
      </c>
      <c r="AV669">
        <v>47.78</v>
      </c>
      <c r="AW669">
        <v>3.51</v>
      </c>
      <c r="AX669">
        <v>44.27</v>
      </c>
    </row>
    <row r="670" spans="1:50" hidden="1" outlineLevel="1">
      <c r="A670" t="s">
        <v>1773</v>
      </c>
      <c r="B670" s="8" t="s">
        <v>263</v>
      </c>
      <c r="C670" s="1">
        <f t="shared" si="140"/>
        <v>1076</v>
      </c>
      <c r="D670" s="8">
        <f>IF(N670&gt;0, RANK(N670,(N670:P670,Q670:AE670)),0)</f>
        <v>3</v>
      </c>
      <c r="E670" s="8">
        <f>IF(O670&gt;0,RANK(O670,(N670:P670,Q670:AE670)),0)</f>
        <v>2</v>
      </c>
      <c r="F670" s="8">
        <f t="shared" si="141"/>
        <v>1</v>
      </c>
      <c r="G670" s="61">
        <f t="shared" si="146"/>
        <v>208</v>
      </c>
      <c r="H670" s="66">
        <f t="shared" si="147"/>
        <v>0.19330855018587362</v>
      </c>
      <c r="I670" s="7"/>
      <c r="J670" s="2">
        <f t="shared" si="142"/>
        <v>0.11988847583643122</v>
      </c>
      <c r="K670" s="2">
        <f t="shared" si="143"/>
        <v>0.33550185873605948</v>
      </c>
      <c r="L670" s="2">
        <f t="shared" si="144"/>
        <v>0.52881040892193309</v>
      </c>
      <c r="M670" s="2">
        <f t="shared" si="145"/>
        <v>1.579925650557612E-2</v>
      </c>
      <c r="N670" s="61">
        <v>129</v>
      </c>
      <c r="O670" s="61">
        <v>361</v>
      </c>
      <c r="P670" s="61">
        <v>569</v>
      </c>
      <c r="R670" s="61">
        <v>4</v>
      </c>
      <c r="T670" s="65"/>
      <c r="Y670" s="61">
        <v>4</v>
      </c>
      <c r="Z670" s="61">
        <v>9</v>
      </c>
      <c r="AG670" t="str">
        <f t="shared" si="148"/>
        <v>Veazie</v>
      </c>
      <c r="AH670" t="s">
        <v>1357</v>
      </c>
      <c r="AI670">
        <v>2</v>
      </c>
      <c r="AK670">
        <v>1</v>
      </c>
      <c r="AL670" s="105">
        <v>23</v>
      </c>
      <c r="AM670" s="107">
        <v>19</v>
      </c>
      <c r="AN670" s="107">
        <v>295</v>
      </c>
      <c r="AO670" s="111">
        <v>78780</v>
      </c>
      <c r="AP670" s="111">
        <f t="shared" si="138"/>
        <v>23019</v>
      </c>
      <c r="AQ670" t="s">
        <v>2345</v>
      </c>
      <c r="AR670">
        <f t="shared" si="139"/>
        <v>2378780</v>
      </c>
      <c r="AS670" s="1">
        <v>25</v>
      </c>
      <c r="AV670">
        <v>3.12</v>
      </c>
      <c r="AW670">
        <v>0.19</v>
      </c>
      <c r="AX670">
        <v>2.92</v>
      </c>
    </row>
    <row r="671" spans="1:50" hidden="1" outlineLevel="1">
      <c r="A671" t="s">
        <v>814</v>
      </c>
      <c r="B671" s="8" t="s">
        <v>263</v>
      </c>
      <c r="C671" s="1">
        <f t="shared" si="140"/>
        <v>307</v>
      </c>
      <c r="D671" s="8">
        <f>IF(N671&gt;0, RANK(N671,(N671:P671,Q671:AE671)),0)</f>
        <v>3</v>
      </c>
      <c r="E671" s="8">
        <f>IF(O671&gt;0,RANK(O671,(N671:P671,Q671:AE671)),0)</f>
        <v>2</v>
      </c>
      <c r="F671" s="8">
        <f t="shared" si="141"/>
        <v>1</v>
      </c>
      <c r="G671" s="61">
        <f t="shared" si="146"/>
        <v>41</v>
      </c>
      <c r="H671" s="66">
        <f t="shared" si="147"/>
        <v>0.13355048859934854</v>
      </c>
      <c r="I671" s="7"/>
      <c r="J671" s="2">
        <f t="shared" si="142"/>
        <v>0.13680781758957655</v>
      </c>
      <c r="K671" s="2">
        <f t="shared" si="143"/>
        <v>0.33550488599348532</v>
      </c>
      <c r="L671" s="2">
        <f t="shared" si="144"/>
        <v>0.46905537459283386</v>
      </c>
      <c r="M671" s="2">
        <f t="shared" si="145"/>
        <v>5.8631921824104261E-2</v>
      </c>
      <c r="N671" s="61">
        <v>42</v>
      </c>
      <c r="O671" s="61">
        <v>103</v>
      </c>
      <c r="P671" s="61">
        <v>144</v>
      </c>
      <c r="R671" s="61">
        <v>11</v>
      </c>
      <c r="T671" s="65"/>
      <c r="Y671" s="61">
        <v>3</v>
      </c>
      <c r="Z671" s="61">
        <v>4</v>
      </c>
      <c r="AG671" t="str">
        <f t="shared" si="148"/>
        <v>Verona Island</v>
      </c>
      <c r="AH671" t="s">
        <v>1363</v>
      </c>
      <c r="AI671">
        <v>2</v>
      </c>
      <c r="AK671">
        <v>1</v>
      </c>
      <c r="AL671" s="105">
        <v>23</v>
      </c>
      <c r="AM671" s="107">
        <v>9</v>
      </c>
      <c r="AN671" s="107">
        <v>175</v>
      </c>
      <c r="AO671" s="111">
        <v>78920</v>
      </c>
      <c r="AP671" s="111">
        <f t="shared" si="138"/>
        <v>23009</v>
      </c>
      <c r="AQ671" t="s">
        <v>2345</v>
      </c>
      <c r="AR671">
        <f t="shared" si="139"/>
        <v>2378920</v>
      </c>
      <c r="AS671" s="1">
        <v>12</v>
      </c>
      <c r="AV671">
        <v>8.7200000000000006</v>
      </c>
      <c r="AW671">
        <v>2.4900000000000002</v>
      </c>
      <c r="AX671">
        <v>6.23</v>
      </c>
    </row>
    <row r="672" spans="1:50" hidden="1" outlineLevel="1">
      <c r="A672" t="s">
        <v>1803</v>
      </c>
      <c r="B672" s="8" t="s">
        <v>263</v>
      </c>
      <c r="C672" s="1">
        <f t="shared" si="140"/>
        <v>347</v>
      </c>
      <c r="D672" s="8">
        <f>IF(N672&gt;0, RANK(N672,(N672:P672,Q672:AE672)),0)</f>
        <v>3</v>
      </c>
      <c r="E672" s="8">
        <f>IF(O672&gt;0,RANK(O672,(N672:P672,Q672:AE672)),0)</f>
        <v>2</v>
      </c>
      <c r="F672" s="8">
        <f t="shared" si="141"/>
        <v>1</v>
      </c>
      <c r="G672" s="61">
        <f t="shared" si="146"/>
        <v>99</v>
      </c>
      <c r="H672" s="66">
        <f t="shared" si="147"/>
        <v>0.28530259365994237</v>
      </c>
      <c r="I672" s="7"/>
      <c r="J672" s="2">
        <f t="shared" si="142"/>
        <v>0.1239193083573487</v>
      </c>
      <c r="K672" s="2">
        <f t="shared" si="143"/>
        <v>0.27953890489913547</v>
      </c>
      <c r="L672" s="2">
        <f t="shared" si="144"/>
        <v>0.56484149855907784</v>
      </c>
      <c r="M672" s="2">
        <f t="shared" si="145"/>
        <v>3.1700288184438041E-2</v>
      </c>
      <c r="N672" s="61">
        <v>43</v>
      </c>
      <c r="O672" s="61">
        <v>97</v>
      </c>
      <c r="P672" s="61">
        <v>196</v>
      </c>
      <c r="R672" s="61">
        <v>2</v>
      </c>
      <c r="T672" s="65"/>
      <c r="Y672" s="61">
        <v>4</v>
      </c>
      <c r="Z672" s="61">
        <v>5</v>
      </c>
      <c r="AG672" t="str">
        <f t="shared" si="148"/>
        <v>Vienna</v>
      </c>
      <c r="AH672" t="s">
        <v>1222</v>
      </c>
      <c r="AI672">
        <v>2</v>
      </c>
      <c r="AK672">
        <v>1</v>
      </c>
      <c r="AL672" s="105">
        <v>23</v>
      </c>
      <c r="AM672" s="107">
        <v>11</v>
      </c>
      <c r="AN672" s="107">
        <v>115</v>
      </c>
      <c r="AO672" s="111">
        <v>79025</v>
      </c>
      <c r="AP672" s="111">
        <f t="shared" si="138"/>
        <v>23011</v>
      </c>
      <c r="AQ672" t="s">
        <v>2345</v>
      </c>
      <c r="AR672">
        <f t="shared" si="139"/>
        <v>2379025</v>
      </c>
      <c r="AS672" s="1">
        <v>12</v>
      </c>
      <c r="AV672">
        <v>25.37</v>
      </c>
      <c r="AW672">
        <v>1.2</v>
      </c>
      <c r="AX672">
        <v>24.17</v>
      </c>
    </row>
    <row r="673" spans="1:50" hidden="1" outlineLevel="1">
      <c r="A673" t="s">
        <v>82</v>
      </c>
      <c r="B673" s="8" t="s">
        <v>263</v>
      </c>
      <c r="C673" s="1">
        <f t="shared" si="140"/>
        <v>694</v>
      </c>
      <c r="D673" s="8">
        <f>IF(N673&gt;0, RANK(N673,(N673:P673,Q673:AE673)),0)</f>
        <v>3</v>
      </c>
      <c r="E673" s="8">
        <f>IF(O673&gt;0,RANK(O673,(N673:P673,Q673:AE673)),0)</f>
        <v>2</v>
      </c>
      <c r="F673" s="8">
        <f t="shared" si="141"/>
        <v>1</v>
      </c>
      <c r="G673" s="61">
        <f t="shared" si="146"/>
        <v>339</v>
      </c>
      <c r="H673" s="66">
        <f t="shared" si="147"/>
        <v>0.48847262247838619</v>
      </c>
      <c r="I673" s="7"/>
      <c r="J673" s="2">
        <f t="shared" si="142"/>
        <v>0.13544668587896252</v>
      </c>
      <c r="K673" s="2">
        <f t="shared" si="143"/>
        <v>0.17579250720461095</v>
      </c>
      <c r="L673" s="2">
        <f t="shared" si="144"/>
        <v>0.66426512968299711</v>
      </c>
      <c r="M673" s="2">
        <f t="shared" si="145"/>
        <v>2.4495677233429491E-2</v>
      </c>
      <c r="N673" s="61">
        <v>94</v>
      </c>
      <c r="O673" s="61">
        <v>122</v>
      </c>
      <c r="P673" s="61">
        <v>461</v>
      </c>
      <c r="R673" s="61">
        <v>5</v>
      </c>
      <c r="T673" s="65"/>
      <c r="Y673" s="61">
        <v>5</v>
      </c>
      <c r="Z673" s="61">
        <v>7</v>
      </c>
      <c r="AG673" t="str">
        <f t="shared" si="148"/>
        <v>Vinalhaven</v>
      </c>
      <c r="AH673" t="s">
        <v>533</v>
      </c>
      <c r="AI673">
        <v>1</v>
      </c>
      <c r="AK673">
        <v>1</v>
      </c>
      <c r="AL673" s="105">
        <v>23</v>
      </c>
      <c r="AM673" s="107">
        <v>13</v>
      </c>
      <c r="AN673" s="107">
        <v>80</v>
      </c>
      <c r="AO673" s="111">
        <v>79130</v>
      </c>
      <c r="AP673" s="111">
        <f t="shared" si="138"/>
        <v>23013</v>
      </c>
      <c r="AQ673" t="s">
        <v>2345</v>
      </c>
      <c r="AR673">
        <f t="shared" si="139"/>
        <v>2379130</v>
      </c>
      <c r="AS673" s="1">
        <v>29</v>
      </c>
      <c r="AV673">
        <v>192.77</v>
      </c>
      <c r="AW673">
        <v>167.46</v>
      </c>
      <c r="AX673">
        <v>25.31</v>
      </c>
    </row>
    <row r="674" spans="1:50" hidden="1" outlineLevel="1">
      <c r="A674" t="s">
        <v>2453</v>
      </c>
      <c r="B674" s="8" t="s">
        <v>263</v>
      </c>
      <c r="C674" s="1">
        <f t="shared" si="140"/>
        <v>131</v>
      </c>
      <c r="D674" s="8">
        <f>IF(N674&gt;0, RANK(N674,(N674:P674,Q674:AE674)),0)</f>
        <v>3</v>
      </c>
      <c r="E674" s="8">
        <f>IF(O674&gt;0,RANK(O674,(N674:P674,Q674:AE674)),0)</f>
        <v>1</v>
      </c>
      <c r="F674" s="8">
        <f t="shared" si="141"/>
        <v>2</v>
      </c>
      <c r="G674" s="61">
        <f t="shared" si="146"/>
        <v>12</v>
      </c>
      <c r="H674" s="66">
        <f t="shared" si="147"/>
        <v>9.1603053435114504E-2</v>
      </c>
      <c r="I674" s="7"/>
      <c r="J674" s="2">
        <f t="shared" si="142"/>
        <v>0.12977099236641221</v>
      </c>
      <c r="K674" s="2">
        <f t="shared" si="143"/>
        <v>0.46564885496183206</v>
      </c>
      <c r="L674" s="2">
        <f t="shared" si="144"/>
        <v>0.37404580152671757</v>
      </c>
      <c r="M674" s="2">
        <f t="shared" si="145"/>
        <v>3.0534351145038163E-2</v>
      </c>
      <c r="N674" s="61">
        <v>17</v>
      </c>
      <c r="O674" s="61">
        <v>61</v>
      </c>
      <c r="P674" s="61">
        <v>49</v>
      </c>
      <c r="R674" s="61">
        <v>1</v>
      </c>
      <c r="T674" s="65"/>
      <c r="Y674" s="61">
        <v>3</v>
      </c>
      <c r="Z674" s="61">
        <v>0</v>
      </c>
      <c r="AG674" t="str">
        <f t="shared" si="148"/>
        <v>Wade</v>
      </c>
      <c r="AH674" t="s">
        <v>662</v>
      </c>
      <c r="AI674">
        <v>2</v>
      </c>
      <c r="AK674">
        <v>1</v>
      </c>
      <c r="AL674" s="105">
        <v>23</v>
      </c>
      <c r="AM674" s="107">
        <v>3</v>
      </c>
      <c r="AN674" s="107">
        <v>310</v>
      </c>
      <c r="AO674" s="111">
        <v>79270</v>
      </c>
      <c r="AP674" s="111">
        <f t="shared" si="138"/>
        <v>23003</v>
      </c>
      <c r="AQ674" t="s">
        <v>2345</v>
      </c>
      <c r="AR674">
        <f t="shared" si="139"/>
        <v>2379270</v>
      </c>
      <c r="AS674" s="1">
        <v>6</v>
      </c>
      <c r="AV674">
        <v>36.42</v>
      </c>
      <c r="AW674">
        <v>0.28000000000000003</v>
      </c>
      <c r="AX674">
        <v>36.14</v>
      </c>
    </row>
    <row r="675" spans="1:50" hidden="1" outlineLevel="1">
      <c r="A675" t="s">
        <v>570</v>
      </c>
      <c r="B675" s="8" t="s">
        <v>263</v>
      </c>
      <c r="C675" s="1">
        <f t="shared" si="140"/>
        <v>55</v>
      </c>
      <c r="D675" s="8">
        <f>IF(N675&gt;0, RANK(N675,(N675:P675,Q675:AE675)),0)</f>
        <v>3</v>
      </c>
      <c r="E675" s="8">
        <f>IF(O675&gt;0,RANK(O675,(N675:P675,Q675:AE675)),0)</f>
        <v>1</v>
      </c>
      <c r="F675" s="8">
        <f t="shared" si="141"/>
        <v>2</v>
      </c>
      <c r="G675" s="61">
        <f t="shared" si="146"/>
        <v>4</v>
      </c>
      <c r="H675" s="66">
        <f t="shared" si="147"/>
        <v>7.2727272727272724E-2</v>
      </c>
      <c r="I675" s="7"/>
      <c r="J675" s="2">
        <f t="shared" si="142"/>
        <v>5.4545454545454543E-2</v>
      </c>
      <c r="K675" s="2">
        <f t="shared" si="143"/>
        <v>0.47272727272727272</v>
      </c>
      <c r="L675" s="2">
        <f t="shared" si="144"/>
        <v>0.4</v>
      </c>
      <c r="M675" s="2">
        <f t="shared" si="145"/>
        <v>7.2727272727272696E-2</v>
      </c>
      <c r="N675" s="61">
        <v>3</v>
      </c>
      <c r="O675" s="61">
        <v>26</v>
      </c>
      <c r="P675" s="61">
        <v>22</v>
      </c>
      <c r="R675" s="61">
        <v>1</v>
      </c>
      <c r="T675" s="65"/>
      <c r="Y675" s="61">
        <v>3</v>
      </c>
      <c r="Z675" s="61">
        <v>0</v>
      </c>
      <c r="AG675" t="str">
        <f t="shared" si="148"/>
        <v>Waite</v>
      </c>
      <c r="AH675" t="s">
        <v>342</v>
      </c>
      <c r="AI675">
        <v>2</v>
      </c>
      <c r="AK675">
        <v>1</v>
      </c>
      <c r="AL675" s="105">
        <v>23</v>
      </c>
      <c r="AM675" s="107">
        <v>29</v>
      </c>
      <c r="AN675" s="107">
        <v>210</v>
      </c>
      <c r="AO675" s="111">
        <v>79375</v>
      </c>
      <c r="AP675" s="111">
        <f t="shared" ref="AP675:AP725" si="150">AL675*1000+AM675</f>
        <v>23029</v>
      </c>
      <c r="AQ675" t="s">
        <v>2345</v>
      </c>
      <c r="AR675">
        <f t="shared" si="139"/>
        <v>2379375</v>
      </c>
      <c r="AS675" s="1">
        <v>3</v>
      </c>
      <c r="AV675">
        <v>43.18</v>
      </c>
      <c r="AW675">
        <v>0.06</v>
      </c>
      <c r="AX675">
        <v>43.12</v>
      </c>
    </row>
    <row r="676" spans="1:50" hidden="1" outlineLevel="1">
      <c r="A676" t="s">
        <v>780</v>
      </c>
      <c r="B676" s="8" t="s">
        <v>263</v>
      </c>
      <c r="C676" s="1">
        <f t="shared" si="140"/>
        <v>406</v>
      </c>
      <c r="D676" s="8">
        <f>IF(N676&gt;0, RANK(N676,(N676:P676,Q676:AE676)),0)</f>
        <v>3</v>
      </c>
      <c r="E676" s="8">
        <f>IF(O676&gt;0,RANK(O676,(N676:P676,Q676:AE676)),0)</f>
        <v>2</v>
      </c>
      <c r="F676" s="8">
        <f t="shared" si="141"/>
        <v>1</v>
      </c>
      <c r="G676" s="61">
        <f t="shared" si="146"/>
        <v>62</v>
      </c>
      <c r="H676" s="66">
        <f t="shared" si="147"/>
        <v>0.15270935960591134</v>
      </c>
      <c r="I676" s="7"/>
      <c r="J676" s="2">
        <f t="shared" si="142"/>
        <v>0.13054187192118227</v>
      </c>
      <c r="K676" s="2">
        <f t="shared" si="143"/>
        <v>0.33743842364532017</v>
      </c>
      <c r="L676" s="2">
        <f t="shared" si="144"/>
        <v>0.49014778325123154</v>
      </c>
      <c r="M676" s="2">
        <f t="shared" si="145"/>
        <v>4.1871921182266014E-2</v>
      </c>
      <c r="N676" s="61">
        <v>53</v>
      </c>
      <c r="O676" s="61">
        <v>137</v>
      </c>
      <c r="P676" s="61">
        <v>199</v>
      </c>
      <c r="R676" s="61">
        <v>6</v>
      </c>
      <c r="T676" s="65"/>
      <c r="Y676" s="61">
        <v>5</v>
      </c>
      <c r="Z676" s="61">
        <v>6</v>
      </c>
      <c r="AG676" t="str">
        <f t="shared" si="148"/>
        <v>Waldo</v>
      </c>
      <c r="AH676" t="s">
        <v>780</v>
      </c>
      <c r="AI676">
        <v>2</v>
      </c>
      <c r="AK676">
        <v>1</v>
      </c>
      <c r="AL676" s="105">
        <v>23</v>
      </c>
      <c r="AM676" s="107">
        <v>27</v>
      </c>
      <c r="AN676" s="107">
        <v>125</v>
      </c>
      <c r="AO676" s="111">
        <v>79480</v>
      </c>
      <c r="AP676" s="111">
        <f t="shared" si="150"/>
        <v>23027</v>
      </c>
      <c r="AQ676" t="s">
        <v>2345</v>
      </c>
      <c r="AR676">
        <f t="shared" si="139"/>
        <v>2379480</v>
      </c>
      <c r="AS676" s="1">
        <v>25</v>
      </c>
      <c r="AV676">
        <v>19.41</v>
      </c>
      <c r="AW676">
        <v>0.01</v>
      </c>
      <c r="AX676">
        <v>19.41</v>
      </c>
    </row>
    <row r="677" spans="1:50" hidden="1" outlineLevel="1">
      <c r="A677" t="s">
        <v>398</v>
      </c>
      <c r="B677" s="8" t="s">
        <v>263</v>
      </c>
      <c r="C677" s="1">
        <f t="shared" si="140"/>
        <v>2539</v>
      </c>
      <c r="D677" s="8">
        <f>IF(N677&gt;0, RANK(N677,(N677:P677,Q677:AE677)),0)</f>
        <v>3</v>
      </c>
      <c r="E677" s="8">
        <f>IF(O677&gt;0,RANK(O677,(N677:P677,Q677:AE677)),0)</f>
        <v>2</v>
      </c>
      <c r="F677" s="8">
        <f t="shared" si="141"/>
        <v>1</v>
      </c>
      <c r="G677" s="61">
        <f t="shared" si="146"/>
        <v>392</v>
      </c>
      <c r="H677" s="66">
        <f t="shared" si="147"/>
        <v>0.15439149271366681</v>
      </c>
      <c r="I677" s="7"/>
      <c r="J677" s="2">
        <f t="shared" si="142"/>
        <v>0.10043324143363529</v>
      </c>
      <c r="K677" s="2">
        <f t="shared" si="143"/>
        <v>0.36037810161480899</v>
      </c>
      <c r="L677" s="2">
        <f t="shared" si="144"/>
        <v>0.5147695943284758</v>
      </c>
      <c r="M677" s="2">
        <f t="shared" si="145"/>
        <v>2.4419062623079912E-2</v>
      </c>
      <c r="N677" s="61">
        <v>255</v>
      </c>
      <c r="O677" s="61">
        <v>915</v>
      </c>
      <c r="P677" s="61">
        <v>1307</v>
      </c>
      <c r="R677" s="61">
        <v>22</v>
      </c>
      <c r="T677" s="65"/>
      <c r="Y677" s="61">
        <v>19</v>
      </c>
      <c r="Z677" s="61">
        <v>21</v>
      </c>
      <c r="AG677" t="str">
        <f t="shared" si="148"/>
        <v>Waldoboro</v>
      </c>
      <c r="AH677" t="s">
        <v>2246</v>
      </c>
      <c r="AI677">
        <v>1</v>
      </c>
      <c r="AK677">
        <v>1</v>
      </c>
      <c r="AL677" s="105">
        <v>23</v>
      </c>
      <c r="AM677" s="107">
        <v>15</v>
      </c>
      <c r="AN677" s="107">
        <v>85</v>
      </c>
      <c r="AO677" s="111">
        <v>79550</v>
      </c>
      <c r="AP677" s="111">
        <f t="shared" si="150"/>
        <v>23015</v>
      </c>
      <c r="AQ677" t="s">
        <v>2345</v>
      </c>
      <c r="AR677">
        <f t="shared" si="139"/>
        <v>2379550</v>
      </c>
      <c r="AS677" s="1">
        <v>78</v>
      </c>
      <c r="AV677">
        <v>78.819999999999993</v>
      </c>
      <c r="AW677">
        <v>7.63</v>
      </c>
      <c r="AX677">
        <v>71.19</v>
      </c>
    </row>
    <row r="678" spans="1:50" hidden="1" outlineLevel="1">
      <c r="A678" t="s">
        <v>2047</v>
      </c>
      <c r="B678" s="8" t="s">
        <v>263</v>
      </c>
      <c r="C678" s="1">
        <f t="shared" si="140"/>
        <v>810</v>
      </c>
      <c r="D678" s="8">
        <f>IF(N678&gt;0, RANK(N678,(N678:P678,Q678:AE678)),0)</f>
        <v>3</v>
      </c>
      <c r="E678" s="8">
        <f>IF(O678&gt;0,RANK(O678,(N678:P678,Q678:AE678)),0)</f>
        <v>2</v>
      </c>
      <c r="F678" s="8">
        <f t="shared" si="141"/>
        <v>1</v>
      </c>
      <c r="G678" s="61">
        <f t="shared" si="146"/>
        <v>117</v>
      </c>
      <c r="H678" s="66">
        <f t="shared" si="147"/>
        <v>0.14444444444444443</v>
      </c>
      <c r="I678" s="7"/>
      <c r="J678" s="2">
        <f t="shared" si="142"/>
        <v>8.1481481481481488E-2</v>
      </c>
      <c r="K678" s="2">
        <f t="shared" si="143"/>
        <v>0.36790123456790125</v>
      </c>
      <c r="L678" s="2">
        <f t="shared" si="144"/>
        <v>0.51234567901234573</v>
      </c>
      <c r="M678" s="2">
        <f t="shared" si="145"/>
        <v>3.8271604938271531E-2</v>
      </c>
      <c r="N678" s="61">
        <v>66</v>
      </c>
      <c r="O678" s="61">
        <v>298</v>
      </c>
      <c r="P678" s="61">
        <v>415</v>
      </c>
      <c r="R678" s="61">
        <v>7</v>
      </c>
      <c r="T678" s="65"/>
      <c r="Y678" s="61">
        <v>5</v>
      </c>
      <c r="Z678" s="61">
        <v>19</v>
      </c>
      <c r="AG678" t="str">
        <f t="shared" si="148"/>
        <v>Wales</v>
      </c>
      <c r="AH678" t="s">
        <v>1955</v>
      </c>
      <c r="AI678">
        <v>2</v>
      </c>
      <c r="AK678">
        <v>1</v>
      </c>
      <c r="AL678" s="105">
        <v>23</v>
      </c>
      <c r="AM678" s="107">
        <v>1</v>
      </c>
      <c r="AN678" s="107">
        <v>65</v>
      </c>
      <c r="AO678" s="111">
        <v>79585</v>
      </c>
      <c r="AP678" s="111">
        <f t="shared" si="150"/>
        <v>23001</v>
      </c>
      <c r="AQ678" t="s">
        <v>2345</v>
      </c>
      <c r="AR678">
        <f t="shared" si="139"/>
        <v>2379585</v>
      </c>
      <c r="AS678" s="1">
        <v>39</v>
      </c>
      <c r="AV678">
        <v>17.09</v>
      </c>
      <c r="AW678">
        <v>0.96</v>
      </c>
      <c r="AX678">
        <v>16.13</v>
      </c>
    </row>
    <row r="679" spans="1:50" hidden="1" outlineLevel="1">
      <c r="A679" t="s">
        <v>1816</v>
      </c>
      <c r="B679" s="8" t="s">
        <v>263</v>
      </c>
      <c r="C679" s="1">
        <f t="shared" ref="C679:C726" si="151">SUM(N679:AE679)</f>
        <v>273</v>
      </c>
      <c r="D679" s="8">
        <f>IF(N679&gt;0, RANK(N679,(N679:P679,Q679:AE679)),0)</f>
        <v>3</v>
      </c>
      <c r="E679" s="8">
        <f>IF(O679&gt;0,RANK(O679,(N679:P679,Q679:AE679)),0)</f>
        <v>2</v>
      </c>
      <c r="F679" s="8">
        <f t="shared" ref="F679:F726" si="152">IF(P679&gt;0,RANK(P679,(N679:AE679)),0)</f>
        <v>1</v>
      </c>
      <c r="G679" s="61">
        <f t="shared" si="146"/>
        <v>105</v>
      </c>
      <c r="H679" s="66">
        <f t="shared" si="147"/>
        <v>0.38461538461538464</v>
      </c>
      <c r="I679" s="7"/>
      <c r="J679" s="2">
        <f t="shared" ref="J679:J726" si="153">IF(C679=0,"-",N679/C679)</f>
        <v>0.16117216117216118</v>
      </c>
      <c r="K679" s="2">
        <f t="shared" ref="K679:K726" si="154">IF(C679=0,"-",O679/C679)</f>
        <v>0.20512820512820512</v>
      </c>
      <c r="L679" s="2">
        <f t="shared" ref="L679:L726" si="155">IF(C679=0,"-",P679/C679)</f>
        <v>0.58974358974358976</v>
      </c>
      <c r="M679" s="2">
        <f t="shared" ref="M679:M726" si="156">IF(C679=0,"-",(1-J679-K679-L679))</f>
        <v>4.3956043956043911E-2</v>
      </c>
      <c r="N679" s="61">
        <v>44</v>
      </c>
      <c r="O679" s="61">
        <v>56</v>
      </c>
      <c r="P679" s="61">
        <v>161</v>
      </c>
      <c r="R679" s="61">
        <v>4</v>
      </c>
      <c r="T679" s="65"/>
      <c r="Y679" s="61">
        <v>4</v>
      </c>
      <c r="Z679" s="61">
        <v>4</v>
      </c>
      <c r="AG679" t="str">
        <f t="shared" si="148"/>
        <v>Wallagrass</v>
      </c>
      <c r="AH679" t="s">
        <v>662</v>
      </c>
      <c r="AI679">
        <v>2</v>
      </c>
      <c r="AK679">
        <v>1</v>
      </c>
      <c r="AL679" s="105">
        <v>23</v>
      </c>
      <c r="AM679" s="107">
        <v>3</v>
      </c>
      <c r="AN679" s="107">
        <v>315</v>
      </c>
      <c r="AO679" s="111">
        <v>79865</v>
      </c>
      <c r="AP679" s="111">
        <f t="shared" si="150"/>
        <v>23003</v>
      </c>
      <c r="AQ679" t="s">
        <v>2345</v>
      </c>
      <c r="AR679">
        <f t="shared" si="139"/>
        <v>2379865</v>
      </c>
      <c r="AS679" s="1">
        <v>17</v>
      </c>
      <c r="AV679">
        <v>40.450000000000003</v>
      </c>
      <c r="AW679">
        <v>0.68</v>
      </c>
      <c r="AX679">
        <v>39.76</v>
      </c>
    </row>
    <row r="680" spans="1:50" hidden="1" outlineLevel="1">
      <c r="A680" t="s">
        <v>2106</v>
      </c>
      <c r="B680" s="8" t="s">
        <v>263</v>
      </c>
      <c r="C680" s="1">
        <f t="shared" si="151"/>
        <v>172</v>
      </c>
      <c r="D680" s="8">
        <f>IF(N680&gt;0, RANK(N680,(N680:P680,Q680:AE680)),0)</f>
        <v>3</v>
      </c>
      <c r="E680" s="8">
        <f>IF(O680&gt;0,RANK(O680,(N680:P680,Q680:AE680)),0)</f>
        <v>1</v>
      </c>
      <c r="F680" s="8">
        <f t="shared" si="152"/>
        <v>2</v>
      </c>
      <c r="G680" s="61">
        <f t="shared" si="146"/>
        <v>29</v>
      </c>
      <c r="H680" s="66">
        <f t="shared" si="147"/>
        <v>0.16860465116279069</v>
      </c>
      <c r="I680" s="7"/>
      <c r="J680" s="2">
        <f t="shared" si="153"/>
        <v>9.3023255813953487E-2</v>
      </c>
      <c r="K680" s="2">
        <f t="shared" si="154"/>
        <v>0.51162790697674421</v>
      </c>
      <c r="L680" s="2">
        <f t="shared" si="155"/>
        <v>0.34302325581395349</v>
      </c>
      <c r="M680" s="2">
        <f t="shared" si="156"/>
        <v>5.2325581395348875E-2</v>
      </c>
      <c r="N680" s="61">
        <v>16</v>
      </c>
      <c r="O680" s="61">
        <v>88</v>
      </c>
      <c r="P680" s="61">
        <v>59</v>
      </c>
      <c r="R680" s="61">
        <v>3</v>
      </c>
      <c r="T680" s="65"/>
      <c r="Y680" s="61">
        <v>2</v>
      </c>
      <c r="Z680" s="61">
        <v>4</v>
      </c>
      <c r="AG680" t="str">
        <f t="shared" si="148"/>
        <v>Waltham</v>
      </c>
      <c r="AH680" t="s">
        <v>1363</v>
      </c>
      <c r="AI680">
        <v>2</v>
      </c>
      <c r="AK680">
        <v>1</v>
      </c>
      <c r="AL680" s="105">
        <v>23</v>
      </c>
      <c r="AM680" s="107">
        <v>9</v>
      </c>
      <c r="AN680" s="107">
        <v>180</v>
      </c>
      <c r="AO680" s="111">
        <v>80040</v>
      </c>
      <c r="AP680" s="111">
        <f t="shared" si="150"/>
        <v>23009</v>
      </c>
      <c r="AQ680" t="s">
        <v>2345</v>
      </c>
      <c r="AR680">
        <f t="shared" si="139"/>
        <v>2380040</v>
      </c>
      <c r="AS680" s="1">
        <v>12</v>
      </c>
      <c r="AV680">
        <v>32.99</v>
      </c>
      <c r="AW680">
        <v>3.28</v>
      </c>
      <c r="AX680">
        <v>29.71</v>
      </c>
    </row>
    <row r="681" spans="1:50" hidden="1" outlineLevel="1">
      <c r="A681" t="s">
        <v>290</v>
      </c>
      <c r="B681" s="8" t="s">
        <v>263</v>
      </c>
      <c r="C681" s="1">
        <f t="shared" si="151"/>
        <v>1938</v>
      </c>
      <c r="D681" s="8">
        <f>IF(N681&gt;0, RANK(N681,(N681:P681,Q681:AE681)),0)</f>
        <v>3</v>
      </c>
      <c r="E681" s="8">
        <f>IF(O681&gt;0,RANK(O681,(N681:P681,Q681:AE681)),0)</f>
        <v>2</v>
      </c>
      <c r="F681" s="8">
        <f t="shared" si="152"/>
        <v>1</v>
      </c>
      <c r="G681" s="61">
        <f t="shared" si="146"/>
        <v>372</v>
      </c>
      <c r="H681" s="66">
        <f t="shared" si="147"/>
        <v>0.19195046439628483</v>
      </c>
      <c r="I681" s="7"/>
      <c r="J681" s="2">
        <f t="shared" si="153"/>
        <v>7.3787409700722395E-2</v>
      </c>
      <c r="K681" s="2">
        <f t="shared" si="154"/>
        <v>0.35190918472652216</v>
      </c>
      <c r="L681" s="2">
        <f t="shared" si="155"/>
        <v>0.54385964912280704</v>
      </c>
      <c r="M681" s="2">
        <f t="shared" si="156"/>
        <v>3.0443756449948345E-2</v>
      </c>
      <c r="N681" s="61">
        <v>143</v>
      </c>
      <c r="O681" s="61">
        <v>682</v>
      </c>
      <c r="P681" s="61">
        <v>1054</v>
      </c>
      <c r="R681" s="61">
        <v>15</v>
      </c>
      <c r="T681" s="65"/>
      <c r="Y681" s="61">
        <v>25</v>
      </c>
      <c r="Z681" s="61">
        <v>19</v>
      </c>
      <c r="AG681" t="str">
        <f t="shared" si="148"/>
        <v>Warren</v>
      </c>
      <c r="AH681" t="s">
        <v>533</v>
      </c>
      <c r="AI681">
        <v>1</v>
      </c>
      <c r="AK681">
        <v>1</v>
      </c>
      <c r="AL681" s="105">
        <v>23</v>
      </c>
      <c r="AM681" s="107">
        <v>13</v>
      </c>
      <c r="AN681" s="107">
        <v>85</v>
      </c>
      <c r="AO681" s="111">
        <v>80215</v>
      </c>
      <c r="AP681" s="111">
        <f t="shared" si="150"/>
        <v>23013</v>
      </c>
      <c r="AQ681" t="s">
        <v>2345</v>
      </c>
      <c r="AR681">
        <f t="shared" si="139"/>
        <v>2380215</v>
      </c>
      <c r="AS681" s="1">
        <v>30</v>
      </c>
      <c r="AV681">
        <v>48.68</v>
      </c>
      <c r="AW681">
        <v>2.2999999999999998</v>
      </c>
      <c r="AX681">
        <v>46.38</v>
      </c>
    </row>
    <row r="682" spans="1:50" hidden="1" outlineLevel="1">
      <c r="A682" t="s">
        <v>1009</v>
      </c>
      <c r="B682" s="8" t="s">
        <v>263</v>
      </c>
      <c r="C682" s="1">
        <f t="shared" si="151"/>
        <v>743</v>
      </c>
      <c r="D682" s="8">
        <f>IF(N682&gt;0, RANK(N682,(N682:P682,Q682:AE682)),0)</f>
        <v>3</v>
      </c>
      <c r="E682" s="8">
        <f>IF(O682&gt;0,RANK(O682,(N682:P682,Q682:AE682)),0)</f>
        <v>2</v>
      </c>
      <c r="F682" s="8">
        <f t="shared" si="152"/>
        <v>1</v>
      </c>
      <c r="G682" s="61">
        <f t="shared" si="146"/>
        <v>28</v>
      </c>
      <c r="H682" s="66">
        <f t="shared" si="147"/>
        <v>3.7685060565275909E-2</v>
      </c>
      <c r="I682" s="7"/>
      <c r="J682" s="2">
        <f t="shared" si="153"/>
        <v>0.12382234185733512</v>
      </c>
      <c r="K682" s="2">
        <f t="shared" si="154"/>
        <v>0.40242261103633914</v>
      </c>
      <c r="L682" s="2">
        <f t="shared" si="155"/>
        <v>0.44010767160161507</v>
      </c>
      <c r="M682" s="2">
        <f t="shared" si="156"/>
        <v>3.3647375504710697E-2</v>
      </c>
      <c r="N682" s="61">
        <v>92</v>
      </c>
      <c r="O682" s="61">
        <v>299</v>
      </c>
      <c r="P682" s="61">
        <v>327</v>
      </c>
      <c r="R682" s="61">
        <v>5</v>
      </c>
      <c r="T682" s="65"/>
      <c r="Y682" s="61">
        <v>9</v>
      </c>
      <c r="Z682" s="61">
        <v>11</v>
      </c>
      <c r="AG682" t="str">
        <f t="shared" si="148"/>
        <v>Washburn</v>
      </c>
      <c r="AH682" t="s">
        <v>662</v>
      </c>
      <c r="AI682">
        <v>2</v>
      </c>
      <c r="AK682">
        <v>1</v>
      </c>
      <c r="AL682" s="105">
        <v>23</v>
      </c>
      <c r="AM682" s="107">
        <v>3</v>
      </c>
      <c r="AN682" s="107">
        <v>320</v>
      </c>
      <c r="AO682" s="111">
        <v>80285</v>
      </c>
      <c r="AP682" s="111">
        <f t="shared" si="150"/>
        <v>23003</v>
      </c>
      <c r="AQ682" t="s">
        <v>2345</v>
      </c>
      <c r="AR682">
        <f t="shared" si="139"/>
        <v>2380285</v>
      </c>
      <c r="AS682" s="1">
        <v>49</v>
      </c>
      <c r="AV682">
        <v>34.94</v>
      </c>
      <c r="AW682">
        <v>0.7</v>
      </c>
      <c r="AX682">
        <v>34.24</v>
      </c>
    </row>
    <row r="683" spans="1:50" hidden="1" outlineLevel="1">
      <c r="A683" t="s">
        <v>342</v>
      </c>
      <c r="B683" s="8" t="s">
        <v>263</v>
      </c>
      <c r="C683" s="1">
        <f t="shared" si="151"/>
        <v>854</v>
      </c>
      <c r="D683" s="8">
        <f>IF(N683&gt;0, RANK(N683,(N683:P683,Q683:AE683)),0)</f>
        <v>3</v>
      </c>
      <c r="E683" s="8">
        <f>IF(O683&gt;0,RANK(O683,(N683:P683,Q683:AE683)),0)</f>
        <v>2</v>
      </c>
      <c r="F683" s="8">
        <f t="shared" si="152"/>
        <v>1</v>
      </c>
      <c r="G683" s="61">
        <f t="shared" si="146"/>
        <v>79</v>
      </c>
      <c r="H683" s="66">
        <f t="shared" si="147"/>
        <v>9.2505854800936774E-2</v>
      </c>
      <c r="I683" s="7"/>
      <c r="J683" s="2">
        <f t="shared" si="153"/>
        <v>9.8360655737704916E-2</v>
      </c>
      <c r="K683" s="2">
        <f t="shared" si="154"/>
        <v>0.37002341920374709</v>
      </c>
      <c r="L683" s="2">
        <f t="shared" si="155"/>
        <v>0.46252927400468385</v>
      </c>
      <c r="M683" s="2">
        <f t="shared" si="156"/>
        <v>6.9086651053864079E-2</v>
      </c>
      <c r="N683" s="61">
        <v>84</v>
      </c>
      <c r="O683" s="61">
        <v>316</v>
      </c>
      <c r="P683" s="61">
        <v>395</v>
      </c>
      <c r="R683" s="61">
        <v>32</v>
      </c>
      <c r="T683" s="65"/>
      <c r="Y683" s="61">
        <v>15</v>
      </c>
      <c r="Z683" s="61">
        <v>12</v>
      </c>
      <c r="AG683" t="str">
        <f t="shared" si="148"/>
        <v>Washington</v>
      </c>
      <c r="AH683" t="s">
        <v>533</v>
      </c>
      <c r="AI683">
        <v>1</v>
      </c>
      <c r="AK683">
        <v>1</v>
      </c>
      <c r="AL683" s="105">
        <v>23</v>
      </c>
      <c r="AM683" s="107">
        <v>13</v>
      </c>
      <c r="AN683" s="107">
        <v>90</v>
      </c>
      <c r="AO683" s="111">
        <v>80425</v>
      </c>
      <c r="AP683" s="111">
        <f t="shared" si="150"/>
        <v>23013</v>
      </c>
      <c r="AQ683" t="s">
        <v>2345</v>
      </c>
      <c r="AR683">
        <f t="shared" si="139"/>
        <v>2380425</v>
      </c>
      <c r="AS683" s="1">
        <v>35</v>
      </c>
      <c r="AV683">
        <v>39.19</v>
      </c>
      <c r="AW683">
        <v>1.19</v>
      </c>
      <c r="AX683">
        <v>37.99</v>
      </c>
    </row>
    <row r="684" spans="1:50" hidden="1" outlineLevel="1">
      <c r="A684" t="s">
        <v>1056</v>
      </c>
      <c r="B684" s="8" t="s">
        <v>263</v>
      </c>
      <c r="C684" s="1">
        <f t="shared" si="151"/>
        <v>3456</v>
      </c>
      <c r="D684" s="8">
        <f>IF(N684&gt;0, RANK(N684,(N684:P684,Q684:AE684)),0)</f>
        <v>3</v>
      </c>
      <c r="E684" s="8">
        <f>IF(O684&gt;0,RANK(O684,(N684:P684,Q684:AE684)),0)</f>
        <v>2</v>
      </c>
      <c r="F684" s="8">
        <f t="shared" si="152"/>
        <v>1</v>
      </c>
      <c r="G684" s="61">
        <f t="shared" si="146"/>
        <v>787</v>
      </c>
      <c r="H684" s="66">
        <f t="shared" si="147"/>
        <v>0.22771990740740741</v>
      </c>
      <c r="I684" s="7"/>
      <c r="J684" s="2">
        <f t="shared" si="153"/>
        <v>0.11400462962962964</v>
      </c>
      <c r="K684" s="2">
        <f t="shared" si="154"/>
        <v>0.31336805555555558</v>
      </c>
      <c r="L684" s="2">
        <f t="shared" si="155"/>
        <v>0.54108796296296291</v>
      </c>
      <c r="M684" s="2">
        <f t="shared" si="156"/>
        <v>3.153935185185186E-2</v>
      </c>
      <c r="N684" s="61">
        <v>394</v>
      </c>
      <c r="O684" s="61">
        <v>1083</v>
      </c>
      <c r="P684" s="61">
        <v>1870</v>
      </c>
      <c r="R684" s="61">
        <v>36</v>
      </c>
      <c r="T684" s="65"/>
      <c r="Y684" s="61">
        <v>25</v>
      </c>
      <c r="Z684" s="61">
        <v>48</v>
      </c>
      <c r="AG684" t="str">
        <f t="shared" si="148"/>
        <v>Waterboro</v>
      </c>
      <c r="AH684" t="s">
        <v>1530</v>
      </c>
      <c r="AI684">
        <v>1</v>
      </c>
      <c r="AK684">
        <v>1</v>
      </c>
      <c r="AL684" s="105">
        <v>23</v>
      </c>
      <c r="AM684" s="107">
        <v>31</v>
      </c>
      <c r="AN684" s="107">
        <v>130</v>
      </c>
      <c r="AO684" s="111">
        <v>80530</v>
      </c>
      <c r="AP684" s="111">
        <f t="shared" si="150"/>
        <v>23031</v>
      </c>
      <c r="AQ684" t="s">
        <v>2345</v>
      </c>
      <c r="AR684">
        <f t="shared" si="139"/>
        <v>2380530</v>
      </c>
      <c r="AS684" s="1">
        <v>181</v>
      </c>
      <c r="AV684">
        <v>57.38</v>
      </c>
      <c r="AW684">
        <v>1.84</v>
      </c>
      <c r="AX684">
        <v>55.53</v>
      </c>
    </row>
    <row r="685" spans="1:50" hidden="1" outlineLevel="1">
      <c r="A685" t="s">
        <v>503</v>
      </c>
      <c r="B685" s="8" t="s">
        <v>263</v>
      </c>
      <c r="C685" s="1">
        <f t="shared" ref="C685:C724" si="157">SUM(N685:AE685)</f>
        <v>870</v>
      </c>
      <c r="D685" s="8">
        <f>IF(N685&gt;0, RANK(N685,(N685:P685,Q685:AE685)),0)</f>
        <v>3</v>
      </c>
      <c r="E685" s="8">
        <f>IF(O685&gt;0,RANK(O685,(N685:P685,Q685:AE685)),0)</f>
        <v>2</v>
      </c>
      <c r="F685" s="8">
        <f t="shared" ref="F685:F724" si="158">IF(P685&gt;0,RANK(P685,(N685:AE685)),0)</f>
        <v>1</v>
      </c>
      <c r="G685" s="61">
        <f t="shared" ref="G685:G724" si="159">IF(C685&gt;0,MAX(N685:P685)-LARGE(N685:P685,2),0)</f>
        <v>227</v>
      </c>
      <c r="H685" s="66">
        <f t="shared" ref="H685:H724" si="160">IF(C685&gt;0,G685/C685,0)</f>
        <v>0.26091954022988506</v>
      </c>
      <c r="I685" s="7"/>
      <c r="J685" s="2">
        <f t="shared" ref="J685:J724" si="161">IF(C685=0,"-",N685/C685)</f>
        <v>8.8505747126436787E-2</v>
      </c>
      <c r="K685" s="2">
        <f t="shared" ref="K685:K724" si="162">IF(C685=0,"-",O685/C685)</f>
        <v>0.31034482758620691</v>
      </c>
      <c r="L685" s="2">
        <f t="shared" ref="L685:L724" si="163">IF(C685=0,"-",P685/C685)</f>
        <v>0.57126436781609191</v>
      </c>
      <c r="M685" s="2">
        <f t="shared" ref="M685:M724" si="164">IF(C685=0,"-",(1-J685-K685-L685))</f>
        <v>2.9885057471264465E-2</v>
      </c>
      <c r="N685" s="61">
        <v>77</v>
      </c>
      <c r="O685" s="61">
        <v>270</v>
      </c>
      <c r="P685" s="61">
        <v>497</v>
      </c>
      <c r="R685" s="61">
        <v>5</v>
      </c>
      <c r="T685" s="65"/>
      <c r="Y685" s="61">
        <v>9</v>
      </c>
      <c r="Z685" s="61">
        <v>12</v>
      </c>
      <c r="AG685" t="str">
        <f t="shared" ref="AG685:AG724" si="165">A685</f>
        <v>Waterford</v>
      </c>
      <c r="AH685" t="s">
        <v>2430</v>
      </c>
      <c r="AI685">
        <v>2</v>
      </c>
      <c r="AK685">
        <v>1</v>
      </c>
      <c r="AL685" s="105">
        <v>23</v>
      </c>
      <c r="AM685" s="107">
        <v>17</v>
      </c>
      <c r="AN685" s="107">
        <v>165</v>
      </c>
      <c r="AO685" s="111">
        <v>80635</v>
      </c>
      <c r="AP685" s="111">
        <f t="shared" si="150"/>
        <v>23017</v>
      </c>
      <c r="AQ685" t="s">
        <v>2345</v>
      </c>
      <c r="AR685">
        <f t="shared" ref="AR685:AR724" si="166">AL685*100000+AO685</f>
        <v>2380635</v>
      </c>
      <c r="AS685" s="1">
        <v>30</v>
      </c>
      <c r="AV685">
        <v>53.12</v>
      </c>
      <c r="AW685">
        <v>2.65</v>
      </c>
      <c r="AX685">
        <v>50.48</v>
      </c>
    </row>
    <row r="686" spans="1:50" hidden="1" outlineLevel="1">
      <c r="A686" t="s">
        <v>539</v>
      </c>
      <c r="B686" s="8" t="s">
        <v>263</v>
      </c>
      <c r="C686" s="1">
        <f t="shared" si="157"/>
        <v>6822</v>
      </c>
      <c r="D686" s="8">
        <f>IF(N686&gt;0, RANK(N686,(N686:P686,Q686:AE686)),0)</f>
        <v>3</v>
      </c>
      <c r="E686" s="8">
        <f>IF(O686&gt;0,RANK(O686,(N686:P686,Q686:AE686)),0)</f>
        <v>2</v>
      </c>
      <c r="F686" s="8">
        <f t="shared" si="158"/>
        <v>1</v>
      </c>
      <c r="G686" s="61">
        <f t="shared" si="159"/>
        <v>2237</v>
      </c>
      <c r="H686" s="66">
        <f t="shared" si="160"/>
        <v>0.32790970389914981</v>
      </c>
      <c r="I686" s="7"/>
      <c r="J686" s="2">
        <f t="shared" si="161"/>
        <v>0.21225447082966872</v>
      </c>
      <c r="K686" s="2">
        <f t="shared" si="162"/>
        <v>0.21401348578129581</v>
      </c>
      <c r="L686" s="2">
        <f t="shared" si="163"/>
        <v>0.54192318968044562</v>
      </c>
      <c r="M686" s="2">
        <f t="shared" si="164"/>
        <v>3.1808853708589768E-2</v>
      </c>
      <c r="N686" s="61">
        <v>1448</v>
      </c>
      <c r="O686" s="61">
        <v>1460</v>
      </c>
      <c r="P686" s="61">
        <v>3697</v>
      </c>
      <c r="R686" s="61">
        <v>53</v>
      </c>
      <c r="T686" s="65"/>
      <c r="Y686" s="61">
        <v>55</v>
      </c>
      <c r="Z686" s="61">
        <v>109</v>
      </c>
      <c r="AG686" t="str">
        <f t="shared" si="165"/>
        <v>Waterville</v>
      </c>
      <c r="AH686" t="s">
        <v>1222</v>
      </c>
      <c r="AI686">
        <v>1</v>
      </c>
      <c r="AK686">
        <v>1</v>
      </c>
      <c r="AL686" s="105">
        <v>23</v>
      </c>
      <c r="AM686" s="107">
        <v>11</v>
      </c>
      <c r="AN686" s="107">
        <v>120</v>
      </c>
      <c r="AO686" s="111">
        <v>80740</v>
      </c>
      <c r="AP686" s="111">
        <f t="shared" si="150"/>
        <v>23011</v>
      </c>
      <c r="AQ686" t="s">
        <v>1462</v>
      </c>
      <c r="AR686">
        <f t="shared" si="166"/>
        <v>2380740</v>
      </c>
      <c r="AS686" s="1">
        <v>321</v>
      </c>
      <c r="AV686">
        <v>14.05</v>
      </c>
      <c r="AW686">
        <v>0.47</v>
      </c>
      <c r="AX686">
        <v>13.59</v>
      </c>
    </row>
    <row r="687" spans="1:50" hidden="1" outlineLevel="1">
      <c r="A687" t="s">
        <v>288</v>
      </c>
      <c r="B687" s="8" t="s">
        <v>263</v>
      </c>
      <c r="C687" s="1">
        <f t="shared" si="157"/>
        <v>726</v>
      </c>
      <c r="D687" s="8">
        <f>IF(N687&gt;0, RANK(N687,(N687:P687,Q687:AE687)),0)</f>
        <v>3</v>
      </c>
      <c r="E687" s="8">
        <f>IF(O687&gt;0,RANK(O687,(N687:P687,Q687:AE687)),0)</f>
        <v>2</v>
      </c>
      <c r="F687" s="8">
        <f t="shared" si="158"/>
        <v>1</v>
      </c>
      <c r="G687" s="61">
        <f t="shared" si="159"/>
        <v>229</v>
      </c>
      <c r="H687" s="66">
        <f t="shared" si="160"/>
        <v>0.31542699724517909</v>
      </c>
      <c r="I687" s="7"/>
      <c r="J687" s="2">
        <f t="shared" si="161"/>
        <v>9.2286501377410471E-2</v>
      </c>
      <c r="K687" s="2">
        <f t="shared" si="162"/>
        <v>0.28374655647382918</v>
      </c>
      <c r="L687" s="2">
        <f t="shared" si="163"/>
        <v>0.59917355371900827</v>
      </c>
      <c r="M687" s="2">
        <f t="shared" si="164"/>
        <v>2.4793388429752095E-2</v>
      </c>
      <c r="N687" s="61">
        <v>67</v>
      </c>
      <c r="O687" s="61">
        <v>206</v>
      </c>
      <c r="P687" s="61">
        <v>435</v>
      </c>
      <c r="R687" s="61">
        <v>5</v>
      </c>
      <c r="T687" s="65"/>
      <c r="Y687" s="61">
        <v>7</v>
      </c>
      <c r="Z687" s="61">
        <v>6</v>
      </c>
      <c r="AG687" t="str">
        <f t="shared" si="165"/>
        <v>Wayne</v>
      </c>
      <c r="AH687" t="s">
        <v>1222</v>
      </c>
      <c r="AI687">
        <v>2</v>
      </c>
      <c r="AK687">
        <v>1</v>
      </c>
      <c r="AL687" s="105">
        <v>23</v>
      </c>
      <c r="AM687" s="107">
        <v>11</v>
      </c>
      <c r="AN687" s="107">
        <v>125</v>
      </c>
      <c r="AO687" s="111">
        <v>80880</v>
      </c>
      <c r="AP687" s="111">
        <f t="shared" si="150"/>
        <v>23011</v>
      </c>
      <c r="AQ687" t="s">
        <v>2345</v>
      </c>
      <c r="AR687">
        <f t="shared" si="166"/>
        <v>2380880</v>
      </c>
      <c r="AS687" s="1">
        <v>43</v>
      </c>
      <c r="AV687">
        <v>25.61</v>
      </c>
      <c r="AW687">
        <v>6.39</v>
      </c>
      <c r="AX687">
        <v>19.22</v>
      </c>
    </row>
    <row r="688" spans="1:50" hidden="1" outlineLevel="1">
      <c r="A688" t="s">
        <v>573</v>
      </c>
      <c r="B688" s="8" t="s">
        <v>263</v>
      </c>
      <c r="C688" s="1">
        <f t="shared" si="157"/>
        <v>22</v>
      </c>
      <c r="D688" s="8">
        <f>IF(N688&gt;0, RANK(N688,(N688:P688,Q688:AE688)),0)</f>
        <v>3</v>
      </c>
      <c r="E688" s="8">
        <f>IF(O688&gt;0,RANK(O688,(N688:P688,Q688:AE688)),0)</f>
        <v>2</v>
      </c>
      <c r="F688" s="8">
        <f t="shared" si="158"/>
        <v>1</v>
      </c>
      <c r="G688" s="61">
        <f t="shared" si="159"/>
        <v>8</v>
      </c>
      <c r="H688" s="66">
        <f t="shared" si="160"/>
        <v>0.36363636363636365</v>
      </c>
      <c r="I688" s="7"/>
      <c r="J688" s="2">
        <f t="shared" si="161"/>
        <v>0.13636363636363635</v>
      </c>
      <c r="K688" s="2">
        <f t="shared" si="162"/>
        <v>0.22727272727272727</v>
      </c>
      <c r="L688" s="2">
        <f t="shared" si="163"/>
        <v>0.59090909090909094</v>
      </c>
      <c r="M688" s="2">
        <f t="shared" si="164"/>
        <v>4.5454545454545414E-2</v>
      </c>
      <c r="N688" s="61">
        <v>3</v>
      </c>
      <c r="O688" s="61">
        <v>5</v>
      </c>
      <c r="P688" s="61">
        <v>13</v>
      </c>
      <c r="R688" s="61">
        <v>0</v>
      </c>
      <c r="T688" s="65"/>
      <c r="Y688" s="61">
        <v>0</v>
      </c>
      <c r="Z688" s="61">
        <v>1</v>
      </c>
      <c r="AG688" t="str">
        <f t="shared" si="165"/>
        <v>Webster</v>
      </c>
      <c r="AH688" t="s">
        <v>1357</v>
      </c>
      <c r="AI688">
        <v>2</v>
      </c>
      <c r="AK688">
        <v>1</v>
      </c>
      <c r="AL688" s="105">
        <v>23</v>
      </c>
      <c r="AM688" s="107">
        <v>19</v>
      </c>
      <c r="AN688" s="107">
        <v>300</v>
      </c>
      <c r="AO688" s="111">
        <v>81055</v>
      </c>
      <c r="AP688" s="111">
        <f t="shared" si="150"/>
        <v>23019</v>
      </c>
      <c r="AQ688" t="s">
        <v>1757</v>
      </c>
      <c r="AR688">
        <f t="shared" si="166"/>
        <v>2381055</v>
      </c>
      <c r="AS688" s="1">
        <v>1</v>
      </c>
      <c r="AV688">
        <v>36.92</v>
      </c>
      <c r="AW688">
        <v>0.08</v>
      </c>
      <c r="AX688">
        <v>36.840000000000003</v>
      </c>
    </row>
    <row r="689" spans="1:50" hidden="1" outlineLevel="1">
      <c r="A689" t="s">
        <v>2000</v>
      </c>
      <c r="B689" s="8" t="s">
        <v>263</v>
      </c>
      <c r="C689" s="1">
        <f t="shared" si="157"/>
        <v>272</v>
      </c>
      <c r="D689" s="8">
        <f>IF(N689&gt;0, RANK(N689,(N689:P689,Q689:AE689)),0)</f>
        <v>3</v>
      </c>
      <c r="E689" s="8">
        <f>IF(O689&gt;0,RANK(O689,(N689:P689,Q689:AE689)),0)</f>
        <v>2</v>
      </c>
      <c r="F689" s="8">
        <f t="shared" si="158"/>
        <v>1</v>
      </c>
      <c r="G689" s="61">
        <f t="shared" si="159"/>
        <v>19</v>
      </c>
      <c r="H689" s="66">
        <f t="shared" si="160"/>
        <v>6.985294117647059E-2</v>
      </c>
      <c r="I689" s="7"/>
      <c r="J689" s="2">
        <f t="shared" si="161"/>
        <v>9.1911764705882359E-2</v>
      </c>
      <c r="K689" s="2">
        <f t="shared" si="162"/>
        <v>0.40441176470588236</v>
      </c>
      <c r="L689" s="2">
        <f t="shared" si="163"/>
        <v>0.47426470588235292</v>
      </c>
      <c r="M689" s="2">
        <f t="shared" si="164"/>
        <v>2.9411764705882359E-2</v>
      </c>
      <c r="N689" s="61">
        <v>25</v>
      </c>
      <c r="O689" s="61">
        <v>110</v>
      </c>
      <c r="P689" s="61">
        <v>129</v>
      </c>
      <c r="R689" s="61">
        <v>0</v>
      </c>
      <c r="T689" s="65"/>
      <c r="Y689" s="61">
        <v>0</v>
      </c>
      <c r="Z689" s="61">
        <v>8</v>
      </c>
      <c r="AG689" t="str">
        <f t="shared" si="165"/>
        <v>Weld</v>
      </c>
      <c r="AH689" t="s">
        <v>501</v>
      </c>
      <c r="AI689">
        <v>2</v>
      </c>
      <c r="AK689">
        <v>1</v>
      </c>
      <c r="AL689" s="105">
        <v>23</v>
      </c>
      <c r="AM689" s="107">
        <v>7</v>
      </c>
      <c r="AN689" s="107">
        <v>100</v>
      </c>
      <c r="AO689" s="111">
        <v>81300</v>
      </c>
      <c r="AP689" s="111">
        <f t="shared" si="150"/>
        <v>23007</v>
      </c>
      <c r="AQ689" t="s">
        <v>2345</v>
      </c>
      <c r="AR689">
        <f t="shared" si="166"/>
        <v>2381300</v>
      </c>
      <c r="AS689" s="1">
        <v>12</v>
      </c>
      <c r="AV689">
        <v>63</v>
      </c>
      <c r="AW689">
        <v>3.39</v>
      </c>
      <c r="AX689">
        <v>59.61</v>
      </c>
    </row>
    <row r="690" spans="1:50" hidden="1" outlineLevel="1">
      <c r="A690" t="s">
        <v>2882</v>
      </c>
      <c r="B690" s="8" t="s">
        <v>263</v>
      </c>
      <c r="C690" s="1">
        <f t="shared" si="157"/>
        <v>10</v>
      </c>
      <c r="D690" s="8">
        <f>IF(N690&gt;0, RANK(N690,(N690:P690,Q690:AE690)),0)</f>
        <v>0</v>
      </c>
      <c r="E690" s="8">
        <f>IF(O690&gt;0,RANK(O690,(N690:P690,Q690:AE690)),0)</f>
        <v>1</v>
      </c>
      <c r="F690" s="8">
        <f t="shared" si="158"/>
        <v>1</v>
      </c>
      <c r="G690" s="61">
        <f t="shared" si="159"/>
        <v>0</v>
      </c>
      <c r="H690" s="66">
        <f t="shared" si="160"/>
        <v>0</v>
      </c>
      <c r="I690" s="7"/>
      <c r="J690" s="2">
        <f t="shared" si="161"/>
        <v>0</v>
      </c>
      <c r="K690" s="2">
        <f t="shared" si="162"/>
        <v>0.5</v>
      </c>
      <c r="L690" s="2">
        <f t="shared" si="163"/>
        <v>0.5</v>
      </c>
      <c r="M690" s="2">
        <f t="shared" si="164"/>
        <v>0</v>
      </c>
      <c r="N690" s="61">
        <v>0</v>
      </c>
      <c r="O690" s="61">
        <v>5</v>
      </c>
      <c r="P690" s="61">
        <v>5</v>
      </c>
      <c r="R690" s="61">
        <v>0</v>
      </c>
      <c r="T690" s="65"/>
      <c r="Y690" s="61">
        <v>0</v>
      </c>
      <c r="Z690" s="61">
        <v>0</v>
      </c>
      <c r="AG690" t="str">
        <f t="shared" si="165"/>
        <v xml:space="preserve"> Weld Twps</v>
      </c>
      <c r="AH690" t="s">
        <v>501</v>
      </c>
      <c r="AI690">
        <v>2</v>
      </c>
      <c r="AK690">
        <v>1</v>
      </c>
      <c r="AL690" s="105">
        <v>23</v>
      </c>
      <c r="AM690" s="107">
        <v>7</v>
      </c>
      <c r="AO690" s="139">
        <v>81301</v>
      </c>
      <c r="AP690" s="111">
        <f t="shared" si="150"/>
        <v>23007</v>
      </c>
      <c r="AQ690" t="s">
        <v>882</v>
      </c>
      <c r="AR690">
        <f t="shared" si="166"/>
        <v>2381301</v>
      </c>
      <c r="AS690" s="1">
        <v>0</v>
      </c>
    </row>
    <row r="691" spans="1:50" hidden="1" outlineLevel="1">
      <c r="A691" t="s">
        <v>664</v>
      </c>
      <c r="B691" s="8" t="s">
        <v>263</v>
      </c>
      <c r="C691" s="1">
        <f t="shared" si="157"/>
        <v>120</v>
      </c>
      <c r="D691" s="8">
        <f>IF(N691&gt;0, RANK(N691,(N691:P691,Q691:AE691)),0)</f>
        <v>3</v>
      </c>
      <c r="E691" s="8">
        <f>IF(O691&gt;0,RANK(O691,(N691:P691,Q691:AE691)),0)</f>
        <v>2</v>
      </c>
      <c r="F691" s="8">
        <f t="shared" si="158"/>
        <v>1</v>
      </c>
      <c r="G691" s="61">
        <f t="shared" si="159"/>
        <v>24</v>
      </c>
      <c r="H691" s="66">
        <f t="shared" si="160"/>
        <v>0.2</v>
      </c>
      <c r="I691" s="7"/>
      <c r="J691" s="2">
        <f t="shared" si="161"/>
        <v>0.2</v>
      </c>
      <c r="K691" s="2">
        <f t="shared" si="162"/>
        <v>0.28333333333333333</v>
      </c>
      <c r="L691" s="2">
        <f t="shared" si="163"/>
        <v>0.48333333333333334</v>
      </c>
      <c r="M691" s="2">
        <f t="shared" si="164"/>
        <v>3.3333333333333381E-2</v>
      </c>
      <c r="N691" s="61">
        <v>24</v>
      </c>
      <c r="O691" s="61">
        <v>34</v>
      </c>
      <c r="P691" s="61">
        <v>58</v>
      </c>
      <c r="R691" s="61">
        <v>1</v>
      </c>
      <c r="T691" s="65"/>
      <c r="Y691" s="61">
        <v>0</v>
      </c>
      <c r="Z691" s="61">
        <v>3</v>
      </c>
      <c r="AG691" t="str">
        <f t="shared" si="165"/>
        <v>Wellington</v>
      </c>
      <c r="AH691" t="s">
        <v>1980</v>
      </c>
      <c r="AI691">
        <v>2</v>
      </c>
      <c r="AK691">
        <v>1</v>
      </c>
      <c r="AL691" s="105">
        <v>23</v>
      </c>
      <c r="AM691" s="107">
        <v>21</v>
      </c>
      <c r="AN691" s="107">
        <v>95</v>
      </c>
      <c r="AO691" s="111">
        <v>81405</v>
      </c>
      <c r="AP691" s="111">
        <f t="shared" si="150"/>
        <v>23021</v>
      </c>
      <c r="AQ691" t="s">
        <v>2345</v>
      </c>
      <c r="AR691">
        <f t="shared" si="166"/>
        <v>2381405</v>
      </c>
      <c r="AS691" s="1">
        <v>6</v>
      </c>
      <c r="AV691">
        <v>39.94</v>
      </c>
      <c r="AW691">
        <v>0.04</v>
      </c>
      <c r="AX691">
        <v>39.9</v>
      </c>
    </row>
    <row r="692" spans="1:50" hidden="1" outlineLevel="1">
      <c r="A692" t="s">
        <v>1996</v>
      </c>
      <c r="B692" s="8" t="s">
        <v>263</v>
      </c>
      <c r="C692" s="1">
        <f t="shared" si="157"/>
        <v>5790</v>
      </c>
      <c r="D692" s="8">
        <f>IF(N692&gt;0, RANK(N692,(N692:P692,Q692:AE692)),0)</f>
        <v>3</v>
      </c>
      <c r="E692" s="8">
        <f>IF(O692&gt;0,RANK(O692,(N692:P692,Q692:AE692)),0)</f>
        <v>2</v>
      </c>
      <c r="F692" s="8">
        <f t="shared" si="158"/>
        <v>1</v>
      </c>
      <c r="G692" s="61">
        <f t="shared" si="159"/>
        <v>1236</v>
      </c>
      <c r="H692" s="66">
        <f t="shared" si="160"/>
        <v>0.21347150259067357</v>
      </c>
      <c r="I692" s="7"/>
      <c r="J692" s="2">
        <f t="shared" si="161"/>
        <v>0.15008635578583765</v>
      </c>
      <c r="K692" s="2">
        <f t="shared" si="162"/>
        <v>0.30708117443868738</v>
      </c>
      <c r="L692" s="2">
        <f t="shared" si="163"/>
        <v>0.52055267702936092</v>
      </c>
      <c r="M692" s="2">
        <f t="shared" si="164"/>
        <v>2.2279792746114024E-2</v>
      </c>
      <c r="N692" s="61">
        <v>869</v>
      </c>
      <c r="O692" s="61">
        <v>1778</v>
      </c>
      <c r="P692" s="61">
        <v>3014</v>
      </c>
      <c r="R692" s="61">
        <v>20</v>
      </c>
      <c r="T692" s="65"/>
      <c r="Y692" s="61">
        <v>33</v>
      </c>
      <c r="Z692" s="61">
        <v>76</v>
      </c>
      <c r="AG692" t="str">
        <f t="shared" si="165"/>
        <v>Wells</v>
      </c>
      <c r="AH692" t="s">
        <v>1530</v>
      </c>
      <c r="AI692">
        <v>1</v>
      </c>
      <c r="AK692">
        <v>1</v>
      </c>
      <c r="AL692" s="105">
        <v>23</v>
      </c>
      <c r="AM692" s="107">
        <v>31</v>
      </c>
      <c r="AN692" s="107">
        <v>135</v>
      </c>
      <c r="AO692" s="111">
        <v>81475</v>
      </c>
      <c r="AP692" s="111">
        <f t="shared" si="150"/>
        <v>23031</v>
      </c>
      <c r="AQ692" t="s">
        <v>2345</v>
      </c>
      <c r="AR692">
        <f t="shared" si="166"/>
        <v>2381475</v>
      </c>
      <c r="AS692" s="1">
        <v>159</v>
      </c>
      <c r="AV692">
        <v>58.16</v>
      </c>
      <c r="AW692">
        <v>0.51</v>
      </c>
      <c r="AX692">
        <v>57.64</v>
      </c>
    </row>
    <row r="693" spans="1:50" hidden="1" outlineLevel="1">
      <c r="A693" t="s">
        <v>902</v>
      </c>
      <c r="B693" s="8" t="s">
        <v>263</v>
      </c>
      <c r="C693" s="1">
        <f t="shared" si="157"/>
        <v>71</v>
      </c>
      <c r="D693" s="8">
        <f>IF(N693&gt;0, RANK(N693,(N693:P693,Q693:AE693)),0)</f>
        <v>3</v>
      </c>
      <c r="E693" s="8">
        <f>IF(O693&gt;0,RANK(O693,(N693:P693,Q693:AE693)),0)</f>
        <v>1</v>
      </c>
      <c r="F693" s="8">
        <f t="shared" si="158"/>
        <v>1</v>
      </c>
      <c r="G693" s="61">
        <f t="shared" si="159"/>
        <v>0</v>
      </c>
      <c r="H693" s="66">
        <f t="shared" si="160"/>
        <v>0</v>
      </c>
      <c r="I693" s="7"/>
      <c r="J693" s="2">
        <f t="shared" si="161"/>
        <v>8.4507042253521125E-2</v>
      </c>
      <c r="K693" s="2">
        <f t="shared" si="162"/>
        <v>0.43661971830985913</v>
      </c>
      <c r="L693" s="2">
        <f t="shared" si="163"/>
        <v>0.43661971830985913</v>
      </c>
      <c r="M693" s="2">
        <f t="shared" si="164"/>
        <v>4.2253521126760618E-2</v>
      </c>
      <c r="N693" s="61">
        <v>6</v>
      </c>
      <c r="O693" s="61">
        <v>31</v>
      </c>
      <c r="P693" s="61">
        <v>31</v>
      </c>
      <c r="R693" s="61">
        <v>1</v>
      </c>
      <c r="T693" s="65"/>
      <c r="Y693" s="61">
        <v>0</v>
      </c>
      <c r="Z693" s="61">
        <v>2</v>
      </c>
      <c r="AG693" t="str">
        <f t="shared" si="165"/>
        <v>Wesley</v>
      </c>
      <c r="AH693" t="s">
        <v>342</v>
      </c>
      <c r="AI693">
        <v>2</v>
      </c>
      <c r="AK693">
        <v>1</v>
      </c>
      <c r="AL693" s="105">
        <v>23</v>
      </c>
      <c r="AM693" s="107">
        <v>29</v>
      </c>
      <c r="AN693" s="107">
        <v>215</v>
      </c>
      <c r="AO693" s="111">
        <v>81685</v>
      </c>
      <c r="AP693" s="111">
        <f t="shared" si="150"/>
        <v>23029</v>
      </c>
      <c r="AQ693" t="s">
        <v>2345</v>
      </c>
      <c r="AR693">
        <f t="shared" si="166"/>
        <v>2381685</v>
      </c>
      <c r="AS693" s="1">
        <v>3</v>
      </c>
      <c r="AV693">
        <v>50.87</v>
      </c>
      <c r="AW693">
        <v>0.77</v>
      </c>
      <c r="AX693">
        <v>50.1</v>
      </c>
    </row>
    <row r="694" spans="1:50" hidden="1" outlineLevel="1">
      <c r="A694" t="s">
        <v>2883</v>
      </c>
      <c r="B694" s="8" t="s">
        <v>263</v>
      </c>
      <c r="C694" s="1">
        <f t="shared" si="157"/>
        <v>5</v>
      </c>
      <c r="D694" s="8">
        <f>IF(N694&gt;0, RANK(N694,(N694:P694,Q694:AE694)),0)</f>
        <v>0</v>
      </c>
      <c r="E694" s="8">
        <f>IF(O694&gt;0,RANK(O694,(N694:P694,Q694:AE694)),0)</f>
        <v>2</v>
      </c>
      <c r="F694" s="8">
        <f t="shared" si="158"/>
        <v>1</v>
      </c>
      <c r="G694" s="61">
        <f t="shared" si="159"/>
        <v>3</v>
      </c>
      <c r="H694" s="66">
        <f t="shared" si="160"/>
        <v>0.6</v>
      </c>
      <c r="I694" s="7"/>
      <c r="J694" s="2">
        <f t="shared" si="161"/>
        <v>0</v>
      </c>
      <c r="K694" s="2">
        <f t="shared" si="162"/>
        <v>0.2</v>
      </c>
      <c r="L694" s="2">
        <f t="shared" si="163"/>
        <v>0.8</v>
      </c>
      <c r="M694" s="2">
        <f t="shared" si="164"/>
        <v>0</v>
      </c>
      <c r="N694" s="61">
        <v>0</v>
      </c>
      <c r="O694" s="61">
        <v>1</v>
      </c>
      <c r="P694" s="61">
        <v>4</v>
      </c>
      <c r="R694" s="61">
        <v>0</v>
      </c>
      <c r="T694" s="65"/>
      <c r="Y694" s="61">
        <v>0</v>
      </c>
      <c r="Z694" s="61">
        <v>0</v>
      </c>
      <c r="AG694" t="str">
        <f t="shared" si="165"/>
        <v xml:space="preserve"> Wesley Twps</v>
      </c>
      <c r="AH694" t="s">
        <v>342</v>
      </c>
      <c r="AI694">
        <v>2</v>
      </c>
      <c r="AK694">
        <v>1</v>
      </c>
      <c r="AL694" s="105">
        <v>23</v>
      </c>
      <c r="AM694" s="107">
        <v>29</v>
      </c>
      <c r="AO694" s="139">
        <v>81686</v>
      </c>
      <c r="AP694" s="111">
        <f t="shared" si="150"/>
        <v>23029</v>
      </c>
      <c r="AQ694" t="s">
        <v>882</v>
      </c>
      <c r="AR694">
        <f t="shared" si="166"/>
        <v>2381686</v>
      </c>
      <c r="AS694" s="1">
        <v>0</v>
      </c>
    </row>
    <row r="695" spans="1:50" hidden="1" outlineLevel="1">
      <c r="A695" t="s">
        <v>1707</v>
      </c>
      <c r="B695" s="8" t="s">
        <v>263</v>
      </c>
      <c r="C695" s="1">
        <f t="shared" si="157"/>
        <v>1211</v>
      </c>
      <c r="D695" s="8">
        <f>IF(N695&gt;0, RANK(N695,(N695:P695,Q695:AE695)),0)</f>
        <v>3</v>
      </c>
      <c r="E695" s="8">
        <f>IF(O695&gt;0,RANK(O695,(N695:P695,Q695:AE695)),0)</f>
        <v>2</v>
      </c>
      <c r="F695" s="8">
        <f t="shared" si="158"/>
        <v>1</v>
      </c>
      <c r="G695" s="61">
        <f t="shared" si="159"/>
        <v>380</v>
      </c>
      <c r="H695" s="66">
        <f t="shared" si="160"/>
        <v>0.31379025598678778</v>
      </c>
      <c r="I695" s="7"/>
      <c r="J695" s="2">
        <f t="shared" si="161"/>
        <v>7.0189925681255164E-2</v>
      </c>
      <c r="K695" s="2">
        <f t="shared" si="162"/>
        <v>0.29397192402972749</v>
      </c>
      <c r="L695" s="2">
        <f t="shared" si="163"/>
        <v>0.60776218001651527</v>
      </c>
      <c r="M695" s="2">
        <f t="shared" si="164"/>
        <v>2.8075970272502082E-2</v>
      </c>
      <c r="N695" s="61">
        <v>85</v>
      </c>
      <c r="O695" s="61">
        <v>356</v>
      </c>
      <c r="P695" s="61">
        <v>736</v>
      </c>
      <c r="R695" s="61">
        <v>10</v>
      </c>
      <c r="T695" s="65"/>
      <c r="Y695" s="61">
        <v>16</v>
      </c>
      <c r="Z695" s="61">
        <v>8</v>
      </c>
      <c r="AG695" t="str">
        <f t="shared" si="165"/>
        <v>West Bath</v>
      </c>
      <c r="AH695" t="s">
        <v>2074</v>
      </c>
      <c r="AI695">
        <v>1</v>
      </c>
      <c r="AK695">
        <v>1</v>
      </c>
      <c r="AL695" s="105">
        <v>23</v>
      </c>
      <c r="AM695" s="107">
        <v>23</v>
      </c>
      <c r="AN695" s="107">
        <v>45</v>
      </c>
      <c r="AO695" s="111">
        <v>81930</v>
      </c>
      <c r="AP695" s="111">
        <f t="shared" si="150"/>
        <v>23023</v>
      </c>
      <c r="AQ695" t="s">
        <v>2345</v>
      </c>
      <c r="AR695">
        <f t="shared" si="166"/>
        <v>2381930</v>
      </c>
      <c r="AS695" s="1">
        <v>12</v>
      </c>
      <c r="AV695">
        <v>14.98</v>
      </c>
      <c r="AW695">
        <v>3.17</v>
      </c>
      <c r="AX695">
        <v>11.81</v>
      </c>
    </row>
    <row r="696" spans="1:50" hidden="1" outlineLevel="1">
      <c r="A696" t="s">
        <v>899</v>
      </c>
      <c r="B696" s="8" t="s">
        <v>263</v>
      </c>
      <c r="C696" s="1">
        <f t="shared" si="157"/>
        <v>43</v>
      </c>
      <c r="D696" s="8">
        <f>IF(N696&gt;0, RANK(N696,(N696:P696,Q696:AE696)),0)</f>
        <v>3</v>
      </c>
      <c r="E696" s="8">
        <f>IF(O696&gt;0,RANK(O696,(N696:P696,Q696:AE696)),0)</f>
        <v>1</v>
      </c>
      <c r="F696" s="8">
        <f t="shared" si="158"/>
        <v>1</v>
      </c>
      <c r="G696" s="61">
        <f t="shared" si="159"/>
        <v>0</v>
      </c>
      <c r="H696" s="66">
        <f t="shared" si="160"/>
        <v>0</v>
      </c>
      <c r="I696" s="7"/>
      <c r="J696" s="2">
        <f t="shared" si="161"/>
        <v>6.9767441860465115E-2</v>
      </c>
      <c r="K696" s="2">
        <f t="shared" si="162"/>
        <v>0.44186046511627908</v>
      </c>
      <c r="L696" s="2">
        <f t="shared" si="163"/>
        <v>0.44186046511627908</v>
      </c>
      <c r="M696" s="2">
        <f t="shared" si="164"/>
        <v>4.6511627906976716E-2</v>
      </c>
      <c r="N696" s="61">
        <v>3</v>
      </c>
      <c r="O696" s="61">
        <v>19</v>
      </c>
      <c r="P696" s="61">
        <v>19</v>
      </c>
      <c r="R696" s="61">
        <v>1</v>
      </c>
      <c r="T696" s="65"/>
      <c r="Y696" s="61">
        <v>0</v>
      </c>
      <c r="Z696" s="61">
        <v>1</v>
      </c>
      <c r="AG696" t="str">
        <f t="shared" si="165"/>
        <v>West Forks</v>
      </c>
      <c r="AH696" t="s">
        <v>2099</v>
      </c>
      <c r="AI696">
        <v>2</v>
      </c>
      <c r="AK696">
        <v>1</v>
      </c>
      <c r="AL696" s="105">
        <v>23</v>
      </c>
      <c r="AM696" s="107">
        <v>25</v>
      </c>
      <c r="AN696" s="107">
        <v>165</v>
      </c>
      <c r="AO696" s="111">
        <v>82840</v>
      </c>
      <c r="AP696" s="111">
        <f t="shared" si="150"/>
        <v>23025</v>
      </c>
      <c r="AQ696" t="s">
        <v>1757</v>
      </c>
      <c r="AR696">
        <f t="shared" si="166"/>
        <v>2382840</v>
      </c>
      <c r="AS696" s="1">
        <v>4</v>
      </c>
      <c r="AV696">
        <v>49.42</v>
      </c>
      <c r="AW696">
        <v>0.55000000000000004</v>
      </c>
      <c r="AX696">
        <v>48.87</v>
      </c>
    </row>
    <row r="697" spans="1:50" hidden="1" outlineLevel="1">
      <c r="A697" t="s">
        <v>2489</v>
      </c>
      <c r="B697" s="8" t="s">
        <v>263</v>
      </c>
      <c r="C697" s="1">
        <f t="shared" si="157"/>
        <v>2020</v>
      </c>
      <c r="D697" s="8">
        <f>IF(N697&gt;0, RANK(N697,(N697:P697,Q697:AE697)),0)</f>
        <v>3</v>
      </c>
      <c r="E697" s="8">
        <f>IF(O697&gt;0,RANK(O697,(N697:P697,Q697:AE697)),0)</f>
        <v>2</v>
      </c>
      <c r="F697" s="8">
        <f t="shared" si="158"/>
        <v>1</v>
      </c>
      <c r="G697" s="61">
        <f t="shared" si="159"/>
        <v>302</v>
      </c>
      <c r="H697" s="66">
        <f t="shared" si="160"/>
        <v>0.1495049504950495</v>
      </c>
      <c r="I697" s="7"/>
      <c r="J697" s="2">
        <f t="shared" si="161"/>
        <v>0.10841584158415841</v>
      </c>
      <c r="K697" s="2">
        <f t="shared" si="162"/>
        <v>0.35495049504950493</v>
      </c>
      <c r="L697" s="2">
        <f t="shared" si="163"/>
        <v>0.50445544554455446</v>
      </c>
      <c r="M697" s="2">
        <f t="shared" si="164"/>
        <v>3.2178217821782207E-2</v>
      </c>
      <c r="N697" s="61">
        <v>219</v>
      </c>
      <c r="O697" s="61">
        <v>717</v>
      </c>
      <c r="P697" s="61">
        <v>1019</v>
      </c>
      <c r="R697" s="61">
        <v>9</v>
      </c>
      <c r="T697" s="65"/>
      <c r="Y697" s="61">
        <v>13</v>
      </c>
      <c r="Z697" s="61">
        <v>43</v>
      </c>
      <c r="AG697" t="str">
        <f t="shared" si="165"/>
        <v>West Gardiner</v>
      </c>
      <c r="AH697" t="s">
        <v>1222</v>
      </c>
      <c r="AI697">
        <v>2</v>
      </c>
      <c r="AK697">
        <v>1</v>
      </c>
      <c r="AL697" s="105">
        <v>23</v>
      </c>
      <c r="AM697" s="107">
        <v>11</v>
      </c>
      <c r="AN697" s="107">
        <v>130</v>
      </c>
      <c r="AO697" s="111">
        <v>82945</v>
      </c>
      <c r="AP697" s="111">
        <f t="shared" si="150"/>
        <v>23011</v>
      </c>
      <c r="AQ697" t="s">
        <v>2345</v>
      </c>
      <c r="AR697">
        <f t="shared" si="166"/>
        <v>2382945</v>
      </c>
      <c r="AS697" s="1">
        <v>43</v>
      </c>
      <c r="AV697">
        <v>27.06</v>
      </c>
      <c r="AW697">
        <v>2.42</v>
      </c>
      <c r="AX697">
        <v>24.64</v>
      </c>
    </row>
    <row r="698" spans="1:50" hidden="1" outlineLevel="1">
      <c r="A698" t="s">
        <v>2285</v>
      </c>
      <c r="B698" s="8" t="s">
        <v>263</v>
      </c>
      <c r="C698" s="1">
        <f t="shared" si="157"/>
        <v>844</v>
      </c>
      <c r="D698" s="8">
        <f>IF(N698&gt;0, RANK(N698,(N698:P698,Q698:AE698)),0)</f>
        <v>3</v>
      </c>
      <c r="E698" s="8">
        <f>IF(O698&gt;0,RANK(O698,(N698:P698,Q698:AE698)),0)</f>
        <v>2</v>
      </c>
      <c r="F698" s="8">
        <f t="shared" si="158"/>
        <v>1</v>
      </c>
      <c r="G698" s="61">
        <f t="shared" si="159"/>
        <v>193</v>
      </c>
      <c r="H698" s="66">
        <f t="shared" si="160"/>
        <v>0.22867298578199052</v>
      </c>
      <c r="I698" s="7"/>
      <c r="J698" s="2">
        <f t="shared" si="161"/>
        <v>0.12796208530805686</v>
      </c>
      <c r="K698" s="2">
        <f t="shared" si="162"/>
        <v>0.29265402843601895</v>
      </c>
      <c r="L698" s="2">
        <f t="shared" si="163"/>
        <v>0.52132701421800953</v>
      </c>
      <c r="M698" s="2">
        <f t="shared" si="164"/>
        <v>5.8056872037914653E-2</v>
      </c>
      <c r="N698" s="61">
        <v>108</v>
      </c>
      <c r="O698" s="61">
        <v>247</v>
      </c>
      <c r="P698" s="61">
        <v>440</v>
      </c>
      <c r="R698" s="61">
        <v>16</v>
      </c>
      <c r="T698" s="65"/>
      <c r="Y698" s="61">
        <v>17</v>
      </c>
      <c r="Z698" s="61">
        <v>16</v>
      </c>
      <c r="AG698" t="str">
        <f t="shared" si="165"/>
        <v>West Paris</v>
      </c>
      <c r="AH698" t="s">
        <v>2430</v>
      </c>
      <c r="AI698">
        <v>2</v>
      </c>
      <c r="AK698">
        <v>1</v>
      </c>
      <c r="AL698" s="105">
        <v>23</v>
      </c>
      <c r="AM698" s="107">
        <v>17</v>
      </c>
      <c r="AN698" s="107">
        <v>170</v>
      </c>
      <c r="AO698" s="111">
        <v>83890</v>
      </c>
      <c r="AP698" s="111">
        <f t="shared" si="150"/>
        <v>23017</v>
      </c>
      <c r="AQ698" t="s">
        <v>2345</v>
      </c>
      <c r="AR698">
        <f t="shared" si="166"/>
        <v>2383890</v>
      </c>
      <c r="AS698" s="1">
        <v>44</v>
      </c>
      <c r="AV698">
        <v>24.4</v>
      </c>
      <c r="AW698">
        <v>0.16</v>
      </c>
      <c r="AX698">
        <v>24.25</v>
      </c>
    </row>
    <row r="699" spans="1:50" hidden="1" outlineLevel="1">
      <c r="A699" t="s">
        <v>915</v>
      </c>
      <c r="B699" s="8" t="s">
        <v>263</v>
      </c>
      <c r="C699" s="1">
        <f t="shared" si="157"/>
        <v>8696</v>
      </c>
      <c r="D699" s="8">
        <f>IF(N699&gt;0, RANK(N699,(N699:P699,Q699:AE699)),0)</f>
        <v>3</v>
      </c>
      <c r="E699" s="8">
        <f>IF(O699&gt;0,RANK(O699,(N699:P699,Q699:AE699)),0)</f>
        <v>2</v>
      </c>
      <c r="F699" s="8">
        <f t="shared" si="158"/>
        <v>1</v>
      </c>
      <c r="G699" s="61">
        <f t="shared" si="159"/>
        <v>2609</v>
      </c>
      <c r="H699" s="66">
        <f t="shared" si="160"/>
        <v>0.30002299908003682</v>
      </c>
      <c r="I699" s="7"/>
      <c r="J699" s="2">
        <f t="shared" si="161"/>
        <v>0.15547378104875806</v>
      </c>
      <c r="K699" s="2">
        <f t="shared" si="162"/>
        <v>0.25701471941122356</v>
      </c>
      <c r="L699" s="2">
        <f t="shared" si="163"/>
        <v>0.55703771849126038</v>
      </c>
      <c r="M699" s="2">
        <f t="shared" si="164"/>
        <v>3.0473781048757975E-2</v>
      </c>
      <c r="N699" s="61">
        <v>1352</v>
      </c>
      <c r="O699" s="61">
        <v>2235</v>
      </c>
      <c r="P699" s="61">
        <v>4844</v>
      </c>
      <c r="R699" s="61">
        <v>78</v>
      </c>
      <c r="T699" s="65"/>
      <c r="Y699" s="61">
        <v>59</v>
      </c>
      <c r="Z699" s="61">
        <v>128</v>
      </c>
      <c r="AG699" t="str">
        <f t="shared" si="165"/>
        <v>Westbrook</v>
      </c>
      <c r="AH699" t="s">
        <v>1076</v>
      </c>
      <c r="AI699">
        <v>1</v>
      </c>
      <c r="AK699">
        <v>1</v>
      </c>
      <c r="AL699" s="105">
        <v>23</v>
      </c>
      <c r="AM699" s="107">
        <v>5</v>
      </c>
      <c r="AN699" s="107">
        <v>120</v>
      </c>
      <c r="AO699" s="111">
        <v>82105</v>
      </c>
      <c r="AP699" s="111">
        <f t="shared" si="150"/>
        <v>23005</v>
      </c>
      <c r="AQ699" t="s">
        <v>1462</v>
      </c>
      <c r="AR699">
        <f t="shared" si="166"/>
        <v>2382105</v>
      </c>
      <c r="AS699" s="1">
        <v>559</v>
      </c>
      <c r="AV699">
        <v>17.059999999999999</v>
      </c>
      <c r="AW699">
        <v>0.2</v>
      </c>
      <c r="AX699">
        <v>16.87</v>
      </c>
    </row>
    <row r="700" spans="1:50" hidden="1" outlineLevel="1">
      <c r="A700" t="s">
        <v>2189</v>
      </c>
      <c r="B700" s="8" t="s">
        <v>263</v>
      </c>
      <c r="C700" s="1">
        <f t="shared" si="157"/>
        <v>267</v>
      </c>
      <c r="D700" s="8">
        <f>IF(N700&gt;0, RANK(N700,(N700:P700,Q700:AE700)),0)</f>
        <v>3</v>
      </c>
      <c r="E700" s="8">
        <f>IF(O700&gt;0,RANK(O700,(N700:P700,Q700:AE700)),0)</f>
        <v>2</v>
      </c>
      <c r="F700" s="8">
        <f t="shared" si="158"/>
        <v>1</v>
      </c>
      <c r="G700" s="61">
        <f t="shared" si="159"/>
        <v>5</v>
      </c>
      <c r="H700" s="66">
        <f t="shared" si="160"/>
        <v>1.8726591760299626E-2</v>
      </c>
      <c r="I700" s="7"/>
      <c r="J700" s="2">
        <f t="shared" si="161"/>
        <v>0.10861423220973783</v>
      </c>
      <c r="K700" s="2">
        <f t="shared" si="162"/>
        <v>0.42696629213483145</v>
      </c>
      <c r="L700" s="2">
        <f t="shared" si="163"/>
        <v>0.44569288389513106</v>
      </c>
      <c r="M700" s="2">
        <f t="shared" si="164"/>
        <v>1.8726591760299616E-2</v>
      </c>
      <c r="N700" s="61">
        <v>29</v>
      </c>
      <c r="O700" s="61">
        <v>114</v>
      </c>
      <c r="P700" s="61">
        <v>119</v>
      </c>
      <c r="R700" s="61">
        <v>1</v>
      </c>
      <c r="T700" s="65"/>
      <c r="Y700" s="61">
        <v>2</v>
      </c>
      <c r="Z700" s="61">
        <v>2</v>
      </c>
      <c r="AG700" t="str">
        <f t="shared" si="165"/>
        <v>Westfield</v>
      </c>
      <c r="AH700" t="s">
        <v>662</v>
      </c>
      <c r="AI700">
        <v>2</v>
      </c>
      <c r="AK700">
        <v>1</v>
      </c>
      <c r="AL700" s="105">
        <v>23</v>
      </c>
      <c r="AM700" s="107">
        <v>3</v>
      </c>
      <c r="AN700" s="107">
        <v>325</v>
      </c>
      <c r="AO700" s="111">
        <v>82770</v>
      </c>
      <c r="AP700" s="111">
        <f t="shared" si="150"/>
        <v>23003</v>
      </c>
      <c r="AQ700" t="s">
        <v>2345</v>
      </c>
      <c r="AR700">
        <f t="shared" si="166"/>
        <v>2382770</v>
      </c>
      <c r="AS700" s="1">
        <v>7</v>
      </c>
      <c r="AV700">
        <v>40.33</v>
      </c>
      <c r="AW700">
        <v>0.04</v>
      </c>
      <c r="AX700">
        <v>40.299999999999997</v>
      </c>
    </row>
    <row r="701" spans="1:50" hidden="1" outlineLevel="1">
      <c r="A701" t="s">
        <v>2066</v>
      </c>
      <c r="B701" s="8" t="s">
        <v>263</v>
      </c>
      <c r="C701" s="1">
        <f t="shared" si="157"/>
        <v>38</v>
      </c>
      <c r="D701" s="8">
        <f>IF(N701&gt;0, RANK(N701,(N701:P701,Q701:AE701)),0)</f>
        <v>3</v>
      </c>
      <c r="E701" s="8">
        <f>IF(O701&gt;0,RANK(O701,(N701:P701,Q701:AE701)),0)</f>
        <v>2</v>
      </c>
      <c r="F701" s="8">
        <f t="shared" si="158"/>
        <v>1</v>
      </c>
      <c r="G701" s="61">
        <f t="shared" si="159"/>
        <v>8</v>
      </c>
      <c r="H701" s="66">
        <f t="shared" si="160"/>
        <v>0.21052631578947367</v>
      </c>
      <c r="I701" s="7"/>
      <c r="J701" s="2">
        <f t="shared" si="161"/>
        <v>0.15789473684210525</v>
      </c>
      <c r="K701" s="2">
        <f t="shared" si="162"/>
        <v>0.31578947368421051</v>
      </c>
      <c r="L701" s="2">
        <f t="shared" si="163"/>
        <v>0.52631578947368418</v>
      </c>
      <c r="M701" s="2">
        <f t="shared" si="164"/>
        <v>0</v>
      </c>
      <c r="N701" s="61">
        <v>6</v>
      </c>
      <c r="O701" s="61">
        <v>12</v>
      </c>
      <c r="P701" s="61">
        <v>20</v>
      </c>
      <c r="R701" s="61">
        <v>0</v>
      </c>
      <c r="T701" s="65"/>
      <c r="Y701" s="61">
        <v>0</v>
      </c>
      <c r="Z701" s="61">
        <v>0</v>
      </c>
      <c r="AG701" t="str">
        <f t="shared" si="165"/>
        <v>Westmanland</v>
      </c>
      <c r="AH701" t="s">
        <v>662</v>
      </c>
      <c r="AI701">
        <v>2</v>
      </c>
      <c r="AK701">
        <v>1</v>
      </c>
      <c r="AL701" s="105">
        <v>23</v>
      </c>
      <c r="AM701" s="107">
        <v>3</v>
      </c>
      <c r="AN701" s="107">
        <v>330</v>
      </c>
      <c r="AO701" s="111">
        <v>83540</v>
      </c>
      <c r="AP701" s="111">
        <f t="shared" si="150"/>
        <v>23003</v>
      </c>
      <c r="AQ701" t="s">
        <v>2345</v>
      </c>
      <c r="AR701">
        <f t="shared" si="166"/>
        <v>2383540</v>
      </c>
      <c r="AS701" s="1">
        <v>5</v>
      </c>
      <c r="AV701">
        <v>36.57</v>
      </c>
      <c r="AW701">
        <v>0.91</v>
      </c>
      <c r="AX701">
        <v>35.67</v>
      </c>
    </row>
    <row r="702" spans="1:50" hidden="1" outlineLevel="1">
      <c r="A702" t="s">
        <v>878</v>
      </c>
      <c r="B702" s="8" t="s">
        <v>263</v>
      </c>
      <c r="C702" s="1">
        <f t="shared" si="157"/>
        <v>132</v>
      </c>
      <c r="D702" s="8">
        <f>IF(N702&gt;0, RANK(N702,(N702:P702,Q702:AE702)),0)</f>
        <v>3</v>
      </c>
      <c r="E702" s="8">
        <f>IF(O702&gt;0,RANK(O702,(N702:P702,Q702:AE702)),0)</f>
        <v>1</v>
      </c>
      <c r="F702" s="8">
        <f t="shared" si="158"/>
        <v>2</v>
      </c>
      <c r="G702" s="61">
        <f t="shared" si="159"/>
        <v>41</v>
      </c>
      <c r="H702" s="66">
        <f t="shared" si="160"/>
        <v>0.31060606060606061</v>
      </c>
      <c r="I702" s="7"/>
      <c r="J702" s="2">
        <f t="shared" si="161"/>
        <v>0.12121212121212122</v>
      </c>
      <c r="K702" s="2">
        <f t="shared" si="162"/>
        <v>0.59090909090909094</v>
      </c>
      <c r="L702" s="2">
        <f t="shared" si="163"/>
        <v>0.28030303030303028</v>
      </c>
      <c r="M702" s="2">
        <f t="shared" si="164"/>
        <v>7.575757575757569E-3</v>
      </c>
      <c r="N702" s="61">
        <v>16</v>
      </c>
      <c r="O702" s="61">
        <v>78</v>
      </c>
      <c r="P702" s="61">
        <v>37</v>
      </c>
      <c r="R702" s="61">
        <v>1</v>
      </c>
      <c r="T702" s="65"/>
      <c r="Y702" s="61">
        <v>0</v>
      </c>
      <c r="Z702" s="61">
        <v>0</v>
      </c>
      <c r="AG702" t="str">
        <f t="shared" si="165"/>
        <v>Weston</v>
      </c>
      <c r="AH702" t="s">
        <v>662</v>
      </c>
      <c r="AI702">
        <v>2</v>
      </c>
      <c r="AK702">
        <v>1</v>
      </c>
      <c r="AL702" s="105">
        <v>23</v>
      </c>
      <c r="AM702" s="107">
        <v>3</v>
      </c>
      <c r="AN702" s="107">
        <v>335</v>
      </c>
      <c r="AO702" s="111">
        <v>83785</v>
      </c>
      <c r="AP702" s="111">
        <f t="shared" si="150"/>
        <v>23003</v>
      </c>
      <c r="AQ702" t="s">
        <v>2345</v>
      </c>
      <c r="AR702">
        <f t="shared" si="166"/>
        <v>2383785</v>
      </c>
      <c r="AS702" s="1">
        <v>4</v>
      </c>
      <c r="AV702">
        <v>40.35</v>
      </c>
      <c r="AW702">
        <v>9.8699999999999992</v>
      </c>
      <c r="AX702">
        <v>30.48</v>
      </c>
    </row>
    <row r="703" spans="1:50" hidden="1" outlineLevel="1">
      <c r="A703" t="s">
        <v>1334</v>
      </c>
      <c r="B703" s="8" t="s">
        <v>263</v>
      </c>
      <c r="C703" s="1">
        <f t="shared" si="157"/>
        <v>476</v>
      </c>
      <c r="D703" s="8">
        <f>IF(N703&gt;0, RANK(N703,(N703:P703,Q703:AE703)),0)</f>
        <v>3</v>
      </c>
      <c r="E703" s="8">
        <f>IF(O703&gt;0,RANK(O703,(N703:P703,Q703:AE703)),0)</f>
        <v>2</v>
      </c>
      <c r="F703" s="8">
        <f t="shared" si="158"/>
        <v>1</v>
      </c>
      <c r="G703" s="61">
        <f t="shared" si="159"/>
        <v>113</v>
      </c>
      <c r="H703" s="66">
        <f t="shared" si="160"/>
        <v>0.23739495798319327</v>
      </c>
      <c r="I703" s="7"/>
      <c r="J703" s="2">
        <f t="shared" si="161"/>
        <v>4.2016806722689079E-2</v>
      </c>
      <c r="K703" s="2">
        <f t="shared" si="162"/>
        <v>0.34243697478991597</v>
      </c>
      <c r="L703" s="2">
        <f t="shared" si="163"/>
        <v>0.57983193277310929</v>
      </c>
      <c r="M703" s="2">
        <f t="shared" si="164"/>
        <v>3.5714285714285698E-2</v>
      </c>
      <c r="N703" s="61">
        <v>20</v>
      </c>
      <c r="O703" s="61">
        <v>163</v>
      </c>
      <c r="P703" s="61">
        <v>276</v>
      </c>
      <c r="R703" s="61">
        <v>5</v>
      </c>
      <c r="T703" s="65"/>
      <c r="Y703" s="61">
        <v>3</v>
      </c>
      <c r="Z703" s="61">
        <v>9</v>
      </c>
      <c r="AG703" t="str">
        <f t="shared" si="165"/>
        <v>Westport Island</v>
      </c>
      <c r="AH703" t="s">
        <v>2246</v>
      </c>
      <c r="AI703">
        <v>1</v>
      </c>
      <c r="AK703">
        <v>1</v>
      </c>
      <c r="AL703" s="105">
        <v>23</v>
      </c>
      <c r="AM703" s="107">
        <v>15</v>
      </c>
      <c r="AN703" s="107">
        <v>92</v>
      </c>
      <c r="AO703" s="111">
        <v>84135</v>
      </c>
      <c r="AP703" s="111">
        <f t="shared" si="150"/>
        <v>23015</v>
      </c>
      <c r="AQ703" t="s">
        <v>2345</v>
      </c>
      <c r="AR703">
        <f t="shared" si="166"/>
        <v>2384135</v>
      </c>
      <c r="AS703" s="1">
        <v>13</v>
      </c>
      <c r="AV703">
        <v>14.2</v>
      </c>
      <c r="AW703">
        <v>5.46</v>
      </c>
      <c r="AX703">
        <v>8.74</v>
      </c>
    </row>
    <row r="704" spans="1:50" hidden="1" outlineLevel="1">
      <c r="A704" t="s">
        <v>2465</v>
      </c>
      <c r="B704" s="8" t="s">
        <v>263</v>
      </c>
      <c r="C704" s="1">
        <f t="shared" si="157"/>
        <v>1245</v>
      </c>
      <c r="D704" s="8">
        <f>IF(N704&gt;0, RANK(N704,(N704:P704,Q704:AE704)),0)</f>
        <v>3</v>
      </c>
      <c r="E704" s="8">
        <f>IF(O704&gt;0,RANK(O704,(N704:P704,Q704:AE704)),0)</f>
        <v>2</v>
      </c>
      <c r="F704" s="8">
        <f t="shared" si="158"/>
        <v>1</v>
      </c>
      <c r="G704" s="61">
        <f t="shared" si="159"/>
        <v>265</v>
      </c>
      <c r="H704" s="66">
        <f t="shared" si="160"/>
        <v>0.21285140562248997</v>
      </c>
      <c r="I704" s="7"/>
      <c r="J704" s="2">
        <f t="shared" si="161"/>
        <v>9.9598393574297187E-2</v>
      </c>
      <c r="K704" s="2">
        <f t="shared" si="162"/>
        <v>0.32369477911646588</v>
      </c>
      <c r="L704" s="2">
        <f t="shared" si="163"/>
        <v>0.53654618473895588</v>
      </c>
      <c r="M704" s="2">
        <f t="shared" si="164"/>
        <v>4.0160642570280958E-2</v>
      </c>
      <c r="N704" s="61">
        <v>124</v>
      </c>
      <c r="O704" s="61">
        <v>403</v>
      </c>
      <c r="P704" s="61">
        <v>668</v>
      </c>
      <c r="R704" s="61">
        <v>14</v>
      </c>
      <c r="T704" s="65"/>
      <c r="Y704" s="61">
        <v>16</v>
      </c>
      <c r="Z704" s="61">
        <v>20</v>
      </c>
      <c r="AG704" t="str">
        <f t="shared" si="165"/>
        <v>Whitefield</v>
      </c>
      <c r="AH704" t="s">
        <v>2246</v>
      </c>
      <c r="AI704">
        <v>1</v>
      </c>
      <c r="AK704">
        <v>1</v>
      </c>
      <c r="AL704" s="105">
        <v>23</v>
      </c>
      <c r="AM704" s="107">
        <v>15</v>
      </c>
      <c r="AN704" s="107">
        <v>95</v>
      </c>
      <c r="AO704" s="111">
        <v>85010</v>
      </c>
      <c r="AP704" s="111">
        <f t="shared" si="150"/>
        <v>23015</v>
      </c>
      <c r="AQ704" t="s">
        <v>2345</v>
      </c>
      <c r="AR704">
        <f t="shared" si="166"/>
        <v>2385010</v>
      </c>
      <c r="AS704" s="1">
        <v>32</v>
      </c>
      <c r="AV704">
        <v>47.54</v>
      </c>
      <c r="AW704">
        <v>0.7</v>
      </c>
      <c r="AX704">
        <v>46.84</v>
      </c>
    </row>
    <row r="705" spans="1:50" hidden="1" outlineLevel="1">
      <c r="A705" t="s">
        <v>1633</v>
      </c>
      <c r="B705" s="8" t="s">
        <v>263</v>
      </c>
      <c r="C705" s="1">
        <f t="shared" si="157"/>
        <v>331</v>
      </c>
      <c r="D705" s="8">
        <f>IF(N705&gt;0, RANK(N705,(N705:P705,Q705:AE705)),0)</f>
        <v>3</v>
      </c>
      <c r="E705" s="8">
        <f>IF(O705&gt;0,RANK(O705,(N705:P705,Q705:AE705)),0)</f>
        <v>2</v>
      </c>
      <c r="F705" s="8">
        <f t="shared" si="158"/>
        <v>1</v>
      </c>
      <c r="G705" s="61">
        <f t="shared" si="159"/>
        <v>15</v>
      </c>
      <c r="H705" s="66">
        <f t="shared" si="160"/>
        <v>4.5317220543806644E-2</v>
      </c>
      <c r="I705" s="7"/>
      <c r="J705" s="2">
        <f t="shared" si="161"/>
        <v>0.16616314199395771</v>
      </c>
      <c r="K705" s="2">
        <f t="shared" si="162"/>
        <v>0.37764350453172207</v>
      </c>
      <c r="L705" s="2">
        <f t="shared" si="163"/>
        <v>0.42296072507552868</v>
      </c>
      <c r="M705" s="2">
        <f t="shared" si="164"/>
        <v>3.3232628398791486E-2</v>
      </c>
      <c r="N705" s="61">
        <v>55</v>
      </c>
      <c r="O705" s="61">
        <v>125</v>
      </c>
      <c r="P705" s="61">
        <v>140</v>
      </c>
      <c r="R705" s="61">
        <v>2</v>
      </c>
      <c r="T705" s="65"/>
      <c r="Y705" s="61">
        <v>3</v>
      </c>
      <c r="Z705" s="61">
        <v>6</v>
      </c>
      <c r="AG705" t="str">
        <f t="shared" si="165"/>
        <v>Whiting</v>
      </c>
      <c r="AH705" t="s">
        <v>342</v>
      </c>
      <c r="AI705">
        <v>2</v>
      </c>
      <c r="AK705">
        <v>1</v>
      </c>
      <c r="AL705" s="105">
        <v>23</v>
      </c>
      <c r="AM705" s="107">
        <v>29</v>
      </c>
      <c r="AN705" s="107">
        <v>220</v>
      </c>
      <c r="AO705" s="111">
        <v>85185</v>
      </c>
      <c r="AP705" s="111">
        <f t="shared" si="150"/>
        <v>23029</v>
      </c>
      <c r="AQ705" t="s">
        <v>2345</v>
      </c>
      <c r="AR705">
        <f t="shared" si="166"/>
        <v>2385185</v>
      </c>
      <c r="AS705" s="1">
        <v>13</v>
      </c>
      <c r="AV705">
        <v>52.11</v>
      </c>
      <c r="AW705">
        <v>5.34</v>
      </c>
      <c r="AX705">
        <v>46.77</v>
      </c>
    </row>
    <row r="706" spans="1:50" hidden="1" outlineLevel="1">
      <c r="A706" t="s">
        <v>2441</v>
      </c>
      <c r="B706" s="8" t="s">
        <v>263</v>
      </c>
      <c r="C706" s="1">
        <f t="shared" si="157"/>
        <v>106</v>
      </c>
      <c r="D706" s="8">
        <f>IF(N706&gt;0, RANK(N706,(N706:P706,Q706:AE706)),0)</f>
        <v>3</v>
      </c>
      <c r="E706" s="8">
        <f>IF(O706&gt;0,RANK(O706,(N706:P706,Q706:AE706)),0)</f>
        <v>1</v>
      </c>
      <c r="F706" s="8">
        <f t="shared" si="158"/>
        <v>2</v>
      </c>
      <c r="G706" s="61">
        <f t="shared" si="159"/>
        <v>7</v>
      </c>
      <c r="H706" s="66">
        <f t="shared" si="160"/>
        <v>6.6037735849056603E-2</v>
      </c>
      <c r="I706" s="7"/>
      <c r="J706" s="2">
        <f t="shared" si="161"/>
        <v>0.17924528301886791</v>
      </c>
      <c r="K706" s="2">
        <f t="shared" si="162"/>
        <v>0.41509433962264153</v>
      </c>
      <c r="L706" s="2">
        <f t="shared" si="163"/>
        <v>0.34905660377358488</v>
      </c>
      <c r="M706" s="2">
        <f t="shared" si="164"/>
        <v>5.6603773584905703E-2</v>
      </c>
      <c r="N706" s="61">
        <v>19</v>
      </c>
      <c r="O706" s="61">
        <v>44</v>
      </c>
      <c r="P706" s="61">
        <v>37</v>
      </c>
      <c r="R706" s="61">
        <v>1</v>
      </c>
      <c r="T706" s="65"/>
      <c r="Y706" s="61">
        <v>1</v>
      </c>
      <c r="Z706" s="61">
        <v>4</v>
      </c>
      <c r="AG706" t="str">
        <f t="shared" si="165"/>
        <v>Whitneyville</v>
      </c>
      <c r="AH706" t="s">
        <v>342</v>
      </c>
      <c r="AI706">
        <v>2</v>
      </c>
      <c r="AK706">
        <v>1</v>
      </c>
      <c r="AL706" s="105">
        <v>23</v>
      </c>
      <c r="AM706" s="107">
        <v>29</v>
      </c>
      <c r="AN706" s="107">
        <v>225</v>
      </c>
      <c r="AO706" s="111">
        <v>85290</v>
      </c>
      <c r="AP706" s="111">
        <f t="shared" si="150"/>
        <v>23029</v>
      </c>
      <c r="AQ706" t="s">
        <v>2345</v>
      </c>
      <c r="AR706">
        <f t="shared" si="166"/>
        <v>2385290</v>
      </c>
      <c r="AS706" s="1">
        <v>4</v>
      </c>
      <c r="AV706">
        <v>14.62</v>
      </c>
      <c r="AW706">
        <v>0.31</v>
      </c>
      <c r="AX706">
        <v>14.31</v>
      </c>
    </row>
    <row r="707" spans="1:50" hidden="1" outlineLevel="1">
      <c r="A707" t="s">
        <v>1595</v>
      </c>
      <c r="B707" s="8" t="s">
        <v>263</v>
      </c>
      <c r="C707" s="1">
        <f t="shared" si="157"/>
        <v>78</v>
      </c>
      <c r="D707" s="8">
        <f>IF(N707&gt;0, RANK(N707,(N707:P707,Q707:AE707)),0)</f>
        <v>3</v>
      </c>
      <c r="E707" s="8">
        <f>IF(O707&gt;0,RANK(O707,(N707:P707,Q707:AE707)),0)</f>
        <v>1</v>
      </c>
      <c r="F707" s="8">
        <f t="shared" si="158"/>
        <v>2</v>
      </c>
      <c r="G707" s="61">
        <f t="shared" si="159"/>
        <v>12</v>
      </c>
      <c r="H707" s="66">
        <f t="shared" si="160"/>
        <v>0.15384615384615385</v>
      </c>
      <c r="I707" s="7"/>
      <c r="J707" s="2">
        <f t="shared" si="161"/>
        <v>7.6923076923076927E-2</v>
      </c>
      <c r="K707" s="2">
        <f t="shared" si="162"/>
        <v>0.51282051282051277</v>
      </c>
      <c r="L707" s="2">
        <f t="shared" si="163"/>
        <v>0.35897435897435898</v>
      </c>
      <c r="M707" s="2">
        <f t="shared" si="164"/>
        <v>5.1282051282051377E-2</v>
      </c>
      <c r="N707" s="61">
        <v>6</v>
      </c>
      <c r="O707" s="61">
        <v>40</v>
      </c>
      <c r="P707" s="61">
        <v>28</v>
      </c>
      <c r="R707" s="61">
        <v>2</v>
      </c>
      <c r="T707" s="65"/>
      <c r="Y707" s="61">
        <v>0</v>
      </c>
      <c r="Z707" s="61">
        <v>2</v>
      </c>
      <c r="AG707" t="str">
        <f t="shared" si="165"/>
        <v>Willimantic</v>
      </c>
      <c r="AH707" t="s">
        <v>1980</v>
      </c>
      <c r="AI707">
        <v>2</v>
      </c>
      <c r="AK707">
        <v>1</v>
      </c>
      <c r="AL707" s="105">
        <v>23</v>
      </c>
      <c r="AM707" s="107">
        <v>21</v>
      </c>
      <c r="AN707" s="107">
        <v>100</v>
      </c>
      <c r="AO707" s="111">
        <v>85710</v>
      </c>
      <c r="AP707" s="111">
        <f t="shared" si="150"/>
        <v>23021</v>
      </c>
      <c r="AQ707" t="s">
        <v>2345</v>
      </c>
      <c r="AR707">
        <f t="shared" si="166"/>
        <v>2385710</v>
      </c>
      <c r="AS707" s="1">
        <v>5</v>
      </c>
      <c r="AV707">
        <v>48.1</v>
      </c>
      <c r="AW707">
        <v>4.55</v>
      </c>
      <c r="AX707">
        <v>43.55</v>
      </c>
    </row>
    <row r="708" spans="1:50" hidden="1" outlineLevel="1">
      <c r="A708" t="s">
        <v>1762</v>
      </c>
      <c r="B708" s="8" t="s">
        <v>263</v>
      </c>
      <c r="C708" s="1">
        <f t="shared" si="157"/>
        <v>2259</v>
      </c>
      <c r="D708" s="8">
        <f>IF(N708&gt;0, RANK(N708,(N708:P708,Q708:AE708)),0)</f>
        <v>3</v>
      </c>
      <c r="E708" s="8">
        <f>IF(O708&gt;0,RANK(O708,(N708:P708,Q708:AE708)),0)</f>
        <v>2</v>
      </c>
      <c r="F708" s="8">
        <f t="shared" si="158"/>
        <v>1</v>
      </c>
      <c r="G708" s="61">
        <f t="shared" si="159"/>
        <v>451</v>
      </c>
      <c r="H708" s="66">
        <f t="shared" si="160"/>
        <v>0.19964586100044268</v>
      </c>
      <c r="I708" s="7"/>
      <c r="J708" s="2">
        <f t="shared" si="161"/>
        <v>0.11775121735281098</v>
      </c>
      <c r="K708" s="2">
        <f t="shared" si="162"/>
        <v>0.32315183709606021</v>
      </c>
      <c r="L708" s="2">
        <f t="shared" si="163"/>
        <v>0.52279769809650289</v>
      </c>
      <c r="M708" s="2">
        <f t="shared" si="164"/>
        <v>3.6299247454625871E-2</v>
      </c>
      <c r="N708" s="61">
        <v>266</v>
      </c>
      <c r="O708" s="61">
        <v>730</v>
      </c>
      <c r="P708" s="61">
        <v>1181</v>
      </c>
      <c r="R708" s="61">
        <v>14</v>
      </c>
      <c r="T708" s="65"/>
      <c r="Y708" s="61">
        <v>24</v>
      </c>
      <c r="Z708" s="61">
        <v>44</v>
      </c>
      <c r="AG708" t="str">
        <f t="shared" si="165"/>
        <v>Wilton</v>
      </c>
      <c r="AH708" t="s">
        <v>501</v>
      </c>
      <c r="AI708">
        <v>2</v>
      </c>
      <c r="AK708">
        <v>1</v>
      </c>
      <c r="AL708" s="105">
        <v>23</v>
      </c>
      <c r="AM708" s="107">
        <v>7</v>
      </c>
      <c r="AN708" s="107">
        <v>105</v>
      </c>
      <c r="AO708" s="111">
        <v>85850</v>
      </c>
      <c r="AP708" s="111">
        <f t="shared" si="150"/>
        <v>23007</v>
      </c>
      <c r="AQ708" t="s">
        <v>2345</v>
      </c>
      <c r="AR708">
        <f t="shared" si="166"/>
        <v>2385850</v>
      </c>
      <c r="AS708" s="1">
        <v>46</v>
      </c>
      <c r="AV708">
        <v>42.82</v>
      </c>
      <c r="AW708">
        <v>1.56</v>
      </c>
      <c r="AX708">
        <v>41.26</v>
      </c>
    </row>
    <row r="709" spans="1:50" hidden="1" outlineLevel="1">
      <c r="A709" t="s">
        <v>2884</v>
      </c>
      <c r="B709" s="8" t="s">
        <v>263</v>
      </c>
      <c r="C709" s="1">
        <f t="shared" si="157"/>
        <v>21</v>
      </c>
      <c r="D709" s="8">
        <f>IF(N709&gt;0, RANK(N709,(N709:P709,Q709:AE709)),0)</f>
        <v>3</v>
      </c>
      <c r="E709" s="8">
        <f>IF(O709&gt;0,RANK(O709,(N709:P709,Q709:AE709)),0)</f>
        <v>2</v>
      </c>
      <c r="F709" s="8">
        <f t="shared" si="158"/>
        <v>1</v>
      </c>
      <c r="G709" s="61">
        <f t="shared" si="159"/>
        <v>6</v>
      </c>
      <c r="H709" s="66">
        <f t="shared" si="160"/>
        <v>0.2857142857142857</v>
      </c>
      <c r="I709" s="7"/>
      <c r="J709" s="2">
        <f t="shared" si="161"/>
        <v>0.14285714285714285</v>
      </c>
      <c r="K709" s="2">
        <f t="shared" si="162"/>
        <v>0.23809523809523808</v>
      </c>
      <c r="L709" s="2">
        <f t="shared" si="163"/>
        <v>0.52380952380952384</v>
      </c>
      <c r="M709" s="2">
        <f t="shared" si="164"/>
        <v>9.5238095238095233E-2</v>
      </c>
      <c r="N709" s="61">
        <v>3</v>
      </c>
      <c r="O709" s="61">
        <v>5</v>
      </c>
      <c r="P709" s="61">
        <v>11</v>
      </c>
      <c r="R709" s="61">
        <v>0</v>
      </c>
      <c r="T709" s="65"/>
      <c r="Y709" s="61">
        <v>0</v>
      </c>
      <c r="Z709" s="61">
        <v>2</v>
      </c>
      <c r="AG709" t="str">
        <f t="shared" si="165"/>
        <v xml:space="preserve"> Wilton Twps</v>
      </c>
      <c r="AH709" t="s">
        <v>501</v>
      </c>
      <c r="AI709">
        <v>2</v>
      </c>
      <c r="AK709">
        <v>1</v>
      </c>
      <c r="AL709" s="105">
        <v>23</v>
      </c>
      <c r="AM709" s="107">
        <v>7</v>
      </c>
      <c r="AO709" s="139">
        <v>85851</v>
      </c>
      <c r="AP709" s="111">
        <f t="shared" si="150"/>
        <v>23007</v>
      </c>
      <c r="AQ709" t="s">
        <v>882</v>
      </c>
      <c r="AR709">
        <f t="shared" si="166"/>
        <v>2385851</v>
      </c>
      <c r="AS709" s="1">
        <v>3</v>
      </c>
    </row>
    <row r="710" spans="1:50" hidden="1" outlineLevel="1">
      <c r="A710" t="s">
        <v>1474</v>
      </c>
      <c r="B710" s="8" t="s">
        <v>263</v>
      </c>
      <c r="C710" s="1">
        <f t="shared" si="157"/>
        <v>8866</v>
      </c>
      <c r="D710" s="8">
        <f>IF(N710&gt;0, RANK(N710,(N710:P710,Q710:AE710)),0)</f>
        <v>3</v>
      </c>
      <c r="E710" s="8">
        <f>IF(O710&gt;0,RANK(O710,(N710:P710,Q710:AE710)),0)</f>
        <v>2</v>
      </c>
      <c r="F710" s="8">
        <f t="shared" si="158"/>
        <v>1</v>
      </c>
      <c r="G710" s="61">
        <f t="shared" si="159"/>
        <v>1507</v>
      </c>
      <c r="H710" s="66">
        <f t="shared" si="160"/>
        <v>0.16997518610421836</v>
      </c>
      <c r="I710" s="7"/>
      <c r="J710" s="2">
        <f t="shared" si="161"/>
        <v>0.10782765621475299</v>
      </c>
      <c r="K710" s="2">
        <f t="shared" si="162"/>
        <v>0.34829686442589669</v>
      </c>
      <c r="L710" s="2">
        <f t="shared" si="163"/>
        <v>0.51827205053011505</v>
      </c>
      <c r="M710" s="2">
        <f t="shared" si="164"/>
        <v>2.5603428829235275E-2</v>
      </c>
      <c r="N710" s="61">
        <v>956</v>
      </c>
      <c r="O710" s="61">
        <v>3088</v>
      </c>
      <c r="P710" s="61">
        <v>4595</v>
      </c>
      <c r="R710" s="61">
        <v>59</v>
      </c>
      <c r="T710" s="65"/>
      <c r="Y710" s="61">
        <v>44</v>
      </c>
      <c r="Z710" s="61">
        <v>124</v>
      </c>
      <c r="AG710" t="str">
        <f t="shared" si="165"/>
        <v>Windham</v>
      </c>
      <c r="AH710" t="s">
        <v>1076</v>
      </c>
      <c r="AI710">
        <v>1</v>
      </c>
      <c r="AK710">
        <v>1</v>
      </c>
      <c r="AL710" s="105">
        <v>23</v>
      </c>
      <c r="AM710" s="107">
        <v>5</v>
      </c>
      <c r="AN710" s="107">
        <v>125</v>
      </c>
      <c r="AO710" s="111">
        <v>86025</v>
      </c>
      <c r="AP710" s="111">
        <f t="shared" si="150"/>
        <v>23005</v>
      </c>
      <c r="AQ710" t="s">
        <v>2345</v>
      </c>
      <c r="AR710">
        <f t="shared" si="166"/>
        <v>2386025</v>
      </c>
      <c r="AS710" s="1">
        <v>258</v>
      </c>
      <c r="AV710">
        <v>50.28</v>
      </c>
      <c r="AW710">
        <v>3.6</v>
      </c>
      <c r="AX710">
        <v>46.68</v>
      </c>
    </row>
    <row r="711" spans="1:50" hidden="1" outlineLevel="1">
      <c r="A711" t="s">
        <v>2103</v>
      </c>
      <c r="B711" s="8" t="s">
        <v>263</v>
      </c>
      <c r="C711" s="1">
        <f t="shared" si="157"/>
        <v>1235</v>
      </c>
      <c r="D711" s="8">
        <f>IF(N711&gt;0, RANK(N711,(N711:P711,Q711:AE711)),0)</f>
        <v>3</v>
      </c>
      <c r="E711" s="8">
        <f>IF(O711&gt;0,RANK(O711,(N711:P711,Q711:AE711)),0)</f>
        <v>2</v>
      </c>
      <c r="F711" s="8">
        <f t="shared" si="158"/>
        <v>1</v>
      </c>
      <c r="G711" s="61">
        <f t="shared" si="159"/>
        <v>169</v>
      </c>
      <c r="H711" s="66">
        <f t="shared" si="160"/>
        <v>0.1368421052631579</v>
      </c>
      <c r="I711" s="7"/>
      <c r="J711" s="2">
        <f t="shared" si="161"/>
        <v>0.12469635627530365</v>
      </c>
      <c r="K711" s="2">
        <f t="shared" si="162"/>
        <v>0.35222672064777327</v>
      </c>
      <c r="L711" s="2">
        <f t="shared" si="163"/>
        <v>0.48906882591093115</v>
      </c>
      <c r="M711" s="2">
        <f t="shared" si="164"/>
        <v>3.4008097165991957E-2</v>
      </c>
      <c r="N711" s="61">
        <v>154</v>
      </c>
      <c r="O711" s="61">
        <v>435</v>
      </c>
      <c r="P711" s="61">
        <v>604</v>
      </c>
      <c r="R711" s="61">
        <v>10</v>
      </c>
      <c r="T711" s="65"/>
      <c r="Y711" s="61">
        <v>16</v>
      </c>
      <c r="Z711" s="61">
        <v>16</v>
      </c>
      <c r="AG711" t="str">
        <f t="shared" si="165"/>
        <v>Windsor</v>
      </c>
      <c r="AH711" t="s">
        <v>1222</v>
      </c>
      <c r="AI711">
        <v>1</v>
      </c>
      <c r="AK711">
        <v>1</v>
      </c>
      <c r="AL711" s="105">
        <v>23</v>
      </c>
      <c r="AM711" s="107">
        <v>11</v>
      </c>
      <c r="AN711" s="107">
        <v>135</v>
      </c>
      <c r="AO711" s="111">
        <v>86165</v>
      </c>
      <c r="AP711" s="111">
        <f t="shared" si="150"/>
        <v>23011</v>
      </c>
      <c r="AQ711" t="s">
        <v>2345</v>
      </c>
      <c r="AR711">
        <f t="shared" si="166"/>
        <v>2386165</v>
      </c>
      <c r="AS711" s="1">
        <v>12</v>
      </c>
      <c r="AV711">
        <v>35.58</v>
      </c>
      <c r="AW711">
        <v>0.93</v>
      </c>
      <c r="AX711">
        <v>34.65</v>
      </c>
    </row>
    <row r="712" spans="1:50" hidden="1" outlineLevel="1">
      <c r="A712" t="s">
        <v>2098</v>
      </c>
      <c r="B712" s="8" t="s">
        <v>263</v>
      </c>
      <c r="C712" s="1">
        <f t="shared" si="157"/>
        <v>178</v>
      </c>
      <c r="D712" s="8">
        <f>IF(N712&gt;0, RANK(N712,(N712:P712,Q712:AE712)),0)</f>
        <v>3</v>
      </c>
      <c r="E712" s="8">
        <f>IF(O712&gt;0,RANK(O712,(N712:P712,Q712:AE712)),0)</f>
        <v>1</v>
      </c>
      <c r="F712" s="8">
        <f t="shared" si="158"/>
        <v>2</v>
      </c>
      <c r="G712" s="61">
        <f t="shared" si="159"/>
        <v>10</v>
      </c>
      <c r="H712" s="66">
        <f t="shared" si="160"/>
        <v>5.6179775280898875E-2</v>
      </c>
      <c r="I712" s="7"/>
      <c r="J712" s="2">
        <f t="shared" si="161"/>
        <v>9.5505617977528087E-2</v>
      </c>
      <c r="K712" s="2">
        <f t="shared" si="162"/>
        <v>0.47191011235955055</v>
      </c>
      <c r="L712" s="2">
        <f t="shared" si="163"/>
        <v>0.4157303370786517</v>
      </c>
      <c r="M712" s="2">
        <f t="shared" si="164"/>
        <v>1.6853932584269649E-2</v>
      </c>
      <c r="N712" s="61">
        <v>17</v>
      </c>
      <c r="O712" s="61">
        <v>84</v>
      </c>
      <c r="P712" s="61">
        <v>74</v>
      </c>
      <c r="R712" s="61">
        <v>0</v>
      </c>
      <c r="T712" s="65"/>
      <c r="Y712" s="61">
        <v>1</v>
      </c>
      <c r="Z712" s="61">
        <v>2</v>
      </c>
      <c r="AG712" t="str">
        <f t="shared" si="165"/>
        <v>Winn</v>
      </c>
      <c r="AH712" t="s">
        <v>1357</v>
      </c>
      <c r="AI712">
        <v>2</v>
      </c>
      <c r="AK712">
        <v>1</v>
      </c>
      <c r="AL712" s="105">
        <v>23</v>
      </c>
      <c r="AM712" s="107">
        <v>19</v>
      </c>
      <c r="AN712" s="107">
        <v>305</v>
      </c>
      <c r="AO712" s="111">
        <v>86305</v>
      </c>
      <c r="AP712" s="111">
        <f t="shared" si="150"/>
        <v>23019</v>
      </c>
      <c r="AQ712" t="s">
        <v>2345</v>
      </c>
      <c r="AR712">
        <f t="shared" si="166"/>
        <v>2386305</v>
      </c>
      <c r="AS712" s="1">
        <v>8</v>
      </c>
      <c r="AV712">
        <v>44.27</v>
      </c>
      <c r="AW712">
        <v>0.14000000000000001</v>
      </c>
      <c r="AX712">
        <v>44.13</v>
      </c>
    </row>
    <row r="713" spans="1:50" hidden="1" outlineLevel="1">
      <c r="A713" t="s">
        <v>195</v>
      </c>
      <c r="B713" s="8" t="s">
        <v>263</v>
      </c>
      <c r="C713" s="1">
        <f t="shared" si="157"/>
        <v>4038</v>
      </c>
      <c r="D713" s="8">
        <f>IF(N713&gt;0, RANK(N713,(N713:P713,Q713:AE713)),0)</f>
        <v>3</v>
      </c>
      <c r="E713" s="8">
        <f>IF(O713&gt;0,RANK(O713,(N713:P713,Q713:AE713)),0)</f>
        <v>2</v>
      </c>
      <c r="F713" s="8">
        <f t="shared" si="158"/>
        <v>1</v>
      </c>
      <c r="G713" s="61">
        <f t="shared" si="159"/>
        <v>794</v>
      </c>
      <c r="H713" s="66">
        <f t="shared" si="160"/>
        <v>0.19663199603764239</v>
      </c>
      <c r="I713" s="7"/>
      <c r="J713" s="2">
        <f t="shared" si="161"/>
        <v>0.14338781575037146</v>
      </c>
      <c r="K713" s="2">
        <f t="shared" si="162"/>
        <v>0.31500742942050519</v>
      </c>
      <c r="L713" s="2">
        <f t="shared" si="163"/>
        <v>0.51163942545814756</v>
      </c>
      <c r="M713" s="2">
        <f t="shared" si="164"/>
        <v>2.9965329370975846E-2</v>
      </c>
      <c r="N713" s="61">
        <v>579</v>
      </c>
      <c r="O713" s="61">
        <v>1272</v>
      </c>
      <c r="P713" s="61">
        <v>2066</v>
      </c>
      <c r="R713" s="61">
        <v>37</v>
      </c>
      <c r="T713" s="65"/>
      <c r="Y713" s="61">
        <v>42</v>
      </c>
      <c r="Z713" s="61">
        <v>42</v>
      </c>
      <c r="AG713" t="str">
        <f t="shared" si="165"/>
        <v>Winslow</v>
      </c>
      <c r="AH713" t="s">
        <v>1222</v>
      </c>
      <c r="AI713">
        <v>1</v>
      </c>
      <c r="AK713">
        <v>1</v>
      </c>
      <c r="AL713" s="105">
        <v>23</v>
      </c>
      <c r="AM713" s="107">
        <v>11</v>
      </c>
      <c r="AN713" s="107">
        <v>140</v>
      </c>
      <c r="AO713" s="111">
        <v>86515</v>
      </c>
      <c r="AP713" s="111">
        <f t="shared" si="150"/>
        <v>23011</v>
      </c>
      <c r="AQ713" t="s">
        <v>2345</v>
      </c>
      <c r="AR713">
        <f t="shared" si="166"/>
        <v>2386515</v>
      </c>
      <c r="AS713" s="1">
        <v>275</v>
      </c>
      <c r="AV713">
        <v>38.72</v>
      </c>
      <c r="AW713">
        <v>1.87</v>
      </c>
      <c r="AX713">
        <v>36.85</v>
      </c>
    </row>
    <row r="714" spans="1:50" hidden="1" outlineLevel="1">
      <c r="A714" t="s">
        <v>1303</v>
      </c>
      <c r="B714" s="8" t="s">
        <v>263</v>
      </c>
      <c r="C714" s="1">
        <f t="shared" si="157"/>
        <v>264</v>
      </c>
      <c r="D714" s="8">
        <f>IF(N714&gt;0, RANK(N714,(N714:P714,Q714:AE714)),0)</f>
        <v>3</v>
      </c>
      <c r="E714" s="8">
        <f>IF(O714&gt;0,RANK(O714,(N714:P714,Q714:AE714)),0)</f>
        <v>1</v>
      </c>
      <c r="F714" s="8">
        <f t="shared" si="158"/>
        <v>2</v>
      </c>
      <c r="G714" s="61">
        <f t="shared" si="159"/>
        <v>18</v>
      </c>
      <c r="H714" s="66">
        <f t="shared" si="160"/>
        <v>6.8181818181818177E-2</v>
      </c>
      <c r="I714" s="7"/>
      <c r="J714" s="2">
        <f t="shared" si="161"/>
        <v>0.11742424242424243</v>
      </c>
      <c r="K714" s="2">
        <f t="shared" si="162"/>
        <v>0.46969696969696972</v>
      </c>
      <c r="L714" s="2">
        <f t="shared" si="163"/>
        <v>0.40151515151515149</v>
      </c>
      <c r="M714" s="2">
        <f t="shared" si="164"/>
        <v>1.1363636363636354E-2</v>
      </c>
      <c r="N714" s="61">
        <v>31</v>
      </c>
      <c r="O714" s="61">
        <v>124</v>
      </c>
      <c r="P714" s="61">
        <v>106</v>
      </c>
      <c r="R714" s="61">
        <v>3</v>
      </c>
      <c r="T714" s="65"/>
      <c r="Y714" s="61">
        <v>0</v>
      </c>
      <c r="Z714" s="61">
        <v>0</v>
      </c>
      <c r="AG714" t="str">
        <f t="shared" si="165"/>
        <v>Winter Harbor</v>
      </c>
      <c r="AH714" t="s">
        <v>1363</v>
      </c>
      <c r="AI714">
        <v>2</v>
      </c>
      <c r="AK714">
        <v>1</v>
      </c>
      <c r="AL714" s="105">
        <v>23</v>
      </c>
      <c r="AM714" s="107">
        <v>9</v>
      </c>
      <c r="AN714" s="107">
        <v>185</v>
      </c>
      <c r="AO714" s="111">
        <v>86655</v>
      </c>
      <c r="AP714" s="111">
        <f t="shared" si="150"/>
        <v>23009</v>
      </c>
      <c r="AQ714" t="s">
        <v>2345</v>
      </c>
      <c r="AR714">
        <f t="shared" si="166"/>
        <v>2386655</v>
      </c>
      <c r="AS714" s="1">
        <v>14</v>
      </c>
      <c r="AV714">
        <v>65.7</v>
      </c>
      <c r="AW714">
        <v>51.33</v>
      </c>
      <c r="AX714">
        <v>14.37</v>
      </c>
    </row>
    <row r="715" spans="1:50" hidden="1" outlineLevel="1">
      <c r="A715" t="s">
        <v>1252</v>
      </c>
      <c r="B715" s="8" t="s">
        <v>263</v>
      </c>
      <c r="C715" s="1">
        <f t="shared" si="157"/>
        <v>2044</v>
      </c>
      <c r="D715" s="8">
        <f>IF(N715&gt;0, RANK(N715,(N715:P715,Q715:AE715)),0)</f>
        <v>3</v>
      </c>
      <c r="E715" s="8">
        <f>IF(O715&gt;0,RANK(O715,(N715:P715,Q715:AE715)),0)</f>
        <v>2</v>
      </c>
      <c r="F715" s="8">
        <f t="shared" si="158"/>
        <v>1</v>
      </c>
      <c r="G715" s="61">
        <f t="shared" si="159"/>
        <v>106</v>
      </c>
      <c r="H715" s="66">
        <f t="shared" si="160"/>
        <v>5.1859099804305281E-2</v>
      </c>
      <c r="I715" s="7"/>
      <c r="J715" s="2">
        <f t="shared" si="161"/>
        <v>0.1095890410958904</v>
      </c>
      <c r="K715" s="2">
        <f t="shared" si="162"/>
        <v>0.40606653620352251</v>
      </c>
      <c r="L715" s="2">
        <f t="shared" si="163"/>
        <v>0.45792563600782776</v>
      </c>
      <c r="M715" s="2">
        <f t="shared" si="164"/>
        <v>2.6418786692759322E-2</v>
      </c>
      <c r="N715" s="61">
        <v>224</v>
      </c>
      <c r="O715" s="61">
        <v>830</v>
      </c>
      <c r="P715" s="61">
        <v>936</v>
      </c>
      <c r="R715" s="61">
        <v>7</v>
      </c>
      <c r="T715" s="65"/>
      <c r="Y715" s="61">
        <v>16</v>
      </c>
      <c r="Z715" s="61">
        <v>31</v>
      </c>
      <c r="AG715" t="str">
        <f t="shared" si="165"/>
        <v>Winterport</v>
      </c>
      <c r="AH715" t="s">
        <v>780</v>
      </c>
      <c r="AI715">
        <v>2</v>
      </c>
      <c r="AK715">
        <v>1</v>
      </c>
      <c r="AL715" s="105">
        <v>23</v>
      </c>
      <c r="AM715" s="107">
        <v>27</v>
      </c>
      <c r="AN715" s="107">
        <v>130</v>
      </c>
      <c r="AO715" s="111">
        <v>86760</v>
      </c>
      <c r="AP715" s="111">
        <f t="shared" si="150"/>
        <v>23027</v>
      </c>
      <c r="AQ715" t="s">
        <v>2345</v>
      </c>
      <c r="AR715">
        <f t="shared" si="166"/>
        <v>2386760</v>
      </c>
      <c r="AS715" s="1">
        <v>76</v>
      </c>
      <c r="AV715">
        <v>37.11</v>
      </c>
      <c r="AW715">
        <v>1.51</v>
      </c>
      <c r="AX715">
        <v>35.590000000000003</v>
      </c>
    </row>
    <row r="716" spans="1:50" hidden="1" outlineLevel="1">
      <c r="A716" t="s">
        <v>1051</v>
      </c>
      <c r="B716" s="8" t="s">
        <v>263</v>
      </c>
      <c r="C716" s="1">
        <f t="shared" si="157"/>
        <v>126</v>
      </c>
      <c r="D716" s="8">
        <f>IF(N716&gt;0, RANK(N716,(N716:P716,Q716:AE716)),0)</f>
        <v>3</v>
      </c>
      <c r="E716" s="8">
        <f>IF(O716&gt;0,RANK(O716,(N716:P716,Q716:AE716)),0)</f>
        <v>2</v>
      </c>
      <c r="F716" s="8">
        <f t="shared" si="158"/>
        <v>1</v>
      </c>
      <c r="G716" s="61">
        <f t="shared" si="159"/>
        <v>34</v>
      </c>
      <c r="H716" s="66">
        <f t="shared" si="160"/>
        <v>0.26984126984126983</v>
      </c>
      <c r="I716" s="7"/>
      <c r="J716" s="2">
        <f t="shared" si="161"/>
        <v>0.16666666666666666</v>
      </c>
      <c r="K716" s="2">
        <f t="shared" si="162"/>
        <v>0.24603174603174602</v>
      </c>
      <c r="L716" s="2">
        <f t="shared" si="163"/>
        <v>0.51587301587301593</v>
      </c>
      <c r="M716" s="2">
        <f t="shared" si="164"/>
        <v>7.1428571428571397E-2</v>
      </c>
      <c r="N716" s="61">
        <v>21</v>
      </c>
      <c r="O716" s="61">
        <v>31</v>
      </c>
      <c r="P716" s="61">
        <v>65</v>
      </c>
      <c r="R716" s="61">
        <v>4</v>
      </c>
      <c r="T716" s="65"/>
      <c r="Y716" s="61">
        <v>2</v>
      </c>
      <c r="Z716" s="61">
        <v>3</v>
      </c>
      <c r="AG716" t="str">
        <f t="shared" si="165"/>
        <v>Winterville</v>
      </c>
      <c r="AH716" t="s">
        <v>662</v>
      </c>
      <c r="AI716">
        <v>2</v>
      </c>
      <c r="AK716">
        <v>1</v>
      </c>
      <c r="AL716" s="105">
        <v>23</v>
      </c>
      <c r="AM716" s="107">
        <v>3</v>
      </c>
      <c r="AN716" s="107">
        <v>340</v>
      </c>
      <c r="AO716" s="111">
        <v>86865</v>
      </c>
      <c r="AP716" s="111">
        <f t="shared" si="150"/>
        <v>23003</v>
      </c>
      <c r="AQ716" t="s">
        <v>1757</v>
      </c>
      <c r="AR716">
        <f t="shared" si="166"/>
        <v>2386865</v>
      </c>
      <c r="AS716" s="1">
        <v>9</v>
      </c>
      <c r="AV716">
        <v>39.11</v>
      </c>
      <c r="AW716">
        <v>3.41</v>
      </c>
      <c r="AX716">
        <v>35.700000000000003</v>
      </c>
    </row>
    <row r="717" spans="1:50" hidden="1" outlineLevel="1">
      <c r="A717" t="s">
        <v>1360</v>
      </c>
      <c r="B717" s="8" t="s">
        <v>263</v>
      </c>
      <c r="C717" s="1">
        <f t="shared" si="157"/>
        <v>3460</v>
      </c>
      <c r="D717" s="8">
        <f>IF(N717&gt;0, RANK(N717,(N717:P717,Q717:AE717)),0)</f>
        <v>3</v>
      </c>
      <c r="E717" s="8">
        <f>IF(O717&gt;0,RANK(O717,(N717:P717,Q717:AE717)),0)</f>
        <v>2</v>
      </c>
      <c r="F717" s="8">
        <f t="shared" si="158"/>
        <v>1</v>
      </c>
      <c r="G717" s="61">
        <f t="shared" si="159"/>
        <v>845</v>
      </c>
      <c r="H717" s="66">
        <f t="shared" si="160"/>
        <v>0.24421965317919075</v>
      </c>
      <c r="I717" s="7"/>
      <c r="J717" s="2">
        <f t="shared" si="161"/>
        <v>0.10520231213872833</v>
      </c>
      <c r="K717" s="2">
        <f t="shared" si="162"/>
        <v>0.31040462427745663</v>
      </c>
      <c r="L717" s="2">
        <f t="shared" si="163"/>
        <v>0.55462427745664744</v>
      </c>
      <c r="M717" s="2">
        <f t="shared" si="164"/>
        <v>2.9768786127167601E-2</v>
      </c>
      <c r="N717" s="61">
        <v>364</v>
      </c>
      <c r="O717" s="61">
        <v>1074</v>
      </c>
      <c r="P717" s="61">
        <v>1919</v>
      </c>
      <c r="R717" s="61">
        <v>23</v>
      </c>
      <c r="T717" s="65"/>
      <c r="Y717" s="61">
        <v>42</v>
      </c>
      <c r="Z717" s="61">
        <v>38</v>
      </c>
      <c r="AG717" t="str">
        <f t="shared" si="165"/>
        <v>Winthrop</v>
      </c>
      <c r="AH717" t="s">
        <v>1222</v>
      </c>
      <c r="AI717">
        <v>1</v>
      </c>
      <c r="AK717">
        <v>1</v>
      </c>
      <c r="AL717" s="105">
        <v>23</v>
      </c>
      <c r="AM717" s="107">
        <v>11</v>
      </c>
      <c r="AN717" s="107">
        <v>145</v>
      </c>
      <c r="AO717" s="111">
        <v>86970</v>
      </c>
      <c r="AP717" s="111">
        <f t="shared" si="150"/>
        <v>23011</v>
      </c>
      <c r="AQ717" t="s">
        <v>2345</v>
      </c>
      <c r="AR717">
        <f t="shared" si="166"/>
        <v>2386970</v>
      </c>
      <c r="AS717" s="1">
        <v>39</v>
      </c>
      <c r="AV717">
        <v>37.950000000000003</v>
      </c>
      <c r="AW717">
        <v>6.71</v>
      </c>
      <c r="AX717">
        <v>31.24</v>
      </c>
    </row>
    <row r="718" spans="1:50" hidden="1" outlineLevel="1">
      <c r="A718" t="s">
        <v>2032</v>
      </c>
      <c r="B718" s="8" t="s">
        <v>263</v>
      </c>
      <c r="C718" s="1">
        <f t="shared" si="157"/>
        <v>2028</v>
      </c>
      <c r="D718" s="8">
        <f>IF(N718&gt;0, RANK(N718,(N718:P718,Q718:AE718)),0)</f>
        <v>3</v>
      </c>
      <c r="E718" s="8">
        <f>IF(O718&gt;0,RANK(O718,(N718:P718,Q718:AE718)),0)</f>
        <v>2</v>
      </c>
      <c r="F718" s="8">
        <f t="shared" si="158"/>
        <v>1</v>
      </c>
      <c r="G718" s="61">
        <f t="shared" si="159"/>
        <v>235</v>
      </c>
      <c r="H718" s="66">
        <f t="shared" si="160"/>
        <v>0.11587771203155818</v>
      </c>
      <c r="I718" s="7"/>
      <c r="J718" s="2">
        <f t="shared" si="161"/>
        <v>9.9112426035502965E-2</v>
      </c>
      <c r="K718" s="2">
        <f t="shared" si="162"/>
        <v>0.37475345167652863</v>
      </c>
      <c r="L718" s="2">
        <f t="shared" si="163"/>
        <v>0.49063116370808679</v>
      </c>
      <c r="M718" s="2">
        <f t="shared" si="164"/>
        <v>3.5502958579881616E-2</v>
      </c>
      <c r="N718" s="61">
        <v>201</v>
      </c>
      <c r="O718" s="61">
        <v>760</v>
      </c>
      <c r="P718" s="61">
        <v>995</v>
      </c>
      <c r="R718" s="61">
        <v>11</v>
      </c>
      <c r="T718" s="65"/>
      <c r="Y718" s="61">
        <v>30</v>
      </c>
      <c r="Z718" s="61">
        <v>31</v>
      </c>
      <c r="AG718" t="str">
        <f t="shared" si="165"/>
        <v>Wiscasset</v>
      </c>
      <c r="AH718" t="s">
        <v>2246</v>
      </c>
      <c r="AI718">
        <v>1</v>
      </c>
      <c r="AK718">
        <v>1</v>
      </c>
      <c r="AL718" s="105">
        <v>23</v>
      </c>
      <c r="AM718" s="107">
        <v>15</v>
      </c>
      <c r="AN718" s="107">
        <v>100</v>
      </c>
      <c r="AO718" s="111">
        <v>87075</v>
      </c>
      <c r="AP718" s="111">
        <f t="shared" si="150"/>
        <v>23015</v>
      </c>
      <c r="AQ718" t="s">
        <v>2345</v>
      </c>
      <c r="AR718">
        <f t="shared" si="166"/>
        <v>2387075</v>
      </c>
      <c r="AS718" s="1">
        <v>48</v>
      </c>
      <c r="AV718">
        <v>27.71</v>
      </c>
      <c r="AW718">
        <v>3.12</v>
      </c>
      <c r="AX718">
        <v>24.59</v>
      </c>
    </row>
    <row r="719" spans="1:50" hidden="1" outlineLevel="1">
      <c r="A719" t="s">
        <v>458</v>
      </c>
      <c r="B719" s="8" t="s">
        <v>263</v>
      </c>
      <c r="C719" s="1">
        <f t="shared" si="157"/>
        <v>598</v>
      </c>
      <c r="D719" s="8">
        <f>IF(N719&gt;0, RANK(N719,(N719:P719,Q719:AE719)),0)</f>
        <v>3</v>
      </c>
      <c r="E719" s="8">
        <f>IF(O719&gt;0,RANK(O719,(N719:P719,Q719:AE719)),0)</f>
        <v>1</v>
      </c>
      <c r="F719" s="8">
        <f t="shared" si="158"/>
        <v>2</v>
      </c>
      <c r="G719" s="61">
        <f t="shared" si="159"/>
        <v>33</v>
      </c>
      <c r="H719" s="66">
        <f t="shared" si="160"/>
        <v>5.5183946488294312E-2</v>
      </c>
      <c r="I719" s="7"/>
      <c r="J719" s="2">
        <f t="shared" si="161"/>
        <v>0.12040133779264214</v>
      </c>
      <c r="K719" s="2">
        <f t="shared" si="162"/>
        <v>0.45317725752508359</v>
      </c>
      <c r="L719" s="2">
        <f t="shared" si="163"/>
        <v>0.39799331103678931</v>
      </c>
      <c r="M719" s="2">
        <f t="shared" si="164"/>
        <v>2.8428093645484931E-2</v>
      </c>
      <c r="N719" s="61">
        <v>72</v>
      </c>
      <c r="O719" s="61">
        <v>271</v>
      </c>
      <c r="P719" s="61">
        <v>238</v>
      </c>
      <c r="R719" s="61">
        <v>2</v>
      </c>
      <c r="T719" s="65"/>
      <c r="Y719" s="61">
        <v>5</v>
      </c>
      <c r="Z719" s="61">
        <v>10</v>
      </c>
      <c r="AG719" t="str">
        <f t="shared" si="165"/>
        <v>Woodland</v>
      </c>
      <c r="AH719" t="s">
        <v>662</v>
      </c>
      <c r="AI719">
        <v>2</v>
      </c>
      <c r="AK719">
        <v>1</v>
      </c>
      <c r="AL719" s="105">
        <v>23</v>
      </c>
      <c r="AM719" s="107">
        <v>3</v>
      </c>
      <c r="AN719" s="107">
        <v>345</v>
      </c>
      <c r="AO719" s="111">
        <v>87215</v>
      </c>
      <c r="AP719" s="111">
        <f t="shared" si="150"/>
        <v>23003</v>
      </c>
      <c r="AQ719" t="s">
        <v>2345</v>
      </c>
      <c r="AR719">
        <f t="shared" si="166"/>
        <v>2387215</v>
      </c>
      <c r="AS719" s="1">
        <v>27</v>
      </c>
      <c r="AV719">
        <v>35.270000000000003</v>
      </c>
      <c r="AW719">
        <v>0</v>
      </c>
      <c r="AX719">
        <v>35.270000000000003</v>
      </c>
    </row>
    <row r="720" spans="1:50" hidden="1" outlineLevel="1">
      <c r="A720" t="s">
        <v>2210</v>
      </c>
      <c r="B720" s="8" t="s">
        <v>263</v>
      </c>
      <c r="C720" s="1">
        <f t="shared" si="157"/>
        <v>697</v>
      </c>
      <c r="D720" s="8">
        <f>IF(N720&gt;0, RANK(N720,(N720:P720,Q720:AE720)),0)</f>
        <v>3</v>
      </c>
      <c r="E720" s="8">
        <f>IF(O720&gt;0,RANK(O720,(N720:P720,Q720:AE720)),0)</f>
        <v>2</v>
      </c>
      <c r="F720" s="8">
        <f t="shared" si="158"/>
        <v>1</v>
      </c>
      <c r="G720" s="61">
        <f t="shared" si="159"/>
        <v>138</v>
      </c>
      <c r="H720" s="66">
        <f t="shared" si="160"/>
        <v>0.19799139167862267</v>
      </c>
      <c r="I720" s="7"/>
      <c r="J720" s="2">
        <f t="shared" si="161"/>
        <v>0.11621233859397417</v>
      </c>
      <c r="K720" s="2">
        <f t="shared" si="162"/>
        <v>0.31276901004304158</v>
      </c>
      <c r="L720" s="2">
        <f t="shared" si="163"/>
        <v>0.51076040172166426</v>
      </c>
      <c r="M720" s="2">
        <f t="shared" si="164"/>
        <v>6.0258249641319983E-2</v>
      </c>
      <c r="N720" s="61">
        <v>81</v>
      </c>
      <c r="O720" s="61">
        <v>218</v>
      </c>
      <c r="P720" s="61">
        <v>356</v>
      </c>
      <c r="R720" s="61">
        <v>27</v>
      </c>
      <c r="T720" s="65"/>
      <c r="Y720" s="61">
        <v>4</v>
      </c>
      <c r="Z720" s="61">
        <v>11</v>
      </c>
      <c r="AG720" t="str">
        <f t="shared" si="165"/>
        <v>Woodstock</v>
      </c>
      <c r="AH720" t="s">
        <v>2430</v>
      </c>
      <c r="AI720">
        <v>2</v>
      </c>
      <c r="AK720">
        <v>1</v>
      </c>
      <c r="AL720" s="105">
        <v>23</v>
      </c>
      <c r="AM720" s="107">
        <v>17</v>
      </c>
      <c r="AN720" s="107">
        <v>175</v>
      </c>
      <c r="AO720" s="111">
        <v>87355</v>
      </c>
      <c r="AP720" s="111">
        <f t="shared" si="150"/>
        <v>23017</v>
      </c>
      <c r="AQ720" t="s">
        <v>2345</v>
      </c>
      <c r="AR720">
        <f t="shared" si="166"/>
        <v>2387355</v>
      </c>
      <c r="AS720" s="1">
        <v>27</v>
      </c>
      <c r="AV720">
        <v>46.85</v>
      </c>
      <c r="AW720">
        <v>1.1499999999999999</v>
      </c>
      <c r="AX720">
        <v>45.7</v>
      </c>
    </row>
    <row r="721" spans="1:50" hidden="1" outlineLevel="1">
      <c r="A721" t="s">
        <v>1065</v>
      </c>
      <c r="B721" s="8" t="s">
        <v>263</v>
      </c>
      <c r="C721" s="1">
        <f t="shared" si="157"/>
        <v>123</v>
      </c>
      <c r="D721" s="8">
        <f>IF(N721&gt;0, RANK(N721,(N721:P721,Q721:AE721)),0)</f>
        <v>3</v>
      </c>
      <c r="E721" s="8">
        <f>IF(O721&gt;0,RANK(O721,(N721:P721,Q721:AE721)),0)</f>
        <v>2</v>
      </c>
      <c r="F721" s="8">
        <f t="shared" si="158"/>
        <v>1</v>
      </c>
      <c r="G721" s="61">
        <f t="shared" si="159"/>
        <v>2</v>
      </c>
      <c r="H721" s="66">
        <f t="shared" si="160"/>
        <v>1.6260162601626018E-2</v>
      </c>
      <c r="I721" s="7"/>
      <c r="J721" s="2">
        <f t="shared" si="161"/>
        <v>0.14634146341463414</v>
      </c>
      <c r="K721" s="2">
        <f t="shared" si="162"/>
        <v>0.4065040650406504</v>
      </c>
      <c r="L721" s="2">
        <f t="shared" si="163"/>
        <v>0.42276422764227645</v>
      </c>
      <c r="M721" s="2">
        <f t="shared" si="164"/>
        <v>2.4390243902438991E-2</v>
      </c>
      <c r="N721" s="61">
        <v>18</v>
      </c>
      <c r="O721" s="61">
        <v>50</v>
      </c>
      <c r="P721" s="61">
        <v>52</v>
      </c>
      <c r="R721" s="61">
        <v>0</v>
      </c>
      <c r="T721" s="65"/>
      <c r="Y721" s="61">
        <v>1</v>
      </c>
      <c r="Z721" s="61">
        <v>2</v>
      </c>
      <c r="AG721" t="str">
        <f t="shared" si="165"/>
        <v>Woodville</v>
      </c>
      <c r="AH721" t="s">
        <v>1357</v>
      </c>
      <c r="AI721">
        <v>2</v>
      </c>
      <c r="AK721">
        <v>1</v>
      </c>
      <c r="AL721" s="105">
        <v>23</v>
      </c>
      <c r="AM721" s="107">
        <v>19</v>
      </c>
      <c r="AN721" s="107">
        <v>310</v>
      </c>
      <c r="AO721" s="111">
        <v>87390</v>
      </c>
      <c r="AP721" s="111">
        <f t="shared" si="150"/>
        <v>23019</v>
      </c>
      <c r="AQ721" t="s">
        <v>2345</v>
      </c>
      <c r="AR721">
        <f t="shared" si="166"/>
        <v>2387390</v>
      </c>
      <c r="AS721" s="1">
        <v>7</v>
      </c>
      <c r="AV721">
        <v>42.93</v>
      </c>
      <c r="AW721">
        <v>0</v>
      </c>
      <c r="AX721">
        <v>42.93</v>
      </c>
    </row>
    <row r="722" spans="1:50" hidden="1" outlineLevel="1">
      <c r="A722" t="s">
        <v>1066</v>
      </c>
      <c r="B722" s="8" t="s">
        <v>263</v>
      </c>
      <c r="C722" s="1">
        <f t="shared" si="157"/>
        <v>1909</v>
      </c>
      <c r="D722" s="8">
        <f>IF(N722&gt;0, RANK(N722,(N722:P722,Q722:AE722)),0)</f>
        <v>3</v>
      </c>
      <c r="E722" s="8">
        <f>IF(O722&gt;0,RANK(O722,(N722:P722,Q722:AE722)),0)</f>
        <v>2</v>
      </c>
      <c r="F722" s="8">
        <f t="shared" si="158"/>
        <v>1</v>
      </c>
      <c r="G722" s="61">
        <f t="shared" si="159"/>
        <v>435</v>
      </c>
      <c r="H722" s="66">
        <f t="shared" si="160"/>
        <v>0.22786799371398639</v>
      </c>
      <c r="I722" s="7"/>
      <c r="J722" s="2">
        <f t="shared" si="161"/>
        <v>6.6526977475117863E-2</v>
      </c>
      <c r="K722" s="2">
        <f t="shared" si="162"/>
        <v>0.34049240440020956</v>
      </c>
      <c r="L722" s="2">
        <f t="shared" si="163"/>
        <v>0.56836039811419592</v>
      </c>
      <c r="M722" s="2">
        <f t="shared" si="164"/>
        <v>2.4620220010476701E-2</v>
      </c>
      <c r="N722" s="61">
        <v>127</v>
      </c>
      <c r="O722" s="61">
        <v>650</v>
      </c>
      <c r="P722" s="61">
        <v>1085</v>
      </c>
      <c r="R722" s="61">
        <v>9</v>
      </c>
      <c r="T722" s="65"/>
      <c r="Y722" s="61">
        <v>20</v>
      </c>
      <c r="Z722" s="61">
        <v>18</v>
      </c>
      <c r="AG722" t="str">
        <f t="shared" si="165"/>
        <v>Woolwich</v>
      </c>
      <c r="AH722" t="s">
        <v>2074</v>
      </c>
      <c r="AI722">
        <v>1</v>
      </c>
      <c r="AK722">
        <v>1</v>
      </c>
      <c r="AL722" s="105">
        <v>23</v>
      </c>
      <c r="AM722" s="107">
        <v>23</v>
      </c>
      <c r="AN722" s="107">
        <v>50</v>
      </c>
      <c r="AO722" s="111">
        <v>87460</v>
      </c>
      <c r="AP722" s="111">
        <f t="shared" si="150"/>
        <v>23023</v>
      </c>
      <c r="AQ722" t="s">
        <v>2345</v>
      </c>
      <c r="AR722">
        <f t="shared" si="166"/>
        <v>2387460</v>
      </c>
      <c r="AS722" s="1">
        <v>26</v>
      </c>
      <c r="AV722">
        <v>41.65</v>
      </c>
      <c r="AW722">
        <v>6.6</v>
      </c>
      <c r="AX722">
        <v>35.049999999999997</v>
      </c>
    </row>
    <row r="723" spans="1:50" hidden="1" outlineLevel="1">
      <c r="A723" t="s">
        <v>1268</v>
      </c>
      <c r="B723" s="8" t="s">
        <v>263</v>
      </c>
      <c r="C723" s="1">
        <f t="shared" si="157"/>
        <v>5546</v>
      </c>
      <c r="D723" s="8">
        <f>IF(N723&gt;0, RANK(N723,(N723:P723,Q723:AE723)),0)</f>
        <v>3</v>
      </c>
      <c r="E723" s="8">
        <f>IF(O723&gt;0,RANK(O723,(N723:P723,Q723:AE723)),0)</f>
        <v>2</v>
      </c>
      <c r="F723" s="8">
        <f t="shared" si="158"/>
        <v>1</v>
      </c>
      <c r="G723" s="61">
        <f t="shared" si="159"/>
        <v>2148</v>
      </c>
      <c r="H723" s="66">
        <f t="shared" si="160"/>
        <v>0.38730616660656331</v>
      </c>
      <c r="I723" s="7"/>
      <c r="J723" s="2">
        <f t="shared" si="161"/>
        <v>7.0320952037504506E-2</v>
      </c>
      <c r="K723" s="2">
        <f t="shared" si="162"/>
        <v>0.24990984493328525</v>
      </c>
      <c r="L723" s="2">
        <f t="shared" si="163"/>
        <v>0.63721601153984853</v>
      </c>
      <c r="M723" s="2">
        <f t="shared" si="164"/>
        <v>4.2553191489361653E-2</v>
      </c>
      <c r="N723" s="61">
        <v>390</v>
      </c>
      <c r="O723" s="61">
        <v>1386</v>
      </c>
      <c r="P723" s="61">
        <v>3534</v>
      </c>
      <c r="R723" s="61">
        <v>15</v>
      </c>
      <c r="T723" s="65"/>
      <c r="Y723" s="61">
        <v>16</v>
      </c>
      <c r="Z723" s="61">
        <v>205</v>
      </c>
      <c r="AG723" t="str">
        <f t="shared" si="165"/>
        <v>Yarmouth</v>
      </c>
      <c r="AH723" t="s">
        <v>1076</v>
      </c>
      <c r="AI723">
        <v>1</v>
      </c>
      <c r="AK723">
        <v>1</v>
      </c>
      <c r="AL723" s="105">
        <v>23</v>
      </c>
      <c r="AM723" s="107">
        <v>5</v>
      </c>
      <c r="AN723" s="107">
        <v>130</v>
      </c>
      <c r="AO723" s="111">
        <v>87845</v>
      </c>
      <c r="AP723" s="111">
        <f t="shared" si="150"/>
        <v>23005</v>
      </c>
      <c r="AQ723" t="s">
        <v>2345</v>
      </c>
      <c r="AR723">
        <f t="shared" si="166"/>
        <v>2387845</v>
      </c>
      <c r="AS723" s="1">
        <v>72</v>
      </c>
      <c r="AV723">
        <v>22.78</v>
      </c>
      <c r="AW723">
        <v>9.44</v>
      </c>
      <c r="AX723">
        <v>13.34</v>
      </c>
    </row>
    <row r="724" spans="1:50" hidden="1" outlineLevel="1">
      <c r="A724" t="s">
        <v>1530</v>
      </c>
      <c r="B724" s="8" t="s">
        <v>263</v>
      </c>
      <c r="C724" s="1">
        <f t="shared" si="157"/>
        <v>8384</v>
      </c>
      <c r="D724" s="8">
        <f>IF(N724&gt;0, RANK(N724,(N724:P724,Q724:AE724)),0)</f>
        <v>3</v>
      </c>
      <c r="E724" s="8">
        <f>IF(O724&gt;0,RANK(O724,(N724:P724,Q724:AE724)),0)</f>
        <v>2</v>
      </c>
      <c r="F724" s="8">
        <f t="shared" si="158"/>
        <v>1</v>
      </c>
      <c r="G724" s="61">
        <f t="shared" si="159"/>
        <v>1810</v>
      </c>
      <c r="H724" s="66">
        <f t="shared" si="160"/>
        <v>0.21588740458015268</v>
      </c>
      <c r="I724" s="7"/>
      <c r="J724" s="2">
        <f t="shared" si="161"/>
        <v>0.16507633587786261</v>
      </c>
      <c r="K724" s="2">
        <f t="shared" si="162"/>
        <v>0.29830629770992367</v>
      </c>
      <c r="L724" s="2">
        <f t="shared" si="163"/>
        <v>0.51419370229007633</v>
      </c>
      <c r="M724" s="2">
        <f t="shared" si="164"/>
        <v>2.2423664122137366E-2</v>
      </c>
      <c r="N724" s="61">
        <v>1384</v>
      </c>
      <c r="O724" s="61">
        <v>2501</v>
      </c>
      <c r="P724" s="61">
        <v>4311</v>
      </c>
      <c r="R724" s="61">
        <v>38</v>
      </c>
      <c r="T724" s="65"/>
      <c r="Y724" s="61">
        <v>38</v>
      </c>
      <c r="Z724" s="61">
        <v>112</v>
      </c>
      <c r="AG724" t="str">
        <f t="shared" si="165"/>
        <v>York</v>
      </c>
      <c r="AH724" t="s">
        <v>1530</v>
      </c>
      <c r="AI724">
        <v>1</v>
      </c>
      <c r="AK724">
        <v>1</v>
      </c>
      <c r="AL724" s="105">
        <v>23</v>
      </c>
      <c r="AM724" s="107">
        <v>31</v>
      </c>
      <c r="AN724" s="107">
        <v>140</v>
      </c>
      <c r="AO724" s="111">
        <v>87985</v>
      </c>
      <c r="AP724" s="111">
        <f t="shared" si="150"/>
        <v>23031</v>
      </c>
      <c r="AQ724" t="s">
        <v>2345</v>
      </c>
      <c r="AR724">
        <f t="shared" si="166"/>
        <v>2387985</v>
      </c>
      <c r="AS724" s="1">
        <v>254</v>
      </c>
      <c r="AV724">
        <v>57.7</v>
      </c>
      <c r="AW724">
        <v>2.78</v>
      </c>
      <c r="AX724">
        <v>54.91</v>
      </c>
    </row>
    <row r="725" spans="1:50" hidden="1" outlineLevel="1">
      <c r="A725" t="s">
        <v>2431</v>
      </c>
      <c r="B725" s="8" t="s">
        <v>263</v>
      </c>
      <c r="C725" s="1">
        <f t="shared" si="151"/>
        <v>2911</v>
      </c>
      <c r="D725" s="8">
        <f>IF(N725&gt;0, RANK(N725,(N725:P725,Q725:AE725)),0)</f>
        <v>2</v>
      </c>
      <c r="E725" s="8">
        <f>IF(O725&gt;0,RANK(O725,(N725:P725,Q725:AE725)),0)</f>
        <v>3</v>
      </c>
      <c r="F725" s="8">
        <f t="shared" si="152"/>
        <v>1</v>
      </c>
      <c r="G725" s="61">
        <f t="shared" si="146"/>
        <v>817</v>
      </c>
      <c r="H725" s="66">
        <f t="shared" si="147"/>
        <v>0.28065956715905188</v>
      </c>
      <c r="I725" s="7"/>
      <c r="J725" s="2">
        <f t="shared" si="153"/>
        <v>0.24115424252834078</v>
      </c>
      <c r="K725" s="2">
        <f t="shared" si="154"/>
        <v>0.20164891789762968</v>
      </c>
      <c r="L725" s="2">
        <f t="shared" si="155"/>
        <v>0.52181380968739266</v>
      </c>
      <c r="M725" s="2">
        <f t="shared" si="156"/>
        <v>3.5383029886636774E-2</v>
      </c>
      <c r="N725" s="61">
        <v>702</v>
      </c>
      <c r="O725" s="61">
        <v>587</v>
      </c>
      <c r="P725" s="61">
        <v>1519</v>
      </c>
      <c r="R725" s="61">
        <v>43</v>
      </c>
      <c r="T725" s="65"/>
      <c r="Y725" s="61">
        <v>38</v>
      </c>
      <c r="Z725" s="61">
        <v>22</v>
      </c>
      <c r="AG725" t="str">
        <f t="shared" si="148"/>
        <v>Overseas</v>
      </c>
      <c r="AI725">
        <v>0</v>
      </c>
      <c r="AK725">
        <v>1</v>
      </c>
      <c r="AL725" s="105">
        <v>23</v>
      </c>
      <c r="AM725" s="107">
        <v>99</v>
      </c>
      <c r="AO725" s="111">
        <v>99000</v>
      </c>
      <c r="AP725" s="111">
        <f t="shared" si="150"/>
        <v>23099</v>
      </c>
      <c r="AQ725" t="s">
        <v>2885</v>
      </c>
      <c r="AR725">
        <f t="shared" si="139"/>
        <v>2399000</v>
      </c>
      <c r="AS725" s="1">
        <v>118</v>
      </c>
      <c r="AV725">
        <v>57.7</v>
      </c>
      <c r="AW725">
        <v>2.78</v>
      </c>
      <c r="AX725">
        <v>54.91</v>
      </c>
    </row>
    <row r="726" spans="1:50" collapsed="1">
      <c r="A726" s="8" t="s">
        <v>1511</v>
      </c>
      <c r="B726" s="8" t="s">
        <v>179</v>
      </c>
      <c r="C726" s="1">
        <f t="shared" si="151"/>
        <v>700599</v>
      </c>
      <c r="D726" s="8">
        <f>IF(N726&gt;0, RANK(N726,(N726:P726,Q726:AE726)),0)</f>
        <v>3</v>
      </c>
      <c r="E726" s="8">
        <f>IF(O726&gt;0,RANK(O726,(N726:P726,Q726:AE726)),0)</f>
        <v>2</v>
      </c>
      <c r="F726" s="8">
        <f t="shared" si="152"/>
        <v>1</v>
      </c>
      <c r="G726" s="61">
        <f t="shared" si="146"/>
        <v>155181</v>
      </c>
      <c r="H726" s="66">
        <f t="shared" si="147"/>
        <v>0.22149760419298342</v>
      </c>
      <c r="I726" s="7"/>
      <c r="J726" s="2">
        <f t="shared" si="153"/>
        <v>0.13260081730062417</v>
      </c>
      <c r="K726" s="2">
        <f t="shared" si="154"/>
        <v>0.3074497679842535</v>
      </c>
      <c r="L726" s="2">
        <f t="shared" si="155"/>
        <v>0.52894737217723686</v>
      </c>
      <c r="M726" s="2">
        <f t="shared" si="156"/>
        <v>3.1002042537885521E-2</v>
      </c>
      <c r="N726" s="61">
        <f>SUM(N174:N725)</f>
        <v>92900</v>
      </c>
      <c r="O726" s="61">
        <f>SUM(O174:O725)</f>
        <v>215399</v>
      </c>
      <c r="P726" s="61">
        <f>SUM(P174:P725)</f>
        <v>370580</v>
      </c>
      <c r="R726" s="61">
        <f>SUM(R174:R725)</f>
        <v>5624</v>
      </c>
      <c r="T726" s="65"/>
      <c r="X726" s="61">
        <f>SUM(X174:X725)</f>
        <v>0</v>
      </c>
      <c r="Y726" s="61">
        <f t="shared" ref="Y726:Z726" si="167">SUM(Y174:Y725)</f>
        <v>5807</v>
      </c>
      <c r="Z726" s="61">
        <f t="shared" si="167"/>
        <v>10289</v>
      </c>
      <c r="AG726" t="str">
        <f t="shared" si="148"/>
        <v>Maine</v>
      </c>
      <c r="AK726">
        <v>1</v>
      </c>
      <c r="AL726" s="105">
        <v>23</v>
      </c>
      <c r="AP726" s="105">
        <v>23</v>
      </c>
      <c r="AQ726" t="s">
        <v>71</v>
      </c>
      <c r="AR726" s="105">
        <v>23</v>
      </c>
      <c r="AS726" s="61">
        <f t="shared" ref="AS726" si="168">SUM(AS174:AS725)</f>
        <v>24121</v>
      </c>
      <c r="AV726">
        <v>35384.65</v>
      </c>
      <c r="AW726">
        <v>4523.1000000000004</v>
      </c>
      <c r="AX726">
        <v>30861.55</v>
      </c>
    </row>
    <row r="727" spans="1:50" s="63" customFormat="1">
      <c r="A727" s="8"/>
      <c r="B727" s="8"/>
      <c r="C727" s="1"/>
      <c r="D727" s="8"/>
      <c r="E727" s="8"/>
      <c r="F727" s="8"/>
      <c r="G727" s="61"/>
      <c r="H727" s="66"/>
      <c r="I727" s="14"/>
      <c r="J727" s="2"/>
      <c r="K727" s="2"/>
      <c r="L727" s="2"/>
      <c r="M727" s="2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8"/>
      <c r="AD727" s="8"/>
      <c r="AE727" s="8"/>
      <c r="AG727"/>
      <c r="AK727"/>
      <c r="AL727" s="105"/>
      <c r="AM727" s="107"/>
      <c r="AN727" s="107"/>
      <c r="AO727" s="111"/>
      <c r="AP727" s="111"/>
      <c r="AR727"/>
      <c r="AS727" s="64"/>
      <c r="AT727" s="1"/>
    </row>
    <row r="728" spans="1:50" hidden="1" outlineLevel="1">
      <c r="A728" s="62" t="s">
        <v>1659</v>
      </c>
      <c r="B728" s="8" t="s">
        <v>1359</v>
      </c>
      <c r="C728" s="1">
        <f t="shared" ref="C728:C791" si="169">SUM(N728:AE728)</f>
        <v>8288</v>
      </c>
      <c r="D728" s="8">
        <f>IF(N728&gt;0, RANK(N728,(N728:P728,Q728:AE728)),0)</f>
        <v>2</v>
      </c>
      <c r="E728" s="8">
        <f>IF(O728&gt;0,RANK(O728,(N728:P728,Q728:AE728)),0)</f>
        <v>1</v>
      </c>
      <c r="F728" s="8">
        <f t="shared" ref="F728:F791" si="170">IF(P728&gt;0,RANK(P728,(N728:AE728)),0)</f>
        <v>0</v>
      </c>
      <c r="G728" s="61">
        <f t="shared" si="146"/>
        <v>1657</v>
      </c>
      <c r="H728" s="66">
        <f t="shared" si="147"/>
        <v>0.19992760617760619</v>
      </c>
      <c r="I728" s="7"/>
      <c r="J728" s="2">
        <f t="shared" ref="J728:J791" si="171">IF(C728=0,"-",N728/C728)</f>
        <v>0.39961389961389959</v>
      </c>
      <c r="K728" s="2">
        <f t="shared" ref="K728:K791" si="172">IF(C728=0,"-",O728/C728)</f>
        <v>0.59954150579150578</v>
      </c>
      <c r="L728" s="2">
        <f t="shared" ref="L728:L791" si="173">IF(C728=0,"-",P728/C728)</f>
        <v>0</v>
      </c>
      <c r="M728" s="2">
        <f t="shared" ref="M728:M791" si="174">IF(C728=0,"-",(1-J728-K728-L728))</f>
        <v>8.445945945946276E-4</v>
      </c>
      <c r="N728" s="61">
        <v>3312</v>
      </c>
      <c r="O728" s="61">
        <v>4969</v>
      </c>
      <c r="X728" s="61">
        <v>7</v>
      </c>
      <c r="AG728" t="str">
        <f t="shared" si="148"/>
        <v>Abington</v>
      </c>
      <c r="AH728" t="s">
        <v>1072</v>
      </c>
      <c r="AI728">
        <v>10</v>
      </c>
      <c r="AK728">
        <v>1</v>
      </c>
      <c r="AL728" s="105">
        <v>25</v>
      </c>
      <c r="AM728" s="107">
        <v>23</v>
      </c>
      <c r="AN728" s="107">
        <v>5</v>
      </c>
      <c r="AO728" s="111">
        <v>170</v>
      </c>
      <c r="AP728" s="111">
        <f t="shared" ref="AP728:AP742" si="175">AL728*1000+AM728</f>
        <v>25023</v>
      </c>
      <c r="AQ728" t="s">
        <v>2345</v>
      </c>
      <c r="AR728">
        <f t="shared" ref="AR728:AR791" si="176">AL728*100000+AO728</f>
        <v>2500170</v>
      </c>
      <c r="AV728">
        <v>10.17</v>
      </c>
      <c r="AW728">
        <v>0.22</v>
      </c>
      <c r="AX728">
        <v>9.94</v>
      </c>
    </row>
    <row r="729" spans="1:50" hidden="1" outlineLevel="1">
      <c r="A729" s="62" t="s">
        <v>1660</v>
      </c>
      <c r="B729" s="8" t="s">
        <v>1359</v>
      </c>
      <c r="C729" s="1">
        <f t="shared" si="169"/>
        <v>11957</v>
      </c>
      <c r="D729" s="8">
        <f>IF(N729&gt;0, RANK(N729,(N729:P729,Q729:AE729)),0)</f>
        <v>1</v>
      </c>
      <c r="E729" s="8">
        <f>IF(O729&gt;0,RANK(O729,(N729:P729,Q729:AE729)),0)</f>
        <v>2</v>
      </c>
      <c r="F729" s="8">
        <f t="shared" si="170"/>
        <v>0</v>
      </c>
      <c r="G729" s="61">
        <f t="shared" si="146"/>
        <v>2012</v>
      </c>
      <c r="H729" s="66">
        <f t="shared" si="147"/>
        <v>0.16826963285104959</v>
      </c>
      <c r="I729" s="7"/>
      <c r="J729" s="2">
        <f t="shared" si="171"/>
        <v>0.58350756878815757</v>
      </c>
      <c r="K729" s="2">
        <f t="shared" si="172"/>
        <v>0.41523793593710795</v>
      </c>
      <c r="L729" s="2">
        <f t="shared" si="173"/>
        <v>0</v>
      </c>
      <c r="M729" s="2">
        <f t="shared" si="174"/>
        <v>1.2544952747344795E-3</v>
      </c>
      <c r="N729" s="61">
        <v>6977</v>
      </c>
      <c r="O729" s="61">
        <v>4965</v>
      </c>
      <c r="X729" s="61">
        <v>15</v>
      </c>
      <c r="AG729" t="str">
        <f t="shared" si="148"/>
        <v>Acton</v>
      </c>
      <c r="AH729" t="s">
        <v>1161</v>
      </c>
      <c r="AI729">
        <v>5</v>
      </c>
      <c r="AK729">
        <v>1</v>
      </c>
      <c r="AL729" s="105">
        <v>25</v>
      </c>
      <c r="AM729" s="107">
        <v>17</v>
      </c>
      <c r="AN729" s="107">
        <v>5</v>
      </c>
      <c r="AO729" s="111">
        <v>380</v>
      </c>
      <c r="AP729" s="111">
        <f t="shared" si="175"/>
        <v>25017</v>
      </c>
      <c r="AQ729" t="s">
        <v>2345</v>
      </c>
      <c r="AR729">
        <f t="shared" si="176"/>
        <v>2500380</v>
      </c>
      <c r="AV729">
        <v>20.28</v>
      </c>
      <c r="AW729">
        <v>0.31</v>
      </c>
      <c r="AX729">
        <v>19.97</v>
      </c>
    </row>
    <row r="730" spans="1:50" hidden="1" outlineLevel="1">
      <c r="A730" s="62" t="s">
        <v>1451</v>
      </c>
      <c r="B730" s="8" t="s">
        <v>1359</v>
      </c>
      <c r="C730" s="1">
        <f t="shared" si="169"/>
        <v>5313</v>
      </c>
      <c r="D730" s="8">
        <f>IF(N730&gt;0, RANK(N730,(N730:P730,Q730:AE730)),0)</f>
        <v>1</v>
      </c>
      <c r="E730" s="8">
        <f>IF(O730&gt;0,RANK(O730,(N730:P730,Q730:AE730)),0)</f>
        <v>2</v>
      </c>
      <c r="F730" s="8">
        <f t="shared" si="170"/>
        <v>0</v>
      </c>
      <c r="G730" s="61">
        <f t="shared" si="146"/>
        <v>218</v>
      </c>
      <c r="H730" s="66">
        <f t="shared" si="147"/>
        <v>4.103143233578016E-2</v>
      </c>
      <c r="I730" s="7"/>
      <c r="J730" s="2">
        <f t="shared" si="171"/>
        <v>0.52042160737812915</v>
      </c>
      <c r="K730" s="2">
        <f t="shared" si="172"/>
        <v>0.47939017504234893</v>
      </c>
      <c r="L730" s="2">
        <f t="shared" si="173"/>
        <v>0</v>
      </c>
      <c r="M730" s="2">
        <f t="shared" si="174"/>
        <v>1.8821757952192097E-4</v>
      </c>
      <c r="N730" s="61">
        <v>2765</v>
      </c>
      <c r="O730" s="61">
        <v>2547</v>
      </c>
      <c r="X730" s="61">
        <v>1</v>
      </c>
      <c r="AG730" t="str">
        <f t="shared" si="148"/>
        <v>Acushnet</v>
      </c>
      <c r="AH730" t="s">
        <v>1121</v>
      </c>
      <c r="AI730">
        <v>4</v>
      </c>
      <c r="AK730">
        <v>1</v>
      </c>
      <c r="AL730" s="105">
        <v>25</v>
      </c>
      <c r="AM730" s="107">
        <v>5</v>
      </c>
      <c r="AN730" s="107">
        <v>5</v>
      </c>
      <c r="AO730" s="111">
        <v>520</v>
      </c>
      <c r="AP730" s="111">
        <f t="shared" si="175"/>
        <v>25005</v>
      </c>
      <c r="AQ730" t="s">
        <v>2345</v>
      </c>
      <c r="AR730">
        <f t="shared" si="176"/>
        <v>2500520</v>
      </c>
      <c r="AV730">
        <v>18.920000000000002</v>
      </c>
      <c r="AW730">
        <v>0.46</v>
      </c>
      <c r="AX730">
        <v>18.45</v>
      </c>
    </row>
    <row r="731" spans="1:50" hidden="1" outlineLevel="1">
      <c r="A731" s="62" t="s">
        <v>1341</v>
      </c>
      <c r="B731" s="8" t="s">
        <v>1359</v>
      </c>
      <c r="C731" s="1">
        <f t="shared" si="169"/>
        <v>3893</v>
      </c>
      <c r="D731" s="8">
        <f>IF(N731&gt;0, RANK(N731,(N731:P731,Q731:AE731)),0)</f>
        <v>1</v>
      </c>
      <c r="E731" s="8">
        <f>IF(O731&gt;0,RANK(O731,(N731:P731,Q731:AE731)),0)</f>
        <v>2</v>
      </c>
      <c r="F731" s="8">
        <f t="shared" si="170"/>
        <v>0</v>
      </c>
      <c r="G731" s="61">
        <f t="shared" si="146"/>
        <v>1493</v>
      </c>
      <c r="H731" s="66">
        <f t="shared" si="147"/>
        <v>0.38350886206010787</v>
      </c>
      <c r="I731" s="7"/>
      <c r="J731" s="2">
        <f t="shared" si="171"/>
        <v>0.69149755972257898</v>
      </c>
      <c r="K731" s="2">
        <f t="shared" si="172"/>
        <v>0.30798869766247111</v>
      </c>
      <c r="L731" s="2">
        <f t="shared" si="173"/>
        <v>0</v>
      </c>
      <c r="M731" s="2">
        <f t="shared" si="174"/>
        <v>5.1374261494990803E-4</v>
      </c>
      <c r="N731" s="61">
        <v>2692</v>
      </c>
      <c r="O731" s="61">
        <v>1199</v>
      </c>
      <c r="X731" s="61">
        <v>2</v>
      </c>
      <c r="AG731" t="str">
        <f t="shared" si="148"/>
        <v>Adams</v>
      </c>
      <c r="AH731" t="s">
        <v>865</v>
      </c>
      <c r="AI731">
        <v>1</v>
      </c>
      <c r="AK731">
        <v>1</v>
      </c>
      <c r="AL731" s="105">
        <v>25</v>
      </c>
      <c r="AM731" s="107">
        <v>3</v>
      </c>
      <c r="AN731" s="107">
        <v>5</v>
      </c>
      <c r="AO731" s="111">
        <v>555</v>
      </c>
      <c r="AP731" s="111">
        <f t="shared" si="175"/>
        <v>25003</v>
      </c>
      <c r="AQ731" t="s">
        <v>2345</v>
      </c>
      <c r="AR731">
        <f t="shared" si="176"/>
        <v>2500555</v>
      </c>
      <c r="AV731">
        <v>22.94</v>
      </c>
      <c r="AW731">
        <v>0</v>
      </c>
      <c r="AX731">
        <v>22.94</v>
      </c>
    </row>
    <row r="732" spans="1:50" hidden="1" outlineLevel="1">
      <c r="A732" s="62" t="s">
        <v>2216</v>
      </c>
      <c r="B732" s="8" t="s">
        <v>1359</v>
      </c>
      <c r="C732" s="1">
        <f t="shared" si="169"/>
        <v>14327</v>
      </c>
      <c r="D732" s="8">
        <f>IF(N732&gt;0, RANK(N732,(N732:P732,Q732:AE732)),0)</f>
        <v>2</v>
      </c>
      <c r="E732" s="8">
        <f>IF(O732&gt;0,RANK(O732,(N732:P732,Q732:AE732)),0)</f>
        <v>1</v>
      </c>
      <c r="F732" s="8">
        <f t="shared" si="170"/>
        <v>0</v>
      </c>
      <c r="G732" s="61">
        <f t="shared" si="146"/>
        <v>2098</v>
      </c>
      <c r="H732" s="66">
        <f t="shared" si="147"/>
        <v>0.14643679765477768</v>
      </c>
      <c r="I732" s="7"/>
      <c r="J732" s="2">
        <f t="shared" si="171"/>
        <v>0.42639771061631881</v>
      </c>
      <c r="K732" s="2">
        <f t="shared" si="172"/>
        <v>0.5728345082710965</v>
      </c>
      <c r="L732" s="2">
        <f t="shared" si="173"/>
        <v>0</v>
      </c>
      <c r="M732" s="2">
        <f t="shared" si="174"/>
        <v>7.6778111258468673E-4</v>
      </c>
      <c r="N732" s="61">
        <v>6109</v>
      </c>
      <c r="O732" s="61">
        <v>8207</v>
      </c>
      <c r="X732" s="61">
        <v>11</v>
      </c>
      <c r="AG732" t="str">
        <f t="shared" si="148"/>
        <v>Agawam</v>
      </c>
      <c r="AH732" t="s">
        <v>1888</v>
      </c>
      <c r="AI732">
        <v>2</v>
      </c>
      <c r="AK732">
        <v>1</v>
      </c>
      <c r="AL732" s="105">
        <v>25</v>
      </c>
      <c r="AM732" s="107">
        <v>13</v>
      </c>
      <c r="AN732" s="107">
        <v>5</v>
      </c>
      <c r="AO732" s="111">
        <v>765</v>
      </c>
      <c r="AP732" s="111">
        <f t="shared" si="175"/>
        <v>25013</v>
      </c>
      <c r="AQ732" t="s">
        <v>1462</v>
      </c>
      <c r="AR732">
        <f t="shared" si="176"/>
        <v>2500765</v>
      </c>
      <c r="AV732">
        <v>24.23</v>
      </c>
      <c r="AW732">
        <v>0.99</v>
      </c>
      <c r="AX732">
        <v>23.24</v>
      </c>
    </row>
    <row r="733" spans="1:50" hidden="1" outlineLevel="1">
      <c r="A733" s="62" t="s">
        <v>2050</v>
      </c>
      <c r="B733" s="8" t="s">
        <v>1359</v>
      </c>
      <c r="C733" s="1">
        <f t="shared" si="169"/>
        <v>303</v>
      </c>
      <c r="D733" s="8">
        <f>IF(N733&gt;0, RANK(N733,(N733:P733,Q733:AE733)),0)</f>
        <v>1</v>
      </c>
      <c r="E733" s="8">
        <f>IF(O733&gt;0,RANK(O733,(N733:P733,Q733:AE733)),0)</f>
        <v>2</v>
      </c>
      <c r="F733" s="8">
        <f t="shared" si="170"/>
        <v>0</v>
      </c>
      <c r="G733" s="61">
        <f t="shared" si="146"/>
        <v>129</v>
      </c>
      <c r="H733" s="66">
        <f t="shared" si="147"/>
        <v>0.42574257425742573</v>
      </c>
      <c r="I733" s="7"/>
      <c r="J733" s="2">
        <f t="shared" si="171"/>
        <v>0.71287128712871284</v>
      </c>
      <c r="K733" s="2">
        <f t="shared" si="172"/>
        <v>0.28712871287128711</v>
      </c>
      <c r="L733" s="2">
        <f t="shared" si="173"/>
        <v>0</v>
      </c>
      <c r="M733" s="2">
        <f t="shared" si="174"/>
        <v>5.5511151231257827E-17</v>
      </c>
      <c r="N733" s="61">
        <v>216</v>
      </c>
      <c r="O733" s="61">
        <v>87</v>
      </c>
      <c r="X733" s="61">
        <v>0</v>
      </c>
      <c r="AG733" t="str">
        <f t="shared" si="148"/>
        <v>Alford</v>
      </c>
      <c r="AH733" t="s">
        <v>865</v>
      </c>
      <c r="AI733">
        <v>1</v>
      </c>
      <c r="AK733">
        <v>1</v>
      </c>
      <c r="AL733" s="105">
        <v>25</v>
      </c>
      <c r="AM733" s="107">
        <v>3</v>
      </c>
      <c r="AN733" s="107">
        <v>10</v>
      </c>
      <c r="AO733" s="111">
        <v>975</v>
      </c>
      <c r="AP733" s="111">
        <f t="shared" si="175"/>
        <v>25003</v>
      </c>
      <c r="AQ733" t="s">
        <v>2345</v>
      </c>
      <c r="AR733">
        <f t="shared" si="176"/>
        <v>2500975</v>
      </c>
      <c r="AV733">
        <v>11.56</v>
      </c>
      <c r="AW733">
        <v>0</v>
      </c>
      <c r="AX733">
        <v>11.56</v>
      </c>
    </row>
    <row r="734" spans="1:50" hidden="1" outlineLevel="1">
      <c r="A734" s="62" t="s">
        <v>1098</v>
      </c>
      <c r="B734" s="8" t="s">
        <v>1359</v>
      </c>
      <c r="C734" s="1">
        <f t="shared" si="169"/>
        <v>8467</v>
      </c>
      <c r="D734" s="8">
        <f>IF(N734&gt;0, RANK(N734,(N734:P734,Q734:AE734)),0)</f>
        <v>2</v>
      </c>
      <c r="E734" s="8">
        <f>IF(O734&gt;0,RANK(O734,(N734:P734,Q734:AE734)),0)</f>
        <v>1</v>
      </c>
      <c r="F734" s="8">
        <f t="shared" si="170"/>
        <v>0</v>
      </c>
      <c r="G734" s="61">
        <f t="shared" si="146"/>
        <v>310</v>
      </c>
      <c r="H734" s="66">
        <f t="shared" si="147"/>
        <v>3.6612731782213297E-2</v>
      </c>
      <c r="I734" s="7"/>
      <c r="J734" s="2">
        <f t="shared" si="171"/>
        <v>0.48139837014290776</v>
      </c>
      <c r="K734" s="2">
        <f t="shared" si="172"/>
        <v>0.51801110192512101</v>
      </c>
      <c r="L734" s="2">
        <f t="shared" si="173"/>
        <v>0</v>
      </c>
      <c r="M734" s="2">
        <f t="shared" si="174"/>
        <v>5.9052793197122977E-4</v>
      </c>
      <c r="N734" s="61">
        <v>4076</v>
      </c>
      <c r="O734" s="61">
        <v>4386</v>
      </c>
      <c r="X734" s="61">
        <v>5</v>
      </c>
      <c r="AG734" t="str">
        <f t="shared" si="148"/>
        <v>Amesbury</v>
      </c>
      <c r="AH734" t="s">
        <v>528</v>
      </c>
      <c r="AI734">
        <v>6</v>
      </c>
      <c r="AK734">
        <v>1</v>
      </c>
      <c r="AL734" s="105">
        <v>25</v>
      </c>
      <c r="AM734" s="107">
        <v>9</v>
      </c>
      <c r="AN734" s="107">
        <v>5</v>
      </c>
      <c r="AO734" s="111">
        <v>1185</v>
      </c>
      <c r="AP734" s="111">
        <f t="shared" si="175"/>
        <v>25009</v>
      </c>
      <c r="AQ734" t="s">
        <v>1462</v>
      </c>
      <c r="AR734">
        <f t="shared" si="176"/>
        <v>2501185</v>
      </c>
      <c r="AV734">
        <v>13.65</v>
      </c>
      <c r="AW734">
        <v>1.24</v>
      </c>
      <c r="AX734">
        <v>12.4</v>
      </c>
    </row>
    <row r="735" spans="1:50" hidden="1" outlineLevel="1">
      <c r="A735" s="62" t="s">
        <v>2482</v>
      </c>
      <c r="B735" s="8" t="s">
        <v>1359</v>
      </c>
      <c r="C735" s="1">
        <f t="shared" si="169"/>
        <v>15363</v>
      </c>
      <c r="D735" s="8">
        <f>IF(N735&gt;0, RANK(N735,(N735:P735,Q735:AE735)),0)</f>
        <v>1</v>
      </c>
      <c r="E735" s="8">
        <f>IF(O735&gt;0,RANK(O735,(N735:P735,Q735:AE735)),0)</f>
        <v>2</v>
      </c>
      <c r="F735" s="8">
        <f t="shared" si="170"/>
        <v>0</v>
      </c>
      <c r="G735" s="61">
        <f t="shared" si="146"/>
        <v>9328</v>
      </c>
      <c r="H735" s="66">
        <f t="shared" si="147"/>
        <v>0.60717307817483568</v>
      </c>
      <c r="I735" s="7"/>
      <c r="J735" s="2">
        <f t="shared" si="171"/>
        <v>0.80257762155828938</v>
      </c>
      <c r="K735" s="2">
        <f t="shared" si="172"/>
        <v>0.19540454338345375</v>
      </c>
      <c r="L735" s="2">
        <f t="shared" si="173"/>
        <v>0</v>
      </c>
      <c r="M735" s="2">
        <f t="shared" si="174"/>
        <v>2.0178350582568672E-3</v>
      </c>
      <c r="N735" s="61">
        <v>12330</v>
      </c>
      <c r="O735" s="61">
        <v>3002</v>
      </c>
      <c r="X735" s="61">
        <v>31</v>
      </c>
      <c r="AG735" t="str">
        <f t="shared" si="148"/>
        <v>Amherst</v>
      </c>
      <c r="AH735" t="s">
        <v>1112</v>
      </c>
      <c r="AI735">
        <v>1</v>
      </c>
      <c r="AK735">
        <v>1</v>
      </c>
      <c r="AL735" s="105">
        <v>25</v>
      </c>
      <c r="AM735" s="107">
        <v>15</v>
      </c>
      <c r="AN735" s="107">
        <v>5</v>
      </c>
      <c r="AO735" s="111">
        <v>1325</v>
      </c>
      <c r="AP735" s="111">
        <f t="shared" si="175"/>
        <v>25015</v>
      </c>
      <c r="AQ735" t="s">
        <v>2345</v>
      </c>
      <c r="AR735">
        <f t="shared" si="176"/>
        <v>2501325</v>
      </c>
      <c r="AV735">
        <v>27.76</v>
      </c>
      <c r="AW735">
        <v>0.04</v>
      </c>
      <c r="AX735">
        <v>27.72</v>
      </c>
    </row>
    <row r="736" spans="1:50" hidden="1" outlineLevel="1">
      <c r="A736" s="62" t="s">
        <v>1353</v>
      </c>
      <c r="B736" s="8" t="s">
        <v>1359</v>
      </c>
      <c r="C736" s="1">
        <f t="shared" si="169"/>
        <v>18705</v>
      </c>
      <c r="D736" s="8">
        <f>IF(N736&gt;0, RANK(N736,(N736:P736,Q736:AE736)),0)</f>
        <v>2</v>
      </c>
      <c r="E736" s="8">
        <f>IF(O736&gt;0,RANK(O736,(N736:P736,Q736:AE736)),0)</f>
        <v>1</v>
      </c>
      <c r="F736" s="8">
        <f t="shared" si="170"/>
        <v>0</v>
      </c>
      <c r="G736" s="61">
        <f t="shared" si="146"/>
        <v>2485</v>
      </c>
      <c r="H736" s="66">
        <f t="shared" si="147"/>
        <v>0.13285217856188186</v>
      </c>
      <c r="I736" s="7"/>
      <c r="J736" s="2">
        <f t="shared" si="171"/>
        <v>0.43336006415396955</v>
      </c>
      <c r="K736" s="2">
        <f t="shared" si="172"/>
        <v>0.56621224271585135</v>
      </c>
      <c r="L736" s="2">
        <f t="shared" si="173"/>
        <v>0</v>
      </c>
      <c r="M736" s="2">
        <f t="shared" si="174"/>
        <v>4.2769313017909649E-4</v>
      </c>
      <c r="N736" s="61">
        <v>8106</v>
      </c>
      <c r="O736" s="61">
        <v>10591</v>
      </c>
      <c r="X736" s="61">
        <v>8</v>
      </c>
      <c r="AG736" t="str">
        <f t="shared" si="148"/>
        <v>Andover</v>
      </c>
      <c r="AH736" t="s">
        <v>528</v>
      </c>
      <c r="AI736">
        <v>5</v>
      </c>
      <c r="AK736">
        <v>1</v>
      </c>
      <c r="AL736" s="105">
        <v>25</v>
      </c>
      <c r="AM736" s="107">
        <v>9</v>
      </c>
      <c r="AN736" s="107">
        <v>10</v>
      </c>
      <c r="AO736" s="111">
        <v>1465</v>
      </c>
      <c r="AP736" s="111">
        <f t="shared" si="175"/>
        <v>25009</v>
      </c>
      <c r="AQ736" t="s">
        <v>2345</v>
      </c>
      <c r="AR736">
        <f t="shared" si="176"/>
        <v>2501465</v>
      </c>
      <c r="AV736">
        <v>32.119999999999997</v>
      </c>
      <c r="AW736">
        <v>1.1200000000000001</v>
      </c>
      <c r="AX736">
        <v>31.01</v>
      </c>
    </row>
    <row r="737" spans="1:50" hidden="1" outlineLevel="1">
      <c r="A737" s="62" t="s">
        <v>479</v>
      </c>
      <c r="B737" s="8" t="s">
        <v>1359</v>
      </c>
      <c r="C737" s="1">
        <f t="shared" si="169"/>
        <v>298</v>
      </c>
      <c r="D737" s="8">
        <f>IF(N737&gt;0, RANK(N737,(N737:P737,Q737:AE737)),0)</f>
        <v>1</v>
      </c>
      <c r="E737" s="8">
        <f>IF(O737&gt;0,RANK(O737,(N737:P737,Q737:AE737)),0)</f>
        <v>2</v>
      </c>
      <c r="F737" s="8">
        <f t="shared" si="170"/>
        <v>0</v>
      </c>
      <c r="G737" s="61">
        <f t="shared" si="146"/>
        <v>178</v>
      </c>
      <c r="H737" s="66">
        <f t="shared" si="147"/>
        <v>0.59731543624161076</v>
      </c>
      <c r="I737" s="7"/>
      <c r="J737" s="2">
        <f t="shared" si="171"/>
        <v>0.79865771812080533</v>
      </c>
      <c r="K737" s="2">
        <f t="shared" si="172"/>
        <v>0.20134228187919462</v>
      </c>
      <c r="L737" s="2">
        <f t="shared" si="173"/>
        <v>0</v>
      </c>
      <c r="M737" s="2">
        <f t="shared" si="174"/>
        <v>5.5511151231257827E-17</v>
      </c>
      <c r="N737" s="61">
        <v>238</v>
      </c>
      <c r="O737" s="61">
        <v>60</v>
      </c>
      <c r="X737" s="61">
        <v>0</v>
      </c>
      <c r="AG737" t="str">
        <f>A737</f>
        <v>Aquinnah</v>
      </c>
      <c r="AH737" t="s">
        <v>1502</v>
      </c>
      <c r="AI737">
        <v>10</v>
      </c>
      <c r="AK737">
        <v>1</v>
      </c>
      <c r="AL737" s="105">
        <v>25</v>
      </c>
      <c r="AM737" s="107">
        <v>7</v>
      </c>
      <c r="AN737" s="107">
        <v>3</v>
      </c>
      <c r="AO737" s="111">
        <v>1585</v>
      </c>
      <c r="AP737" s="111">
        <f t="shared" si="175"/>
        <v>25007</v>
      </c>
      <c r="AQ737" t="s">
        <v>2345</v>
      </c>
      <c r="AR737">
        <f t="shared" si="176"/>
        <v>2501585</v>
      </c>
      <c r="AV737">
        <v>40.770000000000003</v>
      </c>
      <c r="AW737">
        <v>35.409999999999997</v>
      </c>
      <c r="AX737">
        <v>5.36</v>
      </c>
    </row>
    <row r="738" spans="1:50" hidden="1" outlineLevel="1">
      <c r="A738" s="62" t="s">
        <v>2182</v>
      </c>
      <c r="B738" s="8" t="s">
        <v>1359</v>
      </c>
      <c r="C738" s="1">
        <f t="shared" si="169"/>
        <v>26084</v>
      </c>
      <c r="D738" s="8">
        <f>IF(N738&gt;0, RANK(N738,(N738:P738,Q738:AE738)),0)</f>
        <v>1</v>
      </c>
      <c r="E738" s="8">
        <f>IF(O738&gt;0,RANK(O738,(N738:P738,Q738:AE738)),0)</f>
        <v>2</v>
      </c>
      <c r="F738" s="8">
        <f t="shared" si="170"/>
        <v>0</v>
      </c>
      <c r="G738" s="61">
        <f t="shared" si="146"/>
        <v>9434</v>
      </c>
      <c r="H738" s="66">
        <f t="shared" si="147"/>
        <v>0.36167765680110414</v>
      </c>
      <c r="I738" s="7"/>
      <c r="J738" s="2">
        <f t="shared" si="171"/>
        <v>0.68041711393957982</v>
      </c>
      <c r="K738" s="2">
        <f t="shared" si="172"/>
        <v>0.31873945713847568</v>
      </c>
      <c r="L738" s="2">
        <f t="shared" si="173"/>
        <v>0</v>
      </c>
      <c r="M738" s="2">
        <f t="shared" si="174"/>
        <v>8.4342892194450014E-4</v>
      </c>
      <c r="N738" s="61">
        <v>17748</v>
      </c>
      <c r="O738" s="61">
        <v>8314</v>
      </c>
      <c r="X738" s="61">
        <v>22</v>
      </c>
      <c r="AG738" t="str">
        <f t="shared" si="148"/>
        <v>Arlington</v>
      </c>
      <c r="AH738" t="s">
        <v>1161</v>
      </c>
      <c r="AI738">
        <v>7</v>
      </c>
      <c r="AK738">
        <v>1</v>
      </c>
      <c r="AL738" s="105">
        <v>25</v>
      </c>
      <c r="AM738" s="107">
        <v>17</v>
      </c>
      <c r="AN738" s="107">
        <v>10</v>
      </c>
      <c r="AO738" s="111">
        <v>1605</v>
      </c>
      <c r="AP738" s="111">
        <f t="shared" si="175"/>
        <v>25017</v>
      </c>
      <c r="AQ738" t="s">
        <v>2345</v>
      </c>
      <c r="AR738">
        <f t="shared" si="176"/>
        <v>2501605</v>
      </c>
      <c r="AV738">
        <v>5.51</v>
      </c>
      <c r="AW738">
        <v>0.33</v>
      </c>
      <c r="AX738">
        <v>5.18</v>
      </c>
    </row>
    <row r="739" spans="1:50" hidden="1" outlineLevel="1">
      <c r="A739" s="62" t="s">
        <v>1100</v>
      </c>
      <c r="B739" s="8" t="s">
        <v>1359</v>
      </c>
      <c r="C739" s="1">
        <f t="shared" si="169"/>
        <v>3232</v>
      </c>
      <c r="D739" s="8">
        <f>IF(N739&gt;0, RANK(N739,(N739:P739,Q739:AE739)),0)</f>
        <v>2</v>
      </c>
      <c r="E739" s="8">
        <f>IF(O739&gt;0,RANK(O739,(N739:P739,Q739:AE739)),0)</f>
        <v>1</v>
      </c>
      <c r="F739" s="8">
        <f t="shared" si="170"/>
        <v>0</v>
      </c>
      <c r="G739" s="61">
        <f t="shared" si="146"/>
        <v>379</v>
      </c>
      <c r="H739" s="66">
        <f t="shared" si="147"/>
        <v>0.11726485148514851</v>
      </c>
      <c r="I739" s="7"/>
      <c r="J739" s="2">
        <f t="shared" si="171"/>
        <v>0.4405940594059406</v>
      </c>
      <c r="K739" s="2">
        <f t="shared" si="172"/>
        <v>0.55785891089108908</v>
      </c>
      <c r="L739" s="2">
        <f t="shared" si="173"/>
        <v>0</v>
      </c>
      <c r="M739" s="2">
        <f t="shared" si="174"/>
        <v>1.5470297029703817E-3</v>
      </c>
      <c r="N739" s="61">
        <v>1424</v>
      </c>
      <c r="O739" s="61">
        <v>1803</v>
      </c>
      <c r="X739" s="61">
        <v>5</v>
      </c>
      <c r="AG739" t="str">
        <f t="shared" si="148"/>
        <v>Ashburnham</v>
      </c>
      <c r="AH739" s="8" t="s">
        <v>56</v>
      </c>
      <c r="AI739" s="8">
        <v>1</v>
      </c>
      <c r="AK739">
        <v>1</v>
      </c>
      <c r="AL739" s="105">
        <v>25</v>
      </c>
      <c r="AM739" s="107">
        <v>27</v>
      </c>
      <c r="AN739" s="107">
        <v>5</v>
      </c>
      <c r="AO739" s="111">
        <v>1885</v>
      </c>
      <c r="AP739" s="111">
        <f t="shared" si="175"/>
        <v>25027</v>
      </c>
      <c r="AQ739" t="s">
        <v>2345</v>
      </c>
      <c r="AR739">
        <f t="shared" si="176"/>
        <v>2501885</v>
      </c>
      <c r="AV739">
        <v>41</v>
      </c>
      <c r="AW739">
        <v>2.33</v>
      </c>
      <c r="AX739">
        <v>38.67</v>
      </c>
    </row>
    <row r="740" spans="1:50" hidden="1" outlineLevel="1">
      <c r="A740" s="62" t="s">
        <v>986</v>
      </c>
      <c r="B740" s="8" t="s">
        <v>1359</v>
      </c>
      <c r="C740" s="1">
        <f t="shared" si="169"/>
        <v>1835</v>
      </c>
      <c r="D740" s="8">
        <f>IF(N740&gt;0, RANK(N740,(N740:P740,Q740:AE740)),0)</f>
        <v>2</v>
      </c>
      <c r="E740" s="8">
        <f>IF(O740&gt;0,RANK(O740,(N740:P740,Q740:AE740)),0)</f>
        <v>1</v>
      </c>
      <c r="F740" s="8">
        <f t="shared" si="170"/>
        <v>0</v>
      </c>
      <c r="G740" s="61">
        <f t="shared" ref="G740:G803" si="177">IF(C740&gt;0,MAX(N740:P740)-LARGE(N740:P740,2),0)</f>
        <v>429</v>
      </c>
      <c r="H740" s="66">
        <f t="shared" ref="H740:H803" si="178">IF(C740&gt;0,G740/C740,0)</f>
        <v>0.23378746594005451</v>
      </c>
      <c r="I740" s="7"/>
      <c r="J740" s="2">
        <f t="shared" si="171"/>
        <v>0.38310626702997275</v>
      </c>
      <c r="K740" s="2">
        <f t="shared" si="172"/>
        <v>0.61689373297002725</v>
      </c>
      <c r="L740" s="2">
        <f t="shared" si="173"/>
        <v>0</v>
      </c>
      <c r="M740" s="2">
        <f t="shared" si="174"/>
        <v>0</v>
      </c>
      <c r="N740" s="61">
        <v>703</v>
      </c>
      <c r="O740" s="61">
        <v>1132</v>
      </c>
      <c r="X740" s="61">
        <v>0</v>
      </c>
      <c r="AG740" t="str">
        <f t="shared" si="148"/>
        <v>Ashby</v>
      </c>
      <c r="AH740" t="s">
        <v>1161</v>
      </c>
      <c r="AI740">
        <v>1</v>
      </c>
      <c r="AK740">
        <v>1</v>
      </c>
      <c r="AL740" s="105">
        <v>25</v>
      </c>
      <c r="AM740" s="107">
        <v>17</v>
      </c>
      <c r="AN740" s="107">
        <v>15</v>
      </c>
      <c r="AO740" s="111">
        <v>1955</v>
      </c>
      <c r="AP740" s="111">
        <f t="shared" si="175"/>
        <v>25017</v>
      </c>
      <c r="AQ740" t="s">
        <v>2345</v>
      </c>
      <c r="AR740">
        <f t="shared" si="176"/>
        <v>2501955</v>
      </c>
      <c r="AV740">
        <v>24.17</v>
      </c>
      <c r="AW740">
        <v>0.37</v>
      </c>
      <c r="AX740">
        <v>23.8</v>
      </c>
    </row>
    <row r="741" spans="1:50" hidden="1" outlineLevel="1">
      <c r="A741" s="62" t="s">
        <v>1871</v>
      </c>
      <c r="B741" s="8" t="s">
        <v>1359</v>
      </c>
      <c r="C741" s="1">
        <f t="shared" si="169"/>
        <v>1126</v>
      </c>
      <c r="D741" s="8">
        <f>IF(N741&gt;0, RANK(N741,(N741:P741,Q741:AE741)),0)</f>
        <v>1</v>
      </c>
      <c r="E741" s="8">
        <f>IF(O741&gt;0,RANK(O741,(N741:P741,Q741:AE741)),0)</f>
        <v>2</v>
      </c>
      <c r="F741" s="8">
        <f t="shared" si="170"/>
        <v>0</v>
      </c>
      <c r="G741" s="61">
        <f t="shared" si="177"/>
        <v>632</v>
      </c>
      <c r="H741" s="66">
        <f t="shared" si="178"/>
        <v>0.56127886323268206</v>
      </c>
      <c r="I741" s="7"/>
      <c r="J741" s="2">
        <f t="shared" si="171"/>
        <v>0.78063943161634108</v>
      </c>
      <c r="K741" s="2">
        <f t="shared" si="172"/>
        <v>0.21936056838365897</v>
      </c>
      <c r="L741" s="2">
        <f t="shared" si="173"/>
        <v>0</v>
      </c>
      <c r="M741" s="2">
        <f t="shared" si="174"/>
        <v>-5.5511151231257827E-17</v>
      </c>
      <c r="N741" s="61">
        <v>879</v>
      </c>
      <c r="O741" s="61">
        <v>247</v>
      </c>
      <c r="X741" s="61">
        <v>0</v>
      </c>
      <c r="AG741" t="str">
        <f t="shared" ref="AG741:AG804" si="179">A741</f>
        <v>Ashfield</v>
      </c>
      <c r="AH741" t="s">
        <v>501</v>
      </c>
      <c r="AI741">
        <v>1</v>
      </c>
      <c r="AK741">
        <v>1</v>
      </c>
      <c r="AL741" s="105">
        <v>25</v>
      </c>
      <c r="AM741" s="107">
        <v>11</v>
      </c>
      <c r="AN741" s="107">
        <v>5</v>
      </c>
      <c r="AO741" s="111">
        <v>2095</v>
      </c>
      <c r="AP741" s="111">
        <f t="shared" si="175"/>
        <v>25011</v>
      </c>
      <c r="AQ741" t="s">
        <v>2345</v>
      </c>
      <c r="AR741">
        <f t="shared" si="176"/>
        <v>2502095</v>
      </c>
      <c r="AV741">
        <v>40.42</v>
      </c>
      <c r="AW741">
        <v>0.12</v>
      </c>
      <c r="AX741">
        <v>40.299999999999997</v>
      </c>
    </row>
    <row r="742" spans="1:50" hidden="1" outlineLevel="1">
      <c r="A742" s="62" t="s">
        <v>83</v>
      </c>
      <c r="B742" s="8" t="s">
        <v>1359</v>
      </c>
      <c r="C742" s="1">
        <f t="shared" si="169"/>
        <v>8536</v>
      </c>
      <c r="D742" s="8">
        <f>IF(N742&gt;0, RANK(N742,(N742:P742,Q742:AE742)),0)</f>
        <v>2</v>
      </c>
      <c r="E742" s="8">
        <f>IF(O742&gt;0,RANK(O742,(N742:P742,Q742:AE742)),0)</f>
        <v>1</v>
      </c>
      <c r="F742" s="8">
        <f t="shared" si="170"/>
        <v>0</v>
      </c>
      <c r="G742" s="61">
        <f t="shared" si="177"/>
        <v>183</v>
      </c>
      <c r="H742" s="66">
        <f t="shared" si="178"/>
        <v>2.1438612933458293E-2</v>
      </c>
      <c r="I742" s="7"/>
      <c r="J742" s="2">
        <f t="shared" si="171"/>
        <v>0.48910496719775071</v>
      </c>
      <c r="K742" s="2">
        <f t="shared" si="172"/>
        <v>0.51054358013120904</v>
      </c>
      <c r="L742" s="2">
        <f t="shared" si="173"/>
        <v>0</v>
      </c>
      <c r="M742" s="2">
        <f t="shared" si="174"/>
        <v>3.5145267104019773E-4</v>
      </c>
      <c r="N742" s="61">
        <v>4175</v>
      </c>
      <c r="O742" s="61">
        <v>4358</v>
      </c>
      <c r="X742" s="61">
        <v>3</v>
      </c>
      <c r="AG742" t="str">
        <f t="shared" si="179"/>
        <v>Ashland</v>
      </c>
      <c r="AH742" t="s">
        <v>1161</v>
      </c>
      <c r="AI742">
        <v>3</v>
      </c>
      <c r="AK742">
        <v>1</v>
      </c>
      <c r="AL742" s="105">
        <v>25</v>
      </c>
      <c r="AM742" s="107">
        <v>17</v>
      </c>
      <c r="AN742" s="107">
        <v>20</v>
      </c>
      <c r="AO742" s="111">
        <v>2130</v>
      </c>
      <c r="AP742" s="111">
        <f t="shared" si="175"/>
        <v>25017</v>
      </c>
      <c r="AQ742" t="s">
        <v>2345</v>
      </c>
      <c r="AR742">
        <f t="shared" si="176"/>
        <v>2502130</v>
      </c>
      <c r="AV742">
        <v>12.92</v>
      </c>
      <c r="AW742">
        <v>0.48</v>
      </c>
      <c r="AX742">
        <v>12.44</v>
      </c>
    </row>
    <row r="743" spans="1:50" hidden="1" outlineLevel="1">
      <c r="A743" s="62" t="s">
        <v>1872</v>
      </c>
      <c r="B743" s="8" t="s">
        <v>1359</v>
      </c>
      <c r="C743" s="1">
        <f t="shared" si="169"/>
        <v>4736</v>
      </c>
      <c r="D743" s="8">
        <f>IF(N743&gt;0, RANK(N743,(N743:P743,Q743:AE743)),0)</f>
        <v>2</v>
      </c>
      <c r="E743" s="8">
        <f>IF(O743&gt;0,RANK(O743,(N743:P743,Q743:AE743)),0)</f>
        <v>1</v>
      </c>
      <c r="F743" s="8">
        <f t="shared" si="170"/>
        <v>0</v>
      </c>
      <c r="G743" s="61">
        <f t="shared" si="177"/>
        <v>540</v>
      </c>
      <c r="H743" s="66">
        <f t="shared" si="178"/>
        <v>0.11402027027027027</v>
      </c>
      <c r="I743" s="7"/>
      <c r="J743" s="2">
        <f t="shared" si="171"/>
        <v>0.44235641891891891</v>
      </c>
      <c r="K743" s="2">
        <f t="shared" si="172"/>
        <v>0.55637668918918914</v>
      </c>
      <c r="L743" s="2">
        <f t="shared" si="173"/>
        <v>0</v>
      </c>
      <c r="M743" s="2">
        <f t="shared" si="174"/>
        <v>1.2668918918919969E-3</v>
      </c>
      <c r="N743" s="61">
        <v>2095</v>
      </c>
      <c r="O743" s="61">
        <v>2635</v>
      </c>
      <c r="X743" s="61">
        <v>6</v>
      </c>
      <c r="AG743" t="str">
        <f t="shared" si="179"/>
        <v>Athol</v>
      </c>
      <c r="AH743" s="8" t="s">
        <v>56</v>
      </c>
      <c r="AI743" s="8">
        <v>1</v>
      </c>
      <c r="AK743">
        <v>1</v>
      </c>
      <c r="AL743" s="105">
        <v>25</v>
      </c>
      <c r="AM743" s="107">
        <v>27</v>
      </c>
      <c r="AN743" s="107">
        <v>10</v>
      </c>
      <c r="AO743" s="111">
        <v>2480</v>
      </c>
      <c r="AP743" s="111">
        <f t="shared" ref="AP743:AP806" si="180">AL743*1000+AM743</f>
        <v>25027</v>
      </c>
      <c r="AQ743" t="s">
        <v>2345</v>
      </c>
      <c r="AR743">
        <f t="shared" si="176"/>
        <v>2502480</v>
      </c>
      <c r="AV743">
        <v>33.39</v>
      </c>
      <c r="AW743">
        <v>0.82</v>
      </c>
      <c r="AX743">
        <v>32.57</v>
      </c>
    </row>
    <row r="744" spans="1:50" hidden="1" outlineLevel="1">
      <c r="A744" s="62" t="s">
        <v>1832</v>
      </c>
      <c r="B744" s="8" t="s">
        <v>1359</v>
      </c>
      <c r="C744" s="1">
        <f t="shared" si="169"/>
        <v>19305</v>
      </c>
      <c r="D744" s="8">
        <f>IF(N744&gt;0, RANK(N744,(N744:P744,Q744:AE744)),0)</f>
        <v>2</v>
      </c>
      <c r="E744" s="8">
        <f>IF(O744&gt;0,RANK(O744,(N744:P744,Q744:AE744)),0)</f>
        <v>1</v>
      </c>
      <c r="F744" s="8">
        <f t="shared" si="170"/>
        <v>0</v>
      </c>
      <c r="G744" s="61">
        <f t="shared" si="177"/>
        <v>1685</v>
      </c>
      <c r="H744" s="66">
        <f t="shared" si="178"/>
        <v>8.7283087283087285E-2</v>
      </c>
      <c r="I744" s="7"/>
      <c r="J744" s="2">
        <f t="shared" si="171"/>
        <v>0.45620305620305618</v>
      </c>
      <c r="K744" s="2">
        <f t="shared" si="172"/>
        <v>0.54348614348614344</v>
      </c>
      <c r="L744" s="2">
        <f t="shared" si="173"/>
        <v>0</v>
      </c>
      <c r="M744" s="2">
        <f t="shared" si="174"/>
        <v>3.108003108004409E-4</v>
      </c>
      <c r="N744" s="61">
        <v>8807</v>
      </c>
      <c r="O744" s="61">
        <v>10492</v>
      </c>
      <c r="X744" s="61">
        <v>6</v>
      </c>
      <c r="AG744" t="str">
        <f t="shared" si="179"/>
        <v>Attleboro</v>
      </c>
      <c r="AH744" t="s">
        <v>1121</v>
      </c>
      <c r="AI744">
        <v>3</v>
      </c>
      <c r="AK744">
        <v>1</v>
      </c>
      <c r="AL744" s="105">
        <v>25</v>
      </c>
      <c r="AM744" s="107">
        <v>5</v>
      </c>
      <c r="AN744" s="107">
        <v>10</v>
      </c>
      <c r="AO744" s="111">
        <v>2690</v>
      </c>
      <c r="AP744" s="111">
        <f t="shared" si="180"/>
        <v>25005</v>
      </c>
      <c r="AQ744" t="s">
        <v>1462</v>
      </c>
      <c r="AR744">
        <f t="shared" si="176"/>
        <v>2502690</v>
      </c>
      <c r="AV744">
        <v>28.28</v>
      </c>
      <c r="AW744">
        <v>0.77</v>
      </c>
      <c r="AX744">
        <v>27.51</v>
      </c>
    </row>
    <row r="745" spans="1:50" hidden="1" outlineLevel="1">
      <c r="A745" s="62" t="s">
        <v>420</v>
      </c>
      <c r="B745" s="8" t="s">
        <v>1359</v>
      </c>
      <c r="C745" s="1">
        <f t="shared" si="169"/>
        <v>8825</v>
      </c>
      <c r="D745" s="8">
        <f>IF(N745&gt;0, RANK(N745,(N745:P745,Q745:AE745)),0)</f>
        <v>2</v>
      </c>
      <c r="E745" s="8">
        <f>IF(O745&gt;0,RANK(O745,(N745:P745,Q745:AE745)),0)</f>
        <v>1</v>
      </c>
      <c r="F745" s="8">
        <f t="shared" si="170"/>
        <v>0</v>
      </c>
      <c r="G745" s="61">
        <f t="shared" si="177"/>
        <v>1386</v>
      </c>
      <c r="H745" s="66">
        <f t="shared" si="178"/>
        <v>0.15705382436260623</v>
      </c>
      <c r="I745" s="7"/>
      <c r="J745" s="2">
        <f t="shared" si="171"/>
        <v>0.42141643059490086</v>
      </c>
      <c r="K745" s="2">
        <f t="shared" si="172"/>
        <v>0.57847025495750704</v>
      </c>
      <c r="L745" s="2">
        <f t="shared" si="173"/>
        <v>0</v>
      </c>
      <c r="M745" s="2">
        <f t="shared" si="174"/>
        <v>1.1331444759210552E-4</v>
      </c>
      <c r="N745" s="61">
        <v>3719</v>
      </c>
      <c r="O745" s="61">
        <v>5105</v>
      </c>
      <c r="X745" s="61">
        <v>1</v>
      </c>
      <c r="AG745" t="str">
        <f t="shared" si="179"/>
        <v>Auburn</v>
      </c>
      <c r="AH745" s="8" t="s">
        <v>56</v>
      </c>
      <c r="AI745" s="8">
        <v>3</v>
      </c>
      <c r="AK745">
        <v>1</v>
      </c>
      <c r="AL745" s="105">
        <v>25</v>
      </c>
      <c r="AM745" s="107">
        <v>27</v>
      </c>
      <c r="AN745" s="107">
        <v>15</v>
      </c>
      <c r="AO745" s="111">
        <v>2760</v>
      </c>
      <c r="AP745" s="111">
        <f t="shared" si="180"/>
        <v>25027</v>
      </c>
      <c r="AQ745" t="s">
        <v>2345</v>
      </c>
      <c r="AR745">
        <f t="shared" si="176"/>
        <v>2502760</v>
      </c>
      <c r="AV745">
        <v>16.399999999999999</v>
      </c>
      <c r="AW745">
        <v>1.04</v>
      </c>
      <c r="AX745">
        <v>15.36</v>
      </c>
    </row>
    <row r="746" spans="1:50" hidden="1" outlineLevel="1">
      <c r="A746" s="62" t="s">
        <v>421</v>
      </c>
      <c r="B746" s="8" t="s">
        <v>1359</v>
      </c>
      <c r="C746" s="1">
        <f t="shared" si="169"/>
        <v>2394</v>
      </c>
      <c r="D746" s="8">
        <f>IF(N746&gt;0, RANK(N746,(N746:P746,Q746:AE746)),0)</f>
        <v>2</v>
      </c>
      <c r="E746" s="8">
        <f>IF(O746&gt;0,RANK(O746,(N746:P746,Q746:AE746)),0)</f>
        <v>1</v>
      </c>
      <c r="F746" s="8">
        <f t="shared" si="170"/>
        <v>0</v>
      </c>
      <c r="G746" s="61">
        <f t="shared" si="177"/>
        <v>276</v>
      </c>
      <c r="H746" s="66">
        <f t="shared" si="178"/>
        <v>0.11528822055137844</v>
      </c>
      <c r="I746" s="7"/>
      <c r="J746" s="2">
        <f t="shared" si="171"/>
        <v>0.44235588972431078</v>
      </c>
      <c r="K746" s="2">
        <f t="shared" si="172"/>
        <v>0.55764411027568928</v>
      </c>
      <c r="L746" s="2">
        <f t="shared" si="173"/>
        <v>0</v>
      </c>
      <c r="M746" s="2">
        <f t="shared" si="174"/>
        <v>0</v>
      </c>
      <c r="N746" s="61">
        <v>1059</v>
      </c>
      <c r="O746" s="61">
        <v>1335</v>
      </c>
      <c r="X746" s="61">
        <v>0</v>
      </c>
      <c r="AG746" t="str">
        <f t="shared" si="179"/>
        <v>Avon</v>
      </c>
      <c r="AH746" t="s">
        <v>159</v>
      </c>
      <c r="AI746">
        <v>9</v>
      </c>
      <c r="AK746">
        <v>1</v>
      </c>
      <c r="AL746" s="105">
        <v>25</v>
      </c>
      <c r="AM746" s="107">
        <v>21</v>
      </c>
      <c r="AN746" s="107">
        <v>5</v>
      </c>
      <c r="AO746" s="111">
        <v>2935</v>
      </c>
      <c r="AP746" s="111">
        <f t="shared" si="180"/>
        <v>25021</v>
      </c>
      <c r="AQ746" t="s">
        <v>2345</v>
      </c>
      <c r="AR746">
        <f t="shared" si="176"/>
        <v>2502935</v>
      </c>
      <c r="AV746">
        <v>4.57</v>
      </c>
      <c r="AW746">
        <v>0.19</v>
      </c>
      <c r="AX746">
        <v>4.38</v>
      </c>
    </row>
    <row r="747" spans="1:50" hidden="1" outlineLevel="1">
      <c r="A747" s="62" t="s">
        <v>392</v>
      </c>
      <c r="B747" s="8" t="s">
        <v>1359</v>
      </c>
      <c r="C747" s="1">
        <f t="shared" si="169"/>
        <v>3648</v>
      </c>
      <c r="D747" s="8">
        <f>IF(N747&gt;0, RANK(N747,(N747:P747,Q747:AE747)),0)</f>
        <v>2</v>
      </c>
      <c r="E747" s="8">
        <f>IF(O747&gt;0,RANK(O747,(N747:P747,Q747:AE747)),0)</f>
        <v>1</v>
      </c>
      <c r="F747" s="8">
        <f t="shared" si="170"/>
        <v>0</v>
      </c>
      <c r="G747" s="61">
        <f t="shared" si="177"/>
        <v>306</v>
      </c>
      <c r="H747" s="66">
        <f t="shared" si="178"/>
        <v>8.3881578947368418E-2</v>
      </c>
      <c r="I747" s="7"/>
      <c r="J747" s="2">
        <f t="shared" si="171"/>
        <v>0.45805921052631576</v>
      </c>
      <c r="K747" s="2">
        <f t="shared" si="172"/>
        <v>0.54194078947368418</v>
      </c>
      <c r="L747" s="2">
        <f t="shared" si="173"/>
        <v>0</v>
      </c>
      <c r="M747" s="2">
        <f t="shared" si="174"/>
        <v>1.1102230246251565E-16</v>
      </c>
      <c r="N747" s="61">
        <v>1671</v>
      </c>
      <c r="O747" s="61">
        <v>1977</v>
      </c>
      <c r="X747" s="61">
        <v>0</v>
      </c>
      <c r="AG747" t="str">
        <f t="shared" si="179"/>
        <v>Ayer</v>
      </c>
      <c r="AH747" t="s">
        <v>1161</v>
      </c>
      <c r="AI747">
        <v>5</v>
      </c>
      <c r="AK747">
        <v>1</v>
      </c>
      <c r="AL747" s="105">
        <v>25</v>
      </c>
      <c r="AM747" s="107">
        <v>17</v>
      </c>
      <c r="AN747" s="107">
        <v>25</v>
      </c>
      <c r="AO747" s="111">
        <v>3005</v>
      </c>
      <c r="AP747" s="111">
        <f t="shared" si="180"/>
        <v>25017</v>
      </c>
      <c r="AQ747" t="s">
        <v>2345</v>
      </c>
      <c r="AR747">
        <f t="shared" si="176"/>
        <v>2503005</v>
      </c>
      <c r="AV747">
        <v>9.57</v>
      </c>
      <c r="AW747">
        <v>0.55000000000000004</v>
      </c>
      <c r="AX747">
        <v>9.02</v>
      </c>
    </row>
    <row r="748" spans="1:50" hidden="1" outlineLevel="1">
      <c r="A748" s="62" t="s">
        <v>2385</v>
      </c>
      <c r="B748" s="8" t="s">
        <v>1359</v>
      </c>
      <c r="C748" s="1">
        <f t="shared" si="169"/>
        <v>25573</v>
      </c>
      <c r="D748" s="8">
        <f>IF(N748&gt;0, RANK(N748,(N748:P748,Q748:AE748)),0)</f>
        <v>2</v>
      </c>
      <c r="E748" s="8">
        <f>IF(O748&gt;0,RANK(O748,(N748:P748,Q748:AE748)),0)</f>
        <v>1</v>
      </c>
      <c r="F748" s="8">
        <f t="shared" si="170"/>
        <v>0</v>
      </c>
      <c r="G748" s="61">
        <f t="shared" si="177"/>
        <v>2659</v>
      </c>
      <c r="H748" s="66">
        <f t="shared" si="178"/>
        <v>0.10397685058460095</v>
      </c>
      <c r="I748" s="7"/>
      <c r="J748" s="2">
        <f t="shared" si="171"/>
        <v>0.44801157470769953</v>
      </c>
      <c r="K748" s="2">
        <f t="shared" si="172"/>
        <v>0.55198842529230052</v>
      </c>
      <c r="L748" s="2">
        <f t="shared" si="173"/>
        <v>0</v>
      </c>
      <c r="M748" s="2">
        <f t="shared" si="174"/>
        <v>-1.1102230246251565E-16</v>
      </c>
      <c r="N748" s="61">
        <v>11457</v>
      </c>
      <c r="O748" s="61">
        <v>14116</v>
      </c>
      <c r="X748" s="61">
        <v>0</v>
      </c>
      <c r="AG748" t="str">
        <f t="shared" si="179"/>
        <v>Barnstable</v>
      </c>
      <c r="AH748" t="s">
        <v>2385</v>
      </c>
      <c r="AI748">
        <v>10</v>
      </c>
      <c r="AK748">
        <v>1</v>
      </c>
      <c r="AL748" s="105">
        <v>25</v>
      </c>
      <c r="AM748" s="107">
        <v>1</v>
      </c>
      <c r="AN748" s="107">
        <v>5</v>
      </c>
      <c r="AO748" s="111">
        <v>3600</v>
      </c>
      <c r="AP748" s="111">
        <f t="shared" si="180"/>
        <v>25001</v>
      </c>
      <c r="AQ748" t="s">
        <v>1462</v>
      </c>
      <c r="AR748">
        <f t="shared" si="176"/>
        <v>2503600</v>
      </c>
      <c r="AV748">
        <v>76.25</v>
      </c>
      <c r="AW748">
        <v>16.21</v>
      </c>
      <c r="AX748">
        <v>60.04</v>
      </c>
    </row>
    <row r="749" spans="1:50" hidden="1" outlineLevel="1">
      <c r="A749" s="62" t="s">
        <v>306</v>
      </c>
      <c r="B749" s="8" t="s">
        <v>1359</v>
      </c>
      <c r="C749" s="1">
        <f t="shared" si="169"/>
        <v>2694</v>
      </c>
      <c r="D749" s="8">
        <f>IF(N749&gt;0, RANK(N749,(N749:P749,Q749:AE749)),0)</f>
        <v>2</v>
      </c>
      <c r="E749" s="8">
        <f>IF(O749&gt;0,RANK(O749,(N749:P749,Q749:AE749)),0)</f>
        <v>1</v>
      </c>
      <c r="F749" s="8">
        <f t="shared" si="170"/>
        <v>0</v>
      </c>
      <c r="G749" s="61">
        <f t="shared" si="177"/>
        <v>485</v>
      </c>
      <c r="H749" s="66">
        <f t="shared" si="178"/>
        <v>0.18002969561989607</v>
      </c>
      <c r="I749" s="7"/>
      <c r="J749" s="2">
        <f t="shared" si="171"/>
        <v>0.40905716406829995</v>
      </c>
      <c r="K749" s="2">
        <f t="shared" si="172"/>
        <v>0.58908685968819596</v>
      </c>
      <c r="L749" s="2">
        <f t="shared" si="173"/>
        <v>0</v>
      </c>
      <c r="M749" s="2">
        <f t="shared" si="174"/>
        <v>1.8559762435040872E-3</v>
      </c>
      <c r="N749" s="61">
        <v>1102</v>
      </c>
      <c r="O749" s="61">
        <v>1587</v>
      </c>
      <c r="X749" s="61">
        <v>5</v>
      </c>
      <c r="AG749" t="str">
        <f t="shared" si="179"/>
        <v>Barre</v>
      </c>
      <c r="AH749" s="8" t="s">
        <v>56</v>
      </c>
      <c r="AI749" s="8">
        <v>1</v>
      </c>
      <c r="AK749">
        <v>1</v>
      </c>
      <c r="AL749" s="105">
        <v>25</v>
      </c>
      <c r="AM749" s="107">
        <v>27</v>
      </c>
      <c r="AN749" s="107">
        <v>20</v>
      </c>
      <c r="AO749" s="111">
        <v>3740</v>
      </c>
      <c r="AP749" s="111">
        <f t="shared" si="180"/>
        <v>25027</v>
      </c>
      <c r="AQ749" t="s">
        <v>2345</v>
      </c>
      <c r="AR749">
        <f t="shared" si="176"/>
        <v>2503740</v>
      </c>
      <c r="AV749">
        <v>44.61</v>
      </c>
      <c r="AW749">
        <v>0.28000000000000003</v>
      </c>
      <c r="AX749">
        <v>44.33</v>
      </c>
    </row>
    <row r="750" spans="1:50" hidden="1" outlineLevel="1">
      <c r="A750" s="62" t="s">
        <v>1541</v>
      </c>
      <c r="B750" s="8" t="s">
        <v>1359</v>
      </c>
      <c r="C750" s="1">
        <f t="shared" si="169"/>
        <v>955</v>
      </c>
      <c r="D750" s="8">
        <f>IF(N750&gt;0, RANK(N750,(N750:P750,Q750:AE750)),0)</f>
        <v>1</v>
      </c>
      <c r="E750" s="8">
        <f>IF(O750&gt;0,RANK(O750,(N750:P750,Q750:AE750)),0)</f>
        <v>2</v>
      </c>
      <c r="F750" s="8">
        <f t="shared" si="170"/>
        <v>0</v>
      </c>
      <c r="G750" s="61">
        <f t="shared" si="177"/>
        <v>327</v>
      </c>
      <c r="H750" s="66">
        <f t="shared" si="178"/>
        <v>0.3424083769633508</v>
      </c>
      <c r="I750" s="7"/>
      <c r="J750" s="2">
        <f t="shared" si="171"/>
        <v>0.6712041884816754</v>
      </c>
      <c r="K750" s="2">
        <f t="shared" si="172"/>
        <v>0.3287958115183246</v>
      </c>
      <c r="L750" s="2">
        <f t="shared" si="173"/>
        <v>0</v>
      </c>
      <c r="M750" s="2">
        <f t="shared" si="174"/>
        <v>0</v>
      </c>
      <c r="N750" s="61">
        <v>641</v>
      </c>
      <c r="O750" s="61">
        <v>314</v>
      </c>
      <c r="X750" s="61">
        <v>0</v>
      </c>
      <c r="AG750" t="str">
        <f t="shared" si="179"/>
        <v>Becket</v>
      </c>
      <c r="AH750" t="s">
        <v>865</v>
      </c>
      <c r="AI750">
        <v>1</v>
      </c>
      <c r="AK750">
        <v>1</v>
      </c>
      <c r="AL750" s="105">
        <v>25</v>
      </c>
      <c r="AM750" s="107">
        <v>3</v>
      </c>
      <c r="AN750" s="107">
        <v>15</v>
      </c>
      <c r="AO750" s="111">
        <v>4545</v>
      </c>
      <c r="AP750" s="111">
        <f t="shared" si="180"/>
        <v>25003</v>
      </c>
      <c r="AQ750" t="s">
        <v>2345</v>
      </c>
      <c r="AR750">
        <f t="shared" si="176"/>
        <v>2504545</v>
      </c>
      <c r="AV750">
        <v>47.76</v>
      </c>
      <c r="AW750">
        <v>1.49</v>
      </c>
      <c r="AX750">
        <v>46.26</v>
      </c>
    </row>
    <row r="751" spans="1:50" hidden="1" outlineLevel="1">
      <c r="A751" s="62" t="s">
        <v>328</v>
      </c>
      <c r="B751" s="8" t="s">
        <v>1359</v>
      </c>
      <c r="C751" s="1">
        <f t="shared" si="169"/>
        <v>7665</v>
      </c>
      <c r="D751" s="8">
        <f>IF(N751&gt;0, RANK(N751,(N751:P751,Q751:AE751)),0)</f>
        <v>1</v>
      </c>
      <c r="E751" s="8">
        <f>IF(O751&gt;0,RANK(O751,(N751:P751,Q751:AE751)),0)</f>
        <v>2</v>
      </c>
      <c r="F751" s="8">
        <f t="shared" si="170"/>
        <v>0</v>
      </c>
      <c r="G751" s="61">
        <f t="shared" si="177"/>
        <v>244</v>
      </c>
      <c r="H751" s="66">
        <f t="shared" si="178"/>
        <v>3.1833007175472931E-2</v>
      </c>
      <c r="I751" s="7"/>
      <c r="J751" s="2">
        <f t="shared" si="171"/>
        <v>0.51572080887149385</v>
      </c>
      <c r="K751" s="2">
        <f t="shared" si="172"/>
        <v>0.48388780169602086</v>
      </c>
      <c r="L751" s="2">
        <f t="shared" si="173"/>
        <v>0</v>
      </c>
      <c r="M751" s="2">
        <f t="shared" si="174"/>
        <v>3.9138943248528957E-4</v>
      </c>
      <c r="N751" s="61">
        <v>3953</v>
      </c>
      <c r="O751" s="61">
        <v>3709</v>
      </c>
      <c r="X751" s="61">
        <v>3</v>
      </c>
      <c r="AG751" t="str">
        <f t="shared" si="179"/>
        <v>Bedford</v>
      </c>
      <c r="AH751" t="s">
        <v>1161</v>
      </c>
      <c r="AI751">
        <v>6</v>
      </c>
      <c r="AK751">
        <v>1</v>
      </c>
      <c r="AL751" s="105">
        <v>25</v>
      </c>
      <c r="AM751" s="107">
        <v>17</v>
      </c>
      <c r="AN751" s="107">
        <v>30</v>
      </c>
      <c r="AO751" s="111">
        <v>4615</v>
      </c>
      <c r="AP751" s="111">
        <f t="shared" si="180"/>
        <v>25017</v>
      </c>
      <c r="AQ751" t="s">
        <v>2345</v>
      </c>
      <c r="AR751">
        <f t="shared" si="176"/>
        <v>2504615</v>
      </c>
      <c r="AV751">
        <v>13.87</v>
      </c>
      <c r="AW751">
        <v>0.13</v>
      </c>
      <c r="AX751">
        <v>13.74</v>
      </c>
    </row>
    <row r="752" spans="1:50" hidden="1" outlineLevel="1">
      <c r="A752" s="62" t="s">
        <v>2221</v>
      </c>
      <c r="B752" s="8" t="s">
        <v>1359</v>
      </c>
      <c r="C752" s="1">
        <f t="shared" si="169"/>
        <v>7674</v>
      </c>
      <c r="D752" s="8">
        <f>IF(N752&gt;0, RANK(N752,(N752:P752,Q752:AE752)),0)</f>
        <v>1</v>
      </c>
      <c r="E752" s="8">
        <f>IF(O752&gt;0,RANK(O752,(N752:P752,Q752:AE752)),0)</f>
        <v>2</v>
      </c>
      <c r="F752" s="8">
        <f t="shared" si="170"/>
        <v>0</v>
      </c>
      <c r="G752" s="61">
        <f t="shared" si="177"/>
        <v>461</v>
      </c>
      <c r="H752" s="66">
        <f t="shared" si="178"/>
        <v>6.00729736773521E-2</v>
      </c>
      <c r="I752" s="7"/>
      <c r="J752" s="2">
        <f t="shared" si="171"/>
        <v>0.52997133176961164</v>
      </c>
      <c r="K752" s="2">
        <f t="shared" si="172"/>
        <v>0.4698983580922596</v>
      </c>
      <c r="L752" s="2">
        <f t="shared" si="173"/>
        <v>0</v>
      </c>
      <c r="M752" s="2">
        <f t="shared" si="174"/>
        <v>1.3031013812875303E-4</v>
      </c>
      <c r="N752" s="61">
        <v>4067</v>
      </c>
      <c r="O752" s="61">
        <v>3606</v>
      </c>
      <c r="X752" s="61">
        <v>1</v>
      </c>
      <c r="AG752" t="str">
        <f t="shared" si="179"/>
        <v>Belchertown</v>
      </c>
      <c r="AH752" t="s">
        <v>1112</v>
      </c>
      <c r="AI752">
        <v>1</v>
      </c>
      <c r="AK752">
        <v>1</v>
      </c>
      <c r="AL752" s="105">
        <v>25</v>
      </c>
      <c r="AM752" s="107">
        <v>15</v>
      </c>
      <c r="AN752" s="107">
        <v>10</v>
      </c>
      <c r="AO752" s="111">
        <v>4825</v>
      </c>
      <c r="AP752" s="111">
        <f t="shared" si="180"/>
        <v>25015</v>
      </c>
      <c r="AQ752" t="s">
        <v>2345</v>
      </c>
      <c r="AR752">
        <f t="shared" si="176"/>
        <v>2504825</v>
      </c>
      <c r="AV752">
        <v>55.36</v>
      </c>
      <c r="AW752">
        <v>2.64</v>
      </c>
      <c r="AX752">
        <v>52.73</v>
      </c>
    </row>
    <row r="753" spans="1:50" hidden="1" outlineLevel="1">
      <c r="A753" s="62" t="s">
        <v>1566</v>
      </c>
      <c r="B753" s="8" t="s">
        <v>1359</v>
      </c>
      <c r="C753" s="1">
        <f t="shared" si="169"/>
        <v>8556</v>
      </c>
      <c r="D753" s="8">
        <f>IF(N753&gt;0, RANK(N753,(N753:P753,Q753:AE753)),0)</f>
        <v>2</v>
      </c>
      <c r="E753" s="8">
        <f>IF(O753&gt;0,RANK(O753,(N753:P753,Q753:AE753)),0)</f>
        <v>1</v>
      </c>
      <c r="F753" s="8">
        <f t="shared" si="170"/>
        <v>0</v>
      </c>
      <c r="G753" s="61">
        <f t="shared" si="177"/>
        <v>1583</v>
      </c>
      <c r="H753" s="66">
        <f t="shared" si="178"/>
        <v>0.18501636278634875</v>
      </c>
      <c r="I753" s="7"/>
      <c r="J753" s="2">
        <f t="shared" si="171"/>
        <v>0.40626460963066852</v>
      </c>
      <c r="K753" s="2">
        <f t="shared" si="172"/>
        <v>0.59128097241701727</v>
      </c>
      <c r="L753" s="2">
        <f t="shared" si="173"/>
        <v>0</v>
      </c>
      <c r="M753" s="2">
        <f t="shared" si="174"/>
        <v>2.4544179523141585E-3</v>
      </c>
      <c r="N753" s="61">
        <v>3476</v>
      </c>
      <c r="O753" s="61">
        <v>5059</v>
      </c>
      <c r="X753" s="61">
        <v>21</v>
      </c>
      <c r="AG753" t="str">
        <f t="shared" si="179"/>
        <v>Bellingham</v>
      </c>
      <c r="AH753" t="s">
        <v>159</v>
      </c>
      <c r="AI753">
        <v>2</v>
      </c>
      <c r="AK753">
        <v>1</v>
      </c>
      <c r="AL753" s="105">
        <v>25</v>
      </c>
      <c r="AM753" s="107">
        <v>21</v>
      </c>
      <c r="AN753" s="107">
        <v>10</v>
      </c>
      <c r="AO753" s="111">
        <v>4930</v>
      </c>
      <c r="AP753" s="111">
        <f t="shared" si="180"/>
        <v>25021</v>
      </c>
      <c r="AQ753" t="s">
        <v>2345</v>
      </c>
      <c r="AR753">
        <f t="shared" si="176"/>
        <v>2504930</v>
      </c>
      <c r="AV753">
        <v>18.989999999999998</v>
      </c>
      <c r="AW753">
        <v>0.49</v>
      </c>
      <c r="AX753">
        <v>18.5</v>
      </c>
    </row>
    <row r="754" spans="1:50" hidden="1" outlineLevel="1">
      <c r="A754" s="62" t="s">
        <v>491</v>
      </c>
      <c r="B754" s="8" t="s">
        <v>1359</v>
      </c>
      <c r="C754" s="1">
        <f t="shared" si="169"/>
        <v>14291</v>
      </c>
      <c r="D754" s="8">
        <f>IF(N754&gt;0, RANK(N754,(N754:P754,Q754:AE754)),0)</f>
        <v>1</v>
      </c>
      <c r="E754" s="8">
        <f>IF(O754&gt;0,RANK(O754,(N754:P754,Q754:AE754)),0)</f>
        <v>2</v>
      </c>
      <c r="F754" s="8">
        <f t="shared" si="170"/>
        <v>0</v>
      </c>
      <c r="G754" s="61">
        <f t="shared" si="177"/>
        <v>3056</v>
      </c>
      <c r="H754" s="66">
        <f t="shared" si="178"/>
        <v>0.21384087887481631</v>
      </c>
      <c r="I754" s="7"/>
      <c r="J754" s="2">
        <f t="shared" si="171"/>
        <v>0.60653558183472112</v>
      </c>
      <c r="K754" s="2">
        <f t="shared" si="172"/>
        <v>0.39269470295990483</v>
      </c>
      <c r="L754" s="2">
        <f t="shared" si="173"/>
        <v>0</v>
      </c>
      <c r="M754" s="2">
        <f t="shared" si="174"/>
        <v>7.6971520537405524E-4</v>
      </c>
      <c r="N754" s="61">
        <v>8668</v>
      </c>
      <c r="O754" s="61">
        <v>5612</v>
      </c>
      <c r="X754" s="61">
        <v>11</v>
      </c>
      <c r="AG754" t="str">
        <f t="shared" si="179"/>
        <v>Belmont</v>
      </c>
      <c r="AH754" t="s">
        <v>1161</v>
      </c>
      <c r="AI754">
        <v>7</v>
      </c>
      <c r="AK754">
        <v>1</v>
      </c>
      <c r="AL754" s="105">
        <v>25</v>
      </c>
      <c r="AM754" s="107">
        <v>17</v>
      </c>
      <c r="AN754" s="107">
        <v>35</v>
      </c>
      <c r="AO754" s="111">
        <v>5070</v>
      </c>
      <c r="AP754" s="111">
        <f t="shared" si="180"/>
        <v>25017</v>
      </c>
      <c r="AQ754" t="s">
        <v>2345</v>
      </c>
      <c r="AR754">
        <f t="shared" si="176"/>
        <v>2505070</v>
      </c>
      <c r="AV754">
        <v>4.71</v>
      </c>
      <c r="AW754">
        <v>0.05</v>
      </c>
      <c r="AX754">
        <v>4.66</v>
      </c>
    </row>
    <row r="755" spans="1:50" hidden="1" outlineLevel="1">
      <c r="A755" s="62" t="s">
        <v>2291</v>
      </c>
      <c r="B755" s="8" t="s">
        <v>1359</v>
      </c>
      <c r="C755" s="1">
        <f t="shared" si="169"/>
        <v>3310</v>
      </c>
      <c r="D755" s="8">
        <f>IF(N755&gt;0, RANK(N755,(N755:P755,Q755:AE755)),0)</f>
        <v>2</v>
      </c>
      <c r="E755" s="8">
        <f>IF(O755&gt;0,RANK(O755,(N755:P755,Q755:AE755)),0)</f>
        <v>1</v>
      </c>
      <c r="F755" s="8">
        <f t="shared" si="170"/>
        <v>0</v>
      </c>
      <c r="G755" s="61">
        <f t="shared" si="177"/>
        <v>601</v>
      </c>
      <c r="H755" s="66">
        <f t="shared" si="178"/>
        <v>0.18157099697885196</v>
      </c>
      <c r="I755" s="7"/>
      <c r="J755" s="2">
        <f t="shared" si="171"/>
        <v>0.40876132930513598</v>
      </c>
      <c r="K755" s="2">
        <f t="shared" si="172"/>
        <v>0.59033232628398791</v>
      </c>
      <c r="L755" s="2">
        <f t="shared" si="173"/>
        <v>0</v>
      </c>
      <c r="M755" s="2">
        <f t="shared" si="174"/>
        <v>9.0634441087611428E-4</v>
      </c>
      <c r="N755" s="61">
        <v>1353</v>
      </c>
      <c r="O755" s="61">
        <v>1954</v>
      </c>
      <c r="X755" s="61">
        <v>3</v>
      </c>
      <c r="AG755" t="str">
        <f t="shared" si="179"/>
        <v>Berkley</v>
      </c>
      <c r="AH755" t="s">
        <v>1121</v>
      </c>
      <c r="AI755">
        <v>4</v>
      </c>
      <c r="AK755">
        <v>1</v>
      </c>
      <c r="AL755" s="105">
        <v>25</v>
      </c>
      <c r="AM755" s="107">
        <v>5</v>
      </c>
      <c r="AN755" s="107">
        <v>15</v>
      </c>
      <c r="AO755" s="111">
        <v>5280</v>
      </c>
      <c r="AP755" s="111">
        <f t="shared" si="180"/>
        <v>25005</v>
      </c>
      <c r="AQ755" t="s">
        <v>2345</v>
      </c>
      <c r="AR755">
        <f t="shared" si="176"/>
        <v>2505280</v>
      </c>
      <c r="AV755">
        <v>17.36</v>
      </c>
      <c r="AW755">
        <v>0.82</v>
      </c>
      <c r="AX755">
        <v>16.54</v>
      </c>
    </row>
    <row r="756" spans="1:50" hidden="1" outlineLevel="1">
      <c r="A756" s="62" t="s">
        <v>567</v>
      </c>
      <c r="B756" s="8" t="s">
        <v>1359</v>
      </c>
      <c r="C756" s="1">
        <f t="shared" si="169"/>
        <v>1804</v>
      </c>
      <c r="D756" s="8">
        <f>IF(N756&gt;0, RANK(N756,(N756:P756,Q756:AE756)),0)</f>
        <v>2</v>
      </c>
      <c r="E756" s="8">
        <f>IF(O756&gt;0,RANK(O756,(N756:P756,Q756:AE756)),0)</f>
        <v>1</v>
      </c>
      <c r="F756" s="8">
        <f t="shared" si="170"/>
        <v>0</v>
      </c>
      <c r="G756" s="61">
        <f t="shared" si="177"/>
        <v>246</v>
      </c>
      <c r="H756" s="66">
        <f t="shared" si="178"/>
        <v>0.13636363636363635</v>
      </c>
      <c r="I756" s="7"/>
      <c r="J756" s="2">
        <f t="shared" si="171"/>
        <v>0.43181818181818182</v>
      </c>
      <c r="K756" s="2">
        <f t="shared" si="172"/>
        <v>0.56818181818181823</v>
      </c>
      <c r="L756" s="2">
        <f t="shared" si="173"/>
        <v>0</v>
      </c>
      <c r="M756" s="2">
        <f t="shared" si="174"/>
        <v>-1.1102230246251565E-16</v>
      </c>
      <c r="N756" s="61">
        <v>779</v>
      </c>
      <c r="O756" s="61">
        <v>1025</v>
      </c>
      <c r="X756" s="61">
        <v>0</v>
      </c>
      <c r="AG756" t="str">
        <f t="shared" si="179"/>
        <v>Berlin</v>
      </c>
      <c r="AH756" s="8" t="s">
        <v>56</v>
      </c>
      <c r="AI756" s="8">
        <v>5</v>
      </c>
      <c r="AK756">
        <v>1</v>
      </c>
      <c r="AL756" s="105">
        <v>25</v>
      </c>
      <c r="AM756" s="107">
        <v>27</v>
      </c>
      <c r="AN756" s="107">
        <v>25</v>
      </c>
      <c r="AO756" s="111">
        <v>5490</v>
      </c>
      <c r="AP756" s="111">
        <f t="shared" si="180"/>
        <v>25027</v>
      </c>
      <c r="AQ756" t="s">
        <v>2345</v>
      </c>
      <c r="AR756">
        <f t="shared" si="176"/>
        <v>2505490</v>
      </c>
      <c r="AV756">
        <v>13.09</v>
      </c>
      <c r="AW756">
        <v>0.16</v>
      </c>
      <c r="AX756">
        <v>12.93</v>
      </c>
    </row>
    <row r="757" spans="1:50" hidden="1" outlineLevel="1">
      <c r="A757" s="62" t="s">
        <v>2220</v>
      </c>
      <c r="B757" s="8" t="s">
        <v>1359</v>
      </c>
      <c r="C757" s="1">
        <f t="shared" si="169"/>
        <v>1172</v>
      </c>
      <c r="D757" s="8">
        <f>IF(N757&gt;0, RANK(N757,(N757:P757,Q757:AE757)),0)</f>
        <v>1</v>
      </c>
      <c r="E757" s="8">
        <f>IF(O757&gt;0,RANK(O757,(N757:P757,Q757:AE757)),0)</f>
        <v>2</v>
      </c>
      <c r="F757" s="8">
        <f t="shared" si="170"/>
        <v>0</v>
      </c>
      <c r="G757" s="61">
        <f t="shared" si="177"/>
        <v>244</v>
      </c>
      <c r="H757" s="66">
        <f t="shared" si="178"/>
        <v>0.20819112627986347</v>
      </c>
      <c r="I757" s="7"/>
      <c r="J757" s="2">
        <f t="shared" si="171"/>
        <v>0.60409556313993173</v>
      </c>
      <c r="K757" s="2">
        <f t="shared" si="172"/>
        <v>0.39590443686006827</v>
      </c>
      <c r="L757" s="2">
        <f t="shared" si="173"/>
        <v>0</v>
      </c>
      <c r="M757" s="2">
        <f t="shared" si="174"/>
        <v>0</v>
      </c>
      <c r="N757" s="61">
        <v>708</v>
      </c>
      <c r="O757" s="61">
        <v>464</v>
      </c>
      <c r="X757" s="61">
        <v>0</v>
      </c>
      <c r="AG757" t="str">
        <f t="shared" si="179"/>
        <v>Bernardston</v>
      </c>
      <c r="AH757" t="s">
        <v>501</v>
      </c>
      <c r="AI757">
        <v>1</v>
      </c>
      <c r="AK757">
        <v>1</v>
      </c>
      <c r="AL757" s="105">
        <v>25</v>
      </c>
      <c r="AM757" s="107">
        <v>11</v>
      </c>
      <c r="AN757" s="107">
        <v>10</v>
      </c>
      <c r="AO757" s="111">
        <v>5560</v>
      </c>
      <c r="AP757" s="111">
        <f t="shared" si="180"/>
        <v>25011</v>
      </c>
      <c r="AQ757" t="s">
        <v>2345</v>
      </c>
      <c r="AR757">
        <f t="shared" si="176"/>
        <v>2505560</v>
      </c>
      <c r="AV757">
        <v>23.41</v>
      </c>
      <c r="AW757">
        <v>0</v>
      </c>
      <c r="AX757">
        <v>23.41</v>
      </c>
    </row>
    <row r="758" spans="1:50" hidden="1" outlineLevel="1">
      <c r="A758" s="62" t="s">
        <v>1635</v>
      </c>
      <c r="B758" s="8" t="s">
        <v>1359</v>
      </c>
      <c r="C758" s="1">
        <f t="shared" si="169"/>
        <v>20864</v>
      </c>
      <c r="D758" s="8">
        <f>IF(N758&gt;0, RANK(N758,(N758:P758,Q758:AE758)),0)</f>
        <v>2</v>
      </c>
      <c r="E758" s="8">
        <f>IF(O758&gt;0,RANK(O758,(N758:P758,Q758:AE758)),0)</f>
        <v>1</v>
      </c>
      <c r="F758" s="8">
        <f t="shared" si="170"/>
        <v>0</v>
      </c>
      <c r="G758" s="61">
        <f t="shared" si="177"/>
        <v>242</v>
      </c>
      <c r="H758" s="66">
        <f t="shared" si="178"/>
        <v>1.1598926380368099E-2</v>
      </c>
      <c r="I758" s="7"/>
      <c r="J758" s="2">
        <f t="shared" si="171"/>
        <v>0.49391296012269936</v>
      </c>
      <c r="K758" s="2">
        <f t="shared" si="172"/>
        <v>0.50551188650306744</v>
      </c>
      <c r="L758" s="2">
        <f t="shared" si="173"/>
        <v>0</v>
      </c>
      <c r="M758" s="2">
        <f t="shared" si="174"/>
        <v>5.751533742331949E-4</v>
      </c>
      <c r="N758" s="61">
        <v>10305</v>
      </c>
      <c r="O758" s="61">
        <v>10547</v>
      </c>
      <c r="X758" s="61">
        <v>12</v>
      </c>
      <c r="AG758" t="str">
        <f t="shared" si="179"/>
        <v>Beverly</v>
      </c>
      <c r="AH758" t="s">
        <v>528</v>
      </c>
      <c r="AI758">
        <v>6</v>
      </c>
      <c r="AK758">
        <v>1</v>
      </c>
      <c r="AL758" s="105">
        <v>25</v>
      </c>
      <c r="AM758" s="107">
        <v>9</v>
      </c>
      <c r="AN758" s="107">
        <v>15</v>
      </c>
      <c r="AO758" s="111">
        <v>5595</v>
      </c>
      <c r="AP758" s="111">
        <f t="shared" si="180"/>
        <v>25009</v>
      </c>
      <c r="AQ758" t="s">
        <v>1462</v>
      </c>
      <c r="AR758">
        <f t="shared" si="176"/>
        <v>2505595</v>
      </c>
      <c r="AV758">
        <v>22.74</v>
      </c>
      <c r="AW758">
        <v>6.14</v>
      </c>
      <c r="AX758">
        <v>16.600000000000001</v>
      </c>
    </row>
    <row r="759" spans="1:50" hidden="1" outlineLevel="1">
      <c r="A759" s="62" t="s">
        <v>1914</v>
      </c>
      <c r="B759" s="8" t="s">
        <v>1359</v>
      </c>
      <c r="C759" s="1">
        <f t="shared" si="169"/>
        <v>20151</v>
      </c>
      <c r="D759" s="8">
        <f>IF(N759&gt;0, RANK(N759,(N759:P759,Q759:AE759)),0)</f>
        <v>2</v>
      </c>
      <c r="E759" s="8">
        <f>IF(O759&gt;0,RANK(O759,(N759:P759,Q759:AE759)),0)</f>
        <v>1</v>
      </c>
      <c r="F759" s="8">
        <f t="shared" si="170"/>
        <v>0</v>
      </c>
      <c r="G759" s="61">
        <f t="shared" si="177"/>
        <v>3965</v>
      </c>
      <c r="H759" s="66">
        <f t="shared" si="178"/>
        <v>0.19676442856433923</v>
      </c>
      <c r="I759" s="7"/>
      <c r="J759" s="2">
        <f t="shared" si="171"/>
        <v>0.40117115775892015</v>
      </c>
      <c r="K759" s="2">
        <f t="shared" si="172"/>
        <v>0.59793558632325938</v>
      </c>
      <c r="L759" s="2">
        <f t="shared" si="173"/>
        <v>0</v>
      </c>
      <c r="M759" s="2">
        <f t="shared" si="174"/>
        <v>8.9325591782052349E-4</v>
      </c>
      <c r="N759" s="61">
        <v>8084</v>
      </c>
      <c r="O759" s="61">
        <v>12049</v>
      </c>
      <c r="X759" s="61">
        <v>18</v>
      </c>
      <c r="AG759" t="str">
        <f t="shared" si="179"/>
        <v>Billerica</v>
      </c>
      <c r="AH759" t="s">
        <v>1161</v>
      </c>
      <c r="AI759">
        <v>5</v>
      </c>
      <c r="AK759">
        <v>1</v>
      </c>
      <c r="AL759" s="105">
        <v>25</v>
      </c>
      <c r="AM759" s="107">
        <v>17</v>
      </c>
      <c r="AN759" s="107">
        <v>40</v>
      </c>
      <c r="AO759" s="111">
        <v>5805</v>
      </c>
      <c r="AP759" s="111">
        <f t="shared" si="180"/>
        <v>25017</v>
      </c>
      <c r="AQ759" t="s">
        <v>2345</v>
      </c>
      <c r="AR759">
        <f t="shared" si="176"/>
        <v>2505805</v>
      </c>
      <c r="AV759">
        <v>26.38</v>
      </c>
      <c r="AW759">
        <v>0.5</v>
      </c>
      <c r="AX759">
        <v>25.89</v>
      </c>
    </row>
    <row r="760" spans="1:50" hidden="1" outlineLevel="1">
      <c r="A760" s="62" t="s">
        <v>1204</v>
      </c>
      <c r="B760" s="8" t="s">
        <v>1359</v>
      </c>
      <c r="C760" s="1">
        <f t="shared" si="169"/>
        <v>4330</v>
      </c>
      <c r="D760" s="8">
        <f>IF(N760&gt;0, RANK(N760,(N760:P760,Q760:AE760)),0)</f>
        <v>2</v>
      </c>
      <c r="E760" s="8">
        <f>IF(O760&gt;0,RANK(O760,(N760:P760,Q760:AE760)),0)</f>
        <v>1</v>
      </c>
      <c r="F760" s="8">
        <f t="shared" si="170"/>
        <v>0</v>
      </c>
      <c r="G760" s="61">
        <f t="shared" si="177"/>
        <v>718</v>
      </c>
      <c r="H760" s="66">
        <f t="shared" si="178"/>
        <v>0.16581986143187066</v>
      </c>
      <c r="I760" s="7"/>
      <c r="J760" s="2">
        <f t="shared" si="171"/>
        <v>0.41709006928406467</v>
      </c>
      <c r="K760" s="2">
        <f t="shared" si="172"/>
        <v>0.58290993071593533</v>
      </c>
      <c r="L760" s="2">
        <f t="shared" si="173"/>
        <v>0</v>
      </c>
      <c r="M760" s="2">
        <f t="shared" si="174"/>
        <v>0</v>
      </c>
      <c r="N760" s="61">
        <v>1806</v>
      </c>
      <c r="O760" s="61">
        <v>2524</v>
      </c>
      <c r="X760" s="61">
        <v>0</v>
      </c>
      <c r="AG760" t="str">
        <f t="shared" si="179"/>
        <v>Blackstone</v>
      </c>
      <c r="AH760" s="8" t="s">
        <v>56</v>
      </c>
      <c r="AI760" s="8">
        <v>2</v>
      </c>
      <c r="AK760">
        <v>1</v>
      </c>
      <c r="AL760" s="105">
        <v>25</v>
      </c>
      <c r="AM760" s="107">
        <v>27</v>
      </c>
      <c r="AN760" s="107">
        <v>30</v>
      </c>
      <c r="AO760" s="111">
        <v>6015</v>
      </c>
      <c r="AP760" s="111">
        <f t="shared" si="180"/>
        <v>25027</v>
      </c>
      <c r="AQ760" t="s">
        <v>2345</v>
      </c>
      <c r="AR760">
        <f t="shared" si="176"/>
        <v>2506015</v>
      </c>
      <c r="AV760">
        <v>11.23</v>
      </c>
      <c r="AW760">
        <v>0.33</v>
      </c>
      <c r="AX760">
        <v>10.9</v>
      </c>
    </row>
    <row r="761" spans="1:50" hidden="1" outlineLevel="1">
      <c r="A761" s="62" t="s">
        <v>1225</v>
      </c>
      <c r="B761" s="8" t="s">
        <v>1359</v>
      </c>
      <c r="C761" s="1">
        <f t="shared" si="169"/>
        <v>662</v>
      </c>
      <c r="D761" s="8">
        <f>IF(N761&gt;0, RANK(N761,(N761:P761,Q761:AE761)),0)</f>
        <v>2</v>
      </c>
      <c r="E761" s="8">
        <f>IF(O761&gt;0,RANK(O761,(N761:P761,Q761:AE761)),0)</f>
        <v>1</v>
      </c>
      <c r="F761" s="8">
        <f t="shared" si="170"/>
        <v>0</v>
      </c>
      <c r="G761" s="61">
        <f t="shared" si="177"/>
        <v>136</v>
      </c>
      <c r="H761" s="66">
        <f t="shared" si="178"/>
        <v>0.20543806646525681</v>
      </c>
      <c r="I761" s="7"/>
      <c r="J761" s="2">
        <f t="shared" si="171"/>
        <v>0.39728096676737162</v>
      </c>
      <c r="K761" s="2">
        <f t="shared" si="172"/>
        <v>0.60271903323262843</v>
      </c>
      <c r="L761" s="2">
        <f t="shared" si="173"/>
        <v>0</v>
      </c>
      <c r="M761" s="2">
        <f t="shared" si="174"/>
        <v>0</v>
      </c>
      <c r="N761" s="61">
        <v>263</v>
      </c>
      <c r="O761" s="61">
        <v>399</v>
      </c>
      <c r="X761" s="61">
        <v>0</v>
      </c>
      <c r="AG761" t="str">
        <f t="shared" si="179"/>
        <v>Blandford</v>
      </c>
      <c r="AH761" t="s">
        <v>1888</v>
      </c>
      <c r="AI761">
        <v>1</v>
      </c>
      <c r="AK761">
        <v>1</v>
      </c>
      <c r="AL761" s="105">
        <v>25</v>
      </c>
      <c r="AM761" s="107">
        <v>13</v>
      </c>
      <c r="AN761" s="107">
        <v>10</v>
      </c>
      <c r="AO761" s="111">
        <v>6085</v>
      </c>
      <c r="AP761" s="111">
        <f t="shared" si="180"/>
        <v>25013</v>
      </c>
      <c r="AQ761" t="s">
        <v>2345</v>
      </c>
      <c r="AR761">
        <f t="shared" si="176"/>
        <v>2506085</v>
      </c>
      <c r="AV761">
        <v>53.55</v>
      </c>
      <c r="AW761">
        <v>1.81</v>
      </c>
      <c r="AX761">
        <v>51.74</v>
      </c>
    </row>
    <row r="762" spans="1:50" hidden="1" outlineLevel="1">
      <c r="A762" s="62" t="s">
        <v>1058</v>
      </c>
      <c r="B762" s="8" t="s">
        <v>1359</v>
      </c>
      <c r="C762" s="1">
        <f t="shared" si="169"/>
        <v>3071</v>
      </c>
      <c r="D762" s="8">
        <f>IF(N762&gt;0, RANK(N762,(N762:P762,Q762:AE762)),0)</f>
        <v>2</v>
      </c>
      <c r="E762" s="8">
        <f>IF(O762&gt;0,RANK(O762,(N762:P762,Q762:AE762)),0)</f>
        <v>1</v>
      </c>
      <c r="F762" s="8">
        <f t="shared" si="170"/>
        <v>0</v>
      </c>
      <c r="G762" s="61">
        <f t="shared" si="177"/>
        <v>363</v>
      </c>
      <c r="H762" s="66">
        <f t="shared" si="178"/>
        <v>0.11820253988928688</v>
      </c>
      <c r="I762" s="7"/>
      <c r="J762" s="2">
        <f t="shared" si="171"/>
        <v>0.44089873005535657</v>
      </c>
      <c r="K762" s="2">
        <f t="shared" si="172"/>
        <v>0.55910126994464349</v>
      </c>
      <c r="L762" s="2">
        <f t="shared" si="173"/>
        <v>0</v>
      </c>
      <c r="M762" s="2">
        <f t="shared" si="174"/>
        <v>-1.1102230246251565E-16</v>
      </c>
      <c r="N762" s="61">
        <v>1354</v>
      </c>
      <c r="O762" s="61">
        <v>1717</v>
      </c>
      <c r="X762" s="61">
        <v>0</v>
      </c>
      <c r="AG762" t="str">
        <f t="shared" si="179"/>
        <v>Bolton</v>
      </c>
      <c r="AH762" s="8" t="s">
        <v>56</v>
      </c>
      <c r="AI762" s="8">
        <v>5</v>
      </c>
      <c r="AK762">
        <v>1</v>
      </c>
      <c r="AL762" s="105">
        <v>25</v>
      </c>
      <c r="AM762" s="107">
        <v>27</v>
      </c>
      <c r="AN762" s="107">
        <v>35</v>
      </c>
      <c r="AO762" s="111">
        <v>6365</v>
      </c>
      <c r="AP762" s="111">
        <f t="shared" si="180"/>
        <v>25027</v>
      </c>
      <c r="AQ762" t="s">
        <v>2345</v>
      </c>
      <c r="AR762">
        <f t="shared" si="176"/>
        <v>2506365</v>
      </c>
      <c r="AV762">
        <v>20</v>
      </c>
      <c r="AW762">
        <v>7.0000000000000007E-2</v>
      </c>
      <c r="AX762">
        <v>19.93</v>
      </c>
    </row>
    <row r="763" spans="1:50" hidden="1" outlineLevel="1">
      <c r="A763" s="62" t="s">
        <v>1934</v>
      </c>
      <c r="B763" s="8" t="s">
        <v>1359</v>
      </c>
      <c r="C763" s="1">
        <f t="shared" si="169"/>
        <v>252523</v>
      </c>
      <c r="D763" s="8">
        <f>IF(N763&gt;0, RANK(N763,(N763:P763,Q763:AE763)),0)</f>
        <v>1</v>
      </c>
      <c r="E763" s="8">
        <f>IF(O763&gt;0,RANK(O763,(N763:P763,Q763:AE763)),0)</f>
        <v>2</v>
      </c>
      <c r="F763" s="8">
        <f t="shared" si="170"/>
        <v>0</v>
      </c>
      <c r="G763" s="61">
        <f t="shared" si="177"/>
        <v>122605</v>
      </c>
      <c r="H763" s="66">
        <f t="shared" si="178"/>
        <v>0.48552013083956708</v>
      </c>
      <c r="I763" s="7"/>
      <c r="J763" s="2">
        <f t="shared" si="171"/>
        <v>0.74223734075707959</v>
      </c>
      <c r="K763" s="2">
        <f t="shared" si="172"/>
        <v>0.25671720991751246</v>
      </c>
      <c r="L763" s="2">
        <f t="shared" si="173"/>
        <v>0</v>
      </c>
      <c r="M763" s="2">
        <f t="shared" si="174"/>
        <v>1.0454493254079544E-3</v>
      </c>
      <c r="N763" s="61">
        <v>187432</v>
      </c>
      <c r="O763" s="61">
        <v>64827</v>
      </c>
      <c r="X763" s="61">
        <v>264</v>
      </c>
      <c r="AG763" t="str">
        <f t="shared" si="179"/>
        <v>Boston</v>
      </c>
      <c r="AH763" t="s">
        <v>1389</v>
      </c>
      <c r="AI763">
        <v>0</v>
      </c>
      <c r="AK763">
        <v>1</v>
      </c>
      <c r="AL763" s="105">
        <v>25</v>
      </c>
      <c r="AM763" s="107">
        <v>25</v>
      </c>
      <c r="AN763" s="107">
        <v>5</v>
      </c>
      <c r="AO763" s="111">
        <v>7000</v>
      </c>
      <c r="AP763" s="111">
        <f t="shared" si="180"/>
        <v>25025</v>
      </c>
      <c r="AQ763" t="s">
        <v>1462</v>
      </c>
      <c r="AR763">
        <f t="shared" si="176"/>
        <v>2507000</v>
      </c>
      <c r="AV763">
        <v>89.63</v>
      </c>
      <c r="AW763">
        <v>41.21</v>
      </c>
      <c r="AX763">
        <v>48.43</v>
      </c>
    </row>
    <row r="764" spans="1:50" hidden="1" outlineLevel="1">
      <c r="A764" s="62" t="s">
        <v>1936</v>
      </c>
      <c r="B764" s="8" t="s">
        <v>1359</v>
      </c>
      <c r="C764" s="1">
        <f t="shared" si="169"/>
        <v>10221</v>
      </c>
      <c r="D764" s="8">
        <f>IF(N764&gt;0, RANK(N764,(N764:P764,Q764:AE764)),0)</f>
        <v>2</v>
      </c>
      <c r="E764" s="8">
        <f>IF(O764&gt;0,RANK(O764,(N764:P764,Q764:AE764)),0)</f>
        <v>1</v>
      </c>
      <c r="F764" s="8">
        <f t="shared" si="170"/>
        <v>0</v>
      </c>
      <c r="G764" s="61">
        <f t="shared" si="177"/>
        <v>2002</v>
      </c>
      <c r="H764" s="66">
        <f t="shared" si="178"/>
        <v>0.19587124547500245</v>
      </c>
      <c r="I764" s="7"/>
      <c r="J764" s="2">
        <f t="shared" si="171"/>
        <v>0.4020154583700225</v>
      </c>
      <c r="K764" s="2">
        <f t="shared" si="172"/>
        <v>0.59788670384502496</v>
      </c>
      <c r="L764" s="2">
        <f t="shared" si="173"/>
        <v>0</v>
      </c>
      <c r="M764" s="2">
        <f t="shared" si="174"/>
        <v>9.7837784952536921E-5</v>
      </c>
      <c r="N764" s="61">
        <v>4109</v>
      </c>
      <c r="O764" s="61">
        <v>6111</v>
      </c>
      <c r="X764" s="61">
        <v>1</v>
      </c>
      <c r="AG764" t="str">
        <f t="shared" si="179"/>
        <v>Bourne</v>
      </c>
      <c r="AH764" t="s">
        <v>2385</v>
      </c>
      <c r="AI764">
        <v>10</v>
      </c>
      <c r="AK764">
        <v>1</v>
      </c>
      <c r="AL764" s="105">
        <v>25</v>
      </c>
      <c r="AM764" s="107">
        <v>1</v>
      </c>
      <c r="AN764" s="107">
        <v>10</v>
      </c>
      <c r="AO764" s="111">
        <v>7175</v>
      </c>
      <c r="AP764" s="111">
        <f t="shared" si="180"/>
        <v>25001</v>
      </c>
      <c r="AQ764" t="s">
        <v>2345</v>
      </c>
      <c r="AR764">
        <f t="shared" si="176"/>
        <v>2507175</v>
      </c>
      <c r="AV764">
        <v>52.81</v>
      </c>
      <c r="AW764">
        <v>11.9</v>
      </c>
      <c r="AX764">
        <v>40.909999999999997</v>
      </c>
    </row>
    <row r="765" spans="1:50" hidden="1" outlineLevel="1">
      <c r="A765" s="62" t="s">
        <v>1937</v>
      </c>
      <c r="B765" s="8" t="s">
        <v>1359</v>
      </c>
      <c r="C765" s="1">
        <f t="shared" si="169"/>
        <v>2948</v>
      </c>
      <c r="D765" s="8">
        <f>IF(N765&gt;0, RANK(N765,(N765:P765,Q765:AE765)),0)</f>
        <v>2</v>
      </c>
      <c r="E765" s="8">
        <f>IF(O765&gt;0,RANK(O765,(N765:P765,Q765:AE765)),0)</f>
        <v>1</v>
      </c>
      <c r="F765" s="8">
        <f t="shared" si="170"/>
        <v>0</v>
      </c>
      <c r="G765" s="61">
        <f t="shared" si="177"/>
        <v>102</v>
      </c>
      <c r="H765" s="66">
        <f t="shared" si="178"/>
        <v>3.4599728629579378E-2</v>
      </c>
      <c r="I765" s="7"/>
      <c r="J765" s="2">
        <f t="shared" si="171"/>
        <v>0.48270013568521031</v>
      </c>
      <c r="K765" s="2">
        <f t="shared" si="172"/>
        <v>0.51729986431478969</v>
      </c>
      <c r="L765" s="2">
        <f t="shared" si="173"/>
        <v>0</v>
      </c>
      <c r="M765" s="2">
        <f t="shared" si="174"/>
        <v>0</v>
      </c>
      <c r="N765" s="61">
        <v>1423</v>
      </c>
      <c r="O765" s="61">
        <v>1525</v>
      </c>
      <c r="X765" s="61">
        <v>0</v>
      </c>
      <c r="AG765" t="str">
        <f t="shared" si="179"/>
        <v>Boxborough</v>
      </c>
      <c r="AH765" t="s">
        <v>1161</v>
      </c>
      <c r="AI765">
        <v>5</v>
      </c>
      <c r="AK765">
        <v>1</v>
      </c>
      <c r="AL765" s="105">
        <v>25</v>
      </c>
      <c r="AM765" s="107">
        <v>17</v>
      </c>
      <c r="AN765" s="107">
        <v>45</v>
      </c>
      <c r="AO765" s="111">
        <v>7350</v>
      </c>
      <c r="AP765" s="111">
        <f t="shared" si="180"/>
        <v>25017</v>
      </c>
      <c r="AQ765" t="s">
        <v>2345</v>
      </c>
      <c r="AR765">
        <f t="shared" si="176"/>
        <v>2507350</v>
      </c>
      <c r="AV765">
        <v>10.41</v>
      </c>
      <c r="AW765">
        <v>0.05</v>
      </c>
      <c r="AX765">
        <v>10.36</v>
      </c>
    </row>
    <row r="766" spans="1:50" hidden="1" outlineLevel="1">
      <c r="A766" s="62" t="s">
        <v>1938</v>
      </c>
      <c r="B766" s="8" t="s">
        <v>1359</v>
      </c>
      <c r="C766" s="1">
        <f t="shared" si="169"/>
        <v>5162</v>
      </c>
      <c r="D766" s="8">
        <f>IF(N766&gt;0, RANK(N766,(N766:P766,Q766:AE766)),0)</f>
        <v>2</v>
      </c>
      <c r="E766" s="8">
        <f>IF(O766&gt;0,RANK(O766,(N766:P766,Q766:AE766)),0)</f>
        <v>1</v>
      </c>
      <c r="F766" s="8">
        <f t="shared" si="170"/>
        <v>0</v>
      </c>
      <c r="G766" s="61">
        <f t="shared" si="177"/>
        <v>1729</v>
      </c>
      <c r="H766" s="66">
        <f t="shared" si="178"/>
        <v>0.33494769469197988</v>
      </c>
      <c r="I766" s="7"/>
      <c r="J766" s="2">
        <f t="shared" si="171"/>
        <v>0.33204184424641614</v>
      </c>
      <c r="K766" s="2">
        <f t="shared" si="172"/>
        <v>0.66698953893839596</v>
      </c>
      <c r="L766" s="2">
        <f t="shared" si="173"/>
        <v>0</v>
      </c>
      <c r="M766" s="2">
        <f t="shared" si="174"/>
        <v>9.6861681518789489E-4</v>
      </c>
      <c r="N766" s="61">
        <v>1714</v>
      </c>
      <c r="O766" s="61">
        <v>3443</v>
      </c>
      <c r="X766" s="61">
        <v>5</v>
      </c>
      <c r="AG766" t="str">
        <f t="shared" si="179"/>
        <v>Boxford</v>
      </c>
      <c r="AH766" t="s">
        <v>528</v>
      </c>
      <c r="AI766">
        <v>6</v>
      </c>
      <c r="AK766">
        <v>1</v>
      </c>
      <c r="AL766" s="105">
        <v>25</v>
      </c>
      <c r="AM766" s="107">
        <v>9</v>
      </c>
      <c r="AN766" s="107">
        <v>20</v>
      </c>
      <c r="AO766" s="111">
        <v>7420</v>
      </c>
      <c r="AP766" s="111">
        <f t="shared" si="180"/>
        <v>25009</v>
      </c>
      <c r="AQ766" t="s">
        <v>2345</v>
      </c>
      <c r="AR766">
        <f t="shared" si="176"/>
        <v>2507420</v>
      </c>
      <c r="AV766">
        <v>24.57</v>
      </c>
      <c r="AW766">
        <v>0.59</v>
      </c>
      <c r="AX766">
        <v>23.97</v>
      </c>
    </row>
    <row r="767" spans="1:50" hidden="1" outlineLevel="1">
      <c r="A767" s="62" t="s">
        <v>957</v>
      </c>
      <c r="B767" s="8" t="s">
        <v>1359</v>
      </c>
      <c r="C767" s="1">
        <f t="shared" si="169"/>
        <v>2692</v>
      </c>
      <c r="D767" s="8">
        <f>IF(N767&gt;0, RANK(N767,(N767:P767,Q767:AE767)),0)</f>
        <v>2</v>
      </c>
      <c r="E767" s="8">
        <f>IF(O767&gt;0,RANK(O767,(N767:P767,Q767:AE767)),0)</f>
        <v>1</v>
      </c>
      <c r="F767" s="8">
        <f t="shared" si="170"/>
        <v>0</v>
      </c>
      <c r="G767" s="61">
        <f t="shared" si="177"/>
        <v>592</v>
      </c>
      <c r="H767" s="66">
        <f t="shared" si="178"/>
        <v>0.21991084695393759</v>
      </c>
      <c r="I767" s="7"/>
      <c r="J767" s="2">
        <f t="shared" si="171"/>
        <v>0.38632986627043092</v>
      </c>
      <c r="K767" s="2">
        <f t="shared" si="172"/>
        <v>0.60624071322436845</v>
      </c>
      <c r="L767" s="2">
        <f t="shared" si="173"/>
        <v>0</v>
      </c>
      <c r="M767" s="2">
        <f t="shared" si="174"/>
        <v>7.429420505200679E-3</v>
      </c>
      <c r="N767" s="61">
        <v>1040</v>
      </c>
      <c r="O767" s="61">
        <v>1632</v>
      </c>
      <c r="X767" s="61">
        <v>20</v>
      </c>
      <c r="AG767" t="str">
        <f t="shared" si="179"/>
        <v>Boylston</v>
      </c>
      <c r="AH767" s="8" t="s">
        <v>56</v>
      </c>
      <c r="AI767" s="8">
        <v>3</v>
      </c>
      <c r="AK767">
        <v>1</v>
      </c>
      <c r="AL767" s="105">
        <v>25</v>
      </c>
      <c r="AM767" s="107">
        <v>27</v>
      </c>
      <c r="AN767" s="107">
        <v>40</v>
      </c>
      <c r="AO767" s="111">
        <v>7525</v>
      </c>
      <c r="AP767" s="111">
        <f t="shared" si="180"/>
        <v>25027</v>
      </c>
      <c r="AQ767" t="s">
        <v>2345</v>
      </c>
      <c r="AR767">
        <f t="shared" si="176"/>
        <v>2507525</v>
      </c>
      <c r="AV767">
        <v>19.68</v>
      </c>
      <c r="AW767">
        <v>3.64</v>
      </c>
      <c r="AX767">
        <v>16.03</v>
      </c>
    </row>
    <row r="768" spans="1:50" hidden="1" outlineLevel="1">
      <c r="A768" s="62" t="s">
        <v>1059</v>
      </c>
      <c r="B768" s="8" t="s">
        <v>1359</v>
      </c>
      <c r="C768" s="1">
        <f t="shared" si="169"/>
        <v>19544</v>
      </c>
      <c r="D768" s="8">
        <f>IF(N768&gt;0, RANK(N768,(N768:P768,Q768:AE768)),0)</f>
        <v>2</v>
      </c>
      <c r="E768" s="8">
        <f>IF(O768&gt;0,RANK(O768,(N768:P768,Q768:AE768)),0)</f>
        <v>1</v>
      </c>
      <c r="F768" s="8">
        <f t="shared" si="170"/>
        <v>0</v>
      </c>
      <c r="G768" s="61">
        <f t="shared" si="177"/>
        <v>2572</v>
      </c>
      <c r="H768" s="66">
        <f t="shared" si="178"/>
        <v>0.13160049119934505</v>
      </c>
      <c r="I768" s="7"/>
      <c r="J768" s="2">
        <f t="shared" si="171"/>
        <v>0.4337904216127712</v>
      </c>
      <c r="K768" s="2">
        <f t="shared" si="172"/>
        <v>0.56539091281211629</v>
      </c>
      <c r="L768" s="2">
        <f t="shared" si="173"/>
        <v>0</v>
      </c>
      <c r="M768" s="2">
        <f t="shared" si="174"/>
        <v>8.1866557511245386E-4</v>
      </c>
      <c r="N768" s="61">
        <v>8478</v>
      </c>
      <c r="O768" s="61">
        <v>11050</v>
      </c>
      <c r="X768" s="61">
        <v>16</v>
      </c>
      <c r="AG768" t="str">
        <f t="shared" si="179"/>
        <v>Braintree</v>
      </c>
      <c r="AH768" t="s">
        <v>159</v>
      </c>
      <c r="AI768">
        <v>9</v>
      </c>
      <c r="AK768">
        <v>1</v>
      </c>
      <c r="AL768" s="105">
        <v>25</v>
      </c>
      <c r="AM768" s="107">
        <v>21</v>
      </c>
      <c r="AN768" s="107">
        <v>15</v>
      </c>
      <c r="AO768" s="111">
        <v>7665</v>
      </c>
      <c r="AP768" s="111">
        <f t="shared" si="180"/>
        <v>25021</v>
      </c>
      <c r="AQ768" t="s">
        <v>2345</v>
      </c>
      <c r="AR768">
        <f t="shared" si="176"/>
        <v>2507665</v>
      </c>
      <c r="AV768">
        <v>14.52</v>
      </c>
      <c r="AW768">
        <v>0.63</v>
      </c>
      <c r="AX768">
        <v>13.9</v>
      </c>
    </row>
    <row r="769" spans="1:50" hidden="1" outlineLevel="1">
      <c r="A769" s="62" t="s">
        <v>292</v>
      </c>
      <c r="B769" s="8" t="s">
        <v>1359</v>
      </c>
      <c r="C769" s="1">
        <f t="shared" si="169"/>
        <v>6536</v>
      </c>
      <c r="D769" s="8">
        <f>IF(N769&gt;0, RANK(N769,(N769:P769,Q769:AE769)),0)</f>
        <v>1</v>
      </c>
      <c r="E769" s="8">
        <f>IF(O769&gt;0,RANK(O769,(N769:P769,Q769:AE769)),0)</f>
        <v>2</v>
      </c>
      <c r="F769" s="8">
        <f t="shared" si="170"/>
        <v>0</v>
      </c>
      <c r="G769" s="61">
        <f t="shared" si="177"/>
        <v>93</v>
      </c>
      <c r="H769" s="66">
        <f t="shared" si="178"/>
        <v>1.4228886168910649E-2</v>
      </c>
      <c r="I769" s="7"/>
      <c r="J769" s="2">
        <f t="shared" si="171"/>
        <v>0.50703794369645039</v>
      </c>
      <c r="K769" s="2">
        <f t="shared" si="172"/>
        <v>0.49280905752753978</v>
      </c>
      <c r="L769" s="2">
        <f t="shared" si="173"/>
        <v>0</v>
      </c>
      <c r="M769" s="2">
        <f t="shared" si="174"/>
        <v>1.5299877600982725E-4</v>
      </c>
      <c r="N769" s="61">
        <v>3314</v>
      </c>
      <c r="O769" s="61">
        <v>3221</v>
      </c>
      <c r="X769" s="61">
        <v>1</v>
      </c>
      <c r="AG769" t="str">
        <f t="shared" si="179"/>
        <v>Brewster</v>
      </c>
      <c r="AH769" t="s">
        <v>2385</v>
      </c>
      <c r="AI769">
        <v>10</v>
      </c>
      <c r="AK769">
        <v>1</v>
      </c>
      <c r="AL769" s="105">
        <v>25</v>
      </c>
      <c r="AM769" s="107">
        <v>1</v>
      </c>
      <c r="AN769" s="107">
        <v>15</v>
      </c>
      <c r="AO769" s="111">
        <v>7980</v>
      </c>
      <c r="AP769" s="111">
        <f t="shared" si="180"/>
        <v>25001</v>
      </c>
      <c r="AQ769" t="s">
        <v>2345</v>
      </c>
      <c r="AR769">
        <f t="shared" si="176"/>
        <v>2507980</v>
      </c>
      <c r="AV769">
        <v>25.46</v>
      </c>
      <c r="AW769">
        <v>2.4700000000000002</v>
      </c>
      <c r="AX769">
        <v>22.98</v>
      </c>
    </row>
    <row r="770" spans="1:50" hidden="1" outlineLevel="1">
      <c r="A770" s="62" t="s">
        <v>1055</v>
      </c>
      <c r="B770" s="8" t="s">
        <v>1359</v>
      </c>
      <c r="C770" s="1">
        <f t="shared" si="169"/>
        <v>12043</v>
      </c>
      <c r="D770" s="8">
        <f>IF(N770&gt;0, RANK(N770,(N770:P770,Q770:AE770)),0)</f>
        <v>2</v>
      </c>
      <c r="E770" s="8">
        <f>IF(O770&gt;0,RANK(O770,(N770:P770,Q770:AE770)),0)</f>
        <v>1</v>
      </c>
      <c r="F770" s="8">
        <f t="shared" si="170"/>
        <v>0</v>
      </c>
      <c r="G770" s="61">
        <f t="shared" si="177"/>
        <v>2729</v>
      </c>
      <c r="H770" s="66">
        <f t="shared" si="178"/>
        <v>0.22660466661130949</v>
      </c>
      <c r="I770" s="7"/>
      <c r="J770" s="2">
        <f t="shared" si="171"/>
        <v>0.38644855932907085</v>
      </c>
      <c r="K770" s="2">
        <f t="shared" si="172"/>
        <v>0.61305322594038025</v>
      </c>
      <c r="L770" s="2">
        <f t="shared" si="173"/>
        <v>0</v>
      </c>
      <c r="M770" s="2">
        <f t="shared" si="174"/>
        <v>4.9821473054889598E-4</v>
      </c>
      <c r="N770" s="61">
        <v>4654</v>
      </c>
      <c r="O770" s="61">
        <v>7383</v>
      </c>
      <c r="X770" s="61">
        <v>6</v>
      </c>
      <c r="AG770" t="str">
        <f t="shared" si="179"/>
        <v>Bridgewater</v>
      </c>
      <c r="AH770" t="s">
        <v>1072</v>
      </c>
      <c r="AI770">
        <v>9</v>
      </c>
      <c r="AK770">
        <v>1</v>
      </c>
      <c r="AL770" s="105">
        <v>25</v>
      </c>
      <c r="AM770" s="107">
        <v>23</v>
      </c>
      <c r="AN770" s="107">
        <v>10</v>
      </c>
      <c r="AO770" s="111">
        <v>8085</v>
      </c>
      <c r="AP770" s="111">
        <f t="shared" si="180"/>
        <v>25023</v>
      </c>
      <c r="AQ770" t="s">
        <v>2345</v>
      </c>
      <c r="AR770">
        <f t="shared" si="176"/>
        <v>2508085</v>
      </c>
      <c r="AV770">
        <v>28.23</v>
      </c>
      <c r="AW770">
        <v>0.74</v>
      </c>
      <c r="AX770">
        <v>27.49</v>
      </c>
    </row>
    <row r="771" spans="1:50" hidden="1" outlineLevel="1">
      <c r="A771" s="62" t="s">
        <v>1911</v>
      </c>
      <c r="B771" s="8" t="s">
        <v>1359</v>
      </c>
      <c r="C771" s="1">
        <f t="shared" si="169"/>
        <v>2042</v>
      </c>
      <c r="D771" s="8">
        <f>IF(N771&gt;0, RANK(N771,(N771:P771,Q771:AE771)),0)</f>
        <v>2</v>
      </c>
      <c r="E771" s="8">
        <f>IF(O771&gt;0,RANK(O771,(N771:P771,Q771:AE771)),0)</f>
        <v>1</v>
      </c>
      <c r="F771" s="8">
        <f t="shared" si="170"/>
        <v>0</v>
      </c>
      <c r="G771" s="61">
        <f t="shared" si="177"/>
        <v>478</v>
      </c>
      <c r="H771" s="66">
        <f t="shared" si="178"/>
        <v>0.23408423114593535</v>
      </c>
      <c r="I771" s="7"/>
      <c r="J771" s="2">
        <f t="shared" si="171"/>
        <v>0.38295788442703232</v>
      </c>
      <c r="K771" s="2">
        <f t="shared" si="172"/>
        <v>0.61704211557296773</v>
      </c>
      <c r="L771" s="2">
        <f t="shared" si="173"/>
        <v>0</v>
      </c>
      <c r="M771" s="2">
        <f t="shared" si="174"/>
        <v>0</v>
      </c>
      <c r="N771" s="61">
        <v>782</v>
      </c>
      <c r="O771" s="61">
        <v>1260</v>
      </c>
      <c r="X771" s="61">
        <v>0</v>
      </c>
      <c r="AG771" t="str">
        <f t="shared" si="179"/>
        <v>Brimfield</v>
      </c>
      <c r="AH771" t="s">
        <v>1888</v>
      </c>
      <c r="AI771">
        <v>2</v>
      </c>
      <c r="AK771">
        <v>1</v>
      </c>
      <c r="AL771" s="105">
        <v>25</v>
      </c>
      <c r="AM771" s="107">
        <v>13</v>
      </c>
      <c r="AN771" s="107">
        <v>15</v>
      </c>
      <c r="AO771" s="111">
        <v>8470</v>
      </c>
      <c r="AP771" s="111">
        <f t="shared" si="180"/>
        <v>25013</v>
      </c>
      <c r="AQ771" t="s">
        <v>2345</v>
      </c>
      <c r="AR771">
        <f t="shared" si="176"/>
        <v>2508470</v>
      </c>
      <c r="AV771">
        <v>35.21</v>
      </c>
      <c r="AW771">
        <v>0.51</v>
      </c>
      <c r="AX771">
        <v>34.71</v>
      </c>
    </row>
    <row r="772" spans="1:50" hidden="1" outlineLevel="1">
      <c r="A772" s="62" t="s">
        <v>1918</v>
      </c>
      <c r="B772" s="8" t="s">
        <v>1359</v>
      </c>
      <c r="C772" s="1">
        <f t="shared" si="169"/>
        <v>34188</v>
      </c>
      <c r="D772" s="8">
        <f>IF(N772&gt;0, RANK(N772,(N772:P772,Q772:AE772)),0)</f>
        <v>1</v>
      </c>
      <c r="E772" s="8">
        <f>IF(O772&gt;0,RANK(O772,(N772:P772,Q772:AE772)),0)</f>
        <v>2</v>
      </c>
      <c r="F772" s="8">
        <f t="shared" si="170"/>
        <v>0</v>
      </c>
      <c r="G772" s="61">
        <f t="shared" si="177"/>
        <v>12133</v>
      </c>
      <c r="H772" s="66">
        <f t="shared" si="178"/>
        <v>0.35489060489060487</v>
      </c>
      <c r="I772" s="7"/>
      <c r="J772" s="2">
        <f t="shared" si="171"/>
        <v>0.67728442728442728</v>
      </c>
      <c r="K772" s="2">
        <f t="shared" si="172"/>
        <v>0.32239382239382242</v>
      </c>
      <c r="L772" s="2">
        <f t="shared" si="173"/>
        <v>0</v>
      </c>
      <c r="M772" s="2">
        <f t="shared" si="174"/>
        <v>3.217503217503026E-4</v>
      </c>
      <c r="N772" s="61">
        <v>23155</v>
      </c>
      <c r="O772" s="61">
        <v>11022</v>
      </c>
      <c r="X772" s="61">
        <v>11</v>
      </c>
      <c r="AG772" t="str">
        <f t="shared" si="179"/>
        <v>Brockton</v>
      </c>
      <c r="AH772" t="s">
        <v>1072</v>
      </c>
      <c r="AI772">
        <v>9</v>
      </c>
      <c r="AK772">
        <v>1</v>
      </c>
      <c r="AL772" s="105">
        <v>25</v>
      </c>
      <c r="AM772" s="107">
        <v>23</v>
      </c>
      <c r="AN772" s="107">
        <v>15</v>
      </c>
      <c r="AO772" s="111">
        <v>9000</v>
      </c>
      <c r="AP772" s="111">
        <f t="shared" si="180"/>
        <v>25023</v>
      </c>
      <c r="AQ772" t="s">
        <v>1462</v>
      </c>
      <c r="AR772">
        <f t="shared" si="176"/>
        <v>2509000</v>
      </c>
      <c r="AV772">
        <v>21.59</v>
      </c>
      <c r="AW772">
        <v>0.12</v>
      </c>
      <c r="AX772">
        <v>21.47</v>
      </c>
    </row>
    <row r="773" spans="1:50" hidden="1" outlineLevel="1">
      <c r="A773" s="62" t="s">
        <v>2154</v>
      </c>
      <c r="B773" s="8" t="s">
        <v>1359</v>
      </c>
      <c r="C773" s="1">
        <f t="shared" si="169"/>
        <v>1732</v>
      </c>
      <c r="D773" s="8">
        <f>IF(N773&gt;0, RANK(N773,(N773:P773,Q773:AE773)),0)</f>
        <v>2</v>
      </c>
      <c r="E773" s="8">
        <f>IF(O773&gt;0,RANK(O773,(N773:P773,Q773:AE773)),0)</f>
        <v>1</v>
      </c>
      <c r="F773" s="8">
        <f t="shared" si="170"/>
        <v>0</v>
      </c>
      <c r="G773" s="61">
        <f t="shared" si="177"/>
        <v>330</v>
      </c>
      <c r="H773" s="66">
        <f t="shared" si="178"/>
        <v>0.19053117782909931</v>
      </c>
      <c r="I773" s="7"/>
      <c r="J773" s="2">
        <f t="shared" si="171"/>
        <v>0.40473441108545033</v>
      </c>
      <c r="K773" s="2">
        <f t="shared" si="172"/>
        <v>0.59526558891454961</v>
      </c>
      <c r="L773" s="2">
        <f t="shared" si="173"/>
        <v>0</v>
      </c>
      <c r="M773" s="2">
        <f t="shared" si="174"/>
        <v>1.1102230246251565E-16</v>
      </c>
      <c r="N773" s="61">
        <v>701</v>
      </c>
      <c r="O773" s="61">
        <v>1031</v>
      </c>
      <c r="X773" s="61">
        <v>0</v>
      </c>
      <c r="AG773" t="str">
        <f t="shared" si="179"/>
        <v>Brookfield</v>
      </c>
      <c r="AH773" s="8" t="s">
        <v>56</v>
      </c>
      <c r="AI773" s="8">
        <v>2</v>
      </c>
      <c r="AK773">
        <v>1</v>
      </c>
      <c r="AL773" s="105">
        <v>25</v>
      </c>
      <c r="AM773" s="107">
        <v>27</v>
      </c>
      <c r="AN773" s="107">
        <v>45</v>
      </c>
      <c r="AO773" s="111">
        <v>9105</v>
      </c>
      <c r="AP773" s="111">
        <f t="shared" si="180"/>
        <v>25027</v>
      </c>
      <c r="AQ773" t="s">
        <v>2345</v>
      </c>
      <c r="AR773">
        <f t="shared" si="176"/>
        <v>2509105</v>
      </c>
      <c r="AV773">
        <v>16.57</v>
      </c>
      <c r="AW773">
        <v>1.05</v>
      </c>
      <c r="AX773">
        <v>15.52</v>
      </c>
    </row>
    <row r="774" spans="1:50" hidden="1" outlineLevel="1">
      <c r="A774" s="62" t="s">
        <v>1896</v>
      </c>
      <c r="B774" s="8" t="s">
        <v>1359</v>
      </c>
      <c r="C774" s="1">
        <f t="shared" si="169"/>
        <v>28573</v>
      </c>
      <c r="D774" s="8">
        <f>IF(N774&gt;0, RANK(N774,(N774:P774,Q774:AE774)),0)</f>
        <v>1</v>
      </c>
      <c r="E774" s="8">
        <f>IF(O774&gt;0,RANK(O774,(N774:P774,Q774:AE774)),0)</f>
        <v>2</v>
      </c>
      <c r="F774" s="8">
        <f t="shared" si="170"/>
        <v>0</v>
      </c>
      <c r="G774" s="61">
        <f t="shared" si="177"/>
        <v>13572</v>
      </c>
      <c r="H774" s="66">
        <f t="shared" si="178"/>
        <v>0.4749938753368565</v>
      </c>
      <c r="I774" s="7"/>
      <c r="J774" s="2">
        <f t="shared" si="171"/>
        <v>0.73733944633045179</v>
      </c>
      <c r="K774" s="2">
        <f t="shared" si="172"/>
        <v>0.26234557099359535</v>
      </c>
      <c r="L774" s="2">
        <f t="shared" si="173"/>
        <v>0</v>
      </c>
      <c r="M774" s="2">
        <f t="shared" si="174"/>
        <v>3.1498267595286844E-4</v>
      </c>
      <c r="N774" s="61">
        <v>21068</v>
      </c>
      <c r="O774" s="61">
        <v>7496</v>
      </c>
      <c r="X774" s="61">
        <v>9</v>
      </c>
      <c r="AG774" t="str">
        <f t="shared" si="179"/>
        <v>Brookline</v>
      </c>
      <c r="AH774" t="s">
        <v>159</v>
      </c>
      <c r="AI774">
        <v>4</v>
      </c>
      <c r="AK774">
        <v>1</v>
      </c>
      <c r="AL774" s="105">
        <v>25</v>
      </c>
      <c r="AM774" s="107">
        <v>21</v>
      </c>
      <c r="AN774" s="107">
        <v>20</v>
      </c>
      <c r="AO774" s="111">
        <v>9175</v>
      </c>
      <c r="AP774" s="111">
        <f t="shared" si="180"/>
        <v>25021</v>
      </c>
      <c r="AQ774" t="s">
        <v>2345</v>
      </c>
      <c r="AR774">
        <f t="shared" si="176"/>
        <v>2509175</v>
      </c>
      <c r="AV774">
        <v>6.82</v>
      </c>
      <c r="AW774">
        <v>0.03</v>
      </c>
      <c r="AX774">
        <v>6.79</v>
      </c>
    </row>
    <row r="775" spans="1:50" hidden="1" outlineLevel="1">
      <c r="A775" s="62" t="s">
        <v>1551</v>
      </c>
      <c r="B775" s="8" t="s">
        <v>1359</v>
      </c>
      <c r="C775" s="1">
        <f t="shared" si="169"/>
        <v>1026</v>
      </c>
      <c r="D775" s="8">
        <f>IF(N775&gt;0, RANK(N775,(N775:P775,Q775:AE775)),0)</f>
        <v>1</v>
      </c>
      <c r="E775" s="8">
        <f>IF(O775&gt;0,RANK(O775,(N775:P775,Q775:AE775)),0)</f>
        <v>2</v>
      </c>
      <c r="F775" s="8">
        <f t="shared" si="170"/>
        <v>0</v>
      </c>
      <c r="G775" s="61">
        <f t="shared" si="177"/>
        <v>342</v>
      </c>
      <c r="H775" s="66">
        <f t="shared" si="178"/>
        <v>0.33333333333333331</v>
      </c>
      <c r="I775" s="7"/>
      <c r="J775" s="2">
        <f t="shared" si="171"/>
        <v>0.66666666666666663</v>
      </c>
      <c r="K775" s="2">
        <f t="shared" si="172"/>
        <v>0.33333333333333331</v>
      </c>
      <c r="L775" s="2">
        <f t="shared" si="173"/>
        <v>0</v>
      </c>
      <c r="M775" s="2">
        <f t="shared" si="174"/>
        <v>5.5511151231257827E-17</v>
      </c>
      <c r="N775" s="61">
        <v>684</v>
      </c>
      <c r="O775" s="61">
        <v>342</v>
      </c>
      <c r="X775" s="61">
        <v>0</v>
      </c>
      <c r="AG775" t="str">
        <f t="shared" si="179"/>
        <v>Buckland</v>
      </c>
      <c r="AH775" t="s">
        <v>501</v>
      </c>
      <c r="AI775">
        <v>1</v>
      </c>
      <c r="AK775">
        <v>1</v>
      </c>
      <c r="AL775" s="105">
        <v>25</v>
      </c>
      <c r="AM775" s="107">
        <v>11</v>
      </c>
      <c r="AN775" s="107">
        <v>15</v>
      </c>
      <c r="AO775" s="111">
        <v>9595</v>
      </c>
      <c r="AP775" s="111">
        <f t="shared" si="180"/>
        <v>25011</v>
      </c>
      <c r="AQ775" t="s">
        <v>2345</v>
      </c>
      <c r="AR775">
        <f t="shared" si="176"/>
        <v>2509595</v>
      </c>
      <c r="AV775">
        <v>19.75</v>
      </c>
      <c r="AW775">
        <v>0.19</v>
      </c>
      <c r="AX775">
        <v>19.559999999999999</v>
      </c>
    </row>
    <row r="776" spans="1:50" hidden="1" outlineLevel="1">
      <c r="A776" s="62" t="s">
        <v>1627</v>
      </c>
      <c r="B776" s="8" t="s">
        <v>1359</v>
      </c>
      <c r="C776" s="1">
        <f t="shared" si="169"/>
        <v>13335</v>
      </c>
      <c r="D776" s="8">
        <f>IF(N776&gt;0, RANK(N776,(N776:P776,Q776:AE776)),0)</f>
        <v>2</v>
      </c>
      <c r="E776" s="8">
        <f>IF(O776&gt;0,RANK(O776,(N776:P776,Q776:AE776)),0)</f>
        <v>1</v>
      </c>
      <c r="F776" s="8">
        <f t="shared" si="170"/>
        <v>0</v>
      </c>
      <c r="G776" s="61">
        <f t="shared" si="177"/>
        <v>1606</v>
      </c>
      <c r="H776" s="66">
        <f t="shared" si="178"/>
        <v>0.12043494563179602</v>
      </c>
      <c r="I776" s="7"/>
      <c r="J776" s="2">
        <f t="shared" si="171"/>
        <v>0.43929508811398577</v>
      </c>
      <c r="K776" s="2">
        <f t="shared" si="172"/>
        <v>0.55973003374578179</v>
      </c>
      <c r="L776" s="2">
        <f t="shared" si="173"/>
        <v>0</v>
      </c>
      <c r="M776" s="2">
        <f t="shared" si="174"/>
        <v>9.7487814023244912E-4</v>
      </c>
      <c r="N776" s="61">
        <v>5858</v>
      </c>
      <c r="O776" s="61">
        <v>7464</v>
      </c>
      <c r="X776" s="61">
        <v>13</v>
      </c>
      <c r="AG776" t="str">
        <f t="shared" si="179"/>
        <v>Burlington</v>
      </c>
      <c r="AH776" t="s">
        <v>1161</v>
      </c>
      <c r="AI776">
        <v>6</v>
      </c>
      <c r="AK776">
        <v>1</v>
      </c>
      <c r="AL776" s="105">
        <v>25</v>
      </c>
      <c r="AM776" s="107">
        <v>17</v>
      </c>
      <c r="AN776" s="107">
        <v>50</v>
      </c>
      <c r="AO776" s="111">
        <v>9840</v>
      </c>
      <c r="AP776" s="111">
        <f t="shared" si="180"/>
        <v>25017</v>
      </c>
      <c r="AQ776" t="s">
        <v>2345</v>
      </c>
      <c r="AR776">
        <f t="shared" si="176"/>
        <v>2509840</v>
      </c>
      <c r="AV776">
        <v>11.88</v>
      </c>
      <c r="AW776">
        <v>7.0000000000000007E-2</v>
      </c>
      <c r="AX776">
        <v>11.81</v>
      </c>
    </row>
    <row r="777" spans="1:50" hidden="1" outlineLevel="1">
      <c r="A777" s="62" t="s">
        <v>1238</v>
      </c>
      <c r="B777" s="8" t="s">
        <v>1359</v>
      </c>
      <c r="C777" s="1">
        <f t="shared" si="169"/>
        <v>50312</v>
      </c>
      <c r="D777" s="8">
        <f>IF(N777&gt;0, RANK(N777,(N777:P777,Q777:AE777)),0)</f>
        <v>1</v>
      </c>
      <c r="E777" s="8">
        <f>IF(O777&gt;0,RANK(O777,(N777:P777,Q777:AE777)),0)</f>
        <v>2</v>
      </c>
      <c r="F777" s="8">
        <f t="shared" si="170"/>
        <v>0</v>
      </c>
      <c r="G777" s="61">
        <f t="shared" si="177"/>
        <v>34985</v>
      </c>
      <c r="H777" s="66">
        <f t="shared" si="178"/>
        <v>0.69536094768643664</v>
      </c>
      <c r="I777" s="7"/>
      <c r="J777" s="2">
        <f t="shared" si="171"/>
        <v>0.84715376053426616</v>
      </c>
      <c r="K777" s="2">
        <f t="shared" si="172"/>
        <v>0.15179281284782956</v>
      </c>
      <c r="L777" s="2">
        <f t="shared" si="173"/>
        <v>0</v>
      </c>
      <c r="M777" s="2">
        <f t="shared" si="174"/>
        <v>1.0534266179042795E-3</v>
      </c>
      <c r="N777" s="61">
        <v>42622</v>
      </c>
      <c r="O777" s="61">
        <v>7637</v>
      </c>
      <c r="X777" s="61">
        <v>53</v>
      </c>
      <c r="AG777" t="str">
        <f t="shared" si="179"/>
        <v>Cambridge</v>
      </c>
      <c r="AH777" t="s">
        <v>1161</v>
      </c>
      <c r="AI777">
        <v>8</v>
      </c>
      <c r="AK777">
        <v>1</v>
      </c>
      <c r="AL777" s="105">
        <v>25</v>
      </c>
      <c r="AM777" s="107">
        <v>17</v>
      </c>
      <c r="AN777" s="107">
        <v>55</v>
      </c>
      <c r="AO777" s="111">
        <v>11000</v>
      </c>
      <c r="AP777" s="111">
        <f t="shared" si="180"/>
        <v>25017</v>
      </c>
      <c r="AQ777" t="s">
        <v>1462</v>
      </c>
      <c r="AR777">
        <f t="shared" si="176"/>
        <v>2511000</v>
      </c>
      <c r="AV777">
        <v>7.13</v>
      </c>
      <c r="AW777">
        <v>0.7</v>
      </c>
      <c r="AX777">
        <v>6.43</v>
      </c>
    </row>
    <row r="778" spans="1:50" hidden="1" outlineLevel="1">
      <c r="A778" s="62" t="s">
        <v>1552</v>
      </c>
      <c r="B778" s="8" t="s">
        <v>1359</v>
      </c>
      <c r="C778" s="1">
        <f t="shared" si="169"/>
        <v>12391</v>
      </c>
      <c r="D778" s="8">
        <f>IF(N778&gt;0, RANK(N778,(N778:P778,Q778:AE778)),0)</f>
        <v>2</v>
      </c>
      <c r="E778" s="8">
        <f>IF(O778&gt;0,RANK(O778,(N778:P778,Q778:AE778)),0)</f>
        <v>1</v>
      </c>
      <c r="F778" s="8">
        <f t="shared" si="170"/>
        <v>0</v>
      </c>
      <c r="G778" s="61">
        <f t="shared" si="177"/>
        <v>1139</v>
      </c>
      <c r="H778" s="66">
        <f t="shared" si="178"/>
        <v>9.1921555968041316E-2</v>
      </c>
      <c r="I778" s="7"/>
      <c r="J778" s="2">
        <f t="shared" si="171"/>
        <v>0.45387781454281334</v>
      </c>
      <c r="K778" s="2">
        <f t="shared" si="172"/>
        <v>0.5457993705108547</v>
      </c>
      <c r="L778" s="2">
        <f t="shared" si="173"/>
        <v>0</v>
      </c>
      <c r="M778" s="2">
        <f t="shared" si="174"/>
        <v>3.2281494633201735E-4</v>
      </c>
      <c r="N778" s="61">
        <v>5624</v>
      </c>
      <c r="O778" s="61">
        <v>6763</v>
      </c>
      <c r="X778" s="61">
        <v>4</v>
      </c>
      <c r="AG778" t="str">
        <f t="shared" si="179"/>
        <v>Canton</v>
      </c>
      <c r="AH778" t="s">
        <v>159</v>
      </c>
      <c r="AI778">
        <v>9</v>
      </c>
      <c r="AK778">
        <v>1</v>
      </c>
      <c r="AL778" s="105">
        <v>25</v>
      </c>
      <c r="AM778" s="107">
        <v>21</v>
      </c>
      <c r="AN778" s="107">
        <v>25</v>
      </c>
      <c r="AO778" s="111">
        <v>11315</v>
      </c>
      <c r="AP778" s="111">
        <f t="shared" si="180"/>
        <v>25021</v>
      </c>
      <c r="AQ778" t="s">
        <v>2345</v>
      </c>
      <c r="AR778">
        <f t="shared" si="176"/>
        <v>2511315</v>
      </c>
      <c r="AV778">
        <v>19.579999999999998</v>
      </c>
      <c r="AW778">
        <v>0.64</v>
      </c>
      <c r="AX778">
        <v>18.93</v>
      </c>
    </row>
    <row r="779" spans="1:50" hidden="1" outlineLevel="1">
      <c r="A779" s="62" t="s">
        <v>782</v>
      </c>
      <c r="B779" s="8" t="s">
        <v>1359</v>
      </c>
      <c r="C779" s="1">
        <f t="shared" si="169"/>
        <v>3355</v>
   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 t="shared" si="170"/>
        <v>0</v>
      </c>
      <c r="G779" s="61">
        <f t="shared" si="177"/>
        <v>267</v>
      </c>
      <c r="H779" s="66">
        <f t="shared" si="178"/>
        <v>7.9582712369597616E-2</v>
      </c>
      <c r="I779" s="7"/>
      <c r="J779" s="2">
        <f t="shared" si="171"/>
        <v>0.53949329359165421</v>
      </c>
      <c r="K779" s="2">
        <f t="shared" si="172"/>
        <v>0.45991058122205664</v>
      </c>
      <c r="L779" s="2">
        <f t="shared" si="173"/>
        <v>0</v>
      </c>
      <c r="M779" s="2">
        <f t="shared" si="174"/>
        <v>5.9612518628915367E-4</v>
      </c>
      <c r="N779" s="61">
        <v>1810</v>
      </c>
      <c r="O779" s="61">
        <v>1543</v>
      </c>
      <c r="X779" s="61">
        <v>2</v>
      </c>
      <c r="AG779" t="str">
        <f t="shared" si="179"/>
        <v>Carlisle</v>
      </c>
      <c r="AH779" t="s">
        <v>1161</v>
      </c>
      <c r="AI779">
        <v>5</v>
      </c>
      <c r="AK779">
        <v>1</v>
      </c>
      <c r="AL779" s="105">
        <v>25</v>
      </c>
      <c r="AM779" s="107">
        <v>17</v>
      </c>
      <c r="AN779" s="107">
        <v>60</v>
      </c>
      <c r="AO779" s="111">
        <v>11525</v>
      </c>
      <c r="AP779" s="111">
        <f t="shared" si="180"/>
        <v>25017</v>
      </c>
      <c r="AQ779" t="s">
        <v>2345</v>
      </c>
      <c r="AR779">
        <f t="shared" si="176"/>
        <v>2511525</v>
      </c>
      <c r="AV779">
        <v>15.53</v>
      </c>
      <c r="AW779">
        <v>0.17</v>
      </c>
      <c r="AX779">
        <v>15.36</v>
      </c>
    </row>
    <row r="780" spans="1:50" hidden="1" outlineLevel="1">
      <c r="A780" s="62" t="s">
        <v>273</v>
      </c>
      <c r="B780" s="8" t="s">
        <v>1359</v>
      </c>
      <c r="C780" s="1">
        <f t="shared" si="169"/>
        <v>6054</v>
      </c>
      <c r="D780" s="8">
        <f>IF(N780&gt;0, RANK(N780,(N780:P780,Q780:AE780)),0)</f>
        <v>2</v>
      </c>
      <c r="E780" s="8">
        <f>IF(O780&gt;0,RANK(O780,(N780:P780,Q780:AE780)),0)</f>
        <v>1</v>
      </c>
      <c r="F780" s="8">
        <f t="shared" si="170"/>
        <v>0</v>
      </c>
      <c r="G780" s="61">
        <f t="shared" si="177"/>
        <v>1320</v>
      </c>
      <c r="H780" s="66">
        <f t="shared" si="178"/>
        <v>0.21803766105054509</v>
      </c>
      <c r="I780" s="7"/>
      <c r="J780" s="2">
        <f t="shared" si="171"/>
        <v>0.39081598942847706</v>
      </c>
      <c r="K780" s="2">
        <f t="shared" si="172"/>
        <v>0.60885365047902218</v>
      </c>
      <c r="L780" s="2">
        <f t="shared" si="173"/>
        <v>0</v>
      </c>
      <c r="M780" s="2">
        <f t="shared" si="174"/>
        <v>3.3036009250075882E-4</v>
      </c>
      <c r="N780" s="61">
        <v>2366</v>
      </c>
      <c r="O780" s="61">
        <v>3686</v>
      </c>
      <c r="X780" s="61">
        <v>2</v>
      </c>
      <c r="AG780" t="str">
        <f t="shared" si="179"/>
        <v>Carver</v>
      </c>
      <c r="AH780" t="s">
        <v>1072</v>
      </c>
      <c r="AI780">
        <v>10</v>
      </c>
      <c r="AK780">
        <v>1</v>
      </c>
      <c r="AL780" s="105">
        <v>25</v>
      </c>
      <c r="AM780" s="107">
        <v>23</v>
      </c>
      <c r="AN780" s="107">
        <v>20</v>
      </c>
      <c r="AO780" s="111">
        <v>11665</v>
      </c>
      <c r="AP780" s="111">
        <f t="shared" si="180"/>
        <v>25023</v>
      </c>
      <c r="AQ780" t="s">
        <v>2345</v>
      </c>
      <c r="AR780">
        <f t="shared" si="176"/>
        <v>2511665</v>
      </c>
      <c r="AV780">
        <v>39.81</v>
      </c>
      <c r="AW780">
        <v>2.2599999999999998</v>
      </c>
      <c r="AX780">
        <v>37.549999999999997</v>
      </c>
    </row>
    <row r="781" spans="1:50" hidden="1" outlineLevel="1">
      <c r="A781" s="62" t="s">
        <v>2234</v>
      </c>
      <c r="B781" s="8" t="s">
        <v>1359</v>
      </c>
      <c r="C781" s="1">
        <f t="shared" si="169"/>
        <v>635</v>
      </c>
      <c r="D781" s="8">
        <f>IF(N781&gt;0, RANK(N781,(N781:P781,Q781:AE781)),0)</f>
        <v>1</v>
      </c>
      <c r="E781" s="8">
        <f>IF(O781&gt;0,RANK(O781,(N781:P781,Q781:AE781)),0)</f>
        <v>2</v>
      </c>
      <c r="F781" s="8">
        <f t="shared" si="170"/>
        <v>0</v>
      </c>
      <c r="G781" s="61">
        <f t="shared" si="177"/>
        <v>215</v>
      </c>
      <c r="H781" s="66">
        <f t="shared" si="178"/>
        <v>0.33858267716535434</v>
      </c>
      <c r="I781" s="7"/>
      <c r="J781" s="2">
        <f t="shared" si="171"/>
        <v>0.6692913385826772</v>
      </c>
      <c r="K781" s="2">
        <f t="shared" si="172"/>
        <v>0.33070866141732286</v>
      </c>
      <c r="L781" s="2">
        <f t="shared" si="173"/>
        <v>0</v>
      </c>
      <c r="M781" s="2">
        <f t="shared" si="174"/>
        <v>-5.5511151231257827E-17</v>
      </c>
      <c r="N781" s="61">
        <v>425</v>
      </c>
      <c r="O781" s="61">
        <v>210</v>
      </c>
      <c r="X781" s="61">
        <v>0</v>
      </c>
      <c r="AG781" t="str">
        <f t="shared" si="179"/>
        <v>Charlemont</v>
      </c>
      <c r="AH781" t="s">
        <v>501</v>
      </c>
      <c r="AI781">
        <v>1</v>
      </c>
      <c r="AK781">
        <v>1</v>
      </c>
      <c r="AL781" s="105">
        <v>25</v>
      </c>
      <c r="AM781" s="107">
        <v>11</v>
      </c>
      <c r="AN781" s="107">
        <v>20</v>
      </c>
      <c r="AO781" s="111">
        <v>12505</v>
      </c>
      <c r="AP781" s="111">
        <f t="shared" si="180"/>
        <v>25011</v>
      </c>
      <c r="AQ781" t="s">
        <v>2345</v>
      </c>
      <c r="AR781">
        <f t="shared" si="176"/>
        <v>2512505</v>
      </c>
      <c r="AV781">
        <v>26.36</v>
      </c>
      <c r="AW781">
        <v>0.26</v>
      </c>
      <c r="AX781">
        <v>26.1</v>
      </c>
    </row>
    <row r="782" spans="1:50" hidden="1" outlineLevel="1">
      <c r="A782" s="62" t="s">
        <v>794</v>
      </c>
      <c r="B782" s="8" t="s">
        <v>1359</v>
      </c>
      <c r="C782" s="1">
        <f t="shared" si="169"/>
        <v>6707</v>
      </c>
      <c r="D782" s="8">
        <f>IF(N782&gt;0, RANK(N782,(N782:P782,Q782:AE782)),0)</f>
        <v>2</v>
      </c>
      <c r="E782" s="8">
        <f>IF(O782&gt;0,RANK(O782,(N782:P782,Q782:AE782)),0)</f>
        <v>1</v>
      </c>
      <c r="F782" s="8">
        <f t="shared" si="170"/>
        <v>0</v>
      </c>
      <c r="G782" s="61">
        <f t="shared" si="177"/>
        <v>2046</v>
      </c>
      <c r="H782" s="66">
        <f t="shared" si="178"/>
        <v>0.30505442075443567</v>
      </c>
      <c r="I782" s="7"/>
      <c r="J782" s="2">
        <f t="shared" si="171"/>
        <v>0.34724914268674517</v>
      </c>
      <c r="K782" s="2">
        <f t="shared" si="172"/>
        <v>0.6523035634411809</v>
      </c>
      <c r="L782" s="2">
        <f t="shared" si="173"/>
        <v>0</v>
      </c>
      <c r="M782" s="2">
        <f t="shared" si="174"/>
        <v>4.4729387207387283E-4</v>
      </c>
      <c r="N782" s="61">
        <v>2329</v>
      </c>
      <c r="O782" s="61">
        <v>4375</v>
      </c>
      <c r="X782" s="61">
        <v>3</v>
      </c>
      <c r="AG782" t="str">
        <f t="shared" si="179"/>
        <v>Charlton</v>
      </c>
      <c r="AH782" s="8" t="s">
        <v>56</v>
      </c>
      <c r="AI782" s="8">
        <v>2</v>
      </c>
      <c r="AK782">
        <v>1</v>
      </c>
      <c r="AL782" s="105">
        <v>25</v>
      </c>
      <c r="AM782" s="107">
        <v>27</v>
      </c>
      <c r="AN782" s="107">
        <v>50</v>
      </c>
      <c r="AO782" s="111">
        <v>12715</v>
      </c>
      <c r="AP782" s="111">
        <f t="shared" si="180"/>
        <v>25027</v>
      </c>
      <c r="AQ782" t="s">
        <v>2345</v>
      </c>
      <c r="AR782">
        <f t="shared" si="176"/>
        <v>2512715</v>
      </c>
      <c r="AV782">
        <v>43.77</v>
      </c>
      <c r="AW782">
        <v>1.25</v>
      </c>
      <c r="AX782">
        <v>42.53</v>
      </c>
    </row>
    <row r="783" spans="1:50" hidden="1" outlineLevel="1">
      <c r="A783" s="62" t="s">
        <v>366</v>
      </c>
      <c r="B783" s="8" t="s">
        <v>1359</v>
      </c>
      <c r="C783" s="1">
        <f t="shared" si="169"/>
        <v>4635</v>
      </c>
      <c r="D783" s="8">
        <f>IF(N783&gt;0, RANK(N783,(N783:P783,Q783:AE783)),0)</f>
        <v>2</v>
      </c>
      <c r="E783" s="8">
        <f>IF(O783&gt;0,RANK(O783,(N783:P783,Q783:AE783)),0)</f>
        <v>1</v>
      </c>
      <c r="F783" s="8">
        <f t="shared" si="170"/>
        <v>0</v>
      </c>
      <c r="G783" s="61">
        <f t="shared" si="177"/>
        <v>484</v>
      </c>
      <c r="H783" s="66">
        <f t="shared" si="178"/>
        <v>0.10442286947141316</v>
      </c>
      <c r="I783" s="7"/>
      <c r="J783" s="2">
        <f t="shared" si="171"/>
        <v>0.44768069039913699</v>
      </c>
      <c r="K783" s="2">
        <f t="shared" si="172"/>
        <v>0.55210355987055015</v>
      </c>
      <c r="L783" s="2">
        <f t="shared" si="173"/>
        <v>0</v>
      </c>
      <c r="M783" s="2">
        <f t="shared" si="174"/>
        <v>2.1574973031279754E-4</v>
      </c>
      <c r="N783" s="61">
        <v>2075</v>
      </c>
      <c r="O783" s="61">
        <v>2559</v>
      </c>
      <c r="X783" s="61">
        <v>1</v>
      </c>
      <c r="AG783" t="str">
        <f t="shared" si="179"/>
        <v>Chatham</v>
      </c>
      <c r="AH783" t="s">
        <v>2385</v>
      </c>
      <c r="AI783">
        <v>10</v>
      </c>
      <c r="AK783">
        <v>1</v>
      </c>
      <c r="AL783" s="105">
        <v>25</v>
      </c>
      <c r="AM783" s="107">
        <v>1</v>
      </c>
      <c r="AN783" s="107">
        <v>20</v>
      </c>
      <c r="AO783" s="111">
        <v>12995</v>
      </c>
      <c r="AP783" s="111">
        <f t="shared" si="180"/>
        <v>25001</v>
      </c>
      <c r="AQ783" t="s">
        <v>2345</v>
      </c>
      <c r="AR783">
        <f t="shared" si="176"/>
        <v>2512995</v>
      </c>
      <c r="AV783">
        <v>24.41</v>
      </c>
      <c r="AW783">
        <v>8.19</v>
      </c>
      <c r="AX783">
        <v>16.22</v>
      </c>
    </row>
    <row r="784" spans="1:50" hidden="1" outlineLevel="1">
      <c r="A784" s="62" t="s">
        <v>1107</v>
      </c>
      <c r="B784" s="8" t="s">
        <v>1359</v>
      </c>
      <c r="C784" s="1">
        <f t="shared" si="169"/>
        <v>19526</v>
      </c>
      <c r="D784" s="8">
        <f>IF(N784&gt;0, RANK(N784,(N784:P784,Q784:AE784)),0)</f>
        <v>2</v>
      </c>
      <c r="E784" s="8">
        <f>IF(O784&gt;0,RANK(O784,(N784:P784,Q784:AE784)),0)</f>
        <v>1</v>
      </c>
      <c r="F784" s="8">
        <f t="shared" si="170"/>
        <v>0</v>
      </c>
      <c r="G784" s="61">
        <f t="shared" si="177"/>
        <v>3641</v>
      </c>
      <c r="H784" s="66">
        <f t="shared" si="178"/>
        <v>0.18646932295401003</v>
      </c>
      <c r="I784" s="7"/>
      <c r="J784" s="2">
        <f t="shared" si="171"/>
        <v>0.40658609034108367</v>
      </c>
      <c r="K784" s="2">
        <f t="shared" si="172"/>
        <v>0.5930554132950937</v>
      </c>
      <c r="L784" s="2">
        <f t="shared" si="173"/>
        <v>0</v>
      </c>
      <c r="M784" s="2">
        <f t="shared" si="174"/>
        <v>3.5849636382268013E-4</v>
      </c>
      <c r="N784" s="61">
        <v>7939</v>
      </c>
      <c r="O784" s="61">
        <v>11580</v>
      </c>
      <c r="X784" s="61">
        <v>7</v>
      </c>
      <c r="AG784" t="str">
        <f t="shared" si="179"/>
        <v>Chelmsford</v>
      </c>
      <c r="AH784" t="s">
        <v>1161</v>
      </c>
      <c r="AI784">
        <v>5</v>
      </c>
      <c r="AK784">
        <v>1</v>
      </c>
      <c r="AL784" s="105">
        <v>25</v>
      </c>
      <c r="AM784" s="107">
        <v>17</v>
      </c>
      <c r="AN784" s="107">
        <v>65</v>
      </c>
      <c r="AO784" s="111">
        <v>13135</v>
      </c>
      <c r="AP784" s="111">
        <f t="shared" si="180"/>
        <v>25017</v>
      </c>
      <c r="AQ784" t="s">
        <v>2345</v>
      </c>
      <c r="AR784">
        <f t="shared" si="176"/>
        <v>2513135</v>
      </c>
      <c r="AV784">
        <v>23.18</v>
      </c>
      <c r="AW784">
        <v>0.53</v>
      </c>
      <c r="AX784">
        <v>22.65</v>
      </c>
    </row>
    <row r="785" spans="1:50" hidden="1" outlineLevel="1">
      <c r="A785" s="62" t="s">
        <v>1672</v>
      </c>
      <c r="B785" s="8" t="s">
        <v>1359</v>
      </c>
      <c r="C785" s="1">
        <f t="shared" si="169"/>
        <v>8354</v>
      </c>
      <c r="D785" s="8">
        <f>IF(N785&gt;0, RANK(N785,(N785:P785,Q785:AE785)),0)</f>
        <v>1</v>
      </c>
      <c r="E785" s="8">
        <f>IF(O785&gt;0,RANK(O785,(N785:P785,Q785:AE785)),0)</f>
        <v>2</v>
      </c>
      <c r="F785" s="8">
        <f t="shared" si="170"/>
        <v>0</v>
      </c>
      <c r="G785" s="61">
        <f t="shared" si="177"/>
        <v>4276</v>
      </c>
      <c r="H785" s="66">
        <f t="shared" si="178"/>
        <v>0.51185061048599478</v>
      </c>
      <c r="I785" s="7"/>
      <c r="J785" s="2">
        <f t="shared" si="171"/>
        <v>0.75592530524299739</v>
      </c>
      <c r="K785" s="2">
        <f t="shared" si="172"/>
        <v>0.24407469475700264</v>
      </c>
      <c r="L785" s="2">
        <f t="shared" si="173"/>
        <v>0</v>
      </c>
      <c r="M785" s="2">
        <f t="shared" si="174"/>
        <v>-2.7755575615628914E-17</v>
      </c>
      <c r="N785" s="61">
        <v>6315</v>
      </c>
      <c r="O785" s="61">
        <v>2039</v>
      </c>
      <c r="X785" s="61">
        <v>0</v>
      </c>
      <c r="AG785" t="str">
        <f t="shared" si="179"/>
        <v>Chelsea</v>
      </c>
      <c r="AH785" t="s">
        <v>1389</v>
      </c>
      <c r="AI785">
        <v>8</v>
      </c>
      <c r="AK785">
        <v>1</v>
      </c>
      <c r="AL785" s="105">
        <v>25</v>
      </c>
      <c r="AM785" s="107">
        <v>25</v>
      </c>
      <c r="AN785" s="107">
        <v>10</v>
      </c>
      <c r="AO785" s="111">
        <v>13205</v>
      </c>
      <c r="AP785" s="111">
        <f t="shared" si="180"/>
        <v>25025</v>
      </c>
      <c r="AQ785" t="s">
        <v>1462</v>
      </c>
      <c r="AR785">
        <f t="shared" si="176"/>
        <v>2513205</v>
      </c>
      <c r="AV785">
        <v>2.48</v>
      </c>
      <c r="AW785">
        <v>0.28999999999999998</v>
      </c>
      <c r="AX785">
        <v>2.19</v>
      </c>
    </row>
    <row r="786" spans="1:50" hidden="1" outlineLevel="1">
      <c r="A786" s="62" t="s">
        <v>2190</v>
      </c>
      <c r="B786" s="8" t="s">
        <v>1359</v>
      </c>
      <c r="C786" s="1">
        <f t="shared" si="169"/>
        <v>1740</v>
      </c>
      <c r="D786" s="8">
        <f>IF(N786&gt;0, RANK(N786,(N786:P786,Q786:AE786)),0)</f>
        <v>1</v>
      </c>
      <c r="E786" s="8">
        <f>IF(O786&gt;0,RANK(O786,(N786:P786,Q786:AE786)),0)</f>
        <v>2</v>
      </c>
      <c r="F786" s="8">
        <f t="shared" si="170"/>
        <v>0</v>
      </c>
      <c r="G786" s="61">
        <f t="shared" si="177"/>
        <v>490</v>
      </c>
      <c r="H786" s="66">
        <f t="shared" si="178"/>
        <v>0.28160919540229884</v>
      </c>
      <c r="I786" s="7"/>
      <c r="J786" s="2">
        <f t="shared" si="171"/>
        <v>0.64080459770114939</v>
      </c>
      <c r="K786" s="2">
        <f t="shared" si="172"/>
        <v>0.35919540229885055</v>
      </c>
      <c r="L786" s="2">
        <f t="shared" si="173"/>
        <v>0</v>
      </c>
      <c r="M786" s="2">
        <f t="shared" si="174"/>
        <v>5.5511151231257827E-17</v>
      </c>
      <c r="N786" s="61">
        <v>1115</v>
      </c>
      <c r="O786" s="61">
        <v>625</v>
      </c>
      <c r="X786" s="61">
        <v>0</v>
      </c>
      <c r="AG786" t="str">
        <f t="shared" si="179"/>
        <v>Cheshire</v>
      </c>
      <c r="AH786" t="s">
        <v>865</v>
      </c>
      <c r="AI786">
        <v>1</v>
      </c>
      <c r="AK786">
        <v>1</v>
      </c>
      <c r="AL786" s="105">
        <v>25</v>
      </c>
      <c r="AM786" s="107">
        <v>3</v>
      </c>
      <c r="AN786" s="107">
        <v>20</v>
      </c>
      <c r="AO786" s="111">
        <v>13345</v>
      </c>
      <c r="AP786" s="111">
        <f t="shared" si="180"/>
        <v>25003</v>
      </c>
      <c r="AQ786" t="s">
        <v>2345</v>
      </c>
      <c r="AR786">
        <f t="shared" si="176"/>
        <v>2513345</v>
      </c>
      <c r="AV786">
        <v>27.55</v>
      </c>
      <c r="AW786">
        <v>0.61</v>
      </c>
      <c r="AX786">
        <v>26.94</v>
      </c>
    </row>
    <row r="787" spans="1:50" hidden="1" outlineLevel="1">
      <c r="A787" s="62" t="s">
        <v>230</v>
      </c>
      <c r="B787" s="8" t="s">
        <v>1359</v>
      </c>
      <c r="C787" s="1">
        <f t="shared" si="169"/>
        <v>665</v>
      </c>
      <c r="D787" s="8">
        <f>IF(N787&gt;0, RANK(N787,(N787:P787,Q787:AE787)),0)</f>
        <v>2</v>
      </c>
      <c r="E787" s="8">
        <f>IF(O787&gt;0,RANK(O787,(N787:P787,Q787:AE787)),0)</f>
        <v>1</v>
      </c>
      <c r="F787" s="8">
        <f t="shared" si="170"/>
        <v>0</v>
      </c>
      <c r="G787" s="61">
        <f t="shared" si="177"/>
        <v>94</v>
      </c>
      <c r="H787" s="66">
        <f t="shared" si="178"/>
        <v>0.14135338345864662</v>
      </c>
      <c r="I787" s="7"/>
      <c r="J787" s="2">
        <f t="shared" si="171"/>
        <v>0.42857142857142855</v>
      </c>
      <c r="K787" s="2">
        <f t="shared" si="172"/>
        <v>0.56992481203007517</v>
      </c>
      <c r="L787" s="2">
        <f t="shared" si="173"/>
        <v>0</v>
      </c>
      <c r="M787" s="2">
        <f t="shared" si="174"/>
        <v>1.5037593984962294E-3</v>
      </c>
      <c r="N787" s="61">
        <v>285</v>
      </c>
      <c r="O787" s="61">
        <v>379</v>
      </c>
      <c r="X787" s="61">
        <v>1</v>
      </c>
      <c r="AG787" t="str">
        <f t="shared" si="179"/>
        <v>Chester</v>
      </c>
      <c r="AH787" t="s">
        <v>1888</v>
      </c>
      <c r="AI787">
        <v>1</v>
      </c>
      <c r="AK787">
        <v>1</v>
      </c>
      <c r="AL787" s="105">
        <v>25</v>
      </c>
      <c r="AM787" s="107">
        <v>13</v>
      </c>
      <c r="AN787" s="107">
        <v>20</v>
      </c>
      <c r="AO787" s="111">
        <v>13485</v>
      </c>
      <c r="AP787" s="111">
        <f t="shared" si="180"/>
        <v>25013</v>
      </c>
      <c r="AQ787" t="s">
        <v>2345</v>
      </c>
      <c r="AR787">
        <f t="shared" si="176"/>
        <v>2513485</v>
      </c>
      <c r="AV787">
        <v>37.130000000000003</v>
      </c>
      <c r="AW787">
        <v>0.4</v>
      </c>
      <c r="AX787">
        <v>36.729999999999997</v>
      </c>
    </row>
    <row r="788" spans="1:50" hidden="1" outlineLevel="1">
      <c r="A788" s="62" t="s">
        <v>841</v>
      </c>
      <c r="B788" s="8" t="s">
        <v>1359</v>
      </c>
      <c r="C788" s="1">
        <f t="shared" si="169"/>
        <v>717</v>
      </c>
      <c r="D788" s="8">
        <f>IF(N788&gt;0, RANK(N788,(N788:P788,Q788:AE788)),0)</f>
        <v>1</v>
      </c>
      <c r="E788" s="8">
        <f>IF(O788&gt;0,RANK(O788,(N788:P788,Q788:AE788)),0)</f>
        <v>2</v>
      </c>
      <c r="F788" s="8">
        <f t="shared" si="170"/>
        <v>0</v>
      </c>
      <c r="G788" s="61">
        <f t="shared" si="177"/>
        <v>113</v>
      </c>
      <c r="H788" s="66">
        <f t="shared" si="178"/>
        <v>0.15760111576011157</v>
      </c>
      <c r="I788" s="7"/>
      <c r="J788" s="2">
        <f t="shared" si="171"/>
        <v>0.5788005578800558</v>
      </c>
      <c r="K788" s="2">
        <f t="shared" si="172"/>
        <v>0.4211994421199442</v>
      </c>
      <c r="L788" s="2">
        <f t="shared" si="173"/>
        <v>0</v>
      </c>
      <c r="M788" s="2">
        <f t="shared" si="174"/>
        <v>0</v>
      </c>
      <c r="N788" s="61">
        <v>415</v>
      </c>
      <c r="O788" s="61">
        <v>302</v>
      </c>
      <c r="X788" s="61">
        <v>0</v>
      </c>
      <c r="AG788" t="str">
        <f t="shared" si="179"/>
        <v>Chesterfield</v>
      </c>
      <c r="AH788" t="s">
        <v>1112</v>
      </c>
      <c r="AI788">
        <v>1</v>
      </c>
      <c r="AK788">
        <v>1</v>
      </c>
      <c r="AL788" s="105">
        <v>25</v>
      </c>
      <c r="AM788" s="107">
        <v>15</v>
      </c>
      <c r="AN788" s="107">
        <v>15</v>
      </c>
      <c r="AO788" s="111">
        <v>13590</v>
      </c>
      <c r="AP788" s="111">
        <f t="shared" si="180"/>
        <v>25015</v>
      </c>
      <c r="AQ788" t="s">
        <v>2345</v>
      </c>
      <c r="AR788">
        <f t="shared" si="176"/>
        <v>2513590</v>
      </c>
      <c r="AV788">
        <v>31.29</v>
      </c>
      <c r="AW788">
        <v>0.19</v>
      </c>
      <c r="AX788">
        <v>31.1</v>
      </c>
    </row>
    <row r="789" spans="1:50" hidden="1" outlineLevel="1">
      <c r="A789" s="62" t="s">
        <v>968</v>
      </c>
      <c r="B789" s="8" t="s">
        <v>1359</v>
      </c>
      <c r="C789" s="1">
        <f t="shared" si="169"/>
        <v>22915</v>
      </c>
      <c r="D789" s="8">
        <f>IF(N789&gt;0, RANK(N789,(N789:P789,Q789:AE789)),0)</f>
        <v>1</v>
      </c>
      <c r="E789" s="8">
        <f>IF(O789&gt;0,RANK(O789,(N789:P789,Q789:AE789)),0)</f>
        <v>2</v>
      </c>
      <c r="F789" s="8">
        <f t="shared" si="170"/>
        <v>0</v>
      </c>
      <c r="G789" s="61">
        <f t="shared" si="177"/>
        <v>1502</v>
      </c>
      <c r="H789" s="66">
        <f t="shared" si="178"/>
        <v>6.5546585206196814E-2</v>
      </c>
      <c r="I789" s="7"/>
      <c r="J789" s="2">
        <f t="shared" si="171"/>
        <v>0.53152956578660271</v>
      </c>
      <c r="K789" s="2">
        <f t="shared" si="172"/>
        <v>0.46598298058040583</v>
      </c>
      <c r="L789" s="2">
        <f t="shared" si="173"/>
        <v>0</v>
      </c>
      <c r="M789" s="2">
        <f t="shared" si="174"/>
        <v>2.4874536329914654E-3</v>
      </c>
      <c r="N789" s="61">
        <v>12180</v>
      </c>
      <c r="O789" s="61">
        <v>10678</v>
      </c>
      <c r="X789" s="61">
        <v>57</v>
      </c>
      <c r="AG789" t="str">
        <f t="shared" si="179"/>
        <v>Chicopee</v>
      </c>
      <c r="AH789" t="s">
        <v>1888</v>
      </c>
      <c r="AI789">
        <v>2</v>
      </c>
      <c r="AK789">
        <v>1</v>
      </c>
      <c r="AL789" s="105">
        <v>25</v>
      </c>
      <c r="AM789" s="107">
        <v>13</v>
      </c>
      <c r="AN789" s="107">
        <v>25</v>
      </c>
      <c r="AO789" s="111">
        <v>13660</v>
      </c>
      <c r="AP789" s="111">
        <f t="shared" si="180"/>
        <v>25013</v>
      </c>
      <c r="AQ789" t="s">
        <v>1462</v>
      </c>
      <c r="AR789">
        <f t="shared" si="176"/>
        <v>2513660</v>
      </c>
      <c r="AV789">
        <v>23.9</v>
      </c>
      <c r="AW789">
        <v>1.03</v>
      </c>
      <c r="AX789">
        <v>22.87</v>
      </c>
    </row>
    <row r="790" spans="1:50" hidden="1" outlineLevel="1">
      <c r="A790" s="62" t="s">
        <v>2493</v>
      </c>
      <c r="B790" s="8" t="s">
        <v>1359</v>
      </c>
      <c r="C790" s="1">
        <f t="shared" si="169"/>
        <v>730</v>
      </c>
      <c r="D790" s="8">
        <f>IF(N790&gt;0, RANK(N790,(N790:P790,Q790:AE790)),0)</f>
        <v>1</v>
      </c>
      <c r="E790" s="8">
        <f>IF(O790&gt;0,RANK(O790,(N790:P790,Q790:AE790)),0)</f>
        <v>2</v>
      </c>
      <c r="F790" s="8">
        <f t="shared" si="170"/>
        <v>0</v>
      </c>
      <c r="G790" s="61">
        <f t="shared" si="177"/>
        <v>378</v>
      </c>
      <c r="H790" s="66">
        <f t="shared" si="178"/>
        <v>0.51780821917808217</v>
      </c>
      <c r="I790" s="7"/>
      <c r="J790" s="2">
        <f t="shared" si="171"/>
        <v>0.75890410958904109</v>
      </c>
      <c r="K790" s="2">
        <f t="shared" si="172"/>
        <v>0.24109589041095891</v>
      </c>
      <c r="L790" s="2">
        <f t="shared" si="173"/>
        <v>0</v>
      </c>
      <c r="M790" s="2">
        <f t="shared" si="174"/>
        <v>0</v>
      </c>
      <c r="N790" s="61">
        <v>554</v>
      </c>
      <c r="O790" s="61">
        <v>176</v>
      </c>
      <c r="X790" s="61">
        <v>0</v>
      </c>
      <c r="AG790" t="str">
        <f t="shared" si="179"/>
        <v>Chilmark</v>
      </c>
      <c r="AH790" t="s">
        <v>1502</v>
      </c>
      <c r="AI790">
        <v>10</v>
      </c>
      <c r="AK790">
        <v>1</v>
      </c>
      <c r="AL790" s="105">
        <v>25</v>
      </c>
      <c r="AM790" s="107">
        <v>7</v>
      </c>
      <c r="AN790" s="107">
        <v>5</v>
      </c>
      <c r="AO790" s="111">
        <v>13800</v>
      </c>
      <c r="AP790" s="111">
        <f t="shared" si="180"/>
        <v>25007</v>
      </c>
      <c r="AQ790" t="s">
        <v>2345</v>
      </c>
      <c r="AR790">
        <f t="shared" si="176"/>
        <v>2513800</v>
      </c>
      <c r="AV790">
        <v>100.42</v>
      </c>
      <c r="AW790">
        <v>81.28</v>
      </c>
      <c r="AX790">
        <v>19.14</v>
      </c>
    </row>
    <row r="791" spans="1:50" hidden="1" outlineLevel="1">
      <c r="A791" s="62" t="s">
        <v>1944</v>
      </c>
      <c r="B791" s="8" t="s">
        <v>1359</v>
      </c>
      <c r="C791" s="1">
        <f t="shared" si="169"/>
        <v>852</v>
      </c>
      <c r="D791" s="8">
        <f>IF(N791&gt;0, RANK(N791,(N791:P791,Q791:AE791)),0)</f>
        <v>1</v>
      </c>
      <c r="E791" s="8">
        <f>IF(O791&gt;0,RANK(O791,(N791:P791,Q791:AE791)),0)</f>
        <v>2</v>
      </c>
      <c r="F791" s="8">
        <f t="shared" si="170"/>
        <v>0</v>
      </c>
      <c r="G791" s="61">
        <f t="shared" si="177"/>
        <v>184</v>
      </c>
      <c r="H791" s="66">
        <f t="shared" si="178"/>
        <v>0.215962441314554</v>
      </c>
      <c r="I791" s="7"/>
      <c r="J791" s="2">
        <f t="shared" si="171"/>
        <v>0.607981220657277</v>
      </c>
      <c r="K791" s="2">
        <f t="shared" si="172"/>
        <v>0.392018779342723</v>
      </c>
      <c r="L791" s="2">
        <f t="shared" si="173"/>
        <v>0</v>
      </c>
      <c r="M791" s="2">
        <f t="shared" si="174"/>
        <v>0</v>
      </c>
      <c r="N791" s="61">
        <v>518</v>
      </c>
      <c r="O791" s="61">
        <v>334</v>
      </c>
      <c r="X791" s="61">
        <v>0</v>
      </c>
      <c r="AG791" t="str">
        <f t="shared" si="179"/>
        <v>Clarksburg</v>
      </c>
      <c r="AH791" t="s">
        <v>865</v>
      </c>
      <c r="AI791">
        <v>1</v>
      </c>
      <c r="AK791">
        <v>1</v>
      </c>
      <c r="AL791" s="105">
        <v>25</v>
      </c>
      <c r="AM791" s="107">
        <v>3</v>
      </c>
      <c r="AN791" s="107">
        <v>25</v>
      </c>
      <c r="AO791" s="111">
        <v>14010</v>
      </c>
      <c r="AP791" s="111">
        <f t="shared" si="180"/>
        <v>25003</v>
      </c>
      <c r="AQ791" t="s">
        <v>2345</v>
      </c>
      <c r="AR791">
        <f t="shared" si="176"/>
        <v>2514010</v>
      </c>
      <c r="AV791">
        <v>12.84</v>
      </c>
      <c r="AW791">
        <v>0.08</v>
      </c>
      <c r="AX791">
        <v>12.76</v>
      </c>
    </row>
    <row r="792" spans="1:50" hidden="1" outlineLevel="1">
      <c r="A792" s="62" t="s">
        <v>2076</v>
      </c>
      <c r="B792" s="8" t="s">
        <v>1359</v>
      </c>
      <c r="C792" s="1">
        <f t="shared" ref="C792:C855" si="181">SUM(N792:AE792)</f>
        <v>6515</v>
      </c>
      <c r="D792" s="8">
        <f>IF(N792&gt;0, RANK(N792,(N792:P792,Q792:AE792)),0)</f>
        <v>2</v>
      </c>
      <c r="E792" s="8">
        <f>IF(O792&gt;0,RANK(O792,(N792:P792,Q792:AE792)),0)</f>
        <v>1</v>
      </c>
      <c r="F792" s="8">
        <f t="shared" ref="F792:F855" si="182">IF(P792&gt;0,RANK(P792,(N792:AE792)),0)</f>
        <v>0</v>
      </c>
      <c r="G792" s="61">
        <f t="shared" si="177"/>
        <v>1</v>
      </c>
      <c r="H792" s="66">
        <f t="shared" si="178"/>
        <v>1.5349194167306216E-4</v>
      </c>
      <c r="I792" s="7"/>
      <c r="J792" s="2">
        <f t="shared" ref="J792:J855" si="183">IF(C792=0,"-",N792/C792)</f>
        <v>0.49976976208749041</v>
      </c>
      <c r="K792" s="2">
        <f t="shared" ref="K792:K855" si="184">IF(C792=0,"-",O792/C792)</f>
        <v>0.49992325402916349</v>
      </c>
      <c r="L792" s="2">
        <f t="shared" ref="L792:L855" si="185">IF(C792=0,"-",P792/C792)</f>
        <v>0</v>
      </c>
      <c r="M792" s="2">
        <f t="shared" ref="M792:M855" si="186">IF(C792=0,"-",(1-J792-K792-L792))</f>
        <v>3.0698388334615689E-4</v>
      </c>
      <c r="N792" s="61">
        <v>3256</v>
      </c>
      <c r="O792" s="61">
        <v>3257</v>
      </c>
      <c r="X792" s="61">
        <v>2</v>
      </c>
      <c r="AG792" t="str">
        <f t="shared" si="179"/>
        <v>Clinton</v>
      </c>
      <c r="AH792" s="8" t="s">
        <v>56</v>
      </c>
      <c r="AI792" s="8">
        <v>3</v>
      </c>
      <c r="AK792">
        <v>1</v>
      </c>
      <c r="AL792" s="105">
        <v>25</v>
      </c>
      <c r="AM792" s="107">
        <v>27</v>
      </c>
      <c r="AN792" s="107">
        <v>55</v>
      </c>
      <c r="AO792" s="111">
        <v>14395</v>
      </c>
      <c r="AP792" s="111">
        <f t="shared" si="180"/>
        <v>25027</v>
      </c>
      <c r="AQ792" t="s">
        <v>2345</v>
      </c>
      <c r="AR792">
        <f t="shared" ref="AR792:AR855" si="187">AL792*100000+AO792</f>
        <v>2514395</v>
      </c>
      <c r="AV792">
        <v>7.3</v>
      </c>
      <c r="AW792">
        <v>1.59</v>
      </c>
      <c r="AX792">
        <v>5.7</v>
      </c>
    </row>
    <row r="793" spans="1:50" hidden="1" outlineLevel="1">
      <c r="A793" s="62" t="s">
        <v>2020</v>
      </c>
      <c r="B793" s="8" t="s">
        <v>1359</v>
      </c>
      <c r="C793" s="1">
        <f t="shared" si="181"/>
        <v>4903</v>
      </c>
      <c r="D793" s="8">
        <f>IF(N793&gt;0, RANK(N793,(N793:P793,Q793:AE793)),0)</f>
        <v>2</v>
      </c>
      <c r="E793" s="8">
        <f>IF(O793&gt;0,RANK(O793,(N793:P793,Q793:AE793)),0)</f>
        <v>1</v>
      </c>
      <c r="F793" s="8">
        <f t="shared" si="182"/>
        <v>0</v>
      </c>
      <c r="G793" s="61">
        <f t="shared" si="177"/>
        <v>1113</v>
      </c>
      <c r="H793" s="66">
        <f t="shared" si="178"/>
        <v>0.22700387517846216</v>
      </c>
      <c r="I793" s="7"/>
      <c r="J793" s="2">
        <f t="shared" si="183"/>
        <v>0.38629410564960226</v>
      </c>
      <c r="K793" s="2">
        <f t="shared" si="184"/>
        <v>0.61329798082806442</v>
      </c>
      <c r="L793" s="2">
        <f t="shared" si="185"/>
        <v>0</v>
      </c>
      <c r="M793" s="2">
        <f t="shared" si="186"/>
        <v>4.0791352233326972E-4</v>
      </c>
      <c r="N793" s="61">
        <v>1894</v>
      </c>
      <c r="O793" s="61">
        <v>3007</v>
      </c>
      <c r="X793" s="61">
        <v>2</v>
      </c>
      <c r="AG793" t="str">
        <f t="shared" si="179"/>
        <v>Cohasset</v>
      </c>
      <c r="AH793" t="s">
        <v>159</v>
      </c>
      <c r="AI793">
        <v>10</v>
      </c>
      <c r="AK793">
        <v>1</v>
      </c>
      <c r="AL793" s="105">
        <v>25</v>
      </c>
      <c r="AM793" s="107">
        <v>21</v>
      </c>
      <c r="AN793" s="107">
        <v>30</v>
      </c>
      <c r="AO793" s="111">
        <v>14640</v>
      </c>
      <c r="AP793" s="111">
        <f t="shared" si="180"/>
        <v>25021</v>
      </c>
      <c r="AQ793" t="s">
        <v>2345</v>
      </c>
      <c r="AR793">
        <f t="shared" si="187"/>
        <v>2514640</v>
      </c>
      <c r="AV793">
        <v>31.46</v>
      </c>
      <c r="AW793">
        <v>21.57</v>
      </c>
      <c r="AX793">
        <v>9.89</v>
      </c>
    </row>
    <row r="794" spans="1:50" hidden="1" outlineLevel="1">
      <c r="A794" s="62" t="s">
        <v>240</v>
      </c>
      <c r="B794" s="8" t="s">
        <v>1359</v>
      </c>
      <c r="C794" s="1">
        <f t="shared" si="181"/>
        <v>887</v>
      </c>
      <c r="D794" s="8">
        <f>IF(N794&gt;0, RANK(N794,(N794:P794,Q794:AE794)),0)</f>
        <v>1</v>
      </c>
      <c r="E794" s="8">
        <f>IF(O794&gt;0,RANK(O794,(N794:P794,Q794:AE794)),0)</f>
        <v>2</v>
      </c>
      <c r="F794" s="8">
        <f t="shared" si="182"/>
        <v>0</v>
      </c>
      <c r="G794" s="61">
        <f t="shared" si="177"/>
        <v>239</v>
      </c>
      <c r="H794" s="66">
        <f t="shared" si="178"/>
        <v>0.26944757609921083</v>
      </c>
      <c r="I794" s="7"/>
      <c r="J794" s="2">
        <f t="shared" si="183"/>
        <v>0.63472378804960539</v>
      </c>
      <c r="K794" s="2">
        <f t="shared" si="184"/>
        <v>0.36527621195039461</v>
      </c>
      <c r="L794" s="2">
        <f t="shared" si="185"/>
        <v>0</v>
      </c>
      <c r="M794" s="2">
        <f t="shared" si="186"/>
        <v>0</v>
      </c>
      <c r="N794" s="61">
        <v>563</v>
      </c>
      <c r="O794" s="61">
        <v>324</v>
      </c>
      <c r="X794" s="61">
        <v>0</v>
      </c>
      <c r="AG794" t="str">
        <f t="shared" si="179"/>
        <v>Colrain</v>
      </c>
      <c r="AH794" t="s">
        <v>501</v>
      </c>
      <c r="AI794">
        <v>1</v>
      </c>
      <c r="AK794">
        <v>1</v>
      </c>
      <c r="AL794" s="105">
        <v>25</v>
      </c>
      <c r="AM794" s="107">
        <v>11</v>
      </c>
      <c r="AN794" s="107">
        <v>25</v>
      </c>
      <c r="AO794" s="111">
        <v>14885</v>
      </c>
      <c r="AP794" s="111">
        <f t="shared" si="180"/>
        <v>25011</v>
      </c>
      <c r="AQ794" t="s">
        <v>2345</v>
      </c>
      <c r="AR794">
        <f t="shared" si="187"/>
        <v>2514885</v>
      </c>
      <c r="AV794">
        <v>43.45</v>
      </c>
      <c r="AW794">
        <v>7.0000000000000007E-2</v>
      </c>
      <c r="AX794">
        <v>43.38</v>
      </c>
    </row>
    <row r="795" spans="1:50" hidden="1" outlineLevel="1">
      <c r="A795" s="62" t="s">
        <v>848</v>
      </c>
      <c r="B795" s="8" t="s">
        <v>1359</v>
      </c>
      <c r="C795" s="1">
        <f t="shared" si="181"/>
        <v>10998</v>
      </c>
      <c r="D795" s="8">
        <f>IF(N795&gt;0, RANK(N795,(N795:P795,Q795:AE795)),0)</f>
        <v>1</v>
      </c>
      <c r="E795" s="8">
        <f>IF(O795&gt;0,RANK(O795,(N795:P795,Q795:AE795)),0)</f>
        <v>2</v>
      </c>
      <c r="F795" s="8">
        <f t="shared" si="182"/>
        <v>0</v>
      </c>
      <c r="G795" s="61">
        <f t="shared" si="177"/>
        <v>2532</v>
      </c>
      <c r="H795" s="66">
        <f t="shared" si="178"/>
        <v>0.23022367703218766</v>
      </c>
      <c r="I795" s="7"/>
      <c r="J795" s="2">
        <f t="shared" si="183"/>
        <v>0.61502091289325334</v>
      </c>
      <c r="K795" s="2">
        <f t="shared" si="184"/>
        <v>0.38479723586106562</v>
      </c>
      <c r="L795" s="2">
        <f t="shared" si="185"/>
        <v>0</v>
      </c>
      <c r="M795" s="2">
        <f t="shared" si="186"/>
        <v>1.8185124568104172E-4</v>
      </c>
      <c r="N795" s="61">
        <v>6764</v>
      </c>
      <c r="O795" s="61">
        <v>4232</v>
      </c>
      <c r="X795" s="61">
        <v>2</v>
      </c>
      <c r="AG795" t="str">
        <f t="shared" si="179"/>
        <v>Concord</v>
      </c>
      <c r="AH795" t="s">
        <v>1161</v>
      </c>
      <c r="AI795">
        <v>5</v>
      </c>
      <c r="AK795">
        <v>1</v>
      </c>
      <c r="AL795" s="105">
        <v>25</v>
      </c>
      <c r="AM795" s="107">
        <v>17</v>
      </c>
      <c r="AN795" s="107">
        <v>70</v>
      </c>
      <c r="AO795" s="111">
        <v>15060</v>
      </c>
      <c r="AP795" s="111">
        <f t="shared" si="180"/>
        <v>25017</v>
      </c>
      <c r="AQ795" t="s">
        <v>2345</v>
      </c>
      <c r="AR795">
        <f t="shared" si="187"/>
        <v>2515060</v>
      </c>
      <c r="AV795">
        <v>25.89</v>
      </c>
      <c r="AW795">
        <v>0.97</v>
      </c>
      <c r="AX795">
        <v>24.92</v>
      </c>
    </row>
    <row r="796" spans="1:50" hidden="1" outlineLevel="1">
      <c r="A796" s="62" t="s">
        <v>1421</v>
      </c>
      <c r="B796" s="8" t="s">
        <v>1359</v>
      </c>
      <c r="C796" s="1">
        <f t="shared" si="181"/>
        <v>1254</v>
      </c>
      <c r="D796" s="8">
        <f>IF(N796&gt;0, RANK(N796,(N796:P796,Q796:AE796)),0)</f>
        <v>1</v>
      </c>
      <c r="E796" s="8">
        <f>IF(O796&gt;0,RANK(O796,(N796:P796,Q796:AE796)),0)</f>
        <v>2</v>
      </c>
      <c r="F796" s="8">
        <f t="shared" si="182"/>
        <v>0</v>
      </c>
      <c r="G796" s="61">
        <f t="shared" si="177"/>
        <v>506</v>
      </c>
      <c r="H796" s="66">
        <f t="shared" si="178"/>
        <v>0.40350877192982454</v>
      </c>
      <c r="I796" s="7"/>
      <c r="J796" s="2">
        <f t="shared" si="183"/>
        <v>0.70175438596491224</v>
      </c>
      <c r="K796" s="2">
        <f t="shared" si="184"/>
        <v>0.2982456140350877</v>
      </c>
      <c r="L796" s="2">
        <f t="shared" si="185"/>
        <v>0</v>
      </c>
      <c r="M796" s="2">
        <f t="shared" si="186"/>
        <v>5.5511151231257827E-17</v>
      </c>
      <c r="N796" s="61">
        <v>880</v>
      </c>
      <c r="O796" s="61">
        <v>374</v>
      </c>
      <c r="X796" s="61">
        <v>0</v>
      </c>
      <c r="AG796" t="str">
        <f t="shared" si="179"/>
        <v>Conway</v>
      </c>
      <c r="AH796" t="s">
        <v>501</v>
      </c>
      <c r="AI796">
        <v>1</v>
      </c>
      <c r="AK796">
        <v>1</v>
      </c>
      <c r="AL796" s="105">
        <v>25</v>
      </c>
      <c r="AM796" s="107">
        <v>11</v>
      </c>
      <c r="AN796" s="107">
        <v>30</v>
      </c>
      <c r="AO796" s="111">
        <v>15200</v>
      </c>
      <c r="AP796" s="111">
        <f t="shared" si="180"/>
        <v>25011</v>
      </c>
      <c r="AQ796" t="s">
        <v>2345</v>
      </c>
      <c r="AR796">
        <f t="shared" si="187"/>
        <v>2515200</v>
      </c>
      <c r="AV796">
        <v>37.82</v>
      </c>
      <c r="AW796">
        <v>0.11</v>
      </c>
      <c r="AX796">
        <v>37.71</v>
      </c>
    </row>
    <row r="797" spans="1:50" hidden="1" outlineLevel="1">
      <c r="A797" s="62" t="s">
        <v>2443</v>
      </c>
      <c r="B797" s="8" t="s">
        <v>1359</v>
      </c>
      <c r="C797" s="1">
        <f t="shared" si="181"/>
        <v>537</v>
      </c>
      <c r="D797" s="8">
        <f>IF(N797&gt;0, RANK(N797,(N797:P797,Q797:AE797)),0)</f>
        <v>1</v>
      </c>
      <c r="E797" s="8">
        <f>IF(O797&gt;0,RANK(O797,(N797:P797,Q797:AE797)),0)</f>
        <v>2</v>
      </c>
      <c r="F797" s="8">
        <f t="shared" si="182"/>
        <v>0</v>
      </c>
      <c r="G797" s="61">
        <f t="shared" si="177"/>
        <v>201</v>
      </c>
      <c r="H797" s="66">
        <f t="shared" si="178"/>
        <v>0.37430167597765363</v>
      </c>
      <c r="I797" s="7"/>
      <c r="J797" s="2">
        <f t="shared" si="183"/>
        <v>0.68715083798882681</v>
      </c>
      <c r="K797" s="2">
        <f t="shared" si="184"/>
        <v>0.31284916201117319</v>
      </c>
      <c r="L797" s="2">
        <f t="shared" si="185"/>
        <v>0</v>
      </c>
      <c r="M797" s="2">
        <f t="shared" si="186"/>
        <v>0</v>
      </c>
      <c r="N797" s="61">
        <v>369</v>
      </c>
      <c r="O797" s="61">
        <v>168</v>
      </c>
      <c r="X797" s="61">
        <v>0</v>
      </c>
      <c r="AG797" t="str">
        <f t="shared" si="179"/>
        <v>Cummington</v>
      </c>
      <c r="AH797" t="s">
        <v>1112</v>
      </c>
      <c r="AI797">
        <v>1</v>
      </c>
      <c r="AK797">
        <v>1</v>
      </c>
      <c r="AL797" s="105">
        <v>25</v>
      </c>
      <c r="AM797" s="107">
        <v>15</v>
      </c>
      <c r="AN797" s="107">
        <v>20</v>
      </c>
      <c r="AO797" s="111">
        <v>16040</v>
      </c>
      <c r="AP797" s="111">
        <f t="shared" si="180"/>
        <v>25015</v>
      </c>
      <c r="AQ797" t="s">
        <v>2345</v>
      </c>
      <c r="AR797">
        <f t="shared" si="187"/>
        <v>2516040</v>
      </c>
      <c r="AV797">
        <v>23.05</v>
      </c>
      <c r="AW797">
        <v>0</v>
      </c>
      <c r="AX797">
        <v>23.05</v>
      </c>
    </row>
    <row r="798" spans="1:50" hidden="1" outlineLevel="1">
      <c r="A798" s="62" t="s">
        <v>2068</v>
      </c>
      <c r="B798" s="8" t="s">
        <v>1359</v>
      </c>
      <c r="C798" s="1">
        <f t="shared" si="181"/>
        <v>3387</v>
      </c>
      <c r="D798" s="8">
        <f>IF(N798&gt;0, RANK(N798,(N798:P798,Q798:AE798)),0)</f>
        <v>1</v>
      </c>
      <c r="E798" s="8">
        <f>IF(O798&gt;0,RANK(O798,(N798:P798,Q798:AE798)),0)</f>
        <v>2</v>
      </c>
      <c r="F798" s="8">
        <f t="shared" si="182"/>
        <v>0</v>
      </c>
      <c r="G798" s="61">
        <f t="shared" si="177"/>
        <v>954</v>
      </c>
      <c r="H798" s="66">
        <f t="shared" si="178"/>
        <v>0.28166519043401239</v>
      </c>
      <c r="I798" s="7"/>
      <c r="J798" s="2">
        <f t="shared" si="183"/>
        <v>0.64009447888987303</v>
      </c>
      <c r="K798" s="2">
        <f t="shared" si="184"/>
        <v>0.35842928845586064</v>
      </c>
      <c r="L798" s="2">
        <f t="shared" si="185"/>
        <v>0</v>
      </c>
      <c r="M798" s="2">
        <f t="shared" si="186"/>
        <v>1.4762326542663295E-3</v>
      </c>
      <c r="N798" s="61">
        <v>2168</v>
      </c>
      <c r="O798" s="61">
        <v>1214</v>
      </c>
      <c r="X798" s="61">
        <v>5</v>
      </c>
      <c r="AG798" t="str">
        <f t="shared" si="179"/>
        <v>Dalton</v>
      </c>
      <c r="AH798" t="s">
        <v>865</v>
      </c>
      <c r="AI798">
        <v>1</v>
      </c>
      <c r="AK798">
        <v>1</v>
      </c>
      <c r="AL798" s="105">
        <v>25</v>
      </c>
      <c r="AM798" s="107">
        <v>3</v>
      </c>
      <c r="AN798" s="107">
        <v>30</v>
      </c>
      <c r="AO798" s="111">
        <v>16180</v>
      </c>
      <c r="AP798" s="111">
        <f t="shared" si="180"/>
        <v>25003</v>
      </c>
      <c r="AQ798" t="s">
        <v>2345</v>
      </c>
      <c r="AR798">
        <f t="shared" si="187"/>
        <v>2516180</v>
      </c>
      <c r="AV798">
        <v>21.85</v>
      </c>
      <c r="AW798">
        <v>0.04</v>
      </c>
      <c r="AX798">
        <v>21.81</v>
      </c>
    </row>
    <row r="799" spans="1:50" hidden="1" outlineLevel="1">
      <c r="A799" s="62" t="s">
        <v>1767</v>
      </c>
      <c r="B799" s="8" t="s">
        <v>1359</v>
      </c>
      <c r="C799" s="1">
        <f t="shared" si="181"/>
        <v>14561</v>
      </c>
      <c r="D799" s="8">
        <f>IF(N799&gt;0, RANK(N799,(N799:P799,Q799:AE799)),0)</f>
        <v>2</v>
      </c>
      <c r="E799" s="8">
        <f>IF(O799&gt;0,RANK(O799,(N799:P799,Q799:AE799)),0)</f>
        <v>1</v>
      </c>
      <c r="F799" s="8">
        <f t="shared" si="182"/>
        <v>0</v>
      </c>
      <c r="G799" s="61">
        <f t="shared" si="177"/>
        <v>2653</v>
      </c>
      <c r="H799" s="66">
        <f t="shared" si="178"/>
        <v>0.18219902479225328</v>
      </c>
      <c r="I799" s="7"/>
      <c r="J799" s="2">
        <f t="shared" si="183"/>
        <v>0.40876313440010986</v>
      </c>
      <c r="K799" s="2">
        <f t="shared" si="184"/>
        <v>0.59096215919236317</v>
      </c>
      <c r="L799" s="2">
        <f t="shared" si="185"/>
        <v>0</v>
      </c>
      <c r="M799" s="2">
        <f t="shared" si="186"/>
        <v>2.7470640752691455E-4</v>
      </c>
      <c r="N799" s="61">
        <v>5952</v>
      </c>
      <c r="O799" s="61">
        <v>8605</v>
      </c>
      <c r="X799" s="61">
        <v>4</v>
      </c>
      <c r="AG799" t="str">
        <f t="shared" si="179"/>
        <v>Danvers</v>
      </c>
      <c r="AH799" t="s">
        <v>528</v>
      </c>
      <c r="AI799">
        <v>6</v>
      </c>
      <c r="AK799">
        <v>1</v>
      </c>
      <c r="AL799" s="105">
        <v>25</v>
      </c>
      <c r="AM799" s="107">
        <v>9</v>
      </c>
      <c r="AN799" s="107">
        <v>25</v>
      </c>
      <c r="AO799" s="111">
        <v>16250</v>
      </c>
      <c r="AP799" s="111">
        <f t="shared" si="180"/>
        <v>25009</v>
      </c>
      <c r="AQ799" t="s">
        <v>2345</v>
      </c>
      <c r="AR799">
        <f t="shared" si="187"/>
        <v>2516250</v>
      </c>
      <c r="AV799">
        <v>14.09</v>
      </c>
      <c r="AW799">
        <v>0.81</v>
      </c>
      <c r="AX799">
        <v>13.28</v>
      </c>
    </row>
    <row r="800" spans="1:50" hidden="1" outlineLevel="1">
      <c r="A800" s="62" t="s">
        <v>192</v>
      </c>
      <c r="B800" s="8" t="s">
        <v>1359</v>
      </c>
      <c r="C800" s="1">
        <f t="shared" si="181"/>
        <v>16077</v>
      </c>
      <c r="D800" s="8">
        <f>IF(N800&gt;0, RANK(N800,(N800:P800,Q800:AE800)),0)</f>
        <v>1</v>
      </c>
      <c r="E800" s="8">
        <f>IF(O800&gt;0,RANK(O800,(N800:P800,Q800:AE800)),0)</f>
        <v>2</v>
      </c>
      <c r="F800" s="8">
        <f t="shared" si="182"/>
        <v>0</v>
      </c>
      <c r="G800" s="61">
        <f t="shared" si="177"/>
        <v>1433</v>
      </c>
      <c r="H800" s="66">
        <f t="shared" si="178"/>
        <v>8.9133544815575047E-2</v>
      </c>
      <c r="I800" s="7"/>
      <c r="J800" s="2">
        <f t="shared" si="183"/>
        <v>0.54431796977047953</v>
      </c>
      <c r="K800" s="2">
        <f t="shared" si="184"/>
        <v>0.45518442495490452</v>
      </c>
      <c r="L800" s="2">
        <f t="shared" si="185"/>
        <v>0</v>
      </c>
      <c r="M800" s="2">
        <f t="shared" si="186"/>
        <v>4.9760527461595316E-4</v>
      </c>
      <c r="N800" s="61">
        <v>8751</v>
      </c>
      <c r="O800" s="61">
        <v>7318</v>
      </c>
      <c r="X800" s="61">
        <v>8</v>
      </c>
      <c r="AG800" t="str">
        <f t="shared" si="179"/>
        <v>Dartmouth</v>
      </c>
      <c r="AH800" t="s">
        <v>1121</v>
      </c>
      <c r="AI800">
        <v>4</v>
      </c>
      <c r="AK800">
        <v>1</v>
      </c>
      <c r="AL800" s="105">
        <v>25</v>
      </c>
      <c r="AM800" s="107">
        <v>5</v>
      </c>
      <c r="AN800" s="107">
        <v>20</v>
      </c>
      <c r="AO800" s="111">
        <v>16425</v>
      </c>
      <c r="AP800" s="111">
        <f t="shared" si="180"/>
        <v>25005</v>
      </c>
      <c r="AQ800" t="s">
        <v>2345</v>
      </c>
      <c r="AR800">
        <f t="shared" si="187"/>
        <v>2516425</v>
      </c>
      <c r="AV800">
        <v>97.82</v>
      </c>
      <c r="AW800">
        <v>36.25</v>
      </c>
      <c r="AX800">
        <v>61.57</v>
      </c>
    </row>
    <row r="801" spans="1:50" hidden="1" outlineLevel="1">
      <c r="A801" s="62" t="s">
        <v>576</v>
      </c>
      <c r="B801" s="8" t="s">
        <v>1359</v>
      </c>
      <c r="C801" s="1">
        <f t="shared" si="181"/>
        <v>13678</v>
      </c>
      <c r="D801" s="8">
        <f>IF(N801&gt;0, RANK(N801,(N801:P801,Q801:AE801)),0)</f>
        <v>2</v>
      </c>
      <c r="E801" s="8">
        <f>IF(O801&gt;0,RANK(O801,(N801:P801,Q801:AE801)),0)</f>
        <v>1</v>
      </c>
      <c r="F801" s="8">
        <f t="shared" si="182"/>
        <v>0</v>
      </c>
      <c r="G801" s="61">
        <f t="shared" si="177"/>
        <v>236</v>
      </c>
      <c r="H801" s="66">
        <f t="shared" si="178"/>
        <v>1.7253984500657991E-2</v>
      </c>
      <c r="I801" s="7"/>
      <c r="J801" s="2">
        <f t="shared" si="183"/>
        <v>0.49093434712677292</v>
      </c>
      <c r="K801" s="2">
        <f t="shared" si="184"/>
        <v>0.50818833162743093</v>
      </c>
      <c r="L801" s="2">
        <f t="shared" si="185"/>
        <v>0</v>
      </c>
      <c r="M801" s="2">
        <f t="shared" si="186"/>
        <v>8.7732124579620319E-4</v>
      </c>
      <c r="N801" s="61">
        <v>6715</v>
      </c>
      <c r="O801" s="61">
        <v>6951</v>
      </c>
      <c r="X801" s="61">
        <v>12</v>
      </c>
      <c r="AG801" t="str">
        <f t="shared" si="179"/>
        <v>Dedham</v>
      </c>
      <c r="AH801" t="s">
        <v>159</v>
      </c>
      <c r="AI801">
        <v>9</v>
      </c>
      <c r="AK801">
        <v>1</v>
      </c>
      <c r="AL801" s="105">
        <v>25</v>
      </c>
      <c r="AM801" s="107">
        <v>21</v>
      </c>
      <c r="AN801" s="107">
        <v>35</v>
      </c>
      <c r="AO801" s="111">
        <v>16495</v>
      </c>
      <c r="AP801" s="111">
        <f t="shared" si="180"/>
        <v>25021</v>
      </c>
      <c r="AQ801" t="s">
        <v>2345</v>
      </c>
      <c r="AR801">
        <f t="shared" si="187"/>
        <v>2516495</v>
      </c>
      <c r="AV801">
        <v>10.64</v>
      </c>
      <c r="AW801">
        <v>0.19</v>
      </c>
      <c r="AX801">
        <v>10.45</v>
      </c>
    </row>
    <row r="802" spans="1:50" hidden="1" outlineLevel="1">
      <c r="A802" s="62" t="s">
        <v>1943</v>
      </c>
      <c r="B802" s="8" t="s">
        <v>1359</v>
      </c>
      <c r="C802" s="1">
        <f t="shared" si="181"/>
        <v>3016</v>
      </c>
      <c r="D802" s="8">
        <f>IF(N802&gt;0, RANK(N802,(N802:P802,Q802:AE802)),0)</f>
        <v>1</v>
      </c>
      <c r="E802" s="8">
        <f>IF(O802&gt;0,RANK(O802,(N802:P802,Q802:AE802)),0)</f>
        <v>2</v>
      </c>
      <c r="F802" s="8">
        <f t="shared" si="182"/>
        <v>0</v>
      </c>
      <c r="G802" s="61">
        <f t="shared" si="177"/>
        <v>867</v>
      </c>
      <c r="H802" s="66">
        <f t="shared" si="178"/>
        <v>0.28746684350132629</v>
      </c>
      <c r="I802" s="7"/>
      <c r="J802" s="2">
        <f t="shared" si="183"/>
        <v>0.64323607427055707</v>
      </c>
      <c r="K802" s="2">
        <f t="shared" si="184"/>
        <v>0.35576923076923078</v>
      </c>
      <c r="L802" s="2">
        <f t="shared" si="185"/>
        <v>0</v>
      </c>
      <c r="M802" s="2">
        <f t="shared" si="186"/>
        <v>9.946949602121502E-4</v>
      </c>
      <c r="N802" s="61">
        <v>1940</v>
      </c>
      <c r="O802" s="61">
        <v>1073</v>
      </c>
      <c r="X802" s="61">
        <v>3</v>
      </c>
      <c r="AG802" t="str">
        <f t="shared" si="179"/>
        <v>Deerfield</v>
      </c>
      <c r="AH802" t="s">
        <v>501</v>
      </c>
      <c r="AI802">
        <v>1</v>
      </c>
      <c r="AK802">
        <v>1</v>
      </c>
      <c r="AL802" s="105">
        <v>25</v>
      </c>
      <c r="AM802" s="107">
        <v>11</v>
      </c>
      <c r="AN802" s="107">
        <v>35</v>
      </c>
      <c r="AO802" s="111">
        <v>16670</v>
      </c>
      <c r="AP802" s="111">
        <f t="shared" si="180"/>
        <v>25011</v>
      </c>
      <c r="AQ802" t="s">
        <v>2345</v>
      </c>
      <c r="AR802">
        <f t="shared" si="187"/>
        <v>2516670</v>
      </c>
      <c r="AV802">
        <v>33.36</v>
      </c>
      <c r="AW802">
        <v>1.06</v>
      </c>
      <c r="AX802">
        <v>32.29</v>
      </c>
    </row>
    <row r="803" spans="1:50" hidden="1" outlineLevel="1">
      <c r="A803" s="62" t="s">
        <v>1948</v>
      </c>
      <c r="B803" s="8" t="s">
        <v>1359</v>
      </c>
      <c r="C803" s="1">
        <f t="shared" si="181"/>
        <v>9269</v>
      </c>
      <c r="D803" s="8">
        <f>IF(N803&gt;0, RANK(N803,(N803:P803,Q803:AE803)),0)</f>
        <v>2</v>
      </c>
      <c r="E803" s="8">
        <f>IF(O803&gt;0,RANK(O803,(N803:P803,Q803:AE803)),0)</f>
        <v>1</v>
      </c>
      <c r="F803" s="8">
        <f t="shared" si="182"/>
        <v>0</v>
      </c>
      <c r="G803" s="61">
        <f t="shared" si="177"/>
        <v>433</v>
      </c>
      <c r="H803" s="66">
        <f t="shared" si="178"/>
        <v>4.6714855971517963E-2</v>
      </c>
      <c r="I803" s="7"/>
      <c r="J803" s="2">
        <f t="shared" si="183"/>
        <v>0.47664257201424104</v>
      </c>
      <c r="K803" s="2">
        <f t="shared" si="184"/>
        <v>0.52335742798575902</v>
      </c>
      <c r="L803" s="2">
        <f t="shared" si="185"/>
        <v>0</v>
      </c>
      <c r="M803" s="2">
        <f t="shared" si="186"/>
        <v>-1.1102230246251565E-16</v>
      </c>
      <c r="N803" s="61">
        <v>4418</v>
      </c>
      <c r="O803" s="61">
        <v>4851</v>
      </c>
      <c r="X803" s="61">
        <v>0</v>
      </c>
      <c r="AG803" t="str">
        <f t="shared" si="179"/>
        <v>Dennis</v>
      </c>
      <c r="AH803" t="s">
        <v>2385</v>
      </c>
      <c r="AI803">
        <v>10</v>
      </c>
      <c r="AK803">
        <v>1</v>
      </c>
      <c r="AL803" s="105">
        <v>25</v>
      </c>
      <c r="AM803" s="107">
        <v>1</v>
      </c>
      <c r="AN803" s="107">
        <v>25</v>
      </c>
      <c r="AO803" s="111">
        <v>16775</v>
      </c>
      <c r="AP803" s="111">
        <f t="shared" si="180"/>
        <v>25001</v>
      </c>
      <c r="AQ803" t="s">
        <v>2345</v>
      </c>
      <c r="AR803">
        <f t="shared" si="187"/>
        <v>2516775</v>
      </c>
      <c r="AV803">
        <v>22.23</v>
      </c>
      <c r="AW803">
        <v>1.64</v>
      </c>
      <c r="AX803">
        <v>20.6</v>
      </c>
    </row>
    <row r="804" spans="1:50" hidden="1" outlineLevel="1">
      <c r="A804" s="62" t="s">
        <v>1949</v>
      </c>
      <c r="B804" s="8" t="s">
        <v>1359</v>
      </c>
      <c r="C804" s="1">
        <f t="shared" si="181"/>
        <v>3656</v>
      </c>
      <c r="D804" s="8">
        <f>IF(N804&gt;0, RANK(N804,(N804:P804,Q804:AE804)),0)</f>
        <v>2</v>
      </c>
      <c r="E804" s="8">
        <f>IF(O804&gt;0,RANK(O804,(N804:P804,Q804:AE804)),0)</f>
        <v>1</v>
      </c>
      <c r="F804" s="8">
        <f t="shared" si="182"/>
        <v>0</v>
      </c>
      <c r="G804" s="61">
        <f t="shared" ref="G804:G867" si="188">IF(C804&gt;0,MAX(N804:P804)-LARGE(N804:P804,2),0)</f>
        <v>628</v>
      </c>
      <c r="H804" s="66">
        <f t="shared" ref="H804:H867" si="189">IF(C804&gt;0,G804/C804,0)</f>
        <v>0.17177242888402625</v>
      </c>
      <c r="I804" s="7"/>
      <c r="J804" s="2">
        <f t="shared" si="183"/>
        <v>0.41356673960612689</v>
      </c>
      <c r="K804" s="2">
        <f t="shared" si="184"/>
        <v>0.58533916849015322</v>
      </c>
      <c r="L804" s="2">
        <f t="shared" si="185"/>
        <v>0</v>
      </c>
      <c r="M804" s="2">
        <f t="shared" si="186"/>
        <v>1.094091903719896E-3</v>
      </c>
      <c r="N804" s="61">
        <v>1512</v>
      </c>
      <c r="O804" s="61">
        <v>2140</v>
      </c>
      <c r="X804" s="61">
        <v>4</v>
      </c>
      <c r="AG804" t="str">
        <f t="shared" si="179"/>
        <v>Dighton</v>
      </c>
      <c r="AH804" t="s">
        <v>1121</v>
      </c>
      <c r="AI804">
        <v>4</v>
      </c>
      <c r="AK804">
        <v>1</v>
      </c>
      <c r="AL804" s="105">
        <v>25</v>
      </c>
      <c r="AM804" s="107">
        <v>5</v>
      </c>
      <c r="AN804" s="107">
        <v>25</v>
      </c>
      <c r="AO804" s="111">
        <v>16950</v>
      </c>
      <c r="AP804" s="111">
        <f t="shared" si="180"/>
        <v>25005</v>
      </c>
      <c r="AQ804" t="s">
        <v>2345</v>
      </c>
      <c r="AR804">
        <f t="shared" si="187"/>
        <v>2516950</v>
      </c>
      <c r="AV804">
        <v>22.85</v>
      </c>
      <c r="AW804">
        <v>0.47</v>
      </c>
      <c r="AX804">
        <v>22.38</v>
      </c>
    </row>
    <row r="805" spans="1:50" hidden="1" outlineLevel="1">
      <c r="A805" s="62" t="s">
        <v>1336</v>
      </c>
      <c r="B805" s="8" t="s">
        <v>1359</v>
      </c>
      <c r="C805" s="1">
        <f t="shared" si="181"/>
        <v>4522</v>
      </c>
      <c r="D805" s="8">
        <f>IF(N805&gt;0, RANK(N805,(N805:P805,Q805:AE805)),0)</f>
        <v>2</v>
      </c>
      <c r="E805" s="8">
        <f>IF(O805&gt;0,RANK(O805,(N805:P805,Q805:AE805)),0)</f>
        <v>1</v>
      </c>
      <c r="F805" s="8">
        <f t="shared" si="182"/>
        <v>0</v>
      </c>
      <c r="G805" s="61">
        <f t="shared" si="188"/>
        <v>1598</v>
      </c>
      <c r="H805" s="66">
        <f t="shared" si="189"/>
        <v>0.35338345864661652</v>
      </c>
      <c r="I805" s="7"/>
      <c r="J805" s="2">
        <f t="shared" si="183"/>
        <v>0.32330827067669171</v>
      </c>
      <c r="K805" s="2">
        <f t="shared" si="184"/>
        <v>0.67669172932330823</v>
      </c>
      <c r="L805" s="2">
        <f t="shared" si="185"/>
        <v>0</v>
      </c>
      <c r="M805" s="2">
        <f t="shared" si="186"/>
        <v>1.1102230246251565E-16</v>
      </c>
      <c r="N805" s="61">
        <v>1462</v>
      </c>
      <c r="O805" s="61">
        <v>3060</v>
      </c>
      <c r="X805" s="61">
        <v>0</v>
      </c>
      <c r="AG805" t="str">
        <f t="shared" ref="AG805:AG867" si="190">A805</f>
        <v>Douglas</v>
      </c>
      <c r="AH805" s="8" t="s">
        <v>56</v>
      </c>
      <c r="AI805" s="8">
        <v>2</v>
      </c>
      <c r="AK805">
        <v>1</v>
      </c>
      <c r="AL805" s="105">
        <v>25</v>
      </c>
      <c r="AM805" s="107">
        <v>27</v>
      </c>
      <c r="AN805" s="107">
        <v>60</v>
      </c>
      <c r="AO805" s="111">
        <v>17300</v>
      </c>
      <c r="AP805" s="111">
        <f t="shared" si="180"/>
        <v>25027</v>
      </c>
      <c r="AQ805" t="s">
        <v>2345</v>
      </c>
      <c r="AR805">
        <f t="shared" si="187"/>
        <v>2517300</v>
      </c>
      <c r="AV805">
        <v>37.71</v>
      </c>
      <c r="AW805">
        <v>1.34</v>
      </c>
      <c r="AX805">
        <v>36.369999999999997</v>
      </c>
    </row>
    <row r="806" spans="1:50" hidden="1" outlineLevel="1">
      <c r="A806" s="62" t="s">
        <v>985</v>
      </c>
      <c r="B806" s="8" t="s">
        <v>1359</v>
      </c>
      <c r="C806" s="1">
        <f t="shared" si="181"/>
        <v>3579</v>
      </c>
      <c r="D806" s="8">
        <f>IF(N806&gt;0, RANK(N806,(N806:P806,Q806:AE806)),0)</f>
        <v>2</v>
      </c>
      <c r="E806" s="8">
        <f>IF(O806&gt;0,RANK(O806,(N806:P806,Q806:AE806)),0)</f>
        <v>1</v>
      </c>
      <c r="F806" s="8">
        <f t="shared" si="182"/>
        <v>0</v>
      </c>
      <c r="G806" s="61">
        <f t="shared" si="188"/>
        <v>1007</v>
      </c>
      <c r="H806" s="66">
        <f t="shared" si="189"/>
        <v>0.28136350936015647</v>
      </c>
      <c r="I806" s="7"/>
      <c r="J806" s="2">
        <f t="shared" si="183"/>
        <v>0.35903883766415201</v>
      </c>
      <c r="K806" s="2">
        <f t="shared" si="184"/>
        <v>0.64040234702430843</v>
      </c>
      <c r="L806" s="2">
        <f t="shared" si="185"/>
        <v>0</v>
      </c>
      <c r="M806" s="2">
        <f t="shared" si="186"/>
        <v>5.5881531153956221E-4</v>
      </c>
      <c r="N806" s="61">
        <v>1285</v>
      </c>
      <c r="O806" s="61">
        <v>2292</v>
      </c>
      <c r="X806" s="61">
        <v>2</v>
      </c>
      <c r="AG806" t="str">
        <f t="shared" si="190"/>
        <v>Dover</v>
      </c>
      <c r="AH806" t="s">
        <v>159</v>
      </c>
      <c r="AI806">
        <v>4</v>
      </c>
      <c r="AK806">
        <v>1</v>
      </c>
      <c r="AL806" s="105">
        <v>25</v>
      </c>
      <c r="AM806" s="107">
        <v>21</v>
      </c>
      <c r="AN806" s="107">
        <v>40</v>
      </c>
      <c r="AO806" s="111">
        <v>17405</v>
      </c>
      <c r="AP806" s="111">
        <f t="shared" si="180"/>
        <v>25021</v>
      </c>
      <c r="AQ806" t="s">
        <v>2345</v>
      </c>
      <c r="AR806">
        <f t="shared" si="187"/>
        <v>2517405</v>
      </c>
      <c r="AV806">
        <v>15.41</v>
      </c>
      <c r="AW806">
        <v>0.08</v>
      </c>
      <c r="AX806">
        <v>15.33</v>
      </c>
    </row>
    <row r="807" spans="1:50" hidden="1" outlineLevel="1">
      <c r="A807" s="62" t="s">
        <v>1950</v>
      </c>
      <c r="B807" s="8" t="s">
        <v>1359</v>
      </c>
      <c r="C807" s="1">
        <f t="shared" si="181"/>
        <v>15193</v>
      </c>
      <c r="D807" s="8">
        <f>IF(N807&gt;0, RANK(N807,(N807:P807,Q807:AE807)),0)</f>
        <v>2</v>
      </c>
      <c r="E807" s="8">
        <f>IF(O807&gt;0,RANK(O807,(N807:P807,Q807:AE807)),0)</f>
        <v>1</v>
      </c>
      <c r="F807" s="8">
        <f t="shared" si="182"/>
        <v>0</v>
      </c>
      <c r="G807" s="61">
        <f t="shared" si="188"/>
        <v>4195</v>
      </c>
      <c r="H807" s="66">
        <f t="shared" si="189"/>
        <v>0.27611399986836044</v>
      </c>
      <c r="I807" s="7"/>
      <c r="J807" s="2">
        <f t="shared" si="183"/>
        <v>0.36194300006581981</v>
      </c>
      <c r="K807" s="2">
        <f t="shared" si="184"/>
        <v>0.63805699993418019</v>
      </c>
      <c r="L807" s="2">
        <f t="shared" si="185"/>
        <v>0</v>
      </c>
      <c r="M807" s="2">
        <f t="shared" si="186"/>
        <v>0</v>
      </c>
      <c r="N807" s="61">
        <v>5499</v>
      </c>
      <c r="O807" s="61">
        <v>9694</v>
      </c>
      <c r="X807" s="61">
        <v>0</v>
      </c>
      <c r="AG807" t="str">
        <f t="shared" si="190"/>
        <v>Dracut</v>
      </c>
      <c r="AH807" t="s">
        <v>1161</v>
      </c>
      <c r="AI807">
        <v>5</v>
      </c>
      <c r="AK807">
        <v>1</v>
      </c>
      <c r="AL807" s="105">
        <v>25</v>
      </c>
      <c r="AM807" s="107">
        <v>17</v>
      </c>
      <c r="AN807" s="107">
        <v>75</v>
      </c>
      <c r="AO807" s="111">
        <v>17475</v>
      </c>
      <c r="AP807" s="111">
        <f t="shared" ref="AP807:AP870" si="191">AL807*1000+AM807</f>
        <v>25017</v>
      </c>
      <c r="AQ807" t="s">
        <v>2345</v>
      </c>
      <c r="AR807">
        <f t="shared" si="187"/>
        <v>2517475</v>
      </c>
      <c r="AV807">
        <v>21.36</v>
      </c>
      <c r="AW807">
        <v>0.46</v>
      </c>
      <c r="AX807">
        <v>20.9</v>
      </c>
    </row>
    <row r="808" spans="1:50" hidden="1" outlineLevel="1">
      <c r="A808" s="62" t="s">
        <v>1777</v>
      </c>
      <c r="B808" s="8" t="s">
        <v>1359</v>
      </c>
      <c r="C808" s="1">
        <f t="shared" si="181"/>
        <v>5095</v>
      </c>
      <c r="D808" s="8">
        <f>IF(N808&gt;0, RANK(N808,(N808:P808,Q808:AE808)),0)</f>
        <v>2</v>
      </c>
      <c r="E808" s="8">
        <f>IF(O808&gt;0,RANK(O808,(N808:P808,Q808:AE808)),0)</f>
        <v>1</v>
      </c>
      <c r="F808" s="8">
        <f t="shared" si="182"/>
        <v>0</v>
      </c>
      <c r="G808" s="61">
        <f t="shared" si="188"/>
        <v>981</v>
      </c>
      <c r="H808" s="66">
        <f t="shared" si="189"/>
        <v>0.19254170755642788</v>
      </c>
      <c r="I808" s="7"/>
      <c r="J808" s="2">
        <f t="shared" si="183"/>
        <v>0.40372914622178607</v>
      </c>
      <c r="K808" s="2">
        <f t="shared" si="184"/>
        <v>0.59627085377821398</v>
      </c>
      <c r="L808" s="2">
        <f t="shared" si="185"/>
        <v>0</v>
      </c>
      <c r="M808" s="2">
        <f t="shared" si="186"/>
        <v>0</v>
      </c>
      <c r="N808" s="61">
        <v>2057</v>
      </c>
      <c r="O808" s="61">
        <v>3038</v>
      </c>
      <c r="X808" s="61">
        <v>0</v>
      </c>
      <c r="AG808" t="str">
        <f t="shared" si="190"/>
        <v>Dudley</v>
      </c>
      <c r="AH808" s="8" t="s">
        <v>56</v>
      </c>
      <c r="AI808" s="8">
        <v>2</v>
      </c>
      <c r="AK808">
        <v>1</v>
      </c>
      <c r="AL808" s="105">
        <v>25</v>
      </c>
      <c r="AM808" s="107">
        <v>27</v>
      </c>
      <c r="AN808" s="107">
        <v>65</v>
      </c>
      <c r="AO808" s="111">
        <v>17685</v>
      </c>
      <c r="AP808" s="111">
        <f t="shared" si="191"/>
        <v>25027</v>
      </c>
      <c r="AQ808" t="s">
        <v>2345</v>
      </c>
      <c r="AR808">
        <f t="shared" si="187"/>
        <v>2517685</v>
      </c>
      <c r="AV808">
        <v>22.06</v>
      </c>
      <c r="AW808">
        <v>1.01</v>
      </c>
      <c r="AX808">
        <v>21.05</v>
      </c>
    </row>
    <row r="809" spans="1:50" hidden="1" outlineLevel="1">
      <c r="A809" s="62" t="s">
        <v>702</v>
      </c>
      <c r="B809" s="8" t="s">
        <v>1359</v>
      </c>
      <c r="C809" s="1">
        <f t="shared" si="181"/>
        <v>1891</v>
      </c>
      <c r="D809" s="8">
        <f>IF(N809&gt;0, RANK(N809,(N809:P809,Q809:AE809)),0)</f>
        <v>2</v>
      </c>
      <c r="E809" s="8">
        <f>IF(O809&gt;0,RANK(O809,(N809:P809,Q809:AE809)),0)</f>
        <v>1</v>
      </c>
      <c r="F809" s="8">
        <f t="shared" si="182"/>
        <v>0</v>
      </c>
      <c r="G809" s="61">
        <f t="shared" si="188"/>
        <v>477</v>
      </c>
      <c r="H809" s="66">
        <f t="shared" si="189"/>
        <v>0.25224748810153358</v>
      </c>
      <c r="I809" s="7"/>
      <c r="J809" s="2">
        <f t="shared" si="183"/>
        <v>0.37387625594923318</v>
      </c>
      <c r="K809" s="2">
        <f t="shared" si="184"/>
        <v>0.62612374405076676</v>
      </c>
      <c r="L809" s="2">
        <f t="shared" si="185"/>
        <v>0</v>
      </c>
      <c r="M809" s="2">
        <f t="shared" si="186"/>
        <v>0</v>
      </c>
      <c r="N809" s="61">
        <v>707</v>
      </c>
      <c r="O809" s="61">
        <v>1184</v>
      </c>
      <c r="X809" s="61">
        <v>0</v>
      </c>
      <c r="AG809" t="str">
        <f t="shared" si="190"/>
        <v>Dunstable</v>
      </c>
      <c r="AH809" t="s">
        <v>1161</v>
      </c>
      <c r="AI809">
        <v>5</v>
      </c>
      <c r="AK809">
        <v>1</v>
      </c>
      <c r="AL809" s="105">
        <v>25</v>
      </c>
      <c r="AM809" s="107">
        <v>17</v>
      </c>
      <c r="AN809" s="107">
        <v>80</v>
      </c>
      <c r="AO809" s="111">
        <v>17825</v>
      </c>
      <c r="AP809" s="111">
        <f t="shared" si="191"/>
        <v>25017</v>
      </c>
      <c r="AQ809" t="s">
        <v>2345</v>
      </c>
      <c r="AR809">
        <f t="shared" si="187"/>
        <v>2517825</v>
      </c>
      <c r="AV809">
        <v>16.739999999999998</v>
      </c>
      <c r="AW809">
        <v>0.19</v>
      </c>
      <c r="AX809">
        <v>16.55</v>
      </c>
    </row>
    <row r="810" spans="1:50" hidden="1" outlineLevel="1">
      <c r="A810" s="62" t="s">
        <v>603</v>
      </c>
      <c r="B810" s="8" t="s">
        <v>1359</v>
      </c>
      <c r="C810" s="1">
        <f t="shared" si="181"/>
        <v>9622</v>
      </c>
      <c r="D810" s="8">
        <f>IF(N810&gt;0, RANK(N810,(N810:P810,Q810:AE810)),0)</f>
        <v>2</v>
      </c>
      <c r="E810" s="8">
        <f>IF(O810&gt;0,RANK(O810,(N810:P810,Q810:AE810)),0)</f>
        <v>1</v>
      </c>
      <c r="F810" s="8">
        <f t="shared" si="182"/>
        <v>0</v>
      </c>
      <c r="G810" s="61">
        <f t="shared" si="188"/>
        <v>2621</v>
      </c>
      <c r="H810" s="66">
        <f t="shared" si="189"/>
        <v>0.27239659114529202</v>
      </c>
      <c r="I810" s="7"/>
      <c r="J810" s="2">
        <f t="shared" si="183"/>
        <v>0.36364581168156307</v>
      </c>
      <c r="K810" s="2">
        <f t="shared" si="184"/>
        <v>0.63604240282685509</v>
      </c>
      <c r="L810" s="2">
        <f t="shared" si="185"/>
        <v>0</v>
      </c>
      <c r="M810" s="2">
        <f t="shared" si="186"/>
        <v>3.1178549158183966E-4</v>
      </c>
      <c r="N810" s="61">
        <v>3499</v>
      </c>
      <c r="O810" s="61">
        <v>6120</v>
      </c>
      <c r="X810" s="61">
        <v>3</v>
      </c>
      <c r="AG810" t="str">
        <f t="shared" si="190"/>
        <v>Duxbury</v>
      </c>
      <c r="AH810" t="s">
        <v>1072</v>
      </c>
      <c r="AI810">
        <v>10</v>
      </c>
      <c r="AK810">
        <v>1</v>
      </c>
      <c r="AL810" s="105">
        <v>25</v>
      </c>
      <c r="AM810" s="107">
        <v>23</v>
      </c>
      <c r="AN810" s="107">
        <v>25</v>
      </c>
      <c r="AO810" s="111">
        <v>17895</v>
      </c>
      <c r="AP810" s="111">
        <f t="shared" si="191"/>
        <v>25023</v>
      </c>
      <c r="AQ810" t="s">
        <v>2345</v>
      </c>
      <c r="AR810">
        <f t="shared" si="187"/>
        <v>2517895</v>
      </c>
      <c r="AV810">
        <v>37.619999999999997</v>
      </c>
      <c r="AW810">
        <v>13.87</v>
      </c>
      <c r="AX810">
        <v>23.75</v>
      </c>
    </row>
    <row r="811" spans="1:50" hidden="1" outlineLevel="1">
      <c r="A811" s="62" t="s">
        <v>1791</v>
      </c>
      <c r="B811" s="8" t="s">
        <v>1359</v>
      </c>
      <c r="C811" s="1">
        <f t="shared" si="181"/>
        <v>7328</v>
      </c>
      <c r="D811" s="8">
        <f>IF(N811&gt;0, RANK(N811,(N811:P811,Q811:AE811)),0)</f>
        <v>2</v>
      </c>
      <c r="E811" s="8">
        <f>IF(O811&gt;0,RANK(O811,(N811:P811,Q811:AE811)),0)</f>
        <v>1</v>
      </c>
      <c r="F811" s="8">
        <f t="shared" si="182"/>
        <v>0</v>
      </c>
      <c r="G811" s="61">
        <f t="shared" si="188"/>
        <v>1966</v>
      </c>
      <c r="H811" s="66">
        <f t="shared" si="189"/>
        <v>0.26828602620087338</v>
      </c>
      <c r="I811" s="7"/>
      <c r="J811" s="2">
        <f t="shared" si="183"/>
        <v>0.36544759825327511</v>
      </c>
      <c r="K811" s="2">
        <f t="shared" si="184"/>
        <v>0.63373362445414849</v>
      </c>
      <c r="L811" s="2">
        <f t="shared" si="185"/>
        <v>0</v>
      </c>
      <c r="M811" s="2">
        <f t="shared" si="186"/>
        <v>8.1877729257640031E-4</v>
      </c>
      <c r="N811" s="61">
        <v>2678</v>
      </c>
      <c r="O811" s="61">
        <v>4644</v>
      </c>
      <c r="X811" s="61">
        <v>6</v>
      </c>
      <c r="AG811" t="str">
        <f t="shared" si="190"/>
        <v>East Bridgewater</v>
      </c>
      <c r="AH811" t="s">
        <v>1072</v>
      </c>
      <c r="AI811">
        <v>9</v>
      </c>
      <c r="AK811">
        <v>1</v>
      </c>
      <c r="AL811" s="105">
        <v>25</v>
      </c>
      <c r="AM811" s="107">
        <v>23</v>
      </c>
      <c r="AN811" s="107">
        <v>30</v>
      </c>
      <c r="AO811" s="111">
        <v>18455</v>
      </c>
      <c r="AP811" s="111">
        <f t="shared" si="191"/>
        <v>25023</v>
      </c>
      <c r="AQ811" t="s">
        <v>2345</v>
      </c>
      <c r="AR811">
        <f t="shared" si="187"/>
        <v>2518455</v>
      </c>
      <c r="AV811">
        <v>17.5</v>
      </c>
      <c r="AW811">
        <v>0.26</v>
      </c>
      <c r="AX811">
        <v>17.239999999999998</v>
      </c>
    </row>
    <row r="812" spans="1:50" hidden="1" outlineLevel="1">
      <c r="A812" s="62" t="s">
        <v>834</v>
      </c>
      <c r="B812" s="8" t="s">
        <v>1359</v>
      </c>
      <c r="C812" s="1">
        <f t="shared" si="181"/>
        <v>1152</v>
      </c>
      <c r="D812" s="8">
        <f>IF(N812&gt;0, RANK(N812,(N812:P812,Q812:AE812)),0)</f>
        <v>2</v>
      </c>
      <c r="E812" s="8">
        <f>IF(O812&gt;0,RANK(O812,(N812:P812,Q812:AE812)),0)</f>
        <v>1</v>
      </c>
      <c r="F812" s="8">
        <f t="shared" si="182"/>
        <v>0</v>
      </c>
      <c r="G812" s="61">
        <f t="shared" si="188"/>
        <v>372</v>
      </c>
      <c r="H812" s="66">
        <f t="shared" si="189"/>
        <v>0.32291666666666669</v>
      </c>
      <c r="I812" s="7"/>
      <c r="J812" s="2">
        <f t="shared" si="183"/>
        <v>0.33854166666666669</v>
      </c>
      <c r="K812" s="2">
        <f t="shared" si="184"/>
        <v>0.66145833333333337</v>
      </c>
      <c r="L812" s="2">
        <f t="shared" si="185"/>
        <v>0</v>
      </c>
      <c r="M812" s="2">
        <f t="shared" si="186"/>
        <v>-1.1102230246251565E-16</v>
      </c>
      <c r="N812" s="61">
        <v>390</v>
      </c>
      <c r="O812" s="61">
        <v>762</v>
      </c>
      <c r="X812" s="61">
        <v>0</v>
      </c>
      <c r="AG812" t="str">
        <f t="shared" si="190"/>
        <v>East Brookfield</v>
      </c>
      <c r="AH812" s="8" t="s">
        <v>56</v>
      </c>
      <c r="AI812" s="8">
        <v>2</v>
      </c>
      <c r="AK812">
        <v>1</v>
      </c>
      <c r="AL812" s="105">
        <v>25</v>
      </c>
      <c r="AM812" s="107">
        <v>27</v>
      </c>
      <c r="AN812" s="107">
        <v>70</v>
      </c>
      <c r="AO812" s="111">
        <v>18560</v>
      </c>
      <c r="AP812" s="111">
        <f t="shared" si="191"/>
        <v>25027</v>
      </c>
      <c r="AQ812" t="s">
        <v>2345</v>
      </c>
      <c r="AR812">
        <f t="shared" si="187"/>
        <v>2518560</v>
      </c>
      <c r="AV812">
        <v>10.38</v>
      </c>
      <c r="AW812">
        <v>0.53</v>
      </c>
      <c r="AX812">
        <v>9.84</v>
      </c>
    </row>
    <row r="813" spans="1:50" hidden="1" outlineLevel="1">
      <c r="A813" s="62" t="s">
        <v>1988</v>
      </c>
      <c r="B813" s="8" t="s">
        <v>1359</v>
      </c>
      <c r="C813" s="1">
        <f t="shared" si="181"/>
        <v>8715</v>
      </c>
      <c r="D813" s="8">
        <f>IF(N813&gt;0, RANK(N813,(N813:P813,Q813:AE813)),0)</f>
        <v>2</v>
      </c>
      <c r="E813" s="8">
        <f>IF(O813&gt;0,RANK(O813,(N813:P813,Q813:AE813)),0)</f>
        <v>1</v>
      </c>
      <c r="F813" s="8">
        <f t="shared" si="182"/>
        <v>0</v>
      </c>
      <c r="G813" s="61">
        <f t="shared" si="188"/>
        <v>2031</v>
      </c>
      <c r="H813" s="66">
        <f t="shared" si="189"/>
        <v>0.23304647160068848</v>
      </c>
      <c r="I813" s="7"/>
      <c r="J813" s="2">
        <f t="shared" si="183"/>
        <v>0.38221457257601837</v>
      </c>
      <c r="K813" s="2">
        <f t="shared" si="184"/>
        <v>0.6152610441767068</v>
      </c>
      <c r="L813" s="2">
        <f t="shared" si="185"/>
        <v>0</v>
      </c>
      <c r="M813" s="2">
        <f t="shared" si="186"/>
        <v>2.5243832472747751E-3</v>
      </c>
      <c r="N813" s="61">
        <v>3331</v>
      </c>
      <c r="O813" s="61">
        <v>5362</v>
      </c>
      <c r="X813" s="61">
        <v>22</v>
      </c>
      <c r="AG813" t="str">
        <f t="shared" si="190"/>
        <v>East Longmeadow</v>
      </c>
      <c r="AH813" t="s">
        <v>1888</v>
      </c>
      <c r="AI813">
        <v>2</v>
      </c>
      <c r="AK813">
        <v>1</v>
      </c>
      <c r="AL813" s="105">
        <v>25</v>
      </c>
      <c r="AM813" s="107">
        <v>13</v>
      </c>
      <c r="AN813" s="107">
        <v>30</v>
      </c>
      <c r="AO813" s="111">
        <v>19645</v>
      </c>
      <c r="AP813" s="111">
        <f t="shared" si="191"/>
        <v>25013</v>
      </c>
      <c r="AQ813" t="s">
        <v>2345</v>
      </c>
      <c r="AR813">
        <f t="shared" si="187"/>
        <v>2519645</v>
      </c>
      <c r="AV813">
        <v>13.01</v>
      </c>
      <c r="AW813">
        <v>0.04</v>
      </c>
      <c r="AX813">
        <v>12.97</v>
      </c>
    </row>
    <row r="814" spans="1:50" hidden="1" outlineLevel="1">
      <c r="A814" s="62" t="s">
        <v>1722</v>
      </c>
      <c r="B814" s="8" t="s">
        <v>1359</v>
      </c>
      <c r="C814" s="1">
        <f t="shared" si="181"/>
        <v>3688</v>
      </c>
      <c r="D814" s="8">
        <f>IF(N814&gt;0, RANK(N814,(N814:P814,Q814:AE814)),0)</f>
        <v>1</v>
      </c>
      <c r="E814" s="8">
        <f>IF(O814&gt;0,RANK(O814,(N814:P814,Q814:AE814)),0)</f>
        <v>2</v>
      </c>
      <c r="F814" s="8">
        <f t="shared" si="182"/>
        <v>0</v>
      </c>
      <c r="G814" s="61">
        <f t="shared" si="188"/>
        <v>334</v>
      </c>
      <c r="H814" s="66">
        <f t="shared" si="189"/>
        <v>9.0563991323210413E-2</v>
      </c>
      <c r="I814" s="7"/>
      <c r="J814" s="2">
        <f t="shared" si="183"/>
        <v>0.54501084598698479</v>
      </c>
      <c r="K814" s="2">
        <f t="shared" si="184"/>
        <v>0.45444685466377438</v>
      </c>
      <c r="L814" s="2">
        <f t="shared" si="185"/>
        <v>0</v>
      </c>
      <c r="M814" s="2">
        <f t="shared" si="186"/>
        <v>5.4229934924082679E-4</v>
      </c>
      <c r="N814" s="61">
        <v>2010</v>
      </c>
      <c r="O814" s="61">
        <v>1676</v>
      </c>
      <c r="X814" s="61">
        <v>2</v>
      </c>
      <c r="AG814" t="str">
        <f t="shared" si="190"/>
        <v>Eastham</v>
      </c>
      <c r="AH814" t="s">
        <v>2385</v>
      </c>
      <c r="AI814">
        <v>10</v>
      </c>
      <c r="AK814">
        <v>1</v>
      </c>
      <c r="AL814" s="105">
        <v>25</v>
      </c>
      <c r="AM814" s="107">
        <v>1</v>
      </c>
      <c r="AN814" s="107">
        <v>30</v>
      </c>
      <c r="AO814" s="111">
        <v>19295</v>
      </c>
      <c r="AP814" s="111">
        <f t="shared" si="191"/>
        <v>25001</v>
      </c>
      <c r="AQ814" t="s">
        <v>2345</v>
      </c>
      <c r="AR814">
        <f t="shared" si="187"/>
        <v>2519295</v>
      </c>
      <c r="AV814">
        <v>27.25</v>
      </c>
      <c r="AW814">
        <v>13.26</v>
      </c>
      <c r="AX814">
        <v>13.99</v>
      </c>
    </row>
    <row r="815" spans="1:50" hidden="1" outlineLevel="1">
      <c r="A815" s="62" t="s">
        <v>1379</v>
      </c>
      <c r="B815" s="8" t="s">
        <v>1359</v>
      </c>
      <c r="C815" s="1">
        <f t="shared" si="181"/>
        <v>9017</v>
      </c>
      <c r="D815" s="8">
        <f>IF(N815&gt;0, RANK(N815,(N815:P815,Q815:AE815)),0)</f>
        <v>1</v>
      </c>
      <c r="E815" s="8">
        <f>IF(O815&gt;0,RANK(O815,(N815:P815,Q815:AE815)),0)</f>
        <v>2</v>
      </c>
      <c r="F815" s="8">
        <f t="shared" si="182"/>
        <v>0</v>
      </c>
      <c r="G815" s="61">
        <f t="shared" si="188"/>
        <v>2471</v>
      </c>
      <c r="H815" s="66">
        <f t="shared" si="189"/>
        <v>0.27403792835754687</v>
      </c>
      <c r="I815" s="7"/>
      <c r="J815" s="2">
        <f t="shared" si="183"/>
        <v>0.63657535765775752</v>
      </c>
      <c r="K815" s="2">
        <f t="shared" si="184"/>
        <v>0.36253742930021071</v>
      </c>
      <c r="L815" s="2">
        <f t="shared" si="185"/>
        <v>0</v>
      </c>
      <c r="M815" s="2">
        <f t="shared" si="186"/>
        <v>8.8721304203176476E-4</v>
      </c>
      <c r="N815" s="61">
        <v>5740</v>
      </c>
      <c r="O815" s="61">
        <v>3269</v>
      </c>
      <c r="X815" s="61">
        <v>8</v>
      </c>
      <c r="AG815" t="str">
        <f t="shared" si="190"/>
        <v>Easthampton</v>
      </c>
      <c r="AH815" t="s">
        <v>1112</v>
      </c>
      <c r="AI815">
        <v>1</v>
      </c>
      <c r="AK815">
        <v>1</v>
      </c>
      <c r="AL815" s="105">
        <v>25</v>
      </c>
      <c r="AM815" s="107">
        <v>15</v>
      </c>
      <c r="AN815" s="107">
        <v>25</v>
      </c>
      <c r="AO815" s="111">
        <v>19330</v>
      </c>
      <c r="AP815" s="111">
        <f t="shared" si="191"/>
        <v>25015</v>
      </c>
      <c r="AQ815" t="s">
        <v>1462</v>
      </c>
      <c r="AR815">
        <f t="shared" si="187"/>
        <v>2519330</v>
      </c>
      <c r="AV815">
        <v>13.6</v>
      </c>
      <c r="AW815">
        <v>0.19</v>
      </c>
      <c r="AX815">
        <v>13.42</v>
      </c>
    </row>
    <row r="816" spans="1:50" hidden="1" outlineLevel="1">
      <c r="A816" s="62" t="s">
        <v>1639</v>
      </c>
      <c r="B816" s="8" t="s">
        <v>1359</v>
      </c>
      <c r="C816" s="1">
        <f t="shared" si="181"/>
        <v>12074</v>
      </c>
      <c r="D816" s="8">
        <f>IF(N816&gt;0, RANK(N816,(N816:P816,Q816:AE816)),0)</f>
        <v>2</v>
      </c>
      <c r="E816" s="8">
        <f>IF(O816&gt;0,RANK(O816,(N816:P816,Q816:AE816)),0)</f>
        <v>1</v>
      </c>
      <c r="F816" s="8">
        <f t="shared" si="182"/>
        <v>0</v>
      </c>
      <c r="G816" s="61">
        <f t="shared" si="188"/>
        <v>2354</v>
      </c>
      <c r="H816" s="66">
        <f t="shared" si="189"/>
        <v>0.19496438628457843</v>
      </c>
      <c r="I816" s="7"/>
      <c r="J816" s="2">
        <f t="shared" si="183"/>
        <v>0.4023521616697035</v>
      </c>
      <c r="K816" s="2">
        <f t="shared" si="184"/>
        <v>0.59731654795428191</v>
      </c>
      <c r="L816" s="2">
        <f t="shared" si="185"/>
        <v>0</v>
      </c>
      <c r="M816" s="2">
        <f t="shared" si="186"/>
        <v>3.3129037601464795E-4</v>
      </c>
      <c r="N816" s="61">
        <v>4858</v>
      </c>
      <c r="O816" s="61">
        <v>7212</v>
      </c>
      <c r="X816" s="61">
        <v>4</v>
      </c>
      <c r="AG816" t="str">
        <f t="shared" si="190"/>
        <v>Easton</v>
      </c>
      <c r="AH816" t="s">
        <v>1121</v>
      </c>
      <c r="AI816">
        <v>9</v>
      </c>
      <c r="AK816">
        <v>1</v>
      </c>
      <c r="AL816" s="105">
        <v>25</v>
      </c>
      <c r="AM816" s="107">
        <v>5</v>
      </c>
      <c r="AN816" s="107">
        <v>30</v>
      </c>
      <c r="AO816" s="111">
        <v>20100</v>
      </c>
      <c r="AP816" s="111">
        <f t="shared" si="191"/>
        <v>25005</v>
      </c>
      <c r="AQ816" t="s">
        <v>2345</v>
      </c>
      <c r="AR816">
        <f t="shared" si="187"/>
        <v>2520100</v>
      </c>
      <c r="AV816">
        <v>29.17</v>
      </c>
      <c r="AW816">
        <v>0.74</v>
      </c>
      <c r="AX816">
        <v>28.44</v>
      </c>
    </row>
    <row r="817" spans="1:50" hidden="1" outlineLevel="1">
      <c r="A817" s="62" t="s">
        <v>1640</v>
      </c>
      <c r="B817" s="8" t="s">
        <v>1359</v>
      </c>
      <c r="C817" s="1">
        <f t="shared" si="181"/>
        <v>2560</v>
      </c>
      <c r="D817" s="8">
        <f>IF(N817&gt;0, RANK(N817,(N817:P817,Q817:AE817)),0)</f>
        <v>1</v>
      </c>
      <c r="E817" s="8">
        <f>IF(O817&gt;0,RANK(O817,(N817:P817,Q817:AE817)),0)</f>
        <v>2</v>
      </c>
      <c r="F817" s="8">
        <f t="shared" si="182"/>
        <v>0</v>
      </c>
      <c r="G817" s="61">
        <f t="shared" si="188"/>
        <v>463</v>
      </c>
      <c r="H817" s="66">
        <f t="shared" si="189"/>
        <v>0.18085937499999999</v>
      </c>
      <c r="I817" s="7"/>
      <c r="J817" s="2">
        <f t="shared" si="183"/>
        <v>0.59023437499999998</v>
      </c>
      <c r="K817" s="2">
        <f t="shared" si="184"/>
        <v>0.40937499999999999</v>
      </c>
      <c r="L817" s="2">
        <f t="shared" si="185"/>
        <v>0</v>
      </c>
      <c r="M817" s="2">
        <f t="shared" si="186"/>
        <v>3.9062500000003331E-4</v>
      </c>
      <c r="N817" s="61">
        <v>1511</v>
      </c>
      <c r="O817" s="61">
        <v>1048</v>
      </c>
      <c r="X817" s="61">
        <v>1</v>
      </c>
      <c r="AG817" t="str">
        <f t="shared" si="190"/>
        <v>Edgartown</v>
      </c>
      <c r="AH817" t="s">
        <v>1502</v>
      </c>
      <c r="AI817">
        <v>10</v>
      </c>
      <c r="AK817">
        <v>1</v>
      </c>
      <c r="AL817" s="105">
        <v>25</v>
      </c>
      <c r="AM817" s="107">
        <v>7</v>
      </c>
      <c r="AN817" s="107">
        <v>10</v>
      </c>
      <c r="AO817" s="111">
        <v>21150</v>
      </c>
      <c r="AP817" s="111">
        <f t="shared" si="191"/>
        <v>25007</v>
      </c>
      <c r="AQ817" t="s">
        <v>2345</v>
      </c>
      <c r="AR817">
        <f t="shared" si="187"/>
        <v>2521150</v>
      </c>
      <c r="AV817">
        <v>122.74</v>
      </c>
      <c r="AW817">
        <v>95.75</v>
      </c>
      <c r="AX817">
        <v>26.99</v>
      </c>
    </row>
    <row r="818" spans="1:50" hidden="1" outlineLevel="1">
      <c r="A818" s="62" t="s">
        <v>1975</v>
      </c>
      <c r="B818" s="8" t="s">
        <v>1359</v>
      </c>
      <c r="C818" s="1">
        <f t="shared" si="181"/>
        <v>830</v>
      </c>
      <c r="D818" s="8">
        <f>IF(N818&gt;0, RANK(N818,(N818:P818,Q818:AE818)),0)</f>
        <v>1</v>
      </c>
      <c r="E818" s="8">
        <f>IF(O818&gt;0,RANK(O818,(N818:P818,Q818:AE818)),0)</f>
        <v>2</v>
      </c>
      <c r="F818" s="8">
        <f t="shared" si="182"/>
        <v>0</v>
      </c>
      <c r="G818" s="61">
        <f t="shared" si="188"/>
        <v>420</v>
      </c>
      <c r="H818" s="66">
        <f t="shared" si="189"/>
        <v>0.50602409638554213</v>
      </c>
      <c r="I818" s="7"/>
      <c r="J818" s="2">
        <f t="shared" si="183"/>
        <v>0.75301204819277112</v>
      </c>
      <c r="K818" s="2">
        <f t="shared" si="184"/>
        <v>0.24698795180722891</v>
      </c>
      <c r="L818" s="2">
        <f t="shared" si="185"/>
        <v>0</v>
      </c>
      <c r="M818" s="2">
        <f t="shared" si="186"/>
        <v>-2.7755575615628914E-17</v>
      </c>
      <c r="N818" s="61">
        <v>625</v>
      </c>
      <c r="O818" s="61">
        <v>205</v>
      </c>
      <c r="X818" s="61">
        <v>0</v>
      </c>
      <c r="AG818" t="str">
        <f t="shared" si="190"/>
        <v>Egremont</v>
      </c>
      <c r="AH818" t="s">
        <v>865</v>
      </c>
      <c r="AI818">
        <v>1</v>
      </c>
      <c r="AK818">
        <v>1</v>
      </c>
      <c r="AL818" s="105">
        <v>25</v>
      </c>
      <c r="AM818" s="107">
        <v>3</v>
      </c>
      <c r="AN818" s="107">
        <v>35</v>
      </c>
      <c r="AO818" s="111">
        <v>21360</v>
      </c>
      <c r="AP818" s="111">
        <f t="shared" si="191"/>
        <v>25003</v>
      </c>
      <c r="AQ818" t="s">
        <v>2345</v>
      </c>
      <c r="AR818">
        <f t="shared" si="187"/>
        <v>2521360</v>
      </c>
      <c r="AV818">
        <v>18.95</v>
      </c>
      <c r="AW818">
        <v>0.12</v>
      </c>
      <c r="AX818">
        <v>18.84</v>
      </c>
    </row>
    <row r="819" spans="1:50" hidden="1" outlineLevel="1">
      <c r="A819" s="62" t="s">
        <v>1280</v>
      </c>
      <c r="B819" s="8" t="s">
        <v>1359</v>
      </c>
      <c r="C819" s="1">
        <f t="shared" si="181"/>
        <v>776</v>
      </c>
      <c r="D819" s="8">
        <f>IF(N819&gt;0, RANK(N819,(N819:P819,Q819:AE819)),0)</f>
        <v>1</v>
      </c>
      <c r="E819" s="8">
        <f>IF(O819&gt;0,RANK(O819,(N819:P819,Q819:AE819)),0)</f>
        <v>2</v>
      </c>
      <c r="F819" s="8">
        <f t="shared" si="182"/>
        <v>0</v>
      </c>
      <c r="G819" s="61">
        <f t="shared" si="188"/>
        <v>178</v>
      </c>
      <c r="H819" s="66">
        <f t="shared" si="189"/>
        <v>0.22938144329896906</v>
      </c>
      <c r="I819" s="7"/>
      <c r="J819" s="2">
        <f t="shared" si="183"/>
        <v>0.61340206185567014</v>
      </c>
      <c r="K819" s="2">
        <f t="shared" si="184"/>
        <v>0.38402061855670105</v>
      </c>
      <c r="L819" s="2">
        <f t="shared" si="185"/>
        <v>0</v>
      </c>
      <c r="M819" s="2">
        <f t="shared" si="186"/>
        <v>2.5773195876288013E-3</v>
      </c>
      <c r="N819" s="61">
        <v>476</v>
      </c>
      <c r="O819" s="61">
        <v>298</v>
      </c>
      <c r="X819" s="61">
        <v>2</v>
      </c>
      <c r="AG819" t="str">
        <f t="shared" si="190"/>
        <v>Erving</v>
      </c>
      <c r="AH819" t="s">
        <v>501</v>
      </c>
      <c r="AI819">
        <v>1</v>
      </c>
      <c r="AK819">
        <v>1</v>
      </c>
      <c r="AL819" s="105">
        <v>25</v>
      </c>
      <c r="AM819" s="107">
        <v>11</v>
      </c>
      <c r="AN819" s="107">
        <v>40</v>
      </c>
      <c r="AO819" s="111">
        <v>21780</v>
      </c>
      <c r="AP819" s="111">
        <f t="shared" si="191"/>
        <v>25011</v>
      </c>
      <c r="AQ819" t="s">
        <v>2345</v>
      </c>
      <c r="AR819">
        <f t="shared" si="187"/>
        <v>2521780</v>
      </c>
      <c r="AV819">
        <v>14.39</v>
      </c>
      <c r="AW819">
        <v>0.52</v>
      </c>
      <c r="AX819">
        <v>13.87</v>
      </c>
    </row>
    <row r="820" spans="1:50" hidden="1" outlineLevel="1">
      <c r="A820" s="62" t="s">
        <v>528</v>
      </c>
      <c r="B820" s="8" t="s">
        <v>1359</v>
      </c>
      <c r="C820" s="1">
        <f t="shared" si="181"/>
        <v>2166</v>
      </c>
      <c r="D820" s="8">
        <f>IF(N820&gt;0, RANK(N820,(N820:P820,Q820:AE820)),0)</f>
        <v>2</v>
      </c>
      <c r="E820" s="8">
        <f>IF(O820&gt;0,RANK(O820,(N820:P820,Q820:AE820)),0)</f>
        <v>1</v>
      </c>
      <c r="F820" s="8">
        <f t="shared" si="182"/>
        <v>0</v>
      </c>
      <c r="G820" s="61">
        <f t="shared" si="188"/>
        <v>250</v>
      </c>
      <c r="H820" s="66">
        <f t="shared" si="189"/>
        <v>0.11542012927054478</v>
      </c>
      <c r="I820" s="7"/>
      <c r="J820" s="2">
        <f t="shared" si="183"/>
        <v>0.4422899353647276</v>
      </c>
      <c r="K820" s="2">
        <f t="shared" si="184"/>
        <v>0.5577100646352724</v>
      </c>
      <c r="L820" s="2">
        <f t="shared" si="185"/>
        <v>0</v>
      </c>
      <c r="M820" s="2">
        <f t="shared" si="186"/>
        <v>0</v>
      </c>
      <c r="N820" s="61">
        <v>958</v>
      </c>
      <c r="O820" s="61">
        <v>1208</v>
      </c>
      <c r="X820" s="61">
        <v>0</v>
      </c>
      <c r="AG820" t="str">
        <f t="shared" si="190"/>
        <v>Essex</v>
      </c>
      <c r="AH820" t="s">
        <v>528</v>
      </c>
      <c r="AI820">
        <v>6</v>
      </c>
      <c r="AK820">
        <v>1</v>
      </c>
      <c r="AL820" s="105">
        <v>25</v>
      </c>
      <c r="AM820" s="107">
        <v>9</v>
      </c>
      <c r="AN820" s="107">
        <v>30</v>
      </c>
      <c r="AO820" s="111">
        <v>21850</v>
      </c>
      <c r="AP820" s="111">
        <f t="shared" si="191"/>
        <v>25009</v>
      </c>
      <c r="AQ820" t="s">
        <v>2345</v>
      </c>
      <c r="AR820">
        <f t="shared" si="187"/>
        <v>2521850</v>
      </c>
      <c r="AV820">
        <v>15.94</v>
      </c>
      <c r="AW820">
        <v>1.78</v>
      </c>
      <c r="AX820">
        <v>14.16</v>
      </c>
    </row>
    <row r="821" spans="1:50" hidden="1" outlineLevel="1">
      <c r="A821" s="62" t="s">
        <v>1947</v>
      </c>
      <c r="B821" s="8" t="s">
        <v>1359</v>
      </c>
      <c r="C821" s="1">
        <f t="shared" si="181"/>
        <v>13095</v>
      </c>
      <c r="D821" s="8">
        <f>IF(N821&gt;0, RANK(N821,(N821:P821,Q821:AE821)),0)</f>
        <v>1</v>
      </c>
      <c r="E821" s="8">
        <f>IF(O821&gt;0,RANK(O821,(N821:P821,Q821:AE821)),0)</f>
        <v>2</v>
      </c>
      <c r="F821" s="8">
        <f t="shared" si="182"/>
        <v>0</v>
      </c>
      <c r="G821" s="61">
        <f t="shared" si="188"/>
        <v>3752</v>
      </c>
      <c r="H821" s="66">
        <f t="shared" si="189"/>
        <v>0.28652157311951126</v>
      </c>
      <c r="I821" s="7"/>
      <c r="J821" s="2">
        <f t="shared" si="183"/>
        <v>0.64268804887361586</v>
      </c>
      <c r="K821" s="2">
        <f t="shared" si="184"/>
        <v>0.35616647575410459</v>
      </c>
      <c r="L821" s="2">
        <f t="shared" si="185"/>
        <v>0</v>
      </c>
      <c r="M821" s="2">
        <f t="shared" si="186"/>
        <v>1.1454753722795474E-3</v>
      </c>
      <c r="N821" s="61">
        <v>8416</v>
      </c>
      <c r="O821" s="61">
        <v>4664</v>
      </c>
      <c r="X821" s="61">
        <v>15</v>
      </c>
      <c r="AG821" t="str">
        <f t="shared" si="190"/>
        <v>Everett</v>
      </c>
      <c r="AH821" t="s">
        <v>1161</v>
      </c>
      <c r="AI821">
        <v>7</v>
      </c>
      <c r="AK821">
        <v>1</v>
      </c>
      <c r="AL821" s="105">
        <v>25</v>
      </c>
      <c r="AM821" s="107">
        <v>17</v>
      </c>
      <c r="AN821" s="107">
        <v>85</v>
      </c>
      <c r="AO821" s="111">
        <v>21990</v>
      </c>
      <c r="AP821" s="111">
        <f t="shared" si="191"/>
        <v>25017</v>
      </c>
      <c r="AQ821" t="s">
        <v>1462</v>
      </c>
      <c r="AR821">
        <f t="shared" si="187"/>
        <v>2521990</v>
      </c>
      <c r="AV821">
        <v>3.67</v>
      </c>
      <c r="AW821">
        <v>0.28000000000000003</v>
      </c>
      <c r="AX821">
        <v>3.38</v>
      </c>
    </row>
    <row r="822" spans="1:50" hidden="1" outlineLevel="1">
      <c r="A822" s="62" t="s">
        <v>2160</v>
      </c>
      <c r="B822" s="8" t="s">
        <v>1359</v>
      </c>
      <c r="C822" s="1">
        <f t="shared" si="181"/>
        <v>8219</v>
      </c>
      <c r="D822" s="8">
        <f>IF(N822&gt;0, RANK(N822,(N822:P822,Q822:AE822)),0)</f>
        <v>1</v>
      </c>
      <c r="E822" s="8">
        <f>IF(O822&gt;0,RANK(O822,(N822:P822,Q822:AE822)),0)</f>
        <v>2</v>
      </c>
      <c r="F822" s="8">
        <f t="shared" si="182"/>
        <v>0</v>
      </c>
      <c r="G822" s="61">
        <f t="shared" si="188"/>
        <v>805</v>
      </c>
      <c r="H822" s="66">
        <f t="shared" si="189"/>
        <v>9.7943788782090285E-2</v>
      </c>
      <c r="I822" s="7"/>
      <c r="J822" s="2">
        <f t="shared" si="183"/>
        <v>0.54848521717970555</v>
      </c>
      <c r="K822" s="2">
        <f t="shared" si="184"/>
        <v>0.4505414283976153</v>
      </c>
      <c r="L822" s="2">
        <f t="shared" si="185"/>
        <v>0</v>
      </c>
      <c r="M822" s="2">
        <f t="shared" si="186"/>
        <v>9.7335442267915129E-4</v>
      </c>
      <c r="N822" s="61">
        <v>4508</v>
      </c>
      <c r="O822" s="61">
        <v>3703</v>
      </c>
      <c r="X822" s="61">
        <v>8</v>
      </c>
      <c r="AG822" t="str">
        <f t="shared" si="190"/>
        <v>Fairhaven</v>
      </c>
      <c r="AH822" t="s">
        <v>1121</v>
      </c>
      <c r="AI822">
        <v>4</v>
      </c>
      <c r="AK822">
        <v>1</v>
      </c>
      <c r="AL822" s="105">
        <v>25</v>
      </c>
      <c r="AM822" s="107">
        <v>5</v>
      </c>
      <c r="AN822" s="107">
        <v>35</v>
      </c>
      <c r="AO822" s="111">
        <v>22130</v>
      </c>
      <c r="AP822" s="111">
        <f t="shared" si="191"/>
        <v>25005</v>
      </c>
      <c r="AQ822" t="s">
        <v>2345</v>
      </c>
      <c r="AR822">
        <f t="shared" si="187"/>
        <v>2522130</v>
      </c>
      <c r="AV822">
        <v>14.1</v>
      </c>
      <c r="AW822">
        <v>1.7</v>
      </c>
      <c r="AX822">
        <v>12.4</v>
      </c>
    </row>
    <row r="823" spans="1:50" hidden="1" outlineLevel="1">
      <c r="A823" s="62" t="s">
        <v>1144</v>
      </c>
      <c r="B823" s="8" t="s">
        <v>1359</v>
      </c>
      <c r="C823" s="1">
        <f t="shared" si="181"/>
        <v>29405</v>
      </c>
      <c r="D823" s="8">
        <f>IF(N823&gt;0, RANK(N823,(N823:P823,Q823:AE823)),0)</f>
        <v>1</v>
      </c>
      <c r="E823" s="8">
        <f>IF(O823&gt;0,RANK(O823,(N823:P823,Q823:AE823)),0)</f>
        <v>2</v>
      </c>
      <c r="F823" s="8">
        <f t="shared" si="182"/>
        <v>0</v>
      </c>
      <c r="G823" s="61">
        <f t="shared" si="188"/>
        <v>10397</v>
      </c>
      <c r="H823" s="66">
        <f t="shared" si="189"/>
        <v>0.35357932324434621</v>
      </c>
      <c r="I823" s="7"/>
      <c r="J823" s="2">
        <f t="shared" si="183"/>
        <v>0.67668763815677602</v>
      </c>
      <c r="K823" s="2">
        <f t="shared" si="184"/>
        <v>0.32310831491242986</v>
      </c>
      <c r="L823" s="2">
        <f t="shared" si="185"/>
        <v>0</v>
      </c>
      <c r="M823" s="2">
        <f t="shared" si="186"/>
        <v>2.0404693079412173E-4</v>
      </c>
      <c r="N823" s="61">
        <v>19898</v>
      </c>
      <c r="O823" s="61">
        <v>9501</v>
      </c>
      <c r="X823" s="61">
        <v>6</v>
      </c>
      <c r="AG823" t="str">
        <f t="shared" si="190"/>
        <v>Fall River</v>
      </c>
      <c r="AH823" t="s">
        <v>1121</v>
      </c>
      <c r="AI823">
        <v>0</v>
      </c>
      <c r="AK823">
        <v>1</v>
      </c>
      <c r="AL823" s="105">
        <v>25</v>
      </c>
      <c r="AM823" s="107">
        <v>5</v>
      </c>
      <c r="AN823" s="107">
        <v>40</v>
      </c>
      <c r="AO823" s="111">
        <v>23000</v>
      </c>
      <c r="AP823" s="111">
        <f t="shared" si="191"/>
        <v>25005</v>
      </c>
      <c r="AQ823" t="s">
        <v>1462</v>
      </c>
      <c r="AR823">
        <f t="shared" si="187"/>
        <v>2523000</v>
      </c>
      <c r="AV823">
        <v>38.22</v>
      </c>
      <c r="AW823">
        <v>7.2</v>
      </c>
      <c r="AX823">
        <v>31.02</v>
      </c>
    </row>
    <row r="824" spans="1:50" hidden="1" outlineLevel="1">
      <c r="A824" s="62" t="s">
        <v>2161</v>
      </c>
      <c r="B824" s="8" t="s">
        <v>1359</v>
      </c>
      <c r="C824" s="1">
        <f t="shared" si="181"/>
        <v>19528</v>
      </c>
      <c r="D824" s="8">
        <f>IF(N824&gt;0, RANK(N824,(N824:P824,Q824:AE824)),0)</f>
        <v>1</v>
      </c>
      <c r="E824" s="8">
        <f>IF(O824&gt;0,RANK(O824,(N824:P824,Q824:AE824)),0)</f>
        <v>2</v>
      </c>
      <c r="F824" s="8">
        <f t="shared" si="182"/>
        <v>0</v>
      </c>
      <c r="G824" s="61">
        <f t="shared" si="188"/>
        <v>430</v>
      </c>
      <c r="H824" s="66">
        <f t="shared" si="189"/>
        <v>2.2019664072101597E-2</v>
      </c>
      <c r="I824" s="7"/>
      <c r="J824" s="2">
        <f t="shared" si="183"/>
        <v>0.5107025809094633</v>
      </c>
      <c r="K824" s="2">
        <f t="shared" si="184"/>
        <v>0.48868291683736176</v>
      </c>
      <c r="L824" s="2">
        <f t="shared" si="185"/>
        <v>0</v>
      </c>
      <c r="M824" s="2">
        <f t="shared" si="186"/>
        <v>6.1450225317494223E-4</v>
      </c>
      <c r="N824" s="61">
        <v>9973</v>
      </c>
      <c r="O824" s="61">
        <v>9543</v>
      </c>
      <c r="X824" s="61">
        <v>12</v>
      </c>
      <c r="AG824" t="str">
        <f t="shared" si="190"/>
        <v>Falmouth</v>
      </c>
      <c r="AH824" t="s">
        <v>2385</v>
      </c>
      <c r="AI824">
        <v>10</v>
      </c>
      <c r="AK824">
        <v>1</v>
      </c>
      <c r="AL824" s="105">
        <v>25</v>
      </c>
      <c r="AM824" s="107">
        <v>1</v>
      </c>
      <c r="AN824" s="107">
        <v>35</v>
      </c>
      <c r="AO824" s="111">
        <v>23105</v>
      </c>
      <c r="AP824" s="111">
        <f t="shared" si="191"/>
        <v>25001</v>
      </c>
      <c r="AQ824" t="s">
        <v>2345</v>
      </c>
      <c r="AR824">
        <f t="shared" si="187"/>
        <v>2523105</v>
      </c>
      <c r="AV824">
        <v>54.43</v>
      </c>
      <c r="AW824">
        <v>10.18</v>
      </c>
      <c r="AX824">
        <v>44.24</v>
      </c>
    </row>
    <row r="825" spans="1:50" hidden="1" outlineLevel="1">
      <c r="A825" s="62" t="s">
        <v>1586</v>
      </c>
      <c r="B825" s="8" t="s">
        <v>1359</v>
      </c>
      <c r="C825" s="1">
        <f t="shared" si="181"/>
        <v>14431</v>
      </c>
      <c r="D825" s="8">
        <f>IF(N825&gt;0, RANK(N825,(N825:P825,Q825:AE825)),0)</f>
        <v>1</v>
      </c>
      <c r="E825" s="8">
        <f>IF(O825&gt;0,RANK(O825,(N825:P825,Q825:AE825)),0)</f>
        <v>2</v>
      </c>
      <c r="F825" s="8">
        <f t="shared" si="182"/>
        <v>0</v>
      </c>
      <c r="G825" s="61">
        <f t="shared" si="188"/>
        <v>252</v>
      </c>
      <c r="H825" s="66">
        <f t="shared" si="189"/>
        <v>1.7462407317580208E-2</v>
      </c>
      <c r="I825" s="7"/>
      <c r="J825" s="2">
        <f t="shared" si="183"/>
        <v>0.508557965490957</v>
      </c>
      <c r="K825" s="2">
        <f t="shared" si="184"/>
        <v>0.49109555817337674</v>
      </c>
      <c r="L825" s="2">
        <f t="shared" si="185"/>
        <v>0</v>
      </c>
      <c r="M825" s="2">
        <f t="shared" si="186"/>
        <v>3.4647633566625702E-4</v>
      </c>
      <c r="N825" s="61">
        <v>7339</v>
      </c>
      <c r="O825" s="61">
        <v>7087</v>
      </c>
      <c r="X825" s="61">
        <v>5</v>
      </c>
      <c r="AG825" t="str">
        <f t="shared" si="190"/>
        <v>Fitchburg</v>
      </c>
      <c r="AH825" s="8" t="s">
        <v>56</v>
      </c>
      <c r="AI825" s="8">
        <v>1</v>
      </c>
      <c r="AK825">
        <v>1</v>
      </c>
      <c r="AL825" s="105">
        <v>25</v>
      </c>
      <c r="AM825" s="107">
        <v>27</v>
      </c>
      <c r="AN825" s="107">
        <v>75</v>
      </c>
      <c r="AO825" s="111">
        <v>23875</v>
      </c>
      <c r="AP825" s="111">
        <f t="shared" si="191"/>
        <v>25027</v>
      </c>
      <c r="AQ825" t="s">
        <v>1462</v>
      </c>
      <c r="AR825">
        <f t="shared" si="187"/>
        <v>2523875</v>
      </c>
      <c r="AV825">
        <v>28.06</v>
      </c>
      <c r="AW825">
        <v>0.3</v>
      </c>
      <c r="AX825">
        <v>27.76</v>
      </c>
    </row>
    <row r="826" spans="1:50" hidden="1" outlineLevel="1">
      <c r="A826" s="62" t="s">
        <v>2209</v>
      </c>
      <c r="B826" s="8" t="s">
        <v>1359</v>
      </c>
      <c r="C826" s="1">
        <f t="shared" si="181"/>
        <v>385</v>
      </c>
      <c r="D826" s="8">
        <f>IF(N826&gt;0, RANK(N826,(N826:P826,Q826:AE826)),0)</f>
        <v>1</v>
      </c>
      <c r="E826" s="8">
        <f>IF(O826&gt;0,RANK(O826,(N826:P826,Q826:AE826)),0)</f>
        <v>2</v>
      </c>
      <c r="F826" s="8">
        <f t="shared" si="182"/>
        <v>0</v>
      </c>
      <c r="G826" s="61">
        <f t="shared" si="188"/>
        <v>57</v>
      </c>
      <c r="H826" s="66">
        <f t="shared" si="189"/>
        <v>0.14805194805194805</v>
      </c>
      <c r="I826" s="7"/>
      <c r="J826" s="2">
        <f t="shared" si="183"/>
        <v>0.574025974025974</v>
      </c>
      <c r="K826" s="2">
        <f t="shared" si="184"/>
        <v>0.42597402597402595</v>
      </c>
      <c r="L826" s="2">
        <f t="shared" si="185"/>
        <v>0</v>
      </c>
      <c r="M826" s="2">
        <f t="shared" si="186"/>
        <v>5.5511151231257827E-17</v>
      </c>
      <c r="N826" s="61">
        <v>221</v>
      </c>
      <c r="O826" s="61">
        <v>164</v>
      </c>
      <c r="X826" s="61">
        <v>0</v>
      </c>
      <c r="AG826" t="str">
        <f t="shared" si="190"/>
        <v>Florida</v>
      </c>
      <c r="AH826" t="s">
        <v>865</v>
      </c>
      <c r="AI826">
        <v>1</v>
      </c>
      <c r="AK826">
        <v>1</v>
      </c>
      <c r="AL826" s="105">
        <v>25</v>
      </c>
      <c r="AM826" s="107">
        <v>3</v>
      </c>
      <c r="AN826" s="107">
        <v>40</v>
      </c>
      <c r="AO826" s="111">
        <v>24120</v>
      </c>
      <c r="AP826" s="111">
        <f t="shared" si="191"/>
        <v>25003</v>
      </c>
      <c r="AQ826" t="s">
        <v>2345</v>
      </c>
      <c r="AR826">
        <f t="shared" si="187"/>
        <v>2524120</v>
      </c>
      <c r="AV826">
        <v>24.56</v>
      </c>
      <c r="AW826">
        <v>0.2</v>
      </c>
      <c r="AX826">
        <v>24.36</v>
      </c>
    </row>
    <row r="827" spans="1:50" hidden="1" outlineLevel="1">
      <c r="A827" s="62" t="s">
        <v>1269</v>
      </c>
      <c r="B827" s="8" t="s">
        <v>1359</v>
      </c>
      <c r="C827" s="1">
        <f t="shared" si="181"/>
        <v>9733</v>
      </c>
      <c r="D827" s="8">
        <f>IF(N827&gt;0, RANK(N827,(N827:P827,Q827:AE827)),0)</f>
        <v>2</v>
      </c>
      <c r="E827" s="8">
        <f>IF(O827&gt;0,RANK(O827,(N827:P827,Q827:AE827)),0)</f>
        <v>1</v>
      </c>
      <c r="F827" s="8">
        <f t="shared" si="182"/>
        <v>0</v>
      </c>
      <c r="G827" s="61">
        <f t="shared" si="188"/>
        <v>2105</v>
      </c>
      <c r="H827" s="66">
        <f t="shared" si="189"/>
        <v>0.21627452994965582</v>
      </c>
      <c r="I827" s="7"/>
      <c r="J827" s="2">
        <f t="shared" si="183"/>
        <v>0.39175999178054044</v>
      </c>
      <c r="K827" s="2">
        <f t="shared" si="184"/>
        <v>0.60803452173019623</v>
      </c>
      <c r="L827" s="2">
        <f t="shared" si="185"/>
        <v>0</v>
      </c>
      <c r="M827" s="2">
        <f t="shared" si="186"/>
        <v>2.0548648926332902E-4</v>
      </c>
      <c r="N827" s="61">
        <v>3813</v>
      </c>
      <c r="O827" s="61">
        <v>5918</v>
      </c>
      <c r="X827" s="61">
        <v>2</v>
      </c>
      <c r="AG827" t="str">
        <f t="shared" si="190"/>
        <v>Foxborough</v>
      </c>
      <c r="AH827" t="s">
        <v>159</v>
      </c>
      <c r="AI827">
        <v>4</v>
      </c>
      <c r="AK827">
        <v>1</v>
      </c>
      <c r="AL827" s="105">
        <v>25</v>
      </c>
      <c r="AM827" s="107">
        <v>21</v>
      </c>
      <c r="AN827" s="107">
        <v>45</v>
      </c>
      <c r="AO827" s="111">
        <v>24820</v>
      </c>
      <c r="AP827" s="111">
        <f t="shared" si="191"/>
        <v>25021</v>
      </c>
      <c r="AQ827" t="s">
        <v>2345</v>
      </c>
      <c r="AR827">
        <f t="shared" si="187"/>
        <v>2524820</v>
      </c>
      <c r="AV827">
        <v>20.89</v>
      </c>
      <c r="AW827">
        <v>0.81</v>
      </c>
      <c r="AX827">
        <v>20.079999999999998</v>
      </c>
    </row>
    <row r="828" spans="1:50" hidden="1" outlineLevel="1">
      <c r="A828" s="62" t="s">
        <v>2533</v>
      </c>
      <c r="B828" s="8" t="s">
        <v>1359</v>
      </c>
      <c r="C828" s="1">
        <f t="shared" si="181"/>
        <v>27883</v>
      </c>
      <c r="D828" s="8">
        <f>IF(N828&gt;0, RANK(N828,(N828:P828,Q828:AE828)),0)</f>
        <v>1</v>
      </c>
      <c r="E828" s="8">
        <f>IF(O828&gt;0,RANK(O828,(N828:P828,Q828:AE828)),0)</f>
        <v>2</v>
      </c>
      <c r="F828" s="8">
        <f t="shared" si="182"/>
        <v>0</v>
      </c>
      <c r="G828" s="61">
        <f t="shared" si="188"/>
        <v>5061</v>
      </c>
      <c r="H828" s="66">
        <f t="shared" si="189"/>
        <v>0.18150844600652727</v>
      </c>
      <c r="I828" s="7"/>
      <c r="J828" s="2">
        <f t="shared" si="183"/>
        <v>0.59032385324391201</v>
      </c>
      <c r="K828" s="2">
        <f t="shared" si="184"/>
        <v>0.4088154072373848</v>
      </c>
      <c r="L828" s="2">
        <f t="shared" si="185"/>
        <v>0</v>
      </c>
      <c r="M828" s="2">
        <f t="shared" si="186"/>
        <v>8.6073951870319076E-4</v>
      </c>
      <c r="N828" s="61">
        <v>16460</v>
      </c>
      <c r="O828" s="61">
        <v>11399</v>
      </c>
      <c r="X828" s="61">
        <v>24</v>
      </c>
      <c r="AG828" t="str">
        <f t="shared" si="190"/>
        <v>Framingham</v>
      </c>
      <c r="AH828" t="s">
        <v>1161</v>
      </c>
      <c r="AI828">
        <v>7</v>
      </c>
      <c r="AK828">
        <v>1</v>
      </c>
      <c r="AL828" s="105">
        <v>25</v>
      </c>
      <c r="AM828" s="107">
        <v>17</v>
      </c>
      <c r="AN828" s="107">
        <v>90</v>
      </c>
      <c r="AO828" s="111">
        <v>24925</v>
      </c>
      <c r="AP828" s="111">
        <f t="shared" si="191"/>
        <v>25017</v>
      </c>
      <c r="AQ828" t="s">
        <v>2345</v>
      </c>
      <c r="AR828">
        <f t="shared" si="187"/>
        <v>2524925</v>
      </c>
      <c r="AV828">
        <v>26.44</v>
      </c>
      <c r="AW828">
        <v>1.32</v>
      </c>
      <c r="AX828">
        <v>25.12</v>
      </c>
    </row>
    <row r="829" spans="1:50" hidden="1" outlineLevel="1">
      <c r="A829" s="62" t="s">
        <v>501</v>
      </c>
      <c r="B829" s="8" t="s">
        <v>1359</v>
      </c>
      <c r="C829" s="1">
        <f t="shared" si="181"/>
        <v>17461</v>
      </c>
      <c r="D829" s="8">
        <f>IF(N829&gt;0, RANK(N829,(N829:P829,Q829:AE829)),0)</f>
        <v>2</v>
      </c>
      <c r="E829" s="8">
        <f>IF(O829&gt;0,RANK(O829,(N829:P829,Q829:AE829)),0)</f>
        <v>1</v>
      </c>
      <c r="F829" s="8">
        <f t="shared" si="182"/>
        <v>0</v>
      </c>
      <c r="G829" s="61">
        <f t="shared" si="188"/>
        <v>4028</v>
      </c>
      <c r="H829" s="66">
        <f t="shared" si="189"/>
        <v>0.23068552774755169</v>
      </c>
      <c r="I829" s="7"/>
      <c r="J829" s="2">
        <f t="shared" si="183"/>
        <v>0.38422770746234464</v>
      </c>
      <c r="K829" s="2">
        <f t="shared" si="184"/>
        <v>0.61491323520989638</v>
      </c>
      <c r="L829" s="2">
        <f t="shared" si="185"/>
        <v>0</v>
      </c>
      <c r="M829" s="2">
        <f t="shared" si="186"/>
        <v>8.5905732775903854E-4</v>
      </c>
      <c r="N829" s="61">
        <v>6709</v>
      </c>
      <c r="O829" s="61">
        <v>10737</v>
      </c>
      <c r="X829" s="61">
        <v>15</v>
      </c>
      <c r="AG829" t="str">
        <f t="shared" si="190"/>
        <v>Franklin</v>
      </c>
      <c r="AH829" t="s">
        <v>159</v>
      </c>
      <c r="AI829">
        <v>3</v>
      </c>
      <c r="AK829">
        <v>1</v>
      </c>
      <c r="AL829" s="105">
        <v>25</v>
      </c>
      <c r="AM829" s="107">
        <v>21</v>
      </c>
      <c r="AN829" s="107">
        <v>50</v>
      </c>
      <c r="AO829" s="111">
        <v>25100</v>
      </c>
      <c r="AP829" s="111">
        <f t="shared" si="191"/>
        <v>25021</v>
      </c>
      <c r="AQ829" t="s">
        <v>1462</v>
      </c>
      <c r="AR829">
        <f t="shared" si="187"/>
        <v>2525100</v>
      </c>
      <c r="AV829">
        <v>27.01</v>
      </c>
      <c r="AW829">
        <v>0.27</v>
      </c>
      <c r="AX829">
        <v>26.74</v>
      </c>
    </row>
    <row r="830" spans="1:50" hidden="1" outlineLevel="1">
      <c r="A830" s="62" t="s">
        <v>66</v>
      </c>
      <c r="B830" s="8" t="s">
        <v>1359</v>
      </c>
      <c r="C830" s="1">
        <f t="shared" si="181"/>
        <v>4667</v>
      </c>
      <c r="D830" s="8">
        <f>IF(N830&gt;0, RANK(N830,(N830:P830,Q830:AE830)),0)</f>
        <v>2</v>
      </c>
      <c r="E830" s="8">
        <f>IF(O830&gt;0,RANK(O830,(N830:P830,Q830:AE830)),0)</f>
        <v>1</v>
      </c>
      <c r="F830" s="8">
        <f t="shared" si="182"/>
        <v>0</v>
      </c>
      <c r="G830" s="61">
        <f t="shared" si="188"/>
        <v>491</v>
      </c>
      <c r="H830" s="66">
        <f t="shared" si="189"/>
        <v>0.1052067709449325</v>
      </c>
      <c r="I830" s="7"/>
      <c r="J830" s="2">
        <f t="shared" si="183"/>
        <v>0.44675380329976433</v>
      </c>
      <c r="K830" s="2">
        <f t="shared" si="184"/>
        <v>0.5519605742446968</v>
      </c>
      <c r="L830" s="2">
        <f t="shared" si="185"/>
        <v>0</v>
      </c>
      <c r="M830" s="2">
        <f t="shared" si="186"/>
        <v>1.2856224555388707E-3</v>
      </c>
      <c r="N830" s="61">
        <v>2085</v>
      </c>
      <c r="O830" s="61">
        <v>2576</v>
      </c>
      <c r="X830" s="61">
        <v>6</v>
      </c>
      <c r="AG830" t="str">
        <f t="shared" si="190"/>
        <v>Freetown</v>
      </c>
      <c r="AH830" t="s">
        <v>1121</v>
      </c>
      <c r="AI830">
        <v>4</v>
      </c>
      <c r="AK830">
        <v>1</v>
      </c>
      <c r="AL830" s="105">
        <v>25</v>
      </c>
      <c r="AM830" s="107">
        <v>5</v>
      </c>
      <c r="AN830" s="107">
        <v>45</v>
      </c>
      <c r="AO830" s="111">
        <v>25240</v>
      </c>
      <c r="AP830" s="111">
        <f t="shared" si="191"/>
        <v>25005</v>
      </c>
      <c r="AQ830" t="s">
        <v>2345</v>
      </c>
      <c r="AR830">
        <f t="shared" si="187"/>
        <v>2525240</v>
      </c>
      <c r="AV830">
        <v>38.299999999999997</v>
      </c>
      <c r="AW830">
        <v>1.69</v>
      </c>
      <c r="AX830">
        <v>36.61</v>
      </c>
    </row>
    <row r="831" spans="1:50" hidden="1" outlineLevel="1">
      <c r="A831" s="62" t="s">
        <v>373</v>
      </c>
      <c r="B831" s="8" t="s">
        <v>1359</v>
      </c>
      <c r="C831" s="1">
        <f t="shared" si="181"/>
        <v>8221</v>
      </c>
      <c r="D831" s="8">
        <f>IF(N831&gt;0, RANK(N831,(N831:P831,Q831:AE831)),0)</f>
        <v>2</v>
      </c>
      <c r="E831" s="8">
        <f>IF(O831&gt;0,RANK(O831,(N831:P831,Q831:AE831)),0)</f>
        <v>1</v>
      </c>
      <c r="F831" s="8">
        <f t="shared" si="182"/>
        <v>0</v>
      </c>
      <c r="G831" s="61">
        <f t="shared" si="188"/>
        <v>177</v>
      </c>
      <c r="H831" s="66">
        <f t="shared" si="189"/>
        <v>2.1530227466244983E-2</v>
      </c>
      <c r="I831" s="7"/>
      <c r="J831" s="2">
        <f t="shared" si="183"/>
        <v>0.48874832745408103</v>
      </c>
      <c r="K831" s="2">
        <f t="shared" si="184"/>
        <v>0.51027855492032603</v>
      </c>
      <c r="L831" s="2">
        <f t="shared" si="185"/>
        <v>0</v>
      </c>
      <c r="M831" s="2">
        <f t="shared" si="186"/>
        <v>9.7311762559293413E-4</v>
      </c>
      <c r="N831" s="61">
        <v>4018</v>
      </c>
      <c r="O831" s="61">
        <v>4195</v>
      </c>
      <c r="X831" s="61">
        <v>8</v>
      </c>
      <c r="AG831" t="str">
        <f t="shared" si="190"/>
        <v>Gardner</v>
      </c>
      <c r="AH831" s="8" t="s">
        <v>56</v>
      </c>
      <c r="AI831" s="8">
        <v>1</v>
      </c>
      <c r="AK831">
        <v>1</v>
      </c>
      <c r="AL831" s="105">
        <v>25</v>
      </c>
      <c r="AM831" s="107">
        <v>27</v>
      </c>
      <c r="AN831" s="107">
        <v>80</v>
      </c>
      <c r="AO831" s="111">
        <v>25485</v>
      </c>
      <c r="AP831" s="111">
        <f t="shared" si="191"/>
        <v>25027</v>
      </c>
      <c r="AQ831" t="s">
        <v>1462</v>
      </c>
      <c r="AR831">
        <f t="shared" si="187"/>
        <v>2525485</v>
      </c>
      <c r="AV831">
        <v>23</v>
      </c>
      <c r="AW831">
        <v>0.81</v>
      </c>
      <c r="AX831">
        <v>22.19</v>
      </c>
    </row>
    <row r="832" spans="1:50" hidden="1" outlineLevel="1">
      <c r="A832" s="62" t="s">
        <v>4</v>
      </c>
      <c r="B832" s="8" t="s">
        <v>1359</v>
      </c>
      <c r="C832" s="1">
        <f t="shared" si="181"/>
        <v>4923</v>
      </c>
      <c r="D832" s="8">
        <f>IF(N832&gt;0, RANK(N832,(N832:P832,Q832:AE832)),0)</f>
        <v>2</v>
      </c>
      <c r="E832" s="8">
        <f>IF(O832&gt;0,RANK(O832,(N832:P832,Q832:AE832)),0)</f>
        <v>1</v>
      </c>
      <c r="F832" s="8">
        <f t="shared" si="182"/>
        <v>0</v>
      </c>
      <c r="G832" s="61">
        <f t="shared" si="188"/>
        <v>1133</v>
      </c>
      <c r="H832" s="66">
        <f t="shared" si="189"/>
        <v>0.23014422100345319</v>
      </c>
      <c r="I832" s="7"/>
      <c r="J832" s="2">
        <f t="shared" si="183"/>
        <v>0.38492788949827339</v>
      </c>
      <c r="K832" s="2">
        <f t="shared" si="184"/>
        <v>0.61507211050172661</v>
      </c>
      <c r="L832" s="2">
        <f t="shared" si="185"/>
        <v>0</v>
      </c>
      <c r="M832" s="2">
        <f t="shared" si="186"/>
        <v>0</v>
      </c>
      <c r="N832" s="61">
        <v>1895</v>
      </c>
      <c r="O832" s="61">
        <v>3028</v>
      </c>
      <c r="X832" s="61">
        <v>0</v>
      </c>
      <c r="AG832" t="str">
        <f t="shared" si="190"/>
        <v>Georgetown</v>
      </c>
      <c r="AH832" t="s">
        <v>528</v>
      </c>
      <c r="AI832">
        <v>6</v>
      </c>
      <c r="AK832">
        <v>1</v>
      </c>
      <c r="AL832" s="105">
        <v>25</v>
      </c>
      <c r="AM832" s="107">
        <v>9</v>
      </c>
      <c r="AN832" s="107">
        <v>35</v>
      </c>
      <c r="AO832" s="111">
        <v>25625</v>
      </c>
      <c r="AP832" s="111">
        <f t="shared" si="191"/>
        <v>25009</v>
      </c>
      <c r="AQ832" t="s">
        <v>2345</v>
      </c>
      <c r="AR832">
        <f t="shared" si="187"/>
        <v>2525625</v>
      </c>
      <c r="AV832">
        <v>13.17</v>
      </c>
      <c r="AW832">
        <v>0.23</v>
      </c>
      <c r="AX832">
        <v>12.94</v>
      </c>
    </row>
    <row r="833" spans="1:50" hidden="1" outlineLevel="1">
      <c r="A833" s="62" t="s">
        <v>696</v>
      </c>
      <c r="B833" s="8" t="s">
        <v>1359</v>
      </c>
      <c r="C833" s="1">
        <f t="shared" si="181"/>
        <v>887</v>
      </c>
      <c r="D833" s="8">
        <f>IF(N833&gt;0, RANK(N833,(N833:P833,Q833:AE833)),0)</f>
        <v>1</v>
      </c>
      <c r="E833" s="8">
        <f>IF(O833&gt;0,RANK(O833,(N833:P833,Q833:AE833)),0)</f>
        <v>2</v>
      </c>
      <c r="F833" s="8">
        <f t="shared" si="182"/>
        <v>0</v>
      </c>
      <c r="G833" s="61">
        <f t="shared" si="188"/>
        <v>301</v>
      </c>
      <c r="H833" s="66">
        <f t="shared" si="189"/>
        <v>0.33934611048478014</v>
      </c>
      <c r="I833" s="7"/>
      <c r="J833" s="2">
        <f t="shared" si="183"/>
        <v>0.66967305524239007</v>
      </c>
      <c r="K833" s="2">
        <f t="shared" si="184"/>
        <v>0.33032694475760993</v>
      </c>
      <c r="L833" s="2">
        <f t="shared" si="185"/>
        <v>0</v>
      </c>
      <c r="M833" s="2">
        <f t="shared" si="186"/>
        <v>0</v>
      </c>
      <c r="N833" s="61">
        <v>594</v>
      </c>
      <c r="O833" s="61">
        <v>293</v>
      </c>
      <c r="X833" s="61">
        <v>0</v>
      </c>
      <c r="AG833" t="str">
        <f t="shared" si="190"/>
        <v>Gill</v>
      </c>
      <c r="AH833" t="s">
        <v>501</v>
      </c>
      <c r="AI833">
        <v>1</v>
      </c>
      <c r="AK833">
        <v>1</v>
      </c>
      <c r="AL833" s="105">
        <v>25</v>
      </c>
      <c r="AM833" s="107">
        <v>11</v>
      </c>
      <c r="AN833" s="107">
        <v>45</v>
      </c>
      <c r="AO833" s="111">
        <v>25730</v>
      </c>
      <c r="AP833" s="111">
        <f t="shared" si="191"/>
        <v>25011</v>
      </c>
      <c r="AQ833" t="s">
        <v>2345</v>
      </c>
      <c r="AR833">
        <f t="shared" si="187"/>
        <v>2525730</v>
      </c>
      <c r="AV833">
        <v>14.82</v>
      </c>
      <c r="AW833">
        <v>0.84</v>
      </c>
      <c r="AX833">
        <v>13.98</v>
      </c>
    </row>
    <row r="834" spans="1:50" hidden="1" outlineLevel="1">
      <c r="A834" s="62" t="s">
        <v>1973</v>
      </c>
      <c r="B834" s="8" t="s">
        <v>1359</v>
      </c>
      <c r="C834" s="1">
        <f t="shared" si="181"/>
        <v>15548</v>
      </c>
      <c r="D834" s="8">
        <f>IF(N834&gt;0, RANK(N834,(N834:P834,Q834:AE834)),0)</f>
        <v>1</v>
      </c>
      <c r="E834" s="8">
        <f>IF(O834&gt;0,RANK(O834,(N834:P834,Q834:AE834)),0)</f>
        <v>2</v>
      </c>
      <c r="F834" s="8">
        <f t="shared" si="182"/>
        <v>0</v>
      </c>
      <c r="G834" s="61">
        <f t="shared" si="188"/>
        <v>702</v>
      </c>
      <c r="H834" s="66">
        <f t="shared" si="189"/>
        <v>4.51505016722408E-2</v>
      </c>
      <c r="I834" s="7"/>
      <c r="J834" s="2">
        <f t="shared" si="183"/>
        <v>0.52218934911242598</v>
      </c>
      <c r="K834" s="2">
        <f t="shared" si="184"/>
        <v>0.47703884744018521</v>
      </c>
      <c r="L834" s="2">
        <f t="shared" si="185"/>
        <v>0</v>
      </c>
      <c r="M834" s="2">
        <f t="shared" si="186"/>
        <v>7.7180344738880802E-4</v>
      </c>
      <c r="N834" s="61">
        <v>8119</v>
      </c>
      <c r="O834" s="61">
        <v>7417</v>
      </c>
      <c r="X834" s="61">
        <v>12</v>
      </c>
      <c r="AG834" t="str">
        <f t="shared" si="190"/>
        <v>Gloucester</v>
      </c>
      <c r="AH834" t="s">
        <v>528</v>
      </c>
      <c r="AI834">
        <v>6</v>
      </c>
      <c r="AK834">
        <v>1</v>
      </c>
      <c r="AL834" s="105">
        <v>25</v>
      </c>
      <c r="AM834" s="107">
        <v>9</v>
      </c>
      <c r="AN834" s="107">
        <v>40</v>
      </c>
      <c r="AO834" s="111">
        <v>26150</v>
      </c>
      <c r="AP834" s="111">
        <f t="shared" si="191"/>
        <v>25009</v>
      </c>
      <c r="AQ834" t="s">
        <v>1462</v>
      </c>
      <c r="AR834">
        <f t="shared" si="187"/>
        <v>2526150</v>
      </c>
      <c r="AV834">
        <v>41.5</v>
      </c>
      <c r="AW834">
        <v>15.53</v>
      </c>
      <c r="AX834">
        <v>25.96</v>
      </c>
    </row>
    <row r="835" spans="1:50" hidden="1" outlineLevel="1">
      <c r="A835" s="62" t="s">
        <v>1189</v>
      </c>
      <c r="B835" s="8" t="s">
        <v>1359</v>
      </c>
      <c r="C835" s="1">
        <f t="shared" si="181"/>
        <v>612</v>
      </c>
      <c r="D835" s="8">
        <f>IF(N835&gt;0, RANK(N835,(N835:P835,Q835:AE835)),0)</f>
        <v>1</v>
      </c>
      <c r="E835" s="8">
        <f>IF(O835&gt;0,RANK(O835,(N835:P835,Q835:AE835)),0)</f>
        <v>2</v>
      </c>
      <c r="F835" s="8">
        <f t="shared" si="182"/>
        <v>0</v>
      </c>
      <c r="G835" s="61">
        <f t="shared" si="188"/>
        <v>106</v>
      </c>
      <c r="H835" s="66">
        <f t="shared" si="189"/>
        <v>0.17320261437908496</v>
      </c>
      <c r="I835" s="7"/>
      <c r="J835" s="2">
        <f t="shared" si="183"/>
        <v>0.58660130718954251</v>
      </c>
      <c r="K835" s="2">
        <f t="shared" si="184"/>
        <v>0.41339869281045749</v>
      </c>
      <c r="L835" s="2">
        <f t="shared" si="185"/>
        <v>0</v>
      </c>
      <c r="M835" s="2">
        <f t="shared" si="186"/>
        <v>0</v>
      </c>
      <c r="N835" s="61">
        <v>359</v>
      </c>
      <c r="O835" s="61">
        <v>253</v>
      </c>
      <c r="X835" s="61">
        <v>0</v>
      </c>
      <c r="AG835" t="str">
        <f t="shared" si="190"/>
        <v>Goshen</v>
      </c>
      <c r="AH835" t="s">
        <v>1112</v>
      </c>
      <c r="AI835">
        <v>1</v>
      </c>
      <c r="AK835">
        <v>1</v>
      </c>
      <c r="AL835" s="105">
        <v>25</v>
      </c>
      <c r="AM835" s="107">
        <v>15</v>
      </c>
      <c r="AN835" s="107">
        <v>30</v>
      </c>
      <c r="AO835" s="111">
        <v>26290</v>
      </c>
      <c r="AP835" s="111">
        <f t="shared" si="191"/>
        <v>25015</v>
      </c>
      <c r="AQ835" t="s">
        <v>2345</v>
      </c>
      <c r="AR835">
        <f t="shared" si="187"/>
        <v>2526290</v>
      </c>
      <c r="AV835">
        <v>17.72</v>
      </c>
      <c r="AW835">
        <v>0.35</v>
      </c>
      <c r="AX835">
        <v>17.37</v>
      </c>
    </row>
    <row r="836" spans="1:50" hidden="1" outlineLevel="1">
      <c r="A836" s="62" t="s">
        <v>783</v>
      </c>
      <c r="B836" s="8" t="s">
        <v>1359</v>
      </c>
      <c r="C836" s="1">
        <f t="shared" si="181"/>
        <v>87</v>
      </c>
      <c r="D836" s="8">
        <f>IF(N836&gt;0, RANK(N836,(N836:P836,Q836:AE836)),0)</f>
        <v>2</v>
      </c>
      <c r="E836" s="8">
        <f>IF(O836&gt;0,RANK(O836,(N836:P836,Q836:AE836)),0)</f>
        <v>1</v>
      </c>
      <c r="F836" s="8">
        <f t="shared" si="182"/>
        <v>0</v>
      </c>
      <c r="G836" s="61">
        <f t="shared" si="188"/>
        <v>1</v>
      </c>
      <c r="H836" s="66">
        <f t="shared" si="189"/>
        <v>1.1494252873563218E-2</v>
      </c>
      <c r="I836" s="7"/>
      <c r="J836" s="2">
        <f t="shared" si="183"/>
        <v>0.4942528735632184</v>
      </c>
      <c r="K836" s="2">
        <f t="shared" si="184"/>
        <v>0.50574712643678166</v>
      </c>
      <c r="L836" s="2">
        <f t="shared" si="185"/>
        <v>0</v>
      </c>
      <c r="M836" s="2">
        <f t="shared" si="186"/>
        <v>0</v>
      </c>
      <c r="N836" s="61">
        <v>43</v>
      </c>
      <c r="O836" s="61">
        <v>44</v>
      </c>
      <c r="X836" s="61">
        <v>0</v>
      </c>
      <c r="AG836" t="str">
        <f t="shared" si="190"/>
        <v>Gosnold</v>
      </c>
      <c r="AH836" t="s">
        <v>1502</v>
      </c>
      <c r="AI836">
        <v>10</v>
      </c>
      <c r="AK836">
        <v>1</v>
      </c>
      <c r="AL836" s="105">
        <v>25</v>
      </c>
      <c r="AM836" s="107">
        <v>7</v>
      </c>
      <c r="AN836" s="107">
        <v>20</v>
      </c>
      <c r="AO836" s="111">
        <v>26325</v>
      </c>
      <c r="AP836" s="111">
        <f t="shared" si="191"/>
        <v>25007</v>
      </c>
      <c r="AQ836" t="s">
        <v>2345</v>
      </c>
      <c r="AR836">
        <f t="shared" si="187"/>
        <v>2526325</v>
      </c>
      <c r="AV836">
        <v>140.16</v>
      </c>
      <c r="AW836">
        <v>126.82</v>
      </c>
      <c r="AX836">
        <v>13.34</v>
      </c>
    </row>
    <row r="837" spans="1:50" hidden="1" outlineLevel="1">
      <c r="A837" s="62" t="s">
        <v>1473</v>
      </c>
      <c r="B837" s="8" t="s">
        <v>1359</v>
      </c>
      <c r="C837" s="1">
        <f t="shared" si="181"/>
        <v>9484</v>
      </c>
      <c r="D837" s="8">
        <f>IF(N837&gt;0, RANK(N837,(N837:P837,Q837:AE837)),0)</f>
        <v>2</v>
      </c>
      <c r="E837" s="8">
        <f>IF(O837&gt;0,RANK(O837,(N837:P837,Q837:AE837)),0)</f>
        <v>1</v>
      </c>
      <c r="F837" s="8">
        <f t="shared" si="182"/>
        <v>0</v>
      </c>
      <c r="G837" s="61">
        <f t="shared" si="188"/>
        <v>1463</v>
      </c>
      <c r="H837" s="66">
        <f t="shared" si="189"/>
        <v>0.15425980598903416</v>
      </c>
      <c r="I837" s="7"/>
      <c r="J837" s="2">
        <f t="shared" si="183"/>
        <v>0.42239561366512018</v>
      </c>
      <c r="K837" s="2">
        <f t="shared" si="184"/>
        <v>0.57665541965415434</v>
      </c>
      <c r="L837" s="2">
        <f t="shared" si="185"/>
        <v>0</v>
      </c>
      <c r="M837" s="2">
        <f t="shared" si="186"/>
        <v>9.4896668072552703E-4</v>
      </c>
      <c r="N837" s="61">
        <v>4006</v>
      </c>
      <c r="O837" s="61">
        <v>5469</v>
      </c>
      <c r="X837" s="61">
        <v>9</v>
      </c>
      <c r="AG837" t="str">
        <f t="shared" si="190"/>
        <v>Grafton</v>
      </c>
      <c r="AH837" s="8" t="s">
        <v>56</v>
      </c>
      <c r="AI837" s="8">
        <v>2</v>
      </c>
      <c r="AK837">
        <v>1</v>
      </c>
      <c r="AL837" s="105">
        <v>25</v>
      </c>
      <c r="AM837" s="107">
        <v>27</v>
      </c>
      <c r="AN837" s="107">
        <v>85</v>
      </c>
      <c r="AO837" s="111">
        <v>26430</v>
      </c>
      <c r="AP837" s="111">
        <f t="shared" si="191"/>
        <v>25027</v>
      </c>
      <c r="AQ837" t="s">
        <v>2345</v>
      </c>
      <c r="AR837">
        <f t="shared" si="187"/>
        <v>2526430</v>
      </c>
      <c r="AV837">
        <v>23.27</v>
      </c>
      <c r="AW837">
        <v>0.53</v>
      </c>
      <c r="AX837">
        <v>22.74</v>
      </c>
    </row>
    <row r="838" spans="1:50" hidden="1" outlineLevel="1">
      <c r="A838" s="62" t="s">
        <v>1585</v>
      </c>
      <c r="B838" s="8" t="s">
        <v>1359</v>
      </c>
      <c r="C838" s="1">
        <f t="shared" si="181"/>
        <v>3498</v>
      </c>
      <c r="D838" s="8">
        <f>IF(N838&gt;0, RANK(N838,(N838:P838,Q838:AE838)),0)</f>
        <v>2</v>
      </c>
      <c r="E838" s="8">
        <f>IF(O838&gt;0,RANK(O838,(N838:P838,Q838:AE838)),0)</f>
        <v>1</v>
      </c>
      <c r="F838" s="8">
        <f t="shared" si="182"/>
        <v>0</v>
      </c>
      <c r="G838" s="61">
        <f t="shared" si="188"/>
        <v>281</v>
      </c>
      <c r="H838" s="66">
        <f t="shared" si="189"/>
        <v>8.0331618067467123E-2</v>
      </c>
      <c r="I838" s="7"/>
      <c r="J838" s="2">
        <f t="shared" si="183"/>
        <v>0.45969125214408235</v>
      </c>
      <c r="K838" s="2">
        <f t="shared" si="184"/>
        <v>0.54002287021154949</v>
      </c>
      <c r="L838" s="2">
        <f t="shared" si="185"/>
        <v>0</v>
      </c>
      <c r="M838" s="2">
        <f t="shared" si="186"/>
        <v>2.8587764436815988E-4</v>
      </c>
      <c r="N838" s="61">
        <v>1608</v>
      </c>
      <c r="O838" s="61">
        <v>1889</v>
      </c>
      <c r="X838" s="61">
        <v>1</v>
      </c>
      <c r="AG838" t="str">
        <f t="shared" si="190"/>
        <v>Granby</v>
      </c>
      <c r="AH838" t="s">
        <v>1112</v>
      </c>
      <c r="AI838">
        <v>1</v>
      </c>
      <c r="AK838">
        <v>1</v>
      </c>
      <c r="AL838" s="105">
        <v>25</v>
      </c>
      <c r="AM838" s="107">
        <v>15</v>
      </c>
      <c r="AN838" s="107">
        <v>35</v>
      </c>
      <c r="AO838" s="111">
        <v>26535</v>
      </c>
      <c r="AP838" s="111">
        <f t="shared" si="191"/>
        <v>25015</v>
      </c>
      <c r="AQ838" t="s">
        <v>2345</v>
      </c>
      <c r="AR838">
        <f t="shared" si="187"/>
        <v>2526535</v>
      </c>
      <c r="AV838">
        <v>28.07</v>
      </c>
      <c r="AW838">
        <v>0.2</v>
      </c>
      <c r="AX838">
        <v>27.86</v>
      </c>
    </row>
    <row r="839" spans="1:50" hidden="1" outlineLevel="1">
      <c r="A839" s="62" t="s">
        <v>2266</v>
      </c>
      <c r="B839" s="8" t="s">
        <v>1359</v>
      </c>
      <c r="C839" s="1">
        <f t="shared" si="181"/>
        <v>895</v>
      </c>
      <c r="D839" s="8">
        <f>IF(N839&gt;0, RANK(N839,(N839:P839,Q839:AE839)),0)</f>
        <v>2</v>
      </c>
      <c r="E839" s="8">
        <f>IF(O839&gt;0,RANK(O839,(N839:P839,Q839:AE839)),0)</f>
        <v>1</v>
      </c>
      <c r="F839" s="8">
        <f t="shared" si="182"/>
        <v>0</v>
      </c>
      <c r="G839" s="61">
        <f t="shared" si="188"/>
        <v>293</v>
      </c>
      <c r="H839" s="66">
        <f t="shared" si="189"/>
        <v>0.32737430167597764</v>
      </c>
      <c r="I839" s="7"/>
      <c r="J839" s="2">
        <f t="shared" si="183"/>
        <v>0.33631284916201115</v>
      </c>
      <c r="K839" s="2">
        <f t="shared" si="184"/>
        <v>0.66368715083798879</v>
      </c>
      <c r="L839" s="2">
        <f t="shared" si="185"/>
        <v>0</v>
      </c>
      <c r="M839" s="2">
        <f t="shared" si="186"/>
        <v>1.1102230246251565E-16</v>
      </c>
      <c r="N839" s="61">
        <v>301</v>
      </c>
      <c r="O839" s="61">
        <v>594</v>
      </c>
      <c r="X839" s="61">
        <v>0</v>
      </c>
      <c r="AG839" t="str">
        <f t="shared" si="190"/>
        <v>Granville</v>
      </c>
      <c r="AH839" t="s">
        <v>1888</v>
      </c>
      <c r="AI839">
        <v>1</v>
      </c>
      <c r="AK839">
        <v>1</v>
      </c>
      <c r="AL839" s="105">
        <v>25</v>
      </c>
      <c r="AM839" s="107">
        <v>13</v>
      </c>
      <c r="AN839" s="107">
        <v>35</v>
      </c>
      <c r="AO839" s="111">
        <v>26675</v>
      </c>
      <c r="AP839" s="111">
        <f t="shared" si="191"/>
        <v>25013</v>
      </c>
      <c r="AQ839" t="s">
        <v>2345</v>
      </c>
      <c r="AR839">
        <f t="shared" si="187"/>
        <v>2526675</v>
      </c>
      <c r="AV839">
        <v>42.96</v>
      </c>
      <c r="AW839">
        <v>0.73</v>
      </c>
      <c r="AX839">
        <v>42.24</v>
      </c>
    </row>
    <row r="840" spans="1:50" hidden="1" outlineLevel="1">
      <c r="A840" s="62" t="s">
        <v>1620</v>
      </c>
      <c r="B840" s="8" t="s">
        <v>1359</v>
      </c>
      <c r="C840" s="1">
        <f t="shared" si="181"/>
        <v>3598</v>
      </c>
      <c r="D840" s="8">
        <f>IF(N840&gt;0, RANK(N840,(N840:P840,Q840:AE840)),0)</f>
        <v>1</v>
      </c>
      <c r="E840" s="8">
        <f>IF(O840&gt;0,RANK(O840,(N840:P840,Q840:AE840)),0)</f>
        <v>2</v>
      </c>
      <c r="F840" s="8">
        <f t="shared" si="182"/>
        <v>0</v>
      </c>
      <c r="G840" s="61">
        <f t="shared" si="188"/>
        <v>2038</v>
      </c>
      <c r="H840" s="66">
        <f t="shared" si="189"/>
        <v>0.56642579210672594</v>
      </c>
      <c r="I840" s="7"/>
      <c r="J840" s="2">
        <f t="shared" si="183"/>
        <v>0.78182323513062812</v>
      </c>
      <c r="K840" s="2">
        <f t="shared" si="184"/>
        <v>0.21539744302390218</v>
      </c>
      <c r="L840" s="2">
        <f t="shared" si="185"/>
        <v>0</v>
      </c>
      <c r="M840" s="2">
        <f t="shared" si="186"/>
        <v>2.7793218454696955E-3</v>
      </c>
      <c r="N840" s="61">
        <v>2813</v>
      </c>
      <c r="O840" s="61">
        <v>775</v>
      </c>
      <c r="X840" s="61">
        <v>10</v>
      </c>
      <c r="AG840" t="str">
        <f t="shared" si="190"/>
        <v>Great Barrington</v>
      </c>
      <c r="AH840" t="s">
        <v>865</v>
      </c>
      <c r="AI840">
        <v>1</v>
      </c>
      <c r="AK840">
        <v>1</v>
      </c>
      <c r="AL840" s="105">
        <v>25</v>
      </c>
      <c r="AM840" s="107">
        <v>3</v>
      </c>
      <c r="AN840" s="107">
        <v>45</v>
      </c>
      <c r="AO840" s="111">
        <v>26815</v>
      </c>
      <c r="AP840" s="111">
        <f t="shared" si="191"/>
        <v>25003</v>
      </c>
      <c r="AQ840" t="s">
        <v>2345</v>
      </c>
      <c r="AR840">
        <f t="shared" si="187"/>
        <v>2526815</v>
      </c>
      <c r="AV840">
        <v>45.7</v>
      </c>
      <c r="AW840">
        <v>0.51</v>
      </c>
      <c r="AX840">
        <v>45.18</v>
      </c>
    </row>
    <row r="841" spans="1:50" hidden="1" outlineLevel="1">
      <c r="A841" s="62" t="s">
        <v>1621</v>
      </c>
      <c r="B841" s="8" t="s">
        <v>1359</v>
      </c>
      <c r="C841" s="1">
        <f t="shared" si="181"/>
        <v>8330</v>
      </c>
      <c r="D841" s="8">
        <f>IF(N841&gt;0, RANK(N841,(N841:P841,Q841:AE841)),0)</f>
        <v>1</v>
      </c>
      <c r="E841" s="8">
        <f>IF(O841&gt;0,RANK(O841,(N841:P841,Q841:AE841)),0)</f>
        <v>2</v>
      </c>
      <c r="F841" s="8">
        <f t="shared" si="182"/>
        <v>0</v>
      </c>
      <c r="G841" s="61">
        <f t="shared" si="188"/>
        <v>3124</v>
      </c>
      <c r="H841" s="66">
        <f t="shared" si="189"/>
        <v>0.3750300120048019</v>
      </c>
      <c r="I841" s="7"/>
      <c r="J841" s="2">
        <f t="shared" si="183"/>
        <v>0.68667466986794723</v>
      </c>
      <c r="K841" s="2">
        <f t="shared" si="184"/>
        <v>0.31164465786314527</v>
      </c>
      <c r="L841" s="2">
        <f t="shared" si="185"/>
        <v>0</v>
      </c>
      <c r="M841" s="2">
        <f t="shared" si="186"/>
        <v>1.6806722689075015E-3</v>
      </c>
      <c r="N841" s="61">
        <v>5720</v>
      </c>
      <c r="O841" s="61">
        <v>2596</v>
      </c>
      <c r="X841" s="61">
        <v>14</v>
      </c>
      <c r="AG841" t="str">
        <f t="shared" si="190"/>
        <v>Greenfield</v>
      </c>
      <c r="AH841" t="s">
        <v>501</v>
      </c>
      <c r="AI841">
        <v>1</v>
      </c>
      <c r="AK841">
        <v>1</v>
      </c>
      <c r="AL841" s="105">
        <v>25</v>
      </c>
      <c r="AM841" s="107">
        <v>11</v>
      </c>
      <c r="AN841" s="107">
        <v>50</v>
      </c>
      <c r="AO841" s="111">
        <v>27025</v>
      </c>
      <c r="AP841" s="111">
        <f t="shared" si="191"/>
        <v>25011</v>
      </c>
      <c r="AQ841" t="s">
        <v>1462</v>
      </c>
      <c r="AR841">
        <f t="shared" si="187"/>
        <v>2527025</v>
      </c>
      <c r="AV841">
        <v>21.92</v>
      </c>
      <c r="AW841">
        <v>0.19</v>
      </c>
      <c r="AX841">
        <v>21.73</v>
      </c>
    </row>
    <row r="842" spans="1:50" hidden="1" outlineLevel="1">
      <c r="A842" s="62" t="s">
        <v>1298</v>
      </c>
      <c r="B842" s="8" t="s">
        <v>1359</v>
      </c>
      <c r="C842" s="1">
        <f t="shared" si="181"/>
        <v>6108</v>
      </c>
      <c r="D842" s="8">
        <f>IF(N842&gt;0, RANK(N842,(N842:P842,Q842:AE842)),0)</f>
        <v>2</v>
      </c>
      <c r="E842" s="8">
        <f>IF(O842&gt;0,RANK(O842,(N842:P842,Q842:AE842)),0)</f>
        <v>1</v>
      </c>
      <c r="F842" s="8">
        <f t="shared" si="182"/>
        <v>0</v>
      </c>
      <c r="G842" s="61">
        <f t="shared" si="188"/>
        <v>624</v>
      </c>
      <c r="H842" s="66">
        <f t="shared" si="189"/>
        <v>0.10216110019646366</v>
      </c>
      <c r="I842" s="7"/>
      <c r="J842" s="2">
        <f t="shared" si="183"/>
        <v>0.44875573018991488</v>
      </c>
      <c r="K842" s="2">
        <f t="shared" si="184"/>
        <v>0.55091683038637851</v>
      </c>
      <c r="L842" s="2">
        <f t="shared" si="185"/>
        <v>0</v>
      </c>
      <c r="M842" s="2">
        <f t="shared" si="186"/>
        <v>3.2743942370661028E-4</v>
      </c>
      <c r="N842" s="61">
        <v>2741</v>
      </c>
      <c r="O842" s="61">
        <v>3365</v>
      </c>
      <c r="X842" s="61">
        <v>2</v>
      </c>
      <c r="AG842" t="str">
        <f t="shared" si="190"/>
        <v>Groton</v>
      </c>
      <c r="AH842" t="s">
        <v>1161</v>
      </c>
      <c r="AI842">
        <v>5</v>
      </c>
      <c r="AK842">
        <v>1</v>
      </c>
      <c r="AL842" s="105">
        <v>25</v>
      </c>
      <c r="AM842" s="107">
        <v>17</v>
      </c>
      <c r="AN842" s="107">
        <v>95</v>
      </c>
      <c r="AO842" s="111">
        <v>27480</v>
      </c>
      <c r="AP842" s="111">
        <f t="shared" si="191"/>
        <v>25017</v>
      </c>
      <c r="AQ842" t="s">
        <v>2345</v>
      </c>
      <c r="AR842">
        <f t="shared" si="187"/>
        <v>2527480</v>
      </c>
      <c r="AV842">
        <v>33.71</v>
      </c>
      <c r="AW842">
        <v>0.94</v>
      </c>
      <c r="AX842">
        <v>32.770000000000003</v>
      </c>
    </row>
    <row r="843" spans="1:50" hidden="1" outlineLevel="1">
      <c r="A843" s="62" t="s">
        <v>1622</v>
      </c>
      <c r="B843" s="8" t="s">
        <v>1359</v>
      </c>
      <c r="C843" s="1">
        <f t="shared" si="181"/>
        <v>3980</v>
      </c>
      <c r="D843" s="8">
        <f>IF(N843&gt;0, RANK(N843,(N843:P843,Q843:AE843)),0)</f>
        <v>2</v>
      </c>
      <c r="E843" s="8">
        <f>IF(O843&gt;0,RANK(O843,(N843:P843,Q843:AE843)),0)</f>
        <v>1</v>
      </c>
      <c r="F843" s="8">
        <f t="shared" si="182"/>
        <v>0</v>
      </c>
      <c r="G843" s="61">
        <f t="shared" si="188"/>
        <v>1025</v>
      </c>
      <c r="H843" s="66">
        <f t="shared" si="189"/>
        <v>0.25753768844221103</v>
      </c>
      <c r="I843" s="7"/>
      <c r="J843" s="2">
        <f t="shared" si="183"/>
        <v>0.37060301507537691</v>
      </c>
      <c r="K843" s="2">
        <f t="shared" si="184"/>
        <v>0.62814070351758799</v>
      </c>
      <c r="L843" s="2">
        <f t="shared" si="185"/>
        <v>0</v>
      </c>
      <c r="M843" s="2">
        <f t="shared" si="186"/>
        <v>1.2562814070350425E-3</v>
      </c>
      <c r="N843" s="61">
        <v>1475</v>
      </c>
      <c r="O843" s="61">
        <v>2500</v>
      </c>
      <c r="X843" s="61">
        <v>5</v>
      </c>
      <c r="AG843" t="str">
        <f t="shared" si="190"/>
        <v>Groveland</v>
      </c>
      <c r="AH843" t="s">
        <v>528</v>
      </c>
      <c r="AI843">
        <v>6</v>
      </c>
      <c r="AK843">
        <v>1</v>
      </c>
      <c r="AL843" s="105">
        <v>25</v>
      </c>
      <c r="AM843" s="107">
        <v>9</v>
      </c>
      <c r="AN843" s="107">
        <v>45</v>
      </c>
      <c r="AO843" s="111">
        <v>27620</v>
      </c>
      <c r="AP843" s="111">
        <f t="shared" si="191"/>
        <v>25009</v>
      </c>
      <c r="AQ843" t="s">
        <v>2345</v>
      </c>
      <c r="AR843">
        <f t="shared" si="187"/>
        <v>2527620</v>
      </c>
      <c r="AV843">
        <v>9.41</v>
      </c>
      <c r="AW843">
        <v>0.47</v>
      </c>
      <c r="AX843">
        <v>8.94</v>
      </c>
    </row>
    <row r="844" spans="1:50" hidden="1" outlineLevel="1">
      <c r="A844" s="62" t="s">
        <v>2031</v>
      </c>
      <c r="B844" s="8" t="s">
        <v>1359</v>
      </c>
      <c r="C844" s="1">
        <f t="shared" si="181"/>
        <v>3108</v>
      </c>
      <c r="D844" s="8">
        <f>IF(N844&gt;0, RANK(N844,(N844:P844,Q844:AE844)),0)</f>
        <v>1</v>
      </c>
      <c r="E844" s="8">
        <f>IF(O844&gt;0,RANK(O844,(N844:P844,Q844:AE844)),0)</f>
        <v>2</v>
      </c>
      <c r="F844" s="8">
        <f t="shared" si="182"/>
        <v>0</v>
      </c>
      <c r="G844" s="61">
        <f t="shared" si="188"/>
        <v>849</v>
      </c>
      <c r="H844" s="66">
        <f t="shared" si="189"/>
        <v>0.27316602316602318</v>
      </c>
      <c r="I844" s="7"/>
      <c r="J844" s="2">
        <f t="shared" si="183"/>
        <v>0.63642213642213641</v>
      </c>
      <c r="K844" s="2">
        <f t="shared" si="184"/>
        <v>0.36325611325611323</v>
      </c>
      <c r="L844" s="2">
        <f t="shared" si="185"/>
        <v>0</v>
      </c>
      <c r="M844" s="2">
        <f t="shared" si="186"/>
        <v>3.2175032175035811E-4</v>
      </c>
      <c r="N844" s="61">
        <v>1978</v>
      </c>
      <c r="O844" s="61">
        <v>1129</v>
      </c>
      <c r="X844" s="61">
        <v>1</v>
      </c>
      <c r="AG844" t="str">
        <f t="shared" si="190"/>
        <v>Hadley</v>
      </c>
      <c r="AH844" t="s">
        <v>1112</v>
      </c>
      <c r="AI844">
        <v>2</v>
      </c>
      <c r="AK844">
        <v>1</v>
      </c>
      <c r="AL844" s="105">
        <v>25</v>
      </c>
      <c r="AM844" s="107">
        <v>15</v>
      </c>
      <c r="AN844" s="107">
        <v>40</v>
      </c>
      <c r="AO844" s="111">
        <v>27690</v>
      </c>
      <c r="AP844" s="111">
        <f t="shared" si="191"/>
        <v>25015</v>
      </c>
      <c r="AQ844" t="s">
        <v>2345</v>
      </c>
      <c r="AR844">
        <f t="shared" si="187"/>
        <v>2527690</v>
      </c>
      <c r="AV844">
        <v>24.72</v>
      </c>
      <c r="AW844">
        <v>1.42</v>
      </c>
      <c r="AX844">
        <v>23.31</v>
      </c>
    </row>
    <row r="845" spans="1:50" hidden="1" outlineLevel="1">
      <c r="A845" s="62" t="s">
        <v>2363</v>
      </c>
      <c r="B845" s="8" t="s">
        <v>1359</v>
      </c>
      <c r="C845" s="1">
        <f t="shared" si="181"/>
        <v>4086</v>
      </c>
      <c r="D845" s="8">
        <f>IF(N845&gt;0, RANK(N845,(N845:P845,Q845:AE845)),0)</f>
        <v>2</v>
      </c>
      <c r="E845" s="8">
        <f>IF(O845&gt;0,RANK(O845,(N845:P845,Q845:AE845)),0)</f>
        <v>1</v>
      </c>
      <c r="F845" s="8">
        <f t="shared" si="182"/>
        <v>0</v>
      </c>
      <c r="G845" s="61">
        <f t="shared" si="188"/>
        <v>934</v>
      </c>
      <c r="H845" s="66">
        <f t="shared" si="189"/>
        <v>0.22858541360744003</v>
      </c>
      <c r="I845" s="7"/>
      <c r="J845" s="2">
        <f t="shared" si="183"/>
        <v>0.38546255506607929</v>
      </c>
      <c r="K845" s="2">
        <f t="shared" si="184"/>
        <v>0.6140479686735193</v>
      </c>
      <c r="L845" s="2">
        <f t="shared" si="185"/>
        <v>0</v>
      </c>
      <c r="M845" s="2">
        <f t="shared" si="186"/>
        <v>4.8947626040141134E-4</v>
      </c>
      <c r="N845" s="61">
        <v>1575</v>
      </c>
      <c r="O845" s="61">
        <v>2509</v>
      </c>
      <c r="X845" s="61">
        <v>2</v>
      </c>
      <c r="AG845" t="str">
        <f t="shared" si="190"/>
        <v>Halifax</v>
      </c>
      <c r="AH845" t="s">
        <v>1072</v>
      </c>
      <c r="AI845">
        <v>4</v>
      </c>
      <c r="AK845">
        <v>1</v>
      </c>
      <c r="AL845" s="105">
        <v>25</v>
      </c>
      <c r="AM845" s="107">
        <v>23</v>
      </c>
      <c r="AN845" s="107">
        <v>35</v>
      </c>
      <c r="AO845" s="111">
        <v>27795</v>
      </c>
      <c r="AP845" s="111">
        <f t="shared" si="191"/>
        <v>25023</v>
      </c>
      <c r="AQ845" t="s">
        <v>2345</v>
      </c>
      <c r="AR845">
        <f t="shared" si="187"/>
        <v>2527795</v>
      </c>
      <c r="AV845">
        <v>17.329999999999998</v>
      </c>
      <c r="AW845">
        <v>1.18</v>
      </c>
      <c r="AX845">
        <v>16.149999999999999</v>
      </c>
    </row>
    <row r="846" spans="1:50" hidden="1" outlineLevel="1">
      <c r="A846" s="62" t="s">
        <v>1034</v>
      </c>
      <c r="B846" s="8" t="s">
        <v>1359</v>
      </c>
      <c r="C846" s="1">
        <f t="shared" si="181"/>
        <v>4492</v>
      </c>
      <c r="D846" s="8">
        <f>IF(N846&gt;0, RANK(N846,(N846:P846,Q846:AE846)),0)</f>
        <v>2</v>
      </c>
      <c r="E846" s="8">
        <f>IF(O846&gt;0,RANK(O846,(N846:P846,Q846:AE846)),0)</f>
        <v>1</v>
      </c>
      <c r="F846" s="8">
        <f t="shared" si="182"/>
        <v>0</v>
      </c>
      <c r="G846" s="61">
        <f t="shared" si="188"/>
        <v>833</v>
      </c>
      <c r="H846" s="66">
        <f t="shared" si="189"/>
        <v>0.18544078361531613</v>
      </c>
      <c r="I846" s="7"/>
      <c r="J846" s="2">
        <f t="shared" si="183"/>
        <v>0.40650044523597506</v>
      </c>
      <c r="K846" s="2">
        <f t="shared" si="184"/>
        <v>0.59194122885129119</v>
      </c>
      <c r="L846" s="2">
        <f t="shared" si="185"/>
        <v>0</v>
      </c>
      <c r="M846" s="2">
        <f t="shared" si="186"/>
        <v>1.558325912733749E-3</v>
      </c>
      <c r="N846" s="61">
        <v>1826</v>
      </c>
      <c r="O846" s="61">
        <v>2659</v>
      </c>
      <c r="X846" s="61">
        <v>7</v>
      </c>
      <c r="AG846" t="str">
        <f t="shared" si="190"/>
        <v>Hamilton</v>
      </c>
      <c r="AH846" t="s">
        <v>528</v>
      </c>
      <c r="AI846">
        <v>6</v>
      </c>
      <c r="AK846">
        <v>1</v>
      </c>
      <c r="AL846" s="105">
        <v>25</v>
      </c>
      <c r="AM846" s="107">
        <v>9</v>
      </c>
      <c r="AN846" s="107">
        <v>50</v>
      </c>
      <c r="AO846" s="111">
        <v>27900</v>
      </c>
      <c r="AP846" s="111">
        <f t="shared" si="191"/>
        <v>25009</v>
      </c>
      <c r="AQ846" t="s">
        <v>2345</v>
      </c>
      <c r="AR846">
        <f t="shared" si="187"/>
        <v>2527900</v>
      </c>
      <c r="AV846">
        <v>14.94</v>
      </c>
      <c r="AW846">
        <v>0.34</v>
      </c>
      <c r="AX846">
        <v>14.6</v>
      </c>
    </row>
    <row r="847" spans="1:50" hidden="1" outlineLevel="1">
      <c r="A847" s="62" t="s">
        <v>1888</v>
      </c>
      <c r="B847" s="8" t="s">
        <v>1359</v>
      </c>
      <c r="C847" s="1">
        <f t="shared" si="181"/>
        <v>2894</v>
      </c>
      <c r="D847" s="8">
        <f>IF(N847&gt;0, RANK(N847,(N847:P847,Q847:AE847)),0)</f>
        <v>2</v>
      </c>
      <c r="E847" s="8">
        <f>IF(O847&gt;0,RANK(O847,(N847:P847,Q847:AE847)),0)</f>
        <v>1</v>
      </c>
      <c r="F847" s="8">
        <f t="shared" si="182"/>
        <v>0</v>
      </c>
      <c r="G847" s="61">
        <f t="shared" si="188"/>
        <v>754</v>
      </c>
      <c r="H847" s="66">
        <f t="shared" si="189"/>
        <v>0.26053904630269525</v>
      </c>
      <c r="I847" s="7"/>
      <c r="J847" s="2">
        <f t="shared" si="183"/>
        <v>0.3697304768486524</v>
      </c>
      <c r="K847" s="2">
        <f t="shared" si="184"/>
        <v>0.63026952315134765</v>
      </c>
      <c r="L847" s="2">
        <f t="shared" si="185"/>
        <v>0</v>
      </c>
      <c r="M847" s="2">
        <f t="shared" si="186"/>
        <v>-1.1102230246251565E-16</v>
      </c>
      <c r="N847" s="61">
        <v>1070</v>
      </c>
      <c r="O847" s="61">
        <v>1824</v>
      </c>
      <c r="X847" s="61">
        <v>0</v>
      </c>
      <c r="AG847" t="str">
        <f t="shared" si="190"/>
        <v>Hampden</v>
      </c>
      <c r="AH847" t="s">
        <v>1888</v>
      </c>
      <c r="AI847">
        <v>2</v>
      </c>
      <c r="AK847">
        <v>1</v>
      </c>
      <c r="AL847" s="105">
        <v>25</v>
      </c>
      <c r="AM847" s="107">
        <v>13</v>
      </c>
      <c r="AN847" s="107">
        <v>40</v>
      </c>
      <c r="AO847" s="111">
        <v>28075</v>
      </c>
      <c r="AP847" s="111">
        <f t="shared" si="191"/>
        <v>25013</v>
      </c>
      <c r="AQ847" t="s">
        <v>2345</v>
      </c>
      <c r="AR847">
        <f t="shared" si="187"/>
        <v>2528075</v>
      </c>
      <c r="AV847">
        <v>19.649999999999999</v>
      </c>
      <c r="AW847">
        <v>0.01</v>
      </c>
      <c r="AX847">
        <v>19.64</v>
      </c>
    </row>
    <row r="848" spans="1:50" hidden="1" outlineLevel="1">
      <c r="A848" s="62" t="s">
        <v>1363</v>
      </c>
      <c r="B848" s="8" t="s">
        <v>1359</v>
      </c>
      <c r="C848" s="1">
        <f t="shared" si="181"/>
        <v>379</v>
      </c>
      <c r="D848" s="8">
        <f>IF(N848&gt;0, RANK(N848,(N848:P848,Q848:AE848)),0)</f>
        <v>1</v>
      </c>
      <c r="E848" s="8">
        <f>IF(O848&gt;0,RANK(O848,(N848:P848,Q848:AE848)),0)</f>
        <v>2</v>
      </c>
      <c r="F848" s="8">
        <f t="shared" si="182"/>
        <v>0</v>
      </c>
      <c r="G848" s="61">
        <f t="shared" si="188"/>
        <v>51</v>
      </c>
      <c r="H848" s="66">
        <f t="shared" si="189"/>
        <v>0.13456464379947231</v>
      </c>
      <c r="I848" s="7"/>
      <c r="J848" s="2">
        <f t="shared" si="183"/>
        <v>0.56728232189973615</v>
      </c>
      <c r="K848" s="2">
        <f t="shared" si="184"/>
        <v>0.43271767810026385</v>
      </c>
      <c r="L848" s="2">
        <f t="shared" si="185"/>
        <v>0</v>
      </c>
      <c r="M848" s="2">
        <f t="shared" si="186"/>
        <v>0</v>
      </c>
      <c r="N848" s="61">
        <v>215</v>
      </c>
      <c r="O848" s="61">
        <v>164</v>
      </c>
      <c r="X848" s="61">
        <v>0</v>
      </c>
      <c r="AG848" t="str">
        <f t="shared" si="190"/>
        <v>Hancock</v>
      </c>
      <c r="AH848" t="s">
        <v>865</v>
      </c>
      <c r="AI848">
        <v>1</v>
      </c>
      <c r="AK848">
        <v>1</v>
      </c>
      <c r="AL848" s="105">
        <v>25</v>
      </c>
      <c r="AM848" s="107">
        <v>3</v>
      </c>
      <c r="AN848" s="107">
        <v>50</v>
      </c>
      <c r="AO848" s="111">
        <v>28180</v>
      </c>
      <c r="AP848" s="111">
        <f t="shared" si="191"/>
        <v>25003</v>
      </c>
      <c r="AQ848" t="s">
        <v>2345</v>
      </c>
      <c r="AR848">
        <f t="shared" si="187"/>
        <v>2528180</v>
      </c>
      <c r="AV848">
        <v>35.76</v>
      </c>
      <c r="AW848">
        <v>0.03</v>
      </c>
      <c r="AX848">
        <v>35.729999999999997</v>
      </c>
    </row>
    <row r="849" spans="1:50" hidden="1" outlineLevel="1">
      <c r="A849" s="62" t="s">
        <v>614</v>
      </c>
      <c r="B849" s="8" t="s">
        <v>1359</v>
      </c>
      <c r="C849" s="1">
        <f t="shared" si="181"/>
        <v>8347</v>
      </c>
      <c r="D849" s="8">
        <f>IF(N849&gt;0, RANK(N849,(N849:P849,Q849:AE849)),0)</f>
        <v>2</v>
      </c>
      <c r="E849" s="8">
        <f>IF(O849&gt;0,RANK(O849,(N849:P849,Q849:AE849)),0)</f>
        <v>1</v>
      </c>
      <c r="F849" s="8">
        <f t="shared" si="182"/>
        <v>0</v>
      </c>
      <c r="G849" s="61">
        <f t="shared" si="188"/>
        <v>2859</v>
      </c>
      <c r="H849" s="66">
        <f t="shared" si="189"/>
        <v>0.34251827003713908</v>
      </c>
      <c r="I849" s="7"/>
      <c r="J849" s="2">
        <f t="shared" si="183"/>
        <v>0.32850125793698337</v>
      </c>
      <c r="K849" s="2">
        <f t="shared" si="184"/>
        <v>0.67101952797412245</v>
      </c>
      <c r="L849" s="2">
        <f t="shared" si="185"/>
        <v>0</v>
      </c>
      <c r="M849" s="2">
        <f t="shared" si="186"/>
        <v>4.7921408889417538E-4</v>
      </c>
      <c r="N849" s="61">
        <v>2742</v>
      </c>
      <c r="O849" s="61">
        <v>5601</v>
      </c>
      <c r="X849" s="61">
        <v>4</v>
      </c>
      <c r="AG849" t="str">
        <f t="shared" si="190"/>
        <v>Hanover</v>
      </c>
      <c r="AH849" t="s">
        <v>1072</v>
      </c>
      <c r="AI849">
        <v>10</v>
      </c>
      <c r="AK849">
        <v>1</v>
      </c>
      <c r="AL849" s="105">
        <v>25</v>
      </c>
      <c r="AM849" s="107">
        <v>23</v>
      </c>
      <c r="AN849" s="107">
        <v>40</v>
      </c>
      <c r="AO849" s="111">
        <v>28285</v>
      </c>
      <c r="AP849" s="111">
        <f t="shared" si="191"/>
        <v>25023</v>
      </c>
      <c r="AQ849" t="s">
        <v>2345</v>
      </c>
      <c r="AR849">
        <f t="shared" si="187"/>
        <v>2528285</v>
      </c>
      <c r="AV849">
        <v>15.72</v>
      </c>
      <c r="AW849">
        <v>0.11</v>
      </c>
      <c r="AX849">
        <v>15.61</v>
      </c>
    </row>
    <row r="850" spans="1:50" hidden="1" outlineLevel="1">
      <c r="A850" s="62" t="s">
        <v>1392</v>
      </c>
      <c r="B850" s="8" t="s">
        <v>1359</v>
      </c>
      <c r="C850" s="1">
        <f t="shared" si="181"/>
        <v>5565</v>
      </c>
      <c r="D850" s="8">
        <f>IF(N850&gt;0, RANK(N850,(N850:P850,Q850:AE850)),0)</f>
        <v>2</v>
      </c>
      <c r="E850" s="8">
        <f>IF(O850&gt;0,RANK(O850,(N850:P850,Q850:AE850)),0)</f>
        <v>1</v>
      </c>
      <c r="F850" s="8">
        <f t="shared" si="182"/>
        <v>0</v>
      </c>
      <c r="G850" s="61">
        <f t="shared" si="188"/>
        <v>1493</v>
      </c>
      <c r="H850" s="66">
        <f t="shared" si="189"/>
        <v>0.26828391734052109</v>
      </c>
      <c r="I850" s="7"/>
      <c r="J850" s="2">
        <f t="shared" si="183"/>
        <v>0.36567834681042227</v>
      </c>
      <c r="K850" s="2">
        <f t="shared" si="184"/>
        <v>0.63396226415094337</v>
      </c>
      <c r="L850" s="2">
        <f t="shared" si="185"/>
        <v>0</v>
      </c>
      <c r="M850" s="2">
        <f t="shared" si="186"/>
        <v>3.5938903863430571E-4</v>
      </c>
      <c r="N850" s="61">
        <v>2035</v>
      </c>
      <c r="O850" s="61">
        <v>3528</v>
      </c>
      <c r="X850" s="61">
        <v>2</v>
      </c>
      <c r="AG850" t="str">
        <f t="shared" si="190"/>
        <v>Hanson</v>
      </c>
      <c r="AH850" t="s">
        <v>1072</v>
      </c>
      <c r="AI850">
        <v>0</v>
      </c>
      <c r="AK850">
        <v>1</v>
      </c>
      <c r="AL850" s="105">
        <v>25</v>
      </c>
      <c r="AM850" s="107">
        <v>23</v>
      </c>
      <c r="AN850" s="107">
        <v>45</v>
      </c>
      <c r="AO850" s="111">
        <v>28495</v>
      </c>
      <c r="AP850" s="111">
        <f t="shared" si="191"/>
        <v>25023</v>
      </c>
      <c r="AQ850" t="s">
        <v>2345</v>
      </c>
      <c r="AR850">
        <f t="shared" si="187"/>
        <v>2528495</v>
      </c>
      <c r="AV850">
        <v>15.67</v>
      </c>
      <c r="AW850">
        <v>0.66</v>
      </c>
      <c r="AX850">
        <v>15.01</v>
      </c>
    </row>
    <row r="851" spans="1:50" hidden="1" outlineLevel="1">
      <c r="A851" s="62" t="s">
        <v>1725</v>
      </c>
      <c r="B851" s="8" t="s">
        <v>1359</v>
      </c>
      <c r="C851" s="1">
        <f t="shared" si="181"/>
        <v>1310</v>
      </c>
      <c r="D851" s="8">
        <f>IF(N851&gt;0, RANK(N851,(N851:P851,Q851:AE851)),0)</f>
        <v>2</v>
      </c>
      <c r="E851" s="8">
        <f>IF(O851&gt;0,RANK(O851,(N851:P851,Q851:AE851)),0)</f>
        <v>1</v>
      </c>
      <c r="F851" s="8">
        <f t="shared" si="182"/>
        <v>0</v>
      </c>
      <c r="G851" s="61">
        <f t="shared" si="188"/>
        <v>93</v>
      </c>
      <c r="H851" s="66">
        <f t="shared" si="189"/>
        <v>7.0992366412213737E-2</v>
      </c>
      <c r="I851" s="7"/>
      <c r="J851" s="2">
        <f t="shared" si="183"/>
        <v>0.46412213740458014</v>
      </c>
      <c r="K851" s="2">
        <f t="shared" si="184"/>
        <v>0.53511450381679393</v>
      </c>
      <c r="L851" s="2">
        <f t="shared" si="185"/>
        <v>0</v>
      </c>
      <c r="M851" s="2">
        <f t="shared" si="186"/>
        <v>7.6335877862598878E-4</v>
      </c>
      <c r="N851" s="61">
        <v>608</v>
      </c>
      <c r="O851" s="61">
        <v>701</v>
      </c>
      <c r="X851" s="61">
        <v>1</v>
      </c>
      <c r="AG851" t="str">
        <f t="shared" si="190"/>
        <v>Hardwick</v>
      </c>
      <c r="AH851" s="8" t="s">
        <v>56</v>
      </c>
      <c r="AI851" s="8">
        <v>1</v>
      </c>
      <c r="AK851">
        <v>1</v>
      </c>
      <c r="AL851" s="105">
        <v>25</v>
      </c>
      <c r="AM851" s="107">
        <v>27</v>
      </c>
      <c r="AN851" s="107">
        <v>90</v>
      </c>
      <c r="AO851" s="111">
        <v>28740</v>
      </c>
      <c r="AP851" s="111">
        <f t="shared" si="191"/>
        <v>25027</v>
      </c>
      <c r="AQ851" t="s">
        <v>2345</v>
      </c>
      <c r="AR851">
        <f t="shared" si="187"/>
        <v>2528740</v>
      </c>
      <c r="AV851">
        <v>40.840000000000003</v>
      </c>
      <c r="AW851">
        <v>2.25</v>
      </c>
      <c r="AX851">
        <v>38.590000000000003</v>
      </c>
    </row>
    <row r="852" spans="1:50" hidden="1" outlineLevel="1">
      <c r="A852" s="62" t="s">
        <v>2083</v>
      </c>
      <c r="B852" s="8" t="s">
        <v>1359</v>
      </c>
      <c r="C852" s="1">
        <f t="shared" si="181"/>
        <v>3591</v>
      </c>
      <c r="D852" s="8">
        <f>IF(N852&gt;0, RANK(N852,(N852:P852,Q852:AE852)),0)</f>
        <v>1</v>
      </c>
      <c r="E852" s="8">
        <f>IF(O852&gt;0,RANK(O852,(N852:P852,Q852:AE852)),0)</f>
        <v>2</v>
      </c>
      <c r="F852" s="8">
        <f t="shared" si="182"/>
        <v>0</v>
      </c>
      <c r="G852" s="61">
        <f t="shared" si="188"/>
        <v>373</v>
      </c>
      <c r="H852" s="66">
        <f t="shared" si="189"/>
        <v>0.10387078808131439</v>
      </c>
      <c r="I852" s="7"/>
      <c r="J852" s="2">
        <f t="shared" si="183"/>
        <v>0.55193539404065717</v>
      </c>
      <c r="K852" s="2">
        <f t="shared" si="184"/>
        <v>0.44806460595934278</v>
      </c>
      <c r="L852" s="2">
        <f t="shared" si="185"/>
        <v>0</v>
      </c>
      <c r="M852" s="2">
        <f t="shared" si="186"/>
        <v>5.5511151231257827E-17</v>
      </c>
      <c r="N852" s="61">
        <v>1982</v>
      </c>
      <c r="O852" s="61">
        <v>1609</v>
      </c>
      <c r="X852" s="61">
        <v>0</v>
      </c>
      <c r="AG852" t="str">
        <f t="shared" si="190"/>
        <v>Harvard</v>
      </c>
      <c r="AH852" s="8" t="s">
        <v>56</v>
      </c>
      <c r="AI852" s="8">
        <v>5</v>
      </c>
      <c r="AK852">
        <v>1</v>
      </c>
      <c r="AL852" s="105">
        <v>25</v>
      </c>
      <c r="AM852" s="107">
        <v>27</v>
      </c>
      <c r="AN852" s="107">
        <v>95</v>
      </c>
      <c r="AO852" s="111">
        <v>28950</v>
      </c>
      <c r="AP852" s="111">
        <f t="shared" si="191"/>
        <v>25027</v>
      </c>
      <c r="AQ852" t="s">
        <v>2345</v>
      </c>
      <c r="AR852">
        <f t="shared" si="187"/>
        <v>2528950</v>
      </c>
      <c r="AV852">
        <v>26.97</v>
      </c>
      <c r="AW852">
        <v>0.61</v>
      </c>
      <c r="AX852">
        <v>26.36</v>
      </c>
    </row>
    <row r="853" spans="1:50" hidden="1" outlineLevel="1">
      <c r="A853" s="62" t="s">
        <v>1853</v>
      </c>
      <c r="B853" s="8" t="s">
        <v>1359</v>
      </c>
      <c r="C853" s="1">
        <f t="shared" si="181"/>
        <v>8171</v>
      </c>
      <c r="D853" s="8">
        <f>IF(N853&gt;0, RANK(N853,(N853:P853,Q853:AE853)),0)</f>
        <v>2</v>
      </c>
      <c r="E853" s="8">
        <f>IF(O853&gt;0,RANK(O853,(N853:P853,Q853:AE853)),0)</f>
        <v>1</v>
      </c>
      <c r="F853" s="8">
        <f t="shared" si="182"/>
        <v>0</v>
      </c>
      <c r="G853" s="61">
        <f t="shared" si="188"/>
        <v>225</v>
      </c>
      <c r="H853" s="66">
        <f t="shared" si="189"/>
        <v>2.753640925223351E-2</v>
      </c>
      <c r="I853" s="7"/>
      <c r="J853" s="2">
        <f t="shared" si="183"/>
        <v>0.48586464325052015</v>
      </c>
      <c r="K853" s="2">
        <f t="shared" si="184"/>
        <v>0.5134010525027537</v>
      </c>
      <c r="L853" s="2">
        <f t="shared" si="185"/>
        <v>0</v>
      </c>
      <c r="M853" s="2">
        <f t="shared" si="186"/>
        <v>7.3430424672615846E-4</v>
      </c>
      <c r="N853" s="61">
        <v>3970</v>
      </c>
      <c r="O853" s="61">
        <v>4195</v>
      </c>
      <c r="X853" s="61">
        <v>6</v>
      </c>
      <c r="AG853" t="str">
        <f t="shared" si="190"/>
        <v>Harwich</v>
      </c>
      <c r="AH853" t="s">
        <v>2385</v>
      </c>
      <c r="AI853">
        <v>10</v>
      </c>
      <c r="AK853">
        <v>1</v>
      </c>
      <c r="AL853" s="105">
        <v>25</v>
      </c>
      <c r="AM853" s="107">
        <v>1</v>
      </c>
      <c r="AN853" s="107">
        <v>40</v>
      </c>
      <c r="AO853" s="111">
        <v>29020</v>
      </c>
      <c r="AP853" s="111">
        <f t="shared" si="191"/>
        <v>25001</v>
      </c>
      <c r="AQ853" t="s">
        <v>2345</v>
      </c>
      <c r="AR853">
        <f t="shared" si="187"/>
        <v>2529020</v>
      </c>
      <c r="AV853">
        <v>33.15</v>
      </c>
      <c r="AW853">
        <v>12.11</v>
      </c>
      <c r="AX853">
        <v>21.04</v>
      </c>
    </row>
    <row r="854" spans="1:50" hidden="1" outlineLevel="1">
      <c r="A854" s="62" t="s">
        <v>2090</v>
      </c>
      <c r="B854" s="8" t="s">
        <v>1359</v>
      </c>
      <c r="C854" s="1">
        <f t="shared" si="181"/>
        <v>2038</v>
      </c>
      <c r="D854" s="8">
        <f>IF(N854&gt;0, RANK(N854,(N854:P854,Q854:AE854)),0)</f>
        <v>1</v>
      </c>
      <c r="E854" s="8">
        <f>IF(O854&gt;0,RANK(O854,(N854:P854,Q854:AE854)),0)</f>
        <v>2</v>
      </c>
      <c r="F854" s="8">
        <f t="shared" si="182"/>
        <v>0</v>
      </c>
      <c r="G854" s="61">
        <f t="shared" si="188"/>
        <v>374</v>
      </c>
      <c r="H854" s="66">
        <f t="shared" si="189"/>
        <v>0.18351324828263002</v>
      </c>
      <c r="I854" s="7"/>
      <c r="J854" s="2">
        <f t="shared" si="183"/>
        <v>0.59126594700686952</v>
      </c>
      <c r="K854" s="2">
        <f t="shared" si="184"/>
        <v>0.40775269872423947</v>
      </c>
      <c r="L854" s="2">
        <f t="shared" si="185"/>
        <v>0</v>
      </c>
      <c r="M854" s="2">
        <f t="shared" si="186"/>
        <v>9.8135426889101041E-4</v>
      </c>
      <c r="N854" s="61">
        <v>1205</v>
      </c>
      <c r="O854" s="61">
        <v>831</v>
      </c>
      <c r="X854" s="61">
        <v>2</v>
      </c>
      <c r="AG854" t="str">
        <f t="shared" si="190"/>
        <v>Hatfield</v>
      </c>
      <c r="AH854" t="s">
        <v>1112</v>
      </c>
      <c r="AI854">
        <v>1</v>
      </c>
      <c r="AK854">
        <v>1</v>
      </c>
      <c r="AL854" s="105">
        <v>25</v>
      </c>
      <c r="AM854" s="107">
        <v>15</v>
      </c>
      <c r="AN854" s="107">
        <v>45</v>
      </c>
      <c r="AO854" s="111">
        <v>29265</v>
      </c>
      <c r="AP854" s="111">
        <f t="shared" si="191"/>
        <v>25015</v>
      </c>
      <c r="AQ854" t="s">
        <v>2345</v>
      </c>
      <c r="AR854">
        <f t="shared" si="187"/>
        <v>2529265</v>
      </c>
      <c r="AV854">
        <v>16.82</v>
      </c>
      <c r="AW854">
        <v>0.81</v>
      </c>
      <c r="AX854">
        <v>16.02</v>
      </c>
    </row>
    <row r="855" spans="1:50" hidden="1" outlineLevel="1">
      <c r="A855" s="62" t="s">
        <v>1180</v>
      </c>
      <c r="B855" s="8" t="s">
        <v>1359</v>
      </c>
      <c r="C855" s="1">
        <f t="shared" si="181"/>
        <v>27896</v>
      </c>
      <c r="D855" s="8">
        <f>IF(N855&gt;0, RANK(N855,(N855:P855,Q855:AE855)),0)</f>
        <v>2</v>
      </c>
      <c r="E855" s="8">
        <f>IF(O855&gt;0,RANK(O855,(N855:P855,Q855:AE855)),0)</f>
        <v>1</v>
      </c>
      <c r="F855" s="8">
        <f t="shared" si="182"/>
        <v>0</v>
      </c>
      <c r="G855" s="61">
        <f t="shared" si="188"/>
        <v>1407</v>
      </c>
      <c r="H855" s="66">
        <f t="shared" si="189"/>
        <v>5.0437338686550044E-2</v>
      </c>
      <c r="I855" s="7"/>
      <c r="J855" s="2">
        <f t="shared" si="183"/>
        <v>0.4746558646400918</v>
      </c>
      <c r="K855" s="2">
        <f t="shared" si="184"/>
        <v>0.52509320332664178</v>
      </c>
      <c r="L855" s="2">
        <f t="shared" si="185"/>
        <v>0</v>
      </c>
      <c r="M855" s="2">
        <f t="shared" si="186"/>
        <v>2.5093203326642666E-4</v>
      </c>
      <c r="N855" s="61">
        <v>13241</v>
      </c>
      <c r="O855" s="61">
        <v>14648</v>
      </c>
      <c r="X855" s="61">
        <v>7</v>
      </c>
      <c r="AG855" t="str">
        <f t="shared" si="190"/>
        <v>Haverhill</v>
      </c>
      <c r="AH855" t="s">
        <v>528</v>
      </c>
      <c r="AI855">
        <v>5</v>
      </c>
      <c r="AK855">
        <v>1</v>
      </c>
      <c r="AL855" s="105">
        <v>25</v>
      </c>
      <c r="AM855" s="107">
        <v>9</v>
      </c>
      <c r="AN855" s="107">
        <v>55</v>
      </c>
      <c r="AO855" s="111">
        <v>29405</v>
      </c>
      <c r="AP855" s="111">
        <f t="shared" si="191"/>
        <v>25009</v>
      </c>
      <c r="AQ855" t="s">
        <v>1462</v>
      </c>
      <c r="AR855">
        <f t="shared" si="187"/>
        <v>2529405</v>
      </c>
      <c r="AV855">
        <v>35.630000000000003</v>
      </c>
      <c r="AW855">
        <v>2.31</v>
      </c>
      <c r="AX855">
        <v>33.33</v>
      </c>
    </row>
    <row r="856" spans="1:50" hidden="1" outlineLevel="1">
      <c r="A856" s="62" t="s">
        <v>124</v>
      </c>
      <c r="B856" s="8" t="s">
        <v>1359</v>
      </c>
      <c r="C856" s="1">
        <f t="shared" ref="C856:C919" si="192">SUM(N856:AE856)</f>
        <v>195</v>
      </c>
      <c r="D856" s="8">
        <f>IF(N856&gt;0, RANK(N856,(N856:P856,Q856:AE856)),0)</f>
        <v>1</v>
      </c>
      <c r="E856" s="8">
        <f>IF(O856&gt;0,RANK(O856,(N856:P856,Q856:AE856)),0)</f>
        <v>2</v>
      </c>
      <c r="F856" s="8">
        <f t="shared" ref="F856:F919" si="193">IF(P856&gt;0,RANK(P856,(N856:AE856)),0)</f>
        <v>0</v>
      </c>
      <c r="G856" s="61">
        <f t="shared" si="188"/>
        <v>37</v>
      </c>
      <c r="H856" s="66">
        <f t="shared" si="189"/>
        <v>0.18974358974358974</v>
      </c>
      <c r="I856" s="7"/>
      <c r="J856" s="2">
        <f t="shared" ref="J856:J919" si="194">IF(C856=0,"-",N856/C856)</f>
        <v>0.59487179487179487</v>
      </c>
      <c r="K856" s="2">
        <f t="shared" ref="K856:K919" si="195">IF(C856=0,"-",O856/C856)</f>
        <v>0.40512820512820513</v>
      </c>
      <c r="L856" s="2">
        <f t="shared" ref="L856:L919" si="196">IF(C856=0,"-",P856/C856)</f>
        <v>0</v>
      </c>
      <c r="M856" s="2">
        <f t="shared" ref="M856:M919" si="197">IF(C856=0,"-",(1-J856-K856-L856))</f>
        <v>0</v>
      </c>
      <c r="N856" s="61">
        <v>116</v>
      </c>
      <c r="O856" s="61">
        <v>79</v>
      </c>
      <c r="X856" s="61">
        <v>0</v>
      </c>
      <c r="AG856" t="str">
        <f t="shared" si="190"/>
        <v>Hawley</v>
      </c>
      <c r="AH856" t="s">
        <v>501</v>
      </c>
      <c r="AI856">
        <v>1</v>
      </c>
      <c r="AK856">
        <v>1</v>
      </c>
      <c r="AL856" s="105">
        <v>25</v>
      </c>
      <c r="AM856" s="107">
        <v>11</v>
      </c>
      <c r="AN856" s="107">
        <v>55</v>
      </c>
      <c r="AO856" s="111">
        <v>29475</v>
      </c>
      <c r="AP856" s="111">
        <f t="shared" si="191"/>
        <v>25011</v>
      </c>
      <c r="AQ856" t="s">
        <v>2345</v>
      </c>
      <c r="AR856">
        <f t="shared" ref="AR856:AR919" si="198">AL856*100000+AO856</f>
        <v>2529475</v>
      </c>
      <c r="AV856">
        <v>30.88</v>
      </c>
      <c r="AW856">
        <v>0.02</v>
      </c>
      <c r="AX856">
        <v>30.86</v>
      </c>
    </row>
    <row r="857" spans="1:50" hidden="1" outlineLevel="1">
      <c r="A857" s="62" t="s">
        <v>2233</v>
      </c>
      <c r="B857" s="8" t="s">
        <v>1359</v>
      </c>
      <c r="C857" s="1">
        <f t="shared" si="192"/>
        <v>430</v>
      </c>
      <c r="D857" s="8">
        <f>IF(N857&gt;0, RANK(N857,(N857:P857,Q857:AE857)),0)</f>
        <v>1</v>
      </c>
      <c r="E857" s="8">
        <f>IF(O857&gt;0,RANK(O857,(N857:P857,Q857:AE857)),0)</f>
        <v>2</v>
      </c>
      <c r="F857" s="8">
        <f t="shared" si="193"/>
        <v>0</v>
      </c>
      <c r="G857" s="61">
        <f t="shared" si="188"/>
        <v>106</v>
      </c>
      <c r="H857" s="66">
        <f t="shared" si="189"/>
        <v>0.24651162790697675</v>
      </c>
      <c r="I857" s="7"/>
      <c r="J857" s="2">
        <f t="shared" si="194"/>
        <v>0.62325581395348839</v>
      </c>
      <c r="K857" s="2">
        <f t="shared" si="195"/>
        <v>0.37674418604651161</v>
      </c>
      <c r="L857" s="2">
        <f t="shared" si="196"/>
        <v>0</v>
      </c>
      <c r="M857" s="2">
        <f t="shared" si="197"/>
        <v>0</v>
      </c>
      <c r="N857" s="61">
        <v>268</v>
      </c>
      <c r="O857" s="61">
        <v>162</v>
      </c>
      <c r="X857" s="61">
        <v>0</v>
      </c>
      <c r="AG857" t="str">
        <f t="shared" si="190"/>
        <v>Heath</v>
      </c>
      <c r="AH857" t="s">
        <v>501</v>
      </c>
      <c r="AI857">
        <v>1</v>
      </c>
      <c r="AK857">
        <v>1</v>
      </c>
      <c r="AL857" s="105">
        <v>25</v>
      </c>
      <c r="AM857" s="107">
        <v>11</v>
      </c>
      <c r="AN857" s="107">
        <v>60</v>
      </c>
      <c r="AO857" s="111">
        <v>29650</v>
      </c>
      <c r="AP857" s="111">
        <f t="shared" si="191"/>
        <v>25011</v>
      </c>
      <c r="AQ857" t="s">
        <v>2345</v>
      </c>
      <c r="AR857">
        <f t="shared" si="198"/>
        <v>2529650</v>
      </c>
      <c r="AV857">
        <v>24.92</v>
      </c>
      <c r="AW857">
        <v>0.02</v>
      </c>
      <c r="AX857">
        <v>24.9</v>
      </c>
    </row>
    <row r="858" spans="1:50" hidden="1" outlineLevel="1">
      <c r="A858" s="62" t="s">
        <v>935</v>
      </c>
      <c r="B858" s="8" t="s">
        <v>1359</v>
      </c>
      <c r="C858" s="1">
        <f t="shared" si="192"/>
        <v>14171</v>
      </c>
      <c r="D858" s="8">
        <f>IF(N858&gt;0, RANK(N858,(N858:P858,Q858:AE858)),0)</f>
        <v>2</v>
      </c>
      <c r="E858" s="8">
        <f>IF(O858&gt;0,RANK(O858,(N858:P858,Q858:AE858)),0)</f>
        <v>1</v>
      </c>
      <c r="F858" s="8">
        <f t="shared" si="193"/>
        <v>0</v>
      </c>
      <c r="G858" s="61">
        <f t="shared" si="188"/>
        <v>2515</v>
      </c>
      <c r="H858" s="66">
        <f t="shared" si="189"/>
        <v>0.17747512525580411</v>
      </c>
      <c r="I858" s="7"/>
      <c r="J858" s="2">
        <f t="shared" si="194"/>
        <v>0.41098017077129351</v>
      </c>
      <c r="K858" s="2">
        <f t="shared" si="195"/>
        <v>0.58845529602709756</v>
      </c>
      <c r="L858" s="2">
        <f t="shared" si="196"/>
        <v>0</v>
      </c>
      <c r="M858" s="2">
        <f t="shared" si="197"/>
        <v>5.6453320160898546E-4</v>
      </c>
      <c r="N858" s="61">
        <v>5824</v>
      </c>
      <c r="O858" s="61">
        <v>8339</v>
      </c>
      <c r="X858" s="61">
        <v>8</v>
      </c>
      <c r="AG858" t="str">
        <f t="shared" si="190"/>
        <v>Hingham</v>
      </c>
      <c r="AH858" t="s">
        <v>1072</v>
      </c>
      <c r="AI858">
        <v>10</v>
      </c>
      <c r="AK858">
        <v>1</v>
      </c>
      <c r="AL858" s="105">
        <v>25</v>
      </c>
      <c r="AM858" s="107">
        <v>23</v>
      </c>
      <c r="AN858" s="107">
        <v>50</v>
      </c>
      <c r="AO858" s="111">
        <v>30210</v>
      </c>
      <c r="AP858" s="111">
        <f t="shared" si="191"/>
        <v>25023</v>
      </c>
      <c r="AQ858" t="s">
        <v>2345</v>
      </c>
      <c r="AR858">
        <f t="shared" si="198"/>
        <v>2530210</v>
      </c>
      <c r="AV858">
        <v>25.04</v>
      </c>
      <c r="AW858">
        <v>2.57</v>
      </c>
      <c r="AX858">
        <v>22.47</v>
      </c>
    </row>
    <row r="859" spans="1:50" hidden="1" outlineLevel="1">
      <c r="A859" s="62" t="s">
        <v>97</v>
      </c>
      <c r="B859" s="8" t="s">
        <v>1359</v>
      </c>
      <c r="C859" s="1">
        <f t="shared" si="192"/>
        <v>1052</v>
      </c>
      <c r="D859" s="8">
        <f>IF(N859&gt;0, RANK(N859,(N859:P859,Q859:AE859)),0)</f>
        <v>1</v>
      </c>
      <c r="E859" s="8">
        <f>IF(O859&gt;0,RANK(O859,(N859:P859,Q859:AE859)),0)</f>
        <v>2</v>
      </c>
      <c r="F859" s="8">
        <f t="shared" si="193"/>
        <v>0</v>
      </c>
      <c r="G859" s="61">
        <f t="shared" si="188"/>
        <v>280</v>
      </c>
      <c r="H859" s="66">
        <f t="shared" si="189"/>
        <v>0.26615969581749049</v>
      </c>
      <c r="I859" s="7"/>
      <c r="J859" s="2">
        <f t="shared" si="194"/>
        <v>0.63307984790874527</v>
      </c>
      <c r="K859" s="2">
        <f t="shared" si="195"/>
        <v>0.36692015209125473</v>
      </c>
      <c r="L859" s="2">
        <f t="shared" si="196"/>
        <v>0</v>
      </c>
      <c r="M859" s="2">
        <f t="shared" si="197"/>
        <v>0</v>
      </c>
      <c r="N859" s="61">
        <v>666</v>
      </c>
      <c r="O859" s="61">
        <v>386</v>
      </c>
      <c r="X859" s="61">
        <v>0</v>
      </c>
      <c r="AG859" t="str">
        <f t="shared" si="190"/>
        <v>Hinsdale</v>
      </c>
      <c r="AH859" t="s">
        <v>865</v>
      </c>
      <c r="AI859">
        <v>1</v>
      </c>
      <c r="AK859">
        <v>1</v>
      </c>
      <c r="AL859" s="105">
        <v>25</v>
      </c>
      <c r="AM859" s="107">
        <v>3</v>
      </c>
      <c r="AN859" s="107">
        <v>55</v>
      </c>
      <c r="AO859" s="111">
        <v>30315</v>
      </c>
      <c r="AP859" s="111">
        <f t="shared" si="191"/>
        <v>25003</v>
      </c>
      <c r="AQ859" t="s">
        <v>2345</v>
      </c>
      <c r="AR859">
        <f t="shared" si="198"/>
        <v>2530315</v>
      </c>
      <c r="AV859">
        <v>21.7</v>
      </c>
      <c r="AW859">
        <v>0.86</v>
      </c>
      <c r="AX859">
        <v>20.84</v>
      </c>
    </row>
    <row r="860" spans="1:50" hidden="1" outlineLevel="1">
      <c r="A860" s="62" t="s">
        <v>2442</v>
      </c>
      <c r="B860" s="8" t="s">
        <v>1359</v>
      </c>
      <c r="C860" s="1">
        <f t="shared" si="192"/>
        <v>5515</v>
      </c>
      <c r="D860" s="8">
        <f>IF(N860&gt;0, RANK(N860,(N860:P860,Q860:AE860)),0)</f>
        <v>2</v>
      </c>
      <c r="E860" s="8">
        <f>IF(O860&gt;0,RANK(O860,(N860:P860,Q860:AE860)),0)</f>
        <v>1</v>
      </c>
      <c r="F860" s="8">
        <f t="shared" si="193"/>
        <v>0</v>
      </c>
      <c r="G860" s="61">
        <f t="shared" si="188"/>
        <v>334</v>
      </c>
      <c r="H860" s="66">
        <f t="shared" si="189"/>
        <v>6.0562103354487758E-2</v>
      </c>
      <c r="I860" s="7"/>
      <c r="J860" s="2">
        <f t="shared" si="194"/>
        <v>0.4696282864913871</v>
      </c>
      <c r="K860" s="2">
        <f t="shared" si="195"/>
        <v>0.53019038984587485</v>
      </c>
      <c r="L860" s="2">
        <f t="shared" si="196"/>
        <v>0</v>
      </c>
      <c r="M860" s="2">
        <f t="shared" si="197"/>
        <v>1.8132366273804212E-4</v>
      </c>
      <c r="N860" s="61">
        <v>2590</v>
      </c>
      <c r="O860" s="61">
        <v>2924</v>
      </c>
      <c r="X860" s="61">
        <v>1</v>
      </c>
      <c r="AG860" t="str">
        <f t="shared" si="190"/>
        <v>Holbrook</v>
      </c>
      <c r="AH860" t="s">
        <v>159</v>
      </c>
      <c r="AI860">
        <v>9</v>
      </c>
      <c r="AK860">
        <v>1</v>
      </c>
      <c r="AL860" s="105">
        <v>25</v>
      </c>
      <c r="AM860" s="107">
        <v>21</v>
      </c>
      <c r="AN860" s="107">
        <v>55</v>
      </c>
      <c r="AO860" s="111">
        <v>30455</v>
      </c>
      <c r="AP860" s="111">
        <f t="shared" si="191"/>
        <v>25021</v>
      </c>
      <c r="AQ860" t="s">
        <v>2345</v>
      </c>
      <c r="AR860">
        <f t="shared" si="198"/>
        <v>2530455</v>
      </c>
      <c r="AV860">
        <v>7.41</v>
      </c>
      <c r="AW860">
        <v>0.05</v>
      </c>
      <c r="AX860">
        <v>7.35</v>
      </c>
    </row>
    <row r="861" spans="1:50" hidden="1" outlineLevel="1">
      <c r="A861" s="62" t="s">
        <v>1489</v>
      </c>
      <c r="B861" s="8" t="s">
        <v>1359</v>
      </c>
      <c r="C861" s="1">
        <f t="shared" si="192"/>
        <v>10555</v>
      </c>
      <c r="D861" s="8">
        <f>IF(N861&gt;0, RANK(N861,(N861:P861,Q861:AE861)),0)</f>
        <v>2</v>
      </c>
      <c r="E861" s="8">
        <f>IF(O861&gt;0,RANK(O861,(N861:P861,Q861:AE861)),0)</f>
        <v>1</v>
      </c>
      <c r="F861" s="8">
        <f t="shared" si="193"/>
        <v>0</v>
      </c>
      <c r="G861" s="61">
        <f t="shared" si="188"/>
        <v>2207</v>
      </c>
      <c r="H861" s="66">
        <f t="shared" si="189"/>
        <v>0.20909521553765989</v>
      </c>
      <c r="I861" s="7"/>
      <c r="J861" s="2">
        <f t="shared" si="194"/>
        <v>0.39535765040265275</v>
      </c>
      <c r="K861" s="2">
        <f t="shared" si="195"/>
        <v>0.60445286594031267</v>
      </c>
      <c r="L861" s="2">
        <f t="shared" si="196"/>
        <v>0</v>
      </c>
      <c r="M861" s="2">
        <f t="shared" si="197"/>
        <v>1.8948365703452819E-4</v>
      </c>
      <c r="N861" s="61">
        <v>4173</v>
      </c>
      <c r="O861" s="61">
        <v>6380</v>
      </c>
      <c r="X861" s="61">
        <v>2</v>
      </c>
      <c r="AG861" t="str">
        <f t="shared" si="190"/>
        <v>Holden</v>
      </c>
      <c r="AH861" s="8" t="s">
        <v>56</v>
      </c>
      <c r="AI861" s="8">
        <v>3</v>
      </c>
      <c r="AK861">
        <v>1</v>
      </c>
      <c r="AL861" s="105">
        <v>25</v>
      </c>
      <c r="AM861" s="107">
        <v>27</v>
      </c>
      <c r="AN861" s="107">
        <v>100</v>
      </c>
      <c r="AO861" s="111">
        <v>30560</v>
      </c>
      <c r="AP861" s="111">
        <f t="shared" si="191"/>
        <v>25027</v>
      </c>
      <c r="AQ861" t="s">
        <v>2345</v>
      </c>
      <c r="AR861">
        <f t="shared" si="198"/>
        <v>2530560</v>
      </c>
      <c r="AV861">
        <v>36.22</v>
      </c>
      <c r="AW861">
        <v>1.23</v>
      </c>
      <c r="AX861">
        <v>34.99</v>
      </c>
    </row>
    <row r="862" spans="1:50" hidden="1" outlineLevel="1">
      <c r="A862" s="62" t="s">
        <v>1892</v>
      </c>
      <c r="B862" s="8" t="s">
        <v>1359</v>
      </c>
      <c r="C862" s="1">
        <f t="shared" si="192"/>
        <v>1322</v>
      </c>
      <c r="D862" s="8">
        <f>IF(N862&gt;0, RANK(N862,(N862:P862,Q862:AE862)),0)</f>
        <v>2</v>
      </c>
      <c r="E862" s="8">
        <f>IF(O862&gt;0,RANK(O862,(N862:P862,Q862:AE862)),0)</f>
        <v>1</v>
      </c>
      <c r="F862" s="8">
        <f t="shared" si="193"/>
        <v>0</v>
      </c>
      <c r="G862" s="61">
        <f t="shared" si="188"/>
        <v>271</v>
      </c>
      <c r="H862" s="66">
        <f t="shared" si="189"/>
        <v>0.20499243570347958</v>
      </c>
      <c r="I862" s="7"/>
      <c r="J862" s="2">
        <f t="shared" si="194"/>
        <v>0.39636913767019666</v>
      </c>
      <c r="K862" s="2">
        <f t="shared" si="195"/>
        <v>0.60136157337367624</v>
      </c>
      <c r="L862" s="2">
        <f t="shared" si="196"/>
        <v>0</v>
      </c>
      <c r="M862" s="2">
        <f t="shared" si="197"/>
        <v>2.2692889561271024E-3</v>
      </c>
      <c r="N862" s="61">
        <v>524</v>
      </c>
      <c r="O862" s="61">
        <v>795</v>
      </c>
      <c r="X862" s="61">
        <v>3</v>
      </c>
      <c r="AG862" t="str">
        <f t="shared" si="190"/>
        <v>Holland</v>
      </c>
      <c r="AH862" t="s">
        <v>1888</v>
      </c>
      <c r="AI862">
        <v>2</v>
      </c>
      <c r="AK862">
        <v>1</v>
      </c>
      <c r="AL862" s="105">
        <v>25</v>
      </c>
      <c r="AM862" s="107">
        <v>13</v>
      </c>
      <c r="AN862" s="107">
        <v>45</v>
      </c>
      <c r="AO862" s="111">
        <v>30665</v>
      </c>
      <c r="AP862" s="111">
        <f t="shared" si="191"/>
        <v>25013</v>
      </c>
      <c r="AQ862" t="s">
        <v>2345</v>
      </c>
      <c r="AR862">
        <f t="shared" si="198"/>
        <v>2530665</v>
      </c>
      <c r="AV862">
        <v>13.1</v>
      </c>
      <c r="AW862">
        <v>0.7</v>
      </c>
      <c r="AX862">
        <v>12.39</v>
      </c>
    </row>
    <row r="863" spans="1:50" hidden="1" outlineLevel="1">
      <c r="A863" s="62" t="s">
        <v>2085</v>
      </c>
      <c r="B863" s="8" t="s">
        <v>1359</v>
      </c>
      <c r="C863" s="1">
        <f t="shared" si="192"/>
        <v>8309</v>
      </c>
      <c r="D863" s="8">
        <f>IF(N863&gt;0, RANK(N863,(N863:P863,Q863:AE863)),0)</f>
        <v>2</v>
      </c>
      <c r="E863" s="8">
        <f>IF(O863&gt;0,RANK(O863,(N863:P863,Q863:AE863)),0)</f>
        <v>1</v>
      </c>
      <c r="F863" s="8">
        <f t="shared" si="193"/>
        <v>0</v>
      </c>
      <c r="G863" s="61">
        <f t="shared" si="188"/>
        <v>509</v>
      </c>
      <c r="H863" s="66">
        <f t="shared" si="189"/>
        <v>6.1258875917679624E-2</v>
      </c>
      <c r="I863" s="7"/>
      <c r="J863" s="2">
        <f t="shared" si="194"/>
        <v>0.46804669635335178</v>
      </c>
      <c r="K863" s="2">
        <f t="shared" si="195"/>
        <v>0.52930557227103137</v>
      </c>
      <c r="L863" s="2">
        <f t="shared" si="196"/>
        <v>0</v>
      </c>
      <c r="M863" s="2">
        <f t="shared" si="197"/>
        <v>2.6477313756168019E-3</v>
      </c>
      <c r="N863" s="61">
        <v>3889</v>
      </c>
      <c r="O863" s="61">
        <v>4398</v>
      </c>
      <c r="X863" s="61">
        <v>22</v>
      </c>
      <c r="AG863" t="str">
        <f t="shared" si="190"/>
        <v>Holliston</v>
      </c>
      <c r="AH863" t="s">
        <v>1161</v>
      </c>
      <c r="AI863">
        <v>3</v>
      </c>
      <c r="AK863">
        <v>1</v>
      </c>
      <c r="AL863" s="105">
        <v>25</v>
      </c>
      <c r="AM863" s="107">
        <v>17</v>
      </c>
      <c r="AN863" s="107">
        <v>100</v>
      </c>
      <c r="AO863" s="111">
        <v>30700</v>
      </c>
      <c r="AP863" s="111">
        <f t="shared" si="191"/>
        <v>25017</v>
      </c>
      <c r="AQ863" t="s">
        <v>2345</v>
      </c>
      <c r="AR863">
        <f t="shared" si="198"/>
        <v>2530700</v>
      </c>
      <c r="AV863">
        <v>19.04</v>
      </c>
      <c r="AW863">
        <v>0.33</v>
      </c>
      <c r="AX863">
        <v>18.71</v>
      </c>
    </row>
    <row r="864" spans="1:50" hidden="1" outlineLevel="1">
      <c r="A864" s="62" t="s">
        <v>2086</v>
      </c>
      <c r="B864" s="8" t="s">
        <v>1359</v>
      </c>
      <c r="C864" s="1">
        <f t="shared" si="192"/>
        <v>16353</v>
      </c>
      <c r="D864" s="8">
        <f>IF(N864&gt;0, RANK(N864,(N864:P864,Q864:AE864)),0)</f>
        <v>1</v>
      </c>
      <c r="E864" s="8">
        <f>IF(O864&gt;0,RANK(O864,(N864:P864,Q864:AE864)),0)</f>
        <v>2</v>
      </c>
      <c r="F864" s="8">
        <f t="shared" si="193"/>
        <v>0</v>
      </c>
      <c r="G864" s="61">
        <f t="shared" si="188"/>
        <v>6511</v>
      </c>
      <c r="H864" s="66">
        <f t="shared" si="189"/>
        <v>0.39815324405307895</v>
      </c>
      <c r="I864" s="7"/>
      <c r="J864" s="2">
        <f t="shared" si="194"/>
        <v>0.69907662202653942</v>
      </c>
      <c r="K864" s="2">
        <f t="shared" si="195"/>
        <v>0.30092337797346053</v>
      </c>
      <c r="L864" s="2">
        <f t="shared" si="196"/>
        <v>0</v>
      </c>
      <c r="M864" s="2">
        <f t="shared" si="197"/>
        <v>5.5511151231257827E-17</v>
      </c>
      <c r="N864" s="61">
        <v>11432</v>
      </c>
      <c r="O864" s="61">
        <v>4921</v>
      </c>
      <c r="X864" s="61">
        <v>0</v>
      </c>
      <c r="AG864" t="str">
        <f t="shared" si="190"/>
        <v>Holyoke</v>
      </c>
      <c r="AH864" t="s">
        <v>1888</v>
      </c>
      <c r="AI864">
        <v>1</v>
      </c>
      <c r="AK864">
        <v>1</v>
      </c>
      <c r="AL864" s="105">
        <v>25</v>
      </c>
      <c r="AM864" s="107">
        <v>13</v>
      </c>
      <c r="AN864" s="107">
        <v>50</v>
      </c>
      <c r="AO864" s="111">
        <v>30840</v>
      </c>
      <c r="AP864" s="111">
        <f t="shared" si="191"/>
        <v>25013</v>
      </c>
      <c r="AQ864" t="s">
        <v>1462</v>
      </c>
      <c r="AR864">
        <f t="shared" si="198"/>
        <v>2530840</v>
      </c>
      <c r="AV864">
        <v>22.82</v>
      </c>
      <c r="AW864">
        <v>1.53</v>
      </c>
      <c r="AX864">
        <v>21.29</v>
      </c>
    </row>
    <row r="865" spans="1:50" hidden="1" outlineLevel="1">
      <c r="A865" s="62" t="s">
        <v>1535</v>
      </c>
      <c r="B865" s="8" t="s">
        <v>1359</v>
      </c>
      <c r="C865" s="1">
        <f t="shared" si="192"/>
        <v>3288</v>
      </c>
      <c r="D865" s="8">
        <f>IF(N865&gt;0, RANK(N865,(N865:P865,Q865:AE865)),0)</f>
        <v>2</v>
      </c>
      <c r="E865" s="8">
        <f>IF(O865&gt;0,RANK(O865,(N865:P865,Q865:AE865)),0)</f>
        <v>1</v>
      </c>
      <c r="F865" s="8">
        <f t="shared" si="193"/>
        <v>0</v>
      </c>
      <c r="G865" s="61">
        <f t="shared" si="188"/>
        <v>562</v>
      </c>
      <c r="H865" s="66">
        <f t="shared" si="189"/>
        <v>0.17092457420924576</v>
      </c>
      <c r="I865" s="7"/>
      <c r="J865" s="2">
        <f t="shared" si="194"/>
        <v>0.41453771289537711</v>
      </c>
      <c r="K865" s="2">
        <f t="shared" si="195"/>
        <v>0.58546228710462289</v>
      </c>
      <c r="L865" s="2">
        <f t="shared" si="196"/>
        <v>0</v>
      </c>
      <c r="M865" s="2">
        <f t="shared" si="197"/>
        <v>0</v>
      </c>
      <c r="N865" s="61">
        <v>1363</v>
      </c>
      <c r="O865" s="61">
        <v>1925</v>
      </c>
      <c r="X865" s="61">
        <v>0</v>
      </c>
      <c r="AG865" t="str">
        <f t="shared" si="190"/>
        <v>Hopedale</v>
      </c>
      <c r="AH865" s="8" t="s">
        <v>56</v>
      </c>
      <c r="AI865" s="8">
        <v>2</v>
      </c>
      <c r="AK865">
        <v>1</v>
      </c>
      <c r="AL865" s="105">
        <v>25</v>
      </c>
      <c r="AM865" s="107">
        <v>27</v>
      </c>
      <c r="AN865" s="107">
        <v>105</v>
      </c>
      <c r="AO865" s="111">
        <v>30945</v>
      </c>
      <c r="AP865" s="111">
        <f t="shared" si="191"/>
        <v>25027</v>
      </c>
      <c r="AQ865" t="s">
        <v>2345</v>
      </c>
      <c r="AR865">
        <f t="shared" si="198"/>
        <v>2530945</v>
      </c>
      <c r="AV865">
        <v>5.32</v>
      </c>
      <c r="AW865">
        <v>0.17</v>
      </c>
      <c r="AX865">
        <v>5.16</v>
      </c>
    </row>
    <row r="866" spans="1:50" hidden="1" outlineLevel="1">
      <c r="A866" s="62" t="s">
        <v>1778</v>
      </c>
      <c r="B866" s="8" t="s">
        <v>1359</v>
      </c>
      <c r="C866" s="1">
        <f t="shared" si="192"/>
        <v>8646</v>
      </c>
      <c r="D866" s="8">
        <f>IF(N866&gt;0, RANK(N866,(N866:P866,Q866:AE866)),0)</f>
        <v>2</v>
      </c>
      <c r="E866" s="8">
        <f>IF(O866&gt;0,RANK(O866,(N866:P866,Q866:AE866)),0)</f>
        <v>1</v>
      </c>
      <c r="F866" s="8">
        <f t="shared" si="193"/>
        <v>0</v>
      </c>
      <c r="G866" s="61">
        <f t="shared" si="188"/>
        <v>1672</v>
      </c>
      <c r="H866" s="66">
        <f t="shared" si="189"/>
        <v>0.19338422391857507</v>
      </c>
      <c r="I866" s="7"/>
      <c r="J866" s="2">
        <f t="shared" si="194"/>
        <v>0.40330788804071249</v>
      </c>
      <c r="K866" s="2">
        <f t="shared" si="195"/>
        <v>0.59669211195928751</v>
      </c>
      <c r="L866" s="2">
        <f t="shared" si="196"/>
        <v>0</v>
      </c>
      <c r="M866" s="2">
        <f t="shared" si="197"/>
        <v>0</v>
      </c>
      <c r="N866" s="61">
        <v>3487</v>
      </c>
      <c r="O866" s="61">
        <v>5159</v>
      </c>
      <c r="X866" s="61">
        <v>0</v>
      </c>
      <c r="AG866" t="str">
        <f t="shared" si="190"/>
        <v>Hopkinton</v>
      </c>
      <c r="AH866" t="s">
        <v>1161</v>
      </c>
      <c r="AI866">
        <v>3</v>
      </c>
      <c r="AK866">
        <v>1</v>
      </c>
      <c r="AL866" s="105">
        <v>25</v>
      </c>
      <c r="AM866" s="107">
        <v>17</v>
      </c>
      <c r="AN866" s="107">
        <v>105</v>
      </c>
      <c r="AO866" s="111">
        <v>31085</v>
      </c>
      <c r="AP866" s="111">
        <f t="shared" si="191"/>
        <v>25017</v>
      </c>
      <c r="AQ866" t="s">
        <v>2345</v>
      </c>
      <c r="AR866">
        <f t="shared" si="198"/>
        <v>2531085</v>
      </c>
      <c r="AV866">
        <v>28.16</v>
      </c>
      <c r="AW866">
        <v>1.61</v>
      </c>
      <c r="AX866">
        <v>26.56</v>
      </c>
    </row>
    <row r="867" spans="1:50" hidden="1" outlineLevel="1">
      <c r="A867" s="62" t="s">
        <v>303</v>
      </c>
      <c r="B867" s="8" t="s">
        <v>1359</v>
      </c>
      <c r="C867" s="1">
        <f t="shared" si="192"/>
        <v>2604</v>
      </c>
      <c r="D867" s="8">
        <f>IF(N867&gt;0, RANK(N867,(N867:P867,Q867:AE867)),0)</f>
        <v>2</v>
      </c>
      <c r="E867" s="8">
        <f>IF(O867&gt;0,RANK(O867,(N867:P867,Q867:AE867)),0)</f>
        <v>1</v>
      </c>
      <c r="F867" s="8">
        <f t="shared" si="193"/>
        <v>0</v>
      </c>
      <c r="G867" s="61">
        <f t="shared" si="188"/>
        <v>742</v>
      </c>
      <c r="H867" s="66">
        <f t="shared" si="189"/>
        <v>0.28494623655913981</v>
      </c>
      <c r="I867" s="7"/>
      <c r="J867" s="2">
        <f t="shared" si="194"/>
        <v>0.35675883256528418</v>
      </c>
      <c r="K867" s="2">
        <f t="shared" si="195"/>
        <v>0.64170506912442393</v>
      </c>
      <c r="L867" s="2">
        <f t="shared" si="196"/>
        <v>0</v>
      </c>
      <c r="M867" s="2">
        <f t="shared" si="197"/>
        <v>1.536098310291889E-3</v>
      </c>
      <c r="N867" s="61">
        <v>929</v>
      </c>
      <c r="O867" s="61">
        <v>1671</v>
      </c>
      <c r="X867" s="61">
        <v>4</v>
      </c>
      <c r="AG867" t="str">
        <f t="shared" si="190"/>
        <v>Hubbardston</v>
      </c>
      <c r="AH867" s="8" t="s">
        <v>56</v>
      </c>
      <c r="AI867" s="8">
        <v>1</v>
      </c>
      <c r="AK867">
        <v>1</v>
      </c>
      <c r="AL867" s="105">
        <v>25</v>
      </c>
      <c r="AM867" s="107">
        <v>27</v>
      </c>
      <c r="AN867" s="107">
        <v>110</v>
      </c>
      <c r="AO867" s="111">
        <v>31435</v>
      </c>
      <c r="AP867" s="111">
        <f t="shared" si="191"/>
        <v>25027</v>
      </c>
      <c r="AQ867" t="s">
        <v>2345</v>
      </c>
      <c r="AR867">
        <f t="shared" si="198"/>
        <v>2531435</v>
      </c>
      <c r="AV867">
        <v>41.95</v>
      </c>
      <c r="AW867">
        <v>0.92</v>
      </c>
      <c r="AX867">
        <v>41.03</v>
      </c>
    </row>
    <row r="868" spans="1:50" hidden="1" outlineLevel="1">
      <c r="A868" s="62" t="s">
        <v>2121</v>
      </c>
      <c r="B868" s="8" t="s">
        <v>1359</v>
      </c>
      <c r="C868" s="1">
        <f t="shared" si="192"/>
        <v>10009</v>
      </c>
      <c r="D868" s="8">
        <f>IF(N868&gt;0, RANK(N868,(N868:P868,Q868:AE868)),0)</f>
        <v>2</v>
      </c>
      <c r="E868" s="8">
        <f>IF(O868&gt;0,RANK(O868,(N868:P868,Q868:AE868)),0)</f>
        <v>1</v>
      </c>
      <c r="F868" s="8">
        <f t="shared" si="193"/>
        <v>0</v>
      </c>
      <c r="G868" s="61">
        <f t="shared" ref="G868:G931" si="199">IF(C868&gt;0,MAX(N868:P868)-LARGE(N868:P868,2),0)</f>
        <v>550</v>
      </c>
      <c r="H868" s="66">
        <f t="shared" ref="H868:H931" si="200">IF(C868&gt;0,G868/C868,0)</f>
        <v>5.4950544509941052E-2</v>
      </c>
      <c r="I868" s="7"/>
      <c r="J868" s="2">
        <f t="shared" si="194"/>
        <v>0.47227495254271157</v>
      </c>
      <c r="K868" s="2">
        <f t="shared" si="195"/>
        <v>0.52722549705265265</v>
      </c>
      <c r="L868" s="2">
        <f t="shared" si="196"/>
        <v>0</v>
      </c>
      <c r="M868" s="2">
        <f t="shared" si="197"/>
        <v>4.995504046357846E-4</v>
      </c>
      <c r="N868" s="61">
        <v>4727</v>
      </c>
      <c r="O868" s="61">
        <v>5277</v>
      </c>
      <c r="X868" s="61">
        <v>5</v>
      </c>
      <c r="AG868" t="str">
        <f t="shared" ref="AG868:AG931" si="201">A868</f>
        <v>Hudson</v>
      </c>
      <c r="AH868" t="s">
        <v>1161</v>
      </c>
      <c r="AI868">
        <v>5</v>
      </c>
      <c r="AK868">
        <v>1</v>
      </c>
      <c r="AL868" s="105">
        <v>25</v>
      </c>
      <c r="AM868" s="107">
        <v>17</v>
      </c>
      <c r="AN868" s="107">
        <v>110</v>
      </c>
      <c r="AO868" s="111">
        <v>31540</v>
      </c>
      <c r="AP868" s="111">
        <f t="shared" si="191"/>
        <v>25017</v>
      </c>
      <c r="AQ868" t="s">
        <v>2345</v>
      </c>
      <c r="AR868">
        <f t="shared" si="198"/>
        <v>2531540</v>
      </c>
      <c r="AV868">
        <v>11.84</v>
      </c>
      <c r="AW868">
        <v>0.34</v>
      </c>
      <c r="AX868">
        <v>11.5</v>
      </c>
    </row>
    <row r="869" spans="1:50" hidden="1" outlineLevel="1">
      <c r="A869" s="62" t="s">
        <v>304</v>
      </c>
      <c r="B869" s="8" t="s">
        <v>1359</v>
      </c>
      <c r="C869" s="1">
        <f t="shared" si="192"/>
        <v>6079</v>
      </c>
      <c r="D869" s="8">
        <f>IF(N869&gt;0, RANK(N869,(N869:P869,Q869:AE869)),0)</f>
        <v>1</v>
      </c>
      <c r="E869" s="8">
        <f>IF(O869&gt;0,RANK(O869,(N869:P869,Q869:AE869)),0)</f>
        <v>2</v>
      </c>
      <c r="F869" s="8">
        <f t="shared" si="193"/>
        <v>0</v>
      </c>
      <c r="G869" s="61">
        <f t="shared" si="199"/>
        <v>263</v>
      </c>
      <c r="H869" s="66">
        <f t="shared" si="200"/>
        <v>4.3263694686626088E-2</v>
      </c>
      <c r="I869" s="7"/>
      <c r="J869" s="2">
        <f t="shared" si="194"/>
        <v>0.52146734660305971</v>
      </c>
      <c r="K869" s="2">
        <f t="shared" si="195"/>
        <v>0.4782036519164336</v>
      </c>
      <c r="L869" s="2">
        <f t="shared" si="196"/>
        <v>0</v>
      </c>
      <c r="M869" s="2">
        <f t="shared" si="197"/>
        <v>3.2900148050668543E-4</v>
      </c>
      <c r="N869" s="61">
        <v>3170</v>
      </c>
      <c r="O869" s="61">
        <v>2907</v>
      </c>
      <c r="X869" s="61">
        <v>2</v>
      </c>
      <c r="AG869" t="str">
        <f t="shared" si="201"/>
        <v>Hull</v>
      </c>
      <c r="AH869" t="s">
        <v>1072</v>
      </c>
      <c r="AI869">
        <v>10</v>
      </c>
      <c r="AK869">
        <v>1</v>
      </c>
      <c r="AL869" s="105">
        <v>25</v>
      </c>
      <c r="AM869" s="107">
        <v>23</v>
      </c>
      <c r="AN869" s="107">
        <v>55</v>
      </c>
      <c r="AO869" s="111">
        <v>31645</v>
      </c>
      <c r="AP869" s="111">
        <f t="shared" si="191"/>
        <v>25023</v>
      </c>
      <c r="AQ869" t="s">
        <v>2345</v>
      </c>
      <c r="AR869">
        <f t="shared" si="198"/>
        <v>2531645</v>
      </c>
      <c r="AV869">
        <v>28.21</v>
      </c>
      <c r="AW869">
        <v>25.18</v>
      </c>
      <c r="AX869">
        <v>3.03</v>
      </c>
    </row>
    <row r="870" spans="1:50" hidden="1" outlineLevel="1">
      <c r="A870" s="62" t="s">
        <v>1224</v>
      </c>
      <c r="B870" s="8" t="s">
        <v>1359</v>
      </c>
      <c r="C870" s="1">
        <f t="shared" si="192"/>
        <v>1107</v>
      </c>
      <c r="D870" s="8">
        <f>IF(N870&gt;0, RANK(N870,(N870:P870,Q870:AE870)),0)</f>
        <v>2</v>
      </c>
      <c r="E870" s="8">
        <f>IF(O870&gt;0,RANK(O870,(N870:P870,Q870:AE870)),0)</f>
        <v>1</v>
      </c>
      <c r="F870" s="8">
        <f t="shared" si="193"/>
        <v>0</v>
      </c>
      <c r="G870" s="61">
        <f t="shared" si="199"/>
        <v>103</v>
      </c>
      <c r="H870" s="66">
        <f t="shared" si="200"/>
        <v>9.3044263775971095E-2</v>
      </c>
      <c r="I870" s="7"/>
      <c r="J870" s="2">
        <f t="shared" si="194"/>
        <v>0.45347786811201446</v>
      </c>
      <c r="K870" s="2">
        <f t="shared" si="195"/>
        <v>0.5465221318879856</v>
      </c>
      <c r="L870" s="2">
        <f t="shared" si="196"/>
        <v>0</v>
      </c>
      <c r="M870" s="2">
        <f t="shared" si="197"/>
        <v>0</v>
      </c>
      <c r="N870" s="61">
        <v>502</v>
      </c>
      <c r="O870" s="61">
        <v>605</v>
      </c>
      <c r="X870" s="61">
        <v>0</v>
      </c>
      <c r="AG870" t="str">
        <f t="shared" si="201"/>
        <v>Huntington</v>
      </c>
      <c r="AH870" t="s">
        <v>1112</v>
      </c>
      <c r="AI870">
        <v>1</v>
      </c>
      <c r="AK870">
        <v>1</v>
      </c>
      <c r="AL870" s="105">
        <v>25</v>
      </c>
      <c r="AM870" s="107">
        <v>15</v>
      </c>
      <c r="AN870" s="107">
        <v>50</v>
      </c>
      <c r="AO870" s="111">
        <v>31785</v>
      </c>
      <c r="AP870" s="111">
        <f t="shared" si="191"/>
        <v>25015</v>
      </c>
      <c r="AQ870" t="s">
        <v>2345</v>
      </c>
      <c r="AR870">
        <f t="shared" si="198"/>
        <v>2531785</v>
      </c>
      <c r="AV870">
        <v>26.91</v>
      </c>
      <c r="AW870">
        <v>0.27</v>
      </c>
      <c r="AX870">
        <v>26.64</v>
      </c>
    </row>
    <row r="871" spans="1:50" hidden="1" outlineLevel="1">
      <c r="A871" s="62" t="s">
        <v>1771</v>
      </c>
      <c r="B871" s="8" t="s">
        <v>1359</v>
      </c>
      <c r="C871" s="1">
        <f t="shared" si="192"/>
        <v>8359</v>
      </c>
      <c r="D871" s="8">
        <f>IF(N871&gt;0, RANK(N871,(N871:P871,Q871:AE871)),0)</f>
        <v>2</v>
      </c>
      <c r="E871" s="8">
        <f>IF(O871&gt;0,RANK(O871,(N871:P871,Q871:AE871)),0)</f>
        <v>1</v>
      </c>
      <c r="F871" s="8">
        <f t="shared" si="193"/>
        <v>0</v>
      </c>
      <c r="G871" s="61">
        <f t="shared" si="199"/>
        <v>607</v>
      </c>
      <c r="H871" s="66">
        <f t="shared" si="200"/>
        <v>7.2616341667663592E-2</v>
      </c>
      <c r="I871" s="7"/>
      <c r="J871" s="2">
        <f t="shared" si="194"/>
        <v>0.46369182916616819</v>
      </c>
      <c r="K871" s="2">
        <f t="shared" si="195"/>
        <v>0.53630817083383175</v>
      </c>
      <c r="L871" s="2">
        <f t="shared" si="196"/>
        <v>0</v>
      </c>
      <c r="M871" s="2">
        <f t="shared" si="197"/>
        <v>0</v>
      </c>
      <c r="N871" s="61">
        <v>3876</v>
      </c>
      <c r="O871" s="61">
        <v>4483</v>
      </c>
      <c r="X871" s="61">
        <v>0</v>
      </c>
      <c r="AG871" t="str">
        <f t="shared" si="201"/>
        <v>Ipswich</v>
      </c>
      <c r="AH871" t="s">
        <v>528</v>
      </c>
      <c r="AI871">
        <v>6</v>
      </c>
      <c r="AK871">
        <v>1</v>
      </c>
      <c r="AL871" s="105">
        <v>25</v>
      </c>
      <c r="AM871" s="107">
        <v>9</v>
      </c>
      <c r="AN871" s="107">
        <v>60</v>
      </c>
      <c r="AO871" s="111">
        <v>32310</v>
      </c>
      <c r="AP871" s="111">
        <f t="shared" ref="AP871:AP934" si="202">AL871*1000+AM871</f>
        <v>25009</v>
      </c>
      <c r="AQ871" t="s">
        <v>2345</v>
      </c>
      <c r="AR871">
        <f t="shared" si="198"/>
        <v>2532310</v>
      </c>
      <c r="AV871">
        <v>42.14</v>
      </c>
      <c r="AW871">
        <v>9.56</v>
      </c>
      <c r="AX871">
        <v>32.58</v>
      </c>
    </row>
    <row r="872" spans="1:50" hidden="1" outlineLevel="1">
      <c r="A872" s="62" t="s">
        <v>2475</v>
      </c>
      <c r="B872" s="8" t="s">
        <v>1359</v>
      </c>
      <c r="C872" s="1">
        <f t="shared" si="192"/>
        <v>6966</v>
      </c>
      <c r="D872" s="8">
        <f>IF(N872&gt;0, RANK(N872,(N872:P872,Q872:AE872)),0)</f>
        <v>2</v>
      </c>
      <c r="E872" s="8">
        <f>IF(O872&gt;0,RANK(O872,(N872:P872,Q872:AE872)),0)</f>
        <v>1</v>
      </c>
      <c r="F872" s="8">
        <f t="shared" si="193"/>
        <v>0</v>
      </c>
      <c r="G872" s="61">
        <f t="shared" si="199"/>
        <v>1791</v>
      </c>
      <c r="H872" s="66">
        <f t="shared" si="200"/>
        <v>0.25710594315245477</v>
      </c>
      <c r="I872" s="7"/>
      <c r="J872" s="2">
        <f t="shared" si="194"/>
        <v>0.37137525122021248</v>
      </c>
      <c r="K872" s="2">
        <f t="shared" si="195"/>
        <v>0.62848119437266725</v>
      </c>
      <c r="L872" s="2">
        <f t="shared" si="196"/>
        <v>0</v>
      </c>
      <c r="M872" s="2">
        <f t="shared" si="197"/>
        <v>1.4355440712032763E-4</v>
      </c>
      <c r="N872" s="61">
        <v>2587</v>
      </c>
      <c r="O872" s="61">
        <v>4378</v>
      </c>
      <c r="X872" s="61">
        <v>1</v>
      </c>
      <c r="AG872" t="str">
        <f t="shared" si="201"/>
        <v>Kingston</v>
      </c>
      <c r="AH872" t="s">
        <v>1072</v>
      </c>
      <c r="AI872">
        <v>10</v>
      </c>
      <c r="AK872">
        <v>1</v>
      </c>
      <c r="AL872" s="105">
        <v>25</v>
      </c>
      <c r="AM872" s="107">
        <v>23</v>
      </c>
      <c r="AN872" s="107">
        <v>60</v>
      </c>
      <c r="AO872" s="111">
        <v>33220</v>
      </c>
      <c r="AP872" s="111">
        <f t="shared" si="202"/>
        <v>25023</v>
      </c>
      <c r="AQ872" t="s">
        <v>2345</v>
      </c>
      <c r="AR872">
        <f t="shared" si="198"/>
        <v>2533220</v>
      </c>
      <c r="AV872">
        <v>20.39</v>
      </c>
      <c r="AW872">
        <v>1.86</v>
      </c>
      <c r="AX872">
        <v>18.53</v>
      </c>
    </row>
    <row r="873" spans="1:50" hidden="1" outlineLevel="1">
      <c r="A873" s="62" t="s">
        <v>2396</v>
      </c>
      <c r="B873" s="8" t="s">
        <v>1359</v>
      </c>
      <c r="C873" s="1">
        <f t="shared" si="192"/>
        <v>5813</v>
      </c>
      <c r="D873" s="8">
        <f>IF(N873&gt;0, RANK(N873,(N873:P873,Q873:AE873)),0)</f>
        <v>2</v>
      </c>
      <c r="E873" s="8">
        <f>IF(O873&gt;0,RANK(O873,(N873:P873,Q873:AE873)),0)</f>
        <v>1</v>
      </c>
      <c r="F873" s="8">
        <f t="shared" si="193"/>
        <v>0</v>
      </c>
      <c r="G873" s="61">
        <f t="shared" si="199"/>
        <v>1857</v>
      </c>
      <c r="H873" s="66">
        <f t="shared" si="200"/>
        <v>0.31945639084809907</v>
      </c>
      <c r="I873" s="7"/>
      <c r="J873" s="2">
        <f t="shared" si="194"/>
        <v>0.34009977636332356</v>
      </c>
      <c r="K873" s="2">
        <f t="shared" si="195"/>
        <v>0.65955616721142263</v>
      </c>
      <c r="L873" s="2">
        <f t="shared" si="196"/>
        <v>0</v>
      </c>
      <c r="M873" s="2">
        <f t="shared" si="197"/>
        <v>3.4405642525381364E-4</v>
      </c>
      <c r="N873" s="61">
        <v>1977</v>
      </c>
      <c r="O873" s="61">
        <v>3834</v>
      </c>
      <c r="X873" s="61">
        <v>2</v>
      </c>
      <c r="AG873" t="str">
        <f t="shared" si="201"/>
        <v>Lakeville</v>
      </c>
      <c r="AH873" t="s">
        <v>1072</v>
      </c>
      <c r="AI873">
        <v>4</v>
      </c>
      <c r="AK873">
        <v>1</v>
      </c>
      <c r="AL873" s="105">
        <v>25</v>
      </c>
      <c r="AM873" s="107">
        <v>23</v>
      </c>
      <c r="AN873" s="107">
        <v>65</v>
      </c>
      <c r="AO873" s="111">
        <v>33920</v>
      </c>
      <c r="AP873" s="111">
        <f t="shared" si="202"/>
        <v>25023</v>
      </c>
      <c r="AQ873" t="s">
        <v>2345</v>
      </c>
      <c r="AR873">
        <f t="shared" si="198"/>
        <v>2533920</v>
      </c>
      <c r="AV873">
        <v>36.14</v>
      </c>
      <c r="AW873">
        <v>6.24</v>
      </c>
      <c r="AX873">
        <v>29.9</v>
      </c>
    </row>
    <row r="874" spans="1:50" hidden="1" outlineLevel="1">
      <c r="A874" s="62" t="s">
        <v>246</v>
      </c>
      <c r="B874" s="8" t="s">
        <v>1359</v>
      </c>
      <c r="C874" s="1">
        <f t="shared" si="192"/>
        <v>3713</v>
      </c>
      <c r="D874" s="8">
        <f>IF(N874&gt;0, RANK(N874,(N874:P874,Q874:AE874)),0)</f>
        <v>2</v>
      </c>
      <c r="E874" s="8">
        <f>IF(O874&gt;0,RANK(O874,(N874:P874,Q874:AE874)),0)</f>
        <v>1</v>
      </c>
      <c r="F874" s="8">
        <f t="shared" si="193"/>
        <v>0</v>
      </c>
      <c r="G874" s="61">
        <f t="shared" si="199"/>
        <v>723</v>
      </c>
      <c r="H874" s="66">
        <f t="shared" si="200"/>
        <v>0.194721249663345</v>
      </c>
      <c r="I874" s="7"/>
      <c r="J874" s="2">
        <f t="shared" si="194"/>
        <v>0.40210072717479128</v>
      </c>
      <c r="K874" s="2">
        <f t="shared" si="195"/>
        <v>0.59682197683813631</v>
      </c>
      <c r="L874" s="2">
        <f t="shared" si="196"/>
        <v>0</v>
      </c>
      <c r="M874" s="2">
        <f t="shared" si="197"/>
        <v>1.0772959870724019E-3</v>
      </c>
      <c r="N874" s="61">
        <v>1493</v>
      </c>
      <c r="O874" s="61">
        <v>2216</v>
      </c>
      <c r="X874" s="61">
        <v>4</v>
      </c>
      <c r="AG874" t="str">
        <f t="shared" si="201"/>
        <v>Lancaster</v>
      </c>
      <c r="AH874" s="8" t="s">
        <v>56</v>
      </c>
      <c r="AI874" s="8">
        <v>5</v>
      </c>
      <c r="AK874">
        <v>1</v>
      </c>
      <c r="AL874" s="105">
        <v>25</v>
      </c>
      <c r="AM874" s="107">
        <v>27</v>
      </c>
      <c r="AN874" s="107">
        <v>115</v>
      </c>
      <c r="AO874" s="111">
        <v>34165</v>
      </c>
      <c r="AP874" s="111">
        <f t="shared" si="202"/>
        <v>25027</v>
      </c>
      <c r="AQ874" t="s">
        <v>2345</v>
      </c>
      <c r="AR874">
        <f t="shared" si="198"/>
        <v>2534165</v>
      </c>
      <c r="AV874">
        <v>28.19</v>
      </c>
      <c r="AW874">
        <v>0.52</v>
      </c>
      <c r="AX874">
        <v>27.68</v>
      </c>
    </row>
    <row r="875" spans="1:50" hidden="1" outlineLevel="1">
      <c r="A875" s="62" t="s">
        <v>457</v>
      </c>
      <c r="B875" s="8" t="s">
        <v>1359</v>
      </c>
      <c r="C875" s="1">
        <f t="shared" si="192"/>
        <v>1577</v>
      </c>
      <c r="D875" s="8">
        <f>IF(N875&gt;0, RANK(N875,(N875:P875,Q875:AE875)),0)</f>
        <v>1</v>
      </c>
      <c r="E875" s="8">
        <f>IF(O875&gt;0,RANK(O875,(N875:P875,Q875:AE875)),0)</f>
        <v>2</v>
      </c>
      <c r="F875" s="8">
        <f t="shared" si="193"/>
        <v>0</v>
      </c>
      <c r="G875" s="61">
        <f t="shared" si="199"/>
        <v>579</v>
      </c>
      <c r="H875" s="66">
        <f t="shared" si="200"/>
        <v>0.36715282181357006</v>
      </c>
      <c r="I875" s="7"/>
      <c r="J875" s="2">
        <f t="shared" si="194"/>
        <v>0.683576410906785</v>
      </c>
      <c r="K875" s="2">
        <f t="shared" si="195"/>
        <v>0.31642358909321494</v>
      </c>
      <c r="L875" s="2">
        <f t="shared" si="196"/>
        <v>0</v>
      </c>
      <c r="M875" s="2">
        <f t="shared" si="197"/>
        <v>5.5511151231257827E-17</v>
      </c>
      <c r="N875" s="61">
        <v>1078</v>
      </c>
      <c r="O875" s="61">
        <v>499</v>
      </c>
      <c r="X875" s="61">
        <v>0</v>
      </c>
      <c r="AG875" t="str">
        <f t="shared" si="201"/>
        <v>Lanesborough</v>
      </c>
      <c r="AH875" t="s">
        <v>865</v>
      </c>
      <c r="AI875">
        <v>1</v>
      </c>
      <c r="AK875">
        <v>1</v>
      </c>
      <c r="AL875" s="105">
        <v>25</v>
      </c>
      <c r="AM875" s="107">
        <v>3</v>
      </c>
      <c r="AN875" s="107">
        <v>60</v>
      </c>
      <c r="AO875" s="111">
        <v>34340</v>
      </c>
      <c r="AP875" s="111">
        <f t="shared" si="202"/>
        <v>25003</v>
      </c>
      <c r="AQ875" t="s">
        <v>2345</v>
      </c>
      <c r="AR875">
        <f t="shared" si="198"/>
        <v>2534340</v>
      </c>
      <c r="AV875">
        <v>29.74</v>
      </c>
      <c r="AW875">
        <v>0.7</v>
      </c>
      <c r="AX875">
        <v>29.04</v>
      </c>
    </row>
    <row r="876" spans="1:50" hidden="1" outlineLevel="1">
      <c r="A876" s="62" t="s">
        <v>2236</v>
      </c>
      <c r="B876" s="8" t="s">
        <v>1359</v>
      </c>
      <c r="C876" s="1">
        <f t="shared" si="192"/>
        <v>21773</v>
      </c>
      <c r="D876" s="8">
        <f>IF(N876&gt;0, RANK(N876,(N876:P876,Q876:AE876)),0)</f>
        <v>1</v>
      </c>
      <c r="E876" s="8">
        <f>IF(O876&gt;0,RANK(O876,(N876:P876,Q876:AE876)),0)</f>
        <v>2</v>
      </c>
      <c r="F876" s="8">
        <f t="shared" si="193"/>
        <v>0</v>
      </c>
      <c r="G876" s="61">
        <f t="shared" si="199"/>
        <v>12718</v>
      </c>
      <c r="H876" s="66">
        <f t="shared" si="200"/>
        <v>0.58411794424286956</v>
      </c>
      <c r="I876" s="7"/>
      <c r="J876" s="2">
        <f t="shared" si="194"/>
        <v>0.79157672346484176</v>
      </c>
      <c r="K876" s="2">
        <f t="shared" si="195"/>
        <v>0.20745877922197217</v>
      </c>
      <c r="L876" s="2">
        <f t="shared" si="196"/>
        <v>0</v>
      </c>
      <c r="M876" s="2">
        <f t="shared" si="197"/>
        <v>9.6449731318606902E-4</v>
      </c>
      <c r="N876" s="61">
        <v>17235</v>
      </c>
      <c r="O876" s="61">
        <v>4517</v>
      </c>
      <c r="X876" s="61">
        <v>21</v>
      </c>
      <c r="AG876" t="str">
        <f t="shared" si="201"/>
        <v>Lawrence</v>
      </c>
      <c r="AH876" t="s">
        <v>528</v>
      </c>
      <c r="AI876">
        <v>5</v>
      </c>
      <c r="AK876">
        <v>1</v>
      </c>
      <c r="AL876" s="105">
        <v>25</v>
      </c>
      <c r="AM876" s="107">
        <v>9</v>
      </c>
      <c r="AN876" s="107">
        <v>65</v>
      </c>
      <c r="AO876" s="111">
        <v>34550</v>
      </c>
      <c r="AP876" s="111">
        <f t="shared" si="202"/>
        <v>25009</v>
      </c>
      <c r="AQ876" t="s">
        <v>1462</v>
      </c>
      <c r="AR876">
        <f t="shared" si="198"/>
        <v>2534550</v>
      </c>
      <c r="AV876">
        <v>7.41</v>
      </c>
      <c r="AW876">
        <v>0.45</v>
      </c>
      <c r="AX876">
        <v>6.96</v>
      </c>
    </row>
    <row r="877" spans="1:50" hidden="1" outlineLevel="1">
      <c r="A877" s="62" t="s">
        <v>1845</v>
      </c>
      <c r="B877" s="8" t="s">
        <v>1359</v>
      </c>
      <c r="C877" s="1">
        <f t="shared" si="192"/>
        <v>2951</v>
      </c>
      <c r="D877" s="8">
        <f>IF(N877&gt;0, RANK(N877,(N877:P877,Q877:AE877)),0)</f>
        <v>1</v>
      </c>
      <c r="E877" s="8">
        <f>IF(O877&gt;0,RANK(O877,(N877:P877,Q877:AE877)),0)</f>
        <v>2</v>
      </c>
      <c r="F877" s="8">
        <f t="shared" si="193"/>
        <v>0</v>
      </c>
      <c r="G877" s="61">
        <f t="shared" si="199"/>
        <v>1086</v>
      </c>
      <c r="H877" s="66">
        <f t="shared" si="200"/>
        <v>0.3680108437817689</v>
      </c>
      <c r="I877" s="7"/>
      <c r="J877" s="2">
        <f t="shared" si="194"/>
        <v>0.68349711962046766</v>
      </c>
      <c r="K877" s="2">
        <f t="shared" si="195"/>
        <v>0.31548627583869876</v>
      </c>
      <c r="L877" s="2">
        <f t="shared" si="196"/>
        <v>0</v>
      </c>
      <c r="M877" s="2">
        <f t="shared" si="197"/>
        <v>1.0166045408335767E-3</v>
      </c>
      <c r="N877" s="61">
        <v>2017</v>
      </c>
      <c r="O877" s="61">
        <v>931</v>
      </c>
      <c r="X877" s="61">
        <v>3</v>
      </c>
      <c r="AG877" t="str">
        <f t="shared" si="201"/>
        <v>Lee</v>
      </c>
      <c r="AH877" t="s">
        <v>865</v>
      </c>
      <c r="AI877">
        <v>1</v>
      </c>
      <c r="AK877">
        <v>1</v>
      </c>
      <c r="AL877" s="105">
        <v>25</v>
      </c>
      <c r="AM877" s="107">
        <v>3</v>
      </c>
      <c r="AN877" s="107">
        <v>65</v>
      </c>
      <c r="AO877" s="111">
        <v>34655</v>
      </c>
      <c r="AP877" s="111">
        <f t="shared" si="202"/>
        <v>25003</v>
      </c>
      <c r="AQ877" t="s">
        <v>2345</v>
      </c>
      <c r="AR877">
        <f t="shared" si="198"/>
        <v>2534655</v>
      </c>
      <c r="AV877">
        <v>27.03</v>
      </c>
      <c r="AW877">
        <v>0.63</v>
      </c>
      <c r="AX877">
        <v>26.4</v>
      </c>
    </row>
    <row r="878" spans="1:50" hidden="1" outlineLevel="1">
      <c r="A878" s="62" t="s">
        <v>1651</v>
      </c>
      <c r="B878" s="8" t="s">
        <v>1359</v>
      </c>
      <c r="C878" s="1">
        <f t="shared" si="192"/>
        <v>5539</v>
      </c>
      <c r="D878" s="8">
        <f>IF(N878&gt;0, RANK(N878,(N878:P878,Q878:AE878)),0)</f>
        <v>2</v>
      </c>
      <c r="E878" s="8">
        <f>IF(O878&gt;0,RANK(O878,(N878:P878,Q878:AE878)),0)</f>
        <v>1</v>
      </c>
      <c r="F878" s="8">
        <f t="shared" si="193"/>
        <v>0</v>
      </c>
      <c r="G878" s="61">
        <f t="shared" si="199"/>
        <v>1067</v>
      </c>
      <c r="H878" s="66">
        <f t="shared" si="200"/>
        <v>0.19263404946741289</v>
      </c>
      <c r="I878" s="7"/>
      <c r="J878" s="2">
        <f t="shared" si="194"/>
        <v>0.4029608232532948</v>
      </c>
      <c r="K878" s="2">
        <f t="shared" si="195"/>
        <v>0.59559487272070766</v>
      </c>
      <c r="L878" s="2">
        <f t="shared" si="196"/>
        <v>0</v>
      </c>
      <c r="M878" s="2">
        <f t="shared" si="197"/>
        <v>1.4443040259974893E-3</v>
      </c>
      <c r="N878" s="61">
        <v>2232</v>
      </c>
      <c r="O878" s="61">
        <v>3299</v>
      </c>
      <c r="X878" s="61">
        <v>8</v>
      </c>
      <c r="AG878" t="str">
        <f t="shared" si="201"/>
        <v>Leicester</v>
      </c>
      <c r="AH878" s="8" t="s">
        <v>56</v>
      </c>
      <c r="AI878" s="8">
        <v>2</v>
      </c>
      <c r="AK878">
        <v>1</v>
      </c>
      <c r="AL878" s="105">
        <v>25</v>
      </c>
      <c r="AM878" s="107">
        <v>27</v>
      </c>
      <c r="AN878" s="107">
        <v>120</v>
      </c>
      <c r="AO878" s="111">
        <v>34795</v>
      </c>
      <c r="AP878" s="111">
        <f t="shared" si="202"/>
        <v>25027</v>
      </c>
      <c r="AQ878" t="s">
        <v>2345</v>
      </c>
      <c r="AR878">
        <f t="shared" si="198"/>
        <v>2534795</v>
      </c>
      <c r="AV878">
        <v>24.68</v>
      </c>
      <c r="AW878">
        <v>1.32</v>
      </c>
      <c r="AX878">
        <v>23.36</v>
      </c>
    </row>
    <row r="879" spans="1:50" hidden="1" outlineLevel="1">
      <c r="A879" s="62" t="s">
        <v>81</v>
      </c>
      <c r="B879" s="8" t="s">
        <v>1359</v>
      </c>
      <c r="C879" s="1">
        <f t="shared" si="192"/>
        <v>3044</v>
      </c>
      <c r="D879" s="8">
        <f>IF(N879&gt;0, RANK(N879,(N879:P879,Q879:AE879)),0)</f>
        <v>1</v>
      </c>
      <c r="E879" s="8">
        <f>IF(O879&gt;0,RANK(O879,(N879:P879,Q879:AE879)),0)</f>
        <v>2</v>
      </c>
      <c r="F879" s="8">
        <f t="shared" si="193"/>
        <v>0</v>
      </c>
      <c r="G879" s="61">
        <f t="shared" si="199"/>
        <v>1393</v>
      </c>
      <c r="H879" s="66">
        <f t="shared" si="200"/>
        <v>0.4576215505913272</v>
      </c>
      <c r="I879" s="7"/>
      <c r="J879" s="2">
        <f t="shared" si="194"/>
        <v>0.72864651773981604</v>
      </c>
      <c r="K879" s="2">
        <f t="shared" si="195"/>
        <v>0.27102496714848884</v>
      </c>
      <c r="L879" s="2">
        <f t="shared" si="196"/>
        <v>0</v>
      </c>
      <c r="M879" s="2">
        <f t="shared" si="197"/>
        <v>3.2851511169512682E-4</v>
      </c>
      <c r="N879" s="61">
        <v>2218</v>
      </c>
      <c r="O879" s="61">
        <v>825</v>
      </c>
      <c r="X879" s="61">
        <v>1</v>
      </c>
      <c r="AG879" t="str">
        <f t="shared" si="201"/>
        <v>Lenox</v>
      </c>
      <c r="AH879" t="s">
        <v>865</v>
      </c>
      <c r="AI879">
        <v>1</v>
      </c>
      <c r="AK879">
        <v>1</v>
      </c>
      <c r="AL879" s="105">
        <v>25</v>
      </c>
      <c r="AM879" s="107">
        <v>3</v>
      </c>
      <c r="AN879" s="107">
        <v>70</v>
      </c>
      <c r="AO879" s="111">
        <v>34970</v>
      </c>
      <c r="AP879" s="111">
        <f t="shared" si="202"/>
        <v>25003</v>
      </c>
      <c r="AQ879" t="s">
        <v>2345</v>
      </c>
      <c r="AR879">
        <f t="shared" si="198"/>
        <v>2534970</v>
      </c>
      <c r="AV879">
        <v>21.48</v>
      </c>
      <c r="AW879">
        <v>0.27</v>
      </c>
      <c r="AX879">
        <v>21.22</v>
      </c>
    </row>
    <row r="880" spans="1:50" hidden="1" outlineLevel="1">
      <c r="A880" s="62" t="s">
        <v>84</v>
      </c>
      <c r="B880" s="8" t="s">
        <v>1359</v>
      </c>
      <c r="C880" s="1">
        <f t="shared" si="192"/>
        <v>18668</v>
      </c>
      <c r="D880" s="8">
        <f>IF(N880&gt;0, RANK(N880,(N880:P880,Q880:AE880)),0)</f>
        <v>2</v>
      </c>
      <c r="E880" s="8">
        <f>IF(O880&gt;0,RANK(O880,(N880:P880,Q880:AE880)),0)</f>
        <v>1</v>
      </c>
      <c r="F880" s="8">
        <f t="shared" si="193"/>
        <v>0</v>
      </c>
      <c r="G880" s="61">
        <f t="shared" si="199"/>
        <v>1741</v>
      </c>
      <c r="H880" s="66">
        <f t="shared" si="200"/>
        <v>9.3261195628883645E-2</v>
      </c>
      <c r="I880" s="7"/>
      <c r="J880" s="2">
        <f t="shared" si="194"/>
        <v>0.45312834797514462</v>
      </c>
      <c r="K880" s="2">
        <f t="shared" si="195"/>
        <v>0.54638954360402825</v>
      </c>
      <c r="L880" s="2">
        <f t="shared" si="196"/>
        <v>0</v>
      </c>
      <c r="M880" s="2">
        <f t="shared" si="197"/>
        <v>4.821084208270765E-4</v>
      </c>
      <c r="N880" s="61">
        <v>8459</v>
      </c>
      <c r="O880" s="61">
        <v>10200</v>
      </c>
      <c r="X880" s="61">
        <v>9</v>
      </c>
      <c r="AG880" t="str">
        <f t="shared" si="201"/>
        <v>Leominster</v>
      </c>
      <c r="AH880" s="8" t="s">
        <v>56</v>
      </c>
      <c r="AI880" s="8">
        <v>1</v>
      </c>
      <c r="AK880">
        <v>1</v>
      </c>
      <c r="AL880" s="105">
        <v>25</v>
      </c>
      <c r="AM880" s="107">
        <v>27</v>
      </c>
      <c r="AN880" s="107">
        <v>125</v>
      </c>
      <c r="AO880" s="111">
        <v>35075</v>
      </c>
      <c r="AP880" s="111">
        <f t="shared" si="202"/>
        <v>25027</v>
      </c>
      <c r="AQ880" t="s">
        <v>1462</v>
      </c>
      <c r="AR880">
        <f t="shared" si="198"/>
        <v>2535075</v>
      </c>
      <c r="AV880">
        <v>29.76</v>
      </c>
      <c r="AW880">
        <v>0.88</v>
      </c>
      <c r="AX880">
        <v>28.88</v>
      </c>
    </row>
    <row r="881" spans="1:50" hidden="1" outlineLevel="1">
      <c r="A881" s="62" t="s">
        <v>91</v>
      </c>
      <c r="B881" s="8" t="s">
        <v>1359</v>
      </c>
      <c r="C881" s="1">
        <f t="shared" si="192"/>
        <v>1236</v>
      </c>
      <c r="D881" s="8">
        <f>IF(N881&gt;0, RANK(N881,(N881:P881,Q881:AE881)),0)</f>
        <v>1</v>
      </c>
      <c r="E881" s="8">
        <f>IF(O881&gt;0,RANK(O881,(N881:P881,Q881:AE881)),0)</f>
        <v>2</v>
      </c>
      <c r="F881" s="8">
        <f t="shared" si="193"/>
        <v>0</v>
      </c>
      <c r="G881" s="61">
        <f t="shared" si="199"/>
        <v>778</v>
      </c>
      <c r="H881" s="66">
        <f t="shared" si="200"/>
        <v>0.62944983818770228</v>
      </c>
      <c r="I881" s="7"/>
      <c r="J881" s="2">
        <f t="shared" si="194"/>
        <v>0.81310679611650483</v>
      </c>
      <c r="K881" s="2">
        <f t="shared" si="195"/>
        <v>0.1836569579288026</v>
      </c>
      <c r="L881" s="2">
        <f t="shared" si="196"/>
        <v>0</v>
      </c>
      <c r="M881" s="2">
        <f t="shared" si="197"/>
        <v>3.2362459546925737E-3</v>
      </c>
      <c r="N881" s="61">
        <v>1005</v>
      </c>
      <c r="O881" s="61">
        <v>227</v>
      </c>
      <c r="X881" s="61">
        <v>4</v>
      </c>
      <c r="AG881" t="str">
        <f t="shared" si="201"/>
        <v>Leverett</v>
      </c>
      <c r="AH881" t="s">
        <v>501</v>
      </c>
      <c r="AI881">
        <v>1</v>
      </c>
      <c r="AK881">
        <v>1</v>
      </c>
      <c r="AL881" s="105">
        <v>25</v>
      </c>
      <c r="AM881" s="107">
        <v>11</v>
      </c>
      <c r="AN881" s="107">
        <v>65</v>
      </c>
      <c r="AO881" s="111">
        <v>35180</v>
      </c>
      <c r="AP881" s="111">
        <f t="shared" si="202"/>
        <v>25011</v>
      </c>
      <c r="AQ881" t="s">
        <v>2345</v>
      </c>
      <c r="AR881">
        <f t="shared" si="198"/>
        <v>2535180</v>
      </c>
      <c r="AV881">
        <v>22.98</v>
      </c>
      <c r="AW881">
        <v>0.14000000000000001</v>
      </c>
      <c r="AX881">
        <v>22.85</v>
      </c>
    </row>
    <row r="882" spans="1:50" hidden="1" outlineLevel="1">
      <c r="A882" s="62" t="s">
        <v>1756</v>
      </c>
      <c r="B882" s="8" t="s">
        <v>1359</v>
      </c>
      <c r="C882" s="1">
        <f t="shared" si="192"/>
        <v>18322</v>
      </c>
      <c r="D882" s="8">
        <f>IF(N882&gt;0, RANK(N882,(N882:P882,Q882:AE882)),0)</f>
        <v>1</v>
      </c>
      <c r="E882" s="8">
        <f>IF(O882&gt;0,RANK(O882,(N882:P882,Q882:AE882)),0)</f>
        <v>2</v>
      </c>
      <c r="F882" s="8">
        <f t="shared" si="193"/>
        <v>0</v>
      </c>
      <c r="G882" s="61">
        <f t="shared" si="199"/>
        <v>5525</v>
      </c>
      <c r="H882" s="66">
        <f t="shared" si="200"/>
        <v>0.30155004912127498</v>
      </c>
      <c r="I882" s="7"/>
      <c r="J882" s="2">
        <f t="shared" si="194"/>
        <v>0.65069315576902087</v>
      </c>
      <c r="K882" s="2">
        <f t="shared" si="195"/>
        <v>0.34914310664774589</v>
      </c>
      <c r="L882" s="2">
        <f t="shared" si="196"/>
        <v>0</v>
      </c>
      <c r="M882" s="2">
        <f t="shared" si="197"/>
        <v>1.6373758323323662E-4</v>
      </c>
      <c r="N882" s="61">
        <v>11922</v>
      </c>
      <c r="O882" s="61">
        <v>6397</v>
      </c>
      <c r="X882" s="61">
        <v>3</v>
      </c>
      <c r="AG882" t="str">
        <f t="shared" si="201"/>
        <v>Lexington</v>
      </c>
      <c r="AH882" t="s">
        <v>1161</v>
      </c>
      <c r="AI882">
        <v>7</v>
      </c>
      <c r="AK882">
        <v>1</v>
      </c>
      <c r="AL882" s="105">
        <v>25</v>
      </c>
      <c r="AM882" s="107">
        <v>17</v>
      </c>
      <c r="AN882" s="107">
        <v>115</v>
      </c>
      <c r="AO882" s="111">
        <v>35215</v>
      </c>
      <c r="AP882" s="111">
        <f t="shared" si="202"/>
        <v>25017</v>
      </c>
      <c r="AQ882" t="s">
        <v>2345</v>
      </c>
      <c r="AR882">
        <f t="shared" si="198"/>
        <v>2535215</v>
      </c>
      <c r="AV882">
        <v>16.54</v>
      </c>
      <c r="AW882">
        <v>0.14000000000000001</v>
      </c>
      <c r="AX882">
        <v>16.399999999999999</v>
      </c>
    </row>
    <row r="883" spans="1:50" hidden="1" outlineLevel="1">
      <c r="A883" s="62" t="s">
        <v>461</v>
      </c>
      <c r="B883" s="8" t="s">
        <v>1359</v>
      </c>
      <c r="C883" s="1">
        <f t="shared" si="192"/>
        <v>461</v>
      </c>
      <c r="D883" s="8">
        <f>IF(N883&gt;0, RANK(N883,(N883:P883,Q883:AE883)),0)</f>
        <v>1</v>
      </c>
      <c r="E883" s="8">
        <f>IF(O883&gt;0,RANK(O883,(N883:P883,Q883:AE883)),0)</f>
        <v>2</v>
      </c>
      <c r="F883" s="8">
        <f t="shared" si="193"/>
        <v>0</v>
      </c>
      <c r="G883" s="61">
        <f t="shared" si="199"/>
        <v>151</v>
      </c>
      <c r="H883" s="66">
        <f t="shared" si="200"/>
        <v>0.32754880694143168</v>
      </c>
      <c r="I883" s="7"/>
      <c r="J883" s="2">
        <f t="shared" si="194"/>
        <v>0.66377440347071581</v>
      </c>
      <c r="K883" s="2">
        <f t="shared" si="195"/>
        <v>0.33622559652928419</v>
      </c>
      <c r="L883" s="2">
        <f t="shared" si="196"/>
        <v>0</v>
      </c>
      <c r="M883" s="2">
        <f t="shared" si="197"/>
        <v>0</v>
      </c>
      <c r="N883" s="61">
        <v>306</v>
      </c>
      <c r="O883" s="61">
        <v>155</v>
      </c>
      <c r="X883" s="61">
        <v>0</v>
      </c>
      <c r="AG883" t="str">
        <f t="shared" si="201"/>
        <v>Leyden</v>
      </c>
      <c r="AH883" t="s">
        <v>501</v>
      </c>
      <c r="AI883">
        <v>1</v>
      </c>
      <c r="AK883">
        <v>1</v>
      </c>
      <c r="AL883" s="105">
        <v>25</v>
      </c>
      <c r="AM883" s="107">
        <v>11</v>
      </c>
      <c r="AN883" s="107">
        <v>70</v>
      </c>
      <c r="AO883" s="111">
        <v>35285</v>
      </c>
      <c r="AP883" s="111">
        <f t="shared" si="202"/>
        <v>25011</v>
      </c>
      <c r="AQ883" t="s">
        <v>2345</v>
      </c>
      <c r="AR883">
        <f t="shared" si="198"/>
        <v>2535285</v>
      </c>
      <c r="AV883">
        <v>18</v>
      </c>
      <c r="AW883">
        <v>0.01</v>
      </c>
      <c r="AX883">
        <v>17.989999999999998</v>
      </c>
    </row>
    <row r="884" spans="1:50" hidden="1" outlineLevel="1">
      <c r="A884" s="62" t="s">
        <v>2246</v>
      </c>
      <c r="B884" s="8" t="s">
        <v>1359</v>
      </c>
      <c r="C884" s="1">
        <f t="shared" si="192"/>
        <v>3721</v>
      </c>
      <c r="D884" s="8">
        <f>IF(N884&gt;0, RANK(N884,(N884:P884,Q884:AE884)),0)</f>
        <v>1</v>
      </c>
      <c r="E884" s="8">
        <f>IF(O884&gt;0,RANK(O884,(N884:P884,Q884:AE884)),0)</f>
        <v>2</v>
      </c>
      <c r="F884" s="8">
        <f t="shared" si="193"/>
        <v>0</v>
      </c>
      <c r="G884" s="61">
        <f t="shared" si="199"/>
        <v>1176</v>
      </c>
      <c r="H884" s="66">
        <f t="shared" si="200"/>
        <v>0.31604407417360925</v>
      </c>
      <c r="I884" s="7"/>
      <c r="J884" s="2">
        <f t="shared" si="194"/>
        <v>0.65788766460628867</v>
      </c>
      <c r="K884" s="2">
        <f t="shared" si="195"/>
        <v>0.34184359043267937</v>
      </c>
      <c r="L884" s="2">
        <f t="shared" si="196"/>
        <v>0</v>
      </c>
      <c r="M884" s="2">
        <f t="shared" si="197"/>
        <v>2.6874496103196366E-4</v>
      </c>
      <c r="N884" s="61">
        <v>2448</v>
      </c>
      <c r="O884" s="61">
        <v>1272</v>
      </c>
      <c r="X884" s="61">
        <v>1</v>
      </c>
      <c r="AG884" t="str">
        <f t="shared" si="201"/>
        <v>Lincoln</v>
      </c>
      <c r="AH884" t="s">
        <v>1161</v>
      </c>
      <c r="AI884">
        <v>7</v>
      </c>
      <c r="AK884">
        <v>1</v>
      </c>
      <c r="AL884" s="105">
        <v>25</v>
      </c>
      <c r="AM884" s="107">
        <v>17</v>
      </c>
      <c r="AN884" s="107">
        <v>120</v>
      </c>
      <c r="AO884" s="111">
        <v>35425</v>
      </c>
      <c r="AP884" s="111">
        <f t="shared" si="202"/>
        <v>25017</v>
      </c>
      <c r="AQ884" t="s">
        <v>2345</v>
      </c>
      <c r="AR884">
        <f t="shared" si="198"/>
        <v>2535425</v>
      </c>
      <c r="AV884">
        <v>15.01</v>
      </c>
      <c r="AW884">
        <v>0.64</v>
      </c>
      <c r="AX884">
        <v>14.37</v>
      </c>
    </row>
    <row r="885" spans="1:50" hidden="1" outlineLevel="1">
      <c r="A885" s="62" t="s">
        <v>462</v>
      </c>
      <c r="B885" s="8" t="s">
        <v>1359</v>
      </c>
      <c r="C885" s="1">
        <f t="shared" si="192"/>
        <v>5416</v>
      </c>
      <c r="D885" s="8">
        <f>IF(N885&gt;0, RANK(N885,(N885:P885,Q885:AE885)),0)</f>
        <v>2</v>
      </c>
      <c r="E885" s="8">
        <f>IF(O885&gt;0,RANK(O885,(N885:P885,Q885:AE885)),0)</f>
        <v>1</v>
      </c>
      <c r="F885" s="8">
        <f t="shared" si="193"/>
        <v>0</v>
      </c>
      <c r="G885" s="61">
        <f t="shared" si="199"/>
        <v>445</v>
      </c>
      <c r="H885" s="66">
        <f t="shared" si="200"/>
        <v>8.2163958641063517E-2</v>
      </c>
      <c r="I885" s="7"/>
      <c r="J885" s="2">
        <f t="shared" si="194"/>
        <v>0.45882570162481534</v>
      </c>
      <c r="K885" s="2">
        <f t="shared" si="195"/>
        <v>0.54098966026587891</v>
      </c>
      <c r="L885" s="2">
        <f t="shared" si="196"/>
        <v>0</v>
      </c>
      <c r="M885" s="2">
        <f t="shared" si="197"/>
        <v>1.8463810930569036E-4</v>
      </c>
      <c r="N885" s="61">
        <v>2485</v>
      </c>
      <c r="O885" s="61">
        <v>2930</v>
      </c>
      <c r="X885" s="61">
        <v>1</v>
      </c>
      <c r="AG885" t="str">
        <f t="shared" si="201"/>
        <v>Littleton</v>
      </c>
      <c r="AH885" t="s">
        <v>1161</v>
      </c>
      <c r="AI885">
        <v>5</v>
      </c>
      <c r="AK885">
        <v>1</v>
      </c>
      <c r="AL885" s="105">
        <v>25</v>
      </c>
      <c r="AM885" s="107">
        <v>17</v>
      </c>
      <c r="AN885" s="107">
        <v>125</v>
      </c>
      <c r="AO885" s="111">
        <v>35950</v>
      </c>
      <c r="AP885" s="111">
        <f t="shared" si="202"/>
        <v>25017</v>
      </c>
      <c r="AQ885" t="s">
        <v>2345</v>
      </c>
      <c r="AR885">
        <f t="shared" si="198"/>
        <v>2535950</v>
      </c>
      <c r="AV885">
        <v>17.55</v>
      </c>
      <c r="AW885">
        <v>0.93</v>
      </c>
      <c r="AX885">
        <v>16.62</v>
      </c>
    </row>
    <row r="886" spans="1:50" hidden="1" outlineLevel="1">
      <c r="A886" s="62" t="s">
        <v>1315</v>
      </c>
      <c r="B886" s="8" t="s">
        <v>1359</v>
      </c>
      <c r="C886" s="1">
        <f t="shared" si="192"/>
        <v>9447</v>
      </c>
      <c r="D886" s="8">
        <f>IF(N886&gt;0, RANK(N886,(N886:P886,Q886:AE886)),0)</f>
        <v>2</v>
      </c>
      <c r="E886" s="8">
        <f>IF(O886&gt;0,RANK(O886,(N886:P886,Q886:AE886)),0)</f>
        <v>1</v>
      </c>
      <c r="F886" s="8">
        <f t="shared" si="193"/>
        <v>0</v>
      </c>
      <c r="G886" s="61">
        <f t="shared" si="199"/>
        <v>927</v>
      </c>
      <c r="H886" s="66">
        <f t="shared" si="200"/>
        <v>9.8126389329946009E-2</v>
      </c>
      <c r="I886" s="7"/>
      <c r="J886" s="2">
        <f t="shared" si="194"/>
        <v>0.4507250979146819</v>
      </c>
      <c r="K886" s="2">
        <f t="shared" si="195"/>
        <v>0.54885148724462796</v>
      </c>
      <c r="L886" s="2">
        <f t="shared" si="196"/>
        <v>0</v>
      </c>
      <c r="M886" s="2">
        <f t="shared" si="197"/>
        <v>4.2341484069008395E-4</v>
      </c>
      <c r="N886" s="61">
        <v>4258</v>
      </c>
      <c r="O886" s="61">
        <v>5185</v>
      </c>
      <c r="X886" s="61">
        <v>4</v>
      </c>
      <c r="AG886" t="str">
        <f t="shared" si="201"/>
        <v>Longmeadow</v>
      </c>
      <c r="AH886" t="s">
        <v>1888</v>
      </c>
      <c r="AI886">
        <v>2</v>
      </c>
      <c r="AK886">
        <v>1</v>
      </c>
      <c r="AL886" s="105">
        <v>25</v>
      </c>
      <c r="AM886" s="107">
        <v>13</v>
      </c>
      <c r="AN886" s="107">
        <v>55</v>
      </c>
      <c r="AO886" s="111">
        <v>36300</v>
      </c>
      <c r="AP886" s="111">
        <f t="shared" si="202"/>
        <v>25013</v>
      </c>
      <c r="AQ886" t="s">
        <v>2345</v>
      </c>
      <c r="AR886">
        <f t="shared" si="198"/>
        <v>2536300</v>
      </c>
      <c r="AV886">
        <v>9.51</v>
      </c>
      <c r="AW886">
        <v>0.48</v>
      </c>
      <c r="AX886">
        <v>9.02</v>
      </c>
    </row>
    <row r="887" spans="1:50" hidden="1" outlineLevel="1">
      <c r="A887" s="62" t="s">
        <v>1669</v>
      </c>
      <c r="B887" s="8" t="s">
        <v>1359</v>
      </c>
      <c r="C887" s="1">
        <f t="shared" si="192"/>
        <v>33839</v>
      </c>
      <c r="D887" s="8">
        <f>IF(N887&gt;0, RANK(N887,(N887:P887,Q887:AE887)),0)</f>
        <v>1</v>
      </c>
      <c r="E887" s="8">
        <f>IF(O887&gt;0,RANK(O887,(N887:P887,Q887:AE887)),0)</f>
        <v>2</v>
      </c>
      <c r="F887" s="8">
        <f t="shared" si="193"/>
        <v>0</v>
      </c>
      <c r="G887" s="61">
        <f t="shared" si="199"/>
        <v>5836</v>
      </c>
      <c r="H887" s="66">
        <f t="shared" si="200"/>
        <v>0.17246372528739029</v>
      </c>
      <c r="I887" s="7"/>
      <c r="J887" s="2">
        <f t="shared" si="194"/>
        <v>0.58586246638494044</v>
      </c>
      <c r="K887" s="2">
        <f t="shared" si="195"/>
        <v>0.41339874109755015</v>
      </c>
      <c r="L887" s="2">
        <f t="shared" si="196"/>
        <v>0</v>
      </c>
      <c r="M887" s="2">
        <f t="shared" si="197"/>
        <v>7.3879251750941233E-4</v>
      </c>
      <c r="N887" s="61">
        <v>19825</v>
      </c>
      <c r="O887" s="61">
        <v>13989</v>
      </c>
      <c r="X887" s="61">
        <v>25</v>
      </c>
      <c r="AG887" t="str">
        <f t="shared" si="201"/>
        <v>Lowell</v>
      </c>
      <c r="AH887" t="s">
        <v>1161</v>
      </c>
      <c r="AI887">
        <v>5</v>
      </c>
      <c r="AK887">
        <v>1</v>
      </c>
      <c r="AL887" s="105">
        <v>25</v>
      </c>
      <c r="AM887" s="107">
        <v>17</v>
      </c>
      <c r="AN887" s="107">
        <v>130</v>
      </c>
      <c r="AO887" s="111">
        <v>37000</v>
      </c>
      <c r="AP887" s="111">
        <f t="shared" si="202"/>
        <v>25017</v>
      </c>
      <c r="AQ887" t="s">
        <v>1462</v>
      </c>
      <c r="AR887">
        <f t="shared" si="198"/>
        <v>2537000</v>
      </c>
      <c r="AV887">
        <v>14.54</v>
      </c>
      <c r="AW887">
        <v>0.76</v>
      </c>
      <c r="AX887">
        <v>13.77</v>
      </c>
    </row>
    <row r="888" spans="1:50" hidden="1" outlineLevel="1">
      <c r="A888" s="62" t="s">
        <v>1670</v>
      </c>
      <c r="B888" s="8" t="s">
        <v>1359</v>
      </c>
      <c r="C888" s="1">
        <f t="shared" si="192"/>
        <v>9643</v>
      </c>
      <c r="D888" s="8">
        <f>IF(N888&gt;0, RANK(N888,(N888:P888,Q888:AE888)),0)</f>
        <v>2</v>
      </c>
      <c r="E888" s="8">
        <f>IF(O888&gt;0,RANK(O888,(N888:P888,Q888:AE888)),0)</f>
        <v>1</v>
      </c>
      <c r="F888" s="8">
        <f t="shared" si="193"/>
        <v>0</v>
      </c>
      <c r="G888" s="61">
        <f t="shared" si="199"/>
        <v>979</v>
      </c>
      <c r="H888" s="66">
        <f t="shared" si="200"/>
        <v>0.10152442186041688</v>
      </c>
      <c r="I888" s="7"/>
      <c r="J888" s="2">
        <f t="shared" si="194"/>
        <v>0.44892668256766566</v>
      </c>
      <c r="K888" s="2">
        <f t="shared" si="195"/>
        <v>0.55045110442808254</v>
      </c>
      <c r="L888" s="2">
        <f t="shared" si="196"/>
        <v>0</v>
      </c>
      <c r="M888" s="2">
        <f t="shared" si="197"/>
        <v>6.222130042518037E-4</v>
      </c>
      <c r="N888" s="61">
        <v>4329</v>
      </c>
      <c r="O888" s="61">
        <v>5308</v>
      </c>
      <c r="X888" s="61">
        <v>6</v>
      </c>
      <c r="AG888" t="str">
        <f t="shared" si="201"/>
        <v>Ludlow</v>
      </c>
      <c r="AH888" t="s">
        <v>1888</v>
      </c>
      <c r="AI888">
        <v>2</v>
      </c>
      <c r="AK888">
        <v>1</v>
      </c>
      <c r="AL888" s="105">
        <v>25</v>
      </c>
      <c r="AM888" s="107">
        <v>13</v>
      </c>
      <c r="AN888" s="107">
        <v>60</v>
      </c>
      <c r="AO888" s="111">
        <v>37175</v>
      </c>
      <c r="AP888" s="111">
        <f t="shared" si="202"/>
        <v>25013</v>
      </c>
      <c r="AQ888" t="s">
        <v>2345</v>
      </c>
      <c r="AR888">
        <f t="shared" si="198"/>
        <v>2537175</v>
      </c>
      <c r="AV888">
        <v>28.23</v>
      </c>
      <c r="AW888">
        <v>1.08</v>
      </c>
      <c r="AX888">
        <v>27.15</v>
      </c>
    </row>
    <row r="889" spans="1:50" hidden="1" outlineLevel="1">
      <c r="A889" s="62" t="s">
        <v>905</v>
      </c>
      <c r="B889" s="8" t="s">
        <v>1359</v>
      </c>
      <c r="C889" s="1">
        <f t="shared" si="192"/>
        <v>5917</v>
      </c>
      <c r="D889" s="8">
        <f>IF(N889&gt;0, RANK(N889,(N889:P889,Q889:AE889)),0)</f>
        <v>2</v>
      </c>
      <c r="E889" s="8">
        <f>IF(O889&gt;0,RANK(O889,(N889:P889,Q889:AE889)),0)</f>
        <v>1</v>
      </c>
      <c r="F889" s="8">
        <f t="shared" si="193"/>
        <v>0</v>
      </c>
      <c r="G889" s="61">
        <f t="shared" si="199"/>
        <v>1279</v>
      </c>
      <c r="H889" s="66">
        <f t="shared" si="200"/>
        <v>0.21615683623457832</v>
      </c>
      <c r="I889" s="7"/>
      <c r="J889" s="2">
        <f t="shared" si="194"/>
        <v>0.39141456819334119</v>
      </c>
      <c r="K889" s="2">
        <f t="shared" si="195"/>
        <v>0.60757140442791957</v>
      </c>
      <c r="L889" s="2">
        <f t="shared" si="196"/>
        <v>0</v>
      </c>
      <c r="M889" s="2">
        <f t="shared" si="197"/>
        <v>1.0140273787392351E-3</v>
      </c>
      <c r="N889" s="61">
        <v>2316</v>
      </c>
      <c r="O889" s="61">
        <v>3595</v>
      </c>
      <c r="X889" s="61">
        <v>6</v>
      </c>
      <c r="AG889" t="str">
        <f t="shared" si="201"/>
        <v>Lunenburg</v>
      </c>
      <c r="AH889" s="8" t="s">
        <v>56</v>
      </c>
      <c r="AI889" s="8">
        <v>1</v>
      </c>
      <c r="AK889">
        <v>1</v>
      </c>
      <c r="AL889" s="105">
        <v>25</v>
      </c>
      <c r="AM889" s="107">
        <v>27</v>
      </c>
      <c r="AN889" s="107">
        <v>130</v>
      </c>
      <c r="AO889" s="111">
        <v>37420</v>
      </c>
      <c r="AP889" s="111">
        <f t="shared" si="202"/>
        <v>25027</v>
      </c>
      <c r="AQ889" t="s">
        <v>2345</v>
      </c>
      <c r="AR889">
        <f t="shared" si="198"/>
        <v>2537420</v>
      </c>
      <c r="AV889">
        <v>27.69</v>
      </c>
      <c r="AW889">
        <v>1.27</v>
      </c>
      <c r="AX889">
        <v>26.42</v>
      </c>
    </row>
    <row r="890" spans="1:50" hidden="1" outlineLevel="1">
      <c r="A890" s="62" t="s">
        <v>26</v>
      </c>
      <c r="B890" s="8" t="s">
        <v>1359</v>
      </c>
      <c r="C890" s="1">
        <f t="shared" si="192"/>
        <v>31949</v>
      </c>
      <c r="D890" s="8">
        <f>IF(N890&gt;0, RANK(N890,(N890:P890,Q890:AE890)),0)</f>
        <v>1</v>
      </c>
      <c r="E890" s="8">
        <f>IF(O890&gt;0,RANK(O890,(N890:P890,Q890:AE890)),0)</f>
        <v>2</v>
      </c>
      <c r="F890" s="8">
        <f t="shared" si="193"/>
        <v>0</v>
      </c>
      <c r="G890" s="61">
        <f t="shared" si="199"/>
        <v>9714</v>
      </c>
      <c r="H890" s="66">
        <f t="shared" si="200"/>
        <v>0.3040470750258224</v>
      </c>
      <c r="I890" s="7"/>
      <c r="J890" s="2">
        <f t="shared" si="194"/>
        <v>0.6513818898870074</v>
      </c>
      <c r="K890" s="2">
        <f t="shared" si="195"/>
        <v>0.347334814861185</v>
      </c>
      <c r="L890" s="2">
        <f t="shared" si="196"/>
        <v>0</v>
      </c>
      <c r="M890" s="2">
        <f t="shared" si="197"/>
        <v>1.2832952518075924E-3</v>
      </c>
      <c r="N890" s="61">
        <v>20811</v>
      </c>
      <c r="O890" s="61">
        <v>11097</v>
      </c>
      <c r="X890" s="61">
        <v>41</v>
      </c>
      <c r="AG890" t="str">
        <f t="shared" si="201"/>
        <v>Lynn</v>
      </c>
      <c r="AH890" t="s">
        <v>528</v>
      </c>
      <c r="AI890">
        <v>6</v>
      </c>
      <c r="AK890">
        <v>1</v>
      </c>
      <c r="AL890" s="105">
        <v>25</v>
      </c>
      <c r="AM890" s="107">
        <v>9</v>
      </c>
      <c r="AN890" s="107">
        <v>70</v>
      </c>
      <c r="AO890" s="111">
        <v>37490</v>
      </c>
      <c r="AP890" s="111">
        <f t="shared" si="202"/>
        <v>25009</v>
      </c>
      <c r="AQ890" t="s">
        <v>1462</v>
      </c>
      <c r="AR890">
        <f t="shared" si="198"/>
        <v>2537490</v>
      </c>
      <c r="AV890">
        <v>13.49</v>
      </c>
      <c r="AW890">
        <v>2.68</v>
      </c>
      <c r="AX890">
        <v>10.82</v>
      </c>
    </row>
    <row r="891" spans="1:50" hidden="1" outlineLevel="1">
      <c r="A891" s="62" t="s">
        <v>579</v>
      </c>
      <c r="B891" s="8" t="s">
        <v>1359</v>
      </c>
      <c r="C891" s="1">
        <f t="shared" si="192"/>
        <v>7253</v>
      </c>
      <c r="D891" s="8">
        <f>IF(N891&gt;0, RANK(N891,(N891:P891,Q891:AE891)),0)</f>
        <v>2</v>
      </c>
      <c r="E891" s="8">
        <f>IF(O891&gt;0,RANK(O891,(N891:P891,Q891:AE891)),0)</f>
        <v>1</v>
      </c>
      <c r="F891" s="8">
        <f t="shared" si="193"/>
        <v>0</v>
      </c>
      <c r="G891" s="61">
        <f t="shared" si="199"/>
        <v>2761</v>
      </c>
      <c r="H891" s="66">
        <f t="shared" si="200"/>
        <v>0.38067006755825178</v>
      </c>
      <c r="I891" s="7"/>
      <c r="J891" s="2">
        <f t="shared" si="194"/>
        <v>0.30952709223769476</v>
      </c>
      <c r="K891" s="2">
        <f t="shared" si="195"/>
        <v>0.69019715979594654</v>
      </c>
      <c r="L891" s="2">
        <f t="shared" si="196"/>
        <v>0</v>
      </c>
      <c r="M891" s="2">
        <f t="shared" si="197"/>
        <v>2.7574796635876364E-4</v>
      </c>
      <c r="N891" s="61">
        <v>2245</v>
      </c>
      <c r="O891" s="61">
        <v>5006</v>
      </c>
      <c r="X891" s="61">
        <v>2</v>
      </c>
      <c r="AG891" t="str">
        <f t="shared" si="201"/>
        <v>Lynnfield</v>
      </c>
      <c r="AH891" t="s">
        <v>528</v>
      </c>
      <c r="AI891">
        <v>6</v>
      </c>
      <c r="AK891">
        <v>1</v>
      </c>
      <c r="AL891" s="105">
        <v>25</v>
      </c>
      <c r="AM891" s="107">
        <v>9</v>
      </c>
      <c r="AN891" s="107">
        <v>75</v>
      </c>
      <c r="AO891" s="111">
        <v>37560</v>
      </c>
      <c r="AP891" s="111">
        <f t="shared" si="202"/>
        <v>25009</v>
      </c>
      <c r="AQ891" t="s">
        <v>2345</v>
      </c>
      <c r="AR891">
        <f t="shared" si="198"/>
        <v>2537560</v>
      </c>
      <c r="AV891">
        <v>10.48</v>
      </c>
      <c r="AW891">
        <v>0.34</v>
      </c>
      <c r="AX891">
        <v>10.14</v>
      </c>
    </row>
    <row r="892" spans="1:50" hidden="1" outlineLevel="1">
      <c r="A892" s="62" t="s">
        <v>581</v>
      </c>
      <c r="B892" s="8" t="s">
        <v>1359</v>
      </c>
      <c r="C892" s="1">
        <f t="shared" si="192"/>
        <v>20962</v>
      </c>
      <c r="D892" s="8">
        <f>IF(N892&gt;0, RANK(N892,(N892:P892,Q892:AE892)),0)</f>
        <v>1</v>
      </c>
      <c r="E892" s="8">
        <f>IF(O892&gt;0,RANK(O892,(N892:P892,Q892:AE892)),0)</f>
        <v>2</v>
      </c>
      <c r="F892" s="8">
        <f t="shared" si="193"/>
        <v>0</v>
      </c>
      <c r="G892" s="61">
        <f t="shared" si="199"/>
        <v>6229</v>
      </c>
      <c r="H892" s="66">
        <f t="shared" si="200"/>
        <v>0.29715675985115925</v>
      </c>
      <c r="I892" s="7"/>
      <c r="J892" s="2">
        <f t="shared" si="194"/>
        <v>0.64793435740864425</v>
      </c>
      <c r="K892" s="2">
        <f t="shared" si="195"/>
        <v>0.350777597557485</v>
      </c>
      <c r="L892" s="2">
        <f t="shared" si="196"/>
        <v>0</v>
      </c>
      <c r="M892" s="2">
        <f t="shared" si="197"/>
        <v>1.288045033870755E-3</v>
      </c>
      <c r="N892" s="61">
        <v>13582</v>
      </c>
      <c r="O892" s="61">
        <v>7353</v>
      </c>
      <c r="X892" s="61">
        <v>27</v>
      </c>
      <c r="AG892" t="str">
        <f t="shared" si="201"/>
        <v>Malden</v>
      </c>
      <c r="AH892" t="s">
        <v>1161</v>
      </c>
      <c r="AI892">
        <v>7</v>
      </c>
      <c r="AK892">
        <v>1</v>
      </c>
      <c r="AL892" s="105">
        <v>25</v>
      </c>
      <c r="AM892" s="107">
        <v>17</v>
      </c>
      <c r="AN892" s="107">
        <v>135</v>
      </c>
      <c r="AO892" s="111">
        <v>37875</v>
      </c>
      <c r="AP892" s="111">
        <f t="shared" si="202"/>
        <v>25017</v>
      </c>
      <c r="AQ892" t="s">
        <v>1462</v>
      </c>
      <c r="AR892">
        <f t="shared" si="198"/>
        <v>2537875</v>
      </c>
      <c r="AV892">
        <v>5.1100000000000003</v>
      </c>
      <c r="AW892">
        <v>0.04</v>
      </c>
      <c r="AX892">
        <v>5.07</v>
      </c>
    </row>
    <row r="893" spans="1:50" hidden="1" outlineLevel="1">
      <c r="A893" s="62" t="s">
        <v>744</v>
      </c>
      <c r="B893" s="8" t="s">
        <v>1359</v>
      </c>
      <c r="C893" s="1">
        <f t="shared" si="192"/>
        <v>3521</v>
      </c>
      <c r="D893" s="8">
        <f>IF(N893&gt;0, RANK(N893,(N893:P893,Q893:AE893)),0)</f>
        <v>2</v>
      </c>
      <c r="E893" s="8">
        <f>IF(O893&gt;0,RANK(O893,(N893:P893,Q893:AE893)),0)</f>
        <v>1</v>
      </c>
      <c r="F893" s="8">
        <f t="shared" si="193"/>
        <v>0</v>
      </c>
      <c r="G893" s="61">
        <f t="shared" si="199"/>
        <v>175</v>
      </c>
      <c r="H893" s="66">
        <f t="shared" si="200"/>
        <v>4.9701789264413522E-2</v>
      </c>
      <c r="I893" s="7"/>
      <c r="J893" s="2">
        <f t="shared" si="194"/>
        <v>0.47514910536779326</v>
      </c>
      <c r="K893" s="2">
        <f t="shared" si="195"/>
        <v>0.5248508946322068</v>
      </c>
      <c r="L893" s="2">
        <f t="shared" si="196"/>
        <v>0</v>
      </c>
      <c r="M893" s="2">
        <f t="shared" si="197"/>
        <v>0</v>
      </c>
      <c r="N893" s="61">
        <v>1673</v>
      </c>
      <c r="O893" s="61">
        <v>1848</v>
      </c>
      <c r="X893" s="61">
        <v>0</v>
      </c>
      <c r="AG893" t="str">
        <f t="shared" si="201"/>
        <v>Manchester-by-the-Sea</v>
      </c>
      <c r="AH893" t="s">
        <v>528</v>
      </c>
      <c r="AI893">
        <v>6</v>
      </c>
      <c r="AK893">
        <v>1</v>
      </c>
      <c r="AL893" s="105">
        <v>25</v>
      </c>
      <c r="AM893" s="107">
        <v>9</v>
      </c>
      <c r="AN893" s="107">
        <v>83</v>
      </c>
      <c r="AO893" s="111">
        <v>37995</v>
      </c>
      <c r="AP893" s="111">
        <f t="shared" si="202"/>
        <v>25009</v>
      </c>
      <c r="AQ893" t="s">
        <v>2345</v>
      </c>
      <c r="AR893">
        <f t="shared" si="198"/>
        <v>2537995</v>
      </c>
      <c r="AV893">
        <v>18.25</v>
      </c>
      <c r="AW893">
        <v>8.9600000000000009</v>
      </c>
      <c r="AX893">
        <v>9.2899999999999991</v>
      </c>
    </row>
    <row r="894" spans="1:50" hidden="1" outlineLevel="1">
      <c r="A894" s="62" t="s">
        <v>1318</v>
      </c>
      <c r="B894" s="8" t="s">
        <v>1359</v>
      </c>
      <c r="C894" s="1">
        <f t="shared" si="192"/>
        <v>11953</v>
      </c>
      <c r="D894" s="8">
        <f>IF(N894&gt;0, RANK(N894,(N894:P894,Q894:AE894)),0)</f>
        <v>2</v>
      </c>
      <c r="E894" s="8">
        <f>IF(O894&gt;0,RANK(O894,(N894:P894,Q894:AE894)),0)</f>
        <v>1</v>
      </c>
      <c r="F894" s="8">
        <f t="shared" si="193"/>
        <v>0</v>
      </c>
      <c r="G894" s="61">
        <f t="shared" si="199"/>
        <v>2429</v>
      </c>
      <c r="H894" s="66">
        <f t="shared" si="200"/>
        <v>0.20321258261524303</v>
      </c>
      <c r="I894" s="7"/>
      <c r="J894" s="2">
        <f t="shared" si="194"/>
        <v>0.3983937086923785</v>
      </c>
      <c r="K894" s="2">
        <f t="shared" si="195"/>
        <v>0.60160629130762155</v>
      </c>
      <c r="L894" s="2">
        <f t="shared" si="196"/>
        <v>0</v>
      </c>
      <c r="M894" s="2">
        <f t="shared" si="197"/>
        <v>-1.1102230246251565E-16</v>
      </c>
      <c r="N894" s="61">
        <v>4762</v>
      </c>
      <c r="O894" s="61">
        <v>7191</v>
      </c>
      <c r="X894" s="61">
        <v>0</v>
      </c>
      <c r="AG894" t="str">
        <f t="shared" si="201"/>
        <v>Mansfield</v>
      </c>
      <c r="AH894" t="s">
        <v>1121</v>
      </c>
      <c r="AI894">
        <v>4</v>
      </c>
      <c r="AK894">
        <v>1</v>
      </c>
      <c r="AL894" s="105">
        <v>25</v>
      </c>
      <c r="AM894" s="107">
        <v>5</v>
      </c>
      <c r="AN894" s="107">
        <v>50</v>
      </c>
      <c r="AO894" s="111">
        <v>38225</v>
      </c>
      <c r="AP894" s="111">
        <f t="shared" si="202"/>
        <v>25005</v>
      </c>
      <c r="AQ894" t="s">
        <v>2345</v>
      </c>
      <c r="AR894">
        <f t="shared" si="198"/>
        <v>2538225</v>
      </c>
      <c r="AV894">
        <v>20.72</v>
      </c>
      <c r="AW894">
        <v>0.26</v>
      </c>
      <c r="AX894">
        <v>20.46</v>
      </c>
    </row>
    <row r="895" spans="1:50" hidden="1" outlineLevel="1">
      <c r="A895" s="62" t="s">
        <v>2384</v>
      </c>
      <c r="B895" s="8" t="s">
        <v>1359</v>
      </c>
      <c r="C895" s="1">
        <f t="shared" si="192"/>
        <v>12650</v>
      </c>
      <c r="D895" s="8">
        <f>IF(N895&gt;0, RANK(N895,(N895:P895,Q895:AE895)),0)</f>
        <v>2</v>
      </c>
      <c r="E895" s="8">
        <f>IF(O895&gt;0,RANK(O895,(N895:P895,Q895:AE895)),0)</f>
        <v>1</v>
      </c>
      <c r="F895" s="8">
        <f t="shared" si="193"/>
        <v>0</v>
      </c>
      <c r="G895" s="61">
        <f t="shared" si="199"/>
        <v>497</v>
      </c>
      <c r="H895" s="66">
        <f t="shared" si="200"/>
        <v>3.9288537549407115E-2</v>
      </c>
      <c r="I895" s="7"/>
      <c r="J895" s="2">
        <f t="shared" si="194"/>
        <v>0.48031620553359683</v>
      </c>
      <c r="K895" s="2">
        <f t="shared" si="195"/>
        <v>0.51960474308300397</v>
      </c>
      <c r="L895" s="2">
        <f t="shared" si="196"/>
        <v>0</v>
      </c>
      <c r="M895" s="2">
        <f t="shared" si="197"/>
        <v>7.9051383399253439E-5</v>
      </c>
      <c r="N895" s="61">
        <v>6076</v>
      </c>
      <c r="O895" s="61">
        <v>6573</v>
      </c>
      <c r="X895" s="61">
        <v>1</v>
      </c>
      <c r="AG895" t="str">
        <f t="shared" si="201"/>
        <v>Marblehead</v>
      </c>
      <c r="AH895" t="s">
        <v>528</v>
      </c>
      <c r="AI895">
        <v>6</v>
      </c>
      <c r="AK895">
        <v>1</v>
      </c>
      <c r="AL895" s="105">
        <v>25</v>
      </c>
      <c r="AM895" s="107">
        <v>9</v>
      </c>
      <c r="AN895" s="107">
        <v>85</v>
      </c>
      <c r="AO895" s="111">
        <v>38400</v>
      </c>
      <c r="AP895" s="111">
        <f t="shared" si="202"/>
        <v>25009</v>
      </c>
      <c r="AQ895" t="s">
        <v>2345</v>
      </c>
      <c r="AR895">
        <f t="shared" si="198"/>
        <v>2538400</v>
      </c>
      <c r="AV895">
        <v>19.63</v>
      </c>
      <c r="AW895">
        <v>15.1</v>
      </c>
      <c r="AX895">
        <v>4.53</v>
      </c>
    </row>
    <row r="896" spans="1:50" hidden="1" outlineLevel="1">
      <c r="A896" s="62" t="s">
        <v>1755</v>
      </c>
      <c r="B896" s="8" t="s">
        <v>1359</v>
      </c>
      <c r="C896" s="1">
        <f t="shared" si="192"/>
        <v>3229</v>
      </c>
      <c r="D896" s="8">
        <f>IF(N896&gt;0, RANK(N896,(N896:P896,Q896:AE896)),0)</f>
        <v>2</v>
      </c>
      <c r="E896" s="8">
        <f>IF(O896&gt;0,RANK(O896,(N896:P896,Q896:AE896)),0)</f>
        <v>1</v>
      </c>
      <c r="F896" s="8">
        <f t="shared" si="193"/>
        <v>0</v>
      </c>
      <c r="G896" s="61">
        <f t="shared" si="199"/>
        <v>220</v>
      </c>
      <c r="H896" s="66">
        <f t="shared" si="200"/>
        <v>6.8132548776711058E-2</v>
      </c>
      <c r="I896" s="7"/>
      <c r="J896" s="2">
        <f t="shared" si="194"/>
        <v>0.46546918550634869</v>
      </c>
      <c r="K896" s="2">
        <f t="shared" si="195"/>
        <v>0.53360173428305979</v>
      </c>
      <c r="L896" s="2">
        <f t="shared" si="196"/>
        <v>0</v>
      </c>
      <c r="M896" s="2">
        <f t="shared" si="197"/>
        <v>9.2908021059157075E-4</v>
      </c>
      <c r="N896" s="61">
        <v>1503</v>
      </c>
      <c r="O896" s="61">
        <v>1723</v>
      </c>
      <c r="X896" s="61">
        <v>3</v>
      </c>
      <c r="AG896" t="str">
        <f t="shared" si="201"/>
        <v>Marion</v>
      </c>
      <c r="AH896" t="s">
        <v>1072</v>
      </c>
      <c r="AI896">
        <v>4</v>
      </c>
      <c r="AK896">
        <v>1</v>
      </c>
      <c r="AL896" s="105">
        <v>25</v>
      </c>
      <c r="AM896" s="107">
        <v>23</v>
      </c>
      <c r="AN896" s="107">
        <v>70</v>
      </c>
      <c r="AO896" s="111">
        <v>38540</v>
      </c>
      <c r="AP896" s="111">
        <f t="shared" si="202"/>
        <v>25023</v>
      </c>
      <c r="AQ896" t="s">
        <v>2345</v>
      </c>
      <c r="AR896">
        <f t="shared" si="198"/>
        <v>2538540</v>
      </c>
      <c r="AV896">
        <v>26.69</v>
      </c>
      <c r="AW896">
        <v>12.06</v>
      </c>
      <c r="AX896">
        <v>14.63</v>
      </c>
    </row>
    <row r="897" spans="1:50" hidden="1" outlineLevel="1">
      <c r="A897" s="62" t="s">
        <v>1312</v>
      </c>
      <c r="B897" s="8" t="s">
        <v>1359</v>
      </c>
      <c r="C897" s="1">
        <f t="shared" si="192"/>
        <v>16715</v>
      </c>
      <c r="D897" s="8">
        <f>IF(N897&gt;0, RANK(N897,(N897:P897,Q897:AE897)),0)</f>
        <v>2</v>
      </c>
      <c r="E897" s="8">
        <f>IF(O897&gt;0,RANK(O897,(N897:P897,Q897:AE897)),0)</f>
        <v>1</v>
      </c>
      <c r="F897" s="8">
        <f t="shared" si="193"/>
        <v>0</v>
      </c>
      <c r="G897" s="61">
        <f t="shared" si="199"/>
        <v>593</v>
      </c>
      <c r="H897" s="66">
        <f t="shared" si="200"/>
        <v>3.5477116362548612E-2</v>
      </c>
      <c r="I897" s="7"/>
      <c r="J897" s="2">
        <f t="shared" si="194"/>
        <v>0.48190248279988035</v>
      </c>
      <c r="K897" s="2">
        <f t="shared" si="195"/>
        <v>0.51737959916242893</v>
      </c>
      <c r="L897" s="2">
        <f t="shared" si="196"/>
        <v>0</v>
      </c>
      <c r="M897" s="2">
        <f t="shared" si="197"/>
        <v>7.1791803769072349E-4</v>
      </c>
      <c r="N897" s="61">
        <v>8055</v>
      </c>
      <c r="O897" s="61">
        <v>8648</v>
      </c>
      <c r="X897" s="61">
        <v>12</v>
      </c>
      <c r="AG897" t="str">
        <f t="shared" si="201"/>
        <v>Marlborough</v>
      </c>
      <c r="AH897" t="s">
        <v>1161</v>
      </c>
      <c r="AI897">
        <v>3</v>
      </c>
      <c r="AK897">
        <v>1</v>
      </c>
      <c r="AL897" s="105">
        <v>25</v>
      </c>
      <c r="AM897" s="107">
        <v>17</v>
      </c>
      <c r="AN897" s="107">
        <v>140</v>
      </c>
      <c r="AO897" s="111">
        <v>38715</v>
      </c>
      <c r="AP897" s="111">
        <f t="shared" si="202"/>
        <v>25017</v>
      </c>
      <c r="AQ897" t="s">
        <v>1462</v>
      </c>
      <c r="AR897">
        <f t="shared" si="198"/>
        <v>2538715</v>
      </c>
      <c r="AV897">
        <v>22.17</v>
      </c>
      <c r="AW897">
        <v>1.08</v>
      </c>
      <c r="AX897">
        <v>21.09</v>
      </c>
    </row>
    <row r="898" spans="1:50" hidden="1" outlineLevel="1">
      <c r="A898" s="62" t="s">
        <v>1974</v>
      </c>
      <c r="B898" s="8" t="s">
        <v>1359</v>
      </c>
      <c r="C898" s="1">
        <f t="shared" si="192"/>
        <v>15094</v>
      </c>
      <c r="D898" s="8">
        <f>IF(N898&gt;0, RANK(N898,(N898:P898,Q898:AE898)),0)</f>
        <v>2</v>
      </c>
      <c r="E898" s="8">
        <f>IF(O898&gt;0,RANK(O898,(N898:P898,Q898:AE898)),0)</f>
        <v>1</v>
      </c>
      <c r="F898" s="8">
        <f t="shared" si="193"/>
        <v>0</v>
      </c>
      <c r="G898" s="61">
        <f t="shared" si="199"/>
        <v>3480</v>
      </c>
      <c r="H898" s="66">
        <f t="shared" si="200"/>
        <v>0.23055518749171858</v>
      </c>
      <c r="I898" s="7"/>
      <c r="J898" s="2">
        <f t="shared" si="194"/>
        <v>0.38452365178216508</v>
      </c>
      <c r="K898" s="2">
        <f t="shared" si="195"/>
        <v>0.61507883927388363</v>
      </c>
      <c r="L898" s="2">
        <f t="shared" si="196"/>
        <v>0</v>
      </c>
      <c r="M898" s="2">
        <f t="shared" si="197"/>
        <v>3.9750894395129688E-4</v>
      </c>
      <c r="N898" s="61">
        <v>5804</v>
      </c>
      <c r="O898" s="61">
        <v>9284</v>
      </c>
      <c r="X898" s="61">
        <v>6</v>
      </c>
      <c r="AG898" t="str">
        <f t="shared" si="201"/>
        <v>Marshfield</v>
      </c>
      <c r="AH898" t="s">
        <v>1072</v>
      </c>
      <c r="AI898">
        <v>10</v>
      </c>
      <c r="AK898">
        <v>1</v>
      </c>
      <c r="AL898" s="105">
        <v>25</v>
      </c>
      <c r="AM898" s="107">
        <v>23</v>
      </c>
      <c r="AN898" s="107">
        <v>75</v>
      </c>
      <c r="AO898" s="111">
        <v>38855</v>
      </c>
      <c r="AP898" s="111">
        <f t="shared" si="202"/>
        <v>25023</v>
      </c>
      <c r="AQ898" t="s">
        <v>2345</v>
      </c>
      <c r="AR898">
        <f t="shared" si="198"/>
        <v>2538855</v>
      </c>
      <c r="AV898">
        <v>31.73</v>
      </c>
      <c r="AW898">
        <v>3.28</v>
      </c>
      <c r="AX898">
        <v>28.45</v>
      </c>
    </row>
    <row r="899" spans="1:50" hidden="1" outlineLevel="1">
      <c r="A899" s="62" t="s">
        <v>187</v>
      </c>
      <c r="B899" s="8" t="s">
        <v>1359</v>
      </c>
      <c r="C899" s="1">
        <f t="shared" si="192"/>
        <v>8284</v>
      </c>
      <c r="D899" s="8">
        <f>IF(N899&gt;0, RANK(N899,(N899:P899,Q899:AE899)),0)</f>
        <v>2</v>
      </c>
      <c r="E899" s="8">
        <f>IF(O899&gt;0,RANK(O899,(N899:P899,Q899:AE899)),0)</f>
        <v>1</v>
      </c>
      <c r="F899" s="8">
        <f t="shared" si="193"/>
        <v>0</v>
      </c>
      <c r="G899" s="61">
        <f t="shared" si="199"/>
        <v>969</v>
      </c>
      <c r="H899" s="66">
        <f t="shared" si="200"/>
        <v>0.11697247706422019</v>
      </c>
      <c r="I899" s="7"/>
      <c r="J899" s="2">
        <f t="shared" si="194"/>
        <v>0.44121197489135683</v>
      </c>
      <c r="K899" s="2">
        <f t="shared" si="195"/>
        <v>0.55818445195557698</v>
      </c>
      <c r="L899" s="2">
        <f t="shared" si="196"/>
        <v>0</v>
      </c>
      <c r="M899" s="2">
        <f t="shared" si="197"/>
        <v>6.0357315306625026E-4</v>
      </c>
      <c r="N899" s="61">
        <v>3655</v>
      </c>
      <c r="O899" s="61">
        <v>4624</v>
      </c>
      <c r="X899" s="61">
        <v>5</v>
      </c>
      <c r="AG899" t="str">
        <f t="shared" si="201"/>
        <v>Mashpee</v>
      </c>
      <c r="AH899" t="s">
        <v>2385</v>
      </c>
      <c r="AI899">
        <v>10</v>
      </c>
      <c r="AK899">
        <v>1</v>
      </c>
      <c r="AL899" s="105">
        <v>25</v>
      </c>
      <c r="AM899" s="107">
        <v>1</v>
      </c>
      <c r="AN899" s="107">
        <v>45</v>
      </c>
      <c r="AO899" s="111">
        <v>39100</v>
      </c>
      <c r="AP899" s="111">
        <f t="shared" si="202"/>
        <v>25001</v>
      </c>
      <c r="AQ899" t="s">
        <v>2345</v>
      </c>
      <c r="AR899">
        <f t="shared" si="198"/>
        <v>2539100</v>
      </c>
      <c r="AV899">
        <v>27.24</v>
      </c>
      <c r="AW899">
        <v>3.76</v>
      </c>
      <c r="AX899">
        <v>23.48</v>
      </c>
    </row>
    <row r="900" spans="1:50" hidden="1" outlineLevel="1">
      <c r="A900" s="62" t="s">
        <v>523</v>
      </c>
      <c r="B900" s="8" t="s">
        <v>1359</v>
      </c>
      <c r="C900" s="1">
        <f t="shared" si="192"/>
        <v>3962</v>
      </c>
      <c r="D900" s="8">
        <f>IF(N900&gt;0, RANK(N900,(N900:P900,Q900:AE900)),0)</f>
        <v>2</v>
      </c>
      <c r="E900" s="8">
        <f>IF(O900&gt;0,RANK(O900,(N900:P900,Q900:AE900)),0)</f>
        <v>1</v>
      </c>
      <c r="F900" s="8">
        <f t="shared" si="193"/>
        <v>0</v>
      </c>
      <c r="G900" s="61">
        <f t="shared" si="199"/>
        <v>390</v>
      </c>
      <c r="H900" s="66">
        <f t="shared" si="200"/>
        <v>9.8435133770822816E-2</v>
      </c>
      <c r="I900" s="7"/>
      <c r="J900" s="2">
        <f t="shared" si="194"/>
        <v>0.4507824331145886</v>
      </c>
      <c r="K900" s="2">
        <f t="shared" si="195"/>
        <v>0.54921756688541146</v>
      </c>
      <c r="L900" s="2">
        <f t="shared" si="196"/>
        <v>0</v>
      </c>
      <c r="M900" s="2">
        <f t="shared" si="197"/>
        <v>-1.1102230246251565E-16</v>
      </c>
      <c r="N900" s="61">
        <v>1786</v>
      </c>
      <c r="O900" s="61">
        <v>2176</v>
      </c>
      <c r="X900" s="61">
        <v>0</v>
      </c>
      <c r="AG900" t="str">
        <f t="shared" si="201"/>
        <v>Mattapoisett</v>
      </c>
      <c r="AH900" t="s">
        <v>1072</v>
      </c>
      <c r="AI900">
        <v>4</v>
      </c>
      <c r="AK900">
        <v>1</v>
      </c>
      <c r="AL900" s="105">
        <v>25</v>
      </c>
      <c r="AM900" s="107">
        <v>23</v>
      </c>
      <c r="AN900" s="107">
        <v>80</v>
      </c>
      <c r="AO900" s="111">
        <v>39450</v>
      </c>
      <c r="AP900" s="111">
        <f t="shared" si="202"/>
        <v>25023</v>
      </c>
      <c r="AQ900" t="s">
        <v>2345</v>
      </c>
      <c r="AR900">
        <f t="shared" si="198"/>
        <v>2539450</v>
      </c>
      <c r="AV900">
        <v>23.33</v>
      </c>
      <c r="AW900">
        <v>6.85</v>
      </c>
      <c r="AX900">
        <v>16.48</v>
      </c>
    </row>
    <row r="901" spans="1:50" hidden="1" outlineLevel="1">
      <c r="A901" s="62" t="s">
        <v>2495</v>
      </c>
      <c r="B901" s="8" t="s">
        <v>1359</v>
      </c>
      <c r="C901" s="1">
        <f t="shared" si="192"/>
        <v>5798</v>
      </c>
      <c r="D901" s="8">
        <f>IF(N901&gt;0, RANK(N901,(N901:P901,Q901:AE901)),0)</f>
        <v>1</v>
      </c>
      <c r="E901" s="8">
        <f>IF(O901&gt;0,RANK(O901,(N901:P901,Q901:AE901)),0)</f>
        <v>2</v>
      </c>
      <c r="F901" s="8">
        <f t="shared" si="193"/>
        <v>0</v>
      </c>
      <c r="G901" s="61">
        <f t="shared" si="199"/>
        <v>503</v>
      </c>
      <c r="H901" s="66">
        <f t="shared" si="200"/>
        <v>8.6754053121766123E-2</v>
      </c>
      <c r="I901" s="7"/>
      <c r="J901" s="2">
        <f t="shared" si="194"/>
        <v>0.54277337012763027</v>
      </c>
      <c r="K901" s="2">
        <f t="shared" si="195"/>
        <v>0.45601931700586407</v>
      </c>
      <c r="L901" s="2">
        <f t="shared" si="196"/>
        <v>0</v>
      </c>
      <c r="M901" s="2">
        <f t="shared" si="197"/>
        <v>1.2073128665056609E-3</v>
      </c>
      <c r="N901" s="61">
        <v>3147</v>
      </c>
      <c r="O901" s="61">
        <v>2644</v>
      </c>
      <c r="X901" s="61">
        <v>7</v>
      </c>
      <c r="AG901" t="str">
        <f t="shared" si="201"/>
        <v>Maynard</v>
      </c>
      <c r="AH901" t="s">
        <v>1161</v>
      </c>
      <c r="AI901">
        <v>5</v>
      </c>
      <c r="AK901">
        <v>1</v>
      </c>
      <c r="AL901" s="105">
        <v>25</v>
      </c>
      <c r="AM901" s="107">
        <v>17</v>
      </c>
      <c r="AN901" s="107">
        <v>145</v>
      </c>
      <c r="AO901" s="111">
        <v>39625</v>
      </c>
      <c r="AP901" s="111">
        <f t="shared" si="202"/>
        <v>25017</v>
      </c>
      <c r="AQ901" t="s">
        <v>2345</v>
      </c>
      <c r="AR901">
        <f t="shared" si="198"/>
        <v>2539625</v>
      </c>
      <c r="AV901">
        <v>5.37</v>
      </c>
      <c r="AW901">
        <v>0.13</v>
      </c>
      <c r="AX901">
        <v>5.24</v>
      </c>
    </row>
    <row r="902" spans="1:50" hidden="1" outlineLevel="1">
      <c r="A902" s="62" t="s">
        <v>2240</v>
      </c>
      <c r="B902" s="8" t="s">
        <v>1359</v>
      </c>
      <c r="C902" s="1">
        <f t="shared" si="192"/>
        <v>7402</v>
      </c>
      <c r="D902" s="8">
        <f>IF(N902&gt;0, RANK(N902,(N902:P902,Q902:AE902)),0)</f>
        <v>2</v>
      </c>
      <c r="E902" s="8">
        <f>IF(O902&gt;0,RANK(O902,(N902:P902,Q902:AE902)),0)</f>
        <v>1</v>
      </c>
      <c r="F902" s="8">
        <f t="shared" si="193"/>
        <v>0</v>
      </c>
      <c r="G902" s="61">
        <f t="shared" si="199"/>
        <v>1737</v>
      </c>
      <c r="H902" s="66">
        <f t="shared" si="200"/>
        <v>0.2346663064036747</v>
      </c>
      <c r="I902" s="7"/>
      <c r="J902" s="2">
        <f t="shared" si="194"/>
        <v>0.38259929748716565</v>
      </c>
      <c r="K902" s="2">
        <f t="shared" si="195"/>
        <v>0.61726560389084029</v>
      </c>
      <c r="L902" s="2">
        <f t="shared" si="196"/>
        <v>0</v>
      </c>
      <c r="M902" s="2">
        <f t="shared" si="197"/>
        <v>1.3509862199401201E-4</v>
      </c>
      <c r="N902" s="61">
        <v>2832</v>
      </c>
      <c r="O902" s="61">
        <v>4569</v>
      </c>
      <c r="X902" s="61">
        <v>1</v>
      </c>
      <c r="AG902" t="str">
        <f t="shared" si="201"/>
        <v>Medfield</v>
      </c>
      <c r="AH902" t="s">
        <v>159</v>
      </c>
      <c r="AI902">
        <v>9</v>
      </c>
      <c r="AK902">
        <v>1</v>
      </c>
      <c r="AL902" s="105">
        <v>25</v>
      </c>
      <c r="AM902" s="107">
        <v>21</v>
      </c>
      <c r="AN902" s="107">
        <v>60</v>
      </c>
      <c r="AO902" s="111">
        <v>39765</v>
      </c>
      <c r="AP902" s="111">
        <f t="shared" si="202"/>
        <v>25021</v>
      </c>
      <c r="AQ902" t="s">
        <v>2345</v>
      </c>
      <c r="AR902">
        <f t="shared" si="198"/>
        <v>2539765</v>
      </c>
      <c r="AV902">
        <v>14.6</v>
      </c>
      <c r="AW902">
        <v>0.09</v>
      </c>
      <c r="AX902">
        <v>14.51</v>
      </c>
    </row>
    <row r="903" spans="1:50" hidden="1" outlineLevel="1">
      <c r="A903" s="62" t="s">
        <v>2429</v>
      </c>
      <c r="B903" s="8" t="s">
        <v>1359</v>
      </c>
      <c r="C903" s="1">
        <f t="shared" si="192"/>
        <v>27696</v>
      </c>
      <c r="D903" s="8">
        <f>IF(N903&gt;0, RANK(N903,(N903:P903,Q903:AE903)),0)</f>
        <v>1</v>
      </c>
      <c r="E903" s="8">
        <f>IF(O903&gt;0,RANK(O903,(N903:P903,Q903:AE903)),0)</f>
        <v>2</v>
      </c>
      <c r="F903" s="8">
        <f t="shared" si="193"/>
        <v>0</v>
      </c>
      <c r="G903" s="61">
        <f t="shared" si="199"/>
        <v>6298</v>
      </c>
      <c r="H903" s="66">
        <f t="shared" si="200"/>
        <v>0.22739745811669554</v>
      </c>
      <c r="I903" s="7"/>
      <c r="J903" s="2">
        <f t="shared" si="194"/>
        <v>0.61322934719815136</v>
      </c>
      <c r="K903" s="2">
        <f t="shared" si="195"/>
        <v>0.38583188908145583</v>
      </c>
      <c r="L903" s="2">
        <f t="shared" si="196"/>
        <v>0</v>
      </c>
      <c r="M903" s="2">
        <f t="shared" si="197"/>
        <v>9.3876372039281009E-4</v>
      </c>
      <c r="N903" s="61">
        <v>16984</v>
      </c>
      <c r="O903" s="61">
        <v>10686</v>
      </c>
      <c r="X903" s="61">
        <v>26</v>
      </c>
      <c r="AG903" t="str">
        <f t="shared" si="201"/>
        <v>Medford</v>
      </c>
      <c r="AH903" t="s">
        <v>1161</v>
      </c>
      <c r="AI903">
        <v>7</v>
      </c>
      <c r="AK903">
        <v>1</v>
      </c>
      <c r="AL903" s="105">
        <v>25</v>
      </c>
      <c r="AM903" s="107">
        <v>17</v>
      </c>
      <c r="AN903" s="107">
        <v>150</v>
      </c>
      <c r="AO903" s="111">
        <v>39835</v>
      </c>
      <c r="AP903" s="111">
        <f t="shared" si="202"/>
        <v>25017</v>
      </c>
      <c r="AQ903" t="s">
        <v>1462</v>
      </c>
      <c r="AR903">
        <f t="shared" si="198"/>
        <v>2539835</v>
      </c>
      <c r="AV903">
        <v>8.64</v>
      </c>
      <c r="AW903">
        <v>0.5</v>
      </c>
      <c r="AX903">
        <v>8.14</v>
      </c>
    </row>
    <row r="904" spans="1:50" hidden="1" outlineLevel="1">
      <c r="A904" s="62" t="s">
        <v>1417</v>
      </c>
      <c r="B904" s="8" t="s">
        <v>1359</v>
      </c>
      <c r="C904" s="1">
        <f t="shared" si="192"/>
        <v>7259</v>
      </c>
      <c r="D904" s="8">
        <f>IF(N904&gt;0, RANK(N904,(N904:P904,Q904:AE904)),0)</f>
        <v>2</v>
      </c>
      <c r="E904" s="8">
        <f>IF(O904&gt;0,RANK(O904,(N904:P904,Q904:AE904)),0)</f>
        <v>1</v>
      </c>
      <c r="F904" s="8">
        <f t="shared" si="193"/>
        <v>0</v>
      </c>
      <c r="G904" s="61">
        <f t="shared" si="199"/>
        <v>1423</v>
      </c>
      <c r="H904" s="66">
        <f t="shared" si="200"/>
        <v>0.19603251136520181</v>
      </c>
      <c r="I904" s="7"/>
      <c r="J904" s="2">
        <f t="shared" si="194"/>
        <v>0.4015704642512743</v>
      </c>
      <c r="K904" s="2">
        <f t="shared" si="195"/>
        <v>0.59760297561647613</v>
      </c>
      <c r="L904" s="2">
        <f t="shared" si="196"/>
        <v>0</v>
      </c>
      <c r="M904" s="2">
        <f t="shared" si="197"/>
        <v>8.2656013224957636E-4</v>
      </c>
      <c r="N904" s="61">
        <v>2915</v>
      </c>
      <c r="O904" s="61">
        <v>4338</v>
      </c>
      <c r="X904" s="61">
        <v>6</v>
      </c>
      <c r="AG904" t="str">
        <f t="shared" si="201"/>
        <v>Medway</v>
      </c>
      <c r="AH904" t="s">
        <v>159</v>
      </c>
      <c r="AI904">
        <v>3</v>
      </c>
      <c r="AK904">
        <v>1</v>
      </c>
      <c r="AL904" s="105">
        <v>25</v>
      </c>
      <c r="AM904" s="107">
        <v>21</v>
      </c>
      <c r="AN904" s="107">
        <v>65</v>
      </c>
      <c r="AO904" s="111">
        <v>39975</v>
      </c>
      <c r="AP904" s="111">
        <f t="shared" si="202"/>
        <v>25021</v>
      </c>
      <c r="AQ904" t="s">
        <v>2345</v>
      </c>
      <c r="AR904">
        <f t="shared" si="198"/>
        <v>2539975</v>
      </c>
      <c r="AV904">
        <v>11.54</v>
      </c>
      <c r="AW904">
        <v>0.09</v>
      </c>
      <c r="AX904">
        <v>11.45</v>
      </c>
    </row>
    <row r="905" spans="1:50" hidden="1" outlineLevel="1">
      <c r="A905" s="62" t="s">
        <v>2471</v>
      </c>
      <c r="B905" s="8" t="s">
        <v>1359</v>
      </c>
      <c r="C905" s="1">
        <f t="shared" si="192"/>
        <v>15549</v>
      </c>
      <c r="D905" s="8">
        <f>IF(N905&gt;0, RANK(N905,(N905:P905,Q905:AE905)),0)</f>
        <v>1</v>
      </c>
      <c r="E905" s="8">
        <f>IF(O905&gt;0,RANK(O905,(N905:P905,Q905:AE905)),0)</f>
        <v>2</v>
      </c>
      <c r="F905" s="8">
        <f t="shared" si="193"/>
        <v>0</v>
      </c>
      <c r="G905" s="61">
        <f t="shared" si="199"/>
        <v>611</v>
      </c>
      <c r="H905" s="66">
        <f t="shared" si="200"/>
        <v>3.9295131519711882E-2</v>
      </c>
      <c r="I905" s="7"/>
      <c r="J905" s="2">
        <f t="shared" si="194"/>
        <v>0.51939031448967776</v>
      </c>
      <c r="K905" s="2">
        <f t="shared" si="195"/>
        <v>0.48009518296996589</v>
      </c>
      <c r="L905" s="2">
        <f t="shared" si="196"/>
        <v>0</v>
      </c>
      <c r="M905" s="2">
        <f t="shared" si="197"/>
        <v>5.1450254035634302E-4</v>
      </c>
      <c r="N905" s="61">
        <v>8076</v>
      </c>
      <c r="O905" s="61">
        <v>7465</v>
      </c>
      <c r="X905" s="61">
        <v>8</v>
      </c>
      <c r="AG905" t="str">
        <f t="shared" si="201"/>
        <v>Melrose</v>
      </c>
      <c r="AH905" t="s">
        <v>1161</v>
      </c>
      <c r="AI905">
        <v>7</v>
      </c>
      <c r="AK905">
        <v>1</v>
      </c>
      <c r="AL905" s="105">
        <v>25</v>
      </c>
      <c r="AM905" s="107">
        <v>17</v>
      </c>
      <c r="AN905" s="107">
        <v>155</v>
      </c>
      <c r="AO905" s="111">
        <v>40115</v>
      </c>
      <c r="AP905" s="111">
        <f t="shared" si="202"/>
        <v>25017</v>
      </c>
      <c r="AQ905" t="s">
        <v>1462</v>
      </c>
      <c r="AR905">
        <f t="shared" si="198"/>
        <v>2540115</v>
      </c>
      <c r="AV905">
        <v>4.75</v>
      </c>
      <c r="AW905">
        <v>0.06</v>
      </c>
      <c r="AX905">
        <v>4.6900000000000004</v>
      </c>
    </row>
    <row r="906" spans="1:50" hidden="1" outlineLevel="1">
      <c r="A906" s="62" t="s">
        <v>1199</v>
      </c>
      <c r="B906" s="8" t="s">
        <v>1359</v>
      </c>
      <c r="C906" s="1">
        <f t="shared" si="192"/>
        <v>3417</v>
      </c>
      <c r="D906" s="8">
        <f>IF(N906&gt;0, RANK(N906,(N906:P906,Q906:AE906)),0)</f>
        <v>2</v>
      </c>
      <c r="E906" s="8">
        <f>IF(O906&gt;0,RANK(O906,(N906:P906,Q906:AE906)),0)</f>
        <v>1</v>
      </c>
      <c r="F906" s="8">
        <f t="shared" si="193"/>
        <v>0</v>
      </c>
      <c r="G906" s="61">
        <f t="shared" si="199"/>
        <v>985</v>
      </c>
      <c r="H906" s="66">
        <f t="shared" si="200"/>
        <v>0.28826455955516533</v>
      </c>
      <c r="I906" s="7"/>
      <c r="J906" s="2">
        <f t="shared" si="194"/>
        <v>0.35557506584723442</v>
      </c>
      <c r="K906" s="2">
        <f t="shared" si="195"/>
        <v>0.64383962540239981</v>
      </c>
      <c r="L906" s="2">
        <f t="shared" si="196"/>
        <v>0</v>
      </c>
      <c r="M906" s="2">
        <f t="shared" si="197"/>
        <v>5.8530875036577612E-4</v>
      </c>
      <c r="N906" s="61">
        <v>1215</v>
      </c>
      <c r="O906" s="61">
        <v>2200</v>
      </c>
      <c r="X906" s="61">
        <v>2</v>
      </c>
      <c r="AG906" t="str">
        <f t="shared" si="201"/>
        <v>Mendon</v>
      </c>
      <c r="AH906" s="8" t="s">
        <v>56</v>
      </c>
      <c r="AI906" s="8">
        <v>2</v>
      </c>
      <c r="AK906">
        <v>1</v>
      </c>
      <c r="AL906" s="105">
        <v>25</v>
      </c>
      <c r="AM906" s="107">
        <v>27</v>
      </c>
      <c r="AN906" s="107">
        <v>135</v>
      </c>
      <c r="AO906" s="111">
        <v>40255</v>
      </c>
      <c r="AP906" s="111">
        <f t="shared" si="202"/>
        <v>25027</v>
      </c>
      <c r="AQ906" t="s">
        <v>2345</v>
      </c>
      <c r="AR906">
        <f t="shared" si="198"/>
        <v>2540255</v>
      </c>
      <c r="AV906">
        <v>18.260000000000002</v>
      </c>
      <c r="AW906">
        <v>0.16</v>
      </c>
      <c r="AX906">
        <v>18.100000000000001</v>
      </c>
    </row>
    <row r="907" spans="1:50" hidden="1" outlineLevel="1">
      <c r="A907" s="62" t="s">
        <v>2455</v>
      </c>
      <c r="B907" s="8" t="s">
        <v>1359</v>
      </c>
      <c r="C907" s="1">
        <f t="shared" si="192"/>
        <v>3581</v>
      </c>
      <c r="D907" s="8">
        <f>IF(N907&gt;0, RANK(N907,(N907:P907,Q907:AE907)),0)</f>
        <v>2</v>
      </c>
      <c r="E907" s="8">
        <f>IF(O907&gt;0,RANK(O907,(N907:P907,Q907:AE907)),0)</f>
        <v>1</v>
      </c>
      <c r="F907" s="8">
        <f t="shared" si="193"/>
        <v>0</v>
      </c>
      <c r="G907" s="61">
        <f t="shared" si="199"/>
        <v>528</v>
      </c>
      <c r="H907" s="66">
        <f t="shared" si="200"/>
        <v>0.1474448478078749</v>
      </c>
      <c r="I907" s="7"/>
      <c r="J907" s="2">
        <f t="shared" si="194"/>
        <v>0.42585869868751747</v>
      </c>
      <c r="K907" s="2">
        <f t="shared" si="195"/>
        <v>0.57330354649539239</v>
      </c>
      <c r="L907" s="2">
        <f t="shared" si="196"/>
        <v>0</v>
      </c>
      <c r="M907" s="2">
        <f t="shared" si="197"/>
        <v>8.3775481709014166E-4</v>
      </c>
      <c r="N907" s="61">
        <v>1525</v>
      </c>
      <c r="O907" s="61">
        <v>2053</v>
      </c>
      <c r="X907" s="61">
        <v>3</v>
      </c>
      <c r="AG907" t="str">
        <f t="shared" si="201"/>
        <v>Merrimac</v>
      </c>
      <c r="AH907" t="s">
        <v>528</v>
      </c>
      <c r="AI907">
        <v>6</v>
      </c>
      <c r="AK907">
        <v>1</v>
      </c>
      <c r="AL907" s="105">
        <v>25</v>
      </c>
      <c r="AM907" s="107">
        <v>9</v>
      </c>
      <c r="AN907" s="107">
        <v>90</v>
      </c>
      <c r="AO907" s="111">
        <v>40430</v>
      </c>
      <c r="AP907" s="111">
        <f t="shared" si="202"/>
        <v>25009</v>
      </c>
      <c r="AQ907" t="s">
        <v>2345</v>
      </c>
      <c r="AR907">
        <f t="shared" si="198"/>
        <v>2540430</v>
      </c>
      <c r="AV907">
        <v>8.83</v>
      </c>
      <c r="AW907">
        <v>0.3</v>
      </c>
      <c r="AX907">
        <v>8.5299999999999994</v>
      </c>
    </row>
    <row r="908" spans="1:50" hidden="1" outlineLevel="1">
      <c r="A908" s="62" t="s">
        <v>2007</v>
      </c>
      <c r="B908" s="8" t="s">
        <v>1359</v>
      </c>
      <c r="C908" s="1">
        <f t="shared" si="192"/>
        <v>21504</v>
      </c>
      <c r="D908" s="8">
        <f>IF(N908&gt;0, RANK(N908,(N908:P908,Q908:AE908)),0)</f>
        <v>2</v>
      </c>
      <c r="E908" s="8">
        <f>IF(O908&gt;0,RANK(O908,(N908:P908,Q908:AE908)),0)</f>
        <v>1</v>
      </c>
      <c r="F908" s="8">
        <f t="shared" si="193"/>
        <v>0</v>
      </c>
      <c r="G908" s="61">
        <f t="shared" si="199"/>
        <v>2848</v>
      </c>
      <c r="H908" s="66">
        <f t="shared" si="200"/>
        <v>0.13244047619047619</v>
      </c>
      <c r="I908" s="7"/>
      <c r="J908" s="2">
        <f t="shared" si="194"/>
        <v>0.43364025297619047</v>
      </c>
      <c r="K908" s="2">
        <f t="shared" si="195"/>
        <v>0.56608072916666663</v>
      </c>
      <c r="L908" s="2">
        <f t="shared" si="196"/>
        <v>0</v>
      </c>
      <c r="M908" s="2">
        <f t="shared" si="197"/>
        <v>2.7901785714290472E-4</v>
      </c>
      <c r="N908" s="61">
        <v>9325</v>
      </c>
      <c r="O908" s="61">
        <v>12173</v>
      </c>
      <c r="X908" s="61">
        <v>6</v>
      </c>
      <c r="AG908" t="str">
        <f t="shared" si="201"/>
        <v>Methuen</v>
      </c>
      <c r="AH908" t="s">
        <v>528</v>
      </c>
      <c r="AI908">
        <v>5</v>
      </c>
      <c r="AK908">
        <v>1</v>
      </c>
      <c r="AL908" s="105">
        <v>25</v>
      </c>
      <c r="AM908" s="107">
        <v>9</v>
      </c>
      <c r="AN908" s="107">
        <v>95</v>
      </c>
      <c r="AO908" s="111">
        <v>40710</v>
      </c>
      <c r="AP908" s="111">
        <f t="shared" si="202"/>
        <v>25009</v>
      </c>
      <c r="AQ908" t="s">
        <v>1462</v>
      </c>
      <c r="AR908">
        <f t="shared" si="198"/>
        <v>2540710</v>
      </c>
      <c r="AV908">
        <v>23.08</v>
      </c>
      <c r="AW908">
        <v>0.68</v>
      </c>
      <c r="AX908">
        <v>22.4</v>
      </c>
    </row>
    <row r="909" spans="1:50" hidden="1" outlineLevel="1">
      <c r="A909" s="62" t="s">
        <v>1347</v>
      </c>
      <c r="B909" s="8" t="s">
        <v>1359</v>
      </c>
      <c r="C909" s="1">
        <f t="shared" si="192"/>
        <v>11467</v>
      </c>
      <c r="D909" s="8">
        <f>IF(N909&gt;0, RANK(N909,(N909:P909,Q909:AE909)),0)</f>
        <v>2</v>
      </c>
      <c r="E909" s="8">
        <f>IF(O909&gt;0,RANK(O909,(N909:P909,Q909:AE909)),0)</f>
        <v>1</v>
      </c>
      <c r="F909" s="8">
        <f t="shared" si="193"/>
        <v>0</v>
      </c>
      <c r="G909" s="61">
        <f t="shared" si="199"/>
        <v>2706</v>
      </c>
      <c r="H909" s="66">
        <f t="shared" si="200"/>
        <v>0.23598151216534402</v>
      </c>
      <c r="I909" s="7"/>
      <c r="J909" s="2">
        <f t="shared" si="194"/>
        <v>0.38179122699921514</v>
      </c>
      <c r="K909" s="2">
        <f t="shared" si="195"/>
        <v>0.61777273916455921</v>
      </c>
      <c r="L909" s="2">
        <f t="shared" si="196"/>
        <v>0</v>
      </c>
      <c r="M909" s="2">
        <f t="shared" si="197"/>
        <v>4.3603383622559111E-4</v>
      </c>
      <c r="N909" s="61">
        <v>4378</v>
      </c>
      <c r="O909" s="61">
        <v>7084</v>
      </c>
      <c r="X909" s="61">
        <v>5</v>
      </c>
      <c r="AG909" t="str">
        <f t="shared" si="201"/>
        <v>Middleborough</v>
      </c>
      <c r="AH909" t="s">
        <v>1072</v>
      </c>
      <c r="AI909">
        <v>4</v>
      </c>
      <c r="AK909">
        <v>1</v>
      </c>
      <c r="AL909" s="105">
        <v>25</v>
      </c>
      <c r="AM909" s="107">
        <v>23</v>
      </c>
      <c r="AN909" s="107">
        <v>85</v>
      </c>
      <c r="AO909" s="111">
        <v>40850</v>
      </c>
      <c r="AP909" s="111">
        <f t="shared" si="202"/>
        <v>25023</v>
      </c>
      <c r="AQ909" t="s">
        <v>2345</v>
      </c>
      <c r="AR909">
        <f t="shared" si="198"/>
        <v>2540850</v>
      </c>
      <c r="AV909">
        <v>72.3</v>
      </c>
      <c r="AW909">
        <v>2.75</v>
      </c>
      <c r="AX909">
        <v>69.55</v>
      </c>
    </row>
    <row r="910" spans="1:50" hidden="1" outlineLevel="1">
      <c r="A910" s="62" t="s">
        <v>115</v>
      </c>
      <c r="B910" s="8" t="s">
        <v>1359</v>
      </c>
      <c r="C910" s="1">
        <f t="shared" si="192"/>
        <v>290</v>
      </c>
      <c r="D910" s="8">
        <f>IF(N910&gt;0, RANK(N910,(N910:P910,Q910:AE910)),0)</f>
        <v>1</v>
      </c>
      <c r="E910" s="8">
        <f>IF(O910&gt;0,RANK(O910,(N910:P910,Q910:AE910)),0)</f>
        <v>2</v>
      </c>
      <c r="F910" s="8">
        <f t="shared" si="193"/>
        <v>0</v>
      </c>
      <c r="G910" s="61">
        <f t="shared" si="199"/>
        <v>46</v>
      </c>
      <c r="H910" s="66">
        <f t="shared" si="200"/>
        <v>0.15862068965517243</v>
      </c>
      <c r="I910" s="7"/>
      <c r="J910" s="2">
        <f t="shared" si="194"/>
        <v>0.57931034482758625</v>
      </c>
      <c r="K910" s="2">
        <f t="shared" si="195"/>
        <v>0.4206896551724138</v>
      </c>
      <c r="L910" s="2">
        <f t="shared" si="196"/>
        <v>0</v>
      </c>
      <c r="M910" s="2">
        <f t="shared" si="197"/>
        <v>-5.5511151231257827E-17</v>
      </c>
      <c r="N910" s="61">
        <v>168</v>
      </c>
      <c r="O910" s="61">
        <v>122</v>
      </c>
      <c r="X910" s="61">
        <v>0</v>
      </c>
      <c r="AG910" t="str">
        <f t="shared" si="201"/>
        <v>Middlefield</v>
      </c>
      <c r="AH910" t="s">
        <v>1112</v>
      </c>
      <c r="AI910">
        <v>1</v>
      </c>
      <c r="AK910">
        <v>1</v>
      </c>
      <c r="AL910" s="105">
        <v>25</v>
      </c>
      <c r="AM910" s="107">
        <v>15</v>
      </c>
      <c r="AN910" s="107">
        <v>55</v>
      </c>
      <c r="AO910" s="111">
        <v>40990</v>
      </c>
      <c r="AP910" s="111">
        <f t="shared" si="202"/>
        <v>25015</v>
      </c>
      <c r="AQ910" t="s">
        <v>2345</v>
      </c>
      <c r="AR910">
        <f t="shared" si="198"/>
        <v>2540990</v>
      </c>
      <c r="AV910">
        <v>24.16</v>
      </c>
      <c r="AW910">
        <v>0.01</v>
      </c>
      <c r="AX910">
        <v>24.16</v>
      </c>
    </row>
    <row r="911" spans="1:50" hidden="1" outlineLevel="1">
      <c r="A911" s="62" t="s">
        <v>2003</v>
      </c>
      <c r="B911" s="8" t="s">
        <v>1359</v>
      </c>
      <c r="C911" s="1">
        <f t="shared" si="192"/>
        <v>4637</v>
      </c>
      <c r="D911" s="8">
        <f>IF(N911&gt;0, RANK(N911,(N911:P911,Q911:AE911)),0)</f>
        <v>2</v>
      </c>
      <c r="E911" s="8">
        <f>IF(O911&gt;0,RANK(O911,(N911:P911,Q911:AE911)),0)</f>
        <v>1</v>
      </c>
      <c r="F911" s="8">
        <f t="shared" si="193"/>
        <v>0</v>
      </c>
      <c r="G911" s="61">
        <f t="shared" si="199"/>
        <v>1383</v>
      </c>
      <c r="H911" s="66">
        <f t="shared" si="200"/>
        <v>0.29825318093594999</v>
      </c>
      <c r="I911" s="7"/>
      <c r="J911" s="2">
        <f t="shared" si="194"/>
        <v>0.350873409532025</v>
      </c>
      <c r="K911" s="2">
        <f t="shared" si="195"/>
        <v>0.64912659046797494</v>
      </c>
      <c r="L911" s="2">
        <f t="shared" si="196"/>
        <v>0</v>
      </c>
      <c r="M911" s="2">
        <f t="shared" si="197"/>
        <v>1.1102230246251565E-16</v>
      </c>
      <c r="N911" s="61">
        <v>1627</v>
      </c>
      <c r="O911" s="61">
        <v>3010</v>
      </c>
      <c r="X911" s="61">
        <v>0</v>
      </c>
      <c r="AG911" t="str">
        <f t="shared" si="201"/>
        <v>Middleton</v>
      </c>
      <c r="AH911" t="s">
        <v>528</v>
      </c>
      <c r="AI911">
        <v>6</v>
      </c>
      <c r="AK911">
        <v>1</v>
      </c>
      <c r="AL911" s="105">
        <v>25</v>
      </c>
      <c r="AM911" s="107">
        <v>9</v>
      </c>
      <c r="AN911" s="107">
        <v>100</v>
      </c>
      <c r="AO911" s="111">
        <v>41095</v>
      </c>
      <c r="AP911" s="111">
        <f t="shared" si="202"/>
        <v>25009</v>
      </c>
      <c r="AQ911" t="s">
        <v>2345</v>
      </c>
      <c r="AR911">
        <f t="shared" si="198"/>
        <v>2541095</v>
      </c>
      <c r="AV911">
        <v>14.44</v>
      </c>
      <c r="AW911">
        <v>0.48</v>
      </c>
      <c r="AX911">
        <v>13.97</v>
      </c>
    </row>
    <row r="912" spans="1:50" hidden="1" outlineLevel="1">
      <c r="A912" s="62" t="s">
        <v>1818</v>
      </c>
      <c r="B912" s="8" t="s">
        <v>1359</v>
      </c>
      <c r="C912" s="1">
        <f t="shared" si="192"/>
        <v>12858</v>
      </c>
      <c r="D912" s="8">
        <f>IF(N912&gt;0, RANK(N912,(N912:P912,Q912:AE912)),0)</f>
        <v>2</v>
      </c>
      <c r="E912" s="8">
        <f>IF(O912&gt;0,RANK(O912,(N912:P912,Q912:AE912)),0)</f>
        <v>1</v>
      </c>
      <c r="F912" s="8">
        <f t="shared" si="193"/>
        <v>0</v>
      </c>
      <c r="G912" s="61">
        <f t="shared" si="199"/>
        <v>824</v>
      </c>
      <c r="H912" s="66">
        <f t="shared" si="200"/>
        <v>6.4084616581116818E-2</v>
      </c>
      <c r="I912" s="7"/>
      <c r="J912" s="2">
        <f t="shared" si="194"/>
        <v>0.46749105615181208</v>
      </c>
      <c r="K912" s="2">
        <f t="shared" si="195"/>
        <v>0.53157567273292894</v>
      </c>
      <c r="L912" s="2">
        <f t="shared" si="196"/>
        <v>0</v>
      </c>
      <c r="M912" s="2">
        <f t="shared" si="197"/>
        <v>9.3327111525898232E-4</v>
      </c>
      <c r="N912" s="61">
        <v>6011</v>
      </c>
      <c r="O912" s="61">
        <v>6835</v>
      </c>
      <c r="X912" s="61">
        <v>12</v>
      </c>
      <c r="AG912" t="str">
        <f t="shared" si="201"/>
        <v>Milford</v>
      </c>
      <c r="AH912" s="8" t="s">
        <v>56</v>
      </c>
      <c r="AI912" s="8">
        <v>2</v>
      </c>
      <c r="AK912">
        <v>1</v>
      </c>
      <c r="AL912" s="105">
        <v>25</v>
      </c>
      <c r="AM912" s="107">
        <v>27</v>
      </c>
      <c r="AN912" s="107">
        <v>140</v>
      </c>
      <c r="AO912" s="111">
        <v>41165</v>
      </c>
      <c r="AP912" s="111">
        <f t="shared" si="202"/>
        <v>25027</v>
      </c>
      <c r="AQ912" t="s">
        <v>2345</v>
      </c>
      <c r="AR912">
        <f t="shared" si="198"/>
        <v>2541165</v>
      </c>
      <c r="AV912">
        <v>14.87</v>
      </c>
      <c r="AW912">
        <v>0.27</v>
      </c>
      <c r="AX912">
        <v>14.6</v>
      </c>
    </row>
    <row r="913" spans="1:50" hidden="1" outlineLevel="1">
      <c r="A913" s="62" t="s">
        <v>1523</v>
      </c>
      <c r="B913" s="8" t="s">
        <v>1359</v>
      </c>
      <c r="C913" s="1">
        <f t="shared" si="192"/>
        <v>6796</v>
      </c>
      <c r="D913" s="8">
        <f>IF(N913&gt;0, RANK(N913,(N913:P913,Q913:AE913)),0)</f>
        <v>2</v>
      </c>
      <c r="E913" s="8">
        <f>IF(O913&gt;0,RANK(O913,(N913:P913,Q913:AE913)),0)</f>
        <v>1</v>
      </c>
      <c r="F913" s="8">
        <f t="shared" si="193"/>
        <v>0</v>
      </c>
      <c r="G913" s="61">
        <f t="shared" si="199"/>
        <v>1181</v>
      </c>
      <c r="H913" s="66">
        <f t="shared" si="200"/>
        <v>0.17377869334902885</v>
      </c>
      <c r="I913" s="7"/>
      <c r="J913" s="2">
        <f t="shared" si="194"/>
        <v>0.41303708063566802</v>
      </c>
      <c r="K913" s="2">
        <f t="shared" si="195"/>
        <v>0.58681577398469686</v>
      </c>
      <c r="L913" s="2">
        <f t="shared" si="196"/>
        <v>0</v>
      </c>
      <c r="M913" s="2">
        <f t="shared" si="197"/>
        <v>1.4714537963511631E-4</v>
      </c>
      <c r="N913" s="61">
        <v>2807</v>
      </c>
      <c r="O913" s="61">
        <v>3988</v>
      </c>
      <c r="X913" s="61">
        <v>1</v>
      </c>
      <c r="AG913" t="str">
        <f t="shared" si="201"/>
        <v>Millbury</v>
      </c>
      <c r="AH913" s="8" t="s">
        <v>56</v>
      </c>
      <c r="AI913" s="8">
        <v>2</v>
      </c>
      <c r="AK913">
        <v>1</v>
      </c>
      <c r="AL913" s="105">
        <v>25</v>
      </c>
      <c r="AM913" s="107">
        <v>27</v>
      </c>
      <c r="AN913" s="107">
        <v>145</v>
      </c>
      <c r="AO913" s="111">
        <v>41340</v>
      </c>
      <c r="AP913" s="111">
        <f t="shared" si="202"/>
        <v>25027</v>
      </c>
      <c r="AQ913" t="s">
        <v>2345</v>
      </c>
      <c r="AR913">
        <f t="shared" si="198"/>
        <v>2541340</v>
      </c>
      <c r="AV913">
        <v>16.260000000000002</v>
      </c>
      <c r="AW913">
        <v>0.52</v>
      </c>
      <c r="AX913">
        <v>15.73</v>
      </c>
    </row>
    <row r="914" spans="1:50" hidden="1" outlineLevel="1">
      <c r="A914" s="62" t="s">
        <v>2360</v>
      </c>
      <c r="B914" s="8" t="s">
        <v>1359</v>
      </c>
      <c r="C914" s="1">
        <f t="shared" si="192"/>
        <v>4739</v>
      </c>
      <c r="D914" s="8">
        <f>IF(N914&gt;0, RANK(N914,(N914:P914,Q914:AE914)),0)</f>
        <v>2</v>
      </c>
      <c r="E914" s="8">
        <f>IF(O914&gt;0,RANK(O914,(N914:P914,Q914:AE914)),0)</f>
        <v>1</v>
      </c>
      <c r="F914" s="8">
        <f t="shared" si="193"/>
        <v>0</v>
      </c>
      <c r="G914" s="61">
        <f t="shared" si="199"/>
        <v>871</v>
      </c>
      <c r="H914" s="66">
        <f t="shared" si="200"/>
        <v>0.18379404937750579</v>
      </c>
      <c r="I914" s="7"/>
      <c r="J914" s="2">
        <f t="shared" si="194"/>
        <v>0.40810297531124712</v>
      </c>
      <c r="K914" s="2">
        <f t="shared" si="195"/>
        <v>0.59189702468875294</v>
      </c>
      <c r="L914" s="2">
        <f t="shared" si="196"/>
        <v>0</v>
      </c>
      <c r="M914" s="2">
        <f t="shared" si="197"/>
        <v>0</v>
      </c>
      <c r="N914" s="61">
        <v>1934</v>
      </c>
      <c r="O914" s="61">
        <v>2805</v>
      </c>
      <c r="X914" s="61">
        <v>0</v>
      </c>
      <c r="AG914" t="str">
        <f t="shared" si="201"/>
        <v>Millis</v>
      </c>
      <c r="AH914" t="s">
        <v>159</v>
      </c>
      <c r="AI914">
        <v>4</v>
      </c>
      <c r="AK914">
        <v>1</v>
      </c>
      <c r="AL914" s="105">
        <v>25</v>
      </c>
      <c r="AM914" s="107">
        <v>21</v>
      </c>
      <c r="AN914" s="107">
        <v>70</v>
      </c>
      <c r="AO914" s="111">
        <v>41515</v>
      </c>
      <c r="AP914" s="111">
        <f t="shared" si="202"/>
        <v>25021</v>
      </c>
      <c r="AQ914" t="s">
        <v>2345</v>
      </c>
      <c r="AR914">
        <f t="shared" si="198"/>
        <v>2541515</v>
      </c>
      <c r="AV914">
        <v>12.26</v>
      </c>
      <c r="AW914">
        <v>0.11</v>
      </c>
      <c r="AX914">
        <v>12.16</v>
      </c>
    </row>
    <row r="915" spans="1:50" hidden="1" outlineLevel="1">
      <c r="A915" s="62" t="s">
        <v>2179</v>
      </c>
      <c r="B915" s="8" t="s">
        <v>1359</v>
      </c>
      <c r="C915" s="1">
        <f t="shared" si="192"/>
        <v>1554</v>
      </c>
      <c r="D915" s="8">
        <f>IF(N915&gt;0, RANK(N915,(N915:P915,Q915:AE915)),0)</f>
        <v>2</v>
      </c>
      <c r="E915" s="8">
        <f>IF(O915&gt;0,RANK(O915,(N915:P915,Q915:AE915)),0)</f>
        <v>1</v>
      </c>
      <c r="F915" s="8">
        <f t="shared" si="193"/>
        <v>0</v>
      </c>
      <c r="G915" s="61">
        <f t="shared" si="199"/>
        <v>396</v>
      </c>
      <c r="H915" s="66">
        <f t="shared" si="200"/>
        <v>0.25482625482625482</v>
      </c>
      <c r="I915" s="7"/>
      <c r="J915" s="2">
        <f t="shared" si="194"/>
        <v>0.37258687258687256</v>
      </c>
      <c r="K915" s="2">
        <f t="shared" si="195"/>
        <v>0.62741312741312738</v>
      </c>
      <c r="L915" s="2">
        <f t="shared" si="196"/>
        <v>0</v>
      </c>
      <c r="M915" s="2">
        <f t="shared" si="197"/>
        <v>0</v>
      </c>
      <c r="N915" s="61">
        <v>579</v>
      </c>
      <c r="O915" s="61">
        <v>975</v>
      </c>
      <c r="X915" s="61">
        <v>0</v>
      </c>
      <c r="AG915" t="str">
        <f t="shared" si="201"/>
        <v>Millville</v>
      </c>
      <c r="AH915" s="8" t="s">
        <v>56</v>
      </c>
      <c r="AI915" s="8">
        <v>2</v>
      </c>
      <c r="AK915">
        <v>1</v>
      </c>
      <c r="AL915" s="105">
        <v>25</v>
      </c>
      <c r="AM915" s="107">
        <v>27</v>
      </c>
      <c r="AN915" s="107">
        <v>150</v>
      </c>
      <c r="AO915" s="111">
        <v>41585</v>
      </c>
      <c r="AP915" s="111">
        <f t="shared" si="202"/>
        <v>25027</v>
      </c>
      <c r="AQ915" t="s">
        <v>2345</v>
      </c>
      <c r="AR915">
        <f t="shared" si="198"/>
        <v>2541585</v>
      </c>
      <c r="AV915">
        <v>5</v>
      </c>
      <c r="AW915">
        <v>7.0000000000000007E-2</v>
      </c>
      <c r="AX915">
        <v>4.93</v>
      </c>
    </row>
    <row r="916" spans="1:50" hidden="1" outlineLevel="1">
      <c r="A916" s="62" t="s">
        <v>74</v>
      </c>
      <c r="B916" s="8" t="s">
        <v>1359</v>
      </c>
      <c r="C916" s="1">
        <f t="shared" si="192"/>
        <v>15878</v>
      </c>
      <c r="D916" s="8">
        <f>IF(N916&gt;0, RANK(N916,(N916:P916,Q916:AE916)),0)</f>
        <v>1</v>
      </c>
      <c r="E916" s="8">
        <f>IF(O916&gt;0,RANK(O916,(N916:P916,Q916:AE916)),0)</f>
        <v>2</v>
      </c>
      <c r="F916" s="8">
        <f t="shared" si="193"/>
        <v>0</v>
      </c>
      <c r="G916" s="61">
        <f t="shared" si="199"/>
        <v>1110</v>
      </c>
      <c r="H916" s="66">
        <f t="shared" si="200"/>
        <v>6.9908048872653991E-2</v>
      </c>
      <c r="I916" s="7"/>
      <c r="J916" s="2">
        <f t="shared" si="194"/>
        <v>0.53476508376369825</v>
      </c>
      <c r="K916" s="2">
        <f t="shared" si="195"/>
        <v>0.46485703489104419</v>
      </c>
      <c r="L916" s="2">
        <f t="shared" si="196"/>
        <v>0</v>
      </c>
      <c r="M916" s="2">
        <f t="shared" si="197"/>
        <v>3.7788134525756911E-4</v>
      </c>
      <c r="N916" s="61">
        <v>8491</v>
      </c>
      <c r="O916" s="61">
        <v>7381</v>
      </c>
      <c r="X916" s="61">
        <v>6</v>
      </c>
      <c r="AG916" t="str">
        <f t="shared" si="201"/>
        <v>Milton</v>
      </c>
      <c r="AH916" t="s">
        <v>159</v>
      </c>
      <c r="AI916">
        <v>9</v>
      </c>
      <c r="AK916">
        <v>1</v>
      </c>
      <c r="AL916" s="105">
        <v>25</v>
      </c>
      <c r="AM916" s="107">
        <v>21</v>
      </c>
      <c r="AN916" s="107">
        <v>75</v>
      </c>
      <c r="AO916" s="111">
        <v>41690</v>
      </c>
      <c r="AP916" s="111">
        <f t="shared" si="202"/>
        <v>25021</v>
      </c>
      <c r="AQ916" t="s">
        <v>2345</v>
      </c>
      <c r="AR916">
        <f t="shared" si="198"/>
        <v>2541690</v>
      </c>
      <c r="AV916">
        <v>13.28</v>
      </c>
      <c r="AW916">
        <v>0.24</v>
      </c>
      <c r="AX916">
        <v>13.04</v>
      </c>
    </row>
    <row r="917" spans="1:50" hidden="1" outlineLevel="1">
      <c r="A917" s="62" t="s">
        <v>122</v>
      </c>
      <c r="B917" s="8" t="s">
        <v>1359</v>
      </c>
      <c r="C917" s="1">
        <f t="shared" si="192"/>
        <v>53</v>
      </c>
      <c r="D917" s="8">
        <f>IF(N917&gt;0, RANK(N917,(N917:P917,Q917:AE917)),0)</f>
        <v>2</v>
      </c>
      <c r="E917" s="8">
        <f>IF(O917&gt;0,RANK(O917,(N917:P917,Q917:AE917)),0)</f>
        <v>1</v>
      </c>
      <c r="F917" s="8">
        <f t="shared" si="193"/>
        <v>0</v>
      </c>
      <c r="G917" s="61">
        <f t="shared" si="199"/>
        <v>1</v>
      </c>
      <c r="H917" s="66">
        <f t="shared" si="200"/>
        <v>1.8867924528301886E-2</v>
      </c>
      <c r="I917" s="7"/>
      <c r="J917" s="2">
        <f t="shared" si="194"/>
        <v>0.49056603773584906</v>
      </c>
      <c r="K917" s="2">
        <f t="shared" si="195"/>
        <v>0.50943396226415094</v>
      </c>
      <c r="L917" s="2">
        <f t="shared" si="196"/>
        <v>0</v>
      </c>
      <c r="M917" s="2">
        <f t="shared" si="197"/>
        <v>0</v>
      </c>
      <c r="N917" s="61">
        <v>26</v>
      </c>
      <c r="O917" s="61">
        <v>27</v>
      </c>
      <c r="X917" s="61">
        <v>0</v>
      </c>
      <c r="AG917" t="str">
        <f t="shared" si="201"/>
        <v>Monroe</v>
      </c>
      <c r="AH917" t="s">
        <v>501</v>
      </c>
      <c r="AI917">
        <v>1</v>
      </c>
      <c r="AK917">
        <v>1</v>
      </c>
      <c r="AL917" s="105">
        <v>25</v>
      </c>
      <c r="AM917" s="107">
        <v>11</v>
      </c>
      <c r="AN917" s="107">
        <v>75</v>
      </c>
      <c r="AO917" s="111">
        <v>42040</v>
      </c>
      <c r="AP917" s="111">
        <f t="shared" si="202"/>
        <v>25011</v>
      </c>
      <c r="AQ917" t="s">
        <v>2345</v>
      </c>
      <c r="AR917">
        <f t="shared" si="198"/>
        <v>2542040</v>
      </c>
      <c r="AV917">
        <v>10.78</v>
      </c>
      <c r="AW917">
        <v>7.0000000000000007E-2</v>
      </c>
      <c r="AX917">
        <v>10.71</v>
      </c>
    </row>
    <row r="918" spans="1:50" hidden="1" outlineLevel="1">
      <c r="A918" s="62" t="s">
        <v>272</v>
      </c>
      <c r="B918" s="8" t="s">
        <v>1359</v>
      </c>
      <c r="C918" s="1">
        <f t="shared" si="192"/>
        <v>4293</v>
      </c>
      <c r="D918" s="8">
        <f>IF(N918&gt;0, RANK(N918,(N918:P918,Q918:AE918)),0)</f>
        <v>2</v>
      </c>
      <c r="E918" s="8">
        <f>IF(O918&gt;0,RANK(O918,(N918:P918,Q918:AE918)),0)</f>
        <v>1</v>
      </c>
      <c r="F918" s="8">
        <f t="shared" si="193"/>
        <v>0</v>
      </c>
      <c r="G918" s="61">
        <f t="shared" si="199"/>
        <v>627</v>
      </c>
      <c r="H918" s="66">
        <f t="shared" si="200"/>
        <v>0.14605171208944795</v>
      </c>
      <c r="I918" s="7"/>
      <c r="J918" s="2">
        <f t="shared" si="194"/>
        <v>0.42627533193570927</v>
      </c>
      <c r="K918" s="2">
        <f t="shared" si="195"/>
        <v>0.57232704402515722</v>
      </c>
      <c r="L918" s="2">
        <f t="shared" si="196"/>
        <v>0</v>
      </c>
      <c r="M918" s="2">
        <f t="shared" si="197"/>
        <v>1.3976240391334604E-3</v>
      </c>
      <c r="N918" s="61">
        <v>1830</v>
      </c>
      <c r="O918" s="61">
        <v>2457</v>
      </c>
      <c r="X918" s="61">
        <v>6</v>
      </c>
      <c r="AG918" t="str">
        <f t="shared" si="201"/>
        <v>Monson</v>
      </c>
      <c r="AH918" t="s">
        <v>1888</v>
      </c>
      <c r="AI918">
        <v>2</v>
      </c>
      <c r="AK918">
        <v>1</v>
      </c>
      <c r="AL918" s="105">
        <v>25</v>
      </c>
      <c r="AM918" s="107">
        <v>13</v>
      </c>
      <c r="AN918" s="107">
        <v>65</v>
      </c>
      <c r="AO918" s="111">
        <v>42145</v>
      </c>
      <c r="AP918" s="111">
        <f t="shared" si="202"/>
        <v>25013</v>
      </c>
      <c r="AQ918" t="s">
        <v>2345</v>
      </c>
      <c r="AR918">
        <f t="shared" si="198"/>
        <v>2542145</v>
      </c>
      <c r="AV918">
        <v>44.82</v>
      </c>
      <c r="AW918">
        <v>0.54</v>
      </c>
      <c r="AX918">
        <v>44.28</v>
      </c>
    </row>
    <row r="919" spans="1:50" hidden="1" outlineLevel="1">
      <c r="A919" s="62" t="s">
        <v>534</v>
      </c>
      <c r="B919" s="8" t="s">
        <v>1359</v>
      </c>
      <c r="C919" s="1">
        <f t="shared" si="192"/>
        <v>4211</v>
      </c>
      <c r="D919" s="8">
        <f>IF(N919&gt;0, RANK(N919,(N919:P919,Q919:AE919)),0)</f>
        <v>1</v>
      </c>
      <c r="E919" s="8">
        <f>IF(O919&gt;0,RANK(O919,(N919:P919,Q919:AE919)),0)</f>
        <v>2</v>
      </c>
      <c r="F919" s="8">
        <f t="shared" si="193"/>
        <v>0</v>
      </c>
      <c r="G919" s="61">
        <f t="shared" si="199"/>
        <v>1765</v>
      </c>
      <c r="H919" s="66">
        <f t="shared" si="200"/>
        <v>0.41914034671099504</v>
      </c>
      <c r="I919" s="7"/>
      <c r="J919" s="2">
        <f t="shared" si="194"/>
        <v>0.70933270007124194</v>
      </c>
      <c r="K919" s="2">
        <f t="shared" si="195"/>
        <v>0.29019235336024696</v>
      </c>
      <c r="L919" s="2">
        <f t="shared" si="196"/>
        <v>0</v>
      </c>
      <c r="M919" s="2">
        <f t="shared" si="197"/>
        <v>4.7494656851110317E-4</v>
      </c>
      <c r="N919" s="61">
        <v>2987</v>
      </c>
      <c r="O919" s="61">
        <v>1222</v>
      </c>
      <c r="X919" s="61">
        <v>2</v>
      </c>
      <c r="AG919" t="str">
        <f t="shared" si="201"/>
        <v>Montague</v>
      </c>
      <c r="AH919" t="s">
        <v>501</v>
      </c>
      <c r="AI919">
        <v>1</v>
      </c>
      <c r="AK919">
        <v>1</v>
      </c>
      <c r="AL919" s="105">
        <v>25</v>
      </c>
      <c r="AM919" s="107">
        <v>11</v>
      </c>
      <c r="AN919" s="107">
        <v>80</v>
      </c>
      <c r="AO919" s="111">
        <v>42285</v>
      </c>
      <c r="AP919" s="111">
        <f t="shared" si="202"/>
        <v>25011</v>
      </c>
      <c r="AQ919" t="s">
        <v>2345</v>
      </c>
      <c r="AR919">
        <f t="shared" si="198"/>
        <v>2542285</v>
      </c>
      <c r="AV919">
        <v>31.41</v>
      </c>
      <c r="AW919">
        <v>1.01</v>
      </c>
      <c r="AX919">
        <v>30.4</v>
      </c>
    </row>
    <row r="920" spans="1:50" hidden="1" outlineLevel="1">
      <c r="A920" s="62" t="s">
        <v>620</v>
      </c>
      <c r="B920" s="8" t="s">
        <v>1359</v>
      </c>
      <c r="C920" s="1">
        <f t="shared" ref="C920:C983" si="203">SUM(N920:AE920)</f>
        <v>529</v>
      </c>
      <c r="D920" s="8">
        <f>IF(N920&gt;0, RANK(N920,(N920:P920,Q920:AE920)),0)</f>
        <v>1</v>
      </c>
      <c r="E920" s="8">
        <f>IF(O920&gt;0,RANK(O920,(N920:P920,Q920:AE920)),0)</f>
        <v>2</v>
      </c>
      <c r="F920" s="8">
        <f t="shared" ref="F920:F983" si="204">IF(P920&gt;0,RANK(P920,(N920:AE920)),0)</f>
        <v>0</v>
      </c>
      <c r="G920" s="61">
        <f t="shared" si="199"/>
        <v>277</v>
      </c>
      <c r="H920" s="66">
        <f t="shared" si="200"/>
        <v>0.52362948960302458</v>
      </c>
      <c r="I920" s="7"/>
      <c r="J920" s="2">
        <f t="shared" ref="J920:J983" si="205">IF(C920=0,"-",N920/C920)</f>
        <v>0.76181474480151223</v>
      </c>
      <c r="K920" s="2">
        <f t="shared" ref="K920:K983" si="206">IF(C920=0,"-",O920/C920)</f>
        <v>0.23818525519848771</v>
      </c>
      <c r="L920" s="2">
        <f t="shared" ref="L920:L983" si="207">IF(C920=0,"-",P920/C920)</f>
        <v>0</v>
      </c>
      <c r="M920" s="2">
        <f t="shared" ref="M920:M983" si="208">IF(C920=0,"-",(1-J920-K920-L920))</f>
        <v>5.5511151231257827E-17</v>
      </c>
      <c r="N920" s="61">
        <v>403</v>
      </c>
      <c r="O920" s="61">
        <v>126</v>
      </c>
      <c r="X920" s="61">
        <v>0</v>
      </c>
      <c r="AG920" t="str">
        <f t="shared" si="201"/>
        <v>Monterey</v>
      </c>
      <c r="AH920" t="s">
        <v>865</v>
      </c>
      <c r="AI920">
        <v>1</v>
      </c>
      <c r="AK920">
        <v>1</v>
      </c>
      <c r="AL920" s="105">
        <v>25</v>
      </c>
      <c r="AM920" s="107">
        <v>3</v>
      </c>
      <c r="AN920" s="107">
        <v>75</v>
      </c>
      <c r="AO920" s="111">
        <v>42460</v>
      </c>
      <c r="AP920" s="111">
        <f t="shared" si="202"/>
        <v>25003</v>
      </c>
      <c r="AQ920" t="s">
        <v>2345</v>
      </c>
      <c r="AR920">
        <f t="shared" ref="AR920:AR983" si="209">AL920*100000+AO920</f>
        <v>2542460</v>
      </c>
      <c r="AV920">
        <v>27.32</v>
      </c>
      <c r="AW920">
        <v>0.82</v>
      </c>
      <c r="AX920">
        <v>26.5</v>
      </c>
    </row>
    <row r="921" spans="1:50" hidden="1" outlineLevel="1">
      <c r="A921" s="62" t="s">
        <v>2319</v>
      </c>
      <c r="B921" s="8" t="s">
        <v>1359</v>
      </c>
      <c r="C921" s="1">
        <f t="shared" si="203"/>
        <v>510</v>
      </c>
      <c r="D921" s="8">
        <f>IF(N921&gt;0, RANK(N921,(N921:P921,Q921:AE921)),0)</f>
        <v>2</v>
      </c>
      <c r="E921" s="8">
        <f>IF(O921&gt;0,RANK(O921,(N921:P921,Q921:AE921)),0)</f>
        <v>1</v>
      </c>
      <c r="F921" s="8">
        <f t="shared" si="204"/>
        <v>0</v>
      </c>
      <c r="G921" s="61">
        <f t="shared" si="199"/>
        <v>102</v>
      </c>
      <c r="H921" s="66">
        <f t="shared" si="200"/>
        <v>0.2</v>
      </c>
      <c r="I921" s="7"/>
      <c r="J921" s="2">
        <f t="shared" si="205"/>
        <v>0.4</v>
      </c>
      <c r="K921" s="2">
        <f t="shared" si="206"/>
        <v>0.6</v>
      </c>
      <c r="L921" s="2">
        <f t="shared" si="207"/>
        <v>0</v>
      </c>
      <c r="M921" s="2">
        <f t="shared" si="208"/>
        <v>0</v>
      </c>
      <c r="N921" s="61">
        <v>204</v>
      </c>
      <c r="O921" s="61">
        <v>306</v>
      </c>
      <c r="X921" s="61">
        <v>0</v>
      </c>
      <c r="AG921" t="str">
        <f t="shared" si="201"/>
        <v>Montgomery</v>
      </c>
      <c r="AH921" t="s">
        <v>1888</v>
      </c>
      <c r="AI921">
        <v>1</v>
      </c>
      <c r="AK921">
        <v>1</v>
      </c>
      <c r="AL921" s="105">
        <v>25</v>
      </c>
      <c r="AM921" s="107">
        <v>13</v>
      </c>
      <c r="AN921" s="107">
        <v>70</v>
      </c>
      <c r="AO921" s="111">
        <v>42530</v>
      </c>
      <c r="AP921" s="111">
        <f t="shared" si="202"/>
        <v>25013</v>
      </c>
      <c r="AQ921" t="s">
        <v>2345</v>
      </c>
      <c r="AR921">
        <f t="shared" si="209"/>
        <v>2542530</v>
      </c>
      <c r="AV921">
        <v>15.19</v>
      </c>
      <c r="AW921">
        <v>0.13</v>
      </c>
      <c r="AX921">
        <v>15.05</v>
      </c>
    </row>
    <row r="922" spans="1:50" hidden="1" outlineLevel="1">
      <c r="A922" s="62" t="s">
        <v>349</v>
      </c>
      <c r="B922" s="8" t="s">
        <v>1359</v>
      </c>
      <c r="C922" s="1">
        <f t="shared" si="203"/>
        <v>108</v>
      </c>
      <c r="D922" s="8">
        <f>IF(N922&gt;0, RANK(N922,(N922:P922,Q922:AE922)),0)</f>
        <v>1</v>
      </c>
      <c r="E922" s="8">
        <f>IF(O922&gt;0,RANK(O922,(N922:P922,Q922:AE922)),0)</f>
        <v>2</v>
      </c>
      <c r="F922" s="8">
        <f t="shared" si="204"/>
        <v>0</v>
      </c>
      <c r="G922" s="61">
        <f t="shared" si="199"/>
        <v>58</v>
      </c>
      <c r="H922" s="66">
        <f t="shared" si="200"/>
        <v>0.53703703703703709</v>
      </c>
      <c r="I922" s="7"/>
      <c r="J922" s="2">
        <f t="shared" si="205"/>
        <v>0.76851851851851849</v>
      </c>
      <c r="K922" s="2">
        <f t="shared" si="206"/>
        <v>0.23148148148148148</v>
      </c>
      <c r="L922" s="2">
        <f t="shared" si="207"/>
        <v>0</v>
      </c>
      <c r="M922" s="2">
        <f t="shared" si="208"/>
        <v>2.7755575615628914E-17</v>
      </c>
      <c r="N922" s="61">
        <v>83</v>
      </c>
      <c r="O922" s="61">
        <v>25</v>
      </c>
      <c r="X922" s="61">
        <v>0</v>
      </c>
      <c r="AG922" t="str">
        <f t="shared" si="201"/>
        <v>Mt. Washington</v>
      </c>
      <c r="AH922" t="s">
        <v>865</v>
      </c>
      <c r="AI922">
        <v>1</v>
      </c>
      <c r="AK922">
        <v>1</v>
      </c>
      <c r="AL922" s="105">
        <v>25</v>
      </c>
      <c r="AM922" s="107">
        <v>3</v>
      </c>
      <c r="AN922" s="107">
        <v>80</v>
      </c>
      <c r="AO922" s="111">
        <v>43300</v>
      </c>
      <c r="AP922" s="111">
        <f t="shared" si="202"/>
        <v>25003</v>
      </c>
      <c r="AQ922" t="s">
        <v>2345</v>
      </c>
      <c r="AR922">
        <f t="shared" si="209"/>
        <v>2543300</v>
      </c>
      <c r="AV922">
        <v>22.37</v>
      </c>
      <c r="AW922">
        <v>0.15</v>
      </c>
      <c r="AX922">
        <v>22.22</v>
      </c>
    </row>
    <row r="923" spans="1:50" hidden="1" outlineLevel="1">
      <c r="A923" s="62" t="s">
        <v>423</v>
      </c>
      <c r="B923" s="8" t="s">
        <v>1359</v>
      </c>
      <c r="C923" s="1">
        <f t="shared" si="203"/>
        <v>2306</v>
      </c>
      <c r="D923" s="8">
        <f>IF(N923&gt;0, RANK(N923,(N923:P923,Q923:AE923)),0)</f>
        <v>1</v>
      </c>
      <c r="E923" s="8">
        <f>IF(O923&gt;0,RANK(O923,(N923:P923,Q923:AE923)),0)</f>
        <v>2</v>
      </c>
      <c r="F923" s="8">
        <f t="shared" si="204"/>
        <v>0</v>
      </c>
      <c r="G923" s="61">
        <f t="shared" si="199"/>
        <v>98</v>
      </c>
      <c r="H923" s="66">
        <f t="shared" si="200"/>
        <v>4.2497831743278404E-2</v>
      </c>
      <c r="I923" s="7"/>
      <c r="J923" s="2">
        <f t="shared" si="205"/>
        <v>0.52124891587163924</v>
      </c>
      <c r="K923" s="2">
        <f t="shared" si="206"/>
        <v>0.47875108412836082</v>
      </c>
      <c r="L923" s="2">
        <f t="shared" si="207"/>
        <v>0</v>
      </c>
      <c r="M923" s="2">
        <f t="shared" si="208"/>
        <v>-5.5511151231257827E-17</v>
      </c>
      <c r="N923" s="61">
        <v>1202</v>
      </c>
      <c r="O923" s="61">
        <v>1104</v>
      </c>
      <c r="X923" s="61">
        <v>0</v>
      </c>
      <c r="AG923" t="str">
        <f t="shared" si="201"/>
        <v>Nahant</v>
      </c>
      <c r="AH923" t="s">
        <v>528</v>
      </c>
      <c r="AI923">
        <v>6</v>
      </c>
      <c r="AK923">
        <v>1</v>
      </c>
      <c r="AL923" s="105">
        <v>25</v>
      </c>
      <c r="AM923" s="107">
        <v>9</v>
      </c>
      <c r="AN923" s="107">
        <v>105</v>
      </c>
      <c r="AO923" s="111">
        <v>43580</v>
      </c>
      <c r="AP923" s="111">
        <f t="shared" si="202"/>
        <v>25009</v>
      </c>
      <c r="AQ923" t="s">
        <v>2345</v>
      </c>
      <c r="AR923">
        <f t="shared" si="209"/>
        <v>2543580</v>
      </c>
      <c r="AV923">
        <v>15.48</v>
      </c>
      <c r="AW923">
        <v>14.24</v>
      </c>
      <c r="AX923">
        <v>1.24</v>
      </c>
    </row>
    <row r="924" spans="1:50" hidden="1" outlineLevel="1">
      <c r="A924" s="62" t="s">
        <v>2196</v>
      </c>
      <c r="B924" s="8" t="s">
        <v>1359</v>
      </c>
      <c r="C924" s="1">
        <f t="shared" si="203"/>
        <v>6091</v>
      </c>
      <c r="D924" s="8">
        <f>IF(N924&gt;0, RANK(N924,(N924:P924,Q924:AE924)),0)</f>
        <v>1</v>
      </c>
      <c r="E924" s="8">
        <f>IF(O924&gt;0,RANK(O924,(N924:P924,Q924:AE924)),0)</f>
        <v>2</v>
      </c>
      <c r="F924" s="8">
        <f t="shared" si="204"/>
        <v>0</v>
      </c>
      <c r="G924" s="61">
        <f t="shared" si="199"/>
        <v>782</v>
      </c>
      <c r="H924" s="66">
        <f t="shared" si="200"/>
        <v>0.12838614349039568</v>
      </c>
      <c r="I924" s="7"/>
      <c r="J924" s="2">
        <f t="shared" si="205"/>
        <v>0.56394680676407816</v>
      </c>
      <c r="K924" s="2">
        <f t="shared" si="206"/>
        <v>0.43556066327368248</v>
      </c>
      <c r="L924" s="2">
        <f t="shared" si="207"/>
        <v>0</v>
      </c>
      <c r="M924" s="2">
        <f t="shared" si="208"/>
        <v>4.9252996223936307E-4</v>
      </c>
      <c r="N924" s="61">
        <v>3435</v>
      </c>
      <c r="O924" s="61">
        <v>2653</v>
      </c>
      <c r="X924" s="61">
        <v>3</v>
      </c>
      <c r="AG924" t="str">
        <f t="shared" si="201"/>
        <v>Nantucket</v>
      </c>
      <c r="AH924" t="s">
        <v>2196</v>
      </c>
      <c r="AI924">
        <v>10</v>
      </c>
      <c r="AK924">
        <v>1</v>
      </c>
      <c r="AL924" s="105">
        <v>25</v>
      </c>
      <c r="AM924" s="107">
        <v>19</v>
      </c>
      <c r="AN924" s="107">
        <v>5</v>
      </c>
      <c r="AO924" s="111">
        <v>43790</v>
      </c>
      <c r="AP924" s="111">
        <f t="shared" si="202"/>
        <v>25019</v>
      </c>
      <c r="AQ924" t="s">
        <v>2345</v>
      </c>
      <c r="AR924">
        <f t="shared" si="209"/>
        <v>2543790</v>
      </c>
      <c r="AV924">
        <v>105.27</v>
      </c>
      <c r="AW924">
        <v>57.46</v>
      </c>
      <c r="AX924">
        <v>47.81</v>
      </c>
    </row>
    <row r="925" spans="1:50" hidden="1" outlineLevel="1">
      <c r="A925" s="62" t="s">
        <v>1258</v>
      </c>
      <c r="B925" s="8" t="s">
        <v>1359</v>
      </c>
      <c r="C925" s="1">
        <f t="shared" si="203"/>
        <v>18742</v>
      </c>
      <c r="D925" s="8">
        <f>IF(N925&gt;0, RANK(N925,(N925:P925,Q925:AE925)),0)</f>
        <v>1</v>
      </c>
      <c r="E925" s="8">
        <f>IF(O925&gt;0,RANK(O925,(N925:P925,Q925:AE925)),0)</f>
        <v>2</v>
      </c>
      <c r="F925" s="8">
        <f t="shared" si="204"/>
        <v>0</v>
      </c>
      <c r="G925" s="61">
        <f t="shared" si="199"/>
        <v>1489</v>
      </c>
      <c r="H925" s="66">
        <f t="shared" si="200"/>
        <v>7.9447230818482553E-2</v>
      </c>
      <c r="I925" s="7"/>
      <c r="J925" s="2">
        <f t="shared" si="205"/>
        <v>0.53959022516273614</v>
      </c>
      <c r="K925" s="2">
        <f t="shared" si="206"/>
        <v>0.46014299434425354</v>
      </c>
      <c r="L925" s="2">
        <f t="shared" si="207"/>
        <v>0</v>
      </c>
      <c r="M925" s="2">
        <f t="shared" si="208"/>
        <v>2.6678049301032125E-4</v>
      </c>
      <c r="N925" s="61">
        <v>10113</v>
      </c>
      <c r="O925" s="61">
        <v>8624</v>
      </c>
      <c r="X925" s="61">
        <v>5</v>
      </c>
      <c r="AG925" t="str">
        <f t="shared" si="201"/>
        <v>Natick</v>
      </c>
      <c r="AH925" t="s">
        <v>1161</v>
      </c>
      <c r="AI925">
        <v>7</v>
      </c>
      <c r="AK925">
        <v>1</v>
      </c>
      <c r="AL925" s="105">
        <v>25</v>
      </c>
      <c r="AM925" s="107">
        <v>17</v>
      </c>
      <c r="AN925" s="107">
        <v>160</v>
      </c>
      <c r="AO925" s="111">
        <v>43895</v>
      </c>
      <c r="AP925" s="111">
        <f t="shared" si="202"/>
        <v>25017</v>
      </c>
      <c r="AQ925" t="s">
        <v>2345</v>
      </c>
      <c r="AR925">
        <f t="shared" si="209"/>
        <v>2543895</v>
      </c>
      <c r="AV925">
        <v>16.05</v>
      </c>
      <c r="AW925">
        <v>0.97</v>
      </c>
      <c r="AX925">
        <v>15.08</v>
      </c>
    </row>
    <row r="926" spans="1:50" hidden="1" outlineLevel="1">
      <c r="A926" s="62" t="s">
        <v>673</v>
      </c>
      <c r="B926" s="8" t="s">
        <v>1359</v>
      </c>
      <c r="C926" s="1">
        <f t="shared" si="203"/>
        <v>17247</v>
      </c>
      <c r="D926" s="8">
        <f>IF(N926&gt;0, RANK(N926,(N926:P926,Q926:AE926)),0)</f>
        <v>1</v>
      </c>
      <c r="E926" s="8">
        <f>IF(O926&gt;0,RANK(O926,(N926:P926,Q926:AE926)),0)</f>
        <v>2</v>
      </c>
      <c r="F926" s="8">
        <f t="shared" si="204"/>
        <v>0</v>
      </c>
      <c r="G926" s="61">
        <f t="shared" si="199"/>
        <v>867</v>
      </c>
      <c r="H926" s="66">
        <f t="shared" si="200"/>
        <v>5.0269612106453296E-2</v>
      </c>
      <c r="I926" s="7"/>
      <c r="J926" s="2">
        <f t="shared" si="205"/>
        <v>0.52496086275874065</v>
      </c>
      <c r="K926" s="2">
        <f t="shared" si="206"/>
        <v>0.47469125065228734</v>
      </c>
      <c r="L926" s="2">
        <f t="shared" si="207"/>
        <v>0</v>
      </c>
      <c r="M926" s="2">
        <f t="shared" si="208"/>
        <v>3.4788658897200175E-4</v>
      </c>
      <c r="N926" s="61">
        <v>9054</v>
      </c>
      <c r="O926" s="61">
        <v>8187</v>
      </c>
      <c r="X926" s="61">
        <v>6</v>
      </c>
      <c r="AG926" t="str">
        <f t="shared" si="201"/>
        <v>Needham</v>
      </c>
      <c r="AH926" t="s">
        <v>159</v>
      </c>
      <c r="AI926">
        <v>9</v>
      </c>
      <c r="AK926">
        <v>1</v>
      </c>
      <c r="AL926" s="105">
        <v>25</v>
      </c>
      <c r="AM926" s="107">
        <v>21</v>
      </c>
      <c r="AN926" s="107">
        <v>80</v>
      </c>
      <c r="AO926" s="111">
        <v>44105</v>
      </c>
      <c r="AP926" s="111">
        <f t="shared" si="202"/>
        <v>25021</v>
      </c>
      <c r="AQ926" t="s">
        <v>2345</v>
      </c>
      <c r="AR926">
        <f t="shared" si="209"/>
        <v>2544105</v>
      </c>
      <c r="AV926">
        <v>12.7</v>
      </c>
      <c r="AW926">
        <v>0.09</v>
      </c>
      <c r="AX926">
        <v>12.61</v>
      </c>
    </row>
    <row r="927" spans="1:50" hidden="1" outlineLevel="1">
      <c r="A927" s="62" t="s">
        <v>2504</v>
      </c>
      <c r="B927" s="8" t="s">
        <v>1359</v>
      </c>
      <c r="C927" s="1">
        <f t="shared" si="203"/>
        <v>154</v>
      </c>
      <c r="D927" s="8">
        <f>IF(N927&gt;0, RANK(N927,(N927:P927,Q927:AE927)),0)</f>
        <v>1</v>
      </c>
      <c r="E927" s="8">
        <f>IF(O927&gt;0,RANK(O927,(N927:P927,Q927:AE927)),0)</f>
        <v>2</v>
      </c>
      <c r="F927" s="8">
        <f t="shared" si="204"/>
        <v>0</v>
      </c>
      <c r="G927" s="61">
        <f t="shared" si="199"/>
        <v>50</v>
      </c>
      <c r="H927" s="66">
        <f t="shared" si="200"/>
        <v>0.32467532467532467</v>
      </c>
      <c r="I927" s="7"/>
      <c r="J927" s="2">
        <f t="shared" si="205"/>
        <v>0.66233766233766234</v>
      </c>
      <c r="K927" s="2">
        <f t="shared" si="206"/>
        <v>0.33766233766233766</v>
      </c>
      <c r="L927" s="2">
        <f t="shared" si="207"/>
        <v>0</v>
      </c>
      <c r="M927" s="2">
        <f t="shared" si="208"/>
        <v>0</v>
      </c>
      <c r="N927" s="61">
        <v>102</v>
      </c>
      <c r="O927" s="61">
        <v>52</v>
      </c>
      <c r="X927" s="61">
        <v>0</v>
      </c>
      <c r="AG927" t="str">
        <f t="shared" si="201"/>
        <v>New Ashford</v>
      </c>
      <c r="AH927" t="s">
        <v>865</v>
      </c>
      <c r="AI927">
        <v>1</v>
      </c>
      <c r="AK927">
        <v>1</v>
      </c>
      <c r="AL927" s="105">
        <v>25</v>
      </c>
      <c r="AM927" s="107">
        <v>3</v>
      </c>
      <c r="AN927" s="107">
        <v>85</v>
      </c>
      <c r="AO927" s="111">
        <v>44385</v>
      </c>
      <c r="AP927" s="111">
        <f t="shared" si="202"/>
        <v>25003</v>
      </c>
      <c r="AQ927" t="s">
        <v>2345</v>
      </c>
      <c r="AR927">
        <f t="shared" si="209"/>
        <v>2544385</v>
      </c>
      <c r="AV927">
        <v>13.54</v>
      </c>
      <c r="AW927">
        <v>0</v>
      </c>
      <c r="AX927">
        <v>13.54</v>
      </c>
    </row>
    <row r="928" spans="1:50" hidden="1" outlineLevel="1">
      <c r="A928" s="62" t="s">
        <v>223</v>
      </c>
      <c r="B928" s="8" t="s">
        <v>1359</v>
      </c>
      <c r="C928" s="1">
        <f t="shared" si="203"/>
        <v>33083</v>
      </c>
      <c r="D928" s="8">
        <f>IF(N928&gt;0, RANK(N928,(N928:P928,Q928:AE928)),0)</f>
        <v>1</v>
      </c>
      <c r="E928" s="8">
        <f>IF(O928&gt;0,RANK(O928,(N928:P928,Q928:AE928)),0)</f>
        <v>2</v>
      </c>
      <c r="F928" s="8">
        <f t="shared" si="204"/>
        <v>0</v>
      </c>
      <c r="G928" s="61">
        <f t="shared" si="199"/>
        <v>13312</v>
      </c>
      <c r="H928" s="66">
        <f t="shared" si="200"/>
        <v>0.40238188797872021</v>
      </c>
      <c r="I928" s="7"/>
      <c r="J928" s="2">
        <f t="shared" si="205"/>
        <v>0.70060151739564125</v>
      </c>
      <c r="K928" s="2">
        <f t="shared" si="206"/>
        <v>0.29821962941692109</v>
      </c>
      <c r="L928" s="2">
        <f t="shared" si="207"/>
        <v>0</v>
      </c>
      <c r="M928" s="2">
        <f t="shared" si="208"/>
        <v>1.1788531874376562E-3</v>
      </c>
      <c r="N928" s="61">
        <v>23178</v>
      </c>
      <c r="O928" s="61">
        <v>9866</v>
      </c>
      <c r="X928" s="61">
        <v>39</v>
      </c>
      <c r="AG928" t="str">
        <f t="shared" si="201"/>
        <v>New Bedford</v>
      </c>
      <c r="AH928" t="s">
        <v>1121</v>
      </c>
      <c r="AI928">
        <v>4</v>
      </c>
      <c r="AK928">
        <v>1</v>
      </c>
      <c r="AL928" s="105">
        <v>25</v>
      </c>
      <c r="AM928" s="107">
        <v>5</v>
      </c>
      <c r="AN928" s="107">
        <v>55</v>
      </c>
      <c r="AO928" s="111">
        <v>45000</v>
      </c>
      <c r="AP928" s="111">
        <f t="shared" si="202"/>
        <v>25005</v>
      </c>
      <c r="AQ928" t="s">
        <v>1462</v>
      </c>
      <c r="AR928">
        <f t="shared" si="209"/>
        <v>2545000</v>
      </c>
      <c r="AV928">
        <v>24.03</v>
      </c>
      <c r="AW928">
        <v>3.9</v>
      </c>
      <c r="AX928">
        <v>20.12</v>
      </c>
    </row>
    <row r="929" spans="1:50" hidden="1" outlineLevel="1">
      <c r="A929" s="62" t="s">
        <v>887</v>
      </c>
      <c r="B929" s="8" t="s">
        <v>1359</v>
      </c>
      <c r="C929" s="1">
        <f t="shared" si="203"/>
        <v>559</v>
      </c>
      <c r="D929" s="8">
        <f>IF(N929&gt;0, RANK(N929,(N929:P929,Q929:AE929)),0)</f>
        <v>2</v>
      </c>
      <c r="E929" s="8">
        <f>IF(O929&gt;0,RANK(O929,(N929:P929,Q929:AE929)),0)</f>
        <v>1</v>
      </c>
      <c r="F929" s="8">
        <f t="shared" si="204"/>
        <v>0</v>
      </c>
      <c r="G929" s="61">
        <f t="shared" si="199"/>
        <v>89</v>
      </c>
      <c r="H929" s="66">
        <f t="shared" si="200"/>
        <v>0.15921288014311269</v>
      </c>
      <c r="I929" s="7"/>
      <c r="J929" s="2">
        <f t="shared" si="205"/>
        <v>0.42039355992844363</v>
      </c>
      <c r="K929" s="2">
        <f t="shared" si="206"/>
        <v>0.57960644007155637</v>
      </c>
      <c r="L929" s="2">
        <f t="shared" si="207"/>
        <v>0</v>
      </c>
      <c r="M929" s="2">
        <f t="shared" si="208"/>
        <v>0</v>
      </c>
      <c r="N929" s="61">
        <v>235</v>
      </c>
      <c r="O929" s="61">
        <v>324</v>
      </c>
      <c r="X929" s="61">
        <v>0</v>
      </c>
      <c r="AG929" t="str">
        <f t="shared" si="201"/>
        <v>New Braintree</v>
      </c>
      <c r="AH929" s="8" t="s">
        <v>56</v>
      </c>
      <c r="AI929" s="8">
        <v>1</v>
      </c>
      <c r="AK929">
        <v>1</v>
      </c>
      <c r="AL929" s="105">
        <v>25</v>
      </c>
      <c r="AM929" s="107">
        <v>27</v>
      </c>
      <c r="AN929" s="107">
        <v>155</v>
      </c>
      <c r="AO929" s="111">
        <v>45105</v>
      </c>
      <c r="AP929" s="111">
        <f t="shared" si="202"/>
        <v>25027</v>
      </c>
      <c r="AQ929" t="s">
        <v>2345</v>
      </c>
      <c r="AR929">
        <f t="shared" si="209"/>
        <v>2545105</v>
      </c>
      <c r="AV929">
        <v>20.86</v>
      </c>
      <c r="AW929">
        <v>0.15</v>
      </c>
      <c r="AX929">
        <v>20.7</v>
      </c>
    </row>
    <row r="930" spans="1:50" hidden="1" outlineLevel="1">
      <c r="A930" s="62" t="s">
        <v>1</v>
      </c>
      <c r="B930" s="8" t="s">
        <v>1359</v>
      </c>
      <c r="C930" s="1">
        <f t="shared" si="203"/>
        <v>835</v>
      </c>
      <c r="D930" s="8">
        <f>IF(N930&gt;0, RANK(N930,(N930:P930,Q930:AE930)),0)</f>
        <v>1</v>
      </c>
      <c r="E930" s="8">
        <f>IF(O930&gt;0,RANK(O930,(N930:P930,Q930:AE930)),0)</f>
        <v>2</v>
      </c>
      <c r="F930" s="8">
        <f t="shared" si="204"/>
        <v>0</v>
      </c>
      <c r="G930" s="61">
        <f t="shared" si="199"/>
        <v>224</v>
      </c>
      <c r="H930" s="66">
        <f t="shared" si="200"/>
        <v>0.2682634730538922</v>
      </c>
      <c r="I930" s="7"/>
      <c r="J930" s="2">
        <f t="shared" si="205"/>
        <v>0.63233532934131742</v>
      </c>
      <c r="K930" s="2">
        <f t="shared" si="206"/>
        <v>0.36407185628742517</v>
      </c>
      <c r="L930" s="2">
        <f t="shared" si="207"/>
        <v>0</v>
      </c>
      <c r="M930" s="2">
        <f t="shared" si="208"/>
        <v>3.5928143712574134E-3</v>
      </c>
      <c r="N930" s="61">
        <v>528</v>
      </c>
      <c r="O930" s="61">
        <v>304</v>
      </c>
      <c r="X930" s="61">
        <v>3</v>
      </c>
      <c r="AG930" t="str">
        <f t="shared" si="201"/>
        <v>New Marlborough</v>
      </c>
      <c r="AH930" t="s">
        <v>865</v>
      </c>
      <c r="AI930">
        <v>1</v>
      </c>
      <c r="AK930">
        <v>1</v>
      </c>
      <c r="AL930" s="105">
        <v>25</v>
      </c>
      <c r="AM930" s="107">
        <v>3</v>
      </c>
      <c r="AN930" s="107">
        <v>90</v>
      </c>
      <c r="AO930" s="111">
        <v>45420</v>
      </c>
      <c r="AP930" s="111">
        <f t="shared" si="202"/>
        <v>25003</v>
      </c>
      <c r="AQ930" t="s">
        <v>2345</v>
      </c>
      <c r="AR930">
        <f t="shared" si="209"/>
        <v>2545420</v>
      </c>
      <c r="AV930">
        <v>47.88</v>
      </c>
      <c r="AW930">
        <v>0.69</v>
      </c>
      <c r="AX930">
        <v>47.2</v>
      </c>
    </row>
    <row r="931" spans="1:50" hidden="1" outlineLevel="1">
      <c r="A931" s="62" t="s">
        <v>948</v>
      </c>
      <c r="B931" s="8" t="s">
        <v>1359</v>
      </c>
      <c r="C931" s="1">
        <f t="shared" si="203"/>
        <v>602</v>
      </c>
      <c r="D931" s="8">
        <f>IF(N931&gt;0, RANK(N931,(N931:P931,Q931:AE931)),0)</f>
        <v>1</v>
      </c>
      <c r="E931" s="8">
        <f>IF(O931&gt;0,RANK(O931,(N931:P931,Q931:AE931)),0)</f>
        <v>2</v>
      </c>
      <c r="F931" s="8">
        <f t="shared" si="204"/>
        <v>0</v>
      </c>
      <c r="G931" s="61">
        <f t="shared" si="199"/>
        <v>100</v>
      </c>
      <c r="H931" s="66">
        <f t="shared" si="200"/>
        <v>0.16611295681063123</v>
      </c>
      <c r="I931" s="7"/>
      <c r="J931" s="2">
        <f t="shared" si="205"/>
        <v>0.5830564784053156</v>
      </c>
      <c r="K931" s="2">
        <f t="shared" si="206"/>
        <v>0.4169435215946844</v>
      </c>
      <c r="L931" s="2">
        <f t="shared" si="207"/>
        <v>0</v>
      </c>
      <c r="M931" s="2">
        <f t="shared" si="208"/>
        <v>0</v>
      </c>
      <c r="N931" s="61">
        <v>351</v>
      </c>
      <c r="O931" s="61">
        <v>251</v>
      </c>
      <c r="X931" s="61">
        <v>0</v>
      </c>
      <c r="AG931" t="str">
        <f t="shared" si="201"/>
        <v>New Salem</v>
      </c>
      <c r="AH931" t="s">
        <v>501</v>
      </c>
      <c r="AI931">
        <v>1</v>
      </c>
      <c r="AK931">
        <v>1</v>
      </c>
      <c r="AL931" s="105">
        <v>25</v>
      </c>
      <c r="AM931" s="107">
        <v>11</v>
      </c>
      <c r="AN931" s="107">
        <v>85</v>
      </c>
      <c r="AO931" s="111">
        <v>45490</v>
      </c>
      <c r="AP931" s="111">
        <f t="shared" si="202"/>
        <v>25011</v>
      </c>
      <c r="AQ931" t="s">
        <v>2345</v>
      </c>
      <c r="AR931">
        <f t="shared" si="209"/>
        <v>2545490</v>
      </c>
      <c r="AV931">
        <v>58.75</v>
      </c>
      <c r="AW931">
        <v>13.77</v>
      </c>
      <c r="AX931">
        <v>44.98</v>
      </c>
    </row>
    <row r="932" spans="1:50" hidden="1" outlineLevel="1">
      <c r="A932" s="62" t="s">
        <v>2081</v>
      </c>
      <c r="B932" s="8" t="s">
        <v>1359</v>
      </c>
      <c r="C932" s="1">
        <f t="shared" si="203"/>
        <v>4457</v>
      </c>
      <c r="D932" s="8">
        <f>IF(N932&gt;0, RANK(N932,(N932:P932,Q932:AE932)),0)</f>
        <v>2</v>
      </c>
      <c r="E932" s="8">
        <f>IF(O932&gt;0,RANK(O932,(N932:P932,Q932:AE932)),0)</f>
        <v>1</v>
      </c>
      <c r="F932" s="8">
        <f t="shared" si="204"/>
        <v>0</v>
      </c>
      <c r="G932" s="61">
        <f t="shared" ref="G932:G995" si="210">IF(C932&gt;0,MAX(N932:P932)-LARGE(N932:P932,2),0)</f>
        <v>509</v>
      </c>
      <c r="H932" s="66">
        <f t="shared" ref="H932:H995" si="211">IF(C932&gt;0,G932/C932,0)</f>
        <v>0.11420237828135517</v>
      </c>
      <c r="I932" s="7"/>
      <c r="J932" s="2">
        <f t="shared" si="205"/>
        <v>0.44267444469374018</v>
      </c>
      <c r="K932" s="2">
        <f t="shared" si="206"/>
        <v>0.55687682297509533</v>
      </c>
      <c r="L932" s="2">
        <f t="shared" si="207"/>
        <v>0</v>
      </c>
      <c r="M932" s="2">
        <f t="shared" si="208"/>
        <v>4.4873233116449196E-4</v>
      </c>
      <c r="N932" s="61">
        <v>1973</v>
      </c>
      <c r="O932" s="61">
        <v>2482</v>
      </c>
      <c r="X932" s="61">
        <v>2</v>
      </c>
      <c r="AG932" t="str">
        <f t="shared" ref="AG932:AG995" si="212">A932</f>
        <v>Newbury</v>
      </c>
      <c r="AH932" t="s">
        <v>528</v>
      </c>
      <c r="AI932">
        <v>6</v>
      </c>
      <c r="AK932">
        <v>1</v>
      </c>
      <c r="AL932" s="105">
        <v>25</v>
      </c>
      <c r="AM932" s="107">
        <v>9</v>
      </c>
      <c r="AN932" s="107">
        <v>110</v>
      </c>
      <c r="AO932" s="111">
        <v>45175</v>
      </c>
      <c r="AP932" s="111">
        <f t="shared" si="202"/>
        <v>25009</v>
      </c>
      <c r="AQ932" t="s">
        <v>2345</v>
      </c>
      <c r="AR932">
        <f t="shared" si="209"/>
        <v>2545175</v>
      </c>
      <c r="AV932">
        <v>26.45</v>
      </c>
      <c r="AW932">
        <v>2.2000000000000002</v>
      </c>
      <c r="AX932">
        <v>24.25</v>
      </c>
    </row>
    <row r="933" spans="1:50" hidden="1" outlineLevel="1">
      <c r="A933" s="62" t="s">
        <v>571</v>
      </c>
      <c r="B933" s="8" t="s">
        <v>1359</v>
      </c>
      <c r="C933" s="1">
        <f t="shared" si="203"/>
        <v>10988</v>
      </c>
      <c r="D933" s="8">
        <f>IF(N933&gt;0, RANK(N933,(N933:P933,Q933:AE933)),0)</f>
        <v>1</v>
      </c>
      <c r="E933" s="8">
        <f>IF(O933&gt;0,RANK(O933,(N933:P933,Q933:AE933)),0)</f>
        <v>2</v>
      </c>
      <c r="F933" s="8">
        <f t="shared" si="204"/>
        <v>0</v>
      </c>
      <c r="G933" s="61">
        <f t="shared" si="210"/>
        <v>610</v>
      </c>
      <c r="H933" s="66">
        <f t="shared" si="211"/>
        <v>5.5515107389879866E-2</v>
      </c>
      <c r="I933" s="7"/>
      <c r="J933" s="2">
        <f t="shared" si="205"/>
        <v>0.52775755369493993</v>
      </c>
      <c r="K933" s="2">
        <f t="shared" si="206"/>
        <v>0.47224244630506007</v>
      </c>
      <c r="L933" s="2">
        <f t="shared" si="207"/>
        <v>0</v>
      </c>
      <c r="M933" s="2">
        <f t="shared" si="208"/>
        <v>0</v>
      </c>
      <c r="N933" s="61">
        <v>5799</v>
      </c>
      <c r="O933" s="61">
        <v>5189</v>
      </c>
      <c r="X933" s="61">
        <v>0</v>
      </c>
      <c r="AG933" t="str">
        <f t="shared" si="212"/>
        <v>Newburyport</v>
      </c>
      <c r="AH933" t="s">
        <v>528</v>
      </c>
      <c r="AI933">
        <v>6</v>
      </c>
      <c r="AK933">
        <v>1</v>
      </c>
      <c r="AL933" s="105">
        <v>25</v>
      </c>
      <c r="AM933" s="107">
        <v>9</v>
      </c>
      <c r="AN933" s="107">
        <v>115</v>
      </c>
      <c r="AO933" s="111">
        <v>45245</v>
      </c>
      <c r="AP933" s="111">
        <f t="shared" si="202"/>
        <v>25009</v>
      </c>
      <c r="AQ933" t="s">
        <v>1462</v>
      </c>
      <c r="AR933">
        <f t="shared" si="209"/>
        <v>2545245</v>
      </c>
      <c r="AV933">
        <v>10.59</v>
      </c>
      <c r="AW933">
        <v>2.2000000000000002</v>
      </c>
      <c r="AX933">
        <v>8.3800000000000008</v>
      </c>
    </row>
    <row r="934" spans="1:50" hidden="1" outlineLevel="1">
      <c r="A934" s="62" t="s">
        <v>900</v>
      </c>
      <c r="B934" s="8" t="s">
        <v>1359</v>
      </c>
      <c r="C934" s="1">
        <f t="shared" si="203"/>
        <v>44939</v>
      </c>
      <c r="D934" s="8">
        <f>IF(N934&gt;0, RANK(N934,(N934:P934,Q934:AE934)),0)</f>
        <v>1</v>
      </c>
      <c r="E934" s="8">
        <f>IF(O934&gt;0,RANK(O934,(N934:P934,Q934:AE934)),0)</f>
        <v>2</v>
      </c>
      <c r="F934" s="8">
        <f t="shared" si="204"/>
        <v>0</v>
      </c>
      <c r="G934" s="61">
        <f t="shared" si="210"/>
        <v>14834</v>
      </c>
      <c r="H934" s="66">
        <f t="shared" si="211"/>
        <v>0.33009190235652774</v>
      </c>
      <c r="I934" s="7"/>
      <c r="J934" s="2">
        <f t="shared" si="205"/>
        <v>0.66463428202674735</v>
      </c>
      <c r="K934" s="2">
        <f t="shared" si="206"/>
        <v>0.33454237967021966</v>
      </c>
      <c r="L934" s="2">
        <f t="shared" si="207"/>
        <v>0</v>
      </c>
      <c r="M934" s="2">
        <f t="shared" si="208"/>
        <v>8.2333830303299438E-4</v>
      </c>
      <c r="N934" s="61">
        <v>29868</v>
      </c>
      <c r="O934" s="61">
        <v>15034</v>
      </c>
      <c r="X934" s="61">
        <v>37</v>
      </c>
      <c r="AG934" t="str">
        <f t="shared" si="212"/>
        <v>Newton</v>
      </c>
      <c r="AH934" t="s">
        <v>1161</v>
      </c>
      <c r="AI934">
        <v>4</v>
      </c>
      <c r="AK934">
        <v>1</v>
      </c>
      <c r="AL934" s="105">
        <v>25</v>
      </c>
      <c r="AM934" s="107">
        <v>17</v>
      </c>
      <c r="AN934" s="107">
        <v>165</v>
      </c>
      <c r="AO934" s="111">
        <v>45560</v>
      </c>
      <c r="AP934" s="111">
        <f t="shared" si="202"/>
        <v>25017</v>
      </c>
      <c r="AQ934" t="s">
        <v>1462</v>
      </c>
      <c r="AR934">
        <f t="shared" si="209"/>
        <v>2545560</v>
      </c>
      <c r="AV934">
        <v>18.2</v>
      </c>
      <c r="AW934">
        <v>0.15</v>
      </c>
      <c r="AX934">
        <v>18.05</v>
      </c>
    </row>
    <row r="935" spans="1:50" hidden="1" outlineLevel="1">
      <c r="A935" s="62" t="s">
        <v>159</v>
      </c>
      <c r="B935" s="8" t="s">
        <v>1359</v>
      </c>
      <c r="C935" s="1">
        <f t="shared" si="203"/>
        <v>5725</v>
      </c>
      <c r="D935" s="8">
        <f>IF(N935&gt;0, RANK(N935,(N935:P935,Q935:AE935)),0)</f>
        <v>2</v>
      </c>
      <c r="E935" s="8">
        <f>IF(O935&gt;0,RANK(O935,(N935:P935,Q935:AE935)),0)</f>
        <v>1</v>
      </c>
      <c r="F935" s="8">
        <f t="shared" si="204"/>
        <v>0</v>
      </c>
      <c r="G935" s="61">
        <f t="shared" si="210"/>
        <v>1956</v>
      </c>
      <c r="H935" s="66">
        <f t="shared" si="211"/>
        <v>0.3416593886462882</v>
      </c>
      <c r="I935" s="7"/>
      <c r="J935" s="2">
        <f t="shared" si="205"/>
        <v>0.32855895196506552</v>
      </c>
      <c r="K935" s="2">
        <f t="shared" si="206"/>
        <v>0.67021834061135366</v>
      </c>
      <c r="L935" s="2">
        <f t="shared" si="207"/>
        <v>0</v>
      </c>
      <c r="M935" s="2">
        <f t="shared" si="208"/>
        <v>1.2227074235807711E-3</v>
      </c>
      <c r="N935" s="61">
        <v>1881</v>
      </c>
      <c r="O935" s="61">
        <v>3837</v>
      </c>
      <c r="X935" s="61">
        <v>7</v>
      </c>
      <c r="AG935" t="str">
        <f t="shared" si="212"/>
        <v>Norfolk</v>
      </c>
      <c r="AH935" t="s">
        <v>159</v>
      </c>
      <c r="AI935">
        <v>4</v>
      </c>
      <c r="AK935">
        <v>1</v>
      </c>
      <c r="AL935" s="105">
        <v>25</v>
      </c>
      <c r="AM935" s="107">
        <v>21</v>
      </c>
      <c r="AN935" s="107">
        <v>85</v>
      </c>
      <c r="AO935" s="111">
        <v>46050</v>
      </c>
      <c r="AP935" s="111">
        <f t="shared" ref="AP935:AP998" si="213">AL935*1000+AM935</f>
        <v>25021</v>
      </c>
      <c r="AQ935" t="s">
        <v>2345</v>
      </c>
      <c r="AR935">
        <f t="shared" si="209"/>
        <v>2546050</v>
      </c>
      <c r="AV935">
        <v>15.19</v>
      </c>
      <c r="AW935">
        <v>0.35</v>
      </c>
      <c r="AX935">
        <v>14.84</v>
      </c>
    </row>
    <row r="936" spans="1:50" hidden="1" outlineLevel="1">
      <c r="A936" s="62" t="s">
        <v>989</v>
      </c>
      <c r="B936" s="8" t="s">
        <v>1359</v>
      </c>
      <c r="C936" s="1">
        <f t="shared" si="203"/>
        <v>5730</v>
      </c>
      <c r="D936" s="8">
        <f>IF(N936&gt;0, RANK(N936,(N936:P936,Q936:AE936)),0)</f>
        <v>1</v>
      </c>
      <c r="E936" s="8">
        <f>IF(O936&gt;0,RANK(O936,(N936:P936,Q936:AE936)),0)</f>
        <v>2</v>
      </c>
      <c r="F936" s="8">
        <f t="shared" si="204"/>
        <v>0</v>
      </c>
      <c r="G936" s="61">
        <f t="shared" si="210"/>
        <v>2525</v>
      </c>
      <c r="H936" s="66">
        <f t="shared" si="211"/>
        <v>0.44066317626527052</v>
      </c>
      <c r="I936" s="7"/>
      <c r="J936" s="2">
        <f t="shared" si="205"/>
        <v>0.7200698080279232</v>
      </c>
      <c r="K936" s="2">
        <f t="shared" si="206"/>
        <v>0.27940663176265268</v>
      </c>
      <c r="L936" s="2">
        <f t="shared" si="207"/>
        <v>0</v>
      </c>
      <c r="M936" s="2">
        <f t="shared" si="208"/>
        <v>5.2356020942412318E-4</v>
      </c>
      <c r="N936" s="61">
        <v>4126</v>
      </c>
      <c r="O936" s="61">
        <v>1601</v>
      </c>
      <c r="X936" s="61">
        <v>3</v>
      </c>
      <c r="AG936" t="str">
        <f t="shared" si="212"/>
        <v>North Adams</v>
      </c>
      <c r="AH936" t="s">
        <v>865</v>
      </c>
      <c r="AI936">
        <v>1</v>
      </c>
      <c r="AK936">
        <v>1</v>
      </c>
      <c r="AL936" s="105">
        <v>25</v>
      </c>
      <c r="AM936" s="107">
        <v>3</v>
      </c>
      <c r="AN936" s="107">
        <v>95</v>
      </c>
      <c r="AO936" s="111">
        <v>46225</v>
      </c>
      <c r="AP936" s="111">
        <f t="shared" si="213"/>
        <v>25003</v>
      </c>
      <c r="AQ936" t="s">
        <v>1462</v>
      </c>
      <c r="AR936">
        <f t="shared" si="209"/>
        <v>2546225</v>
      </c>
      <c r="AV936">
        <v>20.57</v>
      </c>
      <c r="AW936">
        <v>0.13</v>
      </c>
      <c r="AX936">
        <v>20.440000000000001</v>
      </c>
    </row>
    <row r="937" spans="1:50" hidden="1" outlineLevel="1">
      <c r="A937" s="62" t="s">
        <v>2214</v>
      </c>
      <c r="B937" s="8" t="s">
        <v>1359</v>
      </c>
      <c r="C937" s="1">
        <f t="shared" si="203"/>
        <v>15244</v>
      </c>
      <c r="D937" s="8">
        <f>IF(N937&gt;0, RANK(N937,(N937:P937,Q937:AE937)),0)</f>
        <v>2</v>
      </c>
      <c r="E937" s="8">
        <f>IF(O937&gt;0,RANK(O937,(N937:P937,Q937:AE937)),0)</f>
        <v>1</v>
      </c>
      <c r="F937" s="8">
        <f t="shared" si="204"/>
        <v>0</v>
      </c>
      <c r="G937" s="61">
        <f t="shared" si="210"/>
        <v>3524</v>
      </c>
      <c r="H937" s="66">
        <f t="shared" si="211"/>
        <v>0.23117292049330884</v>
      </c>
      <c r="I937" s="7"/>
      <c r="J937" s="2">
        <f t="shared" si="205"/>
        <v>0.38441353975334558</v>
      </c>
      <c r="K937" s="2">
        <f t="shared" si="206"/>
        <v>0.61558646024665442</v>
      </c>
      <c r="L937" s="2">
        <f t="shared" si="207"/>
        <v>0</v>
      </c>
      <c r="M937" s="2">
        <f t="shared" si="208"/>
        <v>0</v>
      </c>
      <c r="N937" s="61">
        <v>5860</v>
      </c>
      <c r="O937" s="61">
        <v>9384</v>
      </c>
      <c r="X937" s="61">
        <v>0</v>
      </c>
      <c r="AG937" t="str">
        <f t="shared" si="212"/>
        <v>North Andover</v>
      </c>
      <c r="AH937" t="s">
        <v>528</v>
      </c>
      <c r="AI937">
        <v>6</v>
      </c>
      <c r="AK937">
        <v>1</v>
      </c>
      <c r="AL937" s="105">
        <v>25</v>
      </c>
      <c r="AM937" s="107">
        <v>9</v>
      </c>
      <c r="AN937" s="107">
        <v>120</v>
      </c>
      <c r="AO937" s="111">
        <v>46365</v>
      </c>
      <c r="AP937" s="111">
        <f t="shared" si="213"/>
        <v>25009</v>
      </c>
      <c r="AQ937" t="s">
        <v>2345</v>
      </c>
      <c r="AR937">
        <f t="shared" si="209"/>
        <v>2546365</v>
      </c>
      <c r="AV937">
        <v>27.84</v>
      </c>
      <c r="AW937">
        <v>1.19</v>
      </c>
      <c r="AX937">
        <v>26.65</v>
      </c>
    </row>
    <row r="938" spans="1:50" hidden="1" outlineLevel="1">
      <c r="A938" s="62" t="s">
        <v>1266</v>
      </c>
      <c r="B938" s="8" t="s">
        <v>1359</v>
      </c>
      <c r="C938" s="1">
        <f t="shared" si="203"/>
        <v>14241</v>
      </c>
      <c r="D938" s="8">
        <f>IF(N938&gt;0, RANK(N938,(N938:P938,Q938:AE938)),0)</f>
        <v>2</v>
      </c>
      <c r="E938" s="8">
        <f>IF(O938&gt;0,RANK(O938,(N938:P938,Q938:AE938)),0)</f>
        <v>1</v>
      </c>
      <c r="F938" s="8">
        <f t="shared" si="204"/>
        <v>0</v>
      </c>
      <c r="G938" s="61">
        <f t="shared" si="210"/>
        <v>3887</v>
      </c>
      <c r="H938" s="66">
        <f t="shared" si="211"/>
        <v>0.27294431570816657</v>
      </c>
      <c r="I938" s="7"/>
      <c r="J938" s="2">
        <f t="shared" si="205"/>
        <v>0.36352784214591671</v>
      </c>
      <c r="K938" s="2">
        <f t="shared" si="206"/>
        <v>0.63647215785408329</v>
      </c>
      <c r="L938" s="2">
        <f t="shared" si="207"/>
        <v>0</v>
      </c>
      <c r="M938" s="2">
        <f t="shared" si="208"/>
        <v>0</v>
      </c>
      <c r="N938" s="61">
        <v>5177</v>
      </c>
      <c r="O938" s="61">
        <v>9064</v>
      </c>
      <c r="X938" s="61">
        <v>0</v>
      </c>
      <c r="AG938" t="str">
        <f t="shared" si="212"/>
        <v>North Attleborough</v>
      </c>
      <c r="AH938" t="s">
        <v>1121</v>
      </c>
      <c r="AI938">
        <v>3</v>
      </c>
      <c r="AK938">
        <v>1</v>
      </c>
      <c r="AL938" s="105">
        <v>25</v>
      </c>
      <c r="AM938" s="107">
        <v>5</v>
      </c>
      <c r="AN938" s="107">
        <v>60</v>
      </c>
      <c r="AO938" s="111">
        <v>46575</v>
      </c>
      <c r="AP938" s="111">
        <f t="shared" si="213"/>
        <v>25005</v>
      </c>
      <c r="AQ938" t="s">
        <v>2345</v>
      </c>
      <c r="AR938">
        <f t="shared" si="209"/>
        <v>2546575</v>
      </c>
      <c r="AV938">
        <v>19.05</v>
      </c>
      <c r="AW938">
        <v>0.41</v>
      </c>
      <c r="AX938">
        <v>18.64</v>
      </c>
    </row>
    <row r="939" spans="1:50" hidden="1" outlineLevel="1">
      <c r="A939" s="62" t="s">
        <v>1211</v>
      </c>
      <c r="B939" s="8" t="s">
        <v>1359</v>
      </c>
      <c r="C939" s="1">
        <f t="shared" si="203"/>
        <v>2369</v>
      </c>
      <c r="D939" s="8">
        <f>IF(N939&gt;0, RANK(N939,(N939:P939,Q939:AE939)),0)</f>
        <v>2</v>
      </c>
      <c r="E939" s="8">
        <f>IF(O939&gt;0,RANK(O939,(N939:P939,Q939:AE939)),0)</f>
        <v>1</v>
      </c>
      <c r="F939" s="8">
        <f t="shared" si="204"/>
        <v>0</v>
      </c>
      <c r="G939" s="61">
        <f t="shared" si="210"/>
        <v>613</v>
      </c>
      <c r="H939" s="66">
        <f t="shared" si="211"/>
        <v>0.25875897002954834</v>
      </c>
      <c r="I939" s="7"/>
      <c r="J939" s="2">
        <f t="shared" si="205"/>
        <v>0.37019839594765724</v>
      </c>
      <c r="K939" s="2">
        <f t="shared" si="206"/>
        <v>0.62895736597720553</v>
      </c>
      <c r="L939" s="2">
        <f t="shared" si="207"/>
        <v>0</v>
      </c>
      <c r="M939" s="2">
        <f t="shared" si="208"/>
        <v>8.4423807513722693E-4</v>
      </c>
      <c r="N939" s="61">
        <v>877</v>
      </c>
      <c r="O939" s="61">
        <v>1490</v>
      </c>
      <c r="X939" s="61">
        <v>2</v>
      </c>
      <c r="AG939" t="str">
        <f t="shared" si="212"/>
        <v>North Brookfield</v>
      </c>
      <c r="AH939" s="8" t="s">
        <v>56</v>
      </c>
      <c r="AI939" s="8">
        <v>2</v>
      </c>
      <c r="AK939">
        <v>1</v>
      </c>
      <c r="AL939" s="105">
        <v>25</v>
      </c>
      <c r="AM939" s="107">
        <v>27</v>
      </c>
      <c r="AN939" s="107">
        <v>170</v>
      </c>
      <c r="AO939" s="111">
        <v>47135</v>
      </c>
      <c r="AP939" s="111">
        <f t="shared" si="213"/>
        <v>25027</v>
      </c>
      <c r="AQ939" t="s">
        <v>2345</v>
      </c>
      <c r="AR939">
        <f t="shared" si="209"/>
        <v>2547135</v>
      </c>
      <c r="AV939">
        <v>21.73</v>
      </c>
      <c r="AW939">
        <v>0.66</v>
      </c>
      <c r="AX939">
        <v>21.06</v>
      </c>
    </row>
    <row r="940" spans="1:50" hidden="1" outlineLevel="1">
      <c r="A940" s="62" t="s">
        <v>1732</v>
      </c>
      <c r="B940" s="8" t="s">
        <v>1359</v>
      </c>
      <c r="C940" s="1">
        <f t="shared" si="203"/>
        <v>8740</v>
      </c>
      <c r="D940" s="8">
        <f>IF(N940&gt;0, RANK(N940,(N940:P940,Q940:AE940)),0)</f>
        <v>2</v>
      </c>
      <c r="E940" s="8">
        <f>IF(O940&gt;0,RANK(O940,(N940:P940,Q940:AE940)),0)</f>
        <v>1</v>
      </c>
      <c r="F940" s="8">
        <f t="shared" si="204"/>
        <v>0</v>
      </c>
      <c r="G940" s="61">
        <f t="shared" si="210"/>
        <v>2318</v>
      </c>
      <c r="H940" s="66">
        <f t="shared" si="211"/>
        <v>0.26521739130434785</v>
      </c>
      <c r="I940" s="7"/>
      <c r="J940" s="2">
        <f t="shared" si="205"/>
        <v>0.36727688787185353</v>
      </c>
      <c r="K940" s="2">
        <f t="shared" si="206"/>
        <v>0.63249427917620138</v>
      </c>
      <c r="L940" s="2">
        <f t="shared" si="207"/>
        <v>0</v>
      </c>
      <c r="M940" s="2">
        <f t="shared" si="208"/>
        <v>2.2883295194509046E-4</v>
      </c>
      <c r="N940" s="61">
        <v>3210</v>
      </c>
      <c r="O940" s="61">
        <v>5528</v>
      </c>
      <c r="X940" s="61">
        <v>2</v>
      </c>
      <c r="AG940" t="str">
        <f t="shared" si="212"/>
        <v>North Reading</v>
      </c>
      <c r="AH940" t="s">
        <v>1161</v>
      </c>
      <c r="AI940">
        <v>6</v>
      </c>
      <c r="AK940">
        <v>1</v>
      </c>
      <c r="AL940" s="105">
        <v>25</v>
      </c>
      <c r="AM940" s="107">
        <v>17</v>
      </c>
      <c r="AN940" s="107">
        <v>170</v>
      </c>
      <c r="AO940" s="111">
        <v>48955</v>
      </c>
      <c r="AP940" s="111">
        <f t="shared" si="213"/>
        <v>25017</v>
      </c>
      <c r="AQ940" t="s">
        <v>2345</v>
      </c>
      <c r="AR940">
        <f t="shared" si="209"/>
        <v>2548955</v>
      </c>
      <c r="AV940">
        <v>13.51</v>
      </c>
      <c r="AW940">
        <v>0.25</v>
      </c>
      <c r="AX940">
        <v>13.25</v>
      </c>
    </row>
    <row r="941" spans="1:50" hidden="1" outlineLevel="1">
      <c r="A941" s="62" t="s">
        <v>1782</v>
      </c>
      <c r="B941" s="8" t="s">
        <v>1359</v>
      </c>
      <c r="C941" s="1">
        <f t="shared" si="203"/>
        <v>16028</v>
      </c>
      <c r="D941" s="8">
        <f>IF(N941&gt;0, RANK(N941,(N941:P941,Q941:AE941)),0)</f>
        <v>1</v>
      </c>
      <c r="E941" s="8">
        <f>IF(O941&gt;0,RANK(O941,(N941:P941,Q941:AE941)),0)</f>
        <v>2</v>
      </c>
      <c r="F941" s="8">
        <f t="shared" si="204"/>
        <v>0</v>
      </c>
      <c r="G941" s="61">
        <f t="shared" si="210"/>
        <v>10087</v>
      </c>
      <c r="H941" s="66">
        <f t="shared" si="211"/>
        <v>0.62933616171699525</v>
      </c>
      <c r="I941" s="7"/>
      <c r="J941" s="2">
        <f t="shared" si="205"/>
        <v>0.81432493137010231</v>
      </c>
      <c r="K941" s="2">
        <f t="shared" si="206"/>
        <v>0.18498876965310707</v>
      </c>
      <c r="L941" s="2">
        <f t="shared" si="207"/>
        <v>0</v>
      </c>
      <c r="M941" s="2">
        <f t="shared" si="208"/>
        <v>6.8629897679062246E-4</v>
      </c>
      <c r="N941" s="61">
        <v>13052</v>
      </c>
      <c r="O941" s="61">
        <v>2965</v>
      </c>
      <c r="X941" s="61">
        <v>11</v>
      </c>
      <c r="AG941" t="str">
        <f t="shared" si="212"/>
        <v>Northampton</v>
      </c>
      <c r="AH941" t="s">
        <v>1112</v>
      </c>
      <c r="AI941">
        <v>2</v>
      </c>
      <c r="AK941">
        <v>1</v>
      </c>
      <c r="AL941" s="105">
        <v>25</v>
      </c>
      <c r="AM941" s="107">
        <v>15</v>
      </c>
      <c r="AN941" s="107">
        <v>60</v>
      </c>
      <c r="AO941" s="111">
        <v>46330</v>
      </c>
      <c r="AP941" s="111">
        <f t="shared" si="213"/>
        <v>25015</v>
      </c>
      <c r="AQ941" t="s">
        <v>1462</v>
      </c>
      <c r="AR941">
        <f t="shared" si="209"/>
        <v>2546330</v>
      </c>
      <c r="AV941">
        <v>35.6</v>
      </c>
      <c r="AW941">
        <v>1.1399999999999999</v>
      </c>
      <c r="AX941">
        <v>34.46</v>
      </c>
    </row>
    <row r="942" spans="1:50" hidden="1" outlineLevel="1">
      <c r="A942" s="62" t="s">
        <v>2125</v>
      </c>
      <c r="B942" s="8" t="s">
        <v>1359</v>
      </c>
      <c r="C942" s="1">
        <f t="shared" si="203"/>
        <v>8384</v>
      </c>
      <c r="D942" s="8">
        <f>IF(N942&gt;0, RANK(N942,(N942:P942,Q942:AE942)),0)</f>
        <v>2</v>
      </c>
      <c r="E942" s="8">
        <f>IF(O942&gt;0,RANK(O942,(N942:P942,Q942:AE942)),0)</f>
        <v>1</v>
      </c>
      <c r="F942" s="8">
        <f t="shared" si="204"/>
        <v>0</v>
      </c>
      <c r="G942" s="61">
        <f t="shared" si="210"/>
        <v>1109</v>
      </c>
      <c r="H942" s="66">
        <f t="shared" si="211"/>
        <v>0.13227576335877864</v>
      </c>
      <c r="I942" s="7"/>
      <c r="J942" s="2">
        <f t="shared" si="205"/>
        <v>0.43332538167938933</v>
      </c>
      <c r="K942" s="2">
        <f t="shared" si="206"/>
        <v>0.56560114503816794</v>
      </c>
      <c r="L942" s="2">
        <f t="shared" si="207"/>
        <v>0</v>
      </c>
      <c r="M942" s="2">
        <f t="shared" si="208"/>
        <v>1.0734732824426718E-3</v>
      </c>
      <c r="N942" s="61">
        <v>3633</v>
      </c>
      <c r="O942" s="61">
        <v>4742</v>
      </c>
      <c r="X942" s="61">
        <v>9</v>
      </c>
      <c r="AG942" t="str">
        <f t="shared" si="212"/>
        <v>Northborough</v>
      </c>
      <c r="AH942" s="8" t="s">
        <v>56</v>
      </c>
      <c r="AI942" s="8">
        <v>3</v>
      </c>
      <c r="AK942">
        <v>1</v>
      </c>
      <c r="AL942" s="105">
        <v>25</v>
      </c>
      <c r="AM942" s="107">
        <v>27</v>
      </c>
      <c r="AN942" s="107">
        <v>160</v>
      </c>
      <c r="AO942" s="111">
        <v>46820</v>
      </c>
      <c r="AP942" s="111">
        <f t="shared" si="213"/>
        <v>25027</v>
      </c>
      <c r="AQ942" t="s">
        <v>2345</v>
      </c>
      <c r="AR942">
        <f t="shared" si="209"/>
        <v>2546820</v>
      </c>
      <c r="AV942">
        <v>18.75</v>
      </c>
      <c r="AW942">
        <v>0.22</v>
      </c>
      <c r="AX942">
        <v>18.53</v>
      </c>
    </row>
    <row r="943" spans="1:50" hidden="1" outlineLevel="1">
      <c r="A943" s="62" t="s">
        <v>2026</v>
      </c>
      <c r="B943" s="8" t="s">
        <v>1359</v>
      </c>
      <c r="C943" s="1">
        <f t="shared" si="203"/>
        <v>7681</v>
      </c>
      <c r="D943" s="8">
        <f>IF(N943&gt;0, RANK(N943,(N943:P943,Q943:AE943)),0)</f>
        <v>2</v>
      </c>
      <c r="E943" s="8">
        <f>IF(O943&gt;0,RANK(O943,(N943:P943,Q943:AE943)),0)</f>
        <v>1</v>
      </c>
      <c r="F943" s="8">
        <f t="shared" si="204"/>
        <v>0</v>
      </c>
      <c r="G943" s="61">
        <f t="shared" si="210"/>
        <v>2150</v>
      </c>
      <c r="H943" s="66">
        <f t="shared" si="211"/>
        <v>0.27991146986069521</v>
      </c>
      <c r="I943" s="7"/>
      <c r="J943" s="2">
        <f t="shared" si="205"/>
        <v>0.35997916937898711</v>
      </c>
      <c r="K943" s="2">
        <f t="shared" si="206"/>
        <v>0.63989063923968237</v>
      </c>
      <c r="L943" s="2">
        <f t="shared" si="207"/>
        <v>0</v>
      </c>
      <c r="M943" s="2">
        <f t="shared" si="208"/>
        <v>1.3019138133052444E-4</v>
      </c>
      <c r="N943" s="61">
        <v>2765</v>
      </c>
      <c r="O943" s="61">
        <v>4915</v>
      </c>
      <c r="X943" s="61">
        <v>1</v>
      </c>
      <c r="AG943" t="str">
        <f t="shared" si="212"/>
        <v>Northbridge</v>
      </c>
      <c r="AH943" s="8" t="s">
        <v>56</v>
      </c>
      <c r="AI943" s="8">
        <v>2</v>
      </c>
      <c r="AK943">
        <v>1</v>
      </c>
      <c r="AL943" s="105">
        <v>25</v>
      </c>
      <c r="AM943" s="107">
        <v>27</v>
      </c>
      <c r="AN943" s="107">
        <v>165</v>
      </c>
      <c r="AO943" s="111">
        <v>46925</v>
      </c>
      <c r="AP943" s="111">
        <f t="shared" si="213"/>
        <v>25027</v>
      </c>
      <c r="AQ943" t="s">
        <v>2345</v>
      </c>
      <c r="AR943">
        <f t="shared" si="209"/>
        <v>2546925</v>
      </c>
      <c r="AV943">
        <v>18.059999999999999</v>
      </c>
      <c r="AW943">
        <v>0.88</v>
      </c>
      <c r="AX943">
        <v>17.18</v>
      </c>
    </row>
    <row r="944" spans="1:50" hidden="1" outlineLevel="1">
      <c r="A944" s="62" t="s">
        <v>1209</v>
      </c>
      <c r="B944" s="8" t="s">
        <v>1359</v>
      </c>
      <c r="C944" s="1">
        <f t="shared" si="203"/>
        <v>1626</v>
      </c>
      <c r="D944" s="8">
        <f>IF(N944&gt;0, RANK(N944,(N944:P944,Q944:AE944)),0)</f>
        <v>1</v>
      </c>
      <c r="E944" s="8">
        <f>IF(O944&gt;0,RANK(O944,(N944:P944,Q944:AE944)),0)</f>
        <v>2</v>
      </c>
      <c r="F944" s="8">
        <f t="shared" si="204"/>
        <v>0</v>
      </c>
      <c r="G944" s="61">
        <f t="shared" si="210"/>
        <v>403</v>
      </c>
      <c r="H944" s="66">
        <f t="shared" si="211"/>
        <v>0.24784747847478475</v>
      </c>
      <c r="I944" s="7"/>
      <c r="J944" s="2">
        <f t="shared" si="205"/>
        <v>0.62361623616236161</v>
      </c>
      <c r="K944" s="2">
        <f t="shared" si="206"/>
        <v>0.37576875768757689</v>
      </c>
      <c r="L944" s="2">
        <f t="shared" si="207"/>
        <v>0</v>
      </c>
      <c r="M944" s="2">
        <f t="shared" si="208"/>
        <v>6.1500615006149228E-4</v>
      </c>
      <c r="N944" s="61">
        <v>1014</v>
      </c>
      <c r="O944" s="61">
        <v>611</v>
      </c>
      <c r="X944" s="61">
        <v>1</v>
      </c>
      <c r="AG944" t="str">
        <f t="shared" si="212"/>
        <v>Northfield</v>
      </c>
      <c r="AH944" t="s">
        <v>501</v>
      </c>
      <c r="AI944">
        <v>1</v>
      </c>
      <c r="AK944">
        <v>1</v>
      </c>
      <c r="AL944" s="105">
        <v>25</v>
      </c>
      <c r="AM944" s="107">
        <v>11</v>
      </c>
      <c r="AN944" s="107">
        <v>90</v>
      </c>
      <c r="AO944" s="111">
        <v>47835</v>
      </c>
      <c r="AP944" s="111">
        <f t="shared" si="213"/>
        <v>25011</v>
      </c>
      <c r="AQ944" t="s">
        <v>2345</v>
      </c>
      <c r="AR944">
        <f t="shared" si="209"/>
        <v>2547835</v>
      </c>
      <c r="AV944">
        <v>35.36</v>
      </c>
      <c r="AW944">
        <v>0.95</v>
      </c>
      <c r="AX944">
        <v>34.409999999999997</v>
      </c>
    </row>
    <row r="945" spans="1:50" hidden="1" outlineLevel="1">
      <c r="A945" s="62" t="s">
        <v>1560</v>
      </c>
      <c r="B945" s="8" t="s">
        <v>1359</v>
      </c>
      <c r="C945" s="1">
        <f t="shared" si="203"/>
        <v>9078</v>
      </c>
      <c r="D945" s="8">
        <f>IF(N945&gt;0, RANK(N945,(N945:P945,Q945:AE945)),0)</f>
        <v>2</v>
      </c>
      <c r="E945" s="8">
        <f>IF(O945&gt;0,RANK(O945,(N945:P945,Q945:AE945)),0)</f>
        <v>1</v>
      </c>
      <c r="F945" s="8">
        <f t="shared" si="204"/>
        <v>0</v>
      </c>
      <c r="G945" s="61">
        <f t="shared" si="210"/>
        <v>1770</v>
      </c>
      <c r="H945" s="66">
        <f t="shared" si="211"/>
        <v>0.19497686715135493</v>
      </c>
      <c r="I945" s="7"/>
      <c r="J945" s="2">
        <f t="shared" si="205"/>
        <v>0.40229125358008372</v>
      </c>
      <c r="K945" s="2">
        <f t="shared" si="206"/>
        <v>0.59726812073143865</v>
      </c>
      <c r="L945" s="2">
        <f t="shared" si="207"/>
        <v>0</v>
      </c>
      <c r="M945" s="2">
        <f t="shared" si="208"/>
        <v>4.4062568847758055E-4</v>
      </c>
      <c r="N945" s="61">
        <v>3652</v>
      </c>
      <c r="O945" s="61">
        <v>5422</v>
      </c>
      <c r="X945" s="61">
        <v>4</v>
      </c>
      <c r="AG945" t="str">
        <f t="shared" si="212"/>
        <v>Norton</v>
      </c>
      <c r="AH945" t="s">
        <v>1121</v>
      </c>
      <c r="AI945">
        <v>4</v>
      </c>
      <c r="AK945">
        <v>1</v>
      </c>
      <c r="AL945" s="105">
        <v>25</v>
      </c>
      <c r="AM945" s="107">
        <v>5</v>
      </c>
      <c r="AN945" s="107">
        <v>65</v>
      </c>
      <c r="AO945" s="111">
        <v>49970</v>
      </c>
      <c r="AP945" s="111">
        <f t="shared" si="213"/>
        <v>25005</v>
      </c>
      <c r="AQ945" t="s">
        <v>2345</v>
      </c>
      <c r="AR945">
        <f t="shared" si="209"/>
        <v>2549970</v>
      </c>
      <c r="AV945">
        <v>29.82</v>
      </c>
      <c r="AW945">
        <v>1.1100000000000001</v>
      </c>
      <c r="AX945">
        <v>28.71</v>
      </c>
    </row>
    <row r="946" spans="1:50" hidden="1" outlineLevel="1">
      <c r="A946" s="62" t="s">
        <v>843</v>
      </c>
      <c r="B946" s="8" t="s">
        <v>1359</v>
      </c>
      <c r="C946" s="1">
        <f t="shared" si="203"/>
        <v>6490</v>
      </c>
      <c r="D946" s="8">
        <f>IF(N946&gt;0, RANK(N946,(N946:P946,Q946:AE946)),0)</f>
        <v>2</v>
      </c>
      <c r="E946" s="8">
        <f>IF(O946&gt;0,RANK(O946,(N946:P946,Q946:AE946)),0)</f>
        <v>1</v>
      </c>
      <c r="F946" s="8">
        <f t="shared" si="204"/>
        <v>0</v>
      </c>
      <c r="G946" s="61">
        <f t="shared" si="210"/>
        <v>2018</v>
      </c>
      <c r="H946" s="66">
        <f t="shared" si="211"/>
        <v>0.31093990755007705</v>
      </c>
      <c r="I946" s="7"/>
      <c r="J946" s="2">
        <f t="shared" si="205"/>
        <v>0.34437596302003082</v>
      </c>
      <c r="K946" s="2">
        <f t="shared" si="206"/>
        <v>0.65531587057010787</v>
      </c>
      <c r="L946" s="2">
        <f t="shared" si="207"/>
        <v>0</v>
      </c>
      <c r="M946" s="2">
        <f t="shared" si="208"/>
        <v>3.0816640986131016E-4</v>
      </c>
      <c r="N946" s="61">
        <v>2235</v>
      </c>
      <c r="O946" s="61">
        <v>4253</v>
      </c>
      <c r="X946" s="61">
        <v>2</v>
      </c>
      <c r="AG946" t="str">
        <f t="shared" si="212"/>
        <v>Norwell</v>
      </c>
      <c r="AH946" t="s">
        <v>1072</v>
      </c>
      <c r="AI946">
        <v>10</v>
      </c>
      <c r="AK946">
        <v>1</v>
      </c>
      <c r="AL946" s="105">
        <v>25</v>
      </c>
      <c r="AM946" s="107">
        <v>23</v>
      </c>
      <c r="AN946" s="107">
        <v>90</v>
      </c>
      <c r="AO946" s="111">
        <v>50145</v>
      </c>
      <c r="AP946" s="111">
        <f t="shared" si="213"/>
        <v>25023</v>
      </c>
      <c r="AQ946" t="s">
        <v>2345</v>
      </c>
      <c r="AR946">
        <f t="shared" si="209"/>
        <v>2550145</v>
      </c>
      <c r="AV946">
        <v>21.17</v>
      </c>
      <c r="AW946">
        <v>0.28999999999999998</v>
      </c>
      <c r="AX946">
        <v>20.87</v>
      </c>
    </row>
    <row r="947" spans="1:50" hidden="1" outlineLevel="1">
      <c r="A947" s="62" t="s">
        <v>991</v>
      </c>
      <c r="B947" s="8" t="s">
        <v>1359</v>
      </c>
      <c r="C947" s="1">
        <f t="shared" si="203"/>
        <v>14843</v>
      </c>
      <c r="D947" s="8">
        <f>IF(N947&gt;0, RANK(N947,(N947:P947,Q947:AE947)),0)</f>
        <v>2</v>
      </c>
      <c r="E947" s="8">
        <f>IF(O947&gt;0,RANK(O947,(N947:P947,Q947:AE947)),0)</f>
        <v>1</v>
      </c>
      <c r="F947" s="8">
        <f t="shared" si="204"/>
        <v>0</v>
      </c>
      <c r="G947" s="61">
        <f t="shared" si="210"/>
        <v>1011</v>
      </c>
      <c r="H947" s="66">
        <f t="shared" si="211"/>
        <v>6.8112915178872191E-2</v>
      </c>
      <c r="I947" s="7"/>
      <c r="J947" s="2">
        <f t="shared" si="205"/>
        <v>0.46560668328505017</v>
      </c>
      <c r="K947" s="2">
        <f t="shared" si="206"/>
        <v>0.53371959846392236</v>
      </c>
      <c r="L947" s="2">
        <f t="shared" si="207"/>
        <v>0</v>
      </c>
      <c r="M947" s="2">
        <f t="shared" si="208"/>
        <v>6.7371825102746641E-4</v>
      </c>
      <c r="N947" s="61">
        <v>6911</v>
      </c>
      <c r="O947" s="61">
        <v>7922</v>
      </c>
      <c r="X947" s="61">
        <v>10</v>
      </c>
      <c r="AG947" t="str">
        <f t="shared" si="212"/>
        <v>Norwood</v>
      </c>
      <c r="AH947" t="s">
        <v>159</v>
      </c>
      <c r="AI947">
        <v>9</v>
      </c>
      <c r="AK947">
        <v>1</v>
      </c>
      <c r="AL947" s="105">
        <v>25</v>
      </c>
      <c r="AM947" s="107">
        <v>21</v>
      </c>
      <c r="AN947" s="107">
        <v>90</v>
      </c>
      <c r="AO947" s="111">
        <v>50250</v>
      </c>
      <c r="AP947" s="111">
        <f t="shared" si="213"/>
        <v>25021</v>
      </c>
      <c r="AQ947" t="s">
        <v>2345</v>
      </c>
      <c r="AR947">
        <f t="shared" si="209"/>
        <v>2550250</v>
      </c>
      <c r="AV947">
        <v>10.55</v>
      </c>
      <c r="AW947">
        <v>7.0000000000000007E-2</v>
      </c>
      <c r="AX947">
        <v>10.48</v>
      </c>
    </row>
    <row r="948" spans="1:50" hidden="1" outlineLevel="1">
      <c r="A948" s="62" t="s">
        <v>1575</v>
      </c>
      <c r="B948" s="8" t="s">
        <v>1359</v>
      </c>
      <c r="C948" s="1">
        <f t="shared" si="203"/>
        <v>2781</v>
      </c>
      <c r="D948" s="8">
        <f>IF(N948&gt;0, RANK(N948,(N948:P948,Q948:AE948)),0)</f>
        <v>1</v>
      </c>
      <c r="E948" s="8">
        <f>IF(O948&gt;0,RANK(O948,(N948:P948,Q948:AE948)),0)</f>
        <v>2</v>
      </c>
      <c r="F948" s="8">
        <f t="shared" si="204"/>
        <v>0</v>
      </c>
      <c r="G948" s="61">
        <f t="shared" si="210"/>
        <v>862</v>
      </c>
      <c r="H948" s="66">
        <f t="shared" si="211"/>
        <v>0.30996044588277599</v>
      </c>
      <c r="I948" s="7"/>
      <c r="J948" s="2">
        <f t="shared" si="205"/>
        <v>0.65480043149946066</v>
      </c>
      <c r="K948" s="2">
        <f t="shared" si="206"/>
        <v>0.34483998561668466</v>
      </c>
      <c r="L948" s="2">
        <f t="shared" si="207"/>
        <v>0</v>
      </c>
      <c r="M948" s="2">
        <f t="shared" si="208"/>
        <v>3.5958288385468107E-4</v>
      </c>
      <c r="N948" s="61">
        <v>1821</v>
      </c>
      <c r="O948" s="61">
        <v>959</v>
      </c>
      <c r="X948" s="61">
        <v>1</v>
      </c>
      <c r="AG948" t="str">
        <f t="shared" si="212"/>
        <v>Oak Bluffs</v>
      </c>
      <c r="AH948" t="s">
        <v>1502</v>
      </c>
      <c r="AI948">
        <v>10</v>
      </c>
      <c r="AK948">
        <v>1</v>
      </c>
      <c r="AL948" s="105">
        <v>25</v>
      </c>
      <c r="AM948" s="107">
        <v>7</v>
      </c>
      <c r="AN948" s="107">
        <v>25</v>
      </c>
      <c r="AO948" s="111">
        <v>50390</v>
      </c>
      <c r="AP948" s="111">
        <f t="shared" si="213"/>
        <v>25007</v>
      </c>
      <c r="AQ948" t="s">
        <v>2345</v>
      </c>
      <c r="AR948">
        <f t="shared" si="209"/>
        <v>2550390</v>
      </c>
      <c r="AV948">
        <v>25.96</v>
      </c>
      <c r="AW948">
        <v>18.59</v>
      </c>
      <c r="AX948">
        <v>7.37</v>
      </c>
    </row>
    <row r="949" spans="1:50" hidden="1" outlineLevel="1">
      <c r="A949" s="62" t="s">
        <v>842</v>
      </c>
      <c r="B949" s="8" t="s">
        <v>1359</v>
      </c>
      <c r="C949" s="1">
        <f t="shared" si="203"/>
        <v>1147</v>
      </c>
      <c r="D949" s="8">
        <f>IF(N949&gt;0, RANK(N949,(N949:P949,Q949:AE949)),0)</f>
        <v>2</v>
      </c>
      <c r="E949" s="8">
        <f>IF(O949&gt;0,RANK(O949,(N949:P949,Q949:AE949)),0)</f>
        <v>1</v>
      </c>
      <c r="F949" s="8">
        <f t="shared" si="204"/>
        <v>0</v>
      </c>
      <c r="G949" s="61">
        <f t="shared" si="210"/>
        <v>328</v>
      </c>
      <c r="H949" s="66">
        <f t="shared" si="211"/>
        <v>0.28596338273757627</v>
      </c>
      <c r="I949" s="7"/>
      <c r="J949" s="2">
        <f t="shared" si="205"/>
        <v>0.35658238884045335</v>
      </c>
      <c r="K949" s="2">
        <f t="shared" si="206"/>
        <v>0.64254577157802961</v>
      </c>
      <c r="L949" s="2">
        <f t="shared" si="207"/>
        <v>0</v>
      </c>
      <c r="M949" s="2">
        <f t="shared" si="208"/>
        <v>8.7183958151704211E-4</v>
      </c>
      <c r="N949" s="61">
        <v>409</v>
      </c>
      <c r="O949" s="61">
        <v>737</v>
      </c>
      <c r="X949" s="61">
        <v>1</v>
      </c>
      <c r="AG949" t="str">
        <f t="shared" si="212"/>
        <v>Oakham</v>
      </c>
      <c r="AH949" s="8" t="s">
        <v>56</v>
      </c>
      <c r="AI949" s="8">
        <v>1</v>
      </c>
      <c r="AK949">
        <v>1</v>
      </c>
      <c r="AL949" s="105">
        <v>25</v>
      </c>
      <c r="AM949" s="107">
        <v>27</v>
      </c>
      <c r="AN949" s="107">
        <v>175</v>
      </c>
      <c r="AO949" s="111">
        <v>50670</v>
      </c>
      <c r="AP949" s="111">
        <f t="shared" si="213"/>
        <v>25027</v>
      </c>
      <c r="AQ949" t="s">
        <v>2345</v>
      </c>
      <c r="AR949">
        <f t="shared" si="209"/>
        <v>2550670</v>
      </c>
      <c r="AV949">
        <v>21.53</v>
      </c>
      <c r="AW949">
        <v>0.41</v>
      </c>
      <c r="AX949">
        <v>21.12</v>
      </c>
    </row>
    <row r="950" spans="1:50" hidden="1" outlineLevel="1">
      <c r="A950" s="62" t="s">
        <v>796</v>
      </c>
      <c r="B950" s="8" t="s">
        <v>1359</v>
      </c>
      <c r="C950" s="1">
        <f t="shared" si="203"/>
        <v>3242</v>
      </c>
      <c r="D950" s="8">
        <f>IF(N950&gt;0, RANK(N950,(N950:P950,Q950:AE950)),0)</f>
        <v>2</v>
      </c>
      <c r="E950" s="8">
        <f>IF(O950&gt;0,RANK(O950,(N950:P950,Q950:AE950)),0)</f>
        <v>1</v>
      </c>
      <c r="F950" s="8">
        <f t="shared" si="204"/>
        <v>0</v>
      </c>
      <c r="G950" s="61">
        <f t="shared" si="210"/>
        <v>132</v>
      </c>
      <c r="H950" s="66">
        <f t="shared" si="211"/>
        <v>4.0715607649599014E-2</v>
      </c>
      <c r="I950" s="7"/>
      <c r="J950" s="2">
        <f t="shared" si="205"/>
        <v>0.47964219617520049</v>
      </c>
      <c r="K950" s="2">
        <f t="shared" si="206"/>
        <v>0.52035780382479946</v>
      </c>
      <c r="L950" s="2">
        <f t="shared" si="207"/>
        <v>0</v>
      </c>
      <c r="M950" s="2">
        <f t="shared" si="208"/>
        <v>1.1102230246251565E-16</v>
      </c>
      <c r="N950" s="61">
        <v>1555</v>
      </c>
      <c r="O950" s="61">
        <v>1687</v>
      </c>
      <c r="X950" s="61">
        <v>0</v>
      </c>
      <c r="AG950" t="str">
        <f t="shared" si="212"/>
        <v>Orange</v>
      </c>
      <c r="AH950" t="s">
        <v>501</v>
      </c>
      <c r="AI950">
        <v>1</v>
      </c>
      <c r="AK950">
        <v>1</v>
      </c>
      <c r="AL950" s="105">
        <v>25</v>
      </c>
      <c r="AM950" s="107">
        <v>11</v>
      </c>
      <c r="AN950" s="107">
        <v>95</v>
      </c>
      <c r="AO950" s="111">
        <v>51265</v>
      </c>
      <c r="AP950" s="111">
        <f t="shared" si="213"/>
        <v>25011</v>
      </c>
      <c r="AQ950" t="s">
        <v>2345</v>
      </c>
      <c r="AR950">
        <f t="shared" si="209"/>
        <v>2551265</v>
      </c>
      <c r="AV950">
        <v>35.99</v>
      </c>
      <c r="AW950">
        <v>0.62</v>
      </c>
      <c r="AX950">
        <v>35.36</v>
      </c>
    </row>
    <row r="951" spans="1:50" hidden="1" outlineLevel="1">
      <c r="A951" s="62" t="s">
        <v>325</v>
      </c>
      <c r="B951" s="8" t="s">
        <v>1359</v>
      </c>
      <c r="C951" s="1">
        <f t="shared" si="203"/>
        <v>4535</v>
      </c>
      <c r="D951" s="8">
        <f>IF(N951&gt;0, RANK(N951,(N951:P951,Q951:AE951)),0)</f>
        <v>1</v>
      </c>
      <c r="E951" s="8">
        <f>IF(O951&gt;0,RANK(O951,(N951:P951,Q951:AE951)),0)</f>
        <v>2</v>
      </c>
      <c r="F951" s="8">
        <f t="shared" si="204"/>
        <v>0</v>
      </c>
      <c r="G951" s="61">
        <f t="shared" si="210"/>
        <v>136</v>
      </c>
      <c r="H951" s="66">
        <f t="shared" si="211"/>
        <v>2.9988974641675853E-2</v>
      </c>
      <c r="I951" s="7"/>
      <c r="J951" s="2">
        <f t="shared" si="205"/>
        <v>0.51488423373759651</v>
      </c>
      <c r="K951" s="2">
        <f t="shared" si="206"/>
        <v>0.48489525909592063</v>
      </c>
      <c r="L951" s="2">
        <f t="shared" si="207"/>
        <v>0</v>
      </c>
      <c r="M951" s="2">
        <f t="shared" si="208"/>
        <v>2.2050716648286395E-4</v>
      </c>
      <c r="N951" s="61">
        <v>2335</v>
      </c>
      <c r="O951" s="61">
        <v>2199</v>
      </c>
      <c r="X951" s="61">
        <v>1</v>
      </c>
      <c r="AG951" t="str">
        <f t="shared" si="212"/>
        <v>Orleans</v>
      </c>
      <c r="AH951" t="s">
        <v>2385</v>
      </c>
      <c r="AI951">
        <v>10</v>
      </c>
      <c r="AK951">
        <v>1</v>
      </c>
      <c r="AL951" s="105">
        <v>25</v>
      </c>
      <c r="AM951" s="107">
        <v>1</v>
      </c>
      <c r="AN951" s="107">
        <v>50</v>
      </c>
      <c r="AO951" s="111">
        <v>51440</v>
      </c>
      <c r="AP951" s="111">
        <f t="shared" si="213"/>
        <v>25001</v>
      </c>
      <c r="AQ951" t="s">
        <v>2345</v>
      </c>
      <c r="AR951">
        <f t="shared" si="209"/>
        <v>2551440</v>
      </c>
      <c r="AV951">
        <v>21.08</v>
      </c>
      <c r="AW951">
        <v>6.9</v>
      </c>
      <c r="AX951">
        <v>14.17</v>
      </c>
    </row>
    <row r="952" spans="1:50" hidden="1" outlineLevel="1">
      <c r="A952" s="62" t="s">
        <v>938</v>
      </c>
      <c r="B952" s="8" t="s">
        <v>1359</v>
      </c>
      <c r="C952" s="1">
        <f t="shared" si="203"/>
        <v>818</v>
      </c>
      <c r="D952" s="8">
        <f>IF(N952&gt;0, RANK(N952,(N952:P952,Q952:AE952)),0)</f>
        <v>1</v>
      </c>
      <c r="E952" s="8">
        <f>IF(O952&gt;0,RANK(O952,(N952:P952,Q952:AE952)),0)</f>
        <v>2</v>
      </c>
      <c r="F952" s="8">
        <f t="shared" si="204"/>
        <v>0</v>
      </c>
      <c r="G952" s="61">
        <f t="shared" si="210"/>
        <v>56</v>
      </c>
      <c r="H952" s="66">
        <f t="shared" si="211"/>
        <v>6.8459657701711488E-2</v>
      </c>
      <c r="I952" s="7"/>
      <c r="J952" s="2">
        <f t="shared" si="205"/>
        <v>0.53422982885085579</v>
      </c>
      <c r="K952" s="2">
        <f t="shared" si="206"/>
        <v>0.46577017114914426</v>
      </c>
      <c r="L952" s="2">
        <f t="shared" si="207"/>
        <v>0</v>
      </c>
      <c r="M952" s="2">
        <f t="shared" si="208"/>
        <v>-5.5511151231257827E-17</v>
      </c>
      <c r="N952" s="61">
        <v>437</v>
      </c>
      <c r="O952" s="61">
        <v>381</v>
      </c>
      <c r="X952" s="61">
        <v>0</v>
      </c>
      <c r="AG952" t="str">
        <f t="shared" si="212"/>
        <v>Otis</v>
      </c>
      <c r="AH952" t="s">
        <v>865</v>
      </c>
      <c r="AI952">
        <v>1</v>
      </c>
      <c r="AK952">
        <v>1</v>
      </c>
      <c r="AL952" s="105">
        <v>25</v>
      </c>
      <c r="AM952" s="107">
        <v>3</v>
      </c>
      <c r="AN952" s="107">
        <v>100</v>
      </c>
      <c r="AO952" s="111">
        <v>51580</v>
      </c>
      <c r="AP952" s="111">
        <f t="shared" si="213"/>
        <v>25003</v>
      </c>
      <c r="AQ952" t="s">
        <v>2345</v>
      </c>
      <c r="AR952">
        <f t="shared" si="209"/>
        <v>2551580</v>
      </c>
      <c r="AV952">
        <v>38.03</v>
      </c>
      <c r="AW952">
        <v>2.19</v>
      </c>
      <c r="AX952">
        <v>35.840000000000003</v>
      </c>
    </row>
    <row r="953" spans="1:50" hidden="1" outlineLevel="1">
      <c r="A953" s="62" t="s">
        <v>2430</v>
      </c>
      <c r="B953" s="8" t="s">
        <v>1359</v>
      </c>
      <c r="C953" s="1">
        <f t="shared" si="203"/>
        <v>6499</v>
      </c>
      <c r="D953" s="8">
        <f>IF(N953&gt;0, RANK(N953,(N953:P953,Q953:AE953)),0)</f>
        <v>2</v>
      </c>
      <c r="E953" s="8">
        <f>IF(O953&gt;0,RANK(O953,(N953:P953,Q953:AE953)),0)</f>
        <v>1</v>
      </c>
      <c r="F953" s="8">
        <f t="shared" si="204"/>
        <v>0</v>
      </c>
      <c r="G953" s="61">
        <f t="shared" si="210"/>
        <v>1363</v>
      </c>
      <c r="H953" s="66">
        <f t="shared" si="211"/>
        <v>0.20972457301123248</v>
      </c>
      <c r="I953" s="7"/>
      <c r="J953" s="2">
        <f t="shared" si="205"/>
        <v>0.39482997384212953</v>
      </c>
      <c r="K953" s="2">
        <f t="shared" si="206"/>
        <v>0.60455454685336207</v>
      </c>
      <c r="L953" s="2">
        <f t="shared" si="207"/>
        <v>0</v>
      </c>
      <c r="M953" s="2">
        <f t="shared" si="208"/>
        <v>6.1547930450844834E-4</v>
      </c>
      <c r="N953" s="61">
        <v>2566</v>
      </c>
      <c r="O953" s="61">
        <v>3929</v>
      </c>
      <c r="X953" s="61">
        <v>4</v>
      </c>
      <c r="AG953" t="str">
        <f t="shared" si="212"/>
        <v>Oxford</v>
      </c>
      <c r="AH953" s="8" t="s">
        <v>56</v>
      </c>
      <c r="AI953" s="8">
        <v>2</v>
      </c>
      <c r="AK953">
        <v>1</v>
      </c>
      <c r="AL953" s="105">
        <v>25</v>
      </c>
      <c r="AM953" s="107">
        <v>27</v>
      </c>
      <c r="AN953" s="107">
        <v>180</v>
      </c>
      <c r="AO953" s="111">
        <v>51825</v>
      </c>
      <c r="AP953" s="111">
        <f t="shared" si="213"/>
        <v>25027</v>
      </c>
      <c r="AQ953" t="s">
        <v>2345</v>
      </c>
      <c r="AR953">
        <f t="shared" si="209"/>
        <v>2551825</v>
      </c>
      <c r="AV953">
        <v>27.51</v>
      </c>
      <c r="AW953">
        <v>0.88</v>
      </c>
      <c r="AX953">
        <v>26.63</v>
      </c>
    </row>
    <row r="954" spans="1:50" hidden="1" outlineLevel="1">
      <c r="A954" s="62" t="s">
        <v>1710</v>
      </c>
      <c r="B954" s="8" t="s">
        <v>1359</v>
      </c>
      <c r="C954" s="1">
        <f t="shared" si="203"/>
        <v>5630</v>
      </c>
      <c r="D954" s="8">
        <f>IF(N954&gt;0, RANK(N954,(N954:P954,Q954:AE954)),0)</f>
        <v>2</v>
      </c>
      <c r="E954" s="8">
        <f>IF(O954&gt;0,RANK(O954,(N954:P954,Q954:AE954)),0)</f>
        <v>1</v>
      </c>
      <c r="F954" s="8">
        <f t="shared" si="204"/>
        <v>0</v>
      </c>
      <c r="G954" s="61">
        <f t="shared" si="210"/>
        <v>494</v>
      </c>
      <c r="H954" s="66">
        <f t="shared" si="211"/>
        <v>8.7744227353463586E-2</v>
      </c>
      <c r="I954" s="7"/>
      <c r="J954" s="2">
        <f t="shared" si="205"/>
        <v>0.45559502664298401</v>
      </c>
      <c r="K954" s="2">
        <f t="shared" si="206"/>
        <v>0.54333925399644756</v>
      </c>
      <c r="L954" s="2">
        <f t="shared" si="207"/>
        <v>0</v>
      </c>
      <c r="M954" s="2">
        <f t="shared" si="208"/>
        <v>1.065719360568429E-3</v>
      </c>
      <c r="N954" s="61">
        <v>2565</v>
      </c>
      <c r="O954" s="61">
        <v>3059</v>
      </c>
      <c r="X954" s="61">
        <v>6</v>
      </c>
      <c r="AG954" t="str">
        <f t="shared" si="212"/>
        <v>Palmer</v>
      </c>
      <c r="AH954" t="s">
        <v>1888</v>
      </c>
      <c r="AI954">
        <v>2</v>
      </c>
      <c r="AK954">
        <v>1</v>
      </c>
      <c r="AL954" s="105">
        <v>25</v>
      </c>
      <c r="AM954" s="107">
        <v>13</v>
      </c>
      <c r="AN954" s="107">
        <v>75</v>
      </c>
      <c r="AO954" s="111">
        <v>52105</v>
      </c>
      <c r="AP954" s="111">
        <f t="shared" si="213"/>
        <v>25013</v>
      </c>
      <c r="AQ954" t="s">
        <v>2345</v>
      </c>
      <c r="AR954">
        <f t="shared" si="209"/>
        <v>2552105</v>
      </c>
      <c r="AV954">
        <v>32.020000000000003</v>
      </c>
      <c r="AW954">
        <v>0.49</v>
      </c>
      <c r="AX954">
        <v>31.53</v>
      </c>
    </row>
    <row r="955" spans="1:50" hidden="1" outlineLevel="1">
      <c r="A955" s="62" t="s">
        <v>1411</v>
      </c>
      <c r="B955" s="8" t="s">
        <v>1359</v>
      </c>
      <c r="C955" s="1">
        <f t="shared" si="203"/>
        <v>2509</v>
      </c>
      <c r="D955" s="8">
        <f>IF(N955&gt;0, RANK(N955,(N955:P955,Q955:AE955)),0)</f>
        <v>2</v>
      </c>
      <c r="E955" s="8">
        <f>IF(O955&gt;0,RANK(O955,(N955:P955,Q955:AE955)),0)</f>
        <v>1</v>
      </c>
      <c r="F955" s="8">
        <f t="shared" si="204"/>
        <v>0</v>
      </c>
      <c r="G955" s="61">
        <f t="shared" si="210"/>
        <v>650</v>
      </c>
      <c r="H955" s="66">
        <f t="shared" si="211"/>
        <v>0.25906735751295334</v>
      </c>
      <c r="I955" s="7"/>
      <c r="J955" s="2">
        <f t="shared" si="205"/>
        <v>0.37026703866082106</v>
      </c>
      <c r="K955" s="2">
        <f t="shared" si="206"/>
        <v>0.6293343961737744</v>
      </c>
      <c r="L955" s="2">
        <f t="shared" si="207"/>
        <v>0</v>
      </c>
      <c r="M955" s="2">
        <f t="shared" si="208"/>
        <v>3.9856516540448528E-4</v>
      </c>
      <c r="N955" s="61">
        <v>929</v>
      </c>
      <c r="O955" s="61">
        <v>1579</v>
      </c>
      <c r="X955" s="61">
        <v>1</v>
      </c>
      <c r="AG955" t="str">
        <f t="shared" si="212"/>
        <v>Paxton</v>
      </c>
      <c r="AH955" s="8" t="s">
        <v>56</v>
      </c>
      <c r="AI955" s="8">
        <v>3</v>
      </c>
      <c r="AK955">
        <v>1</v>
      </c>
      <c r="AL955" s="105">
        <v>25</v>
      </c>
      <c r="AM955" s="107">
        <v>27</v>
      </c>
      <c r="AN955" s="107">
        <v>185</v>
      </c>
      <c r="AO955" s="111">
        <v>52420</v>
      </c>
      <c r="AP955" s="111">
        <f t="shared" si="213"/>
        <v>25027</v>
      </c>
      <c r="AQ955" t="s">
        <v>2345</v>
      </c>
      <c r="AR955">
        <f t="shared" si="209"/>
        <v>2552420</v>
      </c>
      <c r="AV955">
        <v>15.48</v>
      </c>
      <c r="AW955">
        <v>0.74</v>
      </c>
      <c r="AX955">
        <v>14.73</v>
      </c>
    </row>
    <row r="956" spans="1:50" hidden="1" outlineLevel="1">
      <c r="A956" s="62" t="s">
        <v>971</v>
      </c>
      <c r="B956" s="8" t="s">
        <v>1359</v>
      </c>
      <c r="C956" s="1">
        <f t="shared" si="203"/>
        <v>26920</v>
      </c>
      <c r="D956" s="8">
        <f>IF(N956&gt;0, RANK(N956,(N956:P956,Q956:AE956)),0)</f>
        <v>2</v>
      </c>
      <c r="E956" s="8">
        <f>IF(O956&gt;0,RANK(O956,(N956:P956,Q956:AE956)),0)</f>
        <v>1</v>
      </c>
      <c r="F956" s="8">
        <f t="shared" si="204"/>
        <v>0</v>
      </c>
      <c r="G956" s="61">
        <f t="shared" si="210"/>
        <v>1879</v>
      </c>
      <c r="H956" s="66">
        <f t="shared" si="211"/>
        <v>6.9799405646359586E-2</v>
      </c>
      <c r="I956" s="7"/>
      <c r="J956" s="2">
        <f t="shared" si="205"/>
        <v>0.46471025260029719</v>
      </c>
      <c r="K956" s="2">
        <f t="shared" si="206"/>
        <v>0.53450965824665675</v>
      </c>
      <c r="L956" s="2">
        <f t="shared" si="207"/>
        <v>0</v>
      </c>
      <c r="M956" s="2">
        <f t="shared" si="208"/>
        <v>7.8008915304605964E-4</v>
      </c>
      <c r="N956" s="61">
        <v>12510</v>
      </c>
      <c r="O956" s="61">
        <v>14389</v>
      </c>
      <c r="X956" s="61">
        <v>21</v>
      </c>
      <c r="AG956" t="str">
        <f t="shared" si="212"/>
        <v>Peabody</v>
      </c>
      <c r="AH956" t="s">
        <v>528</v>
      </c>
      <c r="AI956">
        <v>6</v>
      </c>
      <c r="AK956">
        <v>1</v>
      </c>
      <c r="AL956" s="105">
        <v>25</v>
      </c>
      <c r="AM956" s="107">
        <v>9</v>
      </c>
      <c r="AN956" s="107">
        <v>125</v>
      </c>
      <c r="AO956" s="111">
        <v>52490</v>
      </c>
      <c r="AP956" s="111">
        <f t="shared" si="213"/>
        <v>25009</v>
      </c>
      <c r="AQ956" t="s">
        <v>1462</v>
      </c>
      <c r="AR956">
        <f t="shared" si="209"/>
        <v>2552490</v>
      </c>
      <c r="AV956">
        <v>16.87</v>
      </c>
      <c r="AW956">
        <v>0.48</v>
      </c>
      <c r="AX956">
        <v>16.399999999999999</v>
      </c>
    </row>
    <row r="957" spans="1:50" hidden="1" outlineLevel="1">
      <c r="A957" s="62" t="s">
        <v>1572</v>
      </c>
      <c r="B957" s="8" t="s">
        <v>1359</v>
      </c>
      <c r="C957" s="1">
        <f t="shared" si="203"/>
        <v>888</v>
      </c>
      <c r="D957" s="8">
        <f>IF(N957&gt;0, RANK(N957,(N957:P957,Q957:AE957)),0)</f>
        <v>1</v>
      </c>
      <c r="E957" s="8">
        <f>IF(O957&gt;0,RANK(O957,(N957:P957,Q957:AE957)),0)</f>
        <v>2</v>
      </c>
      <c r="F957" s="8">
        <f t="shared" si="204"/>
        <v>0</v>
      </c>
      <c r="G957" s="61">
        <f t="shared" si="210"/>
        <v>548</v>
      </c>
      <c r="H957" s="66">
        <f t="shared" si="211"/>
        <v>0.61711711711711714</v>
      </c>
      <c r="I957" s="7"/>
      <c r="J957" s="2">
        <f t="shared" si="205"/>
        <v>0.80743243243243246</v>
      </c>
      <c r="K957" s="2">
        <f t="shared" si="206"/>
        <v>0.19031531531531531</v>
      </c>
      <c r="L957" s="2">
        <f t="shared" si="207"/>
        <v>0</v>
      </c>
      <c r="M957" s="2">
        <f t="shared" si="208"/>
        <v>2.2522522522522292E-3</v>
      </c>
      <c r="N957" s="61">
        <v>717</v>
      </c>
      <c r="O957" s="61">
        <v>169</v>
      </c>
      <c r="X957" s="61">
        <v>2</v>
      </c>
      <c r="AG957" t="str">
        <f t="shared" si="212"/>
        <v>Pelham</v>
      </c>
      <c r="AH957" t="s">
        <v>1112</v>
      </c>
      <c r="AI957">
        <v>1</v>
      </c>
      <c r="AK957">
        <v>1</v>
      </c>
      <c r="AL957" s="105">
        <v>25</v>
      </c>
      <c r="AM957" s="107">
        <v>15</v>
      </c>
      <c r="AN957" s="107">
        <v>65</v>
      </c>
      <c r="AO957" s="111">
        <v>52560</v>
      </c>
      <c r="AP957" s="111">
        <f t="shared" si="213"/>
        <v>25015</v>
      </c>
      <c r="AQ957" t="s">
        <v>2345</v>
      </c>
      <c r="AR957">
        <f t="shared" si="209"/>
        <v>2552560</v>
      </c>
      <c r="AV957">
        <v>26.5</v>
      </c>
      <c r="AW957">
        <v>1.43</v>
      </c>
      <c r="AX957">
        <v>25.07</v>
      </c>
    </row>
    <row r="958" spans="1:50" hidden="1" outlineLevel="1">
      <c r="A958" s="62" t="s">
        <v>1573</v>
      </c>
      <c r="B958" s="8" t="s">
        <v>1359</v>
      </c>
      <c r="C958" s="1">
        <f t="shared" si="203"/>
        <v>9797</v>
      </c>
      <c r="D958" s="8">
        <f>IF(N958&gt;0, RANK(N958,(N958:P958,Q958:AE958)),0)</f>
        <v>2</v>
      </c>
      <c r="E958" s="8">
        <f>IF(O958&gt;0,RANK(O958,(N958:P958,Q958:AE958)),0)</f>
        <v>1</v>
      </c>
      <c r="F958" s="8">
        <f t="shared" si="204"/>
        <v>0</v>
      </c>
      <c r="G958" s="61">
        <f t="shared" si="210"/>
        <v>2436</v>
      </c>
      <c r="H958" s="66">
        <f t="shared" si="211"/>
        <v>0.24864754516688783</v>
      </c>
      <c r="I958" s="7"/>
      <c r="J958" s="2">
        <f t="shared" si="205"/>
        <v>0.37531897519648871</v>
      </c>
      <c r="K958" s="2">
        <f t="shared" si="206"/>
        <v>0.62396652036337652</v>
      </c>
      <c r="L958" s="2">
        <f t="shared" si="207"/>
        <v>0</v>
      </c>
      <c r="M958" s="2">
        <f t="shared" si="208"/>
        <v>7.1450444013476666E-4</v>
      </c>
      <c r="N958" s="61">
        <v>3677</v>
      </c>
      <c r="O958" s="61">
        <v>6113</v>
      </c>
      <c r="X958" s="61">
        <v>7</v>
      </c>
      <c r="AG958" t="str">
        <f t="shared" si="212"/>
        <v>Pembroke</v>
      </c>
      <c r="AH958" t="s">
        <v>1072</v>
      </c>
      <c r="AI958">
        <v>10</v>
      </c>
      <c r="AK958">
        <v>1</v>
      </c>
      <c r="AL958" s="105">
        <v>25</v>
      </c>
      <c r="AM958" s="107">
        <v>23</v>
      </c>
      <c r="AN958" s="107">
        <v>95</v>
      </c>
      <c r="AO958" s="111">
        <v>52630</v>
      </c>
      <c r="AP958" s="111">
        <f t="shared" si="213"/>
        <v>25023</v>
      </c>
      <c r="AQ958" t="s">
        <v>2345</v>
      </c>
      <c r="AR958">
        <f t="shared" si="209"/>
        <v>2552630</v>
      </c>
      <c r="AV958">
        <v>23.47</v>
      </c>
      <c r="AW958">
        <v>1.63</v>
      </c>
      <c r="AX958">
        <v>21.84</v>
      </c>
    </row>
    <row r="959" spans="1:50" hidden="1" outlineLevel="1">
      <c r="A959" s="62" t="s">
        <v>1673</v>
      </c>
      <c r="B959" s="8" t="s">
        <v>1359</v>
      </c>
      <c r="C959" s="1">
        <f t="shared" si="203"/>
        <v>6492</v>
      </c>
      <c r="D959" s="8">
        <f>IF(N959&gt;0, RANK(N959,(N959:P959,Q959:AE959)),0)</f>
        <v>2</v>
      </c>
      <c r="E959" s="8">
        <f>IF(O959&gt;0,RANK(O959,(N959:P959,Q959:AE959)),0)</f>
        <v>1</v>
      </c>
      <c r="F959" s="8">
        <f t="shared" si="204"/>
        <v>0</v>
      </c>
      <c r="G959" s="61">
        <f t="shared" si="210"/>
        <v>1658</v>
      </c>
      <c r="H959" s="66">
        <f t="shared" si="211"/>
        <v>0.25539125077017866</v>
      </c>
      <c r="I959" s="7"/>
      <c r="J959" s="2">
        <f t="shared" si="205"/>
        <v>0.37230437461491067</v>
      </c>
      <c r="K959" s="2">
        <f t="shared" si="206"/>
        <v>0.62769562538508938</v>
      </c>
      <c r="L959" s="2">
        <f t="shared" si="207"/>
        <v>0</v>
      </c>
      <c r="M959" s="2">
        <f t="shared" si="208"/>
        <v>0</v>
      </c>
      <c r="N959" s="61">
        <v>2417</v>
      </c>
      <c r="O959" s="61">
        <v>4075</v>
      </c>
      <c r="X959" s="61">
        <v>0</v>
      </c>
      <c r="AG959" t="str">
        <f t="shared" si="212"/>
        <v>Pepperell</v>
      </c>
      <c r="AH959" t="s">
        <v>1161</v>
      </c>
      <c r="AI959">
        <v>1</v>
      </c>
      <c r="AK959">
        <v>1</v>
      </c>
      <c r="AL959" s="105">
        <v>25</v>
      </c>
      <c r="AM959" s="107">
        <v>17</v>
      </c>
      <c r="AN959" s="107">
        <v>175</v>
      </c>
      <c r="AO959" s="111">
        <v>52805</v>
      </c>
      <c r="AP959" s="111">
        <f t="shared" si="213"/>
        <v>25017</v>
      </c>
      <c r="AQ959" t="s">
        <v>2345</v>
      </c>
      <c r="AR959">
        <f t="shared" si="209"/>
        <v>2552805</v>
      </c>
      <c r="AV959">
        <v>23.17</v>
      </c>
      <c r="AW959">
        <v>0.61</v>
      </c>
      <c r="AX959">
        <v>22.56</v>
      </c>
    </row>
    <row r="960" spans="1:50" hidden="1" outlineLevel="1">
      <c r="A960" s="62" t="s">
        <v>1245</v>
      </c>
      <c r="B960" s="8" t="s">
        <v>1359</v>
      </c>
      <c r="C960" s="1">
        <f t="shared" si="203"/>
        <v>468</v>
      </c>
      <c r="D960" s="8">
        <f>IF(N960&gt;0, RANK(N960,(N960:P960,Q960:AE960)),0)</f>
        <v>1</v>
      </c>
      <c r="E960" s="8">
        <f>IF(O960&gt;0,RANK(O960,(N960:P960,Q960:AE960)),0)</f>
        <v>2</v>
      </c>
      <c r="F960" s="8">
        <f t="shared" si="204"/>
        <v>0</v>
      </c>
      <c r="G960" s="61">
        <f t="shared" si="210"/>
        <v>94</v>
      </c>
      <c r="H960" s="66">
        <f t="shared" si="211"/>
        <v>0.20085470085470086</v>
      </c>
      <c r="I960" s="7"/>
      <c r="J960" s="2">
        <f t="shared" si="205"/>
        <v>0.6004273504273504</v>
      </c>
      <c r="K960" s="2">
        <f t="shared" si="206"/>
        <v>0.3995726495726496</v>
      </c>
      <c r="L960" s="2">
        <f t="shared" si="207"/>
        <v>0</v>
      </c>
      <c r="M960" s="2">
        <f t="shared" si="208"/>
        <v>0</v>
      </c>
      <c r="N960" s="61">
        <v>281</v>
      </c>
      <c r="O960" s="61">
        <v>187</v>
      </c>
      <c r="X960" s="61">
        <v>0</v>
      </c>
      <c r="AG960" t="str">
        <f t="shared" si="212"/>
        <v>Peru</v>
      </c>
      <c r="AH960" t="s">
        <v>865</v>
      </c>
      <c r="AI960">
        <v>1</v>
      </c>
      <c r="AK960">
        <v>1</v>
      </c>
      <c r="AL960" s="105">
        <v>25</v>
      </c>
      <c r="AM960" s="107">
        <v>3</v>
      </c>
      <c r="AN960" s="107">
        <v>105</v>
      </c>
      <c r="AO960" s="111">
        <v>53050</v>
      </c>
      <c r="AP960" s="111">
        <f t="shared" si="213"/>
        <v>25003</v>
      </c>
      <c r="AQ960" t="s">
        <v>2345</v>
      </c>
      <c r="AR960">
        <f t="shared" si="209"/>
        <v>2553050</v>
      </c>
      <c r="AV960">
        <v>26.03</v>
      </c>
      <c r="AW960">
        <v>0.1</v>
      </c>
      <c r="AX960">
        <v>25.93</v>
      </c>
    </row>
    <row r="961" spans="1:50" hidden="1" outlineLevel="1">
      <c r="A961" s="62" t="s">
        <v>51</v>
      </c>
      <c r="B961" s="8" t="s">
        <v>1359</v>
      </c>
      <c r="C961" s="1">
        <f t="shared" si="203"/>
        <v>817</v>
      </c>
      <c r="D961" s="8">
        <f>IF(N961&gt;0, RANK(N961,(N961:P961,Q961:AE961)),0)</f>
        <v>2</v>
      </c>
      <c r="E961" s="8">
        <f>IF(O961&gt;0,RANK(O961,(N961:P961,Q961:AE961)),0)</f>
        <v>1</v>
      </c>
      <c r="F961" s="8">
        <f t="shared" si="204"/>
        <v>0</v>
      </c>
      <c r="G961" s="61">
        <f t="shared" si="210"/>
        <v>7</v>
      </c>
      <c r="H961" s="66">
        <f t="shared" si="211"/>
        <v>8.5679314565483469E-3</v>
      </c>
      <c r="I961" s="7"/>
      <c r="J961" s="2">
        <f t="shared" si="205"/>
        <v>0.49571603427172584</v>
      </c>
      <c r="K961" s="2">
        <f t="shared" si="206"/>
        <v>0.50428396572827416</v>
      </c>
      <c r="L961" s="2">
        <f t="shared" si="207"/>
        <v>0</v>
      </c>
      <c r="M961" s="2">
        <f t="shared" si="208"/>
        <v>0</v>
      </c>
      <c r="N961" s="61">
        <v>405</v>
      </c>
      <c r="O961" s="61">
        <v>412</v>
      </c>
      <c r="X961" s="61">
        <v>0</v>
      </c>
      <c r="AG961" t="str">
        <f t="shared" si="212"/>
        <v>Petersham</v>
      </c>
      <c r="AH961" s="8" t="s">
        <v>56</v>
      </c>
      <c r="AI961" s="8">
        <v>1</v>
      </c>
      <c r="AK961">
        <v>1</v>
      </c>
      <c r="AL961" s="105">
        <v>25</v>
      </c>
      <c r="AM961" s="107">
        <v>27</v>
      </c>
      <c r="AN961" s="107">
        <v>190</v>
      </c>
      <c r="AO961" s="111">
        <v>53120</v>
      </c>
      <c r="AP961" s="111">
        <f t="shared" si="213"/>
        <v>25027</v>
      </c>
      <c r="AQ961" t="s">
        <v>2345</v>
      </c>
      <c r="AR961">
        <f t="shared" si="209"/>
        <v>2553120</v>
      </c>
      <c r="AV961">
        <v>68.3</v>
      </c>
      <c r="AW961">
        <v>14.07</v>
      </c>
      <c r="AX961">
        <v>54.24</v>
      </c>
    </row>
    <row r="962" spans="1:50" hidden="1" outlineLevel="1">
      <c r="A962" s="62" t="s">
        <v>2017</v>
      </c>
      <c r="B962" s="8" t="s">
        <v>1359</v>
      </c>
      <c r="C962" s="1">
        <f t="shared" si="203"/>
        <v>951</v>
      </c>
      <c r="D962" s="8">
        <f>IF(N962&gt;0, RANK(N962,(N962:P962,Q962:AE962)),0)</f>
        <v>2</v>
      </c>
      <c r="E962" s="8">
        <f>IF(O962&gt;0,RANK(O962,(N962:P962,Q962:AE962)),0)</f>
        <v>1</v>
      </c>
      <c r="F962" s="8">
        <f t="shared" si="204"/>
        <v>0</v>
      </c>
      <c r="G962" s="61">
        <f t="shared" si="210"/>
        <v>169</v>
      </c>
      <c r="H962" s="66">
        <f t="shared" si="211"/>
        <v>0.17770767613038907</v>
      </c>
      <c r="I962" s="7"/>
      <c r="J962" s="2">
        <f t="shared" si="205"/>
        <v>0.41114616193480547</v>
      </c>
      <c r="K962" s="2">
        <f t="shared" si="206"/>
        <v>0.58885383806519453</v>
      </c>
      <c r="L962" s="2">
        <f t="shared" si="207"/>
        <v>0</v>
      </c>
      <c r="M962" s="2">
        <f t="shared" si="208"/>
        <v>0</v>
      </c>
      <c r="N962" s="61">
        <v>391</v>
      </c>
      <c r="O962" s="61">
        <v>560</v>
      </c>
      <c r="X962" s="61">
        <v>0</v>
      </c>
      <c r="AG962" t="str">
        <f t="shared" si="212"/>
        <v>Phillipston</v>
      </c>
      <c r="AH962" s="8" t="s">
        <v>56</v>
      </c>
      <c r="AI962" s="8">
        <v>1</v>
      </c>
      <c r="AK962">
        <v>1</v>
      </c>
      <c r="AL962" s="105">
        <v>25</v>
      </c>
      <c r="AM962" s="107">
        <v>27</v>
      </c>
      <c r="AN962" s="107">
        <v>195</v>
      </c>
      <c r="AO962" s="111">
        <v>53225</v>
      </c>
      <c r="AP962" s="111">
        <f t="shared" si="213"/>
        <v>25027</v>
      </c>
      <c r="AQ962" t="s">
        <v>2345</v>
      </c>
      <c r="AR962">
        <f t="shared" si="209"/>
        <v>2553225</v>
      </c>
      <c r="AV962">
        <v>24.64</v>
      </c>
      <c r="AW962">
        <v>0.38</v>
      </c>
      <c r="AX962">
        <v>24.26</v>
      </c>
    </row>
    <row r="963" spans="1:50" hidden="1" outlineLevel="1">
      <c r="A963" s="62" t="s">
        <v>2034</v>
      </c>
      <c r="B963" s="8" t="s">
        <v>1359</v>
      </c>
      <c r="C963" s="1">
        <f t="shared" si="203"/>
        <v>19899</v>
      </c>
      <c r="D963" s="8">
        <f>IF(N963&gt;0, RANK(N963,(N963:P963,Q963:AE963)),0)</f>
        <v>1</v>
      </c>
      <c r="E963" s="8">
        <f>IF(O963&gt;0,RANK(O963,(N963:P963,Q963:AE963)),0)</f>
        <v>2</v>
      </c>
      <c r="F963" s="8">
        <f t="shared" si="204"/>
        <v>0</v>
      </c>
      <c r="G963" s="61">
        <f t="shared" si="210"/>
        <v>9073</v>
      </c>
      <c r="H963" s="66">
        <f t="shared" si="211"/>
        <v>0.45595256043017235</v>
      </c>
      <c r="I963" s="7"/>
      <c r="J963" s="2">
        <f t="shared" si="205"/>
        <v>0.7279762802150862</v>
      </c>
      <c r="K963" s="2">
        <f t="shared" si="206"/>
        <v>0.2720237197849138</v>
      </c>
      <c r="L963" s="2">
        <f t="shared" si="207"/>
        <v>0</v>
      </c>
      <c r="M963" s="2">
        <f t="shared" si="208"/>
        <v>0</v>
      </c>
      <c r="N963" s="61">
        <v>14486</v>
      </c>
      <c r="O963" s="61">
        <v>5413</v>
      </c>
      <c r="X963" s="61">
        <v>0</v>
      </c>
      <c r="AG963" t="str">
        <f t="shared" si="212"/>
        <v>Pittsfield</v>
      </c>
      <c r="AH963" t="s">
        <v>865</v>
      </c>
      <c r="AI963">
        <v>1</v>
      </c>
      <c r="AK963">
        <v>1</v>
      </c>
      <c r="AL963" s="105">
        <v>25</v>
      </c>
      <c r="AM963" s="107">
        <v>3</v>
      </c>
      <c r="AN963" s="107">
        <v>110</v>
      </c>
      <c r="AO963" s="111">
        <v>53960</v>
      </c>
      <c r="AP963" s="111">
        <f t="shared" si="213"/>
        <v>25003</v>
      </c>
      <c r="AQ963" t="s">
        <v>1462</v>
      </c>
      <c r="AR963">
        <f t="shared" si="209"/>
        <v>2553960</v>
      </c>
      <c r="AV963">
        <v>42.32</v>
      </c>
      <c r="AW963">
        <v>1.59</v>
      </c>
      <c r="AX963">
        <v>40.729999999999997</v>
      </c>
    </row>
    <row r="964" spans="1:50" hidden="1" outlineLevel="1">
      <c r="A964" s="62" t="s">
        <v>1469</v>
      </c>
      <c r="B964" s="8" t="s">
        <v>1359</v>
      </c>
      <c r="C964" s="1">
        <f t="shared" si="203"/>
        <v>389</v>
      </c>
      <c r="D964" s="8">
        <f>IF(N964&gt;0, RANK(N964,(N964:P964,Q964:AE964)),0)</f>
        <v>1</v>
      </c>
      <c r="E964" s="8">
        <f>IF(O964&gt;0,RANK(O964,(N964:P964,Q964:AE964)),0)</f>
        <v>2</v>
      </c>
      <c r="F964" s="8">
        <f t="shared" si="204"/>
        <v>0</v>
      </c>
      <c r="G964" s="61">
        <f t="shared" si="210"/>
        <v>165</v>
      </c>
      <c r="H964" s="66">
        <f t="shared" si="211"/>
        <v>0.4241645244215938</v>
      </c>
      <c r="I964" s="7"/>
      <c r="J964" s="2">
        <f t="shared" si="205"/>
        <v>0.71208226221079696</v>
      </c>
      <c r="K964" s="2">
        <f t="shared" si="206"/>
        <v>0.2879177377892031</v>
      </c>
      <c r="L964" s="2">
        <f t="shared" si="207"/>
        <v>0</v>
      </c>
      <c r="M964" s="2">
        <f t="shared" si="208"/>
        <v>-5.5511151231257827E-17</v>
      </c>
      <c r="N964" s="61">
        <v>277</v>
      </c>
      <c r="O964" s="61">
        <v>112</v>
      </c>
      <c r="X964" s="61">
        <v>0</v>
      </c>
      <c r="AG964" t="str">
        <f t="shared" si="212"/>
        <v>Plainfield</v>
      </c>
      <c r="AH964" t="s">
        <v>1112</v>
      </c>
      <c r="AI964">
        <v>1</v>
      </c>
      <c r="AK964">
        <v>1</v>
      </c>
      <c r="AL964" s="105">
        <v>25</v>
      </c>
      <c r="AM964" s="107">
        <v>15</v>
      </c>
      <c r="AN964" s="107">
        <v>70</v>
      </c>
      <c r="AO964" s="111">
        <v>54030</v>
      </c>
      <c r="AP964" s="111">
        <f t="shared" si="213"/>
        <v>25015</v>
      </c>
      <c r="AQ964" t="s">
        <v>2345</v>
      </c>
      <c r="AR964">
        <f t="shared" si="209"/>
        <v>2554030</v>
      </c>
      <c r="AV964">
        <v>21.26</v>
      </c>
      <c r="AW964">
        <v>0.21</v>
      </c>
      <c r="AX964">
        <v>21.05</v>
      </c>
    </row>
    <row r="965" spans="1:50" hidden="1" outlineLevel="1">
      <c r="A965" s="62" t="s">
        <v>704</v>
      </c>
      <c r="B965" s="8" t="s">
        <v>1359</v>
      </c>
      <c r="C965" s="1">
        <f t="shared" si="203"/>
        <v>4433</v>
      </c>
      <c r="D965" s="8">
        <f>IF(N965&gt;0, RANK(N965,(N965:P965,Q965:AE965)),0)</f>
        <v>2</v>
      </c>
      <c r="E965" s="8">
        <f>IF(O965&gt;0,RANK(O965,(N965:P965,Q965:AE965)),0)</f>
        <v>1</v>
      </c>
      <c r="F965" s="8">
        <f t="shared" si="204"/>
        <v>0</v>
      </c>
      <c r="G965" s="61">
        <f t="shared" si="210"/>
        <v>1253</v>
      </c>
      <c r="H965" s="66">
        <f t="shared" si="211"/>
        <v>0.28265283103992783</v>
      </c>
      <c r="I965" s="7"/>
      <c r="J965" s="2">
        <f t="shared" si="205"/>
        <v>0.35867358448003611</v>
      </c>
      <c r="K965" s="2">
        <f t="shared" si="206"/>
        <v>0.64132641551996394</v>
      </c>
      <c r="L965" s="2">
        <f t="shared" si="207"/>
        <v>0</v>
      </c>
      <c r="M965" s="2">
        <f t="shared" si="208"/>
        <v>-1.1102230246251565E-16</v>
      </c>
      <c r="N965" s="61">
        <v>1590</v>
      </c>
      <c r="O965" s="61">
        <v>2843</v>
      </c>
      <c r="X965" s="61">
        <v>0</v>
      </c>
      <c r="AG965" t="str">
        <f t="shared" si="212"/>
        <v>Plainville</v>
      </c>
      <c r="AH965" t="s">
        <v>159</v>
      </c>
      <c r="AI965">
        <v>3</v>
      </c>
      <c r="AK965">
        <v>1</v>
      </c>
      <c r="AL965" s="105">
        <v>25</v>
      </c>
      <c r="AM965" s="107">
        <v>21</v>
      </c>
      <c r="AN965" s="107">
        <v>95</v>
      </c>
      <c r="AO965" s="111">
        <v>54100</v>
      </c>
      <c r="AP965" s="111">
        <f t="shared" si="213"/>
        <v>25021</v>
      </c>
      <c r="AQ965" t="s">
        <v>2345</v>
      </c>
      <c r="AR965">
        <f t="shared" si="209"/>
        <v>2554100</v>
      </c>
      <c r="AV965">
        <v>11.55</v>
      </c>
      <c r="AW965">
        <v>0.49</v>
      </c>
      <c r="AX965">
        <v>11.06</v>
      </c>
    </row>
    <row r="966" spans="1:50" hidden="1" outlineLevel="1">
      <c r="A966" s="62" t="s">
        <v>1072</v>
      </c>
      <c r="B966" s="8" t="s">
        <v>1359</v>
      </c>
      <c r="C966" s="1">
        <f t="shared" si="203"/>
        <v>29967</v>
      </c>
      <c r="D966" s="8">
        <f>IF(N966&gt;0, RANK(N966,(N966:P966,Q966:AE966)),0)</f>
        <v>2</v>
      </c>
      <c r="E966" s="8">
        <f>IF(O966&gt;0,RANK(O966,(N966:P966,Q966:AE966)),0)</f>
        <v>1</v>
      </c>
      <c r="F966" s="8">
        <f t="shared" si="204"/>
        <v>0</v>
      </c>
      <c r="G966" s="61">
        <f t="shared" si="210"/>
        <v>4575</v>
      </c>
      <c r="H966" s="66">
        <f t="shared" si="211"/>
        <v>0.15266793472820103</v>
      </c>
      <c r="I966" s="7"/>
      <c r="J966" s="2">
        <f t="shared" si="205"/>
        <v>0.42343244235325522</v>
      </c>
      <c r="K966" s="2">
        <f t="shared" si="206"/>
        <v>0.57610037708145623</v>
      </c>
      <c r="L966" s="2">
        <f t="shared" si="207"/>
        <v>0</v>
      </c>
      <c r="M966" s="2">
        <f t="shared" si="208"/>
        <v>4.6718056528860519E-4</v>
      </c>
      <c r="N966" s="61">
        <v>12689</v>
      </c>
      <c r="O966" s="61">
        <v>17264</v>
      </c>
      <c r="X966" s="61">
        <v>14</v>
      </c>
      <c r="AG966" t="str">
        <f t="shared" si="212"/>
        <v>Plymouth</v>
      </c>
      <c r="AH966" t="s">
        <v>1072</v>
      </c>
      <c r="AI966">
        <v>10</v>
      </c>
      <c r="AK966">
        <v>1</v>
      </c>
      <c r="AL966" s="105">
        <v>25</v>
      </c>
      <c r="AM966" s="107">
        <v>23</v>
      </c>
      <c r="AN966" s="107">
        <v>100</v>
      </c>
      <c r="AO966" s="111">
        <v>54310</v>
      </c>
      <c r="AP966" s="111">
        <f t="shared" si="213"/>
        <v>25023</v>
      </c>
      <c r="AQ966" t="s">
        <v>2345</v>
      </c>
      <c r="AR966">
        <f t="shared" si="209"/>
        <v>2554310</v>
      </c>
      <c r="AV966">
        <v>133.97999999999999</v>
      </c>
      <c r="AW966">
        <v>37.520000000000003</v>
      </c>
      <c r="AX966">
        <v>96.46</v>
      </c>
    </row>
    <row r="967" spans="1:50" hidden="1" outlineLevel="1">
      <c r="A967" s="62" t="s">
        <v>2038</v>
      </c>
      <c r="B967" s="8" t="s">
        <v>1359</v>
      </c>
      <c r="C967" s="1">
        <f t="shared" si="203"/>
        <v>1741</v>
      </c>
      <c r="D967" s="8">
        <f>IF(N967&gt;0, RANK(N967,(N967:P967,Q967:AE967)),0)</f>
        <v>2</v>
      </c>
      <c r="E967" s="8">
        <f>IF(O967&gt;0,RANK(O967,(N967:P967,Q967:AE967)),0)</f>
        <v>1</v>
      </c>
      <c r="F967" s="8">
        <f t="shared" si="204"/>
        <v>0</v>
      </c>
      <c r="G967" s="61">
        <f t="shared" si="210"/>
        <v>419</v>
      </c>
      <c r="H967" s="66">
        <f t="shared" si="211"/>
        <v>0.24066628374497415</v>
      </c>
      <c r="I967" s="7"/>
      <c r="J967" s="2">
        <f t="shared" si="205"/>
        <v>0.37966685812751294</v>
      </c>
      <c r="K967" s="2">
        <f t="shared" si="206"/>
        <v>0.62033314187248711</v>
      </c>
      <c r="L967" s="2">
        <f t="shared" si="207"/>
        <v>0</v>
      </c>
      <c r="M967" s="2">
        <f t="shared" si="208"/>
        <v>0</v>
      </c>
      <c r="N967" s="61">
        <v>661</v>
      </c>
      <c r="O967" s="61">
        <v>1080</v>
      </c>
      <c r="X967" s="61">
        <v>0</v>
      </c>
      <c r="AG967" t="str">
        <f t="shared" si="212"/>
        <v>Plympton</v>
      </c>
      <c r="AH967" t="s">
        <v>1072</v>
      </c>
      <c r="AI967">
        <v>10</v>
      </c>
      <c r="AK967">
        <v>1</v>
      </c>
      <c r="AL967" s="105">
        <v>25</v>
      </c>
      <c r="AM967" s="107">
        <v>23</v>
      </c>
      <c r="AN967" s="107">
        <v>105</v>
      </c>
      <c r="AO967" s="111">
        <v>54415</v>
      </c>
      <c r="AP967" s="111">
        <f t="shared" si="213"/>
        <v>25023</v>
      </c>
      <c r="AQ967" t="s">
        <v>2345</v>
      </c>
      <c r="AR967">
        <f t="shared" si="209"/>
        <v>2554415</v>
      </c>
      <c r="AV967">
        <v>15.14</v>
      </c>
      <c r="AW967">
        <v>0.35</v>
      </c>
      <c r="AX967">
        <v>14.79</v>
      </c>
    </row>
    <row r="968" spans="1:50" hidden="1" outlineLevel="1">
      <c r="A968" s="62" t="s">
        <v>1612</v>
      </c>
      <c r="B968" s="8" t="s">
        <v>1359</v>
      </c>
      <c r="C968" s="1">
        <f t="shared" si="203"/>
        <v>2305</v>
      </c>
      <c r="D968" s="8">
        <f>IF(N968&gt;0, RANK(N968,(N968:P968,Q968:AE968)),0)</f>
        <v>2</v>
      </c>
      <c r="E968" s="8">
        <f>IF(O968&gt;0,RANK(O968,(N968:P968,Q968:AE968)),0)</f>
        <v>1</v>
      </c>
      <c r="F968" s="8">
        <f t="shared" si="204"/>
        <v>0</v>
      </c>
      <c r="G968" s="61">
        <f t="shared" si="210"/>
        <v>412</v>
      </c>
      <c r="H968" s="66">
        <f t="shared" si="211"/>
        <v>0.1787418655097614</v>
      </c>
      <c r="I968" s="7"/>
      <c r="J968" s="2">
        <f t="shared" si="205"/>
        <v>0.41041214750542299</v>
      </c>
      <c r="K968" s="2">
        <f t="shared" si="206"/>
        <v>0.58915401301518433</v>
      </c>
      <c r="L968" s="2">
        <f t="shared" si="207"/>
        <v>0</v>
      </c>
      <c r="M968" s="2">
        <f t="shared" si="208"/>
        <v>4.3383947939268364E-4</v>
      </c>
      <c r="N968" s="61">
        <v>946</v>
      </c>
      <c r="O968" s="61">
        <v>1358</v>
      </c>
      <c r="X968" s="61">
        <v>1</v>
      </c>
      <c r="AG968" t="str">
        <f t="shared" si="212"/>
        <v>Princeton</v>
      </c>
      <c r="AH968" s="8" t="s">
        <v>56</v>
      </c>
      <c r="AI968" s="8">
        <v>3</v>
      </c>
      <c r="AK968">
        <v>1</v>
      </c>
      <c r="AL968" s="105">
        <v>25</v>
      </c>
      <c r="AM968" s="107">
        <v>27</v>
      </c>
      <c r="AN968" s="107">
        <v>200</v>
      </c>
      <c r="AO968" s="111">
        <v>55395</v>
      </c>
      <c r="AP968" s="111">
        <f t="shared" si="213"/>
        <v>25027</v>
      </c>
      <c r="AQ968" t="s">
        <v>2345</v>
      </c>
      <c r="AR968">
        <f t="shared" si="209"/>
        <v>2555395</v>
      </c>
      <c r="AV968">
        <v>35.840000000000003</v>
      </c>
      <c r="AW968">
        <v>0.4</v>
      </c>
      <c r="AX968">
        <v>35.44</v>
      </c>
    </row>
    <row r="969" spans="1:50" hidden="1" outlineLevel="1">
      <c r="A969" s="62" t="s">
        <v>2110</v>
      </c>
      <c r="B969" s="8" t="s">
        <v>1359</v>
      </c>
      <c r="C969" s="1">
        <f t="shared" si="203"/>
        <v>2379</v>
      </c>
      <c r="D969" s="8">
        <f>IF(N969&gt;0, RANK(N969,(N969:P969,Q969:AE969)),0)</f>
        <v>1</v>
      </c>
      <c r="E969" s="8">
        <f>IF(O969&gt;0,RANK(O969,(N969:P969,Q969:AE969)),0)</f>
        <v>2</v>
      </c>
      <c r="F969" s="8">
        <f t="shared" si="204"/>
        <v>0</v>
      </c>
      <c r="G969" s="61">
        <f t="shared" si="210"/>
        <v>1673</v>
      </c>
      <c r="H969" s="66">
        <f t="shared" si="211"/>
        <v>0.70323665405632618</v>
      </c>
      <c r="I969" s="7"/>
      <c r="J969" s="2">
        <f t="shared" si="205"/>
        <v>0.85161832702816309</v>
      </c>
      <c r="K969" s="2">
        <f t="shared" si="206"/>
        <v>0.14838167297183691</v>
      </c>
      <c r="L969" s="2">
        <f t="shared" si="207"/>
        <v>0</v>
      </c>
      <c r="M969" s="2">
        <f t="shared" si="208"/>
        <v>0</v>
      </c>
      <c r="N969" s="61">
        <v>2026</v>
      </c>
      <c r="O969" s="61">
        <v>353</v>
      </c>
      <c r="X969" s="61">
        <v>0</v>
      </c>
      <c r="AG969" t="str">
        <f t="shared" si="212"/>
        <v>Provincetown</v>
      </c>
      <c r="AH969" t="s">
        <v>2385</v>
      </c>
      <c r="AI969">
        <v>10</v>
      </c>
      <c r="AK969">
        <v>1</v>
      </c>
      <c r="AL969" s="105">
        <v>25</v>
      </c>
      <c r="AM969" s="107">
        <v>1</v>
      </c>
      <c r="AN969" s="107">
        <v>55</v>
      </c>
      <c r="AO969" s="111">
        <v>55500</v>
      </c>
      <c r="AP969" s="111">
        <f t="shared" si="213"/>
        <v>25001</v>
      </c>
      <c r="AQ969" t="s">
        <v>2345</v>
      </c>
      <c r="AR969">
        <f t="shared" si="209"/>
        <v>2555500</v>
      </c>
      <c r="AV969">
        <v>17.47</v>
      </c>
      <c r="AW969">
        <v>7.81</v>
      </c>
      <c r="AX969">
        <v>9.66</v>
      </c>
    </row>
    <row r="970" spans="1:50" hidden="1" outlineLevel="1">
      <c r="A970" s="62" t="s">
        <v>2418</v>
      </c>
      <c r="B970" s="8" t="s">
        <v>1359</v>
      </c>
      <c r="C970" s="1">
        <f t="shared" si="203"/>
        <v>40240</v>
      </c>
      <c r="D970" s="8">
        <f>IF(N970&gt;0, RANK(N970,(N970:P970,Q970:AE970)),0)</f>
        <v>1</v>
      </c>
      <c r="E970" s="8">
        <f>IF(O970&gt;0,RANK(O970,(N970:P970,Q970:AE970)),0)</f>
        <v>2</v>
      </c>
      <c r="F970" s="8">
        <f t="shared" si="204"/>
        <v>0</v>
      </c>
      <c r="G970" s="61">
        <f t="shared" si="210"/>
        <v>2961</v>
      </c>
      <c r="H970" s="66">
        <f t="shared" si="211"/>
        <v>7.3583499005964212E-2</v>
      </c>
      <c r="I970" s="7"/>
      <c r="J970" s="2">
        <f t="shared" si="205"/>
        <v>0.53628230616302186</v>
      </c>
      <c r="K970" s="2">
        <f t="shared" si="206"/>
        <v>0.46269880715705763</v>
      </c>
      <c r="L970" s="2">
        <f t="shared" si="207"/>
        <v>0</v>
      </c>
      <c r="M970" s="2">
        <f t="shared" si="208"/>
        <v>1.0188866799205054E-3</v>
      </c>
      <c r="N970" s="61">
        <v>21580</v>
      </c>
      <c r="O970" s="61">
        <v>18619</v>
      </c>
      <c r="X970" s="61">
        <v>41</v>
      </c>
      <c r="AG970" t="str">
        <f t="shared" si="212"/>
        <v>Quincy</v>
      </c>
      <c r="AH970" t="s">
        <v>159</v>
      </c>
      <c r="AI970">
        <v>10</v>
      </c>
      <c r="AK970">
        <v>1</v>
      </c>
      <c r="AL970" s="105">
        <v>25</v>
      </c>
      <c r="AM970" s="107">
        <v>21</v>
      </c>
      <c r="AN970" s="107">
        <v>100</v>
      </c>
      <c r="AO970" s="111">
        <v>55745</v>
      </c>
      <c r="AP970" s="111">
        <f t="shared" si="213"/>
        <v>25021</v>
      </c>
      <c r="AQ970" t="s">
        <v>1462</v>
      </c>
      <c r="AR970">
        <f t="shared" si="209"/>
        <v>2555745</v>
      </c>
      <c r="AV970">
        <v>26.89</v>
      </c>
      <c r="AW970">
        <v>10.11</v>
      </c>
      <c r="AX970">
        <v>16.78</v>
      </c>
    </row>
    <row r="971" spans="1:50" hidden="1" outlineLevel="1">
      <c r="A971" s="62" t="s">
        <v>1913</v>
      </c>
      <c r="B971" s="8" t="s">
        <v>1359</v>
      </c>
      <c r="C971" s="1">
        <f t="shared" si="203"/>
        <v>15084</v>
      </c>
      <c r="D971" s="8">
        <f>IF(N971&gt;0, RANK(N971,(N971:P971,Q971:AE971)),0)</f>
        <v>1</v>
      </c>
      <c r="E971" s="8">
        <f>IF(O971&gt;0,RANK(O971,(N971:P971,Q971:AE971)),0)</f>
        <v>2</v>
      </c>
      <c r="F971" s="8">
        <f t="shared" si="204"/>
        <v>0</v>
      </c>
      <c r="G971" s="61">
        <f t="shared" si="210"/>
        <v>6084</v>
      </c>
      <c r="H971" s="66">
        <f t="shared" si="211"/>
        <v>0.40334128878281622</v>
      </c>
      <c r="I971" s="7"/>
      <c r="J971" s="2">
        <f t="shared" si="205"/>
        <v>0.70140546274197824</v>
      </c>
      <c r="K971" s="2">
        <f t="shared" si="206"/>
        <v>0.29806417395916202</v>
      </c>
      <c r="L971" s="2">
        <f t="shared" si="207"/>
        <v>0</v>
      </c>
      <c r="M971" s="2">
        <f t="shared" si="208"/>
        <v>5.3036329885974842E-4</v>
      </c>
      <c r="N971" s="61">
        <v>10580</v>
      </c>
      <c r="O971" s="61">
        <v>4496</v>
      </c>
      <c r="X971" s="61">
        <v>8</v>
      </c>
      <c r="AG971" t="str">
        <f t="shared" si="212"/>
        <v>Randolph</v>
      </c>
      <c r="AH971" t="s">
        <v>159</v>
      </c>
      <c r="AI971">
        <v>9</v>
      </c>
      <c r="AK971">
        <v>1</v>
      </c>
      <c r="AL971" s="105">
        <v>25</v>
      </c>
      <c r="AM971" s="107">
        <v>21</v>
      </c>
      <c r="AN971" s="107">
        <v>105</v>
      </c>
      <c r="AO971" s="111">
        <v>55955</v>
      </c>
      <c r="AP971" s="111">
        <f t="shared" si="213"/>
        <v>25021</v>
      </c>
      <c r="AQ971" t="s">
        <v>2345</v>
      </c>
      <c r="AR971">
        <f t="shared" si="209"/>
        <v>2555955</v>
      </c>
      <c r="AV971">
        <v>10.5</v>
      </c>
      <c r="AW971">
        <v>0.43</v>
      </c>
      <c r="AX971">
        <v>10.07</v>
      </c>
    </row>
    <row r="972" spans="1:50" hidden="1" outlineLevel="1">
      <c r="A972" s="62" t="s">
        <v>2419</v>
      </c>
      <c r="B972" s="8" t="s">
        <v>1359</v>
      </c>
      <c r="C972" s="1">
        <f t="shared" si="203"/>
        <v>6971</v>
      </c>
      <c r="D972" s="8">
        <f>IF(N972&gt;0, RANK(N972,(N972:P972,Q972:AE972)),0)</f>
        <v>2</v>
      </c>
      <c r="E972" s="8">
        <f>IF(O972&gt;0,RANK(O972,(N972:P972,Q972:AE972)),0)</f>
        <v>1</v>
      </c>
      <c r="F972" s="8">
        <f t="shared" si="204"/>
        <v>0</v>
      </c>
      <c r="G972" s="61">
        <f t="shared" si="210"/>
        <v>1695</v>
      </c>
      <c r="H972" s="66">
        <f t="shared" si="211"/>
        <v>0.24315019365944629</v>
      </c>
      <c r="I972" s="7"/>
      <c r="J972" s="2">
        <f t="shared" si="205"/>
        <v>0.37842490317027688</v>
      </c>
      <c r="K972" s="2">
        <f t="shared" si="206"/>
        <v>0.62157509682972312</v>
      </c>
      <c r="L972" s="2">
        <f t="shared" si="207"/>
        <v>0</v>
      </c>
      <c r="M972" s="2">
        <f t="shared" si="208"/>
        <v>0</v>
      </c>
      <c r="N972" s="61">
        <v>2638</v>
      </c>
      <c r="O972" s="61">
        <v>4333</v>
      </c>
      <c r="X972" s="61">
        <v>0</v>
      </c>
      <c r="AG972" t="str">
        <f t="shared" si="212"/>
        <v>Raynham</v>
      </c>
      <c r="AH972" t="s">
        <v>1121</v>
      </c>
      <c r="AI972">
        <v>4</v>
      </c>
      <c r="AK972">
        <v>1</v>
      </c>
      <c r="AL972" s="105">
        <v>25</v>
      </c>
      <c r="AM972" s="107">
        <v>5</v>
      </c>
      <c r="AN972" s="107">
        <v>70</v>
      </c>
      <c r="AO972" s="111">
        <v>56060</v>
      </c>
      <c r="AP972" s="111">
        <f t="shared" si="213"/>
        <v>25005</v>
      </c>
      <c r="AQ972" t="s">
        <v>2345</v>
      </c>
      <c r="AR972">
        <f t="shared" si="209"/>
        <v>2556060</v>
      </c>
      <c r="AV972">
        <v>20.86</v>
      </c>
      <c r="AW972">
        <v>0.36</v>
      </c>
      <c r="AX972">
        <v>20.5</v>
      </c>
    </row>
    <row r="973" spans="1:50" hidden="1" outlineLevel="1">
      <c r="A973" s="62" t="s">
        <v>1704</v>
      </c>
      <c r="B973" s="8" t="s">
        <v>1359</v>
      </c>
      <c r="C973" s="1">
        <f t="shared" si="203"/>
        <v>14367</v>
      </c>
      <c r="D973" s="8">
        <f>IF(N973&gt;0, RANK(N973,(N973:P973,Q973:AE973)),0)</f>
        <v>2</v>
      </c>
      <c r="E973" s="8">
        <f>IF(O973&gt;0,RANK(O973,(N973:P973,Q973:AE973)),0)</f>
        <v>1</v>
      </c>
      <c r="F973" s="8">
        <f t="shared" si="204"/>
        <v>0</v>
      </c>
      <c r="G973" s="61">
        <f t="shared" si="210"/>
        <v>1675</v>
      </c>
      <c r="H973" s="66">
        <f t="shared" si="211"/>
        <v>0.11658662212013643</v>
      </c>
      <c r="I973" s="7"/>
      <c r="J973" s="2">
        <f t="shared" si="205"/>
        <v>0.44142827312591354</v>
      </c>
      <c r="K973" s="2">
        <f t="shared" si="206"/>
        <v>0.55801489524604997</v>
      </c>
      <c r="L973" s="2">
        <f t="shared" si="207"/>
        <v>0</v>
      </c>
      <c r="M973" s="2">
        <f t="shared" si="208"/>
        <v>5.5683162803643604E-4</v>
      </c>
      <c r="N973" s="61">
        <v>6342</v>
      </c>
      <c r="O973" s="61">
        <v>8017</v>
      </c>
      <c r="X973" s="61">
        <v>8</v>
      </c>
      <c r="AG973" t="str">
        <f t="shared" si="212"/>
        <v>Reading</v>
      </c>
      <c r="AH973" t="s">
        <v>1161</v>
      </c>
      <c r="AI973">
        <v>6</v>
      </c>
      <c r="AK973">
        <v>1</v>
      </c>
      <c r="AL973" s="105">
        <v>25</v>
      </c>
      <c r="AM973" s="107">
        <v>17</v>
      </c>
      <c r="AN973" s="107">
        <v>180</v>
      </c>
      <c r="AO973" s="111">
        <v>56130</v>
      </c>
      <c r="AP973" s="111">
        <f t="shared" si="213"/>
        <v>25017</v>
      </c>
      <c r="AQ973" t="s">
        <v>2345</v>
      </c>
      <c r="AR973">
        <f t="shared" si="209"/>
        <v>2556130</v>
      </c>
      <c r="AV973">
        <v>9.93</v>
      </c>
      <c r="AW973">
        <v>0</v>
      </c>
      <c r="AX973">
        <v>9.93</v>
      </c>
    </row>
    <row r="974" spans="1:50" hidden="1" outlineLevel="1">
      <c r="A974" s="62" t="s">
        <v>1117</v>
      </c>
      <c r="B974" s="8" t="s">
        <v>1359</v>
      </c>
      <c r="C974" s="1">
        <f t="shared" si="203"/>
        <v>6264</v>
      </c>
      <c r="D974" s="8">
        <f>IF(N974&gt;0, RANK(N974,(N974:P974,Q974:AE974)),0)</f>
        <v>2</v>
      </c>
      <c r="E974" s="8">
        <f>IF(O974&gt;0,RANK(O974,(N974:P974,Q974:AE974)),0)</f>
        <v>1</v>
      </c>
      <c r="F974" s="8">
        <f t="shared" si="204"/>
        <v>0</v>
      </c>
      <c r="G974" s="61">
        <f t="shared" si="210"/>
        <v>1038</v>
      </c>
      <c r="H974" s="66">
        <f t="shared" si="211"/>
        <v>0.16570881226053641</v>
      </c>
      <c r="I974" s="7"/>
      <c r="J974" s="2">
        <f t="shared" si="205"/>
        <v>0.41714559386973182</v>
      </c>
      <c r="K974" s="2">
        <f t="shared" si="206"/>
        <v>0.58285440613026818</v>
      </c>
      <c r="L974" s="2">
        <f t="shared" si="207"/>
        <v>0</v>
      </c>
      <c r="M974" s="2">
        <f t="shared" si="208"/>
        <v>0</v>
      </c>
      <c r="N974" s="61">
        <v>2613</v>
      </c>
      <c r="O974" s="61">
        <v>3651</v>
      </c>
      <c r="X974" s="61">
        <v>0</v>
      </c>
      <c r="AG974" t="str">
        <f t="shared" si="212"/>
        <v>Rehoboth</v>
      </c>
      <c r="AH974" t="s">
        <v>1121</v>
      </c>
      <c r="AI974">
        <v>3</v>
      </c>
      <c r="AK974">
        <v>1</v>
      </c>
      <c r="AL974" s="105">
        <v>25</v>
      </c>
      <c r="AM974" s="107">
        <v>5</v>
      </c>
      <c r="AN974" s="107">
        <v>75</v>
      </c>
      <c r="AO974" s="111">
        <v>56375</v>
      </c>
      <c r="AP974" s="111">
        <f t="shared" si="213"/>
        <v>25005</v>
      </c>
      <c r="AQ974" t="s">
        <v>2345</v>
      </c>
      <c r="AR974">
        <f t="shared" si="209"/>
        <v>2556375</v>
      </c>
      <c r="AV974">
        <v>46.77</v>
      </c>
      <c r="AW974">
        <v>0.28000000000000003</v>
      </c>
      <c r="AX974">
        <v>46.5</v>
      </c>
    </row>
    <row r="975" spans="1:50" hidden="1" outlineLevel="1">
      <c r="A975" s="62" t="s">
        <v>2044</v>
      </c>
      <c r="B975" s="8" t="s">
        <v>1359</v>
      </c>
      <c r="C975" s="1">
        <f t="shared" si="203"/>
        <v>17739</v>
      </c>
      <c r="D975" s="8">
        <f>IF(N975&gt;0, RANK(N975,(N975:P975,Q975:AE975)),0)</f>
        <v>1</v>
      </c>
      <c r="E975" s="8">
        <f>IF(O975&gt;0,RANK(O975,(N975:P975,Q975:AE975)),0)</f>
        <v>2</v>
      </c>
      <c r="F975" s="8">
        <f t="shared" si="204"/>
        <v>0</v>
      </c>
      <c r="G975" s="61">
        <f t="shared" si="210"/>
        <v>3251</v>
      </c>
      <c r="H975" s="66">
        <f t="shared" si="211"/>
        <v>0.18326850442527765</v>
      </c>
      <c r="I975" s="7"/>
      <c r="J975" s="2">
        <f t="shared" si="205"/>
        <v>0.59112689554089859</v>
      </c>
      <c r="K975" s="2">
        <f t="shared" si="206"/>
        <v>0.40785839111562094</v>
      </c>
      <c r="L975" s="2">
        <f t="shared" si="207"/>
        <v>0</v>
      </c>
      <c r="M975" s="2">
        <f t="shared" si="208"/>
        <v>1.0147133434804667E-3</v>
      </c>
      <c r="N975" s="61">
        <v>10486</v>
      </c>
      <c r="O975" s="61">
        <v>7235</v>
      </c>
      <c r="X975" s="61">
        <v>18</v>
      </c>
      <c r="AG975" t="str">
        <f t="shared" si="212"/>
        <v>Revere</v>
      </c>
      <c r="AH975" t="s">
        <v>1389</v>
      </c>
      <c r="AI975">
        <v>7</v>
      </c>
      <c r="AK975">
        <v>1</v>
      </c>
      <c r="AL975" s="105">
        <v>25</v>
      </c>
      <c r="AM975" s="107">
        <v>25</v>
      </c>
      <c r="AN975" s="107">
        <v>15</v>
      </c>
      <c r="AO975" s="111">
        <v>56585</v>
      </c>
      <c r="AP975" s="111">
        <f t="shared" si="213"/>
        <v>25025</v>
      </c>
      <c r="AQ975" t="s">
        <v>1462</v>
      </c>
      <c r="AR975">
        <f t="shared" si="209"/>
        <v>2556585</v>
      </c>
      <c r="AV975">
        <v>10.029999999999999</v>
      </c>
      <c r="AW975">
        <v>4.1100000000000003</v>
      </c>
      <c r="AX975">
        <v>5.91</v>
      </c>
    </row>
    <row r="976" spans="1:50" hidden="1" outlineLevel="1">
      <c r="A976" s="62" t="s">
        <v>2413</v>
      </c>
      <c r="B976" s="8" t="s">
        <v>1359</v>
      </c>
      <c r="C976" s="1">
        <f t="shared" si="203"/>
        <v>932</v>
      </c>
      <c r="D976" s="8">
        <f>IF(N976&gt;0, RANK(N976,(N976:P976,Q976:AE976)),0)</f>
        <v>1</v>
      </c>
      <c r="E976" s="8">
        <f>IF(O976&gt;0,RANK(O976,(N976:P976,Q976:AE976)),0)</f>
        <v>2</v>
      </c>
      <c r="F976" s="8">
        <f t="shared" si="204"/>
        <v>0</v>
      </c>
      <c r="G976" s="61">
        <f t="shared" si="210"/>
        <v>399</v>
      </c>
      <c r="H976" s="66">
        <f t="shared" si="211"/>
        <v>0.42811158798283261</v>
      </c>
      <c r="I976" s="7"/>
      <c r="J976" s="2">
        <f t="shared" si="205"/>
        <v>0.71351931330472107</v>
      </c>
      <c r="K976" s="2">
        <f t="shared" si="206"/>
        <v>0.28540772532188841</v>
      </c>
      <c r="L976" s="2">
        <f t="shared" si="207"/>
        <v>0</v>
      </c>
      <c r="M976" s="2">
        <f t="shared" si="208"/>
        <v>1.0729613733905241E-3</v>
      </c>
      <c r="N976" s="61">
        <v>665</v>
      </c>
      <c r="O976" s="61">
        <v>266</v>
      </c>
      <c r="X976" s="61">
        <v>1</v>
      </c>
      <c r="AG976" t="str">
        <f t="shared" si="212"/>
        <v>Richmond</v>
      </c>
      <c r="AH976" t="s">
        <v>865</v>
      </c>
      <c r="AI976">
        <v>1</v>
      </c>
      <c r="AK976">
        <v>1</v>
      </c>
      <c r="AL976" s="105">
        <v>25</v>
      </c>
      <c r="AM976" s="107">
        <v>3</v>
      </c>
      <c r="AN976" s="107">
        <v>115</v>
      </c>
      <c r="AO976" s="111">
        <v>56795</v>
      </c>
      <c r="AP976" s="111">
        <f t="shared" si="213"/>
        <v>25003</v>
      </c>
      <c r="AQ976" t="s">
        <v>2345</v>
      </c>
      <c r="AR976">
        <f t="shared" si="209"/>
        <v>2556795</v>
      </c>
      <c r="AV976">
        <v>19.239999999999998</v>
      </c>
      <c r="AW976">
        <v>0.27</v>
      </c>
      <c r="AX976">
        <v>18.96</v>
      </c>
    </row>
    <row r="977" spans="1:50" hidden="1" outlineLevel="1">
      <c r="A977" s="62" t="s">
        <v>2158</v>
      </c>
      <c r="B977" s="8" t="s">
        <v>1359</v>
      </c>
      <c r="C977" s="1">
        <f t="shared" si="203"/>
        <v>3122</v>
      </c>
      <c r="D977" s="8">
        <f>IF(N977&gt;0, RANK(N977,(N977:P977,Q977:AE977)),0)</f>
        <v>2</v>
      </c>
      <c r="E977" s="8">
        <f>IF(O977&gt;0,RANK(O977,(N977:P977,Q977:AE977)),0)</f>
        <v>1</v>
      </c>
      <c r="F977" s="8">
        <f t="shared" si="204"/>
        <v>0</v>
      </c>
      <c r="G977" s="61">
        <f t="shared" si="210"/>
        <v>785</v>
      </c>
      <c r="H977" s="66">
        <f t="shared" si="211"/>
        <v>0.25144138372837926</v>
      </c>
      <c r="I977" s="7"/>
      <c r="J977" s="2">
        <f t="shared" si="205"/>
        <v>0.37347853939782188</v>
      </c>
      <c r="K977" s="2">
        <f t="shared" si="206"/>
        <v>0.62491992312620115</v>
      </c>
      <c r="L977" s="2">
        <f t="shared" si="207"/>
        <v>0</v>
      </c>
      <c r="M977" s="2">
        <f t="shared" si="208"/>
        <v>1.6015374759769108E-3</v>
      </c>
      <c r="N977" s="61">
        <v>1166</v>
      </c>
      <c r="O977" s="61">
        <v>1951</v>
      </c>
      <c r="X977" s="61">
        <v>5</v>
      </c>
      <c r="AG977" t="str">
        <f t="shared" si="212"/>
        <v>Rochester</v>
      </c>
      <c r="AH977" t="s">
        <v>1072</v>
      </c>
      <c r="AI977">
        <v>4</v>
      </c>
      <c r="AK977">
        <v>1</v>
      </c>
      <c r="AL977" s="105">
        <v>25</v>
      </c>
      <c r="AM977" s="107">
        <v>23</v>
      </c>
      <c r="AN977" s="107">
        <v>110</v>
      </c>
      <c r="AO977" s="111">
        <v>57600</v>
      </c>
      <c r="AP977" s="111">
        <f t="shared" si="213"/>
        <v>25023</v>
      </c>
      <c r="AQ977" t="s">
        <v>2345</v>
      </c>
      <c r="AR977">
        <f t="shared" si="209"/>
        <v>2557600</v>
      </c>
      <c r="AV977">
        <v>36.39</v>
      </c>
      <c r="AW977">
        <v>2.46</v>
      </c>
      <c r="AX977">
        <v>33.93</v>
      </c>
    </row>
    <row r="978" spans="1:50" hidden="1" outlineLevel="1">
      <c r="A978" s="62" t="s">
        <v>337</v>
      </c>
      <c r="B978" s="8" t="s">
        <v>1359</v>
      </c>
      <c r="C978" s="1">
        <f t="shared" si="203"/>
        <v>8764</v>
      </c>
      <c r="D978" s="8">
        <f>IF(N978&gt;0, RANK(N978,(N978:P978,Q978:AE978)),0)</f>
        <v>2</v>
      </c>
      <c r="E978" s="8">
        <f>IF(O978&gt;0,RANK(O978,(N978:P978,Q978:AE978)),0)</f>
        <v>1</v>
      </c>
      <c r="F978" s="8">
        <f t="shared" si="204"/>
        <v>0</v>
      </c>
      <c r="G978" s="61">
        <f t="shared" si="210"/>
        <v>1238</v>
      </c>
      <c r="H978" s="66">
        <f t="shared" si="211"/>
        <v>0.14125969876768599</v>
      </c>
      <c r="I978" s="7"/>
      <c r="J978" s="2">
        <f t="shared" si="205"/>
        <v>0.42834322227293475</v>
      </c>
      <c r="K978" s="2">
        <f t="shared" si="206"/>
        <v>0.56960292104062071</v>
      </c>
      <c r="L978" s="2">
        <f t="shared" si="207"/>
        <v>0</v>
      </c>
      <c r="M978" s="2">
        <f t="shared" si="208"/>
        <v>2.0538566864445329E-3</v>
      </c>
      <c r="N978" s="61">
        <v>3754</v>
      </c>
      <c r="O978" s="61">
        <v>4992</v>
      </c>
      <c r="X978" s="61">
        <v>18</v>
      </c>
      <c r="AG978" t="str">
        <f t="shared" si="212"/>
        <v>Rockland</v>
      </c>
      <c r="AH978" t="s">
        <v>1072</v>
      </c>
      <c r="AI978">
        <v>10</v>
      </c>
      <c r="AK978">
        <v>1</v>
      </c>
      <c r="AL978" s="105">
        <v>25</v>
      </c>
      <c r="AM978" s="107">
        <v>23</v>
      </c>
      <c r="AN978" s="107">
        <v>115</v>
      </c>
      <c r="AO978" s="111">
        <v>57775</v>
      </c>
      <c r="AP978" s="111">
        <f t="shared" si="213"/>
        <v>25023</v>
      </c>
      <c r="AQ978" t="s">
        <v>2345</v>
      </c>
      <c r="AR978">
        <f t="shared" si="209"/>
        <v>2557775</v>
      </c>
      <c r="AV978">
        <v>10.1</v>
      </c>
      <c r="AW978">
        <v>0.08</v>
      </c>
      <c r="AX978">
        <v>10.02</v>
      </c>
    </row>
    <row r="979" spans="1:50" hidden="1" outlineLevel="1">
      <c r="A979" s="62" t="s">
        <v>2045</v>
      </c>
      <c r="B979" s="8" t="s">
        <v>1359</v>
      </c>
      <c r="C979" s="1">
        <f t="shared" si="203"/>
        <v>4742</v>
      </c>
      <c r="D979" s="8">
        <f>IF(N979&gt;0, RANK(N979,(N979:P979,Q979:AE979)),0)</f>
        <v>1</v>
      </c>
      <c r="E979" s="8">
        <f>IF(O979&gt;0,RANK(O979,(N979:P979,Q979:AE979)),0)</f>
        <v>2</v>
      </c>
      <c r="F979" s="8">
        <f t="shared" si="204"/>
        <v>0</v>
      </c>
      <c r="G979" s="61">
        <f t="shared" si="210"/>
        <v>454</v>
      </c>
      <c r="H979" s="66">
        <f t="shared" si="211"/>
        <v>9.574019401096584E-2</v>
      </c>
      <c r="I979" s="7"/>
      <c r="J979" s="2">
        <f t="shared" si="205"/>
        <v>0.54787009700548295</v>
      </c>
      <c r="K979" s="2">
        <f t="shared" si="206"/>
        <v>0.45212990299451711</v>
      </c>
      <c r="L979" s="2">
        <f t="shared" si="207"/>
        <v>0</v>
      </c>
      <c r="M979" s="2">
        <f t="shared" si="208"/>
        <v>-5.5511151231257827E-17</v>
      </c>
      <c r="N979" s="61">
        <v>2598</v>
      </c>
      <c r="O979" s="61">
        <v>2144</v>
      </c>
      <c r="X979" s="61">
        <v>0</v>
      </c>
      <c r="AG979" t="str">
        <f t="shared" si="212"/>
        <v>Rockport</v>
      </c>
      <c r="AH979" t="s">
        <v>528</v>
      </c>
      <c r="AI979">
        <v>6</v>
      </c>
      <c r="AK979">
        <v>1</v>
      </c>
      <c r="AL979" s="105">
        <v>25</v>
      </c>
      <c r="AM979" s="107">
        <v>9</v>
      </c>
      <c r="AN979" s="107">
        <v>130</v>
      </c>
      <c r="AO979" s="111">
        <v>57880</v>
      </c>
      <c r="AP979" s="111">
        <f t="shared" si="213"/>
        <v>25009</v>
      </c>
      <c r="AQ979" t="s">
        <v>2345</v>
      </c>
      <c r="AR979">
        <f t="shared" si="209"/>
        <v>2557880</v>
      </c>
      <c r="AV979">
        <v>17.579999999999998</v>
      </c>
      <c r="AW979">
        <v>10.52</v>
      </c>
      <c r="AX979">
        <v>7.07</v>
      </c>
    </row>
    <row r="980" spans="1:50" hidden="1" outlineLevel="1">
      <c r="A980" s="62" t="s">
        <v>2466</v>
      </c>
      <c r="B980" s="8" t="s">
        <v>1359</v>
      </c>
      <c r="C980" s="1">
        <f t="shared" si="203"/>
        <v>240</v>
      </c>
      <c r="D980" s="8">
        <f>IF(N980&gt;0, RANK(N980,(N980:P980,Q980:AE980)),0)</f>
        <v>1</v>
      </c>
      <c r="E980" s="8">
        <f>IF(O980&gt;0,RANK(O980,(N980:P980,Q980:AE980)),0)</f>
        <v>2</v>
      </c>
      <c r="F980" s="8">
        <f t="shared" si="204"/>
        <v>0</v>
      </c>
      <c r="G980" s="61">
        <f t="shared" si="210"/>
        <v>20</v>
      </c>
      <c r="H980" s="66">
        <f t="shared" si="211"/>
        <v>8.3333333333333329E-2</v>
      </c>
      <c r="I980" s="7"/>
      <c r="J980" s="2">
        <f t="shared" si="205"/>
        <v>0.54166666666666663</v>
      </c>
      <c r="K980" s="2">
        <f t="shared" si="206"/>
        <v>0.45833333333333331</v>
      </c>
      <c r="L980" s="2">
        <f t="shared" si="207"/>
        <v>0</v>
      </c>
      <c r="M980" s="2">
        <f t="shared" si="208"/>
        <v>5.5511151231257827E-17</v>
      </c>
      <c r="N980" s="61">
        <v>130</v>
      </c>
      <c r="O980" s="61">
        <v>110</v>
      </c>
      <c r="X980" s="61">
        <v>0</v>
      </c>
      <c r="AG980" t="str">
        <f t="shared" si="212"/>
        <v>Rowe</v>
      </c>
      <c r="AH980" t="s">
        <v>501</v>
      </c>
      <c r="AI980">
        <v>1</v>
      </c>
      <c r="AK980">
        <v>1</v>
      </c>
      <c r="AL980" s="105">
        <v>25</v>
      </c>
      <c r="AM980" s="107">
        <v>11</v>
      </c>
      <c r="AN980" s="107">
        <v>100</v>
      </c>
      <c r="AO980" s="111">
        <v>58335</v>
      </c>
      <c r="AP980" s="111">
        <f t="shared" si="213"/>
        <v>25011</v>
      </c>
      <c r="AQ980" t="s">
        <v>2345</v>
      </c>
      <c r="AR980">
        <f t="shared" si="209"/>
        <v>2558335</v>
      </c>
      <c r="AV980">
        <v>24.07</v>
      </c>
      <c r="AW980">
        <v>0.52</v>
      </c>
      <c r="AX980">
        <v>23.55</v>
      </c>
    </row>
    <row r="981" spans="1:50" hidden="1" outlineLevel="1">
      <c r="A981" s="62" t="s">
        <v>1048</v>
      </c>
      <c r="B981" s="8" t="s">
        <v>1359</v>
      </c>
      <c r="C981" s="1">
        <f t="shared" si="203"/>
        <v>3578</v>
      </c>
      <c r="D981" s="8">
        <f>IF(N981&gt;0, RANK(N981,(N981:P981,Q981:AE981)),0)</f>
        <v>2</v>
      </c>
      <c r="E981" s="8">
        <f>IF(O981&gt;0,RANK(O981,(N981:P981,Q981:AE981)),0)</f>
        <v>1</v>
      </c>
      <c r="F981" s="8">
        <f t="shared" si="204"/>
        <v>0</v>
      </c>
      <c r="G981" s="61">
        <f t="shared" si="210"/>
        <v>975</v>
      </c>
      <c r="H981" s="66">
        <f t="shared" si="211"/>
        <v>0.27249860257126884</v>
      </c>
      <c r="I981" s="7"/>
      <c r="J981" s="2">
        <f t="shared" si="205"/>
        <v>0.36333147009502514</v>
      </c>
      <c r="K981" s="2">
        <f t="shared" si="206"/>
        <v>0.63583007266629399</v>
      </c>
      <c r="L981" s="2">
        <f t="shared" si="207"/>
        <v>0</v>
      </c>
      <c r="M981" s="2">
        <f t="shared" si="208"/>
        <v>8.3845723868081201E-4</v>
      </c>
      <c r="N981" s="61">
        <v>1300</v>
      </c>
      <c r="O981" s="61">
        <v>2275</v>
      </c>
      <c r="X981" s="61">
        <v>3</v>
      </c>
      <c r="AG981" t="str">
        <f t="shared" si="212"/>
        <v>Rowley</v>
      </c>
      <c r="AH981" t="s">
        <v>528</v>
      </c>
      <c r="AI981">
        <v>6</v>
      </c>
      <c r="AK981">
        <v>1</v>
      </c>
      <c r="AL981" s="105">
        <v>25</v>
      </c>
      <c r="AM981" s="107">
        <v>9</v>
      </c>
      <c r="AN981" s="107">
        <v>135</v>
      </c>
      <c r="AO981" s="111">
        <v>58405</v>
      </c>
      <c r="AP981" s="111">
        <f t="shared" si="213"/>
        <v>25009</v>
      </c>
      <c r="AQ981" t="s">
        <v>2345</v>
      </c>
      <c r="AR981">
        <f t="shared" si="209"/>
        <v>2558405</v>
      </c>
      <c r="AV981">
        <v>20.59</v>
      </c>
      <c r="AW981">
        <v>1.87</v>
      </c>
      <c r="AX981">
        <v>18.72</v>
      </c>
    </row>
    <row r="982" spans="1:50" hidden="1" outlineLevel="1">
      <c r="A982" s="62" t="s">
        <v>760</v>
      </c>
      <c r="B982" s="8" t="s">
        <v>1359</v>
      </c>
      <c r="C982" s="1">
        <f t="shared" si="203"/>
        <v>670</v>
      </c>
      <c r="D982" s="8">
        <f>IF(N982&gt;0, RANK(N982,(N982:P982,Q982:AE982)),0)</f>
        <v>1</v>
      </c>
      <c r="E982" s="8">
        <f>IF(O982&gt;0,RANK(O982,(N982:P982,Q982:AE982)),0)</f>
        <v>2</v>
      </c>
      <c r="F982" s="8">
        <f t="shared" si="204"/>
        <v>0</v>
      </c>
      <c r="G982" s="61">
        <f t="shared" si="210"/>
        <v>9</v>
      </c>
      <c r="H982" s="66">
        <f t="shared" si="211"/>
        <v>1.3432835820895522E-2</v>
      </c>
      <c r="I982" s="7"/>
      <c r="J982" s="2">
        <f t="shared" si="205"/>
        <v>0.50597014925373129</v>
      </c>
      <c r="K982" s="2">
        <f t="shared" si="206"/>
        <v>0.4925373134328358</v>
      </c>
      <c r="L982" s="2">
        <f t="shared" si="207"/>
        <v>0</v>
      </c>
      <c r="M982" s="2">
        <f t="shared" si="208"/>
        <v>1.4925373134329067E-3</v>
      </c>
      <c r="N982" s="61">
        <v>339</v>
      </c>
      <c r="O982" s="61">
        <v>330</v>
      </c>
      <c r="X982" s="61">
        <v>1</v>
      </c>
      <c r="AG982" t="str">
        <f t="shared" si="212"/>
        <v>Royalston</v>
      </c>
      <c r="AH982" s="8" t="s">
        <v>56</v>
      </c>
      <c r="AI982" s="8">
        <v>1</v>
      </c>
      <c r="AK982">
        <v>1</v>
      </c>
      <c r="AL982" s="105">
        <v>25</v>
      </c>
      <c r="AM982" s="107">
        <v>27</v>
      </c>
      <c r="AN982" s="107">
        <v>205</v>
      </c>
      <c r="AO982" s="111">
        <v>58580</v>
      </c>
      <c r="AP982" s="111">
        <f t="shared" si="213"/>
        <v>25027</v>
      </c>
      <c r="AQ982" t="s">
        <v>2345</v>
      </c>
      <c r="AR982">
        <f t="shared" si="209"/>
        <v>2558580</v>
      </c>
      <c r="AV982">
        <v>42.48</v>
      </c>
      <c r="AW982">
        <v>0.59</v>
      </c>
      <c r="AX982">
        <v>41.89</v>
      </c>
    </row>
    <row r="983" spans="1:50" hidden="1" outlineLevel="1">
      <c r="A983" s="62" t="s">
        <v>982</v>
      </c>
      <c r="B983" s="8" t="s">
        <v>1359</v>
      </c>
      <c r="C983" s="1">
        <f t="shared" si="203"/>
        <v>790</v>
      </c>
      <c r="D983" s="8">
        <f>IF(N983&gt;0, RANK(N983,(N983:P983,Q983:AE983)),0)</f>
        <v>2</v>
      </c>
      <c r="E983" s="8">
        <f>IF(O983&gt;0,RANK(O983,(N983:P983,Q983:AE983)),0)</f>
        <v>1</v>
      </c>
      <c r="F983" s="8">
        <f t="shared" si="204"/>
        <v>0</v>
      </c>
      <c r="G983" s="61">
        <f t="shared" si="210"/>
        <v>138</v>
      </c>
      <c r="H983" s="66">
        <f t="shared" si="211"/>
        <v>0.17468354430379746</v>
      </c>
      <c r="I983" s="7"/>
      <c r="J983" s="2">
        <f t="shared" si="205"/>
        <v>0.41265822784810124</v>
      </c>
      <c r="K983" s="2">
        <f t="shared" si="206"/>
        <v>0.58734177215189876</v>
      </c>
      <c r="L983" s="2">
        <f t="shared" si="207"/>
        <v>0</v>
      </c>
      <c r="M983" s="2">
        <f t="shared" si="208"/>
        <v>0</v>
      </c>
      <c r="N983" s="61">
        <v>326</v>
      </c>
      <c r="O983" s="61">
        <v>464</v>
      </c>
      <c r="X983" s="61">
        <v>0</v>
      </c>
      <c r="AG983" t="str">
        <f t="shared" si="212"/>
        <v>Russell</v>
      </c>
      <c r="AH983" t="s">
        <v>1888</v>
      </c>
      <c r="AI983">
        <v>1</v>
      </c>
      <c r="AK983">
        <v>1</v>
      </c>
      <c r="AL983" s="105">
        <v>25</v>
      </c>
      <c r="AM983" s="107">
        <v>13</v>
      </c>
      <c r="AN983" s="107">
        <v>80</v>
      </c>
      <c r="AO983" s="111">
        <v>58650</v>
      </c>
      <c r="AP983" s="111">
        <f t="shared" si="213"/>
        <v>25013</v>
      </c>
      <c r="AQ983" t="s">
        <v>2345</v>
      </c>
      <c r="AR983">
        <f t="shared" si="209"/>
        <v>2558650</v>
      </c>
      <c r="AV983">
        <v>17.88</v>
      </c>
      <c r="AW983">
        <v>0.32</v>
      </c>
      <c r="AX983">
        <v>17.559999999999999</v>
      </c>
    </row>
    <row r="984" spans="1:50" hidden="1" outlineLevel="1">
      <c r="A984" s="62" t="s">
        <v>689</v>
      </c>
      <c r="B984" s="8" t="s">
        <v>1359</v>
      </c>
      <c r="C984" s="1">
        <f t="shared" ref="C984:C1047" si="214">SUM(N984:AE984)</f>
        <v>4501</v>
      </c>
      <c r="D984" s="8">
        <f>IF(N984&gt;0, RANK(N984,(N984:P984,Q984:AE984)),0)</f>
        <v>2</v>
      </c>
      <c r="E984" s="8">
        <f>IF(O984&gt;0,RANK(O984,(N984:P984,Q984:AE984)),0)</f>
        <v>1</v>
      </c>
      <c r="F984" s="8">
        <f t="shared" ref="F984:F1047" si="215">IF(P984&gt;0,RANK(P984,(N984:AE984)),0)</f>
        <v>0</v>
      </c>
      <c r="G984" s="61">
        <f t="shared" si="210"/>
        <v>1147</v>
      </c>
      <c r="H984" s="66">
        <f t="shared" si="211"/>
        <v>0.25483225949788935</v>
      </c>
      <c r="I984" s="7"/>
      <c r="J984" s="2">
        <f t="shared" ref="J984:J1047" si="216">IF(C984=0,"-",N984/C984)</f>
        <v>0.37191735169962231</v>
      </c>
      <c r="K984" s="2">
        <f t="shared" ref="K984:K1047" si="217">IF(C984=0,"-",O984/C984)</f>
        <v>0.62674961119751171</v>
      </c>
      <c r="L984" s="2">
        <f t="shared" ref="L984:L1047" si="218">IF(C984=0,"-",P984/C984)</f>
        <v>0</v>
      </c>
      <c r="M984" s="2">
        <f t="shared" ref="M984:M1047" si="219">IF(C984=0,"-",(1-J984-K984-L984))</f>
        <v>1.3330371028659194E-3</v>
      </c>
      <c r="N984" s="61">
        <v>1674</v>
      </c>
      <c r="O984" s="61">
        <v>2821</v>
      </c>
      <c r="X984" s="61">
        <v>6</v>
      </c>
      <c r="AG984" t="str">
        <f t="shared" si="212"/>
        <v>Rutland</v>
      </c>
      <c r="AH984" s="8" t="s">
        <v>56</v>
      </c>
      <c r="AI984" s="8">
        <v>3</v>
      </c>
      <c r="AK984">
        <v>1</v>
      </c>
      <c r="AL984" s="105">
        <v>25</v>
      </c>
      <c r="AM984" s="107">
        <v>27</v>
      </c>
      <c r="AN984" s="107">
        <v>210</v>
      </c>
      <c r="AO984" s="111">
        <v>58825</v>
      </c>
      <c r="AP984" s="111">
        <f t="shared" si="213"/>
        <v>25027</v>
      </c>
      <c r="AQ984" t="s">
        <v>2345</v>
      </c>
      <c r="AR984">
        <f t="shared" ref="AR984:AR1047" si="220">AL984*100000+AO984</f>
        <v>2558825</v>
      </c>
      <c r="AV984">
        <v>36.409999999999997</v>
      </c>
      <c r="AW984">
        <v>1.1499999999999999</v>
      </c>
      <c r="AX984">
        <v>35.26</v>
      </c>
    </row>
    <row r="985" spans="1:50" hidden="1" outlineLevel="1">
      <c r="A985" s="62" t="s">
        <v>1236</v>
      </c>
      <c r="B985" s="8" t="s">
        <v>1359</v>
      </c>
      <c r="C985" s="1">
        <f t="shared" si="214"/>
        <v>19680</v>
      </c>
      <c r="D985" s="8">
        <f>IF(N985&gt;0, RANK(N985,(N985:P985,Q985:AE985)),0)</f>
        <v>1</v>
      </c>
      <c r="E985" s="8">
        <f>IF(O985&gt;0,RANK(O985,(N985:P985,Q985:AE985)),0)</f>
        <v>2</v>
      </c>
      <c r="F985" s="8">
        <f t="shared" si="215"/>
        <v>0</v>
      </c>
      <c r="G985" s="61">
        <f t="shared" si="210"/>
        <v>4236</v>
      </c>
      <c r="H985" s="66">
        <f t="shared" si="211"/>
        <v>0.21524390243902439</v>
      </c>
      <c r="I985" s="7"/>
      <c r="J985" s="2">
        <f t="shared" si="216"/>
        <v>0.60736788617886184</v>
      </c>
      <c r="K985" s="2">
        <f t="shared" si="217"/>
        <v>0.39212398373983742</v>
      </c>
      <c r="L985" s="2">
        <f t="shared" si="218"/>
        <v>0</v>
      </c>
      <c r="M985" s="2">
        <f t="shared" si="219"/>
        <v>5.0813008130073944E-4</v>
      </c>
      <c r="N985" s="61">
        <v>11953</v>
      </c>
      <c r="O985" s="61">
        <v>7717</v>
      </c>
      <c r="X985" s="61">
        <v>10</v>
      </c>
      <c r="AG985" t="str">
        <f t="shared" si="212"/>
        <v>Salem</v>
      </c>
      <c r="AH985" t="s">
        <v>528</v>
      </c>
      <c r="AI985">
        <v>6</v>
      </c>
      <c r="AK985">
        <v>1</v>
      </c>
      <c r="AL985" s="105">
        <v>25</v>
      </c>
      <c r="AM985" s="107">
        <v>9</v>
      </c>
      <c r="AN985" s="107">
        <v>140</v>
      </c>
      <c r="AO985" s="111">
        <v>59105</v>
      </c>
      <c r="AP985" s="111">
        <f t="shared" si="213"/>
        <v>25009</v>
      </c>
      <c r="AQ985" t="s">
        <v>1462</v>
      </c>
      <c r="AR985">
        <f t="shared" si="220"/>
        <v>2559105</v>
      </c>
      <c r="AV985">
        <v>18.059999999999999</v>
      </c>
      <c r="AW985">
        <v>9.9499999999999993</v>
      </c>
      <c r="AX985">
        <v>8.1</v>
      </c>
    </row>
    <row r="986" spans="1:50" hidden="1" outlineLevel="1">
      <c r="A986" s="62" t="s">
        <v>674</v>
      </c>
      <c r="B986" s="8" t="s">
        <v>1359</v>
      </c>
      <c r="C986" s="1">
        <f t="shared" si="214"/>
        <v>4286</v>
      </c>
      <c r="D986" s="8">
        <f>IF(N986&gt;0, RANK(N986,(N986:P986,Q986:AE986)),0)</f>
        <v>2</v>
      </c>
      <c r="E986" s="8">
        <f>IF(O986&gt;0,RANK(O986,(N986:P986,Q986:AE986)),0)</f>
        <v>1</v>
      </c>
      <c r="F986" s="8">
        <f t="shared" si="215"/>
        <v>0</v>
      </c>
      <c r="G986" s="61">
        <f t="shared" si="210"/>
        <v>577</v>
      </c>
      <c r="H986" s="66">
        <f t="shared" si="211"/>
        <v>0.13462435837610826</v>
      </c>
      <c r="I986" s="7"/>
      <c r="J986" s="2">
        <f t="shared" si="216"/>
        <v>0.43233784414372373</v>
      </c>
      <c r="K986" s="2">
        <f t="shared" si="217"/>
        <v>0.56696220251983198</v>
      </c>
      <c r="L986" s="2">
        <f t="shared" si="218"/>
        <v>0</v>
      </c>
      <c r="M986" s="2">
        <f t="shared" si="219"/>
        <v>6.9995333644423674E-4</v>
      </c>
      <c r="N986" s="61">
        <v>1853</v>
      </c>
      <c r="O986" s="61">
        <v>2430</v>
      </c>
      <c r="X986" s="61">
        <v>3</v>
      </c>
      <c r="AG986" t="str">
        <f t="shared" si="212"/>
        <v>Salisbury</v>
      </c>
      <c r="AH986" t="s">
        <v>528</v>
      </c>
      <c r="AI986">
        <v>6</v>
      </c>
      <c r="AK986">
        <v>1</v>
      </c>
      <c r="AL986" s="105">
        <v>25</v>
      </c>
      <c r="AM986" s="107">
        <v>9</v>
      </c>
      <c r="AN986" s="107">
        <v>145</v>
      </c>
      <c r="AO986" s="111">
        <v>59245</v>
      </c>
      <c r="AP986" s="111">
        <f t="shared" si="213"/>
        <v>25009</v>
      </c>
      <c r="AQ986" t="s">
        <v>2345</v>
      </c>
      <c r="AR986">
        <f t="shared" si="220"/>
        <v>2559245</v>
      </c>
      <c r="AV986">
        <v>17.850000000000001</v>
      </c>
      <c r="AW986">
        <v>2.41</v>
      </c>
      <c r="AX986">
        <v>15.43</v>
      </c>
    </row>
    <row r="987" spans="1:50" hidden="1" outlineLevel="1">
      <c r="A987" s="62" t="s">
        <v>1401</v>
      </c>
      <c r="B987" s="8" t="s">
        <v>1359</v>
      </c>
      <c r="C987" s="1">
        <f t="shared" si="214"/>
        <v>448</v>
      </c>
      <c r="D987" s="8">
        <f>IF(N987&gt;0, RANK(N987,(N987:P987,Q987:AE987)),0)</f>
        <v>1</v>
      </c>
      <c r="E987" s="8">
        <f>IF(O987&gt;0,RANK(O987,(N987:P987,Q987:AE987)),0)</f>
        <v>2</v>
      </c>
      <c r="F987" s="8">
        <f t="shared" si="215"/>
        <v>0</v>
      </c>
      <c r="G987" s="61">
        <f t="shared" si="210"/>
        <v>82</v>
      </c>
      <c r="H987" s="66">
        <f t="shared" si="211"/>
        <v>0.18303571428571427</v>
      </c>
      <c r="I987" s="7"/>
      <c r="J987" s="2">
        <f t="shared" si="216"/>
        <v>0.5915178571428571</v>
      </c>
      <c r="K987" s="2">
        <f t="shared" si="217"/>
        <v>0.40848214285714285</v>
      </c>
      <c r="L987" s="2">
        <f t="shared" si="218"/>
        <v>0</v>
      </c>
      <c r="M987" s="2">
        <f t="shared" si="219"/>
        <v>5.5511151231257827E-17</v>
      </c>
      <c r="N987" s="61">
        <v>265</v>
      </c>
      <c r="O987" s="61">
        <v>183</v>
      </c>
      <c r="X987" s="61">
        <v>0</v>
      </c>
      <c r="AG987" t="str">
        <f t="shared" si="212"/>
        <v>Sandisfield</v>
      </c>
      <c r="AH987" t="s">
        <v>865</v>
      </c>
      <c r="AI987">
        <v>1</v>
      </c>
      <c r="AK987">
        <v>1</v>
      </c>
      <c r="AL987" s="105">
        <v>25</v>
      </c>
      <c r="AM987" s="107">
        <v>3</v>
      </c>
      <c r="AN987" s="107">
        <v>120</v>
      </c>
      <c r="AO987" s="111">
        <v>59665</v>
      </c>
      <c r="AP987" s="111">
        <f t="shared" si="213"/>
        <v>25003</v>
      </c>
      <c r="AQ987" t="s">
        <v>2345</v>
      </c>
      <c r="AR987">
        <f t="shared" si="220"/>
        <v>2559665</v>
      </c>
      <c r="AV987">
        <v>53.03</v>
      </c>
      <c r="AW987">
        <v>0.71</v>
      </c>
      <c r="AX987">
        <v>52.32</v>
      </c>
    </row>
    <row r="988" spans="1:50" hidden="1" outlineLevel="1">
      <c r="A988" s="62" t="s">
        <v>1402</v>
      </c>
      <c r="B988" s="8" t="s">
        <v>1359</v>
      </c>
      <c r="C988" s="1">
        <f t="shared" si="214"/>
        <v>12483</v>
      </c>
      <c r="D988" s="8">
        <f>IF(N988&gt;0, RANK(N988,(N988:P988,Q988:AE988)),0)</f>
        <v>2</v>
      </c>
      <c r="E988" s="8">
        <f>IF(O988&gt;0,RANK(O988,(N988:P988,Q988:AE988)),0)</f>
        <v>1</v>
      </c>
      <c r="F988" s="8">
        <f t="shared" si="215"/>
        <v>0</v>
      </c>
      <c r="G988" s="61">
        <f t="shared" si="210"/>
        <v>2367</v>
      </c>
      <c r="H988" s="66">
        <f t="shared" si="211"/>
        <v>0.18961788031723142</v>
      </c>
      <c r="I988" s="7"/>
      <c r="J988" s="2">
        <f t="shared" si="216"/>
        <v>0.40495073299687573</v>
      </c>
      <c r="K988" s="2">
        <f t="shared" si="217"/>
        <v>0.59456861331410715</v>
      </c>
      <c r="L988" s="2">
        <f t="shared" si="218"/>
        <v>0</v>
      </c>
      <c r="M988" s="2">
        <f t="shared" si="219"/>
        <v>4.8065368901706318E-4</v>
      </c>
      <c r="N988" s="61">
        <v>5055</v>
      </c>
      <c r="O988" s="61">
        <v>7422</v>
      </c>
      <c r="X988" s="61">
        <v>6</v>
      </c>
      <c r="AG988" t="str">
        <f t="shared" si="212"/>
        <v>Sandwich</v>
      </c>
      <c r="AH988" t="s">
        <v>2385</v>
      </c>
      <c r="AI988">
        <v>10</v>
      </c>
      <c r="AK988">
        <v>1</v>
      </c>
      <c r="AL988" s="105">
        <v>25</v>
      </c>
      <c r="AM988" s="107">
        <v>1</v>
      </c>
      <c r="AN988" s="107">
        <v>60</v>
      </c>
      <c r="AO988" s="111">
        <v>59735</v>
      </c>
      <c r="AP988" s="111">
        <f t="shared" si="213"/>
        <v>25001</v>
      </c>
      <c r="AQ988" t="s">
        <v>2345</v>
      </c>
      <c r="AR988">
        <f t="shared" si="220"/>
        <v>2559735</v>
      </c>
      <c r="AV988">
        <v>44.36</v>
      </c>
      <c r="AW988">
        <v>1.32</v>
      </c>
      <c r="AX988">
        <v>43.04</v>
      </c>
    </row>
    <row r="989" spans="1:50" hidden="1" outlineLevel="1">
      <c r="A989" s="62" t="s">
        <v>2526</v>
      </c>
      <c r="B989" s="8" t="s">
        <v>1359</v>
      </c>
      <c r="C989" s="1">
        <f t="shared" si="214"/>
        <v>13711</v>
      </c>
      <c r="D989" s="8">
        <f>IF(N989&gt;0, RANK(N989,(N989:P989,Q989:AE989)),0)</f>
        <v>2</v>
      </c>
      <c r="E989" s="8">
        <f>IF(O989&gt;0,RANK(O989,(N989:P989,Q989:AE989)),0)</f>
        <v>1</v>
      </c>
      <c r="F989" s="8">
        <f t="shared" si="215"/>
        <v>0</v>
      </c>
      <c r="G989" s="61">
        <f t="shared" si="210"/>
        <v>1909</v>
      </c>
      <c r="H989" s="66">
        <f t="shared" si="211"/>
        <v>0.13923127415943404</v>
      </c>
      <c r="I989" s="7"/>
      <c r="J989" s="2">
        <f t="shared" si="216"/>
        <v>0.43023849463934066</v>
      </c>
      <c r="K989" s="2">
        <f t="shared" si="217"/>
        <v>0.56946976879877476</v>
      </c>
      <c r="L989" s="2">
        <f t="shared" si="218"/>
        <v>0</v>
      </c>
      <c r="M989" s="2">
        <f t="shared" si="219"/>
        <v>2.9173656188452579E-4</v>
      </c>
      <c r="N989" s="61">
        <v>5899</v>
      </c>
      <c r="O989" s="61">
        <v>7808</v>
      </c>
      <c r="X989" s="61">
        <v>4</v>
      </c>
      <c r="AG989" t="str">
        <f t="shared" si="212"/>
        <v>Saugus</v>
      </c>
      <c r="AH989" t="s">
        <v>528</v>
      </c>
      <c r="AI989">
        <v>6</v>
      </c>
      <c r="AK989">
        <v>1</v>
      </c>
      <c r="AL989" s="105">
        <v>25</v>
      </c>
      <c r="AM989" s="107">
        <v>9</v>
      </c>
      <c r="AN989" s="107">
        <v>150</v>
      </c>
      <c r="AO989" s="111">
        <v>60015</v>
      </c>
      <c r="AP989" s="111">
        <f t="shared" si="213"/>
        <v>25009</v>
      </c>
      <c r="AQ989" t="s">
        <v>2345</v>
      </c>
      <c r="AR989">
        <f t="shared" si="220"/>
        <v>2560015</v>
      </c>
      <c r="AV989">
        <v>11.75</v>
      </c>
      <c r="AW989">
        <v>0.77</v>
      </c>
      <c r="AX989">
        <v>10.99</v>
      </c>
    </row>
    <row r="990" spans="1:50" hidden="1" outlineLevel="1">
      <c r="A990" s="62" t="s">
        <v>2386</v>
      </c>
      <c r="B990" s="8" t="s">
        <v>1359</v>
      </c>
      <c r="C990" s="1">
        <f t="shared" si="214"/>
        <v>349</v>
      </c>
      <c r="D990" s="8">
        <f>IF(N990&gt;0, RANK(N990,(N990:P990,Q990:AE990)),0)</f>
        <v>1</v>
      </c>
      <c r="E990" s="8">
        <f>IF(O990&gt;0,RANK(O990,(N990:P990,Q990:AE990)),0)</f>
        <v>2</v>
      </c>
      <c r="F990" s="8">
        <f t="shared" si="215"/>
        <v>0</v>
      </c>
      <c r="G990" s="61">
        <f t="shared" si="210"/>
        <v>59</v>
      </c>
      <c r="H990" s="66">
        <f t="shared" si="211"/>
        <v>0.16905444126074498</v>
      </c>
      <c r="I990" s="7"/>
      <c r="J990" s="2">
        <f t="shared" si="216"/>
        <v>0.58452722063037255</v>
      </c>
      <c r="K990" s="2">
        <f t="shared" si="217"/>
        <v>0.41547277936962751</v>
      </c>
      <c r="L990" s="2">
        <f t="shared" si="218"/>
        <v>0</v>
      </c>
      <c r="M990" s="2">
        <f t="shared" si="219"/>
        <v>-5.5511151231257827E-17</v>
      </c>
      <c r="N990" s="61">
        <v>204</v>
      </c>
      <c r="O990" s="61">
        <v>145</v>
      </c>
      <c r="X990" s="61">
        <v>0</v>
      </c>
      <c r="AG990" t="str">
        <f t="shared" si="212"/>
        <v>Savoy</v>
      </c>
      <c r="AH990" t="s">
        <v>865</v>
      </c>
      <c r="AI990">
        <v>1</v>
      </c>
      <c r="AK990">
        <v>1</v>
      </c>
      <c r="AL990" s="105">
        <v>25</v>
      </c>
      <c r="AM990" s="107">
        <v>3</v>
      </c>
      <c r="AN990" s="107">
        <v>125</v>
      </c>
      <c r="AO990" s="111">
        <v>60225</v>
      </c>
      <c r="AP990" s="111">
        <f t="shared" si="213"/>
        <v>25003</v>
      </c>
      <c r="AQ990" t="s">
        <v>2345</v>
      </c>
      <c r="AR990">
        <f t="shared" si="220"/>
        <v>2560225</v>
      </c>
      <c r="AV990">
        <v>36.01</v>
      </c>
      <c r="AW990">
        <v>0.14000000000000001</v>
      </c>
      <c r="AX990">
        <v>35.86</v>
      </c>
    </row>
    <row r="991" spans="1:50" hidden="1" outlineLevel="1">
      <c r="A991" s="62" t="s">
        <v>2483</v>
      </c>
      <c r="B991" s="8" t="s">
        <v>1359</v>
      </c>
      <c r="C991" s="1">
        <f t="shared" si="214"/>
        <v>11420</v>
      </c>
      <c r="D991" s="8">
        <f>IF(N991&gt;0, RANK(N991,(N991:P991,Q991:AE991)),0)</f>
        <v>2</v>
      </c>
      <c r="E991" s="8">
        <f>IF(O991&gt;0,RANK(O991,(N991:P991,Q991:AE991)),0)</f>
        <v>1</v>
      </c>
      <c r="F991" s="8">
        <f t="shared" si="215"/>
        <v>0</v>
      </c>
      <c r="G991" s="61">
        <f t="shared" si="210"/>
        <v>2030</v>
      </c>
      <c r="H991" s="66">
        <f t="shared" si="211"/>
        <v>0.17775831873905429</v>
      </c>
      <c r="I991" s="7"/>
      <c r="J991" s="2">
        <f t="shared" si="216"/>
        <v>0.41094570928196145</v>
      </c>
      <c r="K991" s="2">
        <f t="shared" si="217"/>
        <v>0.58870402802101574</v>
      </c>
      <c r="L991" s="2">
        <f t="shared" si="218"/>
        <v>0</v>
      </c>
      <c r="M991" s="2">
        <f t="shared" si="219"/>
        <v>3.5026269702276291E-4</v>
      </c>
      <c r="N991" s="61">
        <v>4693</v>
      </c>
      <c r="O991" s="61">
        <v>6723</v>
      </c>
      <c r="X991" s="61">
        <v>4</v>
      </c>
      <c r="AG991" t="str">
        <f t="shared" si="212"/>
        <v>Scituate</v>
      </c>
      <c r="AH991" t="s">
        <v>1072</v>
      </c>
      <c r="AI991">
        <v>10</v>
      </c>
      <c r="AK991">
        <v>1</v>
      </c>
      <c r="AL991" s="105">
        <v>25</v>
      </c>
      <c r="AM991" s="107">
        <v>23</v>
      </c>
      <c r="AN991" s="107">
        <v>120</v>
      </c>
      <c r="AO991" s="111">
        <v>60330</v>
      </c>
      <c r="AP991" s="111">
        <f t="shared" si="213"/>
        <v>25023</v>
      </c>
      <c r="AQ991" t="s">
        <v>2345</v>
      </c>
      <c r="AR991">
        <f t="shared" si="220"/>
        <v>2560330</v>
      </c>
      <c r="AV991">
        <v>31.8</v>
      </c>
      <c r="AW991">
        <v>14.61</v>
      </c>
      <c r="AX991">
        <v>17.18</v>
      </c>
    </row>
    <row r="992" spans="1:50" hidden="1" outlineLevel="1">
      <c r="A992" s="62" t="s">
        <v>2474</v>
      </c>
      <c r="B992" s="8" t="s">
        <v>1359</v>
      </c>
      <c r="C992" s="1">
        <f t="shared" si="214"/>
        <v>7263</v>
      </c>
      <c r="D992" s="8">
        <f>IF(N992&gt;0, RANK(N992,(N992:P992,Q992:AE992)),0)</f>
        <v>2</v>
      </c>
      <c r="E992" s="8">
        <f>IF(O992&gt;0,RANK(O992,(N992:P992,Q992:AE992)),0)</f>
        <v>1</v>
      </c>
      <c r="F992" s="8">
        <f t="shared" si="215"/>
        <v>0</v>
      </c>
      <c r="G992" s="61">
        <f t="shared" si="210"/>
        <v>389</v>
      </c>
      <c r="H992" s="66">
        <f t="shared" si="211"/>
        <v>5.3559135343521962E-2</v>
      </c>
      <c r="I992" s="7"/>
      <c r="J992" s="2">
        <f t="shared" si="216"/>
        <v>0.47280737987057692</v>
      </c>
      <c r="K992" s="2">
        <f t="shared" si="217"/>
        <v>0.52636651521409883</v>
      </c>
      <c r="L992" s="2">
        <f t="shared" si="218"/>
        <v>0</v>
      </c>
      <c r="M992" s="2">
        <f t="shared" si="219"/>
        <v>8.261049153241995E-4</v>
      </c>
      <c r="N992" s="61">
        <v>3434</v>
      </c>
      <c r="O992" s="61">
        <v>3823</v>
      </c>
      <c r="X992" s="61">
        <v>6</v>
      </c>
      <c r="AG992" t="str">
        <f t="shared" si="212"/>
        <v>Seekonk</v>
      </c>
      <c r="AH992" t="s">
        <v>1121</v>
      </c>
      <c r="AI992">
        <v>3</v>
      </c>
      <c r="AK992">
        <v>1</v>
      </c>
      <c r="AL992" s="105">
        <v>25</v>
      </c>
      <c r="AM992" s="107">
        <v>5</v>
      </c>
      <c r="AN992" s="107">
        <v>80</v>
      </c>
      <c r="AO992" s="111">
        <v>60645</v>
      </c>
      <c r="AP992" s="111">
        <f t="shared" si="213"/>
        <v>25005</v>
      </c>
      <c r="AQ992" t="s">
        <v>2345</v>
      </c>
      <c r="AR992">
        <f t="shared" si="220"/>
        <v>2560645</v>
      </c>
      <c r="AV992">
        <v>18.420000000000002</v>
      </c>
      <c r="AW992">
        <v>0.1</v>
      </c>
      <c r="AX992">
        <v>18.32</v>
      </c>
    </row>
    <row r="993" spans="1:50" hidden="1" outlineLevel="1">
      <c r="A993" s="62" t="s">
        <v>22</v>
      </c>
      <c r="B993" s="8" t="s">
        <v>1359</v>
      </c>
      <c r="C993" s="1">
        <f t="shared" si="214"/>
        <v>10342</v>
      </c>
      <c r="D993" s="8">
        <f>IF(N993&gt;0, RANK(N993,(N993:P993,Q993:AE993)),0)</f>
        <v>1</v>
      </c>
      <c r="E993" s="8">
        <f>IF(O993&gt;0,RANK(O993,(N993:P993,Q993:AE993)),0)</f>
        <v>2</v>
      </c>
      <c r="F993" s="8">
        <f t="shared" si="215"/>
        <v>0</v>
      </c>
      <c r="G993" s="61">
        <f t="shared" si="210"/>
        <v>1381</v>
      </c>
      <c r="H993" s="66">
        <f t="shared" si="211"/>
        <v>0.13353316573196675</v>
      </c>
      <c r="I993" s="7"/>
      <c r="J993" s="2">
        <f t="shared" si="216"/>
        <v>0.56623477083736218</v>
      </c>
      <c r="K993" s="2">
        <f t="shared" si="217"/>
        <v>0.43270160510539546</v>
      </c>
      <c r="L993" s="2">
        <f t="shared" si="218"/>
        <v>0</v>
      </c>
      <c r="M993" s="2">
        <f t="shared" si="219"/>
        <v>1.0636240572423628E-3</v>
      </c>
      <c r="N993" s="61">
        <v>5856</v>
      </c>
      <c r="O993" s="61">
        <v>4475</v>
      </c>
      <c r="X993" s="61">
        <v>11</v>
      </c>
      <c r="AG993" t="str">
        <f t="shared" si="212"/>
        <v>Sharon</v>
      </c>
      <c r="AH993" t="s">
        <v>159</v>
      </c>
      <c r="AI993">
        <v>4</v>
      </c>
      <c r="AK993">
        <v>1</v>
      </c>
      <c r="AL993" s="105">
        <v>25</v>
      </c>
      <c r="AM993" s="107">
        <v>21</v>
      </c>
      <c r="AN993" s="107">
        <v>110</v>
      </c>
      <c r="AO993" s="111">
        <v>60785</v>
      </c>
      <c r="AP993" s="111">
        <f t="shared" si="213"/>
        <v>25021</v>
      </c>
      <c r="AQ993" t="s">
        <v>2345</v>
      </c>
      <c r="AR993">
        <f t="shared" si="220"/>
        <v>2560785</v>
      </c>
      <c r="AV993">
        <v>24.17</v>
      </c>
      <c r="AW993">
        <v>0.86</v>
      </c>
      <c r="AX993">
        <v>23.31</v>
      </c>
    </row>
    <row r="994" spans="1:50" hidden="1" outlineLevel="1">
      <c r="A994" s="62" t="s">
        <v>2193</v>
      </c>
      <c r="B994" s="8" t="s">
        <v>1359</v>
      </c>
      <c r="C994" s="1">
        <f t="shared" si="214"/>
        <v>1808</v>
      </c>
      <c r="D994" s="8">
        <f>IF(N994&gt;0, RANK(N994,(N994:P994,Q994:AE994)),0)</f>
        <v>1</v>
      </c>
      <c r="E994" s="8">
        <f>IF(O994&gt;0,RANK(O994,(N994:P994,Q994:AE994)),0)</f>
        <v>2</v>
      </c>
      <c r="F994" s="8">
        <f t="shared" si="215"/>
        <v>0</v>
      </c>
      <c r="G994" s="61">
        <f t="shared" si="210"/>
        <v>522</v>
      </c>
      <c r="H994" s="66">
        <f t="shared" si="211"/>
        <v>0.28871681415929201</v>
      </c>
      <c r="I994" s="7"/>
      <c r="J994" s="2">
        <f t="shared" si="216"/>
        <v>0.64435840707964598</v>
      </c>
      <c r="K994" s="2">
        <f t="shared" si="217"/>
        <v>0.35564159292035397</v>
      </c>
      <c r="L994" s="2">
        <f t="shared" si="218"/>
        <v>0</v>
      </c>
      <c r="M994" s="2">
        <f t="shared" si="219"/>
        <v>5.5511151231257827E-17</v>
      </c>
      <c r="N994" s="61">
        <v>1165</v>
      </c>
      <c r="O994" s="61">
        <v>643</v>
      </c>
      <c r="X994" s="61">
        <v>0</v>
      </c>
      <c r="AG994" t="str">
        <f t="shared" si="212"/>
        <v>Sheffield</v>
      </c>
      <c r="AH994" t="s">
        <v>865</v>
      </c>
      <c r="AI994">
        <v>1</v>
      </c>
      <c r="AK994">
        <v>1</v>
      </c>
      <c r="AL994" s="105">
        <v>25</v>
      </c>
      <c r="AM994" s="107">
        <v>3</v>
      </c>
      <c r="AN994" s="107">
        <v>130</v>
      </c>
      <c r="AO994" s="111">
        <v>61065</v>
      </c>
      <c r="AP994" s="111">
        <f t="shared" si="213"/>
        <v>25003</v>
      </c>
      <c r="AQ994" t="s">
        <v>2345</v>
      </c>
      <c r="AR994">
        <f t="shared" si="220"/>
        <v>2561065</v>
      </c>
      <c r="AV994">
        <v>48.54</v>
      </c>
      <c r="AW994">
        <v>0.39</v>
      </c>
      <c r="AX994">
        <v>48.15</v>
      </c>
    </row>
    <row r="995" spans="1:50" hidden="1" outlineLevel="1">
      <c r="A995" s="62" t="s">
        <v>2194</v>
      </c>
      <c r="B995" s="8" t="s">
        <v>1359</v>
      </c>
      <c r="C995" s="1">
        <f t="shared" si="214"/>
        <v>1143</v>
      </c>
      <c r="D995" s="8">
        <f>IF(N995&gt;0, RANK(N995,(N995:P995,Q995:AE995)),0)</f>
        <v>1</v>
      </c>
      <c r="E995" s="8">
        <f>IF(O995&gt;0,RANK(O995,(N995:P995,Q995:AE995)),0)</f>
        <v>2</v>
      </c>
      <c r="F995" s="8">
        <f t="shared" si="215"/>
        <v>0</v>
      </c>
      <c r="G995" s="61">
        <f t="shared" si="210"/>
        <v>520</v>
      </c>
      <c r="H995" s="66">
        <f t="shared" si="211"/>
        <v>0.45494313210848641</v>
      </c>
      <c r="I995" s="7"/>
      <c r="J995" s="2">
        <f t="shared" si="216"/>
        <v>0.72703412073490814</v>
      </c>
      <c r="K995" s="2">
        <f t="shared" si="217"/>
        <v>0.27209098862642167</v>
      </c>
      <c r="L995" s="2">
        <f t="shared" si="218"/>
        <v>0</v>
      </c>
      <c r="M995" s="2">
        <f t="shared" si="219"/>
        <v>8.7489063867018935E-4</v>
      </c>
      <c r="N995" s="61">
        <v>831</v>
      </c>
      <c r="O995" s="61">
        <v>311</v>
      </c>
      <c r="X995" s="61">
        <v>1</v>
      </c>
      <c r="AG995" t="str">
        <f t="shared" si="212"/>
        <v>Shelburne</v>
      </c>
      <c r="AH995" t="s">
        <v>501</v>
      </c>
      <c r="AI995">
        <v>1</v>
      </c>
      <c r="AK995">
        <v>1</v>
      </c>
      <c r="AL995" s="105">
        <v>25</v>
      </c>
      <c r="AM995" s="107">
        <v>11</v>
      </c>
      <c r="AN995" s="107">
        <v>105</v>
      </c>
      <c r="AO995" s="111">
        <v>61135</v>
      </c>
      <c r="AP995" s="111">
        <f t="shared" si="213"/>
        <v>25011</v>
      </c>
      <c r="AQ995" t="s">
        <v>2345</v>
      </c>
      <c r="AR995">
        <f t="shared" si="220"/>
        <v>2561135</v>
      </c>
      <c r="AV995">
        <v>23.45</v>
      </c>
      <c r="AW995">
        <v>0.2</v>
      </c>
      <c r="AX995">
        <v>23.25</v>
      </c>
    </row>
    <row r="996" spans="1:50" hidden="1" outlineLevel="1">
      <c r="A996" s="62" t="s">
        <v>907</v>
      </c>
      <c r="B996" s="8" t="s">
        <v>1359</v>
      </c>
      <c r="C996" s="1">
        <f t="shared" si="214"/>
        <v>2679</v>
      </c>
      <c r="D996" s="8">
        <f>IF(N996&gt;0, RANK(N996,(N996:P996,Q996:AE996)),0)</f>
        <v>2</v>
      </c>
      <c r="E996" s="8">
        <f>IF(O996&gt;0,RANK(O996,(N996:P996,Q996:AE996)),0)</f>
        <v>1</v>
      </c>
      <c r="F996" s="8">
        <f t="shared" si="215"/>
        <v>0</v>
      </c>
      <c r="G996" s="61">
        <f t="shared" ref="G996:G1059" si="221">IF(C996&gt;0,MAX(N996:P996)-LARGE(N996:P996,2),0)</f>
        <v>175</v>
      </c>
      <c r="H996" s="66">
        <f t="shared" ref="H996:H1059" si="222">IF(C996&gt;0,G996/C996,0)</f>
        <v>6.532288167226577E-2</v>
      </c>
      <c r="I996" s="7"/>
      <c r="J996" s="2">
        <f t="shared" si="216"/>
        <v>0.46733855916386713</v>
      </c>
      <c r="K996" s="2">
        <f t="shared" si="217"/>
        <v>0.53266144083613287</v>
      </c>
      <c r="L996" s="2">
        <f t="shared" si="218"/>
        <v>0</v>
      </c>
      <c r="M996" s="2">
        <f t="shared" si="219"/>
        <v>0</v>
      </c>
      <c r="N996" s="61">
        <v>1252</v>
      </c>
      <c r="O996" s="61">
        <v>1427</v>
      </c>
      <c r="X996" s="61">
        <v>0</v>
      </c>
      <c r="AG996" t="str">
        <f t="shared" ref="AG996:AG1059" si="223">A996</f>
        <v>Sherborn</v>
      </c>
      <c r="AH996" t="s">
        <v>1161</v>
      </c>
      <c r="AI996">
        <v>4</v>
      </c>
      <c r="AK996">
        <v>1</v>
      </c>
      <c r="AL996" s="105">
        <v>25</v>
      </c>
      <c r="AM996" s="107">
        <v>17</v>
      </c>
      <c r="AN996" s="107">
        <v>185</v>
      </c>
      <c r="AO996" s="111">
        <v>61380</v>
      </c>
      <c r="AP996" s="111">
        <f t="shared" si="213"/>
        <v>25017</v>
      </c>
      <c r="AQ996" t="s">
        <v>2345</v>
      </c>
      <c r="AR996">
        <f t="shared" si="220"/>
        <v>2561380</v>
      </c>
      <c r="AV996">
        <v>16.190000000000001</v>
      </c>
      <c r="AW996">
        <v>0.22</v>
      </c>
      <c r="AX996">
        <v>15.96</v>
      </c>
    </row>
    <row r="997" spans="1:50" hidden="1" outlineLevel="1">
      <c r="A997" s="62" t="s">
        <v>1047</v>
      </c>
      <c r="B997" s="8" t="s">
        <v>1359</v>
      </c>
      <c r="C997" s="1">
        <f t="shared" si="214"/>
        <v>3124</v>
      </c>
      <c r="D997" s="8">
        <f>IF(N997&gt;0, RANK(N997,(N997:P997,Q997:AE997)),0)</f>
        <v>2</v>
      </c>
      <c r="E997" s="8">
        <f>IF(O997&gt;0,RANK(O997,(N997:P997,Q997:AE997)),0)</f>
        <v>1</v>
      </c>
      <c r="F997" s="8">
        <f t="shared" si="215"/>
        <v>0</v>
      </c>
      <c r="G997" s="61">
        <f t="shared" si="221"/>
        <v>454</v>
      </c>
      <c r="H997" s="66">
        <f t="shared" si="222"/>
        <v>0.14532650448143405</v>
      </c>
      <c r="I997" s="7"/>
      <c r="J997" s="2">
        <f t="shared" si="216"/>
        <v>0.42733674775928299</v>
      </c>
      <c r="K997" s="2">
        <f t="shared" si="217"/>
        <v>0.57266325224071701</v>
      </c>
      <c r="L997" s="2">
        <f t="shared" si="218"/>
        <v>0</v>
      </c>
      <c r="M997" s="2">
        <f t="shared" si="219"/>
        <v>0</v>
      </c>
      <c r="N997" s="61">
        <v>1335</v>
      </c>
      <c r="O997" s="61">
        <v>1789</v>
      </c>
      <c r="X997" s="61">
        <v>0</v>
      </c>
      <c r="AG997" t="str">
        <f t="shared" si="223"/>
        <v>Shirley</v>
      </c>
      <c r="AH997" t="s">
        <v>1161</v>
      </c>
      <c r="AI997">
        <v>5</v>
      </c>
      <c r="AK997">
        <v>1</v>
      </c>
      <c r="AL997" s="105">
        <v>25</v>
      </c>
      <c r="AM997" s="107">
        <v>17</v>
      </c>
      <c r="AN997" s="107">
        <v>190</v>
      </c>
      <c r="AO997" s="111">
        <v>61590</v>
      </c>
      <c r="AP997" s="111">
        <f t="shared" si="213"/>
        <v>25017</v>
      </c>
      <c r="AQ997" t="s">
        <v>2345</v>
      </c>
      <c r="AR997">
        <f t="shared" si="220"/>
        <v>2561590</v>
      </c>
      <c r="AV997">
        <v>15.9</v>
      </c>
      <c r="AW997">
        <v>0.08</v>
      </c>
      <c r="AX997">
        <v>15.82</v>
      </c>
    </row>
    <row r="998" spans="1:50" hidden="1" outlineLevel="1">
      <c r="A998" s="62" t="s">
        <v>428</v>
      </c>
      <c r="B998" s="8" t="s">
        <v>1359</v>
      </c>
      <c r="C998" s="1">
        <f t="shared" si="214"/>
        <v>18136</v>
      </c>
      <c r="D998" s="8">
        <f>IF(N998&gt;0, RANK(N998,(N998:P998,Q998:AE998)),0)</f>
        <v>2</v>
      </c>
      <c r="E998" s="8">
        <f>IF(O998&gt;0,RANK(O998,(N998:P998,Q998:AE998)),0)</f>
        <v>1</v>
      </c>
      <c r="F998" s="8">
        <f t="shared" si="215"/>
        <v>0</v>
      </c>
      <c r="G998" s="61">
        <f t="shared" si="221"/>
        <v>1922</v>
      </c>
      <c r="H998" s="66">
        <f t="shared" si="222"/>
        <v>0.10597706219673578</v>
      </c>
      <c r="I998" s="7"/>
      <c r="J998" s="2">
        <f t="shared" si="216"/>
        <v>0.44679091310101454</v>
      </c>
      <c r="K998" s="2">
        <f t="shared" si="217"/>
        <v>0.55276797529775035</v>
      </c>
      <c r="L998" s="2">
        <f t="shared" si="218"/>
        <v>0</v>
      </c>
      <c r="M998" s="2">
        <f t="shared" si="219"/>
        <v>4.4111160123505577E-4</v>
      </c>
      <c r="N998" s="61">
        <v>8103</v>
      </c>
      <c r="O998" s="61">
        <v>10025</v>
      </c>
      <c r="X998" s="61">
        <v>8</v>
      </c>
      <c r="AG998" t="str">
        <f t="shared" si="223"/>
        <v>Shrewsbury</v>
      </c>
      <c r="AH998" s="8" t="s">
        <v>56</v>
      </c>
      <c r="AI998" s="8">
        <v>3</v>
      </c>
      <c r="AK998">
        <v>1</v>
      </c>
      <c r="AL998" s="105">
        <v>25</v>
      </c>
      <c r="AM998" s="107">
        <v>27</v>
      </c>
      <c r="AN998" s="107">
        <v>215</v>
      </c>
      <c r="AO998" s="111">
        <v>61800</v>
      </c>
      <c r="AP998" s="111">
        <f t="shared" si="213"/>
        <v>25027</v>
      </c>
      <c r="AQ998" t="s">
        <v>2345</v>
      </c>
      <c r="AR998">
        <f t="shared" si="220"/>
        <v>2561800</v>
      </c>
      <c r="AV998">
        <v>21.65</v>
      </c>
      <c r="AW998">
        <v>0.92</v>
      </c>
      <c r="AX998">
        <v>20.73</v>
      </c>
    </row>
    <row r="999" spans="1:50" hidden="1" outlineLevel="1">
      <c r="A999" s="62" t="s">
        <v>2150</v>
      </c>
      <c r="B999" s="8" t="s">
        <v>1359</v>
      </c>
      <c r="C999" s="1">
        <f t="shared" si="214"/>
        <v>1255</v>
      </c>
      <c r="D999" s="8">
        <f>IF(N999&gt;0, RANK(N999,(N999:P999,Q999:AE999)),0)</f>
        <v>1</v>
      </c>
      <c r="E999" s="8">
        <f>IF(O999&gt;0,RANK(O999,(N999:P999,Q999:AE999)),0)</f>
        <v>2</v>
      </c>
      <c r="F999" s="8">
        <f t="shared" si="215"/>
        <v>0</v>
      </c>
      <c r="G999" s="61">
        <f t="shared" si="221"/>
        <v>835</v>
      </c>
      <c r="H999" s="66">
        <f t="shared" si="222"/>
        <v>0.66533864541832666</v>
      </c>
      <c r="I999" s="7"/>
      <c r="J999" s="2">
        <f t="shared" si="216"/>
        <v>0.83266932270916338</v>
      </c>
      <c r="K999" s="2">
        <f t="shared" si="217"/>
        <v>0.16733067729083664</v>
      </c>
      <c r="L999" s="2">
        <f t="shared" si="218"/>
        <v>0</v>
      </c>
      <c r="M999" s="2">
        <f t="shared" si="219"/>
        <v>-2.7755575615628914E-17</v>
      </c>
      <c r="N999" s="61">
        <v>1045</v>
      </c>
      <c r="O999" s="61">
        <v>210</v>
      </c>
      <c r="X999" s="61">
        <v>0</v>
      </c>
      <c r="AG999" t="str">
        <f t="shared" si="223"/>
        <v>Shutesbury</v>
      </c>
      <c r="AH999" t="s">
        <v>501</v>
      </c>
      <c r="AI999">
        <v>1</v>
      </c>
      <c r="AK999">
        <v>1</v>
      </c>
      <c r="AL999" s="105">
        <v>25</v>
      </c>
      <c r="AM999" s="107">
        <v>11</v>
      </c>
      <c r="AN999" s="107">
        <v>110</v>
      </c>
      <c r="AO999" s="111">
        <v>61905</v>
      </c>
      <c r="AP999" s="111">
        <f t="shared" ref="AP999:AP1062" si="224">AL999*1000+AM999</f>
        <v>25011</v>
      </c>
      <c r="AQ999" t="s">
        <v>2345</v>
      </c>
      <c r="AR999">
        <f t="shared" si="220"/>
        <v>2561905</v>
      </c>
      <c r="AV999">
        <v>27.17</v>
      </c>
      <c r="AW999">
        <v>0.56000000000000005</v>
      </c>
      <c r="AX999">
        <v>26.61</v>
      </c>
    </row>
    <row r="1000" spans="1:50" hidden="1" outlineLevel="1">
      <c r="A1000" s="62" t="s">
        <v>2099</v>
      </c>
      <c r="B1000" s="8" t="s">
        <v>1359</v>
      </c>
      <c r="C1000" s="1">
        <f t="shared" si="214"/>
        <v>9939</v>
      </c>
      <c r="D1000" s="8">
        <f>IF(N1000&gt;0, RANK(N1000,(N1000:P1000,Q1000:AE1000)),0)</f>
        <v>1</v>
      </c>
      <c r="E1000" s="8">
        <f>IF(O1000&gt;0,RANK(O1000,(N1000:P1000,Q1000:AE1000)),0)</f>
        <v>2</v>
      </c>
      <c r="F1000" s="8">
        <f t="shared" si="215"/>
        <v>0</v>
      </c>
      <c r="G1000" s="61">
        <f t="shared" si="221"/>
        <v>912</v>
      </c>
      <c r="H1000" s="66">
        <f t="shared" si="222"/>
        <v>9.1759734379716268E-2</v>
      </c>
      <c r="I1000" s="7"/>
      <c r="J1000" s="2">
        <f t="shared" si="216"/>
        <v>0.54582956031793939</v>
      </c>
      <c r="K1000" s="2">
        <f t="shared" si="217"/>
        <v>0.45406982593822315</v>
      </c>
      <c r="L1000" s="2">
        <f t="shared" si="218"/>
        <v>0</v>
      </c>
      <c r="M1000" s="2">
        <f t="shared" si="219"/>
        <v>1.0061374383746324E-4</v>
      </c>
      <c r="N1000" s="61">
        <v>5425</v>
      </c>
      <c r="O1000" s="61">
        <v>4513</v>
      </c>
      <c r="X1000" s="61">
        <v>1</v>
      </c>
      <c r="AG1000" t="str">
        <f t="shared" si="223"/>
        <v>Somerset</v>
      </c>
      <c r="AH1000" t="s">
        <v>1121</v>
      </c>
      <c r="AI1000">
        <v>3</v>
      </c>
      <c r="AK1000">
        <v>1</v>
      </c>
      <c r="AL1000" s="105">
        <v>25</v>
      </c>
      <c r="AM1000" s="107">
        <v>5</v>
      </c>
      <c r="AN1000" s="107">
        <v>85</v>
      </c>
      <c r="AO1000" s="111">
        <v>62430</v>
      </c>
      <c r="AP1000" s="111">
        <f t="shared" si="224"/>
        <v>25005</v>
      </c>
      <c r="AQ1000" t="s">
        <v>2345</v>
      </c>
      <c r="AR1000">
        <f t="shared" si="220"/>
        <v>2562430</v>
      </c>
      <c r="AV1000">
        <v>11.98</v>
      </c>
      <c r="AW1000">
        <v>3.87</v>
      </c>
      <c r="AX1000">
        <v>8.11</v>
      </c>
    </row>
    <row r="1001" spans="1:50" hidden="1" outlineLevel="1">
      <c r="A1001" s="62" t="s">
        <v>2002</v>
      </c>
      <c r="B1001" s="8" t="s">
        <v>1359</v>
      </c>
      <c r="C1001" s="1">
        <f t="shared" si="214"/>
        <v>34898</v>
      </c>
      <c r="D1001" s="8">
        <f>IF(N1001&gt;0, RANK(N1001,(N1001:P1001,Q1001:AE1001)),0)</f>
        <v>1</v>
      </c>
      <c r="E1001" s="8">
        <f>IF(O1001&gt;0,RANK(O1001,(N1001:P1001,Q1001:AE1001)),0)</f>
        <v>2</v>
      </c>
      <c r="F1001" s="8">
        <f t="shared" si="215"/>
        <v>0</v>
      </c>
      <c r="G1001" s="61">
        <f t="shared" si="221"/>
        <v>20711</v>
      </c>
      <c r="H1001" s="66">
        <f t="shared" si="222"/>
        <v>0.59347240529543244</v>
      </c>
      <c r="I1001" s="7"/>
      <c r="J1001" s="2">
        <f t="shared" si="216"/>
        <v>0.79609146655968821</v>
      </c>
      <c r="K1001" s="2">
        <f t="shared" si="217"/>
        <v>0.20261906126425583</v>
      </c>
      <c r="L1001" s="2">
        <f t="shared" si="218"/>
        <v>0</v>
      </c>
      <c r="M1001" s="2">
        <f t="shared" si="219"/>
        <v>1.2894721760559613E-3</v>
      </c>
      <c r="N1001" s="61">
        <v>27782</v>
      </c>
      <c r="O1001" s="61">
        <v>7071</v>
      </c>
      <c r="X1001" s="61">
        <v>45</v>
      </c>
      <c r="AG1001" t="str">
        <f t="shared" si="223"/>
        <v>Somerville</v>
      </c>
      <c r="AH1001" t="s">
        <v>1161</v>
      </c>
      <c r="AI1001">
        <v>8</v>
      </c>
      <c r="AK1001">
        <v>1</v>
      </c>
      <c r="AL1001" s="105">
        <v>25</v>
      </c>
      <c r="AM1001" s="107">
        <v>17</v>
      </c>
      <c r="AN1001" s="107">
        <v>195</v>
      </c>
      <c r="AO1001" s="111">
        <v>62535</v>
      </c>
      <c r="AP1001" s="111">
        <f t="shared" si="224"/>
        <v>25017</v>
      </c>
      <c r="AQ1001" t="s">
        <v>1462</v>
      </c>
      <c r="AR1001">
        <f t="shared" si="220"/>
        <v>2562535</v>
      </c>
      <c r="AV1001">
        <v>4.21</v>
      </c>
      <c r="AW1001">
        <v>0.11</v>
      </c>
      <c r="AX1001">
        <v>4.1100000000000003</v>
      </c>
    </row>
    <row r="1002" spans="1:50" hidden="1" outlineLevel="1">
      <c r="A1002" s="62" t="s">
        <v>2143</v>
      </c>
      <c r="B1002" s="8" t="s">
        <v>1359</v>
      </c>
      <c r="C1002" s="1">
        <f t="shared" si="214"/>
        <v>8868</v>
      </c>
      <c r="D1002" s="8">
        <f>IF(N1002&gt;0, RANK(N1002,(N1002:P1002,Q1002:AE1002)),0)</f>
        <v>1</v>
      </c>
      <c r="E1002" s="8">
        <f>IF(O1002&gt;0,RANK(O1002,(N1002:P1002,Q1002:AE1002)),0)</f>
        <v>2</v>
      </c>
      <c r="F1002" s="8">
        <f t="shared" si="215"/>
        <v>0</v>
      </c>
      <c r="G1002" s="61">
        <f t="shared" si="221"/>
        <v>744</v>
      </c>
      <c r="H1002" s="66">
        <f t="shared" si="222"/>
        <v>8.3897158322056839E-2</v>
      </c>
      <c r="I1002" s="7"/>
      <c r="J1002" s="2">
        <f t="shared" si="216"/>
        <v>0.5411592241768155</v>
      </c>
      <c r="K1002" s="2">
        <f t="shared" si="217"/>
        <v>0.4572620658547587</v>
      </c>
      <c r="L1002" s="2">
        <f t="shared" si="218"/>
        <v>0</v>
      </c>
      <c r="M1002" s="2">
        <f t="shared" si="219"/>
        <v>1.5787099684257955E-3</v>
      </c>
      <c r="N1002" s="61">
        <v>4799</v>
      </c>
      <c r="O1002" s="61">
        <v>4055</v>
      </c>
      <c r="X1002" s="61">
        <v>14</v>
      </c>
      <c r="AG1002" t="str">
        <f t="shared" si="223"/>
        <v>South Hadley</v>
      </c>
      <c r="AH1002" t="s">
        <v>1112</v>
      </c>
      <c r="AI1002">
        <v>2</v>
      </c>
      <c r="AK1002">
        <v>1</v>
      </c>
      <c r="AL1002" s="105">
        <v>25</v>
      </c>
      <c r="AM1002" s="107">
        <v>15</v>
      </c>
      <c r="AN1002" s="107">
        <v>80</v>
      </c>
      <c r="AO1002" s="111">
        <v>64145</v>
      </c>
      <c r="AP1002" s="111">
        <f t="shared" si="224"/>
        <v>25015</v>
      </c>
      <c r="AQ1002" t="s">
        <v>2345</v>
      </c>
      <c r="AR1002">
        <f t="shared" si="220"/>
        <v>2564145</v>
      </c>
      <c r="AV1002">
        <v>18.39</v>
      </c>
      <c r="AW1002">
        <v>0.68</v>
      </c>
      <c r="AX1002">
        <v>17.71</v>
      </c>
    </row>
    <row r="1003" spans="1:50" hidden="1" outlineLevel="1">
      <c r="A1003" s="62" t="s">
        <v>499</v>
      </c>
      <c r="B1003" s="8" t="s">
        <v>1359</v>
      </c>
      <c r="C1003" s="1">
        <f t="shared" si="214"/>
        <v>3524</v>
      </c>
      <c r="D1003" s="8">
        <f>IF(N1003&gt;0, RANK(N1003,(N1003:P1003,Q1003:AE1003)),0)</f>
        <v>2</v>
      </c>
      <c r="E1003" s="8">
        <f>IF(O1003&gt;0,RANK(O1003,(N1003:P1003,Q1003:AE1003)),0)</f>
        <v>1</v>
      </c>
      <c r="F1003" s="8">
        <f t="shared" si="215"/>
        <v>0</v>
      </c>
      <c r="G1003" s="61">
        <f t="shared" si="221"/>
        <v>316</v>
      </c>
      <c r="H1003" s="66">
        <f t="shared" si="222"/>
        <v>8.9670828603859248E-2</v>
      </c>
      <c r="I1003" s="7"/>
      <c r="J1003" s="2">
        <f t="shared" si="216"/>
        <v>0.45488081725312146</v>
      </c>
      <c r="K1003" s="2">
        <f t="shared" si="217"/>
        <v>0.54455164585698068</v>
      </c>
      <c r="L1003" s="2">
        <f t="shared" si="218"/>
        <v>0</v>
      </c>
      <c r="M1003" s="2">
        <f t="shared" si="219"/>
        <v>5.6753688989785722E-4</v>
      </c>
      <c r="N1003" s="61">
        <v>1603</v>
      </c>
      <c r="O1003" s="61">
        <v>1919</v>
      </c>
      <c r="X1003" s="61">
        <v>2</v>
      </c>
      <c r="AG1003" t="str">
        <f t="shared" si="223"/>
        <v>Southampton</v>
      </c>
      <c r="AH1003" t="s">
        <v>1112</v>
      </c>
      <c r="AI1003">
        <v>1</v>
      </c>
      <c r="AK1003">
        <v>1</v>
      </c>
      <c r="AL1003" s="105">
        <v>25</v>
      </c>
      <c r="AM1003" s="107">
        <v>15</v>
      </c>
      <c r="AN1003" s="107">
        <v>75</v>
      </c>
      <c r="AO1003" s="111">
        <v>62745</v>
      </c>
      <c r="AP1003" s="111">
        <f t="shared" si="224"/>
        <v>25015</v>
      </c>
      <c r="AQ1003" t="s">
        <v>2345</v>
      </c>
      <c r="AR1003">
        <f t="shared" si="220"/>
        <v>2562745</v>
      </c>
      <c r="AV1003">
        <v>29.08</v>
      </c>
      <c r="AW1003">
        <v>0.93</v>
      </c>
      <c r="AX1003">
        <v>28.15</v>
      </c>
    </row>
    <row r="1004" spans="1:50" hidden="1" outlineLevel="1">
      <c r="A1004" s="62" t="s">
        <v>2067</v>
      </c>
      <c r="B1004" s="8" t="s">
        <v>1359</v>
      </c>
      <c r="C1004" s="1">
        <f t="shared" si="214"/>
        <v>5840</v>
      </c>
      <c r="D1004" s="8">
        <f>IF(N1004&gt;0, RANK(N1004,(N1004:P1004,Q1004:AE1004)),0)</f>
        <v>2</v>
      </c>
      <c r="E1004" s="8">
        <f>IF(O1004&gt;0,RANK(O1004,(N1004:P1004,Q1004:AE1004)),0)</f>
        <v>1</v>
      </c>
      <c r="F1004" s="8">
        <f t="shared" si="215"/>
        <v>0</v>
      </c>
      <c r="G1004" s="61">
        <f t="shared" si="221"/>
        <v>878</v>
      </c>
      <c r="H1004" s="66">
        <f t="shared" si="222"/>
        <v>0.15034246575342466</v>
      </c>
      <c r="I1004" s="7"/>
      <c r="J1004" s="2">
        <f t="shared" si="216"/>
        <v>0.42465753424657532</v>
      </c>
      <c r="K1004" s="2">
        <f t="shared" si="217"/>
        <v>0.57499999999999996</v>
      </c>
      <c r="L1004" s="2">
        <f t="shared" si="218"/>
        <v>0</v>
      </c>
      <c r="M1004" s="2">
        <f t="shared" si="219"/>
        <v>3.4246575342478103E-4</v>
      </c>
      <c r="N1004" s="61">
        <v>2480</v>
      </c>
      <c r="O1004" s="61">
        <v>3358</v>
      </c>
      <c r="X1004" s="61">
        <v>2</v>
      </c>
      <c r="AG1004" t="str">
        <f t="shared" si="223"/>
        <v>Southborough</v>
      </c>
      <c r="AH1004" s="8" t="s">
        <v>56</v>
      </c>
      <c r="AI1004" s="8">
        <v>3</v>
      </c>
      <c r="AK1004">
        <v>1</v>
      </c>
      <c r="AL1004" s="105">
        <v>25</v>
      </c>
      <c r="AM1004" s="107">
        <v>27</v>
      </c>
      <c r="AN1004" s="107">
        <v>220</v>
      </c>
      <c r="AO1004" s="111">
        <v>63165</v>
      </c>
      <c r="AP1004" s="111">
        <f t="shared" si="224"/>
        <v>25027</v>
      </c>
      <c r="AQ1004" t="s">
        <v>2345</v>
      </c>
      <c r="AR1004">
        <f t="shared" si="220"/>
        <v>2563165</v>
      </c>
      <c r="AV1004">
        <v>15.66</v>
      </c>
      <c r="AW1004">
        <v>1.51</v>
      </c>
      <c r="AX1004">
        <v>14.15</v>
      </c>
    </row>
    <row r="1005" spans="1:50" hidden="1" outlineLevel="1">
      <c r="A1005" s="62" t="s">
        <v>2178</v>
      </c>
      <c r="B1005" s="8" t="s">
        <v>1359</v>
      </c>
      <c r="C1005" s="1">
        <f t="shared" si="214"/>
        <v>6666</v>
      </c>
      <c r="D1005" s="8">
        <f>IF(N1005&gt;0, RANK(N1005,(N1005:P1005,Q1005:AE1005)),0)</f>
        <v>1</v>
      </c>
      <c r="E1005" s="8">
        <f>IF(O1005&gt;0,RANK(O1005,(N1005:P1005,Q1005:AE1005)),0)</f>
        <v>2</v>
      </c>
      <c r="F1005" s="8">
        <f t="shared" si="215"/>
        <v>0</v>
      </c>
      <c r="G1005" s="61">
        <f t="shared" si="221"/>
        <v>938</v>
      </c>
      <c r="H1005" s="66">
        <f t="shared" si="222"/>
        <v>0.14071407140714071</v>
      </c>
      <c r="I1005" s="7"/>
      <c r="J1005" s="2">
        <f t="shared" si="216"/>
        <v>0.56990699069906992</v>
      </c>
      <c r="K1005" s="2">
        <f t="shared" si="217"/>
        <v>0.42919291929192921</v>
      </c>
      <c r="L1005" s="2">
        <f t="shared" si="218"/>
        <v>0</v>
      </c>
      <c r="M1005" s="2">
        <f t="shared" si="219"/>
        <v>9.0009000900087566E-4</v>
      </c>
      <c r="N1005" s="61">
        <v>3799</v>
      </c>
      <c r="O1005" s="61">
        <v>2861</v>
      </c>
      <c r="X1005" s="61">
        <v>6</v>
      </c>
      <c r="AG1005" t="str">
        <f t="shared" si="223"/>
        <v>Southbridge</v>
      </c>
      <c r="AH1005" s="8" t="s">
        <v>56</v>
      </c>
      <c r="AI1005" s="8">
        <v>2</v>
      </c>
      <c r="AK1005">
        <v>1</v>
      </c>
      <c r="AL1005" s="105">
        <v>25</v>
      </c>
      <c r="AM1005" s="107">
        <v>27</v>
      </c>
      <c r="AN1005" s="107">
        <v>225</v>
      </c>
      <c r="AO1005" s="111">
        <v>63270</v>
      </c>
      <c r="AP1005" s="111">
        <f t="shared" si="224"/>
        <v>25027</v>
      </c>
      <c r="AQ1005" t="s">
        <v>2345</v>
      </c>
      <c r="AR1005">
        <f t="shared" si="220"/>
        <v>2563270</v>
      </c>
      <c r="AV1005">
        <v>20.86</v>
      </c>
      <c r="AW1005">
        <v>0.5</v>
      </c>
      <c r="AX1005">
        <v>20.36</v>
      </c>
    </row>
    <row r="1006" spans="1:50" hidden="1" outlineLevel="1">
      <c r="A1006" s="62" t="s">
        <v>1546</v>
      </c>
      <c r="B1006" s="8" t="s">
        <v>1359</v>
      </c>
      <c r="C1006" s="1">
        <f t="shared" si="214"/>
        <v>4904</v>
      </c>
      <c r="D1006" s="8">
        <f>IF(N1006&gt;0, RANK(N1006,(N1006:P1006,Q1006:AE1006)),0)</f>
        <v>2</v>
      </c>
      <c r="E1006" s="8">
        <f>IF(O1006&gt;0,RANK(O1006,(N1006:P1006,Q1006:AE1006)),0)</f>
        <v>1</v>
      </c>
      <c r="F1006" s="8">
        <f t="shared" si="215"/>
        <v>0</v>
      </c>
      <c r="G1006" s="61">
        <f t="shared" si="221"/>
        <v>1437</v>
      </c>
      <c r="H1006" s="66">
        <f t="shared" si="222"/>
        <v>0.29302610114192496</v>
      </c>
      <c r="I1006" s="7"/>
      <c r="J1006" s="2">
        <f t="shared" si="216"/>
        <v>0.35318107667210441</v>
      </c>
      <c r="K1006" s="2">
        <f t="shared" si="217"/>
        <v>0.64620717781402937</v>
      </c>
      <c r="L1006" s="2">
        <f t="shared" si="218"/>
        <v>0</v>
      </c>
      <c r="M1006" s="2">
        <f t="shared" si="219"/>
        <v>6.1174551386622422E-4</v>
      </c>
      <c r="N1006" s="61">
        <v>1732</v>
      </c>
      <c r="O1006" s="61">
        <v>3169</v>
      </c>
      <c r="X1006" s="61">
        <v>3</v>
      </c>
      <c r="AG1006" t="str">
        <f t="shared" si="223"/>
        <v>Southwick</v>
      </c>
      <c r="AH1006" t="s">
        <v>1888</v>
      </c>
      <c r="AI1006">
        <v>1</v>
      </c>
      <c r="AK1006">
        <v>1</v>
      </c>
      <c r="AL1006" s="105">
        <v>25</v>
      </c>
      <c r="AM1006" s="107">
        <v>13</v>
      </c>
      <c r="AN1006" s="107">
        <v>85</v>
      </c>
      <c r="AO1006" s="111">
        <v>65825</v>
      </c>
      <c r="AP1006" s="111">
        <f t="shared" si="224"/>
        <v>25013</v>
      </c>
      <c r="AQ1006" t="s">
        <v>2345</v>
      </c>
      <c r="AR1006">
        <f t="shared" si="220"/>
        <v>2565825</v>
      </c>
      <c r="AV1006">
        <v>31.7</v>
      </c>
      <c r="AW1006">
        <v>0.75</v>
      </c>
      <c r="AX1006">
        <v>30.96</v>
      </c>
    </row>
    <row r="1007" spans="1:50" hidden="1" outlineLevel="1">
      <c r="A1007" s="62" t="s">
        <v>824</v>
      </c>
      <c r="B1007" s="8" t="s">
        <v>1359</v>
      </c>
      <c r="C1007" s="1">
        <f t="shared" si="214"/>
        <v>5541</v>
      </c>
      <c r="D1007" s="8">
        <f>IF(N1007&gt;0, RANK(N1007,(N1007:P1007,Q1007:AE1007)),0)</f>
        <v>2</v>
      </c>
      <c r="E1007" s="8">
        <f>IF(O1007&gt;0,RANK(O1007,(N1007:P1007,Q1007:AE1007)),0)</f>
        <v>1</v>
      </c>
      <c r="F1007" s="8">
        <f t="shared" si="215"/>
        <v>0</v>
      </c>
      <c r="G1007" s="61">
        <f t="shared" si="221"/>
        <v>1275</v>
      </c>
      <c r="H1007" s="66">
        <f t="shared" si="222"/>
        <v>0.23010286951813752</v>
      </c>
      <c r="I1007" s="7"/>
      <c r="J1007" s="2">
        <f t="shared" si="216"/>
        <v>0.38458761956325571</v>
      </c>
      <c r="K1007" s="2">
        <f t="shared" si="217"/>
        <v>0.61469048908139323</v>
      </c>
      <c r="L1007" s="2">
        <f t="shared" si="218"/>
        <v>0</v>
      </c>
      <c r="M1007" s="2">
        <f t="shared" si="219"/>
        <v>7.2189135535105642E-4</v>
      </c>
      <c r="N1007" s="61">
        <v>2131</v>
      </c>
      <c r="O1007" s="61">
        <v>3406</v>
      </c>
      <c r="X1007" s="61">
        <v>4</v>
      </c>
      <c r="AG1007" t="str">
        <f t="shared" si="223"/>
        <v>Spencer</v>
      </c>
      <c r="AH1007" s="8" t="s">
        <v>56</v>
      </c>
      <c r="AI1007" s="8">
        <v>2</v>
      </c>
      <c r="AK1007">
        <v>1</v>
      </c>
      <c r="AL1007" s="105">
        <v>25</v>
      </c>
      <c r="AM1007" s="107">
        <v>27</v>
      </c>
      <c r="AN1007" s="107">
        <v>230</v>
      </c>
      <c r="AO1007" s="111">
        <v>66105</v>
      </c>
      <c r="AP1007" s="111">
        <f t="shared" si="224"/>
        <v>25027</v>
      </c>
      <c r="AQ1007" t="s">
        <v>2345</v>
      </c>
      <c r="AR1007">
        <f t="shared" si="220"/>
        <v>2566105</v>
      </c>
      <c r="AV1007">
        <v>34.049999999999997</v>
      </c>
      <c r="AW1007">
        <v>1.2</v>
      </c>
      <c r="AX1007">
        <v>32.85</v>
      </c>
    </row>
    <row r="1008" spans="1:50" hidden="1" outlineLevel="1">
      <c r="A1008" s="62" t="s">
        <v>631</v>
      </c>
      <c r="B1008" s="8" t="s">
        <v>1359</v>
      </c>
      <c r="C1008" s="1">
        <f t="shared" si="214"/>
        <v>54498</v>
      </c>
      <c r="D1008" s="8">
        <f>IF(N1008&gt;0, RANK(N1008,(N1008:P1008,Q1008:AE1008)),0)</f>
        <v>1</v>
      </c>
      <c r="E1008" s="8">
        <f>IF(O1008&gt;0,RANK(O1008,(N1008:P1008,Q1008:AE1008)),0)</f>
        <v>2</v>
      </c>
      <c r="F1008" s="8">
        <f t="shared" si="215"/>
        <v>0</v>
      </c>
      <c r="G1008" s="61">
        <f t="shared" si="221"/>
        <v>26253</v>
      </c>
      <c r="H1008" s="66">
        <f t="shared" si="222"/>
        <v>0.48172409996697124</v>
      </c>
      <c r="I1008" s="7"/>
      <c r="J1008" s="2">
        <f t="shared" si="216"/>
        <v>0.7402289992293295</v>
      </c>
      <c r="K1008" s="2">
        <f t="shared" si="217"/>
        <v>0.25850489926235826</v>
      </c>
      <c r="L1008" s="2">
        <f t="shared" si="218"/>
        <v>0</v>
      </c>
      <c r="M1008" s="2">
        <f t="shared" si="219"/>
        <v>1.2661015083122451E-3</v>
      </c>
      <c r="N1008" s="61">
        <v>40341</v>
      </c>
      <c r="O1008" s="61">
        <v>14088</v>
      </c>
      <c r="X1008" s="61">
        <v>69</v>
      </c>
      <c r="AG1008" t="str">
        <f t="shared" si="223"/>
        <v>Springfield</v>
      </c>
      <c r="AH1008" t="s">
        <v>1888</v>
      </c>
      <c r="AI1008">
        <v>2</v>
      </c>
      <c r="AK1008">
        <v>1</v>
      </c>
      <c r="AL1008" s="105">
        <v>25</v>
      </c>
      <c r="AM1008" s="107">
        <v>13</v>
      </c>
      <c r="AN1008" s="107">
        <v>90</v>
      </c>
      <c r="AO1008" s="111">
        <v>67000</v>
      </c>
      <c r="AP1008" s="111">
        <f t="shared" si="224"/>
        <v>25013</v>
      </c>
      <c r="AQ1008" t="s">
        <v>1462</v>
      </c>
      <c r="AR1008">
        <f t="shared" si="220"/>
        <v>2567000</v>
      </c>
      <c r="AV1008">
        <v>33.200000000000003</v>
      </c>
      <c r="AW1008">
        <v>1.1000000000000001</v>
      </c>
      <c r="AX1008">
        <v>32.1</v>
      </c>
    </row>
    <row r="1009" spans="1:50" hidden="1" outlineLevel="1">
      <c r="A1009" s="62" t="s">
        <v>1431</v>
      </c>
      <c r="B1009" s="8" t="s">
        <v>1359</v>
      </c>
      <c r="C1009" s="1">
        <f t="shared" si="214"/>
        <v>4810</v>
      </c>
      <c r="D1009" s="8">
        <f>IF(N1009&gt;0, RANK(N1009,(N1009:P1009,Q1009:AE1009)),0)</f>
        <v>2</v>
      </c>
      <c r="E1009" s="8">
        <f>IF(O1009&gt;0,RANK(O1009,(N1009:P1009,Q1009:AE1009)),0)</f>
        <v>1</v>
      </c>
      <c r="F1009" s="8">
        <f t="shared" si="215"/>
        <v>0</v>
      </c>
      <c r="G1009" s="61">
        <f t="shared" si="221"/>
        <v>1444</v>
      </c>
      <c r="H1009" s="66">
        <f t="shared" si="222"/>
        <v>0.30020790020790022</v>
      </c>
      <c r="I1009" s="7"/>
      <c r="J1009" s="2">
        <f t="shared" si="216"/>
        <v>0.34968814968814971</v>
      </c>
      <c r="K1009" s="2">
        <f t="shared" si="217"/>
        <v>0.64989604989604988</v>
      </c>
      <c r="L1009" s="2">
        <f t="shared" si="218"/>
        <v>0</v>
      </c>
      <c r="M1009" s="2">
        <f t="shared" si="219"/>
        <v>4.1580041580047133E-4</v>
      </c>
      <c r="N1009" s="61">
        <v>1682</v>
      </c>
      <c r="O1009" s="61">
        <v>3126</v>
      </c>
      <c r="X1009" s="61">
        <v>2</v>
      </c>
      <c r="AG1009" t="str">
        <f t="shared" si="223"/>
        <v>Sterling</v>
      </c>
      <c r="AH1009" s="8" t="s">
        <v>56</v>
      </c>
      <c r="AI1009" s="8">
        <v>1</v>
      </c>
      <c r="AK1009">
        <v>1</v>
      </c>
      <c r="AL1009" s="105">
        <v>25</v>
      </c>
      <c r="AM1009" s="107">
        <v>27</v>
      </c>
      <c r="AN1009" s="107">
        <v>235</v>
      </c>
      <c r="AO1009" s="111">
        <v>67385</v>
      </c>
      <c r="AP1009" s="111">
        <f t="shared" si="224"/>
        <v>25027</v>
      </c>
      <c r="AQ1009" t="s">
        <v>2345</v>
      </c>
      <c r="AR1009">
        <f t="shared" si="220"/>
        <v>2567385</v>
      </c>
      <c r="AV1009">
        <v>31.6</v>
      </c>
      <c r="AW1009">
        <v>1.08</v>
      </c>
      <c r="AX1009">
        <v>30.52</v>
      </c>
    </row>
    <row r="1010" spans="1:50" hidden="1" outlineLevel="1">
      <c r="A1010" s="62" t="s">
        <v>1879</v>
      </c>
      <c r="B1010" s="8" t="s">
        <v>1359</v>
      </c>
      <c r="C1010" s="1">
        <f t="shared" si="214"/>
        <v>1197</v>
      </c>
      <c r="D1010" s="8">
        <f>IF(N1010&gt;0, RANK(N1010,(N1010:P1010,Q1010:AE1010)),0)</f>
        <v>1</v>
      </c>
      <c r="E1010" s="8">
        <f>IF(O1010&gt;0,RANK(O1010,(N1010:P1010,Q1010:AE1010)),0)</f>
        <v>2</v>
      </c>
      <c r="F1010" s="8">
        <f t="shared" si="215"/>
        <v>0</v>
      </c>
      <c r="G1010" s="61">
        <f t="shared" si="221"/>
        <v>633</v>
      </c>
      <c r="H1010" s="66">
        <f t="shared" si="222"/>
        <v>0.52882205513784464</v>
      </c>
      <c r="I1010" s="7"/>
      <c r="J1010" s="2">
        <f t="shared" si="216"/>
        <v>0.76441102756892232</v>
      </c>
      <c r="K1010" s="2">
        <f t="shared" si="217"/>
        <v>0.23558897243107768</v>
      </c>
      <c r="L1010" s="2">
        <f t="shared" si="218"/>
        <v>0</v>
      </c>
      <c r="M1010" s="2">
        <f t="shared" si="219"/>
        <v>0</v>
      </c>
      <c r="N1010" s="61">
        <v>915</v>
      </c>
      <c r="O1010" s="61">
        <v>282</v>
      </c>
      <c r="X1010" s="61">
        <v>0</v>
      </c>
      <c r="AG1010" t="str">
        <f t="shared" si="223"/>
        <v>Stockbridge</v>
      </c>
      <c r="AH1010" t="s">
        <v>865</v>
      </c>
      <c r="AI1010">
        <v>1</v>
      </c>
      <c r="AK1010">
        <v>1</v>
      </c>
      <c r="AL1010" s="105">
        <v>25</v>
      </c>
      <c r="AM1010" s="107">
        <v>3</v>
      </c>
      <c r="AN1010" s="107">
        <v>135</v>
      </c>
      <c r="AO1010" s="111">
        <v>67595</v>
      </c>
      <c r="AP1010" s="111">
        <f t="shared" si="224"/>
        <v>25003</v>
      </c>
      <c r="AQ1010" t="s">
        <v>2345</v>
      </c>
      <c r="AR1010">
        <f t="shared" si="220"/>
        <v>2567595</v>
      </c>
      <c r="AV1010">
        <v>23.71</v>
      </c>
      <c r="AW1010">
        <v>0.77</v>
      </c>
      <c r="AX1010">
        <v>22.94</v>
      </c>
    </row>
    <row r="1011" spans="1:50" hidden="1" outlineLevel="1">
      <c r="A1011" s="62" t="s">
        <v>1466</v>
      </c>
      <c r="B1011" s="8" t="s">
        <v>1359</v>
      </c>
      <c r="C1011" s="1">
        <f t="shared" si="214"/>
        <v>12451</v>
      </c>
      <c r="D1011" s="8">
        <f>IF(N1011&gt;0, RANK(N1011,(N1011:P1011,Q1011:AE1011)),0)</f>
        <v>2</v>
      </c>
      <c r="E1011" s="8">
        <f>IF(O1011&gt;0,RANK(O1011,(N1011:P1011,Q1011:AE1011)),0)</f>
        <v>1</v>
      </c>
      <c r="F1011" s="8">
        <f t="shared" si="215"/>
        <v>0</v>
      </c>
      <c r="G1011" s="61">
        <f t="shared" si="221"/>
        <v>1231</v>
      </c>
      <c r="H1011" s="66">
        <f t="shared" si="222"/>
        <v>9.886756083848687E-2</v>
      </c>
      <c r="I1011" s="7"/>
      <c r="J1011" s="2">
        <f t="shared" si="216"/>
        <v>0.45056621958075654</v>
      </c>
      <c r="K1011" s="2">
        <f t="shared" si="217"/>
        <v>0.5494337804192434</v>
      </c>
      <c r="L1011" s="2">
        <f t="shared" si="218"/>
        <v>0</v>
      </c>
      <c r="M1011" s="2">
        <f t="shared" si="219"/>
        <v>1.1102230246251565E-16</v>
      </c>
      <c r="N1011" s="61">
        <v>5610</v>
      </c>
      <c r="O1011" s="61">
        <v>6841</v>
      </c>
      <c r="X1011" s="61">
        <v>0</v>
      </c>
      <c r="AG1011" t="str">
        <f t="shared" si="223"/>
        <v>Stoneham</v>
      </c>
      <c r="AH1011" t="s">
        <v>1161</v>
      </c>
      <c r="AI1011">
        <v>7</v>
      </c>
      <c r="AK1011">
        <v>1</v>
      </c>
      <c r="AL1011" s="105">
        <v>25</v>
      </c>
      <c r="AM1011" s="107">
        <v>17</v>
      </c>
      <c r="AN1011" s="107">
        <v>200</v>
      </c>
      <c r="AO1011" s="111">
        <v>67665</v>
      </c>
      <c r="AP1011" s="111">
        <f t="shared" si="224"/>
        <v>25017</v>
      </c>
      <c r="AQ1011" t="s">
        <v>2345</v>
      </c>
      <c r="AR1011">
        <f t="shared" si="220"/>
        <v>2567665</v>
      </c>
      <c r="AV1011">
        <v>6.71</v>
      </c>
      <c r="AW1011">
        <v>0.56000000000000005</v>
      </c>
      <c r="AX1011">
        <v>6.15</v>
      </c>
    </row>
    <row r="1012" spans="1:50" hidden="1" outlineLevel="1">
      <c r="A1012" s="62" t="s">
        <v>2138</v>
      </c>
      <c r="B1012" s="8" t="s">
        <v>1359</v>
      </c>
      <c r="C1012" s="1">
        <f t="shared" si="214"/>
        <v>13882</v>
      </c>
      <c r="D1012" s="8">
        <f>IF(N1012&gt;0, RANK(N1012,(N1012:P1012,Q1012:AE1012)),0)</f>
        <v>1</v>
      </c>
      <c r="E1012" s="8">
        <f>IF(O1012&gt;0,RANK(O1012,(N1012:P1012,Q1012:AE1012)),0)</f>
        <v>2</v>
      </c>
      <c r="F1012" s="8">
        <f t="shared" si="215"/>
        <v>0</v>
      </c>
      <c r="G1012" s="61">
        <f t="shared" si="221"/>
        <v>256</v>
      </c>
      <c r="H1012" s="66">
        <f t="shared" si="222"/>
        <v>1.8441146808817175E-2</v>
      </c>
      <c r="I1012" s="7"/>
      <c r="J1012" s="2">
        <f t="shared" si="216"/>
        <v>0.50900446621524276</v>
      </c>
      <c r="K1012" s="2">
        <f t="shared" si="217"/>
        <v>0.49056331940642561</v>
      </c>
      <c r="L1012" s="2">
        <f t="shared" si="218"/>
        <v>0</v>
      </c>
      <c r="M1012" s="2">
        <f t="shared" si="219"/>
        <v>4.3221437833163012E-4</v>
      </c>
      <c r="N1012" s="61">
        <v>7066</v>
      </c>
      <c r="O1012" s="61">
        <v>6810</v>
      </c>
      <c r="X1012" s="61">
        <v>6</v>
      </c>
      <c r="AG1012" t="str">
        <f t="shared" si="223"/>
        <v>Stoughton</v>
      </c>
      <c r="AH1012" t="s">
        <v>159</v>
      </c>
      <c r="AI1012">
        <v>9</v>
      </c>
      <c r="AK1012">
        <v>1</v>
      </c>
      <c r="AL1012" s="105">
        <v>25</v>
      </c>
      <c r="AM1012" s="107">
        <v>21</v>
      </c>
      <c r="AN1012" s="107">
        <v>115</v>
      </c>
      <c r="AO1012" s="111">
        <v>67945</v>
      </c>
      <c r="AP1012" s="111">
        <f t="shared" si="224"/>
        <v>25021</v>
      </c>
      <c r="AQ1012" t="s">
        <v>2345</v>
      </c>
      <c r="AR1012">
        <f t="shared" si="220"/>
        <v>2567945</v>
      </c>
      <c r="AV1012">
        <v>16.27</v>
      </c>
      <c r="AW1012">
        <v>0.23</v>
      </c>
      <c r="AX1012">
        <v>16.04</v>
      </c>
    </row>
    <row r="1013" spans="1:50" hidden="1" outlineLevel="1">
      <c r="A1013" s="62" t="s">
        <v>2139</v>
      </c>
      <c r="B1013" s="8" t="s">
        <v>1359</v>
      </c>
      <c r="C1013" s="1">
        <f t="shared" si="214"/>
        <v>4273</v>
      </c>
      <c r="D1013" s="8">
        <f>IF(N1013&gt;0, RANK(N1013,(N1013:P1013,Q1013:AE1013)),0)</f>
        <v>2</v>
      </c>
      <c r="E1013" s="8">
        <f>IF(O1013&gt;0,RANK(O1013,(N1013:P1013,Q1013:AE1013)),0)</f>
        <v>1</v>
      </c>
      <c r="F1013" s="8">
        <f t="shared" si="215"/>
        <v>0</v>
      </c>
      <c r="G1013" s="61">
        <f t="shared" si="221"/>
        <v>171</v>
      </c>
      <c r="H1013" s="66">
        <f t="shared" si="222"/>
        <v>4.0018722209220689E-2</v>
      </c>
      <c r="I1013" s="7"/>
      <c r="J1013" s="2">
        <f t="shared" si="216"/>
        <v>0.47952258366487244</v>
      </c>
      <c r="K1013" s="2">
        <f t="shared" si="217"/>
        <v>0.5195413058740932</v>
      </c>
      <c r="L1013" s="2">
        <f t="shared" si="218"/>
        <v>0</v>
      </c>
      <c r="M1013" s="2">
        <f t="shared" si="219"/>
        <v>9.3611046103436735E-4</v>
      </c>
      <c r="N1013" s="61">
        <v>2049</v>
      </c>
      <c r="O1013" s="61">
        <v>2220</v>
      </c>
      <c r="X1013" s="61">
        <v>4</v>
      </c>
      <c r="AG1013" t="str">
        <f t="shared" si="223"/>
        <v>Stow</v>
      </c>
      <c r="AH1013" t="s">
        <v>1161</v>
      </c>
      <c r="AI1013">
        <v>5</v>
      </c>
      <c r="AK1013">
        <v>1</v>
      </c>
      <c r="AL1013" s="105">
        <v>25</v>
      </c>
      <c r="AM1013" s="107">
        <v>17</v>
      </c>
      <c r="AN1013" s="107">
        <v>205</v>
      </c>
      <c r="AO1013" s="111">
        <v>68050</v>
      </c>
      <c r="AP1013" s="111">
        <f t="shared" si="224"/>
        <v>25017</v>
      </c>
      <c r="AQ1013" t="s">
        <v>2345</v>
      </c>
      <c r="AR1013">
        <f t="shared" si="220"/>
        <v>2568050</v>
      </c>
      <c r="AV1013">
        <v>18.09</v>
      </c>
      <c r="AW1013">
        <v>0.47</v>
      </c>
      <c r="AX1013">
        <v>17.62</v>
      </c>
    </row>
    <row r="1014" spans="1:50" hidden="1" outlineLevel="1">
      <c r="A1014" s="62" t="s">
        <v>1916</v>
      </c>
      <c r="B1014" s="8" t="s">
        <v>1359</v>
      </c>
      <c r="C1014" s="1">
        <f t="shared" si="214"/>
        <v>5282</v>
      </c>
      <c r="D1014" s="8">
        <f>IF(N1014&gt;0, RANK(N1014,(N1014:P1014,Q1014:AE1014)),0)</f>
        <v>2</v>
      </c>
      <c r="E1014" s="8">
        <f>IF(O1014&gt;0,RANK(O1014,(N1014:P1014,Q1014:AE1014)),0)</f>
        <v>1</v>
      </c>
      <c r="F1014" s="8">
        <f t="shared" si="215"/>
        <v>0</v>
      </c>
      <c r="G1014" s="61">
        <f t="shared" si="221"/>
        <v>1037</v>
      </c>
      <c r="H1014" s="66">
        <f t="shared" si="222"/>
        <v>0.19632714880726998</v>
      </c>
      <c r="I1014" s="7"/>
      <c r="J1014" s="2">
        <f t="shared" si="216"/>
        <v>0.40155244225672093</v>
      </c>
      <c r="K1014" s="2">
        <f t="shared" si="217"/>
        <v>0.59787959106399091</v>
      </c>
      <c r="L1014" s="2">
        <f t="shared" si="218"/>
        <v>0</v>
      </c>
      <c r="M1014" s="2">
        <f t="shared" si="219"/>
        <v>5.6796667928815658E-4</v>
      </c>
      <c r="N1014" s="61">
        <v>2121</v>
      </c>
      <c r="O1014" s="61">
        <v>3158</v>
      </c>
      <c r="X1014" s="61">
        <v>3</v>
      </c>
      <c r="AG1014" t="str">
        <f t="shared" si="223"/>
        <v>Sturbridge</v>
      </c>
      <c r="AH1014" s="8" t="s">
        <v>56</v>
      </c>
      <c r="AI1014" s="8">
        <v>2</v>
      </c>
      <c r="AK1014">
        <v>1</v>
      </c>
      <c r="AL1014" s="105">
        <v>25</v>
      </c>
      <c r="AM1014" s="107">
        <v>27</v>
      </c>
      <c r="AN1014" s="107">
        <v>240</v>
      </c>
      <c r="AO1014" s="111">
        <v>68155</v>
      </c>
      <c r="AP1014" s="111">
        <f t="shared" si="224"/>
        <v>25027</v>
      </c>
      <c r="AQ1014" t="s">
        <v>2345</v>
      </c>
      <c r="AR1014">
        <f t="shared" si="220"/>
        <v>2568155</v>
      </c>
      <c r="AV1014">
        <v>38.950000000000003</v>
      </c>
      <c r="AW1014">
        <v>1.54</v>
      </c>
      <c r="AX1014">
        <v>37.409999999999997</v>
      </c>
    </row>
    <row r="1015" spans="1:50" hidden="1" outlineLevel="1">
      <c r="A1015" s="62" t="s">
        <v>110</v>
      </c>
      <c r="B1015" s="8" t="s">
        <v>1359</v>
      </c>
      <c r="C1015" s="1">
        <f t="shared" si="214"/>
        <v>10640</v>
      </c>
      <c r="D1015" s="8">
        <f>IF(N1015&gt;0, RANK(N1015,(N1015:P1015,Q1015:AE1015)),0)</f>
        <v>1</v>
      </c>
      <c r="E1015" s="8">
        <f>IF(O1015&gt;0,RANK(O1015,(N1015:P1015,Q1015:AE1015)),0)</f>
        <v>2</v>
      </c>
      <c r="F1015" s="8">
        <f t="shared" si="215"/>
        <v>0</v>
      </c>
      <c r="G1015" s="61">
        <f t="shared" si="221"/>
        <v>148</v>
      </c>
      <c r="H1015" s="66">
        <f t="shared" si="222"/>
        <v>1.3909774436090226E-2</v>
      </c>
      <c r="I1015" s="7"/>
      <c r="J1015" s="2">
        <f t="shared" si="216"/>
        <v>0.50657894736842102</v>
      </c>
      <c r="K1015" s="2">
        <f t="shared" si="217"/>
        <v>0.49266917293233081</v>
      </c>
      <c r="L1015" s="2">
        <f t="shared" si="218"/>
        <v>0</v>
      </c>
      <c r="M1015" s="2">
        <f t="shared" si="219"/>
        <v>7.5187969924817022E-4</v>
      </c>
      <c r="N1015" s="61">
        <v>5390</v>
      </c>
      <c r="O1015" s="61">
        <v>5242</v>
      </c>
      <c r="X1015" s="61">
        <v>8</v>
      </c>
      <c r="AG1015" t="str">
        <f t="shared" si="223"/>
        <v>Sudbury</v>
      </c>
      <c r="AH1015" t="s">
        <v>1161</v>
      </c>
      <c r="AI1015">
        <v>5</v>
      </c>
      <c r="AK1015">
        <v>1</v>
      </c>
      <c r="AL1015" s="105">
        <v>25</v>
      </c>
      <c r="AM1015" s="107">
        <v>17</v>
      </c>
      <c r="AN1015" s="107">
        <v>210</v>
      </c>
      <c r="AO1015" s="111">
        <v>68260</v>
      </c>
      <c r="AP1015" s="111">
        <f t="shared" si="224"/>
        <v>25017</v>
      </c>
      <c r="AQ1015" t="s">
        <v>2345</v>
      </c>
      <c r="AR1015">
        <f t="shared" si="220"/>
        <v>2568260</v>
      </c>
      <c r="AV1015">
        <v>24.63</v>
      </c>
      <c r="AW1015">
        <v>0.26</v>
      </c>
      <c r="AX1015">
        <v>24.37</v>
      </c>
    </row>
    <row r="1016" spans="1:50" hidden="1" outlineLevel="1">
      <c r="A1016" s="62" t="s">
        <v>311</v>
      </c>
      <c r="B1016" s="8" t="s">
        <v>1359</v>
      </c>
      <c r="C1016" s="1">
        <f t="shared" si="214"/>
        <v>1866</v>
      </c>
      <c r="D1016" s="8">
        <f>IF(N1016&gt;0, RANK(N1016,(N1016:P1016,Q1016:AE1016)),0)</f>
        <v>1</v>
      </c>
      <c r="E1016" s="8">
        <f>IF(O1016&gt;0,RANK(O1016,(N1016:P1016,Q1016:AE1016)),0)</f>
        <v>2</v>
      </c>
      <c r="F1016" s="8">
        <f t="shared" si="215"/>
        <v>0</v>
      </c>
      <c r="G1016" s="61">
        <f t="shared" si="221"/>
        <v>734</v>
      </c>
      <c r="H1016" s="66">
        <f t="shared" si="222"/>
        <v>0.39335476956055732</v>
      </c>
      <c r="I1016" s="7"/>
      <c r="J1016" s="2">
        <f t="shared" si="216"/>
        <v>0.69667738478027863</v>
      </c>
      <c r="K1016" s="2">
        <f t="shared" si="217"/>
        <v>0.30332261521972131</v>
      </c>
      <c r="L1016" s="2">
        <f t="shared" si="218"/>
        <v>0</v>
      </c>
      <c r="M1016" s="2">
        <f t="shared" si="219"/>
        <v>5.5511151231257827E-17</v>
      </c>
      <c r="N1016" s="61">
        <v>1300</v>
      </c>
      <c r="O1016" s="61">
        <v>566</v>
      </c>
      <c r="X1016" s="61">
        <v>0</v>
      </c>
      <c r="AG1016" t="str">
        <f t="shared" si="223"/>
        <v>Sunderland</v>
      </c>
      <c r="AH1016" t="s">
        <v>501</v>
      </c>
      <c r="AI1016">
        <v>1</v>
      </c>
      <c r="AK1016">
        <v>1</v>
      </c>
      <c r="AL1016" s="105">
        <v>25</v>
      </c>
      <c r="AM1016" s="107">
        <v>11</v>
      </c>
      <c r="AN1016" s="107">
        <v>115</v>
      </c>
      <c r="AO1016" s="111">
        <v>68400</v>
      </c>
      <c r="AP1016" s="111">
        <f t="shared" si="224"/>
        <v>25011</v>
      </c>
      <c r="AQ1016" t="s">
        <v>2345</v>
      </c>
      <c r="AR1016">
        <f t="shared" si="220"/>
        <v>2568400</v>
      </c>
      <c r="AV1016">
        <v>14.8</v>
      </c>
      <c r="AW1016">
        <v>0.41</v>
      </c>
      <c r="AX1016">
        <v>14.39</v>
      </c>
    </row>
    <row r="1017" spans="1:50" hidden="1" outlineLevel="1">
      <c r="A1017" s="62" t="s">
        <v>131</v>
      </c>
      <c r="B1017" s="8" t="s">
        <v>1359</v>
      </c>
      <c r="C1017" s="1">
        <f t="shared" si="214"/>
        <v>5370</v>
      </c>
      <c r="D1017" s="8">
        <f>IF(N1017&gt;0, RANK(N1017,(N1017:P1017,Q1017:AE1017)),0)</f>
        <v>2</v>
      </c>
      <c r="E1017" s="8">
        <f>IF(O1017&gt;0,RANK(O1017,(N1017:P1017,Q1017:AE1017)),0)</f>
        <v>1</v>
      </c>
      <c r="F1017" s="8">
        <f t="shared" si="215"/>
        <v>0</v>
      </c>
      <c r="G1017" s="61">
        <f t="shared" si="221"/>
        <v>1835</v>
      </c>
      <c r="H1017" s="66">
        <f t="shared" si="222"/>
        <v>0.34171322160148976</v>
      </c>
      <c r="I1017" s="7"/>
      <c r="J1017" s="2">
        <f t="shared" si="216"/>
        <v>0.32867783985102422</v>
      </c>
      <c r="K1017" s="2">
        <f t="shared" si="217"/>
        <v>0.67039106145251393</v>
      </c>
      <c r="L1017" s="2">
        <f t="shared" si="218"/>
        <v>0</v>
      </c>
      <c r="M1017" s="2">
        <f t="shared" si="219"/>
        <v>9.3109869646190724E-4</v>
      </c>
      <c r="N1017" s="61">
        <v>1765</v>
      </c>
      <c r="O1017" s="61">
        <v>3600</v>
      </c>
      <c r="X1017" s="61">
        <v>5</v>
      </c>
      <c r="AG1017" t="str">
        <f t="shared" si="223"/>
        <v>Sutton</v>
      </c>
      <c r="AH1017" s="8" t="s">
        <v>56</v>
      </c>
      <c r="AI1017" s="8">
        <v>2</v>
      </c>
      <c r="AK1017">
        <v>1</v>
      </c>
      <c r="AL1017" s="105">
        <v>25</v>
      </c>
      <c r="AM1017" s="107">
        <v>27</v>
      </c>
      <c r="AN1017" s="107">
        <v>245</v>
      </c>
      <c r="AO1017" s="111">
        <v>68610</v>
      </c>
      <c r="AP1017" s="111">
        <f t="shared" si="224"/>
        <v>25027</v>
      </c>
      <c r="AQ1017" t="s">
        <v>2345</v>
      </c>
      <c r="AR1017">
        <f t="shared" si="220"/>
        <v>2568610</v>
      </c>
      <c r="AV1017">
        <v>33.93</v>
      </c>
      <c r="AW1017">
        <v>1.55</v>
      </c>
      <c r="AX1017">
        <v>32.380000000000003</v>
      </c>
    </row>
    <row r="1018" spans="1:50" hidden="1" outlineLevel="1">
      <c r="A1018" s="62" t="s">
        <v>1758</v>
      </c>
      <c r="B1018" s="8" t="s">
        <v>1359</v>
      </c>
      <c r="C1018" s="1">
        <f t="shared" si="214"/>
        <v>8255</v>
      </c>
      <c r="D1018" s="8">
        <f>IF(N1018&gt;0, RANK(N1018,(N1018:P1018,Q1018:AE1018)),0)</f>
        <v>1</v>
      </c>
      <c r="E1018" s="8">
        <f>IF(O1018&gt;0,RANK(O1018,(N1018:P1018,Q1018:AE1018)),0)</f>
        <v>2</v>
      </c>
      <c r="F1018" s="8">
        <f t="shared" si="215"/>
        <v>0</v>
      </c>
      <c r="G1018" s="61">
        <f t="shared" si="221"/>
        <v>267</v>
      </c>
      <c r="H1018" s="66">
        <f t="shared" si="222"/>
        <v>3.234403391883707E-2</v>
      </c>
      <c r="I1018" s="7"/>
      <c r="J1018" s="2">
        <f t="shared" si="216"/>
        <v>0.5160508782556027</v>
      </c>
      <c r="K1018" s="2">
        <f t="shared" si="217"/>
        <v>0.48370684433676558</v>
      </c>
      <c r="L1018" s="2">
        <f t="shared" si="218"/>
        <v>0</v>
      </c>
      <c r="M1018" s="2">
        <f t="shared" si="219"/>
        <v>2.4227740763171912E-4</v>
      </c>
      <c r="N1018" s="61">
        <v>4260</v>
      </c>
      <c r="O1018" s="61">
        <v>3993</v>
      </c>
      <c r="X1018" s="61">
        <v>2</v>
      </c>
      <c r="AG1018" t="str">
        <f t="shared" si="223"/>
        <v>Swampscott</v>
      </c>
      <c r="AH1018" t="s">
        <v>528</v>
      </c>
      <c r="AI1018">
        <v>6</v>
      </c>
      <c r="AK1018">
        <v>1</v>
      </c>
      <c r="AL1018" s="105">
        <v>25</v>
      </c>
      <c r="AM1018" s="107">
        <v>9</v>
      </c>
      <c r="AN1018" s="107">
        <v>155</v>
      </c>
      <c r="AO1018" s="111">
        <v>68645</v>
      </c>
      <c r="AP1018" s="111">
        <f t="shared" si="224"/>
        <v>25009</v>
      </c>
      <c r="AQ1018" t="s">
        <v>2345</v>
      </c>
      <c r="AR1018">
        <f t="shared" si="220"/>
        <v>2568645</v>
      </c>
      <c r="AV1018">
        <v>6.73</v>
      </c>
      <c r="AW1018">
        <v>3.69</v>
      </c>
      <c r="AX1018">
        <v>3.05</v>
      </c>
    </row>
    <row r="1019" spans="1:50" hidden="1" outlineLevel="1">
      <c r="A1019" s="62" t="s">
        <v>1351</v>
      </c>
      <c r="B1019" s="8" t="s">
        <v>1359</v>
      </c>
      <c r="C1019" s="1">
        <f t="shared" si="214"/>
        <v>7870</v>
      </c>
      <c r="D1019" s="8">
        <f>IF(N1019&gt;0, RANK(N1019,(N1019:P1019,Q1019:AE1019)),0)</f>
        <v>1</v>
      </c>
      <c r="E1019" s="8">
        <f>IF(O1019&gt;0,RANK(O1019,(N1019:P1019,Q1019:AE1019)),0)</f>
        <v>2</v>
      </c>
      <c r="F1019" s="8">
        <f t="shared" si="215"/>
        <v>0</v>
      </c>
      <c r="G1019" s="61">
        <f t="shared" si="221"/>
        <v>150</v>
      </c>
      <c r="H1019" s="66">
        <f t="shared" si="222"/>
        <v>1.9059720457433291E-2</v>
      </c>
      <c r="I1019" s="7"/>
      <c r="J1019" s="2">
        <f t="shared" si="216"/>
        <v>0.5095298602287166</v>
      </c>
      <c r="K1019" s="2">
        <f t="shared" si="217"/>
        <v>0.49047013977128334</v>
      </c>
      <c r="L1019" s="2">
        <f t="shared" si="218"/>
        <v>0</v>
      </c>
      <c r="M1019" s="2">
        <f t="shared" si="219"/>
        <v>5.5511151231257827E-17</v>
      </c>
      <c r="N1019" s="61">
        <v>4010</v>
      </c>
      <c r="O1019" s="61">
        <v>3860</v>
      </c>
      <c r="X1019" s="61">
        <v>0</v>
      </c>
      <c r="AG1019" t="str">
        <f t="shared" si="223"/>
        <v>Swansea</v>
      </c>
      <c r="AH1019" t="s">
        <v>1121</v>
      </c>
      <c r="AI1019">
        <v>3</v>
      </c>
      <c r="AK1019">
        <v>1</v>
      </c>
      <c r="AL1019" s="105">
        <v>25</v>
      </c>
      <c r="AM1019" s="107">
        <v>5</v>
      </c>
      <c r="AN1019" s="107">
        <v>90</v>
      </c>
      <c r="AO1019" s="111">
        <v>68750</v>
      </c>
      <c r="AP1019" s="111">
        <f t="shared" si="224"/>
        <v>25005</v>
      </c>
      <c r="AQ1019" t="s">
        <v>2345</v>
      </c>
      <c r="AR1019">
        <f t="shared" si="220"/>
        <v>2568750</v>
      </c>
      <c r="AV1019">
        <v>25.54</v>
      </c>
      <c r="AW1019">
        <v>2.4700000000000002</v>
      </c>
      <c r="AX1019">
        <v>23.06</v>
      </c>
    </row>
    <row r="1020" spans="1:50" hidden="1" outlineLevel="1">
      <c r="A1020" s="62" t="s">
        <v>1125</v>
      </c>
      <c r="B1020" s="8" t="s">
        <v>1359</v>
      </c>
      <c r="C1020" s="1">
        <f t="shared" si="214"/>
        <v>23002</v>
      </c>
      <c r="D1020" s="8">
        <f>IF(N1020&gt;0, RANK(N1020,(N1020:P1020,Q1020:AE1020)),0)</f>
        <v>1</v>
      </c>
      <c r="E1020" s="8">
        <f>IF(O1020&gt;0,RANK(O1020,(N1020:P1020,Q1020:AE1020)),0)</f>
        <v>2</v>
      </c>
      <c r="F1020" s="8">
        <f t="shared" si="215"/>
        <v>0</v>
      </c>
      <c r="G1020" s="61">
        <f t="shared" si="221"/>
        <v>758</v>
      </c>
      <c r="H1020" s="66">
        <f t="shared" si="222"/>
        <v>3.2953656203808364E-2</v>
      </c>
      <c r="I1020" s="7"/>
      <c r="J1020" s="2">
        <f t="shared" si="216"/>
        <v>0.51621598121902446</v>
      </c>
      <c r="K1020" s="2">
        <f t="shared" si="217"/>
        <v>0.48326232501521604</v>
      </c>
      <c r="L1020" s="2">
        <f t="shared" si="218"/>
        <v>0</v>
      </c>
      <c r="M1020" s="2">
        <f t="shared" si="219"/>
        <v>5.216937657595011E-4</v>
      </c>
      <c r="N1020" s="61">
        <v>11874</v>
      </c>
      <c r="O1020" s="61">
        <v>11116</v>
      </c>
      <c r="X1020" s="61">
        <v>12</v>
      </c>
      <c r="AG1020" t="str">
        <f t="shared" si="223"/>
        <v>Taunton</v>
      </c>
      <c r="AH1020" t="s">
        <v>1121</v>
      </c>
      <c r="AI1020">
        <v>4</v>
      </c>
      <c r="AK1020">
        <v>1</v>
      </c>
      <c r="AL1020" s="105">
        <v>25</v>
      </c>
      <c r="AM1020" s="107">
        <v>5</v>
      </c>
      <c r="AN1020" s="107">
        <v>95</v>
      </c>
      <c r="AO1020" s="111">
        <v>69170</v>
      </c>
      <c r="AP1020" s="111">
        <f t="shared" si="224"/>
        <v>25005</v>
      </c>
      <c r="AQ1020" t="s">
        <v>1462</v>
      </c>
      <c r="AR1020">
        <f t="shared" si="220"/>
        <v>2569170</v>
      </c>
      <c r="AV1020">
        <v>47.96</v>
      </c>
      <c r="AW1020">
        <v>1.35</v>
      </c>
      <c r="AX1020">
        <v>46.61</v>
      </c>
    </row>
    <row r="1021" spans="1:50" hidden="1" outlineLevel="1">
      <c r="A1021" s="62" t="s">
        <v>1364</v>
      </c>
      <c r="B1021" s="8" t="s">
        <v>1359</v>
      </c>
      <c r="C1021" s="1">
        <f t="shared" si="214"/>
        <v>3792</v>
      </c>
      <c r="D1021" s="8">
        <f>IF(N1021&gt;0, RANK(N1021,(N1021:P1021,Q1021:AE1021)),0)</f>
        <v>2</v>
      </c>
      <c r="E1021" s="8">
        <f>IF(O1021&gt;0,RANK(O1021,(N1021:P1021,Q1021:AE1021)),0)</f>
        <v>1</v>
      </c>
      <c r="F1021" s="8">
        <f t="shared" si="215"/>
        <v>0</v>
      </c>
      <c r="G1021" s="61">
        <f t="shared" si="221"/>
        <v>690</v>
      </c>
      <c r="H1021" s="66">
        <f t="shared" si="222"/>
        <v>0.18196202531645569</v>
      </c>
      <c r="I1021" s="7"/>
      <c r="J1021" s="2">
        <f t="shared" si="216"/>
        <v>0.40875527426160335</v>
      </c>
      <c r="K1021" s="2">
        <f t="shared" si="217"/>
        <v>0.59071729957805907</v>
      </c>
      <c r="L1021" s="2">
        <f t="shared" si="218"/>
        <v>0</v>
      </c>
      <c r="M1021" s="2">
        <f t="shared" si="219"/>
        <v>5.2742616033751855E-4</v>
      </c>
      <c r="N1021" s="61">
        <v>1550</v>
      </c>
      <c r="O1021" s="61">
        <v>2240</v>
      </c>
      <c r="X1021" s="61">
        <v>2</v>
      </c>
      <c r="AG1021" t="str">
        <f t="shared" si="223"/>
        <v>Templeton</v>
      </c>
      <c r="AH1021" s="8" t="s">
        <v>56</v>
      </c>
      <c r="AI1021" s="8">
        <v>1</v>
      </c>
      <c r="AK1021">
        <v>1</v>
      </c>
      <c r="AL1021" s="105">
        <v>25</v>
      </c>
      <c r="AM1021" s="107">
        <v>27</v>
      </c>
      <c r="AN1021" s="107">
        <v>250</v>
      </c>
      <c r="AO1021" s="111">
        <v>69275</v>
      </c>
      <c r="AP1021" s="111">
        <f t="shared" si="224"/>
        <v>25027</v>
      </c>
      <c r="AQ1021" t="s">
        <v>2345</v>
      </c>
      <c r="AR1021">
        <f t="shared" si="220"/>
        <v>2569275</v>
      </c>
      <c r="AV1021">
        <v>32.409999999999997</v>
      </c>
      <c r="AW1021">
        <v>0.38</v>
      </c>
      <c r="AX1021">
        <v>32.04</v>
      </c>
    </row>
    <row r="1022" spans="1:50" hidden="1" outlineLevel="1">
      <c r="A1022" s="62" t="s">
        <v>2262</v>
      </c>
      <c r="B1022" s="8" t="s">
        <v>1359</v>
      </c>
      <c r="C1022" s="1">
        <f t="shared" si="214"/>
        <v>16173</v>
      </c>
      <c r="D1022" s="8">
        <f>IF(N1022&gt;0, RANK(N1022,(N1022:P1022,Q1022:AE1022)),0)</f>
        <v>2</v>
      </c>
      <c r="E1022" s="8">
        <f>IF(O1022&gt;0,RANK(O1022,(N1022:P1022,Q1022:AE1022)),0)</f>
        <v>1</v>
      </c>
      <c r="F1022" s="8">
        <f t="shared" si="215"/>
        <v>0</v>
      </c>
      <c r="G1022" s="61">
        <f t="shared" si="221"/>
        <v>3802</v>
      </c>
      <c r="H1022" s="66">
        <f t="shared" si="222"/>
        <v>0.23508316329685278</v>
      </c>
      <c r="I1022" s="7"/>
      <c r="J1022" s="2">
        <f t="shared" si="216"/>
        <v>0.38168552525814631</v>
      </c>
      <c r="K1022" s="2">
        <f t="shared" si="217"/>
        <v>0.61676868855499911</v>
      </c>
      <c r="L1022" s="2">
        <f t="shared" si="218"/>
        <v>0</v>
      </c>
      <c r="M1022" s="2">
        <f t="shared" si="219"/>
        <v>1.5457861868545253E-3</v>
      </c>
      <c r="N1022" s="61">
        <v>6173</v>
      </c>
      <c r="O1022" s="61">
        <v>9975</v>
      </c>
      <c r="X1022" s="61">
        <v>25</v>
      </c>
      <c r="AG1022" t="str">
        <f t="shared" si="223"/>
        <v>Tewksbury</v>
      </c>
      <c r="AH1022" t="s">
        <v>1161</v>
      </c>
      <c r="AI1022">
        <v>5</v>
      </c>
      <c r="AK1022">
        <v>1</v>
      </c>
      <c r="AL1022" s="105">
        <v>25</v>
      </c>
      <c r="AM1022" s="107">
        <v>17</v>
      </c>
      <c r="AN1022" s="107">
        <v>215</v>
      </c>
      <c r="AO1022" s="111">
        <v>69415</v>
      </c>
      <c r="AP1022" s="111">
        <f t="shared" si="224"/>
        <v>25017</v>
      </c>
      <c r="AQ1022" t="s">
        <v>2345</v>
      </c>
      <c r="AR1022">
        <f t="shared" si="220"/>
        <v>2569415</v>
      </c>
      <c r="AV1022">
        <v>21.06</v>
      </c>
      <c r="AW1022">
        <v>0.34</v>
      </c>
      <c r="AX1022">
        <v>20.72</v>
      </c>
    </row>
    <row r="1023" spans="1:50" hidden="1" outlineLevel="1">
      <c r="A1023" s="62" t="s">
        <v>489</v>
      </c>
      <c r="B1023" s="8" t="s">
        <v>1359</v>
      </c>
      <c r="C1023" s="1">
        <f t="shared" si="214"/>
        <v>2479</v>
      </c>
      <c r="D1023" s="8">
        <f>IF(N1023&gt;0, RANK(N1023,(N1023:P1023,Q1023:AE1023)),0)</f>
        <v>1</v>
      </c>
      <c r="E1023" s="8">
        <f>IF(O1023&gt;0,RANK(O1023,(N1023:P1023,Q1023:AE1023)),0)</f>
        <v>2</v>
      </c>
      <c r="F1023" s="8">
        <f t="shared" si="215"/>
        <v>0</v>
      </c>
      <c r="G1023" s="61">
        <f t="shared" si="221"/>
        <v>984</v>
      </c>
      <c r="H1023" s="66">
        <f t="shared" si="222"/>
        <v>0.39693424768051633</v>
      </c>
      <c r="I1023" s="7"/>
      <c r="J1023" s="2">
        <f t="shared" si="216"/>
        <v>0.69826542960871318</v>
      </c>
      <c r="K1023" s="2">
        <f t="shared" si="217"/>
        <v>0.30133118192819686</v>
      </c>
      <c r="L1023" s="2">
        <f t="shared" si="218"/>
        <v>0</v>
      </c>
      <c r="M1023" s="2">
        <f t="shared" si="219"/>
        <v>4.0338846308995979E-4</v>
      </c>
      <c r="N1023" s="61">
        <v>1731</v>
      </c>
      <c r="O1023" s="61">
        <v>747</v>
      </c>
      <c r="X1023" s="61">
        <v>1</v>
      </c>
      <c r="AG1023" t="str">
        <f t="shared" si="223"/>
        <v>Tisbury</v>
      </c>
      <c r="AH1023" t="s">
        <v>1502</v>
      </c>
      <c r="AI1023">
        <v>10</v>
      </c>
      <c r="AK1023">
        <v>1</v>
      </c>
      <c r="AL1023" s="105">
        <v>25</v>
      </c>
      <c r="AM1023" s="107">
        <v>7</v>
      </c>
      <c r="AN1023" s="107">
        <v>30</v>
      </c>
      <c r="AO1023" s="111">
        <v>69940</v>
      </c>
      <c r="AP1023" s="111">
        <f t="shared" si="224"/>
        <v>25007</v>
      </c>
      <c r="AQ1023" t="s">
        <v>2345</v>
      </c>
      <c r="AR1023">
        <f t="shared" si="220"/>
        <v>2569940</v>
      </c>
      <c r="AV1023">
        <v>19.16</v>
      </c>
      <c r="AW1023">
        <v>12.6</v>
      </c>
      <c r="AX1023">
        <v>6.56</v>
      </c>
    </row>
    <row r="1024" spans="1:50" hidden="1" outlineLevel="1">
      <c r="A1024" s="62" t="s">
        <v>424</v>
      </c>
      <c r="B1024" s="8" t="s">
        <v>1359</v>
      </c>
      <c r="C1024" s="1">
        <f t="shared" si="214"/>
        <v>278</v>
      </c>
      <c r="D1024" s="8">
        <f>IF(N1024&gt;0, RANK(N1024,(N1024:P1024,Q1024:AE1024)),0)</f>
        <v>2</v>
      </c>
      <c r="E1024" s="8">
        <f>IF(O1024&gt;0,RANK(O1024,(N1024:P1024,Q1024:AE1024)),0)</f>
        <v>1</v>
      </c>
      <c r="F1024" s="8">
        <f t="shared" si="215"/>
        <v>0</v>
      </c>
      <c r="G1024" s="61">
        <f t="shared" si="221"/>
        <v>74</v>
      </c>
      <c r="H1024" s="66">
        <f t="shared" si="222"/>
        <v>0.26618705035971224</v>
      </c>
      <c r="I1024" s="7"/>
      <c r="J1024" s="2">
        <f t="shared" si="216"/>
        <v>0.36690647482014388</v>
      </c>
      <c r="K1024" s="2">
        <f t="shared" si="217"/>
        <v>0.63309352517985606</v>
      </c>
      <c r="L1024" s="2">
        <f t="shared" si="218"/>
        <v>0</v>
      </c>
      <c r="M1024" s="2">
        <f t="shared" si="219"/>
        <v>1.1102230246251565E-16</v>
      </c>
      <c r="N1024" s="61">
        <v>102</v>
      </c>
      <c r="O1024" s="61">
        <v>176</v>
      </c>
      <c r="X1024" s="61">
        <v>0</v>
      </c>
      <c r="AG1024" t="str">
        <f t="shared" si="223"/>
        <v>Tolland</v>
      </c>
      <c r="AH1024" t="s">
        <v>1888</v>
      </c>
      <c r="AI1024">
        <v>1</v>
      </c>
      <c r="AK1024">
        <v>1</v>
      </c>
      <c r="AL1024" s="105">
        <v>25</v>
      </c>
      <c r="AM1024" s="107">
        <v>13</v>
      </c>
      <c r="AN1024" s="107">
        <v>95</v>
      </c>
      <c r="AO1024" s="111">
        <v>70045</v>
      </c>
      <c r="AP1024" s="111">
        <f t="shared" si="224"/>
        <v>25013</v>
      </c>
      <c r="AQ1024" t="s">
        <v>2345</v>
      </c>
      <c r="AR1024">
        <f t="shared" si="220"/>
        <v>2570045</v>
      </c>
      <c r="AV1024">
        <v>32.78</v>
      </c>
      <c r="AW1024">
        <v>1.1399999999999999</v>
      </c>
      <c r="AX1024">
        <v>31.64</v>
      </c>
    </row>
    <row r="1025" spans="1:50" hidden="1" outlineLevel="1">
      <c r="A1025" s="62" t="s">
        <v>2104</v>
      </c>
      <c r="B1025" s="8" t="s">
        <v>1359</v>
      </c>
      <c r="C1025" s="1">
        <f t="shared" si="214"/>
        <v>3988</v>
      </c>
      <c r="D1025" s="8">
        <f>IF(N1025&gt;0, RANK(N1025,(N1025:P1025,Q1025:AE1025)),0)</f>
        <v>2</v>
      </c>
      <c r="E1025" s="8">
        <f>IF(O1025&gt;0,RANK(O1025,(N1025:P1025,Q1025:AE1025)),0)</f>
        <v>1</v>
      </c>
      <c r="F1025" s="8">
        <f t="shared" si="215"/>
        <v>0</v>
      </c>
      <c r="G1025" s="61">
        <f t="shared" si="221"/>
        <v>963</v>
      </c>
      <c r="H1025" s="66">
        <f t="shared" si="222"/>
        <v>0.24147442326980942</v>
      </c>
      <c r="I1025" s="7"/>
      <c r="J1025" s="2">
        <f t="shared" si="216"/>
        <v>0.3791374122367101</v>
      </c>
      <c r="K1025" s="2">
        <f t="shared" si="217"/>
        <v>0.62061183550651955</v>
      </c>
      <c r="L1025" s="2">
        <f t="shared" si="218"/>
        <v>0</v>
      </c>
      <c r="M1025" s="2">
        <f t="shared" si="219"/>
        <v>2.5075225677029245E-4</v>
      </c>
      <c r="N1025" s="61">
        <v>1512</v>
      </c>
      <c r="O1025" s="61">
        <v>2475</v>
      </c>
      <c r="X1025" s="61">
        <v>1</v>
      </c>
      <c r="AG1025" t="str">
        <f t="shared" si="223"/>
        <v>Topsfield</v>
      </c>
      <c r="AH1025" t="s">
        <v>528</v>
      </c>
      <c r="AI1025">
        <v>6</v>
      </c>
      <c r="AK1025">
        <v>1</v>
      </c>
      <c r="AL1025" s="105">
        <v>25</v>
      </c>
      <c r="AM1025" s="107">
        <v>9</v>
      </c>
      <c r="AN1025" s="107">
        <v>160</v>
      </c>
      <c r="AO1025" s="111">
        <v>70150</v>
      </c>
      <c r="AP1025" s="111">
        <f t="shared" si="224"/>
        <v>25009</v>
      </c>
      <c r="AQ1025" t="s">
        <v>2345</v>
      </c>
      <c r="AR1025">
        <f t="shared" si="220"/>
        <v>2570150</v>
      </c>
      <c r="AV1025">
        <v>12.84</v>
      </c>
      <c r="AW1025">
        <v>0.1</v>
      </c>
      <c r="AX1025">
        <v>12.74</v>
      </c>
    </row>
    <row r="1026" spans="1:50" hidden="1" outlineLevel="1">
      <c r="A1026" s="62" t="s">
        <v>201</v>
      </c>
      <c r="B1026" s="8" t="s">
        <v>1359</v>
      </c>
      <c r="C1026" s="1">
        <f t="shared" si="214"/>
        <v>4930</v>
      </c>
      <c r="D1026" s="8">
        <f>IF(N1026&gt;0, RANK(N1026,(N1026:P1026,Q1026:AE1026)),0)</f>
        <v>2</v>
      </c>
      <c r="E1026" s="8">
        <f>IF(O1026&gt;0,RANK(O1026,(N1026:P1026,Q1026:AE1026)),0)</f>
        <v>1</v>
      </c>
      <c r="F1026" s="8">
        <f t="shared" si="215"/>
        <v>0</v>
      </c>
      <c r="G1026" s="61">
        <f t="shared" si="221"/>
        <v>1454</v>
      </c>
      <c r="H1026" s="66">
        <f t="shared" si="222"/>
        <v>0.29492900608519268</v>
      </c>
      <c r="I1026" s="7"/>
      <c r="J1026" s="2">
        <f t="shared" si="216"/>
        <v>0.35253549695740366</v>
      </c>
      <c r="K1026" s="2">
        <f t="shared" si="217"/>
        <v>0.6474645030425964</v>
      </c>
      <c r="L1026" s="2">
        <f t="shared" si="218"/>
        <v>0</v>
      </c>
      <c r="M1026" s="2">
        <f t="shared" si="219"/>
        <v>-1.1102230246251565E-16</v>
      </c>
      <c r="N1026" s="61">
        <v>1738</v>
      </c>
      <c r="O1026" s="61">
        <v>3192</v>
      </c>
      <c r="X1026" s="61">
        <v>0</v>
      </c>
      <c r="AG1026" t="str">
        <f t="shared" si="223"/>
        <v>Townsend</v>
      </c>
      <c r="AH1026" t="s">
        <v>1161</v>
      </c>
      <c r="AI1026">
        <v>1</v>
      </c>
      <c r="AK1026">
        <v>1</v>
      </c>
      <c r="AL1026" s="105">
        <v>25</v>
      </c>
      <c r="AM1026" s="107">
        <v>17</v>
      </c>
      <c r="AN1026" s="107">
        <v>220</v>
      </c>
      <c r="AO1026" s="111">
        <v>70360</v>
      </c>
      <c r="AP1026" s="111">
        <f t="shared" si="224"/>
        <v>25017</v>
      </c>
      <c r="AQ1026" t="s">
        <v>2345</v>
      </c>
      <c r="AR1026">
        <f t="shared" si="220"/>
        <v>2570360</v>
      </c>
      <c r="AV1026">
        <v>33.11</v>
      </c>
      <c r="AW1026">
        <v>0.24</v>
      </c>
      <c r="AX1026">
        <v>32.869999999999997</v>
      </c>
    </row>
    <row r="1027" spans="1:50" hidden="1" outlineLevel="1">
      <c r="A1027" s="62" t="s">
        <v>391</v>
      </c>
      <c r="B1027" s="8" t="s">
        <v>1359</v>
      </c>
      <c r="C1027" s="1">
        <f t="shared" si="214"/>
        <v>1468</v>
      </c>
      <c r="D1027" s="8">
        <f>IF(N1027&gt;0, RANK(N1027,(N1027:P1027,Q1027:AE1027)),0)</f>
        <v>1</v>
      </c>
      <c r="E1027" s="8">
        <f>IF(O1027&gt;0,RANK(O1027,(N1027:P1027,Q1027:AE1027)),0)</f>
        <v>2</v>
      </c>
      <c r="F1027" s="8">
        <f t="shared" si="215"/>
        <v>0</v>
      </c>
      <c r="G1027" s="61">
        <f t="shared" si="221"/>
        <v>473</v>
      </c>
      <c r="H1027" s="66">
        <f t="shared" si="222"/>
        <v>0.32220708446866486</v>
      </c>
      <c r="I1027" s="7"/>
      <c r="J1027" s="2">
        <f t="shared" si="216"/>
        <v>0.6607629427792916</v>
      </c>
      <c r="K1027" s="2">
        <f t="shared" si="217"/>
        <v>0.33855585831062668</v>
      </c>
      <c r="L1027" s="2">
        <f t="shared" si="218"/>
        <v>0</v>
      </c>
      <c r="M1027" s="2">
        <f t="shared" si="219"/>
        <v>6.8119891008172617E-4</v>
      </c>
      <c r="N1027" s="61">
        <v>970</v>
      </c>
      <c r="O1027" s="61">
        <v>497</v>
      </c>
      <c r="X1027" s="61">
        <v>1</v>
      </c>
      <c r="AG1027" t="str">
        <f t="shared" si="223"/>
        <v>Truro</v>
      </c>
      <c r="AH1027" t="s">
        <v>2385</v>
      </c>
      <c r="AI1027">
        <v>10</v>
      </c>
      <c r="AK1027">
        <v>1</v>
      </c>
      <c r="AL1027" s="105">
        <v>25</v>
      </c>
      <c r="AM1027" s="107">
        <v>1</v>
      </c>
      <c r="AN1027" s="107">
        <v>65</v>
      </c>
      <c r="AO1027" s="111">
        <v>70605</v>
      </c>
      <c r="AP1027" s="111">
        <f t="shared" si="224"/>
        <v>25001</v>
      </c>
      <c r="AQ1027" t="s">
        <v>2345</v>
      </c>
      <c r="AR1027">
        <f t="shared" si="220"/>
        <v>2570605</v>
      </c>
      <c r="AV1027">
        <v>26.32</v>
      </c>
      <c r="AW1027">
        <v>5.27</v>
      </c>
      <c r="AX1027">
        <v>21.05</v>
      </c>
    </row>
    <row r="1028" spans="1:50" hidden="1" outlineLevel="1">
      <c r="A1028" s="62" t="s">
        <v>1516</v>
      </c>
      <c r="B1028" s="8" t="s">
        <v>1359</v>
      </c>
      <c r="C1028" s="1">
        <f t="shared" si="214"/>
        <v>6306</v>
      </c>
      <c r="D1028" s="8">
        <f>IF(N1028&gt;0, RANK(N1028,(N1028:P1028,Q1028:AE1028)),0)</f>
        <v>2</v>
      </c>
      <c r="E1028" s="8">
        <f>IF(O1028&gt;0,RANK(O1028,(N1028:P1028,Q1028:AE1028)),0)</f>
        <v>1</v>
      </c>
      <c r="F1028" s="8">
        <f t="shared" si="215"/>
        <v>0</v>
      </c>
      <c r="G1028" s="61">
        <f t="shared" si="221"/>
        <v>1645</v>
      </c>
      <c r="H1028" s="66">
        <f t="shared" si="222"/>
        <v>0.26086267047256578</v>
      </c>
      <c r="I1028" s="7"/>
      <c r="J1028" s="2">
        <f t="shared" si="216"/>
        <v>0.36948937519822389</v>
      </c>
      <c r="K1028" s="2">
        <f t="shared" si="217"/>
        <v>0.63035204567078973</v>
      </c>
      <c r="L1028" s="2">
        <f t="shared" si="218"/>
        <v>0</v>
      </c>
      <c r="M1028" s="2">
        <f t="shared" si="219"/>
        <v>1.5857913098638043E-4</v>
      </c>
      <c r="N1028" s="61">
        <v>2330</v>
      </c>
      <c r="O1028" s="61">
        <v>3975</v>
      </c>
      <c r="X1028" s="61">
        <v>1</v>
      </c>
      <c r="AG1028" t="str">
        <f t="shared" si="223"/>
        <v>Tyngsborough</v>
      </c>
      <c r="AH1028" t="s">
        <v>1161</v>
      </c>
      <c r="AI1028">
        <v>5</v>
      </c>
      <c r="AK1028">
        <v>1</v>
      </c>
      <c r="AL1028" s="105">
        <v>25</v>
      </c>
      <c r="AM1028" s="107">
        <v>17</v>
      </c>
      <c r="AN1028" s="107">
        <v>225</v>
      </c>
      <c r="AO1028" s="111">
        <v>71025</v>
      </c>
      <c r="AP1028" s="111">
        <f t="shared" si="224"/>
        <v>25017</v>
      </c>
      <c r="AQ1028" t="s">
        <v>2345</v>
      </c>
      <c r="AR1028">
        <f t="shared" si="220"/>
        <v>2571025</v>
      </c>
      <c r="AV1028">
        <v>18.05</v>
      </c>
      <c r="AW1028">
        <v>1.2</v>
      </c>
      <c r="AX1028">
        <v>16.86</v>
      </c>
    </row>
    <row r="1029" spans="1:50" hidden="1" outlineLevel="1">
      <c r="A1029" s="62" t="s">
        <v>1487</v>
      </c>
      <c r="B1029" s="8" t="s">
        <v>1359</v>
      </c>
      <c r="C1029" s="1">
        <f t="shared" si="214"/>
        <v>258</v>
      </c>
      <c r="D1029" s="8">
        <f>IF(N1029&gt;0, RANK(N1029,(N1029:P1029,Q1029:AE1029)),0)</f>
        <v>1</v>
      </c>
      <c r="E1029" s="8">
        <f>IF(O1029&gt;0,RANK(O1029,(N1029:P1029,Q1029:AE1029)),0)</f>
        <v>2</v>
      </c>
      <c r="F1029" s="8">
        <f t="shared" si="215"/>
        <v>0</v>
      </c>
      <c r="G1029" s="61">
        <f t="shared" si="221"/>
        <v>60</v>
      </c>
      <c r="H1029" s="66">
        <f t="shared" si="222"/>
        <v>0.23255813953488372</v>
      </c>
      <c r="I1029" s="7"/>
      <c r="J1029" s="2">
        <f t="shared" si="216"/>
        <v>0.61627906976744184</v>
      </c>
      <c r="K1029" s="2">
        <f t="shared" si="217"/>
        <v>0.38372093023255816</v>
      </c>
      <c r="L1029" s="2">
        <f t="shared" si="218"/>
        <v>0</v>
      </c>
      <c r="M1029" s="2">
        <f t="shared" si="219"/>
        <v>0</v>
      </c>
      <c r="N1029" s="61">
        <v>159</v>
      </c>
      <c r="O1029" s="61">
        <v>99</v>
      </c>
      <c r="X1029" s="61">
        <v>0</v>
      </c>
      <c r="AG1029" t="str">
        <f t="shared" si="223"/>
        <v>Tyringham</v>
      </c>
      <c r="AH1029" t="s">
        <v>865</v>
      </c>
      <c r="AI1029">
        <v>1</v>
      </c>
      <c r="AK1029">
        <v>1</v>
      </c>
      <c r="AL1029" s="105">
        <v>25</v>
      </c>
      <c r="AM1029" s="107">
        <v>3</v>
      </c>
      <c r="AN1029" s="107">
        <v>140</v>
      </c>
      <c r="AO1029" s="111">
        <v>71095</v>
      </c>
      <c r="AP1029" s="111">
        <f t="shared" si="224"/>
        <v>25003</v>
      </c>
      <c r="AQ1029" t="s">
        <v>2345</v>
      </c>
      <c r="AR1029">
        <f t="shared" si="220"/>
        <v>2571095</v>
      </c>
      <c r="AV1029">
        <v>18.93</v>
      </c>
      <c r="AW1029">
        <v>0.23</v>
      </c>
      <c r="AX1029">
        <v>18.7</v>
      </c>
    </row>
    <row r="1030" spans="1:50" hidden="1" outlineLevel="1">
      <c r="A1030" s="62" t="s">
        <v>2534</v>
      </c>
      <c r="B1030" s="8" t="s">
        <v>1359</v>
      </c>
      <c r="C1030" s="1">
        <f t="shared" si="214"/>
        <v>4210</v>
      </c>
      <c r="D1030" s="8">
        <f>IF(N1030&gt;0, RANK(N1030,(N1030:P1030,Q1030:AE1030)),0)</f>
        <v>2</v>
      </c>
      <c r="E1030" s="8">
        <f>IF(O1030&gt;0,RANK(O1030,(N1030:P1030,Q1030:AE1030)),0)</f>
        <v>1</v>
      </c>
      <c r="F1030" s="8">
        <f t="shared" si="215"/>
        <v>0</v>
      </c>
      <c r="G1030" s="61">
        <f t="shared" si="221"/>
        <v>955</v>
      </c>
      <c r="H1030" s="66">
        <f t="shared" si="222"/>
        <v>0.22684085510688837</v>
      </c>
      <c r="I1030" s="7"/>
      <c r="J1030" s="2">
        <f t="shared" si="216"/>
        <v>0.3862232779097387</v>
      </c>
      <c r="K1030" s="2">
        <f t="shared" si="217"/>
        <v>0.6130641330166271</v>
      </c>
      <c r="L1030" s="2">
        <f t="shared" si="218"/>
        <v>0</v>
      </c>
      <c r="M1030" s="2">
        <f t="shared" si="219"/>
        <v>7.1258907363414004E-4</v>
      </c>
      <c r="N1030" s="61">
        <v>1626</v>
      </c>
      <c r="O1030" s="61">
        <v>2581</v>
      </c>
      <c r="X1030" s="61">
        <v>3</v>
      </c>
      <c r="AG1030" t="str">
        <f t="shared" si="223"/>
        <v>Upton</v>
      </c>
      <c r="AH1030" s="8" t="s">
        <v>56</v>
      </c>
      <c r="AI1030" s="8">
        <v>2</v>
      </c>
      <c r="AK1030">
        <v>1</v>
      </c>
      <c r="AL1030" s="105">
        <v>25</v>
      </c>
      <c r="AM1030" s="107">
        <v>27</v>
      </c>
      <c r="AN1030" s="107">
        <v>255</v>
      </c>
      <c r="AO1030" s="111">
        <v>71480</v>
      </c>
      <c r="AP1030" s="111">
        <f t="shared" si="224"/>
        <v>25027</v>
      </c>
      <c r="AQ1030" t="s">
        <v>2345</v>
      </c>
      <c r="AR1030">
        <f t="shared" si="220"/>
        <v>2571480</v>
      </c>
      <c r="AV1030">
        <v>21.73</v>
      </c>
      <c r="AW1030">
        <v>0.21</v>
      </c>
      <c r="AX1030">
        <v>21.52</v>
      </c>
    </row>
    <row r="1031" spans="1:50" hidden="1" outlineLevel="1">
      <c r="A1031" s="62" t="s">
        <v>1868</v>
      </c>
      <c r="B1031" s="8" t="s">
        <v>1359</v>
      </c>
      <c r="C1031" s="1">
        <f t="shared" si="214"/>
        <v>7168</v>
      </c>
      <c r="D1031" s="8">
        <f>IF(N1031&gt;0, RANK(N1031,(N1031:P1031,Q1031:AE1031)),0)</f>
        <v>2</v>
      </c>
      <c r="E1031" s="8">
        <f>IF(O1031&gt;0,RANK(O1031,(N1031:P1031,Q1031:AE1031)),0)</f>
        <v>1</v>
      </c>
      <c r="F1031" s="8">
        <f t="shared" si="215"/>
        <v>0</v>
      </c>
      <c r="G1031" s="61">
        <f t="shared" si="221"/>
        <v>1685</v>
      </c>
      <c r="H1031" s="66">
        <f t="shared" si="222"/>
        <v>0.23507254464285715</v>
      </c>
      <c r="I1031" s="7"/>
      <c r="J1031" s="2">
        <f t="shared" si="216"/>
        <v>0.3822544642857143</v>
      </c>
      <c r="K1031" s="2">
        <f t="shared" si="217"/>
        <v>0.6173270089285714</v>
      </c>
      <c r="L1031" s="2">
        <f t="shared" si="218"/>
        <v>0</v>
      </c>
      <c r="M1031" s="2">
        <f t="shared" si="219"/>
        <v>4.1852678571430157E-4</v>
      </c>
      <c r="N1031" s="61">
        <v>2740</v>
      </c>
      <c r="O1031" s="61">
        <v>4425</v>
      </c>
      <c r="X1031" s="61">
        <v>3</v>
      </c>
      <c r="AG1031" t="str">
        <f t="shared" si="223"/>
        <v>Uxbridge</v>
      </c>
      <c r="AH1031" s="8" t="s">
        <v>56</v>
      </c>
      <c r="AI1031" s="8">
        <v>2</v>
      </c>
      <c r="AK1031">
        <v>1</v>
      </c>
      <c r="AL1031" s="105">
        <v>25</v>
      </c>
      <c r="AM1031" s="107">
        <v>27</v>
      </c>
      <c r="AN1031" s="107">
        <v>260</v>
      </c>
      <c r="AO1031" s="111">
        <v>71620</v>
      </c>
      <c r="AP1031" s="111">
        <f t="shared" si="224"/>
        <v>25027</v>
      </c>
      <c r="AQ1031" t="s">
        <v>2345</v>
      </c>
      <c r="AR1031">
        <f t="shared" si="220"/>
        <v>2571620</v>
      </c>
      <c r="AV1031">
        <v>30.37</v>
      </c>
      <c r="AW1031">
        <v>0.83</v>
      </c>
      <c r="AX1031">
        <v>29.54</v>
      </c>
    </row>
    <row r="1032" spans="1:50" hidden="1" outlineLevel="1">
      <c r="A1032" s="62" t="s">
        <v>1895</v>
      </c>
      <c r="B1032" s="8" t="s">
        <v>1359</v>
      </c>
      <c r="C1032" s="1">
        <f t="shared" si="214"/>
        <v>14531</v>
      </c>
      <c r="D1032" s="8">
        <f>IF(N1032&gt;0, RANK(N1032,(N1032:P1032,Q1032:AE1032)),0)</f>
        <v>2</v>
      </c>
      <c r="E1032" s="8">
        <f>IF(O1032&gt;0,RANK(O1032,(N1032:P1032,Q1032:AE1032)),0)</f>
        <v>1</v>
      </c>
      <c r="F1032" s="8">
        <f t="shared" si="215"/>
        <v>0</v>
      </c>
      <c r="G1032" s="61">
        <f t="shared" si="221"/>
        <v>2379</v>
      </c>
      <c r="H1032" s="66">
        <f t="shared" si="222"/>
        <v>0.16371894570229165</v>
      </c>
      <c r="I1032" s="7"/>
      <c r="J1032" s="2">
        <f t="shared" si="216"/>
        <v>0.41745234326612068</v>
      </c>
      <c r="K1032" s="2">
        <f t="shared" si="217"/>
        <v>0.58117128896841241</v>
      </c>
      <c r="L1032" s="2">
        <f t="shared" si="218"/>
        <v>0</v>
      </c>
      <c r="M1032" s="2">
        <f t="shared" si="219"/>
        <v>1.3763677654669015E-3</v>
      </c>
      <c r="N1032" s="61">
        <v>6066</v>
      </c>
      <c r="O1032" s="61">
        <v>8445</v>
      </c>
      <c r="X1032" s="61">
        <v>20</v>
      </c>
      <c r="AG1032" t="str">
        <f t="shared" si="223"/>
        <v>Wakefield</v>
      </c>
      <c r="AH1032" t="s">
        <v>1161</v>
      </c>
      <c r="AI1032">
        <v>6</v>
      </c>
      <c r="AK1032">
        <v>1</v>
      </c>
      <c r="AL1032" s="105">
        <v>25</v>
      </c>
      <c r="AM1032" s="107">
        <v>17</v>
      </c>
      <c r="AN1032" s="107">
        <v>230</v>
      </c>
      <c r="AO1032" s="111">
        <v>72215</v>
      </c>
      <c r="AP1032" s="111">
        <f t="shared" si="224"/>
        <v>25017</v>
      </c>
      <c r="AQ1032" t="s">
        <v>2345</v>
      </c>
      <c r="AR1032">
        <f t="shared" si="220"/>
        <v>2572215</v>
      </c>
      <c r="AV1032">
        <v>7.91</v>
      </c>
      <c r="AW1032">
        <v>0.44</v>
      </c>
      <c r="AX1032">
        <v>7.47</v>
      </c>
    </row>
    <row r="1033" spans="1:50" hidden="1" outlineLevel="1">
      <c r="A1033" s="62" t="s">
        <v>2047</v>
      </c>
      <c r="B1033" s="8" t="s">
        <v>1359</v>
      </c>
      <c r="C1033" s="1">
        <f t="shared" si="214"/>
        <v>929</v>
      </c>
      <c r="D1033" s="8">
        <f>IF(N1033&gt;0, RANK(N1033,(N1033:P1033,Q1033:AE1033)),0)</f>
        <v>2</v>
      </c>
      <c r="E1033" s="8">
        <f>IF(O1033&gt;0,RANK(O1033,(N1033:P1033,Q1033:AE1033)),0)</f>
        <v>1</v>
      </c>
      <c r="F1033" s="8">
        <f t="shared" si="215"/>
        <v>0</v>
      </c>
      <c r="G1033" s="61">
        <f t="shared" si="221"/>
        <v>100</v>
      </c>
      <c r="H1033" s="66">
        <f t="shared" si="222"/>
        <v>0.10764262648008611</v>
      </c>
      <c r="I1033" s="7"/>
      <c r="J1033" s="2">
        <f t="shared" si="216"/>
        <v>0.44564047362755649</v>
      </c>
      <c r="K1033" s="2">
        <f t="shared" si="217"/>
        <v>0.55328310010764259</v>
      </c>
      <c r="L1033" s="2">
        <f t="shared" si="218"/>
        <v>0</v>
      </c>
      <c r="M1033" s="2">
        <f t="shared" si="219"/>
        <v>1.0764262648008671E-3</v>
      </c>
      <c r="N1033" s="61">
        <v>414</v>
      </c>
      <c r="O1033" s="61">
        <v>514</v>
      </c>
      <c r="X1033" s="61">
        <v>1</v>
      </c>
      <c r="AG1033" t="str">
        <f t="shared" si="223"/>
        <v>Wales</v>
      </c>
      <c r="AH1033" t="s">
        <v>1888</v>
      </c>
      <c r="AI1033">
        <v>2</v>
      </c>
      <c r="AK1033">
        <v>1</v>
      </c>
      <c r="AL1033" s="105">
        <v>25</v>
      </c>
      <c r="AM1033" s="107">
        <v>13</v>
      </c>
      <c r="AN1033" s="107">
        <v>100</v>
      </c>
      <c r="AO1033" s="111">
        <v>72390</v>
      </c>
      <c r="AP1033" s="111">
        <f t="shared" si="224"/>
        <v>25013</v>
      </c>
      <c r="AQ1033" t="s">
        <v>2345</v>
      </c>
      <c r="AR1033">
        <f t="shared" si="220"/>
        <v>2572390</v>
      </c>
      <c r="AV1033">
        <v>15.96</v>
      </c>
      <c r="AW1033">
        <v>0.21</v>
      </c>
      <c r="AX1033">
        <v>15.75</v>
      </c>
    </row>
    <row r="1034" spans="1:50" hidden="1" outlineLevel="1">
      <c r="A1034" s="62" t="s">
        <v>812</v>
      </c>
      <c r="B1034" s="8" t="s">
        <v>1359</v>
      </c>
      <c r="C1034" s="1">
        <f t="shared" si="214"/>
        <v>14055</v>
      </c>
      <c r="D1034" s="8">
        <f>IF(N1034&gt;0, RANK(N1034,(N1034:P1034,Q1034:AE1034)),0)</f>
        <v>2</v>
      </c>
      <c r="E1034" s="8">
        <f>IF(O1034&gt;0,RANK(O1034,(N1034:P1034,Q1034:AE1034)),0)</f>
        <v>1</v>
      </c>
      <c r="F1034" s="8">
        <f t="shared" si="215"/>
        <v>0</v>
      </c>
      <c r="G1034" s="61">
        <f t="shared" si="221"/>
        <v>3955</v>
      </c>
      <c r="H1034" s="66">
        <f t="shared" si="222"/>
        <v>0.28139452152258981</v>
      </c>
      <c r="I1034" s="7"/>
      <c r="J1034" s="2">
        <f t="shared" si="216"/>
        <v>0.35908929206688012</v>
      </c>
      <c r="K1034" s="2">
        <f t="shared" si="217"/>
        <v>0.64048381358946993</v>
      </c>
      <c r="L1034" s="2">
        <f t="shared" si="218"/>
        <v>0</v>
      </c>
      <c r="M1034" s="2">
        <f t="shared" si="219"/>
        <v>4.2689434364995282E-4</v>
      </c>
      <c r="N1034" s="61">
        <v>5047</v>
      </c>
      <c r="O1034" s="61">
        <v>9002</v>
      </c>
      <c r="X1034" s="61">
        <v>6</v>
      </c>
      <c r="AG1034" t="str">
        <f t="shared" si="223"/>
        <v>Walpole</v>
      </c>
      <c r="AH1034" t="s">
        <v>159</v>
      </c>
      <c r="AI1034">
        <v>9</v>
      </c>
      <c r="AK1034">
        <v>1</v>
      </c>
      <c r="AL1034" s="105">
        <v>25</v>
      </c>
      <c r="AM1034" s="107">
        <v>21</v>
      </c>
      <c r="AN1034" s="107">
        <v>120</v>
      </c>
      <c r="AO1034" s="111">
        <v>72495</v>
      </c>
      <c r="AP1034" s="111">
        <f t="shared" si="224"/>
        <v>25021</v>
      </c>
      <c r="AQ1034" t="s">
        <v>2345</v>
      </c>
      <c r="AR1034">
        <f t="shared" si="220"/>
        <v>2572495</v>
      </c>
      <c r="AV1034">
        <v>21</v>
      </c>
      <c r="AW1034">
        <v>0.46</v>
      </c>
      <c r="AX1034">
        <v>20.54</v>
      </c>
    </row>
    <row r="1035" spans="1:50" hidden="1" outlineLevel="1">
      <c r="A1035" s="62" t="s">
        <v>2106</v>
      </c>
      <c r="B1035" s="8" t="s">
        <v>1359</v>
      </c>
      <c r="C1035" s="1">
        <f t="shared" si="214"/>
        <v>25216</v>
      </c>
      <c r="D1035" s="8">
        <f>IF(N1035&gt;0, RANK(N1035,(N1035:P1035,Q1035:AE1035)),0)</f>
        <v>1</v>
      </c>
      <c r="E1035" s="8">
        <f>IF(O1035&gt;0,RANK(O1035,(N1035:P1035,Q1035:AE1035)),0)</f>
        <v>2</v>
      </c>
      <c r="F1035" s="8">
        <f t="shared" si="215"/>
        <v>0</v>
      </c>
      <c r="G1035" s="61">
        <f t="shared" si="221"/>
        <v>2904</v>
      </c>
      <c r="H1035" s="66">
        <f t="shared" si="222"/>
        <v>0.11516497461928935</v>
      </c>
      <c r="I1035" s="7"/>
      <c r="J1035" s="2">
        <f t="shared" si="216"/>
        <v>0.5572255710659898</v>
      </c>
      <c r="K1035" s="2">
        <f t="shared" si="217"/>
        <v>0.44206059644670048</v>
      </c>
      <c r="L1035" s="2">
        <f t="shared" si="218"/>
        <v>0</v>
      </c>
      <c r="M1035" s="2">
        <f t="shared" si="219"/>
        <v>7.1383248730971793E-4</v>
      </c>
      <c r="N1035" s="61">
        <v>14051</v>
      </c>
      <c r="O1035" s="61">
        <v>11147</v>
      </c>
      <c r="X1035" s="61">
        <v>18</v>
      </c>
      <c r="AG1035" t="str">
        <f t="shared" si="223"/>
        <v>Waltham</v>
      </c>
      <c r="AH1035" t="s">
        <v>1161</v>
      </c>
      <c r="AI1035">
        <v>7</v>
      </c>
      <c r="AK1035">
        <v>1</v>
      </c>
      <c r="AL1035" s="105">
        <v>25</v>
      </c>
      <c r="AM1035" s="107">
        <v>17</v>
      </c>
      <c r="AN1035" s="107">
        <v>235</v>
      </c>
      <c r="AO1035" s="111">
        <v>72600</v>
      </c>
      <c r="AP1035" s="111">
        <f t="shared" si="224"/>
        <v>25017</v>
      </c>
      <c r="AQ1035" t="s">
        <v>1462</v>
      </c>
      <c r="AR1035">
        <f t="shared" si="220"/>
        <v>2572600</v>
      </c>
      <c r="AV1035">
        <v>13.61</v>
      </c>
      <c r="AW1035">
        <v>0.91</v>
      </c>
      <c r="AX1035">
        <v>12.7</v>
      </c>
    </row>
    <row r="1036" spans="1:50" hidden="1" outlineLevel="1">
      <c r="A1036" s="62" t="s">
        <v>585</v>
      </c>
      <c r="B1036" s="8" t="s">
        <v>1359</v>
      </c>
      <c r="C1036" s="1">
        <f t="shared" si="214"/>
        <v>4257</v>
      </c>
      <c r="D1036" s="8">
        <f>IF(N1036&gt;0, RANK(N1036,(N1036:P1036,Q1036:AE1036)),0)</f>
        <v>2</v>
      </c>
      <c r="E1036" s="8">
        <f>IF(O1036&gt;0,RANK(O1036,(N1036:P1036,Q1036:AE1036)),0)</f>
        <v>1</v>
      </c>
      <c r="F1036" s="8">
        <f t="shared" si="215"/>
        <v>0</v>
      </c>
      <c r="G1036" s="61">
        <f t="shared" si="221"/>
        <v>269</v>
      </c>
      <c r="H1036" s="66">
        <f t="shared" si="222"/>
        <v>6.3190039934225978E-2</v>
      </c>
      <c r="I1036" s="7"/>
      <c r="J1036" s="2">
        <f t="shared" si="216"/>
        <v>0.46817007282123563</v>
      </c>
      <c r="K1036" s="2">
        <f t="shared" si="217"/>
        <v>0.53136011275546158</v>
      </c>
      <c r="L1036" s="2">
        <f t="shared" si="218"/>
        <v>0</v>
      </c>
      <c r="M1036" s="2">
        <f t="shared" si="219"/>
        <v>4.6981442330273904E-4</v>
      </c>
      <c r="N1036" s="61">
        <v>1993</v>
      </c>
      <c r="O1036" s="61">
        <v>2262</v>
      </c>
      <c r="X1036" s="61">
        <v>2</v>
      </c>
      <c r="AG1036" t="str">
        <f t="shared" si="223"/>
        <v>Ware</v>
      </c>
      <c r="AH1036" t="s">
        <v>1112</v>
      </c>
      <c r="AI1036">
        <v>1</v>
      </c>
      <c r="AK1036">
        <v>1</v>
      </c>
      <c r="AL1036" s="105">
        <v>25</v>
      </c>
      <c r="AM1036" s="107">
        <v>15</v>
      </c>
      <c r="AN1036" s="107">
        <v>85</v>
      </c>
      <c r="AO1036" s="111">
        <v>72880</v>
      </c>
      <c r="AP1036" s="111">
        <f t="shared" si="224"/>
        <v>25015</v>
      </c>
      <c r="AQ1036" t="s">
        <v>2345</v>
      </c>
      <c r="AR1036">
        <f t="shared" si="220"/>
        <v>2572880</v>
      </c>
      <c r="AV1036">
        <v>39.979999999999997</v>
      </c>
      <c r="AW1036">
        <v>5.57</v>
      </c>
      <c r="AX1036">
        <v>34.409999999999997</v>
      </c>
    </row>
    <row r="1037" spans="1:50" hidden="1" outlineLevel="1">
      <c r="A1037" s="62" t="s">
        <v>2018</v>
      </c>
      <c r="B1037" s="8" t="s">
        <v>1359</v>
      </c>
      <c r="C1037" s="1">
        <f t="shared" si="214"/>
        <v>10916</v>
      </c>
      <c r="D1037" s="8">
        <f>IF(N1037&gt;0, RANK(N1037,(N1037:P1037,Q1037:AE1037)),0)</f>
        <v>2</v>
      </c>
      <c r="E1037" s="8">
        <f>IF(O1037&gt;0,RANK(O1037,(N1037:P1037,Q1037:AE1037)),0)</f>
        <v>1</v>
      </c>
      <c r="F1037" s="8">
        <f t="shared" si="215"/>
        <v>0</v>
      </c>
      <c r="G1037" s="61">
        <f t="shared" si="221"/>
        <v>228</v>
      </c>
      <c r="H1037" s="66">
        <f t="shared" si="222"/>
        <v>2.088677171124954E-2</v>
      </c>
      <c r="I1037" s="7"/>
      <c r="J1037" s="2">
        <f t="shared" si="216"/>
        <v>0.48928178820080614</v>
      </c>
      <c r="K1037" s="2">
        <f t="shared" si="217"/>
        <v>0.51016855991205567</v>
      </c>
      <c r="L1037" s="2">
        <f t="shared" si="218"/>
        <v>0</v>
      </c>
      <c r="M1037" s="2">
        <f t="shared" si="219"/>
        <v>5.4965188713818058E-4</v>
      </c>
      <c r="N1037" s="61">
        <v>5341</v>
      </c>
      <c r="O1037" s="61">
        <v>5569</v>
      </c>
      <c r="X1037" s="61">
        <v>6</v>
      </c>
      <c r="AG1037" t="str">
        <f t="shared" si="223"/>
        <v>Wareham</v>
      </c>
      <c r="AH1037" t="s">
        <v>1072</v>
      </c>
      <c r="AI1037">
        <v>4</v>
      </c>
      <c r="AK1037">
        <v>1</v>
      </c>
      <c r="AL1037" s="105">
        <v>25</v>
      </c>
      <c r="AM1037" s="107">
        <v>23</v>
      </c>
      <c r="AN1037" s="107">
        <v>125</v>
      </c>
      <c r="AO1037" s="111">
        <v>72985</v>
      </c>
      <c r="AP1037" s="111">
        <f t="shared" si="224"/>
        <v>25023</v>
      </c>
      <c r="AQ1037" t="s">
        <v>2345</v>
      </c>
      <c r="AR1037">
        <f t="shared" si="220"/>
        <v>2572985</v>
      </c>
      <c r="AV1037">
        <v>46.28</v>
      </c>
      <c r="AW1037">
        <v>10.48</v>
      </c>
      <c r="AX1037">
        <v>35.799999999999997</v>
      </c>
    </row>
    <row r="1038" spans="1:50" hidden="1" outlineLevel="1">
      <c r="A1038" s="62" t="s">
        <v>290</v>
      </c>
      <c r="B1038" s="8" t="s">
        <v>1359</v>
      </c>
      <c r="C1038" s="1">
        <f t="shared" si="214"/>
        <v>2310</v>
      </c>
      <c r="D1038" s="8">
        <f>IF(N1038&gt;0, RANK(N1038,(N1038:P1038,Q1038:AE1038)),0)</f>
        <v>2</v>
      </c>
      <c r="E1038" s="8">
        <f>IF(O1038&gt;0,RANK(O1038,(N1038:P1038,Q1038:AE1038)),0)</f>
        <v>1</v>
      </c>
      <c r="F1038" s="8">
        <f t="shared" si="215"/>
        <v>0</v>
      </c>
      <c r="G1038" s="61">
        <f t="shared" si="221"/>
        <v>196</v>
      </c>
      <c r="H1038" s="66">
        <f t="shared" si="222"/>
        <v>8.4848484848484854E-2</v>
      </c>
      <c r="I1038" s="7"/>
      <c r="J1038" s="2">
        <f t="shared" si="216"/>
        <v>0.45714285714285713</v>
      </c>
      <c r="K1038" s="2">
        <f t="shared" si="217"/>
        <v>0.54199134199134202</v>
      </c>
      <c r="L1038" s="2">
        <f t="shared" si="218"/>
        <v>0</v>
      </c>
      <c r="M1038" s="2">
        <f t="shared" si="219"/>
        <v>8.658008658009031E-4</v>
      </c>
      <c r="N1038" s="61">
        <v>1056</v>
      </c>
      <c r="O1038" s="61">
        <v>1252</v>
      </c>
      <c r="X1038" s="61">
        <v>2</v>
      </c>
      <c r="AG1038" t="str">
        <f t="shared" si="223"/>
        <v>Warren</v>
      </c>
      <c r="AH1038" s="8" t="s">
        <v>56</v>
      </c>
      <c r="AI1038" s="8">
        <v>2</v>
      </c>
      <c r="AK1038">
        <v>1</v>
      </c>
      <c r="AL1038" s="105">
        <v>25</v>
      </c>
      <c r="AM1038" s="107">
        <v>27</v>
      </c>
      <c r="AN1038" s="107">
        <v>265</v>
      </c>
      <c r="AO1038" s="111">
        <v>73090</v>
      </c>
      <c r="AP1038" s="111">
        <f t="shared" si="224"/>
        <v>25027</v>
      </c>
      <c r="AQ1038" t="s">
        <v>2345</v>
      </c>
      <c r="AR1038">
        <f t="shared" si="220"/>
        <v>2573090</v>
      </c>
      <c r="AV1038">
        <v>27.62</v>
      </c>
      <c r="AW1038">
        <v>0.09</v>
      </c>
      <c r="AX1038">
        <v>27.53</v>
      </c>
    </row>
    <row r="1039" spans="1:50" hidden="1" outlineLevel="1">
      <c r="A1039" s="62" t="s">
        <v>2364</v>
      </c>
      <c r="B1039" s="8" t="s">
        <v>1359</v>
      </c>
      <c r="C1039" s="1">
        <f t="shared" si="214"/>
        <v>453</v>
      </c>
      <c r="D1039" s="8">
        <f>IF(N1039&gt;0, RANK(N1039,(N1039:P1039,Q1039:AE1039)),0)</f>
        <v>1</v>
      </c>
      <c r="E1039" s="8">
        <f>IF(O1039&gt;0,RANK(O1039,(N1039:P1039,Q1039:AE1039)),0)</f>
        <v>2</v>
      </c>
      <c r="F1039" s="8">
        <f t="shared" si="215"/>
        <v>0</v>
      </c>
      <c r="G1039" s="61">
        <f t="shared" si="221"/>
        <v>137</v>
      </c>
      <c r="H1039" s="66">
        <f t="shared" si="222"/>
        <v>0.30242825607064017</v>
      </c>
      <c r="I1039" s="7"/>
      <c r="J1039" s="2">
        <f t="shared" si="216"/>
        <v>0.65121412803532008</v>
      </c>
      <c r="K1039" s="2">
        <f t="shared" si="217"/>
        <v>0.34878587196467992</v>
      </c>
      <c r="L1039" s="2">
        <f t="shared" si="218"/>
        <v>0</v>
      </c>
      <c r="M1039" s="2">
        <f t="shared" si="219"/>
        <v>0</v>
      </c>
      <c r="N1039" s="61">
        <v>295</v>
      </c>
      <c r="O1039" s="61">
        <v>158</v>
      </c>
      <c r="X1039" s="61">
        <v>0</v>
      </c>
      <c r="AG1039" t="str">
        <f t="shared" si="223"/>
        <v>Warwick</v>
      </c>
      <c r="AH1039" t="s">
        <v>501</v>
      </c>
      <c r="AI1039">
        <v>1</v>
      </c>
      <c r="AK1039">
        <v>1</v>
      </c>
      <c r="AL1039" s="105">
        <v>25</v>
      </c>
      <c r="AM1039" s="107">
        <v>11</v>
      </c>
      <c r="AN1039" s="107">
        <v>120</v>
      </c>
      <c r="AO1039" s="111">
        <v>73265</v>
      </c>
      <c r="AP1039" s="111">
        <f t="shared" si="224"/>
        <v>25011</v>
      </c>
      <c r="AQ1039" t="s">
        <v>2345</v>
      </c>
      <c r="AR1039">
        <f t="shared" si="220"/>
        <v>2573265</v>
      </c>
      <c r="AV1039">
        <v>37.6</v>
      </c>
      <c r="AW1039">
        <v>0.34</v>
      </c>
      <c r="AX1039">
        <v>37.270000000000003</v>
      </c>
    </row>
    <row r="1040" spans="1:50" hidden="1" outlineLevel="1">
      <c r="A1040" s="62" t="s">
        <v>342</v>
      </c>
      <c r="B1040" s="8" t="s">
        <v>1359</v>
      </c>
      <c r="C1040" s="1">
        <f t="shared" si="214"/>
        <v>314</v>
      </c>
      <c r="D1040" s="8">
        <f>IF(N1040&gt;0, RANK(N1040,(N1040:P1040,Q1040:AE1040)),0)</f>
        <v>1</v>
      </c>
      <c r="E1040" s="8">
        <f>IF(O1040&gt;0,RANK(O1040,(N1040:P1040,Q1040:AE1040)),0)</f>
        <v>2</v>
      </c>
      <c r="F1040" s="8">
        <f t="shared" si="215"/>
        <v>0</v>
      </c>
      <c r="G1040" s="61">
        <f t="shared" si="221"/>
        <v>116</v>
      </c>
      <c r="H1040" s="66">
        <f t="shared" si="222"/>
        <v>0.36942675159235666</v>
      </c>
      <c r="I1040" s="7"/>
      <c r="J1040" s="2">
        <f t="shared" si="216"/>
        <v>0.6847133757961783</v>
      </c>
      <c r="K1040" s="2">
        <f t="shared" si="217"/>
        <v>0.31528662420382164</v>
      </c>
      <c r="L1040" s="2">
        <f t="shared" si="218"/>
        <v>0</v>
      </c>
      <c r="M1040" s="2">
        <f t="shared" si="219"/>
        <v>5.5511151231257827E-17</v>
      </c>
      <c r="N1040" s="61">
        <v>215</v>
      </c>
      <c r="O1040" s="61">
        <v>99</v>
      </c>
      <c r="X1040" s="61">
        <v>0</v>
      </c>
      <c r="AG1040" t="str">
        <f t="shared" si="223"/>
        <v>Washington</v>
      </c>
      <c r="AH1040" t="s">
        <v>865</v>
      </c>
      <c r="AI1040">
        <v>1</v>
      </c>
      <c r="AK1040">
        <v>1</v>
      </c>
      <c r="AL1040" s="105">
        <v>25</v>
      </c>
      <c r="AM1040" s="107">
        <v>3</v>
      </c>
      <c r="AN1040" s="107">
        <v>145</v>
      </c>
      <c r="AO1040" s="111">
        <v>73335</v>
      </c>
      <c r="AP1040" s="111">
        <f t="shared" si="224"/>
        <v>25003</v>
      </c>
      <c r="AQ1040" t="s">
        <v>2345</v>
      </c>
      <c r="AR1040">
        <f t="shared" si="220"/>
        <v>2573335</v>
      </c>
      <c r="AV1040">
        <v>38.68</v>
      </c>
      <c r="AW1040">
        <v>0.92</v>
      </c>
      <c r="AX1040">
        <v>37.76</v>
      </c>
    </row>
    <row r="1041" spans="1:50" hidden="1" outlineLevel="1">
      <c r="A1041" s="62" t="s">
        <v>1873</v>
      </c>
      <c r="B1041" s="8" t="s">
        <v>1359</v>
      </c>
      <c r="C1041" s="1">
        <f t="shared" si="214"/>
        <v>16764</v>
      </c>
      <c r="D1041" s="8">
        <f>IF(N1041&gt;0, RANK(N1041,(N1041:P1041,Q1041:AE1041)),0)</f>
        <v>1</v>
      </c>
      <c r="E1041" s="8">
        <f>IF(O1041&gt;0,RANK(O1041,(N1041:P1041,Q1041:AE1041)),0)</f>
        <v>2</v>
      </c>
      <c r="F1041" s="8">
        <f t="shared" si="215"/>
        <v>0</v>
      </c>
      <c r="G1041" s="61">
        <f t="shared" si="221"/>
        <v>4850</v>
      </c>
      <c r="H1041" s="66">
        <f t="shared" si="222"/>
        <v>0.28931042710570271</v>
      </c>
      <c r="I1041" s="7"/>
      <c r="J1041" s="2">
        <f t="shared" si="216"/>
        <v>0.64435695538057747</v>
      </c>
      <c r="K1041" s="2">
        <f t="shared" si="217"/>
        <v>0.35504652827487471</v>
      </c>
      <c r="L1041" s="2">
        <f t="shared" si="218"/>
        <v>0</v>
      </c>
      <c r="M1041" s="2">
        <f t="shared" si="219"/>
        <v>5.9651634454782609E-4</v>
      </c>
      <c r="N1041" s="61">
        <v>10802</v>
      </c>
      <c r="O1041" s="61">
        <v>5952</v>
      </c>
      <c r="X1041" s="61">
        <v>10</v>
      </c>
      <c r="AG1041" t="str">
        <f t="shared" si="223"/>
        <v>Watertown</v>
      </c>
      <c r="AH1041" t="s">
        <v>1161</v>
      </c>
      <c r="AI1041">
        <v>7</v>
      </c>
      <c r="AK1041">
        <v>1</v>
      </c>
      <c r="AL1041" s="105">
        <v>25</v>
      </c>
      <c r="AM1041" s="107">
        <v>17</v>
      </c>
      <c r="AN1041" s="107">
        <v>240</v>
      </c>
      <c r="AO1041" s="111">
        <v>73440</v>
      </c>
      <c r="AP1041" s="111">
        <f t="shared" si="224"/>
        <v>25017</v>
      </c>
      <c r="AQ1041" t="s">
        <v>1462</v>
      </c>
      <c r="AR1041">
        <f t="shared" si="220"/>
        <v>2573440</v>
      </c>
      <c r="AV1041">
        <v>4.16</v>
      </c>
      <c r="AW1041">
        <v>0.05</v>
      </c>
      <c r="AX1041">
        <v>4.1100000000000003</v>
      </c>
    </row>
    <row r="1042" spans="1:50" hidden="1" outlineLevel="1">
      <c r="A1042" s="62" t="s">
        <v>1321</v>
      </c>
      <c r="B1042" s="8" t="s">
        <v>1359</v>
      </c>
      <c r="C1042" s="1">
        <f t="shared" si="214"/>
        <v>8262</v>
      </c>
      <c r="D1042" s="8">
        <f>IF(N1042&gt;0, RANK(N1042,(N1042:P1042,Q1042:AE1042)),0)</f>
        <v>1</v>
      </c>
      <c r="E1042" s="8">
        <f>IF(O1042&gt;0,RANK(O1042,(N1042:P1042,Q1042:AE1042)),0)</f>
        <v>2</v>
      </c>
      <c r="F1042" s="8">
        <f t="shared" si="215"/>
        <v>0</v>
      </c>
      <c r="G1042" s="61">
        <f t="shared" si="221"/>
        <v>922</v>
      </c>
      <c r="H1042" s="66">
        <f t="shared" si="222"/>
        <v>0.11159525538610506</v>
      </c>
      <c r="I1042" s="7"/>
      <c r="J1042" s="2">
        <f t="shared" si="216"/>
        <v>0.55567659162430405</v>
      </c>
      <c r="K1042" s="2">
        <f t="shared" si="217"/>
        <v>0.44408133623819901</v>
      </c>
      <c r="L1042" s="2">
        <f t="shared" si="218"/>
        <v>0</v>
      </c>
      <c r="M1042" s="2">
        <f t="shared" si="219"/>
        <v>2.4207213749694034E-4</v>
      </c>
      <c r="N1042" s="61">
        <v>4591</v>
      </c>
      <c r="O1042" s="61">
        <v>3669</v>
      </c>
      <c r="X1042" s="61">
        <v>2</v>
      </c>
      <c r="AG1042" t="str">
        <f t="shared" si="223"/>
        <v>Wayland</v>
      </c>
      <c r="AH1042" t="s">
        <v>1161</v>
      </c>
      <c r="AI1042">
        <v>0</v>
      </c>
      <c r="AK1042">
        <v>1</v>
      </c>
      <c r="AL1042" s="105">
        <v>25</v>
      </c>
      <c r="AM1042" s="107">
        <v>17</v>
      </c>
      <c r="AN1042" s="107">
        <v>245</v>
      </c>
      <c r="AO1042" s="111">
        <v>73790</v>
      </c>
      <c r="AP1042" s="111">
        <f t="shared" si="224"/>
        <v>25017</v>
      </c>
      <c r="AQ1042" t="s">
        <v>2345</v>
      </c>
      <c r="AR1042">
        <f t="shared" si="220"/>
        <v>2573790</v>
      </c>
      <c r="AV1042">
        <v>15.91</v>
      </c>
      <c r="AW1042">
        <v>0.67</v>
      </c>
      <c r="AX1042">
        <v>15.23</v>
      </c>
    </row>
    <row r="1043" spans="1:50" hidden="1" outlineLevel="1">
      <c r="A1043" s="62" t="s">
        <v>573</v>
      </c>
      <c r="B1043" s="8" t="s">
        <v>1359</v>
      </c>
      <c r="C1043" s="1">
        <f t="shared" si="214"/>
        <v>6701</v>
      </c>
      <c r="D1043" s="8">
        <f>IF(N1043&gt;0, RANK(N1043,(N1043:P1043,Q1043:AE1043)),0)</f>
        <v>2</v>
      </c>
      <c r="E1043" s="8">
        <f>IF(O1043&gt;0,RANK(O1043,(N1043:P1043,Q1043:AE1043)),0)</f>
        <v>1</v>
      </c>
      <c r="F1043" s="8">
        <f t="shared" si="215"/>
        <v>0</v>
      </c>
      <c r="G1043" s="61">
        <f t="shared" si="221"/>
        <v>850</v>
      </c>
      <c r="H1043" s="66">
        <f t="shared" si="222"/>
        <v>0.1268467392926429</v>
      </c>
      <c r="I1043" s="7"/>
      <c r="J1043" s="2">
        <f t="shared" si="216"/>
        <v>0.43620355170870018</v>
      </c>
      <c r="K1043" s="2">
        <f t="shared" si="217"/>
        <v>0.56305029100134307</v>
      </c>
      <c r="L1043" s="2">
        <f t="shared" si="218"/>
        <v>0</v>
      </c>
      <c r="M1043" s="2">
        <f t="shared" si="219"/>
        <v>7.4615728995675035E-4</v>
      </c>
      <c r="N1043" s="61">
        <v>2923</v>
      </c>
      <c r="O1043" s="61">
        <v>3773</v>
      </c>
      <c r="X1043" s="61">
        <v>5</v>
      </c>
      <c r="AG1043" t="str">
        <f t="shared" si="223"/>
        <v>Webster</v>
      </c>
      <c r="AH1043" s="8" t="s">
        <v>56</v>
      </c>
      <c r="AI1043" s="8">
        <v>2</v>
      </c>
      <c r="AK1043">
        <v>1</v>
      </c>
      <c r="AL1043" s="105">
        <v>25</v>
      </c>
      <c r="AM1043" s="107">
        <v>27</v>
      </c>
      <c r="AN1043" s="107">
        <v>270</v>
      </c>
      <c r="AO1043" s="111">
        <v>73895</v>
      </c>
      <c r="AP1043" s="111">
        <f t="shared" si="224"/>
        <v>25027</v>
      </c>
      <c r="AQ1043" t="s">
        <v>2345</v>
      </c>
      <c r="AR1043">
        <f t="shared" si="220"/>
        <v>2573895</v>
      </c>
      <c r="AV1043">
        <v>14.54</v>
      </c>
      <c r="AW1043">
        <v>2.0499999999999998</v>
      </c>
      <c r="AX1043">
        <v>12.49</v>
      </c>
    </row>
    <row r="1044" spans="1:50" hidden="1" outlineLevel="1">
      <c r="A1044" s="62" t="s">
        <v>1322</v>
      </c>
      <c r="B1044" s="8" t="s">
        <v>1359</v>
      </c>
      <c r="C1044" s="1">
        <f t="shared" si="214"/>
        <v>14885</v>
      </c>
      <c r="D1044" s="8">
        <f>IF(N1044&gt;0, RANK(N1044,(N1044:P1044,Q1044:AE1044)),0)</f>
        <v>1</v>
      </c>
      <c r="E1044" s="8">
        <f>IF(O1044&gt;0,RANK(O1044,(N1044:P1044,Q1044:AE1044)),0)</f>
        <v>2</v>
      </c>
      <c r="F1044" s="8">
        <f t="shared" si="215"/>
        <v>0</v>
      </c>
      <c r="G1044" s="61">
        <f t="shared" si="221"/>
        <v>55</v>
      </c>
      <c r="H1044" s="66">
        <f t="shared" si="222"/>
        <v>3.6949949613705071E-3</v>
      </c>
      <c r="I1044" s="7"/>
      <c r="J1044" s="2">
        <f t="shared" si="216"/>
        <v>0.50184749748068525</v>
      </c>
      <c r="K1044" s="2">
        <f t="shared" si="217"/>
        <v>0.49815250251931475</v>
      </c>
      <c r="L1044" s="2">
        <f t="shared" si="218"/>
        <v>0</v>
      </c>
      <c r="M1044" s="2">
        <f t="shared" si="219"/>
        <v>0</v>
      </c>
      <c r="N1044" s="61">
        <v>7470</v>
      </c>
      <c r="O1044" s="61">
        <v>7415</v>
      </c>
      <c r="X1044" s="61">
        <v>0</v>
      </c>
      <c r="AG1044" t="str">
        <f t="shared" si="223"/>
        <v>Wellesley</v>
      </c>
      <c r="AH1044" t="s">
        <v>159</v>
      </c>
      <c r="AI1044">
        <v>4</v>
      </c>
      <c r="AK1044">
        <v>1</v>
      </c>
      <c r="AL1044" s="105">
        <v>25</v>
      </c>
      <c r="AM1044" s="107">
        <v>21</v>
      </c>
      <c r="AN1044" s="107">
        <v>125</v>
      </c>
      <c r="AO1044" s="111">
        <v>74175</v>
      </c>
      <c r="AP1044" s="111">
        <f t="shared" si="224"/>
        <v>25021</v>
      </c>
      <c r="AQ1044" t="s">
        <v>2345</v>
      </c>
      <c r="AR1044">
        <f t="shared" si="220"/>
        <v>2574175</v>
      </c>
      <c r="AV1044">
        <v>10.49</v>
      </c>
      <c r="AW1044">
        <v>0.31</v>
      </c>
      <c r="AX1044">
        <v>10.18</v>
      </c>
    </row>
    <row r="1045" spans="1:50" hidden="1" outlineLevel="1">
      <c r="A1045" s="62" t="s">
        <v>2109</v>
      </c>
      <c r="B1045" s="8" t="s">
        <v>1359</v>
      </c>
      <c r="C1045" s="1">
        <f t="shared" si="214"/>
        <v>2242</v>
      </c>
      <c r="D1045" s="8">
        <f>IF(N1045&gt;0, RANK(N1045,(N1045:P1045,Q1045:AE1045)),0)</f>
        <v>1</v>
      </c>
      <c r="E1045" s="8">
        <f>IF(O1045&gt;0,RANK(O1045,(N1045:P1045,Q1045:AE1045)),0)</f>
        <v>2</v>
      </c>
      <c r="F1045" s="8">
        <f t="shared" si="215"/>
        <v>0</v>
      </c>
      <c r="G1045" s="61">
        <f t="shared" si="221"/>
        <v>754</v>
      </c>
      <c r="H1045" s="66">
        <f t="shared" si="222"/>
        <v>0.33630686886708294</v>
      </c>
      <c r="I1045" s="7"/>
      <c r="J1045" s="2">
        <f t="shared" si="216"/>
        <v>0.66815343443354147</v>
      </c>
      <c r="K1045" s="2">
        <f t="shared" si="217"/>
        <v>0.33184656556645853</v>
      </c>
      <c r="L1045" s="2">
        <f t="shared" si="218"/>
        <v>0</v>
      </c>
      <c r="M1045" s="2">
        <f t="shared" si="219"/>
        <v>0</v>
      </c>
      <c r="N1045" s="61">
        <v>1498</v>
      </c>
      <c r="O1045" s="61">
        <v>744</v>
      </c>
      <c r="X1045" s="61">
        <v>0</v>
      </c>
      <c r="AG1045" t="str">
        <f t="shared" si="223"/>
        <v>Wellfleet</v>
      </c>
      <c r="AH1045" t="s">
        <v>2385</v>
      </c>
      <c r="AI1045">
        <v>10</v>
      </c>
      <c r="AK1045">
        <v>1</v>
      </c>
      <c r="AL1045" s="105">
        <v>25</v>
      </c>
      <c r="AM1045" s="107">
        <v>1</v>
      </c>
      <c r="AN1045" s="107">
        <v>70</v>
      </c>
      <c r="AO1045" s="111">
        <v>74385</v>
      </c>
      <c r="AP1045" s="111">
        <f t="shared" si="224"/>
        <v>25001</v>
      </c>
      <c r="AQ1045" t="s">
        <v>2345</v>
      </c>
      <c r="AR1045">
        <f t="shared" si="220"/>
        <v>2574385</v>
      </c>
      <c r="AV1045">
        <v>35.36</v>
      </c>
      <c r="AW1045">
        <v>15.52</v>
      </c>
      <c r="AX1045">
        <v>19.829999999999998</v>
      </c>
    </row>
    <row r="1046" spans="1:50" hidden="1" outlineLevel="1">
      <c r="A1046" s="62" t="s">
        <v>1708</v>
      </c>
      <c r="B1046" s="8" t="s">
        <v>1359</v>
      </c>
      <c r="C1046" s="1">
        <f t="shared" si="214"/>
        <v>557</v>
      </c>
      <c r="D1046" s="8">
        <f>IF(N1046&gt;0, RANK(N1046,(N1046:P1046,Q1046:AE1046)),0)</f>
        <v>1</v>
      </c>
      <c r="E1046" s="8">
        <f>IF(O1046&gt;0,RANK(O1046,(N1046:P1046,Q1046:AE1046)),0)</f>
        <v>2</v>
      </c>
      <c r="F1046" s="8">
        <f t="shared" si="215"/>
        <v>0</v>
      </c>
      <c r="G1046" s="61">
        <f t="shared" si="221"/>
        <v>319</v>
      </c>
      <c r="H1046" s="66">
        <f t="shared" si="222"/>
        <v>0.57271095152603235</v>
      </c>
      <c r="I1046" s="7"/>
      <c r="J1046" s="2">
        <f t="shared" si="216"/>
        <v>0.78635547576301612</v>
      </c>
      <c r="K1046" s="2">
        <f t="shared" si="217"/>
        <v>0.21364452423698385</v>
      </c>
      <c r="L1046" s="2">
        <f t="shared" si="218"/>
        <v>0</v>
      </c>
      <c r="M1046" s="2">
        <f t="shared" si="219"/>
        <v>2.7755575615628914E-17</v>
      </c>
      <c r="N1046" s="61">
        <v>438</v>
      </c>
      <c r="O1046" s="61">
        <v>119</v>
      </c>
      <c r="X1046" s="61">
        <v>0</v>
      </c>
      <c r="AG1046" t="str">
        <f t="shared" si="223"/>
        <v>Wendell</v>
      </c>
      <c r="AH1046" t="s">
        <v>501</v>
      </c>
      <c r="AI1046">
        <v>1</v>
      </c>
      <c r="AK1046">
        <v>1</v>
      </c>
      <c r="AL1046" s="105">
        <v>25</v>
      </c>
      <c r="AM1046" s="107">
        <v>11</v>
      </c>
      <c r="AN1046" s="107">
        <v>125</v>
      </c>
      <c r="AO1046" s="111">
        <v>74525</v>
      </c>
      <c r="AP1046" s="111">
        <f t="shared" si="224"/>
        <v>25011</v>
      </c>
      <c r="AQ1046" t="s">
        <v>2345</v>
      </c>
      <c r="AR1046">
        <f t="shared" si="220"/>
        <v>2574525</v>
      </c>
      <c r="AV1046">
        <v>32.22</v>
      </c>
      <c r="AW1046">
        <v>0.22</v>
      </c>
      <c r="AX1046">
        <v>31.99</v>
      </c>
    </row>
    <row r="1047" spans="1:50" hidden="1" outlineLevel="1">
      <c r="A1047" s="62" t="s">
        <v>1712</v>
      </c>
      <c r="B1047" s="8" t="s">
        <v>1359</v>
      </c>
      <c r="C1047" s="1">
        <f t="shared" si="214"/>
        <v>2355</v>
      </c>
      <c r="D1047" s="8">
        <f>IF(N1047&gt;0, RANK(N1047,(N1047:P1047,Q1047:AE1047)),0)</f>
        <v>2</v>
      </c>
      <c r="E1047" s="8">
        <f>IF(O1047&gt;0,RANK(O1047,(N1047:P1047,Q1047:AE1047)),0)</f>
        <v>1</v>
      </c>
      <c r="F1047" s="8">
        <f t="shared" si="215"/>
        <v>0</v>
      </c>
      <c r="G1047" s="61">
        <f t="shared" si="221"/>
        <v>559</v>
      </c>
      <c r="H1047" s="66">
        <f t="shared" si="222"/>
        <v>0.23736730360934183</v>
      </c>
      <c r="I1047" s="7"/>
      <c r="J1047" s="2">
        <f t="shared" si="216"/>
        <v>0.38131634819532911</v>
      </c>
      <c r="K1047" s="2">
        <f t="shared" si="217"/>
        <v>0.61868365180467089</v>
      </c>
      <c r="L1047" s="2">
        <f t="shared" si="218"/>
        <v>0</v>
      </c>
      <c r="M1047" s="2">
        <f t="shared" si="219"/>
        <v>0</v>
      </c>
      <c r="N1047" s="61">
        <v>898</v>
      </c>
      <c r="O1047" s="61">
        <v>1457</v>
      </c>
      <c r="X1047" s="61">
        <v>0</v>
      </c>
      <c r="AG1047" t="str">
        <f t="shared" si="223"/>
        <v>Wenham</v>
      </c>
      <c r="AH1047" t="s">
        <v>528</v>
      </c>
      <c r="AI1047">
        <v>6</v>
      </c>
      <c r="AK1047">
        <v>1</v>
      </c>
      <c r="AL1047" s="105">
        <v>25</v>
      </c>
      <c r="AM1047" s="107">
        <v>9</v>
      </c>
      <c r="AN1047" s="107">
        <v>165</v>
      </c>
      <c r="AO1047" s="111">
        <v>74595</v>
      </c>
      <c r="AP1047" s="111">
        <f t="shared" si="224"/>
        <v>25009</v>
      </c>
      <c r="AQ1047" t="s">
        <v>2345</v>
      </c>
      <c r="AR1047">
        <f t="shared" si="220"/>
        <v>2574595</v>
      </c>
      <c r="AV1047">
        <v>8.09</v>
      </c>
      <c r="AW1047">
        <v>0.37</v>
      </c>
      <c r="AX1047">
        <v>7.72</v>
      </c>
    </row>
    <row r="1048" spans="1:50" hidden="1" outlineLevel="1">
      <c r="A1048" s="62" t="s">
        <v>2055</v>
      </c>
      <c r="B1048" s="8" t="s">
        <v>1359</v>
      </c>
      <c r="C1048" s="1">
        <f t="shared" ref="C1048:C1079" si="225">SUM(N1048:AE1048)</f>
        <v>4181</v>
      </c>
      <c r="D1048" s="8">
        <f>IF(N1048&gt;0, RANK(N1048,(N1048:P1048,Q1048:AE1048)),0)</f>
        <v>2</v>
      </c>
      <c r="E1048" s="8">
        <f>IF(O1048&gt;0,RANK(O1048,(N1048:P1048,Q1048:AE1048)),0)</f>
        <v>1</v>
      </c>
      <c r="F1048" s="8">
        <f t="shared" ref="F1048:F1079" si="226">IF(P1048&gt;0,RANK(P1048,(N1048:AE1048)),0)</f>
        <v>0</v>
      </c>
      <c r="G1048" s="61">
        <f t="shared" si="221"/>
        <v>833</v>
      </c>
      <c r="H1048" s="66">
        <f t="shared" si="222"/>
        <v>0.19923463286295146</v>
      </c>
      <c r="I1048" s="7"/>
      <c r="J1048" s="2">
        <f t="shared" ref="J1048:J1079" si="227">IF(C1048=0,"-",N1048/C1048)</f>
        <v>0.40014350633819662</v>
      </c>
      <c r="K1048" s="2">
        <f t="shared" ref="K1048:K1079" si="228">IF(C1048=0,"-",O1048/C1048)</f>
        <v>0.59937813920114802</v>
      </c>
      <c r="L1048" s="2">
        <f t="shared" ref="L1048:L1079" si="229">IF(C1048=0,"-",P1048/C1048)</f>
        <v>0</v>
      </c>
      <c r="M1048" s="2">
        <f t="shared" ref="M1048:M1079" si="230">IF(C1048=0,"-",(1-J1048-K1048-L1048))</f>
        <v>4.7835446065536136E-4</v>
      </c>
      <c r="N1048" s="61">
        <v>1673</v>
      </c>
      <c r="O1048" s="61">
        <v>2506</v>
      </c>
      <c r="X1048" s="61">
        <v>2</v>
      </c>
      <c r="AG1048" t="str">
        <f t="shared" si="223"/>
        <v>West Boylston</v>
      </c>
      <c r="AH1048" s="8" t="s">
        <v>56</v>
      </c>
      <c r="AI1048" s="8">
        <v>3</v>
      </c>
      <c r="AK1048">
        <v>1</v>
      </c>
      <c r="AL1048" s="105">
        <v>25</v>
      </c>
      <c r="AM1048" s="107">
        <v>27</v>
      </c>
      <c r="AN1048" s="107">
        <v>280</v>
      </c>
      <c r="AO1048" s="111">
        <v>75155</v>
      </c>
      <c r="AP1048" s="111">
        <f t="shared" si="224"/>
        <v>25027</v>
      </c>
      <c r="AQ1048" t="s">
        <v>2345</v>
      </c>
      <c r="AR1048">
        <f t="shared" ref="AR1048:AR1078" si="231">AL1048*100000+AO1048</f>
        <v>2575155</v>
      </c>
      <c r="AV1048">
        <v>13.84</v>
      </c>
      <c r="AW1048">
        <v>0.95</v>
      </c>
      <c r="AX1048">
        <v>12.9</v>
      </c>
    </row>
    <row r="1049" spans="1:50" hidden="1" outlineLevel="1">
      <c r="A1049" s="62" t="s">
        <v>602</v>
      </c>
      <c r="B1049" s="8" t="s">
        <v>1359</v>
      </c>
      <c r="C1049" s="1">
        <f t="shared" si="225"/>
        <v>3970</v>
      </c>
      <c r="D1049" s="8">
        <f>IF(N1049&gt;0, RANK(N1049,(N1049:P1049,Q1049:AE1049)),0)</f>
        <v>2</v>
      </c>
      <c r="E1049" s="8">
        <f>IF(O1049&gt;0,RANK(O1049,(N1049:P1049,Q1049:AE1049)),0)</f>
        <v>1</v>
      </c>
      <c r="F1049" s="8">
        <f t="shared" si="226"/>
        <v>0</v>
      </c>
      <c r="G1049" s="61">
        <f t="shared" si="221"/>
        <v>1116</v>
      </c>
      <c r="H1049" s="66">
        <f t="shared" si="222"/>
        <v>0.28110831234256928</v>
      </c>
      <c r="I1049" s="7"/>
      <c r="J1049" s="2">
        <f t="shared" si="227"/>
        <v>0.35944584382871536</v>
      </c>
      <c r="K1049" s="2">
        <f t="shared" si="228"/>
        <v>0.64055415617128464</v>
      </c>
      <c r="L1049" s="2">
        <f t="shared" si="229"/>
        <v>0</v>
      </c>
      <c r="M1049" s="2">
        <f t="shared" si="230"/>
        <v>0</v>
      </c>
      <c r="N1049" s="61">
        <v>1427</v>
      </c>
      <c r="O1049" s="61">
        <v>2543</v>
      </c>
      <c r="X1049" s="61">
        <v>0</v>
      </c>
      <c r="AG1049" t="str">
        <f t="shared" si="223"/>
        <v>West Bridgewater</v>
      </c>
      <c r="AH1049" t="s">
        <v>1072</v>
      </c>
      <c r="AI1049">
        <v>9</v>
      </c>
      <c r="AK1049">
        <v>1</v>
      </c>
      <c r="AL1049" s="105">
        <v>25</v>
      </c>
      <c r="AM1049" s="107">
        <v>23</v>
      </c>
      <c r="AN1049" s="107">
        <v>130</v>
      </c>
      <c r="AO1049" s="111">
        <v>75260</v>
      </c>
      <c r="AP1049" s="111">
        <f t="shared" si="224"/>
        <v>25023</v>
      </c>
      <c r="AQ1049" t="s">
        <v>2345</v>
      </c>
      <c r="AR1049">
        <f t="shared" si="231"/>
        <v>2575260</v>
      </c>
      <c r="AV1049">
        <v>15.83</v>
      </c>
      <c r="AW1049">
        <v>0.09</v>
      </c>
      <c r="AX1049">
        <v>15.74</v>
      </c>
    </row>
    <row r="1050" spans="1:50" hidden="1" outlineLevel="1">
      <c r="A1050" s="62" t="s">
        <v>1202</v>
      </c>
      <c r="B1050" s="8" t="s">
        <v>1359</v>
      </c>
      <c r="C1050" s="1">
        <f t="shared" si="225"/>
        <v>1952</v>
      </c>
      <c r="D1050" s="8">
        <f>IF(N1050&gt;0, RANK(N1050,(N1050:P1050,Q1050:AE1050)),0)</f>
        <v>2</v>
      </c>
      <c r="E1050" s="8">
        <f>IF(O1050&gt;0,RANK(O1050,(N1050:P1050,Q1050:AE1050)),0)</f>
        <v>1</v>
      </c>
      <c r="F1050" s="8">
        <f t="shared" si="226"/>
        <v>0</v>
      </c>
      <c r="G1050" s="61">
        <f t="shared" si="221"/>
        <v>326</v>
      </c>
      <c r="H1050" s="66">
        <f t="shared" si="222"/>
        <v>0.16700819672131148</v>
      </c>
      <c r="I1050" s="7"/>
      <c r="J1050" s="2">
        <f t="shared" si="227"/>
        <v>0.41649590163934425</v>
      </c>
      <c r="K1050" s="2">
        <f t="shared" si="228"/>
        <v>0.58350409836065575</v>
      </c>
      <c r="L1050" s="2">
        <f t="shared" si="229"/>
        <v>0</v>
      </c>
      <c r="M1050" s="2">
        <f t="shared" si="230"/>
        <v>0</v>
      </c>
      <c r="N1050" s="61">
        <v>813</v>
      </c>
      <c r="O1050" s="61">
        <v>1139</v>
      </c>
      <c r="X1050" s="61">
        <v>0</v>
      </c>
      <c r="AG1050" t="str">
        <f t="shared" si="223"/>
        <v>West Brookfield</v>
      </c>
      <c r="AH1050" s="8" t="s">
        <v>56</v>
      </c>
      <c r="AI1050" s="8">
        <v>1</v>
      </c>
      <c r="AK1050">
        <v>1</v>
      </c>
      <c r="AL1050" s="105">
        <v>25</v>
      </c>
      <c r="AM1050" s="107">
        <v>27</v>
      </c>
      <c r="AN1050" s="107">
        <v>285</v>
      </c>
      <c r="AO1050" s="111">
        <v>75400</v>
      </c>
      <c r="AP1050" s="111">
        <f t="shared" si="224"/>
        <v>25027</v>
      </c>
      <c r="AQ1050" t="s">
        <v>2345</v>
      </c>
      <c r="AR1050">
        <f t="shared" si="231"/>
        <v>2575400</v>
      </c>
      <c r="AV1050">
        <v>21.12</v>
      </c>
      <c r="AW1050">
        <v>0.64</v>
      </c>
      <c r="AX1050">
        <v>20.47</v>
      </c>
    </row>
    <row r="1051" spans="1:50" hidden="1" outlineLevel="1">
      <c r="A1051" s="62" t="s">
        <v>839</v>
      </c>
      <c r="B1051" s="8" t="s">
        <v>1359</v>
      </c>
      <c r="C1051" s="1">
        <f t="shared" si="225"/>
        <v>2774</v>
      </c>
      <c r="D1051" s="8">
        <f>IF(N1051&gt;0, RANK(N1051,(N1051:P1051,Q1051:AE1051)),0)</f>
        <v>2</v>
      </c>
      <c r="E1051" s="8">
        <f>IF(O1051&gt;0,RANK(O1051,(N1051:P1051,Q1051:AE1051)),0)</f>
        <v>1</v>
      </c>
      <c r="F1051" s="8">
        <f t="shared" si="226"/>
        <v>0</v>
      </c>
      <c r="G1051" s="61">
        <f t="shared" si="221"/>
        <v>402</v>
      </c>
      <c r="H1051" s="66">
        <f t="shared" si="222"/>
        <v>0.14491708723864455</v>
      </c>
      <c r="I1051" s="7"/>
      <c r="J1051" s="2">
        <f t="shared" si="227"/>
        <v>0.4268204758471521</v>
      </c>
      <c r="K1051" s="2">
        <f t="shared" si="228"/>
        <v>0.57173756308579671</v>
      </c>
      <c r="L1051" s="2">
        <f t="shared" si="229"/>
        <v>0</v>
      </c>
      <c r="M1051" s="2">
        <f t="shared" si="230"/>
        <v>1.4419610670511895E-3</v>
      </c>
      <c r="N1051" s="61">
        <v>1184</v>
      </c>
      <c r="O1051" s="61">
        <v>1586</v>
      </c>
      <c r="X1051" s="61">
        <v>4</v>
      </c>
      <c r="AG1051" t="str">
        <f t="shared" si="223"/>
        <v>West Newbury</v>
      </c>
      <c r="AH1051" t="s">
        <v>528</v>
      </c>
      <c r="AI1051">
        <v>6</v>
      </c>
      <c r="AK1051">
        <v>1</v>
      </c>
      <c r="AL1051" s="105">
        <v>25</v>
      </c>
      <c r="AM1051" s="107">
        <v>9</v>
      </c>
      <c r="AN1051" s="107">
        <v>170</v>
      </c>
      <c r="AO1051" s="111">
        <v>77150</v>
      </c>
      <c r="AP1051" s="111">
        <f t="shared" si="224"/>
        <v>25009</v>
      </c>
      <c r="AQ1051" t="s">
        <v>2345</v>
      </c>
      <c r="AR1051">
        <f t="shared" si="231"/>
        <v>2577150</v>
      </c>
      <c r="AV1051">
        <v>14.6</v>
      </c>
      <c r="AW1051">
        <v>1.08</v>
      </c>
      <c r="AX1051">
        <v>13.52</v>
      </c>
    </row>
    <row r="1052" spans="1:50" hidden="1" outlineLevel="1">
      <c r="A1052" s="62" t="s">
        <v>1201</v>
      </c>
      <c r="B1052" s="8" t="s">
        <v>1359</v>
      </c>
      <c r="C1052" s="1">
        <f t="shared" si="225"/>
        <v>11480</v>
      </c>
      <c r="D1052" s="8">
        <f>IF(N1052&gt;0, RANK(N1052,(N1052:P1052,Q1052:AE1052)),0)</f>
        <v>2</v>
      </c>
      <c r="E1052" s="8">
        <f>IF(O1052&gt;0,RANK(O1052,(N1052:P1052,Q1052:AE1052)),0)</f>
        <v>1</v>
      </c>
      <c r="F1052" s="8">
        <f t="shared" si="226"/>
        <v>0</v>
      </c>
      <c r="G1052" s="61">
        <f t="shared" si="221"/>
        <v>1138</v>
      </c>
      <c r="H1052" s="66">
        <f t="shared" si="222"/>
        <v>9.9128919860627177E-2</v>
      </c>
      <c r="I1052" s="7"/>
      <c r="J1052" s="2">
        <f t="shared" si="227"/>
        <v>0.45008710801393731</v>
      </c>
      <c r="K1052" s="2">
        <f t="shared" si="228"/>
        <v>0.54921602787456447</v>
      </c>
      <c r="L1052" s="2">
        <f t="shared" si="229"/>
        <v>0</v>
      </c>
      <c r="M1052" s="2">
        <f t="shared" si="230"/>
        <v>6.9686411149827432E-4</v>
      </c>
      <c r="N1052" s="61">
        <v>5167</v>
      </c>
      <c r="O1052" s="61">
        <v>6305</v>
      </c>
      <c r="X1052" s="61">
        <v>8</v>
      </c>
      <c r="AG1052" t="str">
        <f t="shared" si="223"/>
        <v>West Springfield</v>
      </c>
      <c r="AH1052" t="s">
        <v>1888</v>
      </c>
      <c r="AI1052">
        <v>1</v>
      </c>
      <c r="AK1052">
        <v>1</v>
      </c>
      <c r="AL1052" s="105">
        <v>25</v>
      </c>
      <c r="AM1052" s="107">
        <v>13</v>
      </c>
      <c r="AN1052" s="107">
        <v>110</v>
      </c>
      <c r="AO1052" s="111">
        <v>77850</v>
      </c>
      <c r="AP1052" s="111">
        <f t="shared" si="224"/>
        <v>25013</v>
      </c>
      <c r="AQ1052" t="s">
        <v>1462</v>
      </c>
      <c r="AR1052">
        <f t="shared" si="231"/>
        <v>2577850</v>
      </c>
      <c r="AV1052">
        <v>17.54</v>
      </c>
      <c r="AW1052">
        <v>0.79</v>
      </c>
      <c r="AX1052">
        <v>16.75</v>
      </c>
    </row>
    <row r="1053" spans="1:50" hidden="1" outlineLevel="1">
      <c r="A1053" s="62" t="s">
        <v>1217</v>
      </c>
      <c r="B1053" s="8" t="s">
        <v>1359</v>
      </c>
      <c r="C1053" s="1">
        <f t="shared" si="225"/>
        <v>877</v>
      </c>
      <c r="D1053" s="8">
        <f>IF(N1053&gt;0, RANK(N1053,(N1053:P1053,Q1053:AE1053)),0)</f>
        <v>1</v>
      </c>
      <c r="E1053" s="8">
        <f>IF(O1053&gt;0,RANK(O1053,(N1053:P1053,Q1053:AE1053)),0)</f>
        <v>2</v>
      </c>
      <c r="F1053" s="8">
        <f t="shared" si="226"/>
        <v>0</v>
      </c>
      <c r="G1053" s="61">
        <f t="shared" si="221"/>
        <v>495</v>
      </c>
      <c r="H1053" s="66">
        <f t="shared" si="222"/>
        <v>0.56442417331813</v>
      </c>
      <c r="I1053" s="7"/>
      <c r="J1053" s="2">
        <f t="shared" si="227"/>
        <v>0.78221208665906494</v>
      </c>
      <c r="K1053" s="2">
        <f t="shared" si="228"/>
        <v>0.217787913340935</v>
      </c>
      <c r="L1053" s="2">
        <f t="shared" si="229"/>
        <v>0</v>
      </c>
      <c r="M1053" s="2">
        <f t="shared" si="230"/>
        <v>5.5511151231257827E-17</v>
      </c>
      <c r="N1053" s="61">
        <v>686</v>
      </c>
      <c r="O1053" s="61">
        <v>191</v>
      </c>
      <c r="X1053" s="61">
        <v>0</v>
      </c>
      <c r="AG1053" t="str">
        <f t="shared" si="223"/>
        <v>West Stockbridge</v>
      </c>
      <c r="AH1053" t="s">
        <v>865</v>
      </c>
      <c r="AI1053">
        <v>1</v>
      </c>
      <c r="AK1053">
        <v>1</v>
      </c>
      <c r="AL1053" s="105">
        <v>25</v>
      </c>
      <c r="AM1053" s="107">
        <v>3</v>
      </c>
      <c r="AN1053" s="107">
        <v>150</v>
      </c>
      <c r="AO1053" s="111">
        <v>77990</v>
      </c>
      <c r="AP1053" s="111">
        <f t="shared" si="224"/>
        <v>25003</v>
      </c>
      <c r="AQ1053" t="s">
        <v>2345</v>
      </c>
      <c r="AR1053">
        <f t="shared" si="231"/>
        <v>2577990</v>
      </c>
      <c r="AV1053">
        <v>18.63</v>
      </c>
      <c r="AW1053">
        <v>0.16</v>
      </c>
      <c r="AX1053">
        <v>18.48</v>
      </c>
    </row>
    <row r="1054" spans="1:50" hidden="1" outlineLevel="1">
      <c r="A1054" s="62" t="s">
        <v>705</v>
      </c>
      <c r="B1054" s="8" t="s">
        <v>1359</v>
      </c>
      <c r="C1054" s="1">
        <f t="shared" si="225"/>
        <v>1977</v>
      </c>
      <c r="D1054" s="8">
        <f>IF(N1054&gt;0, RANK(N1054,(N1054:P1054,Q1054:AE1054)),0)</f>
        <v>1</v>
      </c>
      <c r="E1054" s="8">
        <f>IF(O1054&gt;0,RANK(O1054,(N1054:P1054,Q1054:AE1054)),0)</f>
        <v>2</v>
      </c>
      <c r="F1054" s="8">
        <f t="shared" si="226"/>
        <v>0</v>
      </c>
      <c r="G1054" s="61">
        <f t="shared" si="221"/>
        <v>1003</v>
      </c>
      <c r="H1054" s="66">
        <f t="shared" si="222"/>
        <v>0.50733434496712193</v>
      </c>
      <c r="I1054" s="7"/>
      <c r="J1054" s="2">
        <f t="shared" si="227"/>
        <v>0.75316135558927666</v>
      </c>
      <c r="K1054" s="2">
        <f t="shared" si="228"/>
        <v>0.24582701062215478</v>
      </c>
      <c r="L1054" s="2">
        <f t="shared" si="229"/>
        <v>0</v>
      </c>
      <c r="M1054" s="2">
        <f t="shared" si="230"/>
        <v>1.0116337885685556E-3</v>
      </c>
      <c r="N1054" s="61">
        <v>1489</v>
      </c>
      <c r="O1054" s="61">
        <v>486</v>
      </c>
      <c r="X1054" s="61">
        <v>2</v>
      </c>
      <c r="AG1054" t="str">
        <f t="shared" si="223"/>
        <v>West Tisbury</v>
      </c>
      <c r="AH1054" t="s">
        <v>1502</v>
      </c>
      <c r="AI1054">
        <v>10</v>
      </c>
      <c r="AK1054">
        <v>1</v>
      </c>
      <c r="AL1054" s="105">
        <v>25</v>
      </c>
      <c r="AM1054" s="107">
        <v>7</v>
      </c>
      <c r="AN1054" s="107">
        <v>35</v>
      </c>
      <c r="AO1054" s="111">
        <v>78235</v>
      </c>
      <c r="AP1054" s="111">
        <f t="shared" si="224"/>
        <v>25007</v>
      </c>
      <c r="AQ1054" t="s">
        <v>2345</v>
      </c>
      <c r="AR1054">
        <f t="shared" si="231"/>
        <v>2578235</v>
      </c>
      <c r="AV1054">
        <v>41.74</v>
      </c>
      <c r="AW1054">
        <v>16.73</v>
      </c>
      <c r="AX1054">
        <v>25.01</v>
      </c>
    </row>
    <row r="1055" spans="1:50" hidden="1" outlineLevel="1">
      <c r="A1055" s="62" t="s">
        <v>1300</v>
      </c>
      <c r="B1055" s="8" t="s">
        <v>1359</v>
      </c>
      <c r="C1055" s="1">
        <f t="shared" si="225"/>
        <v>9091</v>
      </c>
      <c r="D1055" s="8">
        <f>IF(N1055&gt;0, RANK(N1055,(N1055:P1055,Q1055:AE1055)),0)</f>
        <v>2</v>
      </c>
      <c r="E1055" s="8">
        <f>IF(O1055&gt;0,RANK(O1055,(N1055:P1055,Q1055:AE1055)),0)</f>
        <v>1</v>
      </c>
      <c r="F1055" s="8">
        <f t="shared" si="226"/>
        <v>0</v>
      </c>
      <c r="G1055" s="61">
        <f t="shared" si="221"/>
        <v>589</v>
      </c>
      <c r="H1055" s="66">
        <f t="shared" si="222"/>
        <v>6.4789352106478931E-2</v>
      </c>
      <c r="I1055" s="7"/>
      <c r="J1055" s="2">
        <f t="shared" si="227"/>
        <v>0.46749532504674951</v>
      </c>
      <c r="K1055" s="2">
        <f t="shared" si="228"/>
        <v>0.53228467715322847</v>
      </c>
      <c r="L1055" s="2">
        <f t="shared" si="229"/>
        <v>0</v>
      </c>
      <c r="M1055" s="2">
        <f t="shared" si="230"/>
        <v>2.1999780002202041E-4</v>
      </c>
      <c r="N1055" s="61">
        <v>4250</v>
      </c>
      <c r="O1055" s="61">
        <v>4839</v>
      </c>
      <c r="X1055" s="61">
        <v>2</v>
      </c>
      <c r="AG1055" t="str">
        <f t="shared" si="223"/>
        <v>Westborough</v>
      </c>
      <c r="AH1055" s="8" t="s">
        <v>56</v>
      </c>
      <c r="AI1055" s="8">
        <v>3</v>
      </c>
      <c r="AK1055">
        <v>1</v>
      </c>
      <c r="AL1055" s="105">
        <v>25</v>
      </c>
      <c r="AM1055" s="107">
        <v>27</v>
      </c>
      <c r="AN1055" s="107">
        <v>275</v>
      </c>
      <c r="AO1055" s="111">
        <v>75015</v>
      </c>
      <c r="AP1055" s="111">
        <f t="shared" si="224"/>
        <v>25027</v>
      </c>
      <c r="AQ1055" t="s">
        <v>2345</v>
      </c>
      <c r="AR1055">
        <f t="shared" si="231"/>
        <v>2575015</v>
      </c>
      <c r="AV1055">
        <v>21.63</v>
      </c>
      <c r="AW1055">
        <v>1.1000000000000001</v>
      </c>
      <c r="AX1055">
        <v>20.52</v>
      </c>
    </row>
    <row r="1056" spans="1:50" hidden="1" outlineLevel="1">
      <c r="A1056" s="62" t="s">
        <v>2189</v>
      </c>
      <c r="B1056" s="8" t="s">
        <v>1359</v>
      </c>
      <c r="C1056" s="1">
        <f t="shared" si="225"/>
        <v>17822</v>
      </c>
      <c r="D1056" s="8">
        <f>IF(N1056&gt;0, RANK(N1056,(N1056:P1056,Q1056:AE1056)),0)</f>
        <v>2</v>
      </c>
      <c r="E1056" s="8">
        <f>IF(O1056&gt;0,RANK(O1056,(N1056:P1056,Q1056:AE1056)),0)</f>
        <v>1</v>
      </c>
      <c r="F1056" s="8">
        <f t="shared" si="226"/>
        <v>0</v>
      </c>
      <c r="G1056" s="61">
        <f t="shared" si="221"/>
        <v>2361</v>
      </c>
      <c r="H1056" s="66">
        <f t="shared" si="222"/>
        <v>0.13247671417349344</v>
      </c>
      <c r="I1056" s="7"/>
      <c r="J1056" s="2">
        <f t="shared" si="227"/>
        <v>0.4332847042980586</v>
      </c>
      <c r="K1056" s="2">
        <f t="shared" si="228"/>
        <v>0.56576141847155204</v>
      </c>
      <c r="L1056" s="2">
        <f t="shared" si="229"/>
        <v>0</v>
      </c>
      <c r="M1056" s="2">
        <f t="shared" si="230"/>
        <v>9.5387723038942163E-4</v>
      </c>
      <c r="N1056" s="61">
        <v>7722</v>
      </c>
      <c r="O1056" s="61">
        <v>10083</v>
      </c>
      <c r="X1056" s="61">
        <v>17</v>
      </c>
      <c r="AG1056" t="str">
        <f t="shared" si="223"/>
        <v>Westfield</v>
      </c>
      <c r="AH1056" t="s">
        <v>1888</v>
      </c>
      <c r="AI1056">
        <v>1</v>
      </c>
      <c r="AK1056">
        <v>1</v>
      </c>
      <c r="AL1056" s="105">
        <v>25</v>
      </c>
      <c r="AM1056" s="107">
        <v>13</v>
      </c>
      <c r="AN1056" s="107">
        <v>105</v>
      </c>
      <c r="AO1056" s="111">
        <v>76030</v>
      </c>
      <c r="AP1056" s="111">
        <f t="shared" si="224"/>
        <v>25013</v>
      </c>
      <c r="AQ1056" t="s">
        <v>1462</v>
      </c>
      <c r="AR1056">
        <f t="shared" si="231"/>
        <v>2576030</v>
      </c>
      <c r="AV1056">
        <v>47.32</v>
      </c>
      <c r="AW1056">
        <v>0.74</v>
      </c>
      <c r="AX1056">
        <v>46.58</v>
      </c>
    </row>
    <row r="1057" spans="1:50" hidden="1" outlineLevel="1">
      <c r="A1057" s="62" t="s">
        <v>596</v>
      </c>
      <c r="B1057" s="8" t="s">
        <v>1359</v>
      </c>
      <c r="C1057" s="1">
        <f t="shared" si="225"/>
        <v>12904</v>
      </c>
      <c r="D1057" s="8">
        <f>IF(N1057&gt;0, RANK(N1057,(N1057:P1057,Q1057:AE1057)),0)</f>
        <v>2</v>
      </c>
      <c r="E1057" s="8">
        <f>IF(O1057&gt;0,RANK(O1057,(N1057:P1057,Q1057:AE1057)),0)</f>
        <v>1</v>
      </c>
      <c r="F1057" s="8">
        <f t="shared" si="226"/>
        <v>0</v>
      </c>
      <c r="G1057" s="61">
        <f t="shared" si="221"/>
        <v>2193</v>
      </c>
      <c r="H1057" s="66">
        <f t="shared" si="222"/>
        <v>0.16994730316181028</v>
      </c>
      <c r="I1057" s="7"/>
      <c r="J1057" s="2">
        <f t="shared" si="227"/>
        <v>0.4149101053936764</v>
      </c>
      <c r="K1057" s="2">
        <f t="shared" si="228"/>
        <v>0.58485740855548662</v>
      </c>
      <c r="L1057" s="2">
        <f t="shared" si="229"/>
        <v>0</v>
      </c>
      <c r="M1057" s="2">
        <f t="shared" si="230"/>
        <v>2.32486050837033E-4</v>
      </c>
      <c r="N1057" s="61">
        <v>5354</v>
      </c>
      <c r="O1057" s="61">
        <v>7547</v>
      </c>
      <c r="X1057" s="61">
        <v>3</v>
      </c>
      <c r="AG1057" t="str">
        <f t="shared" si="223"/>
        <v>Westford</v>
      </c>
      <c r="AH1057" t="s">
        <v>1161</v>
      </c>
      <c r="AI1057">
        <v>5</v>
      </c>
      <c r="AK1057">
        <v>1</v>
      </c>
      <c r="AL1057" s="105">
        <v>25</v>
      </c>
      <c r="AM1057" s="107">
        <v>17</v>
      </c>
      <c r="AN1057" s="107">
        <v>250</v>
      </c>
      <c r="AO1057" s="111">
        <v>76135</v>
      </c>
      <c r="AP1057" s="111">
        <f t="shared" si="224"/>
        <v>25017</v>
      </c>
      <c r="AQ1057" t="s">
        <v>2345</v>
      </c>
      <c r="AR1057">
        <f t="shared" si="231"/>
        <v>2576135</v>
      </c>
      <c r="AV1057">
        <v>31.33</v>
      </c>
      <c r="AW1057">
        <v>0.72</v>
      </c>
      <c r="AX1057">
        <v>30.61</v>
      </c>
    </row>
    <row r="1058" spans="1:50" hidden="1" outlineLevel="1">
      <c r="A1058" s="62" t="s">
        <v>2056</v>
      </c>
      <c r="B1058" s="8" t="s">
        <v>1359</v>
      </c>
      <c r="C1058" s="1">
        <f t="shared" si="225"/>
        <v>1056</v>
      </c>
      <c r="D1058" s="8">
        <f>IF(N1058&gt;0, RANK(N1058,(N1058:P1058,Q1058:AE1058)),0)</f>
        <v>1</v>
      </c>
      <c r="E1058" s="8">
        <f>IF(O1058&gt;0,RANK(O1058,(N1058:P1058,Q1058:AE1058)),0)</f>
        <v>2</v>
      </c>
      <c r="F1058" s="8">
        <f t="shared" si="226"/>
        <v>0</v>
      </c>
      <c r="G1058" s="61">
        <f t="shared" si="221"/>
        <v>92</v>
      </c>
      <c r="H1058" s="66">
        <f t="shared" si="222"/>
        <v>8.7121212121212127E-2</v>
      </c>
      <c r="I1058" s="7"/>
      <c r="J1058" s="2">
        <f t="shared" si="227"/>
        <v>0.54356060606060608</v>
      </c>
      <c r="K1058" s="2">
        <f t="shared" si="228"/>
        <v>0.45643939393939392</v>
      </c>
      <c r="L1058" s="2">
        <f t="shared" si="229"/>
        <v>0</v>
      </c>
      <c r="M1058" s="2">
        <f t="shared" si="230"/>
        <v>0</v>
      </c>
      <c r="N1058" s="61">
        <v>574</v>
      </c>
      <c r="O1058" s="61">
        <v>482</v>
      </c>
      <c r="X1058" s="61">
        <v>0</v>
      </c>
      <c r="AG1058" t="str">
        <f t="shared" si="223"/>
        <v>Westhampton</v>
      </c>
      <c r="AH1058" t="s">
        <v>1112</v>
      </c>
      <c r="AI1058">
        <v>1</v>
      </c>
      <c r="AK1058">
        <v>1</v>
      </c>
      <c r="AL1058" s="105">
        <v>25</v>
      </c>
      <c r="AM1058" s="107">
        <v>15</v>
      </c>
      <c r="AN1058" s="107">
        <v>90</v>
      </c>
      <c r="AO1058" s="111">
        <v>76380</v>
      </c>
      <c r="AP1058" s="111">
        <f t="shared" si="224"/>
        <v>25015</v>
      </c>
      <c r="AQ1058" t="s">
        <v>2345</v>
      </c>
      <c r="AR1058">
        <f t="shared" si="231"/>
        <v>2576380</v>
      </c>
      <c r="AV1058">
        <v>27.34</v>
      </c>
      <c r="AW1058">
        <v>0.2</v>
      </c>
      <c r="AX1058">
        <v>27.14</v>
      </c>
    </row>
    <row r="1059" spans="1:50" hidden="1" outlineLevel="1">
      <c r="A1059" s="62" t="s">
        <v>1581</v>
      </c>
      <c r="B1059" s="8" t="s">
        <v>1359</v>
      </c>
      <c r="C1059" s="1">
        <f t="shared" si="225"/>
        <v>4282</v>
      </c>
      <c r="D1059" s="8">
        <f>IF(N1059&gt;0, RANK(N1059,(N1059:P1059,Q1059:AE1059)),0)</f>
        <v>2</v>
      </c>
      <c r="E1059" s="8">
        <f>IF(O1059&gt;0,RANK(O1059,(N1059:P1059,Q1059:AE1059)),0)</f>
        <v>1</v>
      </c>
      <c r="F1059" s="8">
        <f t="shared" si="226"/>
        <v>0</v>
      </c>
      <c r="G1059" s="61">
        <f t="shared" si="221"/>
        <v>1002</v>
      </c>
      <c r="H1059" s="66">
        <f t="shared" si="222"/>
        <v>0.23400280242877161</v>
      </c>
      <c r="I1059" s="7"/>
      <c r="J1059" s="2">
        <f t="shared" si="227"/>
        <v>0.38253152732368051</v>
      </c>
      <c r="K1059" s="2">
        <f t="shared" si="228"/>
        <v>0.61653432975245215</v>
      </c>
      <c r="L1059" s="2">
        <f t="shared" si="229"/>
        <v>0</v>
      </c>
      <c r="M1059" s="2">
        <f t="shared" si="230"/>
        <v>9.3414292386739817E-4</v>
      </c>
      <c r="N1059" s="61">
        <v>1638</v>
      </c>
      <c r="O1059" s="61">
        <v>2640</v>
      </c>
      <c r="X1059" s="61">
        <v>4</v>
      </c>
      <c r="AG1059" t="str">
        <f t="shared" si="223"/>
        <v>Westminster</v>
      </c>
      <c r="AH1059" s="8" t="s">
        <v>56</v>
      </c>
      <c r="AI1059" s="8">
        <v>1</v>
      </c>
      <c r="AK1059">
        <v>1</v>
      </c>
      <c r="AL1059" s="105">
        <v>25</v>
      </c>
      <c r="AM1059" s="107">
        <v>27</v>
      </c>
      <c r="AN1059" s="107">
        <v>290</v>
      </c>
      <c r="AO1059" s="111">
        <v>77010</v>
      </c>
      <c r="AP1059" s="111">
        <f t="shared" si="224"/>
        <v>25027</v>
      </c>
      <c r="AQ1059" t="s">
        <v>2345</v>
      </c>
      <c r="AR1059">
        <f t="shared" si="231"/>
        <v>2577010</v>
      </c>
      <c r="AV1059">
        <v>37.33</v>
      </c>
      <c r="AW1059">
        <v>1.83</v>
      </c>
      <c r="AX1059">
        <v>35.51</v>
      </c>
    </row>
    <row r="1060" spans="1:50" hidden="1" outlineLevel="1">
      <c r="A1060" s="62" t="s">
        <v>878</v>
      </c>
      <c r="B1060" s="8" t="s">
        <v>1359</v>
      </c>
      <c r="C1060" s="1">
        <f t="shared" si="225"/>
        <v>6680</v>
      </c>
      <c r="D1060" s="8">
        <f>IF(N1060&gt;0, RANK(N1060,(N1060:P1060,Q1060:AE1060)),0)</f>
        <v>2</v>
      </c>
      <c r="E1060" s="8">
        <f>IF(O1060&gt;0,RANK(O1060,(N1060:P1060,Q1060:AE1060)),0)</f>
        <v>1</v>
      </c>
      <c r="F1060" s="8">
        <f t="shared" si="226"/>
        <v>0</v>
      </c>
      <c r="G1060" s="61">
        <f t="shared" ref="G1060:G1079" si="232">IF(C1060&gt;0,MAX(N1060:P1060)-LARGE(N1060:P1060,2),0)</f>
        <v>617</v>
      </c>
      <c r="H1060" s="66">
        <f t="shared" ref="H1060:H1079" si="233">IF(C1060&gt;0,G1060/C1060,0)</f>
        <v>9.2365269461077842E-2</v>
      </c>
      <c r="I1060" s="7"/>
      <c r="J1060" s="2">
        <f t="shared" si="227"/>
        <v>0.45344311377245511</v>
      </c>
      <c r="K1060" s="2">
        <f t="shared" si="228"/>
        <v>0.54580838323353298</v>
      </c>
      <c r="L1060" s="2">
        <f t="shared" si="229"/>
        <v>0</v>
      </c>
      <c r="M1060" s="2">
        <f t="shared" si="230"/>
        <v>7.4850299401196807E-4</v>
      </c>
      <c r="N1060" s="61">
        <v>3029</v>
      </c>
      <c r="O1060" s="61">
        <v>3646</v>
      </c>
      <c r="X1060" s="61">
        <v>5</v>
      </c>
      <c r="AG1060" t="str">
        <f t="shared" ref="AG1060:AG1079" si="234">A1060</f>
        <v>Weston</v>
      </c>
      <c r="AH1060" t="s">
        <v>1161</v>
      </c>
      <c r="AI1060">
        <v>7</v>
      </c>
      <c r="AK1060">
        <v>1</v>
      </c>
      <c r="AL1060" s="105">
        <v>25</v>
      </c>
      <c r="AM1060" s="107">
        <v>17</v>
      </c>
      <c r="AN1060" s="107">
        <v>255</v>
      </c>
      <c r="AO1060" s="111">
        <v>77255</v>
      </c>
      <c r="AP1060" s="111">
        <f t="shared" si="224"/>
        <v>25017</v>
      </c>
      <c r="AQ1060" t="s">
        <v>2345</v>
      </c>
      <c r="AR1060">
        <f t="shared" si="231"/>
        <v>2577255</v>
      </c>
      <c r="AV1060">
        <v>17.329999999999998</v>
      </c>
      <c r="AW1060">
        <v>0.32</v>
      </c>
      <c r="AX1060">
        <v>17.02</v>
      </c>
    </row>
    <row r="1061" spans="1:50" hidden="1" outlineLevel="1">
      <c r="A1061" s="62" t="s">
        <v>2057</v>
      </c>
      <c r="B1061" s="8" t="s">
        <v>1359</v>
      </c>
      <c r="C1061" s="1">
        <f t="shared" si="225"/>
        <v>8601</v>
      </c>
      <c r="D1061" s="8">
        <f>IF(N1061&gt;0, RANK(N1061,(N1061:P1061,Q1061:AE1061)),0)</f>
        <v>1</v>
      </c>
      <c r="E1061" s="8">
        <f>IF(O1061&gt;0,RANK(O1061,(N1061:P1061,Q1061:AE1061)),0)</f>
        <v>2</v>
      </c>
      <c r="F1061" s="8">
        <f t="shared" si="226"/>
        <v>0</v>
      </c>
      <c r="G1061" s="61">
        <f t="shared" si="232"/>
        <v>611</v>
      </c>
      <c r="H1061" s="66">
        <f t="shared" si="233"/>
        <v>7.1038251366120214E-2</v>
      </c>
      <c r="I1061" s="7"/>
      <c r="J1061" s="2">
        <f t="shared" si="227"/>
        <v>0.53551912568306015</v>
      </c>
      <c r="K1061" s="2">
        <f t="shared" si="228"/>
        <v>0.46448087431693991</v>
      </c>
      <c r="L1061" s="2">
        <f t="shared" si="229"/>
        <v>0</v>
      </c>
      <c r="M1061" s="2">
        <f t="shared" si="230"/>
        <v>-5.5511151231257827E-17</v>
      </c>
      <c r="N1061" s="61">
        <v>4606</v>
      </c>
      <c r="O1061" s="61">
        <v>3995</v>
      </c>
      <c r="X1061" s="61">
        <v>0</v>
      </c>
      <c r="AG1061" t="str">
        <f t="shared" si="234"/>
        <v>Westport</v>
      </c>
      <c r="AH1061" t="s">
        <v>1121</v>
      </c>
      <c r="AI1061">
        <v>4</v>
      </c>
      <c r="AK1061">
        <v>1</v>
      </c>
      <c r="AL1061" s="105">
        <v>25</v>
      </c>
      <c r="AM1061" s="107">
        <v>5</v>
      </c>
      <c r="AN1061" s="107">
        <v>100</v>
      </c>
      <c r="AO1061" s="111">
        <v>77570</v>
      </c>
      <c r="AP1061" s="111">
        <f t="shared" si="224"/>
        <v>25005</v>
      </c>
      <c r="AQ1061" t="s">
        <v>2345</v>
      </c>
      <c r="AR1061">
        <f t="shared" si="231"/>
        <v>2577570</v>
      </c>
      <c r="AV1061">
        <v>64.39</v>
      </c>
      <c r="AW1061">
        <v>14.34</v>
      </c>
      <c r="AX1061">
        <v>50.05</v>
      </c>
    </row>
    <row r="1062" spans="1:50" hidden="1" outlineLevel="1">
      <c r="A1062" s="62" t="s">
        <v>1240</v>
      </c>
      <c r="B1062" s="8" t="s">
        <v>1359</v>
      </c>
      <c r="C1062" s="1">
        <f t="shared" si="225"/>
        <v>9083</v>
      </c>
      <c r="D1062" s="8">
        <f>IF(N1062&gt;0, RANK(N1062,(N1062:P1062,Q1062:AE1062)),0)</f>
        <v>2</v>
      </c>
      <c r="E1062" s="8">
        <f>IF(O1062&gt;0,RANK(O1062,(N1062:P1062,Q1062:AE1062)),0)</f>
        <v>1</v>
      </c>
      <c r="F1062" s="8">
        <f t="shared" si="226"/>
        <v>0</v>
      </c>
      <c r="G1062" s="61">
        <f t="shared" si="232"/>
        <v>1645</v>
      </c>
      <c r="H1062" s="66">
        <f t="shared" si="233"/>
        <v>0.18110756358031488</v>
      </c>
      <c r="I1062" s="7"/>
      <c r="J1062" s="2">
        <f t="shared" si="227"/>
        <v>0.40922602664317959</v>
      </c>
      <c r="K1062" s="2">
        <f t="shared" si="228"/>
        <v>0.59033359022349441</v>
      </c>
      <c r="L1062" s="2">
        <f t="shared" si="229"/>
        <v>0</v>
      </c>
      <c r="M1062" s="2">
        <f t="shared" si="230"/>
        <v>4.4038313332606105E-4</v>
      </c>
      <c r="N1062" s="61">
        <v>3717</v>
      </c>
      <c r="O1062" s="61">
        <v>5362</v>
      </c>
      <c r="X1062" s="61">
        <v>4</v>
      </c>
      <c r="AG1062" t="str">
        <f t="shared" si="234"/>
        <v>Westwood</v>
      </c>
      <c r="AH1062" t="s">
        <v>159</v>
      </c>
      <c r="AI1062">
        <v>9</v>
      </c>
      <c r="AK1062">
        <v>1</v>
      </c>
      <c r="AL1062" s="105">
        <v>25</v>
      </c>
      <c r="AM1062" s="107">
        <v>21</v>
      </c>
      <c r="AN1062" s="107">
        <v>130</v>
      </c>
      <c r="AO1062" s="111">
        <v>78690</v>
      </c>
      <c r="AP1062" s="111">
        <f t="shared" si="224"/>
        <v>25021</v>
      </c>
      <c r="AQ1062" t="s">
        <v>2345</v>
      </c>
      <c r="AR1062">
        <f t="shared" si="231"/>
        <v>2578690</v>
      </c>
      <c r="AV1062">
        <v>11.12</v>
      </c>
      <c r="AW1062">
        <v>0.15</v>
      </c>
      <c r="AX1062">
        <v>10.97</v>
      </c>
    </row>
    <row r="1063" spans="1:50" hidden="1" outlineLevel="1">
      <c r="A1063" s="62" t="s">
        <v>1102</v>
      </c>
      <c r="B1063" s="8" t="s">
        <v>1359</v>
      </c>
      <c r="C1063" s="1">
        <f t="shared" si="225"/>
        <v>27922</v>
      </c>
      <c r="D1063" s="8">
        <f>IF(N1063&gt;0, RANK(N1063,(N1063:P1063,Q1063:AE1063)),0)</f>
        <v>2</v>
      </c>
      <c r="E1063" s="8">
        <f>IF(O1063&gt;0,RANK(O1063,(N1063:P1063,Q1063:AE1063)),0)</f>
        <v>1</v>
      </c>
      <c r="F1063" s="8">
        <f t="shared" si="226"/>
        <v>0</v>
      </c>
      <c r="G1063" s="61">
        <f t="shared" si="232"/>
        <v>2388</v>
      </c>
      <c r="H1063" s="66">
        <f t="shared" si="233"/>
        <v>8.5523959601747732E-2</v>
      </c>
      <c r="I1063" s="7"/>
      <c r="J1063" s="2">
        <f t="shared" si="227"/>
        <v>0.45680825155791133</v>
      </c>
      <c r="K1063" s="2">
        <f t="shared" si="228"/>
        <v>0.54233221115965902</v>
      </c>
      <c r="L1063" s="2">
        <f t="shared" si="229"/>
        <v>0</v>
      </c>
      <c r="M1063" s="2">
        <f t="shared" si="230"/>
        <v>8.5953728242971206E-4</v>
      </c>
      <c r="N1063" s="61">
        <v>12755</v>
      </c>
      <c r="O1063" s="61">
        <v>15143</v>
      </c>
      <c r="X1063" s="61">
        <v>24</v>
      </c>
      <c r="AG1063" t="str">
        <f t="shared" si="234"/>
        <v>Weymouth</v>
      </c>
      <c r="AH1063" t="s">
        <v>159</v>
      </c>
      <c r="AI1063">
        <v>10</v>
      </c>
      <c r="AK1063">
        <v>1</v>
      </c>
      <c r="AL1063" s="105">
        <v>25</v>
      </c>
      <c r="AM1063" s="107">
        <v>21</v>
      </c>
      <c r="AN1063" s="107">
        <v>135</v>
      </c>
      <c r="AO1063" s="111">
        <v>78865</v>
      </c>
      <c r="AP1063" s="111">
        <f t="shared" ref="AP1063:AP1078" si="235">AL1063*1000+AM1063</f>
        <v>25021</v>
      </c>
      <c r="AQ1063" t="s">
        <v>1462</v>
      </c>
      <c r="AR1063">
        <f t="shared" si="231"/>
        <v>2578865</v>
      </c>
      <c r="AV1063">
        <v>21.61</v>
      </c>
      <c r="AW1063">
        <v>4.5999999999999996</v>
      </c>
      <c r="AX1063">
        <v>17.010000000000002</v>
      </c>
    </row>
    <row r="1064" spans="1:50" hidden="1" outlineLevel="1">
      <c r="A1064" s="62" t="s">
        <v>1284</v>
      </c>
      <c r="B1064" s="8" t="s">
        <v>1359</v>
      </c>
      <c r="C1064" s="1">
        <f t="shared" si="225"/>
        <v>957</v>
      </c>
      <c r="D1064" s="8">
        <f>IF(N1064&gt;0, RANK(N1064,(N1064:P1064,Q1064:AE1064)),0)</f>
        <v>1</v>
      </c>
      <c r="E1064" s="8">
        <f>IF(O1064&gt;0,RANK(O1064,(N1064:P1064,Q1064:AE1064)),0)</f>
        <v>2</v>
      </c>
      <c r="F1064" s="8">
        <f t="shared" si="226"/>
        <v>0</v>
      </c>
      <c r="G1064" s="61">
        <f t="shared" si="232"/>
        <v>199</v>
      </c>
      <c r="H1064" s="66">
        <f t="shared" si="233"/>
        <v>0.20794148380355276</v>
      </c>
      <c r="I1064" s="7"/>
      <c r="J1064" s="2">
        <f t="shared" si="227"/>
        <v>0.60397074190177635</v>
      </c>
      <c r="K1064" s="2">
        <f t="shared" si="228"/>
        <v>0.39602925809822359</v>
      </c>
      <c r="L1064" s="2">
        <f t="shared" si="229"/>
        <v>0</v>
      </c>
      <c r="M1064" s="2">
        <f t="shared" si="230"/>
        <v>5.5511151231257827E-17</v>
      </c>
      <c r="N1064" s="61">
        <v>578</v>
      </c>
      <c r="O1064" s="61">
        <v>379</v>
      </c>
      <c r="X1064" s="61">
        <v>0</v>
      </c>
      <c r="AG1064" t="str">
        <f t="shared" si="234"/>
        <v>Whately</v>
      </c>
      <c r="AH1064" t="s">
        <v>501</v>
      </c>
      <c r="AI1064">
        <v>1</v>
      </c>
      <c r="AK1064">
        <v>1</v>
      </c>
      <c r="AL1064" s="105">
        <v>25</v>
      </c>
      <c r="AM1064" s="107">
        <v>11</v>
      </c>
      <c r="AN1064" s="107">
        <v>130</v>
      </c>
      <c r="AO1064" s="111">
        <v>79110</v>
      </c>
      <c r="AP1064" s="111">
        <f t="shared" si="235"/>
        <v>25011</v>
      </c>
      <c r="AQ1064" t="s">
        <v>2345</v>
      </c>
      <c r="AR1064">
        <f t="shared" si="231"/>
        <v>2579110</v>
      </c>
      <c r="AV1064">
        <v>20.66</v>
      </c>
      <c r="AW1064">
        <v>0.48</v>
      </c>
      <c r="AX1064">
        <v>20.18</v>
      </c>
    </row>
    <row r="1065" spans="1:50" hidden="1" outlineLevel="1">
      <c r="A1065" s="62" t="s">
        <v>1804</v>
      </c>
      <c r="B1065" s="8" t="s">
        <v>1359</v>
      </c>
      <c r="C1065" s="1">
        <f t="shared" si="225"/>
        <v>7463</v>
      </c>
      <c r="D1065" s="8">
        <f>IF(N1065&gt;0, RANK(N1065,(N1065:P1065,Q1065:AE1065)),0)</f>
        <v>2</v>
      </c>
      <c r="E1065" s="8">
        <f>IF(O1065&gt;0,RANK(O1065,(N1065:P1065,Q1065:AE1065)),0)</f>
        <v>1</v>
      </c>
      <c r="F1065" s="8">
        <f t="shared" si="226"/>
        <v>0</v>
      </c>
      <c r="G1065" s="61">
        <f t="shared" si="232"/>
        <v>1542</v>
      </c>
      <c r="H1065" s="66">
        <f t="shared" si="233"/>
        <v>0.20661932198847649</v>
      </c>
      <c r="I1065" s="7"/>
      <c r="J1065" s="2">
        <f t="shared" si="227"/>
        <v>0.39595336995846175</v>
      </c>
      <c r="K1065" s="2">
        <f t="shared" si="228"/>
        <v>0.60257269194693819</v>
      </c>
      <c r="L1065" s="2">
        <f t="shared" si="229"/>
        <v>0</v>
      </c>
      <c r="M1065" s="2">
        <f t="shared" si="230"/>
        <v>1.473938094600058E-3</v>
      </c>
      <c r="N1065" s="61">
        <v>2955</v>
      </c>
      <c r="O1065" s="61">
        <v>4497</v>
      </c>
      <c r="X1065" s="61">
        <v>11</v>
      </c>
      <c r="AG1065" t="str">
        <f t="shared" si="234"/>
        <v>Whitman</v>
      </c>
      <c r="AH1065" t="s">
        <v>1072</v>
      </c>
      <c r="AI1065">
        <v>9</v>
      </c>
      <c r="AK1065">
        <v>1</v>
      </c>
      <c r="AL1065" s="105">
        <v>25</v>
      </c>
      <c r="AM1065" s="107">
        <v>23</v>
      </c>
      <c r="AN1065" s="107">
        <v>135</v>
      </c>
      <c r="AO1065" s="111">
        <v>79530</v>
      </c>
      <c r="AP1065" s="111">
        <f t="shared" si="235"/>
        <v>25023</v>
      </c>
      <c r="AQ1065" t="s">
        <v>2345</v>
      </c>
      <c r="AR1065">
        <f t="shared" si="231"/>
        <v>2579530</v>
      </c>
      <c r="AV1065">
        <v>6.97</v>
      </c>
      <c r="AW1065">
        <v>0.01</v>
      </c>
      <c r="AX1065">
        <v>6.96</v>
      </c>
    </row>
    <row r="1066" spans="1:50" hidden="1" outlineLevel="1">
      <c r="A1066" s="62" t="s">
        <v>1864</v>
      </c>
      <c r="B1066" s="8" t="s">
        <v>1359</v>
      </c>
      <c r="C1066" s="1">
        <f t="shared" si="225"/>
        <v>8154</v>
      </c>
      <c r="D1066" s="8">
        <f>IF(N1066&gt;0, RANK(N1066,(N1066:P1066,Q1066:AE1066)),0)</f>
        <v>2</v>
      </c>
      <c r="E1066" s="8">
        <f>IF(O1066&gt;0,RANK(O1066,(N1066:P1066,Q1066:AE1066)),0)</f>
        <v>1</v>
      </c>
      <c r="F1066" s="8">
        <f t="shared" si="226"/>
        <v>0</v>
      </c>
      <c r="G1066" s="61">
        <f t="shared" si="232"/>
        <v>1858</v>
      </c>
      <c r="H1066" s="66">
        <f t="shared" si="233"/>
        <v>0.22786362521461859</v>
      </c>
      <c r="I1066" s="7"/>
      <c r="J1066" s="2">
        <f t="shared" si="227"/>
        <v>0.38594554819720384</v>
      </c>
      <c r="K1066" s="2">
        <f t="shared" si="228"/>
        <v>0.6138091734118224</v>
      </c>
      <c r="L1066" s="2">
        <f t="shared" si="229"/>
        <v>0</v>
      </c>
      <c r="M1066" s="2">
        <f t="shared" si="230"/>
        <v>2.452783909737688E-4</v>
      </c>
      <c r="N1066" s="61">
        <v>3147</v>
      </c>
      <c r="O1066" s="61">
        <v>5005</v>
      </c>
      <c r="X1066" s="61">
        <v>2</v>
      </c>
      <c r="AG1066" t="str">
        <f t="shared" si="234"/>
        <v>Wilbraham</v>
      </c>
      <c r="AH1066" t="s">
        <v>1888</v>
      </c>
      <c r="AI1066">
        <v>2</v>
      </c>
      <c r="AK1066">
        <v>1</v>
      </c>
      <c r="AL1066" s="105">
        <v>25</v>
      </c>
      <c r="AM1066" s="107">
        <v>13</v>
      </c>
      <c r="AN1066" s="107">
        <v>115</v>
      </c>
      <c r="AO1066" s="111">
        <v>79740</v>
      </c>
      <c r="AP1066" s="111">
        <f t="shared" si="235"/>
        <v>25013</v>
      </c>
      <c r="AQ1066" t="s">
        <v>2345</v>
      </c>
      <c r="AR1066">
        <f t="shared" si="231"/>
        <v>2579740</v>
      </c>
      <c r="AV1066">
        <v>22.42</v>
      </c>
      <c r="AW1066">
        <v>0.2</v>
      </c>
      <c r="AX1066">
        <v>22.22</v>
      </c>
    </row>
    <row r="1067" spans="1:50" hidden="1" outlineLevel="1">
      <c r="A1067" s="62" t="s">
        <v>355</v>
      </c>
      <c r="B1067" s="8" t="s">
        <v>1359</v>
      </c>
      <c r="C1067" s="1">
        <f t="shared" si="225"/>
        <v>1622</v>
      </c>
      <c r="D1067" s="8">
        <f>IF(N1067&gt;0, RANK(N1067,(N1067:P1067,Q1067:AE1067)),0)</f>
        <v>1</v>
      </c>
      <c r="E1067" s="8">
        <f>IF(O1067&gt;0,RANK(O1067,(N1067:P1067,Q1067:AE1067)),0)</f>
        <v>2</v>
      </c>
      <c r="F1067" s="8">
        <f t="shared" si="226"/>
        <v>0</v>
      </c>
      <c r="G1067" s="61">
        <f t="shared" si="232"/>
        <v>790</v>
      </c>
      <c r="H1067" s="66">
        <f t="shared" si="233"/>
        <v>0.48705302096177561</v>
      </c>
      <c r="I1067" s="7"/>
      <c r="J1067" s="2">
        <f t="shared" si="227"/>
        <v>0.7435265104808878</v>
      </c>
      <c r="K1067" s="2">
        <f t="shared" si="228"/>
        <v>0.2564734895191122</v>
      </c>
      <c r="L1067" s="2">
        <f t="shared" si="229"/>
        <v>0</v>
      </c>
      <c r="M1067" s="2">
        <f t="shared" si="230"/>
        <v>0</v>
      </c>
      <c r="N1067" s="61">
        <v>1206</v>
      </c>
      <c r="O1067" s="61">
        <v>416</v>
      </c>
      <c r="X1067" s="61">
        <v>0</v>
      </c>
      <c r="AG1067" t="str">
        <f t="shared" si="234"/>
        <v>Williamsburg</v>
      </c>
      <c r="AH1067" t="s">
        <v>1112</v>
      </c>
      <c r="AI1067">
        <v>1</v>
      </c>
      <c r="AK1067">
        <v>1</v>
      </c>
      <c r="AL1067" s="105">
        <v>25</v>
      </c>
      <c r="AM1067" s="107">
        <v>15</v>
      </c>
      <c r="AN1067" s="107">
        <v>95</v>
      </c>
      <c r="AO1067" s="111">
        <v>79915</v>
      </c>
      <c r="AP1067" s="111">
        <f t="shared" si="235"/>
        <v>25015</v>
      </c>
      <c r="AQ1067" t="s">
        <v>2345</v>
      </c>
      <c r="AR1067">
        <f t="shared" si="231"/>
        <v>2579915</v>
      </c>
      <c r="AV1067">
        <v>25.71</v>
      </c>
      <c r="AW1067">
        <v>0.09</v>
      </c>
      <c r="AX1067">
        <v>25.63</v>
      </c>
    </row>
    <row r="1068" spans="1:50" hidden="1" outlineLevel="1">
      <c r="A1068" s="62" t="s">
        <v>1945</v>
      </c>
      <c r="B1068" s="8" t="s">
        <v>1359</v>
      </c>
      <c r="C1068" s="1">
        <f t="shared" si="225"/>
        <v>3777</v>
      </c>
      <c r="D1068" s="8">
        <f>IF(N1068&gt;0, RANK(N1068,(N1068:P1068,Q1068:AE1068)),0)</f>
        <v>1</v>
      </c>
      <c r="E1068" s="8">
        <f>IF(O1068&gt;0,RANK(O1068,(N1068:P1068,Q1068:AE1068)),0)</f>
        <v>2</v>
      </c>
      <c r="F1068" s="8">
        <f t="shared" si="226"/>
        <v>0</v>
      </c>
      <c r="G1068" s="61">
        <f t="shared" si="232"/>
        <v>2188</v>
      </c>
      <c r="H1068" s="66">
        <f t="shared" si="233"/>
        <v>0.57929573735769124</v>
      </c>
      <c r="I1068" s="7"/>
      <c r="J1068" s="2">
        <f t="shared" si="227"/>
        <v>0.78925072809107755</v>
      </c>
      <c r="K1068" s="2">
        <f t="shared" si="228"/>
        <v>0.20995499073338628</v>
      </c>
      <c r="L1068" s="2">
        <f t="shared" si="229"/>
        <v>0</v>
      </c>
      <c r="M1068" s="2">
        <f t="shared" si="230"/>
        <v>7.9428117553617672E-4</v>
      </c>
      <c r="N1068" s="61">
        <v>2981</v>
      </c>
      <c r="O1068" s="61">
        <v>793</v>
      </c>
      <c r="X1068" s="61">
        <v>3</v>
      </c>
      <c r="AG1068" t="str">
        <f t="shared" si="234"/>
        <v>Williamstown</v>
      </c>
      <c r="AH1068" t="s">
        <v>865</v>
      </c>
      <c r="AI1068">
        <v>1</v>
      </c>
      <c r="AK1068">
        <v>1</v>
      </c>
      <c r="AL1068" s="105">
        <v>25</v>
      </c>
      <c r="AM1068" s="107">
        <v>3</v>
      </c>
      <c r="AN1068" s="107">
        <v>155</v>
      </c>
      <c r="AO1068" s="111">
        <v>79985</v>
      </c>
      <c r="AP1068" s="111">
        <f t="shared" si="235"/>
        <v>25003</v>
      </c>
      <c r="AQ1068" t="s">
        <v>2345</v>
      </c>
      <c r="AR1068">
        <f t="shared" si="231"/>
        <v>2579985</v>
      </c>
      <c r="AV1068">
        <v>46.91</v>
      </c>
      <c r="AW1068">
        <v>0.02</v>
      </c>
      <c r="AX1068">
        <v>46.89</v>
      </c>
    </row>
    <row r="1069" spans="1:50" hidden="1" outlineLevel="1">
      <c r="A1069" s="62" t="s">
        <v>1597</v>
      </c>
      <c r="B1069" s="8" t="s">
        <v>1359</v>
      </c>
      <c r="C1069" s="1">
        <f t="shared" si="225"/>
        <v>12536</v>
      </c>
      <c r="D1069" s="8">
        <f>IF(N1069&gt;0, RANK(N1069,(N1069:P1069,Q1069:AE1069)),0)</f>
        <v>2</v>
      </c>
      <c r="E1069" s="8">
        <f>IF(O1069&gt;0,RANK(O1069,(N1069:P1069,Q1069:AE1069)),0)</f>
        <v>1</v>
      </c>
      <c r="F1069" s="8">
        <f t="shared" si="226"/>
        <v>0</v>
      </c>
      <c r="G1069" s="61">
        <f t="shared" si="232"/>
        <v>2873</v>
      </c>
      <c r="H1069" s="66">
        <f t="shared" si="233"/>
        <v>0.22917996171027441</v>
      </c>
      <c r="I1069" s="7"/>
      <c r="J1069" s="2">
        <f t="shared" si="227"/>
        <v>0.38489151244416081</v>
      </c>
      <c r="K1069" s="2">
        <f t="shared" si="228"/>
        <v>0.61407147415443519</v>
      </c>
      <c r="L1069" s="2">
        <f t="shared" si="229"/>
        <v>0</v>
      </c>
      <c r="M1069" s="2">
        <f t="shared" si="230"/>
        <v>1.0370134014040522E-3</v>
      </c>
      <c r="N1069" s="61">
        <v>4825</v>
      </c>
      <c r="O1069" s="61">
        <v>7698</v>
      </c>
      <c r="X1069" s="61">
        <v>13</v>
      </c>
      <c r="AG1069" t="str">
        <f t="shared" si="234"/>
        <v>Wilmington</v>
      </c>
      <c r="AH1069" t="s">
        <v>1161</v>
      </c>
      <c r="AI1069">
        <v>6</v>
      </c>
      <c r="AK1069">
        <v>1</v>
      </c>
      <c r="AL1069" s="105">
        <v>25</v>
      </c>
      <c r="AM1069" s="107">
        <v>17</v>
      </c>
      <c r="AN1069" s="107">
        <v>260</v>
      </c>
      <c r="AO1069" s="111">
        <v>80230</v>
      </c>
      <c r="AP1069" s="111">
        <f t="shared" si="235"/>
        <v>25017</v>
      </c>
      <c r="AQ1069" t="s">
        <v>2345</v>
      </c>
      <c r="AR1069">
        <f t="shared" si="231"/>
        <v>2580230</v>
      </c>
      <c r="AV1069">
        <v>17.21</v>
      </c>
      <c r="AW1069">
        <v>0.08</v>
      </c>
      <c r="AX1069">
        <v>17.13</v>
      </c>
    </row>
    <row r="1070" spans="1:50" hidden="1" outlineLevel="1">
      <c r="A1070" s="62" t="s">
        <v>1960</v>
      </c>
      <c r="B1070" s="8" t="s">
        <v>1359</v>
      </c>
      <c r="C1070" s="1">
        <f t="shared" si="225"/>
        <v>4180</v>
      </c>
      <c r="D1070" s="8">
        <f>IF(N1070&gt;0, RANK(N1070,(N1070:P1070,Q1070:AE1070)),0)</f>
        <v>2</v>
      </c>
      <c r="E1070" s="8">
        <f>IF(O1070&gt;0,RANK(O1070,(N1070:P1070,Q1070:AE1070)),0)</f>
        <v>1</v>
      </c>
      <c r="F1070" s="8">
        <f t="shared" si="226"/>
        <v>0</v>
      </c>
      <c r="G1070" s="61">
        <f t="shared" si="232"/>
        <v>510</v>
      </c>
      <c r="H1070" s="66">
        <f t="shared" si="233"/>
        <v>0.12200956937799043</v>
      </c>
      <c r="I1070" s="7"/>
      <c r="J1070" s="2">
        <f t="shared" si="227"/>
        <v>0.43827751196172249</v>
      </c>
      <c r="K1070" s="2">
        <f t="shared" si="228"/>
        <v>0.56028708133971294</v>
      </c>
      <c r="L1070" s="2">
        <f t="shared" si="229"/>
        <v>0</v>
      </c>
      <c r="M1070" s="2">
        <f t="shared" si="230"/>
        <v>1.4354066985645675E-3</v>
      </c>
      <c r="N1070" s="61">
        <v>1832</v>
      </c>
      <c r="O1070" s="61">
        <v>2342</v>
      </c>
      <c r="X1070" s="61">
        <v>6</v>
      </c>
      <c r="AG1070" t="str">
        <f t="shared" si="234"/>
        <v>Winchendon</v>
      </c>
      <c r="AH1070" s="8" t="s">
        <v>56</v>
      </c>
      <c r="AI1070" s="8">
        <v>1</v>
      </c>
      <c r="AK1070">
        <v>1</v>
      </c>
      <c r="AL1070" s="105">
        <v>25</v>
      </c>
      <c r="AM1070" s="107">
        <v>27</v>
      </c>
      <c r="AN1070" s="107">
        <v>295</v>
      </c>
      <c r="AO1070" s="111">
        <v>80405</v>
      </c>
      <c r="AP1070" s="111">
        <f t="shared" si="235"/>
        <v>25027</v>
      </c>
      <c r="AQ1070" t="s">
        <v>2345</v>
      </c>
      <c r="AR1070">
        <f t="shared" si="231"/>
        <v>2580405</v>
      </c>
      <c r="AV1070">
        <v>44.06</v>
      </c>
      <c r="AW1070">
        <v>0.78</v>
      </c>
      <c r="AX1070">
        <v>43.28</v>
      </c>
    </row>
    <row r="1071" spans="1:50" hidden="1" outlineLevel="1">
      <c r="A1071" s="62" t="s">
        <v>1920</v>
      </c>
      <c r="B1071" s="8" t="s">
        <v>1359</v>
      </c>
      <c r="C1071" s="1">
        <f t="shared" si="225"/>
        <v>12897</v>
      </c>
      <c r="D1071" s="8">
        <f>IF(N1071&gt;0, RANK(N1071,(N1071:P1071,Q1071:AE1071)),0)</f>
        <v>2</v>
      </c>
      <c r="E1071" s="8">
        <f>IF(O1071&gt;0,RANK(O1071,(N1071:P1071,Q1071:AE1071)),0)</f>
        <v>1</v>
      </c>
      <c r="F1071" s="8">
        <f t="shared" si="226"/>
        <v>0</v>
      </c>
      <c r="G1071" s="61">
        <f t="shared" si="232"/>
        <v>355</v>
      </c>
      <c r="H1071" s="66">
        <f t="shared" si="233"/>
        <v>2.7525781189423896E-2</v>
      </c>
      <c r="I1071" s="7"/>
      <c r="J1071" s="2">
        <f t="shared" si="227"/>
        <v>0.48600449716988448</v>
      </c>
      <c r="K1071" s="2">
        <f t="shared" si="228"/>
        <v>0.51353027835930831</v>
      </c>
      <c r="L1071" s="2">
        <f t="shared" si="229"/>
        <v>0</v>
      </c>
      <c r="M1071" s="2">
        <f t="shared" si="230"/>
        <v>4.6522447080721285E-4</v>
      </c>
      <c r="N1071" s="61">
        <v>6268</v>
      </c>
      <c r="O1071" s="61">
        <v>6623</v>
      </c>
      <c r="X1071" s="61">
        <v>6</v>
      </c>
      <c r="AG1071" t="str">
        <f t="shared" si="234"/>
        <v>Winchester</v>
      </c>
      <c r="AH1071" t="s">
        <v>1161</v>
      </c>
      <c r="AI1071">
        <v>7</v>
      </c>
      <c r="AK1071">
        <v>1</v>
      </c>
      <c r="AL1071" s="105">
        <v>25</v>
      </c>
      <c r="AM1071" s="107">
        <v>17</v>
      </c>
      <c r="AN1071" s="107">
        <v>265</v>
      </c>
      <c r="AO1071" s="111">
        <v>80510</v>
      </c>
      <c r="AP1071" s="111">
        <f t="shared" si="235"/>
        <v>25017</v>
      </c>
      <c r="AQ1071" t="s">
        <v>2345</v>
      </c>
      <c r="AR1071">
        <f t="shared" si="231"/>
        <v>2580510</v>
      </c>
      <c r="AV1071">
        <v>6.29</v>
      </c>
      <c r="AW1071">
        <v>0.25</v>
      </c>
      <c r="AX1071">
        <v>6.04</v>
      </c>
    </row>
    <row r="1072" spans="1:50" hidden="1" outlineLevel="1">
      <c r="A1072" s="62" t="s">
        <v>2103</v>
      </c>
      <c r="B1072" s="8" t="s">
        <v>1359</v>
      </c>
      <c r="C1072" s="1">
        <f t="shared" si="225"/>
        <v>524</v>
      </c>
      <c r="D1072" s="8">
        <f>IF(N1072&gt;0, RANK(N1072,(N1072:P1072,Q1072:AE1072)),0)</f>
        <v>1</v>
      </c>
      <c r="E1072" s="8">
        <f>IF(O1072&gt;0,RANK(O1072,(N1072:P1072,Q1072:AE1072)),0)</f>
        <v>2</v>
      </c>
      <c r="F1072" s="8">
        <f t="shared" si="226"/>
        <v>0</v>
      </c>
      <c r="G1072" s="61">
        <f t="shared" si="232"/>
        <v>181</v>
      </c>
      <c r="H1072" s="66">
        <f t="shared" si="233"/>
        <v>0.34541984732824427</v>
      </c>
      <c r="I1072" s="7"/>
      <c r="J1072" s="2">
        <f t="shared" si="227"/>
        <v>0.6717557251908397</v>
      </c>
      <c r="K1072" s="2">
        <f t="shared" si="228"/>
        <v>0.32633587786259544</v>
      </c>
      <c r="L1072" s="2">
        <f t="shared" si="229"/>
        <v>0</v>
      </c>
      <c r="M1072" s="2">
        <f t="shared" si="230"/>
        <v>1.9083969465648609E-3</v>
      </c>
      <c r="N1072" s="61">
        <v>352</v>
      </c>
      <c r="O1072" s="61">
        <v>171</v>
      </c>
      <c r="X1072" s="61">
        <v>1</v>
      </c>
      <c r="AG1072" t="str">
        <f t="shared" si="234"/>
        <v>Windsor</v>
      </c>
      <c r="AH1072" t="s">
        <v>865</v>
      </c>
      <c r="AI1072">
        <v>1</v>
      </c>
      <c r="AK1072">
        <v>1</v>
      </c>
      <c r="AL1072" s="105">
        <v>25</v>
      </c>
      <c r="AM1072" s="107">
        <v>3</v>
      </c>
      <c r="AN1072" s="107">
        <v>160</v>
      </c>
      <c r="AO1072" s="111">
        <v>80685</v>
      </c>
      <c r="AP1072" s="111">
        <f t="shared" si="235"/>
        <v>25003</v>
      </c>
      <c r="AQ1072" t="s">
        <v>2345</v>
      </c>
      <c r="AR1072">
        <f t="shared" si="231"/>
        <v>2580685</v>
      </c>
      <c r="AV1072">
        <v>35.119999999999997</v>
      </c>
      <c r="AW1072">
        <v>0.14000000000000001</v>
      </c>
      <c r="AX1072">
        <v>34.99</v>
      </c>
    </row>
    <row r="1073" spans="1:50" hidden="1" outlineLevel="1">
      <c r="A1073" s="62" t="s">
        <v>1360</v>
      </c>
      <c r="B1073" s="8" t="s">
        <v>1359</v>
      </c>
      <c r="C1073" s="1">
        <f t="shared" si="225"/>
        <v>8925</v>
      </c>
      <c r="D1073" s="8">
        <f>IF(N1073&gt;0, RANK(N1073,(N1073:P1073,Q1073:AE1073)),0)</f>
        <v>1</v>
      </c>
      <c r="E1073" s="8">
        <f>IF(O1073&gt;0,RANK(O1073,(N1073:P1073,Q1073:AE1073)),0)</f>
        <v>2</v>
      </c>
      <c r="F1073" s="8">
        <f t="shared" si="226"/>
        <v>0</v>
      </c>
      <c r="G1073" s="61">
        <f t="shared" si="232"/>
        <v>178</v>
      </c>
      <c r="H1073" s="66">
        <f t="shared" si="233"/>
        <v>1.9943977591036416E-2</v>
      </c>
      <c r="I1073" s="7"/>
      <c r="J1073" s="2">
        <f t="shared" si="227"/>
        <v>0.50935574229691871</v>
      </c>
      <c r="K1073" s="2">
        <f t="shared" si="228"/>
        <v>0.48941176470588238</v>
      </c>
      <c r="L1073" s="2">
        <f t="shared" si="229"/>
        <v>0</v>
      </c>
      <c r="M1073" s="2">
        <f t="shared" si="230"/>
        <v>1.2324929971989085E-3</v>
      </c>
      <c r="N1073" s="61">
        <v>4546</v>
      </c>
      <c r="O1073" s="61">
        <v>4368</v>
      </c>
      <c r="X1073" s="61">
        <v>11</v>
      </c>
      <c r="AG1073" t="str">
        <f t="shared" si="234"/>
        <v>Winthrop</v>
      </c>
      <c r="AH1073" t="s">
        <v>1389</v>
      </c>
      <c r="AI1073">
        <v>7</v>
      </c>
      <c r="AK1073">
        <v>1</v>
      </c>
      <c r="AL1073" s="105">
        <v>25</v>
      </c>
      <c r="AM1073" s="107">
        <v>25</v>
      </c>
      <c r="AN1073" s="107">
        <v>20</v>
      </c>
      <c r="AO1073" s="111">
        <v>80930</v>
      </c>
      <c r="AP1073" s="111">
        <f t="shared" si="235"/>
        <v>25025</v>
      </c>
      <c r="AQ1073" t="s">
        <v>2345</v>
      </c>
      <c r="AR1073">
        <f t="shared" si="231"/>
        <v>2580930</v>
      </c>
      <c r="AV1073">
        <v>8.3000000000000007</v>
      </c>
      <c r="AW1073">
        <v>6.31</v>
      </c>
      <c r="AX1073">
        <v>1.99</v>
      </c>
    </row>
    <row r="1074" spans="1:50" hidden="1" outlineLevel="1">
      <c r="A1074" s="62" t="s">
        <v>726</v>
      </c>
      <c r="B1074" s="8" t="s">
        <v>1359</v>
      </c>
      <c r="C1074" s="1">
        <f t="shared" si="225"/>
        <v>19354</v>
      </c>
      <c r="D1074" s="8">
        <f>IF(N1074&gt;0, RANK(N1074,(N1074:P1074,Q1074:AE1074)),0)</f>
        <v>2</v>
      </c>
      <c r="E1074" s="8">
        <f>IF(O1074&gt;0,RANK(O1074,(N1074:P1074,Q1074:AE1074)),0)</f>
        <v>1</v>
      </c>
      <c r="F1074" s="8">
        <f t="shared" si="226"/>
        <v>0</v>
      </c>
      <c r="G1074" s="61">
        <f t="shared" si="232"/>
        <v>1944</v>
      </c>
      <c r="H1074" s="66">
        <f t="shared" si="233"/>
        <v>0.10044435258861217</v>
      </c>
      <c r="I1074" s="7"/>
      <c r="J1074" s="2">
        <f t="shared" si="227"/>
        <v>0.44962281698873618</v>
      </c>
      <c r="K1074" s="2">
        <f t="shared" si="228"/>
        <v>0.55006716957734836</v>
      </c>
      <c r="L1074" s="2">
        <f t="shared" si="229"/>
        <v>0</v>
      </c>
      <c r="M1074" s="2">
        <f t="shared" si="230"/>
        <v>3.1001343391545699E-4</v>
      </c>
      <c r="N1074" s="61">
        <v>8702</v>
      </c>
      <c r="O1074" s="61">
        <v>10646</v>
      </c>
      <c r="X1074" s="61">
        <v>6</v>
      </c>
      <c r="AG1074" t="str">
        <f t="shared" si="234"/>
        <v>Woburn</v>
      </c>
      <c r="AH1074" t="s">
        <v>1161</v>
      </c>
      <c r="AI1074">
        <v>7</v>
      </c>
      <c r="AK1074">
        <v>1</v>
      </c>
      <c r="AL1074" s="105">
        <v>25</v>
      </c>
      <c r="AM1074" s="107">
        <v>17</v>
      </c>
      <c r="AN1074" s="107">
        <v>270</v>
      </c>
      <c r="AO1074" s="111">
        <v>81035</v>
      </c>
      <c r="AP1074" s="111">
        <f t="shared" si="235"/>
        <v>25017</v>
      </c>
      <c r="AQ1074" t="s">
        <v>1462</v>
      </c>
      <c r="AR1074">
        <f t="shared" si="231"/>
        <v>2581035</v>
      </c>
      <c r="AV1074">
        <v>12.89</v>
      </c>
      <c r="AW1074">
        <v>0.22</v>
      </c>
      <c r="AX1074">
        <v>12.67</v>
      </c>
    </row>
    <row r="1075" spans="1:50" hidden="1" outlineLevel="1">
      <c r="A1075" s="62" t="s">
        <v>56</v>
      </c>
      <c r="B1075" s="8" t="s">
        <v>1359</v>
      </c>
      <c r="C1075" s="1">
        <f t="shared" si="225"/>
        <v>61154</v>
      </c>
      <c r="D1075" s="8">
        <f>IF(N1075&gt;0, RANK(N1075,(N1075:P1075,Q1075:AE1075)),0)</f>
        <v>1</v>
      </c>
      <c r="E1075" s="8">
        <f>IF(O1075&gt;0,RANK(O1075,(N1075:P1075,Q1075:AE1075)),0)</f>
        <v>2</v>
      </c>
      <c r="F1075" s="8">
        <f t="shared" si="226"/>
        <v>0</v>
      </c>
      <c r="G1075" s="61">
        <f t="shared" si="232"/>
        <v>15014</v>
      </c>
      <c r="H1075" s="66">
        <f t="shared" si="233"/>
        <v>0.2455113320469634</v>
      </c>
      <c r="I1075" s="7"/>
      <c r="J1075" s="2">
        <f t="shared" si="227"/>
        <v>0.62221604473951009</v>
      </c>
      <c r="K1075" s="2">
        <f t="shared" si="228"/>
        <v>0.37670471269254668</v>
      </c>
      <c r="L1075" s="2">
        <f t="shared" si="229"/>
        <v>0</v>
      </c>
      <c r="M1075" s="2">
        <f t="shared" si="230"/>
        <v>1.0792425679432283E-3</v>
      </c>
      <c r="N1075" s="61">
        <v>38051</v>
      </c>
      <c r="O1075" s="61">
        <v>23037</v>
      </c>
      <c r="X1075" s="61">
        <v>66</v>
      </c>
      <c r="AG1075" t="str">
        <f t="shared" si="234"/>
        <v>Worcester</v>
      </c>
      <c r="AH1075" s="8" t="s">
        <v>56</v>
      </c>
      <c r="AI1075" s="8">
        <v>3</v>
      </c>
      <c r="AK1075">
        <v>1</v>
      </c>
      <c r="AL1075" s="105">
        <v>25</v>
      </c>
      <c r="AM1075" s="107">
        <v>27</v>
      </c>
      <c r="AN1075" s="107">
        <v>300</v>
      </c>
      <c r="AO1075" s="111">
        <v>82000</v>
      </c>
      <c r="AP1075" s="111">
        <f t="shared" si="235"/>
        <v>25027</v>
      </c>
      <c r="AQ1075" t="s">
        <v>1462</v>
      </c>
      <c r="AR1075">
        <f t="shared" si="231"/>
        <v>2582000</v>
      </c>
      <c r="AV1075">
        <v>38.56</v>
      </c>
      <c r="AW1075">
        <v>1</v>
      </c>
      <c r="AX1075">
        <v>37.56</v>
      </c>
    </row>
    <row r="1076" spans="1:50" hidden="1" outlineLevel="1">
      <c r="A1076" s="62" t="s">
        <v>2118</v>
      </c>
      <c r="B1076" s="8" t="s">
        <v>1359</v>
      </c>
      <c r="C1076" s="1">
        <f t="shared" si="225"/>
        <v>726</v>
      </c>
      <c r="D1076" s="8">
        <f>IF(N1076&gt;0, RANK(N1076,(N1076:P1076,Q1076:AE1076)),0)</f>
        <v>1</v>
      </c>
      <c r="E1076" s="8">
        <f>IF(O1076&gt;0,RANK(O1076,(N1076:P1076,Q1076:AE1076)),0)</f>
        <v>2</v>
      </c>
      <c r="F1076" s="8">
        <f t="shared" si="226"/>
        <v>0</v>
      </c>
      <c r="G1076" s="61">
        <f t="shared" si="232"/>
        <v>184</v>
      </c>
      <c r="H1076" s="66">
        <f t="shared" si="233"/>
        <v>0.25344352617079891</v>
      </c>
      <c r="I1076" s="7"/>
      <c r="J1076" s="2">
        <f t="shared" si="227"/>
        <v>0.6267217630853994</v>
      </c>
      <c r="K1076" s="2">
        <f t="shared" si="228"/>
        <v>0.37327823691460055</v>
      </c>
      <c r="L1076" s="2">
        <f t="shared" si="229"/>
        <v>0</v>
      </c>
      <c r="M1076" s="2">
        <f t="shared" si="230"/>
        <v>5.5511151231257827E-17</v>
      </c>
      <c r="N1076" s="61">
        <v>455</v>
      </c>
      <c r="O1076" s="61">
        <v>271</v>
      </c>
      <c r="X1076" s="61">
        <v>0</v>
      </c>
      <c r="AG1076" t="str">
        <f t="shared" si="234"/>
        <v>Worthington</v>
      </c>
      <c r="AH1076" t="s">
        <v>1112</v>
      </c>
      <c r="AI1076">
        <v>1</v>
      </c>
      <c r="AK1076">
        <v>1</v>
      </c>
      <c r="AL1076" s="105">
        <v>25</v>
      </c>
      <c r="AM1076" s="107">
        <v>15</v>
      </c>
      <c r="AN1076" s="107">
        <v>100</v>
      </c>
      <c r="AO1076" s="111">
        <v>82175</v>
      </c>
      <c r="AP1076" s="111">
        <f t="shared" si="235"/>
        <v>25015</v>
      </c>
      <c r="AQ1076" t="s">
        <v>2345</v>
      </c>
      <c r="AR1076">
        <f t="shared" si="231"/>
        <v>2582175</v>
      </c>
      <c r="AV1076">
        <v>32.1</v>
      </c>
      <c r="AW1076">
        <v>0.04</v>
      </c>
      <c r="AX1076">
        <v>32.06</v>
      </c>
    </row>
    <row r="1077" spans="1:50" hidden="1" outlineLevel="1">
      <c r="A1077" s="62" t="s">
        <v>2294</v>
      </c>
      <c r="B1077" s="8" t="s">
        <v>1359</v>
      </c>
      <c r="C1077" s="1">
        <f t="shared" si="225"/>
        <v>6333</v>
      </c>
      <c r="D1077" s="8">
        <f>IF(N1077&gt;0, RANK(N1077,(N1077:P1077,Q1077:AE1077)),0)</f>
        <v>2</v>
      </c>
      <c r="E1077" s="8">
        <f>IF(O1077&gt;0,RANK(O1077,(N1077:P1077,Q1077:AE1077)),0)</f>
        <v>1</v>
      </c>
      <c r="F1077" s="8">
        <f t="shared" si="226"/>
        <v>0</v>
      </c>
      <c r="G1077" s="61">
        <f t="shared" si="232"/>
        <v>2572</v>
      </c>
      <c r="H1077" s="66">
        <f t="shared" si="233"/>
        <v>0.4061266382441181</v>
      </c>
      <c r="I1077" s="7"/>
      <c r="J1077" s="2">
        <f t="shared" si="227"/>
        <v>0.29669982630664771</v>
      </c>
      <c r="K1077" s="2">
        <f t="shared" si="228"/>
        <v>0.70282646455076581</v>
      </c>
      <c r="L1077" s="2">
        <f t="shared" si="229"/>
        <v>0</v>
      </c>
      <c r="M1077" s="2">
        <f t="shared" si="230"/>
        <v>4.73709142586487E-4</v>
      </c>
      <c r="N1077" s="61">
        <v>1879</v>
      </c>
      <c r="O1077" s="61">
        <v>4451</v>
      </c>
      <c r="X1077" s="61">
        <v>3</v>
      </c>
      <c r="AG1077" t="str">
        <f t="shared" si="234"/>
        <v>Wrentham</v>
      </c>
      <c r="AH1077" t="s">
        <v>159</v>
      </c>
      <c r="AI1077">
        <v>3</v>
      </c>
      <c r="AK1077">
        <v>1</v>
      </c>
      <c r="AL1077" s="105">
        <v>25</v>
      </c>
      <c r="AM1077" s="107">
        <v>21</v>
      </c>
      <c r="AN1077" s="107">
        <v>140</v>
      </c>
      <c r="AO1077" s="111">
        <v>82315</v>
      </c>
      <c r="AP1077" s="111">
        <f t="shared" si="235"/>
        <v>25021</v>
      </c>
      <c r="AQ1077" t="s">
        <v>2345</v>
      </c>
      <c r="AR1077">
        <f t="shared" si="231"/>
        <v>2582315</v>
      </c>
      <c r="AV1077">
        <v>22.92</v>
      </c>
      <c r="AW1077">
        <v>0.72</v>
      </c>
      <c r="AX1077">
        <v>22.2</v>
      </c>
    </row>
    <row r="1078" spans="1:50" hidden="1" outlineLevel="1">
      <c r="A1078" s="62" t="s">
        <v>1268</v>
      </c>
      <c r="B1078" s="8" t="s">
        <v>1359</v>
      </c>
      <c r="C1078" s="1">
        <f t="shared" si="225"/>
        <v>13904</v>
      </c>
      <c r="D1078" s="8">
        <f>IF(N1078&gt;0, RANK(N1078,(N1078:P1078,Q1078:AE1078)),0)</f>
        <v>2</v>
      </c>
      <c r="E1078" s="8">
        <f>IF(O1078&gt;0,RANK(O1078,(N1078:P1078,Q1078:AE1078)),0)</f>
        <v>1</v>
      </c>
      <c r="F1078" s="8">
        <f t="shared" si="226"/>
        <v>0</v>
      </c>
      <c r="G1078" s="61">
        <f t="shared" si="232"/>
        <v>1074</v>
      </c>
      <c r="H1078" s="66">
        <f t="shared" si="233"/>
        <v>7.7243958573072494E-2</v>
      </c>
      <c r="I1078" s="7"/>
      <c r="J1078" s="2">
        <f t="shared" si="227"/>
        <v>0.46116225546605294</v>
      </c>
      <c r="K1078" s="2">
        <f t="shared" si="228"/>
        <v>0.53840621403912547</v>
      </c>
      <c r="L1078" s="2">
        <f t="shared" si="229"/>
        <v>0</v>
      </c>
      <c r="M1078" s="2">
        <f t="shared" si="230"/>
        <v>4.315304948215859E-4</v>
      </c>
      <c r="N1078" s="61">
        <v>6412</v>
      </c>
      <c r="O1078" s="61">
        <v>7486</v>
      </c>
      <c r="X1078" s="61">
        <v>6</v>
      </c>
      <c r="AG1078" t="str">
        <f t="shared" si="234"/>
        <v>Yarmouth</v>
      </c>
      <c r="AH1078" t="s">
        <v>2385</v>
      </c>
      <c r="AI1078">
        <v>10</v>
      </c>
      <c r="AK1078">
        <v>1</v>
      </c>
      <c r="AL1078" s="105">
        <v>25</v>
      </c>
      <c r="AM1078" s="107">
        <v>1</v>
      </c>
      <c r="AN1078" s="107">
        <v>75</v>
      </c>
      <c r="AO1078" s="111">
        <v>82525</v>
      </c>
      <c r="AP1078" s="111">
        <f t="shared" si="235"/>
        <v>25001</v>
      </c>
      <c r="AQ1078" t="s">
        <v>2345</v>
      </c>
      <c r="AR1078">
        <f t="shared" si="231"/>
        <v>2582525</v>
      </c>
      <c r="AV1078">
        <v>28.22</v>
      </c>
      <c r="AW1078">
        <v>3.97</v>
      </c>
      <c r="AX1078">
        <v>24.25</v>
      </c>
    </row>
    <row r="1079" spans="1:50" collapsed="1">
      <c r="A1079" s="8" t="s">
        <v>1358</v>
      </c>
      <c r="B1079" s="8" t="s">
        <v>179</v>
      </c>
      <c r="C1079" s="1">
        <f t="shared" si="225"/>
        <v>3156553</v>
      </c>
      <c r="D1079" s="8">
        <f>IF(N1079&gt;0, RANK(N1079,(N1079:P1079,Q1079:AE1079)),0)</f>
        <v>1</v>
      </c>
      <c r="E1079" s="8">
        <f>IF(O1079&gt;0,RANK(O1079,(N1079:P1079,Q1079:AE1079)),0)</f>
        <v>2</v>
      </c>
      <c r="F1079" s="8">
        <f t="shared" si="226"/>
        <v>0</v>
      </c>
      <c r="G1079" s="61">
        <f t="shared" si="232"/>
        <v>238298</v>
      </c>
      <c r="H1079" s="66">
        <f t="shared" si="233"/>
        <v>7.5493109097170233E-2</v>
      </c>
      <c r="I1079" s="7"/>
      <c r="J1079" s="2">
        <f t="shared" si="227"/>
        <v>0.53740456757735411</v>
      </c>
      <c r="K1079" s="2">
        <f t="shared" si="228"/>
        <v>0.46191145848018395</v>
      </c>
      <c r="L1079" s="2">
        <f t="shared" si="229"/>
        <v>0</v>
      </c>
      <c r="M1079" s="2">
        <f t="shared" si="230"/>
        <v>6.839739424619462E-4</v>
      </c>
      <c r="N1079" s="61">
        <f>SUM(N728:N1078)</f>
        <v>1696346</v>
      </c>
      <c r="O1079" s="61">
        <f>SUM(O728:O1078)</f>
        <v>1458048</v>
      </c>
      <c r="X1079" s="61">
        <f>SUM(X728:X1078)</f>
        <v>2159</v>
      </c>
      <c r="AG1079" t="str">
        <f t="shared" si="234"/>
        <v>Massachusetts</v>
      </c>
      <c r="AK1079">
        <v>1</v>
      </c>
      <c r="AL1079" s="105">
        <v>25</v>
      </c>
      <c r="AP1079" s="105">
        <v>25</v>
      </c>
      <c r="AQ1079" t="s">
        <v>71</v>
      </c>
      <c r="AR1079" s="105">
        <v>25</v>
      </c>
      <c r="AV1079">
        <v>10554.57</v>
      </c>
      <c r="AW1079">
        <v>2714.55</v>
      </c>
      <c r="AX1079">
        <v>7840.02</v>
      </c>
    </row>
    <row r="1080" spans="1:50">
      <c r="B1080" s="8"/>
      <c r="C1080" s="1"/>
      <c r="D1080" s="8"/>
      <c r="E1080" s="8"/>
      <c r="F1080" s="8"/>
      <c r="G1080" s="61"/>
      <c r="H1080" s="66"/>
      <c r="J1080" s="2"/>
      <c r="K1080" s="2"/>
      <c r="L1080" s="2"/>
      <c r="M1080" s="2"/>
    </row>
    <row r="1081" spans="1:50" ht="12.75" hidden="1" customHeight="1" outlineLevel="1">
      <c r="A1081" t="s">
        <v>1153</v>
      </c>
      <c r="B1081" s="8" t="s">
        <v>2400</v>
      </c>
      <c r="C1081" s="1">
        <f t="shared" ref="C1081:C1121" si="236">SUM(N1081:AE1081)</f>
        <v>9030</v>
      </c>
      <c r="D1081" s="8">
        <f>IF(N1081&gt;0, RANK(N1081,(N1081:P1081,Q1081:AE1081)),0)</f>
        <v>1</v>
      </c>
      <c r="E1081" s="8">
        <f>IF(O1081&gt;0,RANK(O1081,(N1081:P1081,Q1081:AE1081)),0)</f>
        <v>2</v>
      </c>
      <c r="F1081" s="8">
        <f t="shared" ref="F1081:F1121" si="237">IF(P1081&gt;0,RANK(P1081,(N1081:AE1081)),0)</f>
        <v>0</v>
      </c>
      <c r="G1081" s="61">
        <f t="shared" ref="G1081:G1137" si="238">IF(C1081&gt;0,MAX(N1081:P1081)-LARGE(N1081:P1081,2),0)</f>
        <v>1948</v>
      </c>
      <c r="H1081" s="66">
        <f t="shared" ref="H1081:H1137" si="239">IF(C1081&gt;0,G1081/C1081,0)</f>
        <v>0.21572535991140643</v>
      </c>
      <c r="I1081" s="7"/>
      <c r="J1081" s="2">
        <f t="shared" ref="J1081:J1121" si="240">IF(C1081=0,"-",N1081/C1081)</f>
        <v>0.60708748615725361</v>
      </c>
      <c r="K1081" s="2">
        <f t="shared" ref="K1081:K1121" si="241">IF(C1081=0,"-",O1081/C1081)</f>
        <v>0.39136212624584715</v>
      </c>
      <c r="L1081" s="2">
        <f t="shared" ref="L1081:L1121" si="242">IF(C1081=0,"-",P1081/C1081)</f>
        <v>0</v>
      </c>
      <c r="M1081" s="2">
        <f t="shared" ref="M1081:M1121" si="243">IF(C1081=0,"-",(1-J1081-K1081-L1081))</f>
        <v>1.5503875968992387E-3</v>
      </c>
      <c r="N1081" s="61">
        <v>5482</v>
      </c>
      <c r="O1081" s="61">
        <v>3534</v>
      </c>
      <c r="X1081" s="61">
        <v>14</v>
      </c>
      <c r="AG1081" t="str">
        <f t="shared" ref="AG1081:AG1119" si="244">A1081</f>
        <v>Barrington</v>
      </c>
      <c r="AH1081" t="s">
        <v>1121</v>
      </c>
      <c r="AI1081">
        <v>1</v>
      </c>
      <c r="AK1081">
        <v>1</v>
      </c>
      <c r="AL1081" s="105">
        <v>44</v>
      </c>
      <c r="AM1081" s="107">
        <v>1</v>
      </c>
      <c r="AN1081" s="107">
        <v>5</v>
      </c>
      <c r="AO1081" s="111">
        <v>5140</v>
      </c>
      <c r="AP1081" s="111">
        <f t="shared" ref="AP1081:AP1140" si="245">AL1081*1000+AM1081</f>
        <v>44001</v>
      </c>
      <c r="AQ1081" t="s">
        <v>2345</v>
      </c>
      <c r="AR1081">
        <f t="shared" ref="AR1081:AR1120" si="246">AL1081*100000+AO1081</f>
        <v>4405140</v>
      </c>
      <c r="AV1081">
        <v>15.42</v>
      </c>
      <c r="AW1081">
        <v>7.01</v>
      </c>
      <c r="AX1081">
        <v>8.42</v>
      </c>
    </row>
    <row r="1082" spans="1:50" ht="12.75" hidden="1" customHeight="1" outlineLevel="1">
      <c r="A1082" t="s">
        <v>1121</v>
      </c>
      <c r="B1082" s="8" t="s">
        <v>2400</v>
      </c>
      <c r="C1082" s="1">
        <f t="shared" si="236"/>
        <v>9379</v>
      </c>
      <c r="D1082" s="8">
        <f>IF(N1082&gt;0, RANK(N1082,(N1082:P1082,Q1082:AE1082)),0)</f>
        <v>1</v>
      </c>
      <c r="E1082" s="8">
        <f>IF(O1082&gt;0,RANK(O1082,(N1082:P1082,Q1082:AE1082)),0)</f>
        <v>2</v>
      </c>
      <c r="F1082" s="8">
        <f t="shared" si="237"/>
        <v>0</v>
      </c>
      <c r="G1082" s="61">
        <f t="shared" si="238"/>
        <v>2853</v>
      </c>
      <c r="H1082" s="66">
        <f t="shared" si="239"/>
        <v>0.30419021217613817</v>
      </c>
      <c r="I1082" s="7"/>
      <c r="J1082" s="2">
        <f t="shared" si="240"/>
        <v>0.6513487578633117</v>
      </c>
      <c r="K1082" s="2">
        <f t="shared" si="241"/>
        <v>0.34715854568717347</v>
      </c>
      <c r="L1082" s="2">
        <f t="shared" si="242"/>
        <v>0</v>
      </c>
      <c r="M1082" s="2">
        <f t="shared" si="243"/>
        <v>1.4926964495148298E-3</v>
      </c>
      <c r="N1082" s="61">
        <v>6109</v>
      </c>
      <c r="O1082" s="61">
        <v>3256</v>
      </c>
      <c r="X1082" s="61">
        <v>14</v>
      </c>
      <c r="AG1082" t="str">
        <f t="shared" si="244"/>
        <v>Bristol</v>
      </c>
      <c r="AH1082" t="s">
        <v>1121</v>
      </c>
      <c r="AI1082">
        <v>1</v>
      </c>
      <c r="AK1082">
        <v>1</v>
      </c>
      <c r="AL1082" s="105">
        <v>44</v>
      </c>
      <c r="AM1082" s="107">
        <v>1</v>
      </c>
      <c r="AN1082" s="107">
        <v>10</v>
      </c>
      <c r="AO1082" s="111">
        <v>9280</v>
      </c>
      <c r="AP1082" s="111">
        <f t="shared" si="245"/>
        <v>44001</v>
      </c>
      <c r="AQ1082" t="s">
        <v>2345</v>
      </c>
      <c r="AR1082">
        <f t="shared" si="246"/>
        <v>4409280</v>
      </c>
      <c r="AV1082">
        <v>20.63</v>
      </c>
      <c r="AW1082">
        <v>10.52</v>
      </c>
      <c r="AX1082">
        <v>10.11</v>
      </c>
    </row>
    <row r="1083" spans="1:50" ht="12.75" hidden="1" customHeight="1" outlineLevel="1">
      <c r="A1083" t="s">
        <v>701</v>
      </c>
      <c r="B1083" s="8" t="s">
        <v>2400</v>
      </c>
      <c r="C1083" s="1">
        <f t="shared" si="236"/>
        <v>6560</v>
      </c>
      <c r="D1083" s="8">
        <f>IF(N1083&gt;0, RANK(N1083,(N1083:P1083,Q1083:AE1083)),0)</f>
        <v>1</v>
      </c>
      <c r="E1083" s="8">
        <f>IF(O1083&gt;0,RANK(O1083,(N1083:P1083,Q1083:AE1083)),0)</f>
        <v>2</v>
      </c>
      <c r="F1083" s="8">
        <f t="shared" si="237"/>
        <v>0</v>
      </c>
      <c r="G1083" s="61">
        <f t="shared" si="238"/>
        <v>1064</v>
      </c>
      <c r="H1083" s="66">
        <f t="shared" si="239"/>
        <v>0.16219512195121952</v>
      </c>
      <c r="I1083" s="7"/>
      <c r="J1083" s="2">
        <f t="shared" si="240"/>
        <v>0.58003048780487809</v>
      </c>
      <c r="K1083" s="2">
        <f t="shared" si="241"/>
        <v>0.41783536585365855</v>
      </c>
      <c r="L1083" s="2">
        <f t="shared" si="242"/>
        <v>0</v>
      </c>
      <c r="M1083" s="2">
        <f t="shared" si="243"/>
        <v>2.134146341463361E-3</v>
      </c>
      <c r="N1083" s="61">
        <v>3805</v>
      </c>
      <c r="O1083" s="61">
        <v>2741</v>
      </c>
      <c r="X1083" s="61">
        <v>14</v>
      </c>
      <c r="AG1083" t="str">
        <f t="shared" si="244"/>
        <v>Burrillville</v>
      </c>
      <c r="AH1083" t="s">
        <v>872</v>
      </c>
      <c r="AI1083">
        <v>2</v>
      </c>
      <c r="AK1083">
        <v>1</v>
      </c>
      <c r="AL1083" s="105">
        <v>44</v>
      </c>
      <c r="AM1083" s="107">
        <v>7</v>
      </c>
      <c r="AN1083" s="107">
        <v>5</v>
      </c>
      <c r="AO1083" s="111">
        <v>11800</v>
      </c>
      <c r="AP1083" s="111">
        <f t="shared" si="245"/>
        <v>44007</v>
      </c>
      <c r="AQ1083" t="s">
        <v>2345</v>
      </c>
      <c r="AR1083">
        <f t="shared" si="246"/>
        <v>4411800</v>
      </c>
      <c r="AV1083">
        <v>57.15</v>
      </c>
      <c r="AW1083">
        <v>1.58</v>
      </c>
      <c r="AX1083">
        <v>55.56</v>
      </c>
    </row>
    <row r="1084" spans="1:50" ht="12.75" hidden="1" customHeight="1" outlineLevel="1">
      <c r="A1084" t="s">
        <v>447</v>
      </c>
      <c r="B1084" s="8" t="s">
        <v>2400</v>
      </c>
      <c r="C1084" s="1">
        <f t="shared" si="236"/>
        <v>3544</v>
      </c>
      <c r="D1084" s="8">
        <f>IF(N1084&gt;0, RANK(N1084,(N1084:P1084,Q1084:AE1084)),0)</f>
        <v>1</v>
      </c>
      <c r="E1084" s="8">
        <f>IF(O1084&gt;0,RANK(O1084,(N1084:P1084,Q1084:AE1084)),0)</f>
        <v>2</v>
      </c>
      <c r="F1084" s="8">
        <f t="shared" si="237"/>
        <v>0</v>
      </c>
      <c r="G1084" s="61">
        <f t="shared" si="238"/>
        <v>2562</v>
      </c>
      <c r="H1084" s="66">
        <f t="shared" si="239"/>
        <v>0.72291196388261847</v>
      </c>
      <c r="I1084" s="7"/>
      <c r="J1084" s="2">
        <f t="shared" si="240"/>
        <v>0.85948081264108356</v>
      </c>
      <c r="K1084" s="2">
        <f t="shared" si="241"/>
        <v>0.13656884875846501</v>
      </c>
      <c r="L1084" s="2">
        <f t="shared" si="242"/>
        <v>0</v>
      </c>
      <c r="M1084" s="2">
        <f t="shared" si="243"/>
        <v>3.9503386004514363E-3</v>
      </c>
      <c r="N1084" s="61">
        <v>3046</v>
      </c>
      <c r="O1084" s="61">
        <v>484</v>
      </c>
      <c r="X1084" s="61">
        <v>14</v>
      </c>
      <c r="AG1084" t="str">
        <f t="shared" si="244"/>
        <v>Central Falls</v>
      </c>
      <c r="AH1084" t="s">
        <v>872</v>
      </c>
      <c r="AI1084">
        <v>1</v>
      </c>
      <c r="AK1084">
        <v>1</v>
      </c>
      <c r="AL1084" s="105">
        <v>44</v>
      </c>
      <c r="AM1084" s="107">
        <v>7</v>
      </c>
      <c r="AN1084" s="107">
        <v>10</v>
      </c>
      <c r="AO1084" s="111">
        <v>14140</v>
      </c>
      <c r="AP1084" s="111">
        <f t="shared" si="245"/>
        <v>44007</v>
      </c>
      <c r="AQ1084" t="s">
        <v>1462</v>
      </c>
      <c r="AR1084">
        <f t="shared" si="246"/>
        <v>4414140</v>
      </c>
      <c r="AV1084">
        <v>1.29</v>
      </c>
      <c r="AW1084">
        <v>0.08</v>
      </c>
      <c r="AX1084">
        <v>1.21</v>
      </c>
    </row>
    <row r="1085" spans="1:50" ht="12.75" hidden="1" customHeight="1" outlineLevel="1">
      <c r="A1085" t="s">
        <v>2481</v>
      </c>
      <c r="B1085" s="8" t="s">
        <v>2400</v>
      </c>
      <c r="C1085" s="1">
        <f t="shared" si="236"/>
        <v>3939</v>
      </c>
      <c r="D1085" s="8">
        <f>IF(N1085&gt;0, RANK(N1085,(N1085:P1085,Q1085:AE1085)),0)</f>
        <v>1</v>
      </c>
      <c r="E1085" s="8">
        <f>IF(O1085&gt;0,RANK(O1085,(N1085:P1085,Q1085:AE1085)),0)</f>
        <v>2</v>
      </c>
      <c r="F1085" s="8">
        <f t="shared" si="237"/>
        <v>0</v>
      </c>
      <c r="G1085" s="61">
        <f t="shared" si="238"/>
        <v>709</v>
      </c>
      <c r="H1085" s="66">
        <f t="shared" si="239"/>
        <v>0.17999492256917998</v>
      </c>
      <c r="I1085" s="7"/>
      <c r="J1085" s="2">
        <f t="shared" si="240"/>
        <v>0.58898197512058903</v>
      </c>
      <c r="K1085" s="2">
        <f t="shared" si="241"/>
        <v>0.40898705255140899</v>
      </c>
      <c r="L1085" s="2">
        <f t="shared" si="242"/>
        <v>0</v>
      </c>
      <c r="M1085" s="2">
        <f t="shared" si="243"/>
        <v>2.0309723280019787E-3</v>
      </c>
      <c r="N1085" s="61">
        <v>2320</v>
      </c>
      <c r="O1085" s="61">
        <v>1611</v>
      </c>
      <c r="X1085" s="61">
        <v>8</v>
      </c>
      <c r="AG1085" t="str">
        <f t="shared" si="244"/>
        <v>Charlestown</v>
      </c>
      <c r="AH1085" t="s">
        <v>342</v>
      </c>
      <c r="AI1085">
        <v>2</v>
      </c>
      <c r="AK1085">
        <v>1</v>
      </c>
      <c r="AL1085" s="105">
        <v>44</v>
      </c>
      <c r="AM1085" s="107">
        <v>9</v>
      </c>
      <c r="AN1085" s="107">
        <v>5</v>
      </c>
      <c r="AO1085" s="111">
        <v>14500</v>
      </c>
      <c r="AP1085" s="111">
        <f t="shared" si="245"/>
        <v>44009</v>
      </c>
      <c r="AQ1085" t="s">
        <v>2345</v>
      </c>
      <c r="AR1085">
        <f t="shared" si="246"/>
        <v>4414500</v>
      </c>
      <c r="AV1085">
        <v>59.29</v>
      </c>
      <c r="AW1085">
        <v>22.45</v>
      </c>
      <c r="AX1085">
        <v>36.840000000000003</v>
      </c>
    </row>
    <row r="1086" spans="1:50" ht="12.75" hidden="1" customHeight="1" outlineLevel="1">
      <c r="A1086" t="s">
        <v>1127</v>
      </c>
      <c r="B1086" s="8" t="s">
        <v>2400</v>
      </c>
      <c r="C1086" s="1">
        <f t="shared" si="236"/>
        <v>15620</v>
      </c>
      <c r="D1086" s="8">
        <f>IF(N1086&gt;0, RANK(N1086,(N1086:P1086,Q1086:AE1086)),0)</f>
        <v>1</v>
      </c>
      <c r="E1086" s="8">
        <f>IF(O1086&gt;0,RANK(O1086,(N1086:P1086,Q1086:AE1086)),0)</f>
        <v>2</v>
      </c>
      <c r="F1086" s="8">
        <f t="shared" si="237"/>
        <v>0</v>
      </c>
      <c r="G1086" s="61">
        <f t="shared" si="238"/>
        <v>2484</v>
      </c>
      <c r="H1086" s="66">
        <f t="shared" si="239"/>
        <v>0.15902688860435341</v>
      </c>
      <c r="I1086" s="7"/>
      <c r="J1086" s="2">
        <f t="shared" si="240"/>
        <v>0.57823303457106279</v>
      </c>
      <c r="K1086" s="2">
        <f t="shared" si="241"/>
        <v>0.41920614596670935</v>
      </c>
      <c r="L1086" s="2">
        <f t="shared" si="242"/>
        <v>0</v>
      </c>
      <c r="M1086" s="2">
        <f t="shared" si="243"/>
        <v>2.5608194622278591E-3</v>
      </c>
      <c r="N1086" s="61">
        <v>9032</v>
      </c>
      <c r="O1086" s="61">
        <v>6548</v>
      </c>
      <c r="X1086" s="61">
        <v>40</v>
      </c>
      <c r="AG1086" t="str">
        <f t="shared" si="244"/>
        <v>Coventry</v>
      </c>
      <c r="AH1086" t="s">
        <v>75</v>
      </c>
      <c r="AI1086">
        <v>2</v>
      </c>
      <c r="AK1086">
        <v>1</v>
      </c>
      <c r="AL1086" s="105">
        <v>44</v>
      </c>
      <c r="AM1086" s="107">
        <v>3</v>
      </c>
      <c r="AN1086" s="107">
        <v>5</v>
      </c>
      <c r="AO1086" s="111">
        <v>18640</v>
      </c>
      <c r="AP1086" s="111">
        <f t="shared" si="245"/>
        <v>44003</v>
      </c>
      <c r="AQ1086" t="s">
        <v>2345</v>
      </c>
      <c r="AR1086">
        <f t="shared" si="246"/>
        <v>4418640</v>
      </c>
      <c r="AV1086">
        <v>62.34</v>
      </c>
      <c r="AW1086">
        <v>2.8</v>
      </c>
      <c r="AX1086">
        <v>59.54</v>
      </c>
    </row>
    <row r="1087" spans="1:50" ht="12.75" hidden="1" customHeight="1" outlineLevel="1">
      <c r="A1087" t="s">
        <v>739</v>
      </c>
      <c r="B1087" s="8" t="s">
        <v>2400</v>
      </c>
      <c r="C1087" s="1">
        <f t="shared" si="236"/>
        <v>32572</v>
      </c>
      <c r="D1087" s="8">
        <f>IF(N1087&gt;0, RANK(N1087,(N1087:P1087,Q1087:AE1087)),0)</f>
        <v>1</v>
      </c>
      <c r="E1087" s="8">
        <f>IF(O1087&gt;0,RANK(O1087,(N1087:P1087,Q1087:AE1087)),0)</f>
        <v>2</v>
      </c>
      <c r="F1087" s="8">
        <f t="shared" si="237"/>
        <v>0</v>
      </c>
      <c r="G1087" s="61">
        <f t="shared" si="238"/>
        <v>8842</v>
      </c>
      <c r="H1087" s="66">
        <f t="shared" si="239"/>
        <v>0.27146014982193295</v>
      </c>
      <c r="I1087" s="7"/>
      <c r="J1087" s="2">
        <f t="shared" si="240"/>
        <v>0.63428711776986368</v>
      </c>
      <c r="K1087" s="2">
        <f t="shared" si="241"/>
        <v>0.36282696794793073</v>
      </c>
      <c r="L1087" s="2">
        <f t="shared" si="242"/>
        <v>0</v>
      </c>
      <c r="M1087" s="2">
        <f t="shared" si="243"/>
        <v>2.8859142822055817E-3</v>
      </c>
      <c r="N1087" s="61">
        <v>20660</v>
      </c>
      <c r="O1087" s="61">
        <v>11818</v>
      </c>
      <c r="X1087" s="61">
        <v>94</v>
      </c>
      <c r="AG1087" t="str">
        <f t="shared" si="244"/>
        <v>Cranston</v>
      </c>
      <c r="AH1087" t="s">
        <v>872</v>
      </c>
      <c r="AI1087">
        <v>2</v>
      </c>
      <c r="AK1087">
        <v>1</v>
      </c>
      <c r="AL1087" s="105">
        <v>44</v>
      </c>
      <c r="AM1087" s="107">
        <v>7</v>
      </c>
      <c r="AN1087" s="107">
        <v>15</v>
      </c>
      <c r="AO1087" s="111">
        <v>19180</v>
      </c>
      <c r="AP1087" s="111">
        <f t="shared" si="245"/>
        <v>44007</v>
      </c>
      <c r="AQ1087" t="s">
        <v>1462</v>
      </c>
      <c r="AR1087">
        <f t="shared" si="246"/>
        <v>4419180</v>
      </c>
      <c r="AV1087">
        <v>29.93</v>
      </c>
      <c r="AW1087">
        <v>1.36</v>
      </c>
      <c r="AX1087">
        <v>28.57</v>
      </c>
    </row>
    <row r="1088" spans="1:50" ht="12.75" hidden="1" customHeight="1" outlineLevel="1">
      <c r="A1088" t="s">
        <v>1076</v>
      </c>
      <c r="B1088" s="8" t="s">
        <v>2400</v>
      </c>
      <c r="C1088" s="1">
        <f t="shared" si="236"/>
        <v>15704</v>
      </c>
      <c r="D1088" s="8">
        <f>IF(N1088&gt;0, RANK(N1088,(N1088:P1088,Q1088:AE1088)),0)</f>
        <v>1</v>
      </c>
      <c r="E1088" s="8">
        <f>IF(O1088&gt;0,RANK(O1088,(N1088:P1088,Q1088:AE1088)),0)</f>
        <v>2</v>
      </c>
      <c r="F1088" s="8">
        <f t="shared" si="237"/>
        <v>0</v>
      </c>
      <c r="G1088" s="61">
        <f t="shared" si="238"/>
        <v>3106</v>
      </c>
      <c r="H1088" s="66">
        <f t="shared" si="239"/>
        <v>0.19778400407539481</v>
      </c>
      <c r="I1088" s="7"/>
      <c r="J1088" s="2">
        <f t="shared" si="240"/>
        <v>0.59780947529291906</v>
      </c>
      <c r="K1088" s="2">
        <f t="shared" si="241"/>
        <v>0.40002547121752419</v>
      </c>
      <c r="L1088" s="2">
        <f t="shared" si="242"/>
        <v>0</v>
      </c>
      <c r="M1088" s="2">
        <f t="shared" si="243"/>
        <v>2.1650534895567564E-3</v>
      </c>
      <c r="N1088" s="61">
        <v>9388</v>
      </c>
      <c r="O1088" s="61">
        <v>6282</v>
      </c>
      <c r="X1088" s="61">
        <v>34</v>
      </c>
      <c r="AG1088" t="str">
        <f t="shared" si="244"/>
        <v>Cumberland</v>
      </c>
      <c r="AH1088" t="s">
        <v>872</v>
      </c>
      <c r="AI1088">
        <v>1</v>
      </c>
      <c r="AK1088">
        <v>1</v>
      </c>
      <c r="AL1088" s="105">
        <v>44</v>
      </c>
      <c r="AM1088" s="107">
        <v>7</v>
      </c>
      <c r="AN1088" s="107">
        <v>20</v>
      </c>
      <c r="AO1088" s="111">
        <v>20080</v>
      </c>
      <c r="AP1088" s="111">
        <f t="shared" si="245"/>
        <v>44007</v>
      </c>
      <c r="AQ1088" t="s">
        <v>2345</v>
      </c>
      <c r="AR1088">
        <f t="shared" si="246"/>
        <v>4420080</v>
      </c>
      <c r="AV1088">
        <v>28.25</v>
      </c>
      <c r="AW1088">
        <v>1.46</v>
      </c>
      <c r="AX1088">
        <v>26.79</v>
      </c>
    </row>
    <row r="1089" spans="1:50" ht="12.75" hidden="1" customHeight="1" outlineLevel="1">
      <c r="A1089" t="s">
        <v>962</v>
      </c>
      <c r="B1089" s="8" t="s">
        <v>2400</v>
      </c>
      <c r="C1089" s="1">
        <f t="shared" si="236"/>
        <v>6900</v>
      </c>
      <c r="D1089" s="8">
        <f>IF(N1089&gt;0, RANK(N1089,(N1089:P1089,Q1089:AE1089)),0)</f>
        <v>2</v>
      </c>
      <c r="E1089" s="8">
        <f>IF(O1089&gt;0,RANK(O1089,(N1089:P1089,Q1089:AE1089)),0)</f>
        <v>1</v>
      </c>
      <c r="F1089" s="8">
        <f t="shared" si="237"/>
        <v>0</v>
      </c>
      <c r="G1089" s="61">
        <f t="shared" si="238"/>
        <v>122</v>
      </c>
      <c r="H1089" s="66">
        <f t="shared" si="239"/>
        <v>1.7681159420289853E-2</v>
      </c>
      <c r="I1089" s="7"/>
      <c r="J1089" s="2">
        <f t="shared" si="240"/>
        <v>0.4901449275362319</v>
      </c>
      <c r="K1089" s="2">
        <f t="shared" si="241"/>
        <v>0.50782608695652176</v>
      </c>
      <c r="L1089" s="2">
        <f t="shared" si="242"/>
        <v>0</v>
      </c>
      <c r="M1089" s="2">
        <f t="shared" si="243"/>
        <v>2.0289855072462837E-3</v>
      </c>
      <c r="N1089" s="61">
        <v>3382</v>
      </c>
      <c r="O1089" s="61">
        <v>3504</v>
      </c>
      <c r="X1089" s="61">
        <v>14</v>
      </c>
      <c r="AG1089" t="str">
        <f t="shared" si="244"/>
        <v>East Greenwich</v>
      </c>
      <c r="AH1089" t="s">
        <v>75</v>
      </c>
      <c r="AI1089">
        <v>2</v>
      </c>
      <c r="AK1089">
        <v>1</v>
      </c>
      <c r="AL1089" s="105">
        <v>44</v>
      </c>
      <c r="AM1089" s="107">
        <v>3</v>
      </c>
      <c r="AN1089" s="107">
        <v>10</v>
      </c>
      <c r="AO1089" s="111">
        <v>22240</v>
      </c>
      <c r="AP1089" s="111">
        <f t="shared" si="245"/>
        <v>44003</v>
      </c>
      <c r="AQ1089" t="s">
        <v>2345</v>
      </c>
      <c r="AR1089">
        <f t="shared" si="246"/>
        <v>4422240</v>
      </c>
      <c r="AV1089">
        <v>16.71</v>
      </c>
      <c r="AW1089">
        <v>0.14000000000000001</v>
      </c>
      <c r="AX1089">
        <v>16.579999999999998</v>
      </c>
    </row>
    <row r="1090" spans="1:50" ht="12.75" hidden="1" customHeight="1" outlineLevel="1">
      <c r="A1090" t="s">
        <v>459</v>
      </c>
      <c r="B1090" s="8" t="s">
        <v>2400</v>
      </c>
      <c r="C1090" s="1">
        <f t="shared" si="236"/>
        <v>18875</v>
      </c>
      <c r="D1090" s="8">
        <f>IF(N1090&gt;0, RANK(N1090,(N1090:P1090,Q1090:AE1090)),0)</f>
        <v>1</v>
      </c>
      <c r="E1090" s="8">
        <f>IF(O1090&gt;0,RANK(O1090,(N1090:P1090,Q1090:AE1090)),0)</f>
        <v>2</v>
      </c>
      <c r="F1090" s="8">
        <f t="shared" si="237"/>
        <v>0</v>
      </c>
      <c r="G1090" s="61">
        <f t="shared" si="238"/>
        <v>8182</v>
      </c>
      <c r="H1090" s="66">
        <f t="shared" si="239"/>
        <v>0.43348344370860925</v>
      </c>
      <c r="I1090" s="7"/>
      <c r="J1090" s="2">
        <f t="shared" si="240"/>
        <v>0.71560264900662252</v>
      </c>
      <c r="K1090" s="2">
        <f t="shared" si="241"/>
        <v>0.28211920529801326</v>
      </c>
      <c r="L1090" s="2">
        <f t="shared" si="242"/>
        <v>0</v>
      </c>
      <c r="M1090" s="2">
        <f t="shared" si="243"/>
        <v>2.2781456953642198E-3</v>
      </c>
      <c r="N1090" s="61">
        <v>13507</v>
      </c>
      <c r="O1090" s="61">
        <v>5325</v>
      </c>
      <c r="X1090" s="61">
        <v>43</v>
      </c>
      <c r="AG1090" t="str">
        <f t="shared" si="244"/>
        <v>East Providence</v>
      </c>
      <c r="AH1090" t="s">
        <v>872</v>
      </c>
      <c r="AI1090">
        <v>1</v>
      </c>
      <c r="AK1090">
        <v>1</v>
      </c>
      <c r="AL1090" s="105">
        <v>44</v>
      </c>
      <c r="AM1090" s="107">
        <v>7</v>
      </c>
      <c r="AN1090" s="107">
        <v>25</v>
      </c>
      <c r="AO1090" s="111">
        <v>22960</v>
      </c>
      <c r="AP1090" s="111">
        <f t="shared" si="245"/>
        <v>44007</v>
      </c>
      <c r="AQ1090" t="s">
        <v>1462</v>
      </c>
      <c r="AR1090">
        <f t="shared" si="246"/>
        <v>4422960</v>
      </c>
      <c r="AV1090">
        <v>16.61</v>
      </c>
      <c r="AW1090">
        <v>3.21</v>
      </c>
      <c r="AX1090">
        <v>13.41</v>
      </c>
    </row>
    <row r="1091" spans="1:50" ht="12.75" hidden="1" customHeight="1" outlineLevel="1">
      <c r="A1091" t="s">
        <v>460</v>
      </c>
      <c r="B1091" s="8" t="s">
        <v>2400</v>
      </c>
      <c r="C1091" s="1">
        <f t="shared" si="236"/>
        <v>3198</v>
      </c>
      <c r="D1091" s="8">
        <f>IF(N1091&gt;0, RANK(N1091,(N1091:P1091,Q1091:AE1091)),0)</f>
        <v>1</v>
      </c>
      <c r="E1091" s="8">
        <f>IF(O1091&gt;0,RANK(O1091,(N1091:P1091,Q1091:AE1091)),0)</f>
        <v>2</v>
      </c>
      <c r="F1091" s="8">
        <f t="shared" si="237"/>
        <v>0</v>
      </c>
      <c r="G1091" s="61">
        <f t="shared" si="238"/>
        <v>178</v>
      </c>
      <c r="H1091" s="66">
        <f t="shared" si="239"/>
        <v>5.5659787367104439E-2</v>
      </c>
      <c r="I1091" s="7"/>
      <c r="J1091" s="2">
        <f t="shared" si="240"/>
        <v>0.52751719824890553</v>
      </c>
      <c r="K1091" s="2">
        <f t="shared" si="241"/>
        <v>0.47185741088180111</v>
      </c>
      <c r="L1091" s="2">
        <f t="shared" si="242"/>
        <v>0</v>
      </c>
      <c r="M1091" s="2">
        <f t="shared" si="243"/>
        <v>6.2539086929336296E-4</v>
      </c>
      <c r="N1091" s="61">
        <v>1687</v>
      </c>
      <c r="O1091" s="61">
        <v>1509</v>
      </c>
      <c r="X1091" s="61">
        <v>2</v>
      </c>
      <c r="AG1091" t="str">
        <f t="shared" si="244"/>
        <v>Exeter</v>
      </c>
      <c r="AH1091" t="s">
        <v>342</v>
      </c>
      <c r="AI1091">
        <v>2</v>
      </c>
      <c r="AK1091">
        <v>1</v>
      </c>
      <c r="AL1091" s="105">
        <v>44</v>
      </c>
      <c r="AM1091" s="107">
        <v>9</v>
      </c>
      <c r="AN1091" s="107">
        <v>10</v>
      </c>
      <c r="AO1091" s="111">
        <v>25300</v>
      </c>
      <c r="AP1091" s="111">
        <f t="shared" si="245"/>
        <v>44009</v>
      </c>
      <c r="AQ1091" t="s">
        <v>2345</v>
      </c>
      <c r="AR1091">
        <f t="shared" si="246"/>
        <v>4425300</v>
      </c>
      <c r="AV1091">
        <v>58.38</v>
      </c>
      <c r="AW1091">
        <v>0.67</v>
      </c>
      <c r="AX1091">
        <v>57.71</v>
      </c>
    </row>
    <row r="1092" spans="1:50" ht="12.75" hidden="1" customHeight="1" outlineLevel="1">
      <c r="A1092" t="s">
        <v>506</v>
      </c>
      <c r="B1092" s="8" t="s">
        <v>2400</v>
      </c>
      <c r="C1092" s="1">
        <f t="shared" si="236"/>
        <v>2353</v>
      </c>
      <c r="D1092" s="8">
        <f>IF(N1092&gt;0, RANK(N1092,(N1092:P1092,Q1092:AE1092)),0)</f>
        <v>1</v>
      </c>
      <c r="E1092" s="8">
        <f>IF(O1092&gt;0,RANK(O1092,(N1092:P1092,Q1092:AE1092)),0)</f>
        <v>2</v>
      </c>
      <c r="F1092" s="8">
        <f t="shared" si="237"/>
        <v>0</v>
      </c>
      <c r="G1092" s="61">
        <f t="shared" si="238"/>
        <v>192</v>
      </c>
      <c r="H1092" s="66">
        <f t="shared" si="239"/>
        <v>8.159796005099873E-2</v>
      </c>
      <c r="I1092" s="7"/>
      <c r="J1092" s="2">
        <f t="shared" si="240"/>
        <v>0.54058648533786657</v>
      </c>
      <c r="K1092" s="2">
        <f t="shared" si="241"/>
        <v>0.45898852528686784</v>
      </c>
      <c r="L1092" s="2">
        <f t="shared" si="242"/>
        <v>0</v>
      </c>
      <c r="M1092" s="2">
        <f t="shared" si="243"/>
        <v>4.2498937526558311E-4</v>
      </c>
      <c r="N1092" s="61">
        <v>1272</v>
      </c>
      <c r="O1092" s="61">
        <v>1080</v>
      </c>
      <c r="X1092" s="61">
        <v>1</v>
      </c>
      <c r="AG1092" t="str">
        <f t="shared" si="244"/>
        <v>Foster</v>
      </c>
      <c r="AH1092" t="s">
        <v>872</v>
      </c>
      <c r="AI1092">
        <v>2</v>
      </c>
      <c r="AK1092">
        <v>1</v>
      </c>
      <c r="AL1092" s="105">
        <v>44</v>
      </c>
      <c r="AM1092" s="107">
        <v>7</v>
      </c>
      <c r="AN1092" s="107">
        <v>30</v>
      </c>
      <c r="AO1092" s="111">
        <v>27460</v>
      </c>
      <c r="AP1092" s="111">
        <f t="shared" si="245"/>
        <v>44007</v>
      </c>
      <c r="AQ1092" t="s">
        <v>2345</v>
      </c>
      <c r="AR1092">
        <f t="shared" si="246"/>
        <v>4427460</v>
      </c>
      <c r="AV1092">
        <v>51.87</v>
      </c>
      <c r="AW1092">
        <v>0.73</v>
      </c>
      <c r="AX1092">
        <v>51.14</v>
      </c>
    </row>
    <row r="1093" spans="1:50" ht="12.75" hidden="1" customHeight="1" outlineLevel="1">
      <c r="A1093" t="s">
        <v>2529</v>
      </c>
      <c r="B1093" s="8" t="s">
        <v>2400</v>
      </c>
      <c r="C1093" s="1">
        <f t="shared" si="236"/>
        <v>4860</v>
      </c>
      <c r="D1093" s="8">
        <f>IF(N1093&gt;0, RANK(N1093,(N1093:P1093,Q1093:AE1093)),0)</f>
        <v>1</v>
      </c>
      <c r="E1093" s="8">
        <f>IF(O1093&gt;0,RANK(O1093,(N1093:P1093,Q1093:AE1093)),0)</f>
        <v>2</v>
      </c>
      <c r="F1093" s="8">
        <f t="shared" si="237"/>
        <v>0</v>
      </c>
      <c r="G1093" s="61">
        <f t="shared" si="238"/>
        <v>242</v>
      </c>
      <c r="H1093" s="66">
        <f t="shared" si="239"/>
        <v>4.9794238683127573E-2</v>
      </c>
      <c r="I1093" s="7"/>
      <c r="J1093" s="2">
        <f t="shared" si="240"/>
        <v>0.52448559670781891</v>
      </c>
      <c r="K1093" s="2">
        <f t="shared" si="241"/>
        <v>0.47469135802469137</v>
      </c>
      <c r="L1093" s="2">
        <f t="shared" si="242"/>
        <v>0</v>
      </c>
      <c r="M1093" s="2">
        <f t="shared" si="243"/>
        <v>8.2304526748971929E-4</v>
      </c>
      <c r="N1093" s="61">
        <v>2549</v>
      </c>
      <c r="O1093" s="61">
        <v>2307</v>
      </c>
      <c r="X1093" s="61">
        <v>4</v>
      </c>
      <c r="AG1093" t="str">
        <f t="shared" si="244"/>
        <v>Glocester</v>
      </c>
      <c r="AH1093" t="s">
        <v>872</v>
      </c>
      <c r="AI1093">
        <v>2</v>
      </c>
      <c r="AK1093">
        <v>1</v>
      </c>
      <c r="AL1093" s="105">
        <v>44</v>
      </c>
      <c r="AM1093" s="107">
        <v>7</v>
      </c>
      <c r="AN1093" s="107">
        <v>35</v>
      </c>
      <c r="AO1093" s="111">
        <v>30340</v>
      </c>
      <c r="AP1093" s="111">
        <f t="shared" si="245"/>
        <v>44007</v>
      </c>
      <c r="AQ1093" t="s">
        <v>2345</v>
      </c>
      <c r="AR1093">
        <f t="shared" si="246"/>
        <v>4430340</v>
      </c>
      <c r="AV1093">
        <v>56.84</v>
      </c>
      <c r="AW1093">
        <v>2.02</v>
      </c>
      <c r="AX1093">
        <v>54.82</v>
      </c>
    </row>
    <row r="1094" spans="1:50" ht="12.75" hidden="1" customHeight="1" outlineLevel="1">
      <c r="A1094" t="s">
        <v>1778</v>
      </c>
      <c r="B1094" s="8" t="s">
        <v>2400</v>
      </c>
      <c r="C1094" s="1">
        <f t="shared" si="236"/>
        <v>3647</v>
      </c>
      <c r="D1094" s="8">
        <f>IF(N1094&gt;0, RANK(N1094,(N1094:P1094,Q1094:AE1094)),0)</f>
        <v>1</v>
      </c>
      <c r="E1094" s="8">
        <f>IF(O1094&gt;0,RANK(O1094,(N1094:P1094,Q1094:AE1094)),0)</f>
        <v>2</v>
      </c>
      <c r="F1094" s="8">
        <f t="shared" si="237"/>
        <v>0</v>
      </c>
      <c r="G1094" s="61">
        <f t="shared" si="238"/>
        <v>623</v>
      </c>
      <c r="H1094" s="66">
        <f t="shared" si="239"/>
        <v>0.17082533589251439</v>
      </c>
      <c r="I1094" s="7"/>
      <c r="J1094" s="2">
        <f t="shared" si="240"/>
        <v>0.5845900740334522</v>
      </c>
      <c r="K1094" s="2">
        <f t="shared" si="241"/>
        <v>0.41376473814093778</v>
      </c>
      <c r="L1094" s="2">
        <f t="shared" si="242"/>
        <v>0</v>
      </c>
      <c r="M1094" s="2">
        <f t="shared" si="243"/>
        <v>1.6451878256100172E-3</v>
      </c>
      <c r="N1094" s="61">
        <v>2132</v>
      </c>
      <c r="O1094" s="61">
        <v>1509</v>
      </c>
      <c r="X1094" s="61">
        <v>6</v>
      </c>
      <c r="AG1094" t="str">
        <f t="shared" si="244"/>
        <v>Hopkinton</v>
      </c>
      <c r="AH1094" t="s">
        <v>342</v>
      </c>
      <c r="AI1094">
        <v>2</v>
      </c>
      <c r="AK1094">
        <v>1</v>
      </c>
      <c r="AL1094" s="105">
        <v>44</v>
      </c>
      <c r="AM1094" s="107">
        <v>9</v>
      </c>
      <c r="AN1094" s="107">
        <v>15</v>
      </c>
      <c r="AO1094" s="111">
        <v>35380</v>
      </c>
      <c r="AP1094" s="111">
        <f t="shared" si="245"/>
        <v>44009</v>
      </c>
      <c r="AQ1094" t="s">
        <v>2345</v>
      </c>
      <c r="AR1094">
        <f t="shared" si="246"/>
        <v>4435380</v>
      </c>
      <c r="AV1094">
        <v>44.13</v>
      </c>
      <c r="AW1094">
        <v>1.1399999999999999</v>
      </c>
      <c r="AX1094">
        <v>42.99</v>
      </c>
    </row>
    <row r="1095" spans="1:50" ht="12.75" hidden="1" customHeight="1" outlineLevel="1">
      <c r="A1095" t="s">
        <v>1790</v>
      </c>
      <c r="B1095" s="8" t="s">
        <v>2400</v>
      </c>
      <c r="C1095" s="1">
        <f t="shared" si="236"/>
        <v>3376</v>
      </c>
      <c r="D1095" s="8">
        <f>IF(N1095&gt;0, RANK(N1095,(N1095:P1095,Q1095:AE1095)),0)</f>
        <v>1</v>
      </c>
      <c r="E1095" s="8">
        <f>IF(O1095&gt;0,RANK(O1095,(N1095:P1095,Q1095:AE1095)),0)</f>
        <v>2</v>
      </c>
      <c r="F1095" s="8">
        <f t="shared" si="237"/>
        <v>0</v>
      </c>
      <c r="G1095" s="61">
        <f t="shared" si="238"/>
        <v>817</v>
      </c>
      <c r="H1095" s="66">
        <f t="shared" si="239"/>
        <v>0.24200236966824645</v>
      </c>
      <c r="I1095" s="7"/>
      <c r="J1095" s="2">
        <f t="shared" si="240"/>
        <v>0.62026066350710896</v>
      </c>
      <c r="K1095" s="2">
        <f t="shared" si="241"/>
        <v>0.37825829383886256</v>
      </c>
      <c r="L1095" s="2">
        <f t="shared" si="242"/>
        <v>0</v>
      </c>
      <c r="M1095" s="2">
        <f t="shared" si="243"/>
        <v>1.481042654028486E-3</v>
      </c>
      <c r="N1095" s="61">
        <v>2094</v>
      </c>
      <c r="O1095" s="61">
        <v>1277</v>
      </c>
      <c r="X1095" s="61">
        <v>5</v>
      </c>
      <c r="AG1095" t="str">
        <f t="shared" si="244"/>
        <v>Jamestown</v>
      </c>
      <c r="AH1095" t="s">
        <v>829</v>
      </c>
      <c r="AI1095">
        <v>1</v>
      </c>
      <c r="AK1095">
        <v>1</v>
      </c>
      <c r="AL1095" s="105">
        <v>44</v>
      </c>
      <c r="AM1095" s="107">
        <v>5</v>
      </c>
      <c r="AN1095" s="107">
        <v>5</v>
      </c>
      <c r="AO1095" s="111">
        <v>36820</v>
      </c>
      <c r="AP1095" s="111">
        <f t="shared" si="245"/>
        <v>44005</v>
      </c>
      <c r="AQ1095" t="s">
        <v>2345</v>
      </c>
      <c r="AR1095">
        <f t="shared" si="246"/>
        <v>4436820</v>
      </c>
      <c r="AV1095">
        <v>35.340000000000003</v>
      </c>
      <c r="AW1095">
        <v>25.64</v>
      </c>
      <c r="AX1095">
        <v>9.69</v>
      </c>
    </row>
    <row r="1096" spans="1:50" ht="12.75" hidden="1" customHeight="1" outlineLevel="1">
      <c r="A1096" t="s">
        <v>1645</v>
      </c>
      <c r="B1096" s="8" t="s">
        <v>2400</v>
      </c>
      <c r="C1096" s="1">
        <f t="shared" si="236"/>
        <v>12363</v>
      </c>
      <c r="D1096" s="8">
        <f>IF(N1096&gt;0, RANK(N1096,(N1096:P1096,Q1096:AE1096)),0)</f>
        <v>1</v>
      </c>
      <c r="E1096" s="8">
        <f>IF(O1096&gt;0,RANK(O1096,(N1096:P1096,Q1096:AE1096)),0)</f>
        <v>2</v>
      </c>
      <c r="F1096" s="8">
        <f t="shared" si="237"/>
        <v>0</v>
      </c>
      <c r="G1096" s="61">
        <f t="shared" si="238"/>
        <v>2751</v>
      </c>
      <c r="H1096" s="66">
        <f t="shared" si="239"/>
        <v>0.22251880611502062</v>
      </c>
      <c r="I1096" s="7"/>
      <c r="J1096" s="2">
        <f t="shared" si="240"/>
        <v>0.60972255924937313</v>
      </c>
      <c r="K1096" s="2">
        <f t="shared" si="241"/>
        <v>0.38720375313435251</v>
      </c>
      <c r="L1096" s="2">
        <f t="shared" si="242"/>
        <v>0</v>
      </c>
      <c r="M1096" s="2">
        <f t="shared" si="243"/>
        <v>3.0736876162743565E-3</v>
      </c>
      <c r="N1096" s="61">
        <v>7538</v>
      </c>
      <c r="O1096" s="61">
        <v>4787</v>
      </c>
      <c r="X1096" s="61">
        <v>38</v>
      </c>
      <c r="AG1096" t="str">
        <f t="shared" si="244"/>
        <v>Johnston</v>
      </c>
      <c r="AH1096" t="s">
        <v>872</v>
      </c>
      <c r="AI1096">
        <v>2</v>
      </c>
      <c r="AK1096">
        <v>1</v>
      </c>
      <c r="AL1096" s="105">
        <v>44</v>
      </c>
      <c r="AM1096" s="107">
        <v>7</v>
      </c>
      <c r="AN1096" s="107">
        <v>40</v>
      </c>
      <c r="AO1096" s="111">
        <v>37720</v>
      </c>
      <c r="AP1096" s="111">
        <f t="shared" si="245"/>
        <v>44007</v>
      </c>
      <c r="AQ1096" t="s">
        <v>2345</v>
      </c>
      <c r="AR1096">
        <f t="shared" si="246"/>
        <v>4437720</v>
      </c>
      <c r="AV1096">
        <v>24.37</v>
      </c>
      <c r="AW1096">
        <v>0.71</v>
      </c>
      <c r="AX1096">
        <v>23.67</v>
      </c>
    </row>
    <row r="1097" spans="1:50" ht="12.75" hidden="1" customHeight="1" outlineLevel="1">
      <c r="A1097" t="s">
        <v>2246</v>
      </c>
      <c r="B1097" s="8" t="s">
        <v>2400</v>
      </c>
      <c r="C1097" s="1">
        <f t="shared" si="236"/>
        <v>10409</v>
      </c>
      <c r="D1097" s="8">
        <f>IF(N1097&gt;0, RANK(N1097,(N1097:P1097,Q1097:AE1097)),0)</f>
        <v>1</v>
      </c>
      <c r="E1097" s="8">
        <f>IF(O1097&gt;0,RANK(O1097,(N1097:P1097,Q1097:AE1097)),0)</f>
        <v>2</v>
      </c>
      <c r="F1097" s="8">
        <f t="shared" si="237"/>
        <v>0</v>
      </c>
      <c r="G1097" s="61">
        <f t="shared" si="238"/>
        <v>1718</v>
      </c>
      <c r="H1097" s="66">
        <f t="shared" si="239"/>
        <v>0.16504947641464118</v>
      </c>
      <c r="I1097" s="7"/>
      <c r="J1097" s="2">
        <f t="shared" si="240"/>
        <v>0.58141992506484774</v>
      </c>
      <c r="K1097" s="2">
        <f t="shared" si="241"/>
        <v>0.41637044865020656</v>
      </c>
      <c r="L1097" s="2">
        <f t="shared" si="242"/>
        <v>0</v>
      </c>
      <c r="M1097" s="2">
        <f t="shared" si="243"/>
        <v>2.2096262849456982E-3</v>
      </c>
      <c r="N1097" s="61">
        <v>6052</v>
      </c>
      <c r="O1097" s="61">
        <v>4334</v>
      </c>
      <c r="X1097" s="61">
        <v>23</v>
      </c>
      <c r="AG1097" t="str">
        <f t="shared" si="244"/>
        <v>Lincoln</v>
      </c>
      <c r="AH1097" t="s">
        <v>872</v>
      </c>
      <c r="AI1097">
        <v>1</v>
      </c>
      <c r="AK1097">
        <v>1</v>
      </c>
      <c r="AL1097" s="105">
        <v>44</v>
      </c>
      <c r="AM1097" s="107">
        <v>7</v>
      </c>
      <c r="AN1097" s="107">
        <v>45</v>
      </c>
      <c r="AO1097" s="111">
        <v>41500</v>
      </c>
      <c r="AP1097" s="111">
        <f t="shared" si="245"/>
        <v>44007</v>
      </c>
      <c r="AQ1097" t="s">
        <v>2345</v>
      </c>
      <c r="AR1097">
        <f t="shared" si="246"/>
        <v>4441500</v>
      </c>
      <c r="AV1097">
        <v>18.95</v>
      </c>
      <c r="AW1097">
        <v>0.72</v>
      </c>
      <c r="AX1097">
        <v>18.23</v>
      </c>
    </row>
    <row r="1098" spans="1:50" ht="12.75" hidden="1" customHeight="1" outlineLevel="1">
      <c r="A1098" t="s">
        <v>2256</v>
      </c>
      <c r="B1098" s="8" t="s">
        <v>2400</v>
      </c>
      <c r="C1098" s="1">
        <f t="shared" si="236"/>
        <v>2073</v>
      </c>
      <c r="D1098" s="8">
        <f>IF(N1098&gt;0, RANK(N1098,(N1098:P1098,Q1098:AE1098)),0)</f>
        <v>1</v>
      </c>
      <c r="E1098" s="8">
        <f>IF(O1098&gt;0,RANK(O1098,(N1098:P1098,Q1098:AE1098)),0)</f>
        <v>2</v>
      </c>
      <c r="F1098" s="8">
        <f t="shared" si="237"/>
        <v>0</v>
      </c>
      <c r="G1098" s="61">
        <f t="shared" si="238"/>
        <v>180</v>
      </c>
      <c r="H1098" s="66">
        <f t="shared" si="239"/>
        <v>8.6830680173661356E-2</v>
      </c>
      <c r="I1098" s="7"/>
      <c r="J1098" s="2">
        <f t="shared" si="240"/>
        <v>0.54317414375301498</v>
      </c>
      <c r="K1098" s="2">
        <f t="shared" si="241"/>
        <v>0.45634346357935357</v>
      </c>
      <c r="L1098" s="2">
        <f t="shared" si="242"/>
        <v>0</v>
      </c>
      <c r="M1098" s="2">
        <f t="shared" si="243"/>
        <v>4.8239266763144828E-4</v>
      </c>
      <c r="N1098" s="61">
        <v>1126</v>
      </c>
      <c r="O1098" s="61">
        <v>946</v>
      </c>
      <c r="X1098" s="61">
        <v>1</v>
      </c>
      <c r="AG1098" t="str">
        <f t="shared" si="244"/>
        <v>Little Compton</v>
      </c>
      <c r="AH1098" t="s">
        <v>829</v>
      </c>
      <c r="AI1098">
        <v>1</v>
      </c>
      <c r="AK1098">
        <v>1</v>
      </c>
      <c r="AL1098" s="105">
        <v>44</v>
      </c>
      <c r="AM1098" s="107">
        <v>5</v>
      </c>
      <c r="AN1098" s="107">
        <v>10</v>
      </c>
      <c r="AO1098" s="111">
        <v>42400</v>
      </c>
      <c r="AP1098" s="111">
        <f t="shared" si="245"/>
        <v>44005</v>
      </c>
      <c r="AQ1098" t="s">
        <v>2345</v>
      </c>
      <c r="AR1098">
        <f t="shared" si="246"/>
        <v>4442400</v>
      </c>
      <c r="AV1098">
        <v>28.9</v>
      </c>
      <c r="AW1098">
        <v>8.0299999999999994</v>
      </c>
      <c r="AX1098">
        <v>20.87</v>
      </c>
    </row>
    <row r="1099" spans="1:50" ht="12.75" hidden="1" customHeight="1" outlineLevel="1">
      <c r="A1099" t="s">
        <v>2257</v>
      </c>
      <c r="B1099" s="8" t="s">
        <v>2400</v>
      </c>
      <c r="C1099" s="1">
        <f t="shared" si="236"/>
        <v>6754</v>
      </c>
      <c r="D1099" s="8">
        <f>IF(N1099&gt;0, RANK(N1099,(N1099:P1099,Q1099:AE1099)),0)</f>
        <v>1</v>
      </c>
      <c r="E1099" s="8">
        <f>IF(O1099&gt;0,RANK(O1099,(N1099:P1099,Q1099:AE1099)),0)</f>
        <v>2</v>
      </c>
      <c r="F1099" s="8">
        <f t="shared" si="237"/>
        <v>0</v>
      </c>
      <c r="G1099" s="61">
        <f t="shared" si="238"/>
        <v>1658</v>
      </c>
      <c r="H1099" s="66">
        <f t="shared" si="239"/>
        <v>0.24548415753627481</v>
      </c>
      <c r="I1099" s="7"/>
      <c r="J1099" s="2">
        <f t="shared" si="240"/>
        <v>0.6224459579508439</v>
      </c>
      <c r="K1099" s="2">
        <f t="shared" si="241"/>
        <v>0.37696180041456917</v>
      </c>
      <c r="L1099" s="2">
        <f t="shared" si="242"/>
        <v>0</v>
      </c>
      <c r="M1099" s="2">
        <f t="shared" si="243"/>
        <v>5.9224163458693191E-4</v>
      </c>
      <c r="N1099" s="61">
        <v>4204</v>
      </c>
      <c r="O1099" s="61">
        <v>2546</v>
      </c>
      <c r="X1099" s="61">
        <v>4</v>
      </c>
      <c r="AG1099" t="str">
        <f t="shared" si="244"/>
        <v>Middletown</v>
      </c>
      <c r="AH1099" t="s">
        <v>829</v>
      </c>
      <c r="AI1099">
        <v>1</v>
      </c>
      <c r="AK1099">
        <v>1</v>
      </c>
      <c r="AL1099" s="105">
        <v>44</v>
      </c>
      <c r="AM1099" s="107">
        <v>5</v>
      </c>
      <c r="AN1099" s="107">
        <v>15</v>
      </c>
      <c r="AO1099" s="111">
        <v>45460</v>
      </c>
      <c r="AP1099" s="111">
        <f t="shared" si="245"/>
        <v>44005</v>
      </c>
      <c r="AQ1099" t="s">
        <v>2345</v>
      </c>
      <c r="AR1099">
        <f t="shared" si="246"/>
        <v>4445460</v>
      </c>
      <c r="AV1099">
        <v>14.95</v>
      </c>
      <c r="AW1099">
        <v>1.97</v>
      </c>
      <c r="AX1099">
        <v>12.98</v>
      </c>
    </row>
    <row r="1100" spans="1:50" ht="12.75" hidden="1" customHeight="1" outlineLevel="1">
      <c r="A1100" t="s">
        <v>2184</v>
      </c>
      <c r="B1100" s="8" t="s">
        <v>2400</v>
      </c>
      <c r="C1100" s="1">
        <f t="shared" si="236"/>
        <v>7282</v>
      </c>
      <c r="D1100" s="8">
        <f>IF(N1100&gt;0, RANK(N1100,(N1100:P1100,Q1100:AE1100)),0)</f>
        <v>1</v>
      </c>
      <c r="E1100" s="8">
        <f>IF(O1100&gt;0,RANK(O1100,(N1100:P1100,Q1100:AE1100)),0)</f>
        <v>2</v>
      </c>
      <c r="F1100" s="8">
        <f t="shared" si="237"/>
        <v>0</v>
      </c>
      <c r="G1100" s="61">
        <f t="shared" si="238"/>
        <v>1132</v>
      </c>
      <c r="H1100" s="66">
        <f t="shared" si="239"/>
        <v>0.15545179895633068</v>
      </c>
      <c r="I1100" s="7"/>
      <c r="J1100" s="2">
        <f t="shared" si="240"/>
        <v>0.5762153254600384</v>
      </c>
      <c r="K1100" s="2">
        <f t="shared" si="241"/>
        <v>0.4207635265037078</v>
      </c>
      <c r="L1100" s="2">
        <f t="shared" si="242"/>
        <v>0</v>
      </c>
      <c r="M1100" s="2">
        <f t="shared" si="243"/>
        <v>3.0211480362538068E-3</v>
      </c>
      <c r="N1100" s="61">
        <v>4196</v>
      </c>
      <c r="O1100" s="61">
        <v>3064</v>
      </c>
      <c r="X1100" s="61">
        <v>22</v>
      </c>
      <c r="AG1100" t="str">
        <f t="shared" si="244"/>
        <v>Narragansett</v>
      </c>
      <c r="AH1100" t="s">
        <v>342</v>
      </c>
      <c r="AI1100">
        <v>2</v>
      </c>
      <c r="AK1100">
        <v>1</v>
      </c>
      <c r="AL1100" s="105">
        <v>44</v>
      </c>
      <c r="AM1100" s="107">
        <v>9</v>
      </c>
      <c r="AN1100" s="107">
        <v>20</v>
      </c>
      <c r="AO1100" s="111">
        <v>48340</v>
      </c>
      <c r="AP1100" s="111">
        <f t="shared" si="245"/>
        <v>44009</v>
      </c>
      <c r="AQ1100" t="s">
        <v>2345</v>
      </c>
      <c r="AR1100">
        <f t="shared" si="246"/>
        <v>4448340</v>
      </c>
      <c r="AV1100">
        <v>37.770000000000003</v>
      </c>
      <c r="AW1100">
        <v>23.63</v>
      </c>
      <c r="AX1100">
        <v>14.15</v>
      </c>
    </row>
    <row r="1101" spans="1:50" ht="12.75" hidden="1" customHeight="1" outlineLevel="1">
      <c r="A1101" t="s">
        <v>465</v>
      </c>
      <c r="B1101" s="8" t="s">
        <v>2400</v>
      </c>
      <c r="C1101" s="1">
        <f t="shared" si="236"/>
        <v>924</v>
      </c>
      <c r="D1101" s="8">
        <f>IF(N1101&gt;0, RANK(N1101,(N1101:P1101,Q1101:AE1101)),0)</f>
        <v>1</v>
      </c>
      <c r="E1101" s="8">
        <f>IF(O1101&gt;0,RANK(O1101,(N1101:P1101,Q1101:AE1101)),0)</f>
        <v>2</v>
      </c>
      <c r="F1101" s="8">
        <f t="shared" si="237"/>
        <v>0</v>
      </c>
      <c r="G1101" s="61">
        <f t="shared" si="238"/>
        <v>413</v>
      </c>
      <c r="H1101" s="66">
        <f t="shared" si="239"/>
        <v>0.44696969696969696</v>
      </c>
      <c r="I1101" s="7"/>
      <c r="J1101" s="2">
        <f t="shared" si="240"/>
        <v>0.72294372294372289</v>
      </c>
      <c r="K1101" s="2">
        <f t="shared" si="241"/>
        <v>0.27597402597402598</v>
      </c>
      <c r="L1101" s="2">
        <f t="shared" si="242"/>
        <v>0</v>
      </c>
      <c r="M1101" s="2">
        <f t="shared" si="243"/>
        <v>1.0822510822511289E-3</v>
      </c>
      <c r="N1101" s="61">
        <v>668</v>
      </c>
      <c r="O1101" s="61">
        <v>255</v>
      </c>
      <c r="X1101" s="61">
        <v>1</v>
      </c>
      <c r="AG1101" t="str">
        <f t="shared" si="244"/>
        <v>New Shoreham</v>
      </c>
      <c r="AH1101" t="s">
        <v>342</v>
      </c>
      <c r="AI1101">
        <v>2</v>
      </c>
      <c r="AK1101">
        <v>1</v>
      </c>
      <c r="AL1101" s="105">
        <v>44</v>
      </c>
      <c r="AM1101" s="107">
        <v>9</v>
      </c>
      <c r="AN1101" s="107">
        <v>22</v>
      </c>
      <c r="AO1101" s="111">
        <v>50500</v>
      </c>
      <c r="AP1101" s="111">
        <f t="shared" si="245"/>
        <v>44009</v>
      </c>
      <c r="AQ1101" t="s">
        <v>2345</v>
      </c>
      <c r="AR1101">
        <f t="shared" si="246"/>
        <v>4450500</v>
      </c>
      <c r="AV1101">
        <v>109.5</v>
      </c>
      <c r="AW1101">
        <v>99.77</v>
      </c>
      <c r="AX1101">
        <v>9.73</v>
      </c>
    </row>
    <row r="1102" spans="1:50" ht="12.75" hidden="1" customHeight="1" outlineLevel="1">
      <c r="A1102" t="s">
        <v>829</v>
      </c>
      <c r="B1102" s="8" t="s">
        <v>2400</v>
      </c>
      <c r="C1102" s="1">
        <f t="shared" si="236"/>
        <v>8639</v>
      </c>
      <c r="D1102" s="8">
        <f>IF(N1102&gt;0, RANK(N1102,(N1102:P1102,Q1102:AE1102)),0)</f>
        <v>1</v>
      </c>
      <c r="E1102" s="8">
        <f>IF(O1102&gt;0,RANK(O1102,(N1102:P1102,Q1102:AE1102)),0)</f>
        <v>2</v>
      </c>
      <c r="F1102" s="8">
        <f t="shared" si="237"/>
        <v>0</v>
      </c>
      <c r="G1102" s="61">
        <f t="shared" si="238"/>
        <v>3132</v>
      </c>
      <c r="H1102" s="66">
        <f t="shared" si="239"/>
        <v>0.36254196087510127</v>
      </c>
      <c r="I1102" s="7"/>
      <c r="J1102" s="2">
        <f t="shared" si="240"/>
        <v>0.68051857853918274</v>
      </c>
      <c r="K1102" s="2">
        <f t="shared" si="241"/>
        <v>0.31797661766408147</v>
      </c>
      <c r="L1102" s="2">
        <f t="shared" si="242"/>
        <v>0</v>
      </c>
      <c r="M1102" s="2">
        <f t="shared" si="243"/>
        <v>1.5048037967357875E-3</v>
      </c>
      <c r="N1102" s="61">
        <v>5879</v>
      </c>
      <c r="O1102" s="61">
        <v>2747</v>
      </c>
      <c r="X1102" s="61">
        <v>13</v>
      </c>
      <c r="AG1102" t="str">
        <f t="shared" si="244"/>
        <v>Newport</v>
      </c>
      <c r="AH1102" t="s">
        <v>829</v>
      </c>
      <c r="AI1102">
        <v>1</v>
      </c>
      <c r="AK1102">
        <v>1</v>
      </c>
      <c r="AL1102" s="105">
        <v>44</v>
      </c>
      <c r="AM1102" s="107">
        <v>5</v>
      </c>
      <c r="AN1102" s="107">
        <v>20</v>
      </c>
      <c r="AO1102" s="111">
        <v>49960</v>
      </c>
      <c r="AP1102" s="111">
        <f t="shared" si="245"/>
        <v>44005</v>
      </c>
      <c r="AQ1102" t="s">
        <v>1462</v>
      </c>
      <c r="AR1102">
        <f t="shared" si="246"/>
        <v>4449960</v>
      </c>
      <c r="AV1102">
        <v>11.47</v>
      </c>
      <c r="AW1102">
        <v>3.54</v>
      </c>
      <c r="AX1102">
        <v>7.94</v>
      </c>
    </row>
    <row r="1103" spans="1:50" ht="12.75" hidden="1" customHeight="1" outlineLevel="1">
      <c r="A1103" t="s">
        <v>1226</v>
      </c>
      <c r="B1103" s="8" t="s">
        <v>2400</v>
      </c>
      <c r="C1103" s="1">
        <f t="shared" si="236"/>
        <v>14000</v>
      </c>
      <c r="D1103" s="8">
        <f>IF(N1103&gt;0, RANK(N1103,(N1103:P1103,Q1103:AE1103)),0)</f>
        <v>1</v>
      </c>
      <c r="E1103" s="8">
        <f>IF(O1103&gt;0,RANK(O1103,(N1103:P1103,Q1103:AE1103)),0)</f>
        <v>2</v>
      </c>
      <c r="F1103" s="8">
        <f t="shared" si="237"/>
        <v>0</v>
      </c>
      <c r="G1103" s="61">
        <f t="shared" si="238"/>
        <v>1459</v>
      </c>
      <c r="H1103" s="66">
        <f t="shared" si="239"/>
        <v>0.10421428571428572</v>
      </c>
      <c r="I1103" s="7"/>
      <c r="J1103" s="2">
        <f t="shared" si="240"/>
        <v>0.5505714285714286</v>
      </c>
      <c r="K1103" s="2">
        <f t="shared" si="241"/>
        <v>0.44635714285714284</v>
      </c>
      <c r="L1103" s="2">
        <f t="shared" si="242"/>
        <v>0</v>
      </c>
      <c r="M1103" s="2">
        <f t="shared" si="243"/>
        <v>3.0714285714285583E-3</v>
      </c>
      <c r="N1103" s="61">
        <v>7708</v>
      </c>
      <c r="O1103" s="61">
        <v>6249</v>
      </c>
      <c r="X1103" s="61">
        <v>43</v>
      </c>
      <c r="AG1103" t="str">
        <f t="shared" si="244"/>
        <v>North Kingstown</v>
      </c>
      <c r="AH1103" t="s">
        <v>342</v>
      </c>
      <c r="AI1103">
        <v>2</v>
      </c>
      <c r="AK1103">
        <v>1</v>
      </c>
      <c r="AL1103" s="105">
        <v>44</v>
      </c>
      <c r="AM1103" s="107">
        <v>9</v>
      </c>
      <c r="AN1103" s="107">
        <v>25</v>
      </c>
      <c r="AO1103" s="111">
        <v>51580</v>
      </c>
      <c r="AP1103" s="111">
        <f t="shared" si="245"/>
        <v>44009</v>
      </c>
      <c r="AQ1103" t="s">
        <v>2345</v>
      </c>
      <c r="AR1103">
        <f t="shared" si="246"/>
        <v>4451580</v>
      </c>
      <c r="AV1103">
        <v>58.34</v>
      </c>
      <c r="AW1103">
        <v>14.75</v>
      </c>
      <c r="AX1103">
        <v>43.59</v>
      </c>
    </row>
    <row r="1104" spans="1:50" ht="12.75" hidden="1" customHeight="1" outlineLevel="1">
      <c r="A1104" t="s">
        <v>888</v>
      </c>
      <c r="B1104" s="8" t="s">
        <v>2400</v>
      </c>
      <c r="C1104" s="1">
        <f t="shared" si="236"/>
        <v>14244</v>
      </c>
      <c r="D1104" s="8">
        <f>IF(N1104&gt;0, RANK(N1104,(N1104:P1104,Q1104:AE1104)),0)</f>
        <v>1</v>
      </c>
      <c r="E1104" s="8">
        <f>IF(O1104&gt;0,RANK(O1104,(N1104:P1104,Q1104:AE1104)),0)</f>
        <v>2</v>
      </c>
      <c r="F1104" s="8">
        <f t="shared" si="237"/>
        <v>0</v>
      </c>
      <c r="G1104" s="61">
        <f t="shared" si="238"/>
        <v>4544</v>
      </c>
      <c r="H1104" s="66">
        <f t="shared" si="239"/>
        <v>0.3190115136197697</v>
      </c>
      <c r="I1104" s="7"/>
      <c r="J1104" s="2">
        <f t="shared" si="240"/>
        <v>0.65859309182813819</v>
      </c>
      <c r="K1104" s="2">
        <f t="shared" si="241"/>
        <v>0.33958157820836843</v>
      </c>
      <c r="L1104" s="2">
        <f t="shared" si="242"/>
        <v>0</v>
      </c>
      <c r="M1104" s="2">
        <f t="shared" si="243"/>
        <v>1.8253299634933828E-3</v>
      </c>
      <c r="N1104" s="61">
        <v>9381</v>
      </c>
      <c r="O1104" s="61">
        <v>4837</v>
      </c>
      <c r="X1104" s="61">
        <v>26</v>
      </c>
      <c r="AG1104" t="str">
        <f t="shared" si="244"/>
        <v>North Providence</v>
      </c>
      <c r="AH1104" t="s">
        <v>872</v>
      </c>
      <c r="AI1104">
        <v>1</v>
      </c>
      <c r="AK1104">
        <v>1</v>
      </c>
      <c r="AL1104" s="105">
        <v>44</v>
      </c>
      <c r="AM1104" s="107">
        <v>7</v>
      </c>
      <c r="AN1104" s="107">
        <v>50</v>
      </c>
      <c r="AO1104" s="111">
        <v>51760</v>
      </c>
      <c r="AP1104" s="111">
        <f t="shared" si="245"/>
        <v>44007</v>
      </c>
      <c r="AQ1104" t="s">
        <v>2345</v>
      </c>
      <c r="AR1104">
        <f t="shared" si="246"/>
        <v>4451760</v>
      </c>
      <c r="AV1104">
        <v>5.79</v>
      </c>
      <c r="AW1104">
        <v>0.12</v>
      </c>
      <c r="AX1104">
        <v>5.67</v>
      </c>
    </row>
    <row r="1105" spans="1:50" ht="12.75" hidden="1" customHeight="1" outlineLevel="1">
      <c r="A1105" t="s">
        <v>736</v>
      </c>
      <c r="B1105" s="8" t="s">
        <v>2400</v>
      </c>
      <c r="C1105" s="1">
        <f t="shared" si="236"/>
        <v>5695</v>
      </c>
      <c r="D1105" s="8">
        <f>IF(N1105&gt;0, RANK(N1105,(N1105:P1105,Q1105:AE1105)),0)</f>
        <v>1</v>
      </c>
      <c r="E1105" s="8">
        <f>IF(O1105&gt;0,RANK(O1105,(N1105:P1105,Q1105:AE1105)),0)</f>
        <v>2</v>
      </c>
      <c r="F1105" s="8">
        <f t="shared" si="237"/>
        <v>0</v>
      </c>
      <c r="G1105" s="61">
        <f t="shared" si="238"/>
        <v>766</v>
      </c>
      <c r="H1105" s="66">
        <f t="shared" si="239"/>
        <v>0.13450395083406497</v>
      </c>
      <c r="I1105" s="7"/>
      <c r="J1105" s="2">
        <f t="shared" si="240"/>
        <v>0.5668129938542581</v>
      </c>
      <c r="K1105" s="2">
        <f t="shared" si="241"/>
        <v>0.43230904302019313</v>
      </c>
      <c r="L1105" s="2">
        <f t="shared" si="242"/>
        <v>0</v>
      </c>
      <c r="M1105" s="2">
        <f t="shared" si="243"/>
        <v>8.779631255487752E-4</v>
      </c>
      <c r="N1105" s="61">
        <v>3228</v>
      </c>
      <c r="O1105" s="61">
        <v>2462</v>
      </c>
      <c r="X1105" s="61">
        <v>5</v>
      </c>
      <c r="AG1105" t="str">
        <f t="shared" si="244"/>
        <v>North Smithfield</v>
      </c>
      <c r="AH1105" t="s">
        <v>872</v>
      </c>
      <c r="AI1105">
        <v>1</v>
      </c>
      <c r="AK1105">
        <v>1</v>
      </c>
      <c r="AL1105" s="105">
        <v>44</v>
      </c>
      <c r="AM1105" s="107">
        <v>7</v>
      </c>
      <c r="AN1105" s="107">
        <v>55</v>
      </c>
      <c r="AO1105" s="111">
        <v>52480</v>
      </c>
      <c r="AP1105" s="111">
        <f t="shared" si="245"/>
        <v>44007</v>
      </c>
      <c r="AQ1105" t="s">
        <v>2345</v>
      </c>
      <c r="AR1105">
        <f t="shared" si="246"/>
        <v>4452480</v>
      </c>
      <c r="AV1105">
        <v>24.74</v>
      </c>
      <c r="AW1105">
        <v>0.7</v>
      </c>
      <c r="AX1105">
        <v>24.04</v>
      </c>
    </row>
    <row r="1106" spans="1:50" ht="12.75" hidden="1" customHeight="1" outlineLevel="1">
      <c r="A1106" t="s">
        <v>218</v>
      </c>
      <c r="B1106" s="8" t="s">
        <v>2400</v>
      </c>
      <c r="C1106" s="1">
        <f t="shared" si="236"/>
        <v>22627</v>
      </c>
      <c r="D1106" s="8">
        <f>IF(N1106&gt;0, RANK(N1106,(N1106:P1106,Q1106:AE1106)),0)</f>
        <v>1</v>
      </c>
      <c r="E1106" s="8">
        <f>IF(O1106&gt;0,RANK(O1106,(N1106:P1106,Q1106:AE1106)),0)</f>
        <v>2</v>
      </c>
      <c r="F1106" s="8">
        <f t="shared" si="237"/>
        <v>0</v>
      </c>
      <c r="G1106" s="61">
        <f t="shared" si="238"/>
        <v>12677</v>
      </c>
      <c r="H1106" s="66">
        <f t="shared" si="239"/>
        <v>0.56025986653113535</v>
      </c>
      <c r="I1106" s="7"/>
      <c r="J1106" s="2">
        <f t="shared" si="240"/>
        <v>0.7790692535466478</v>
      </c>
      <c r="K1106" s="2">
        <f t="shared" si="241"/>
        <v>0.21880938701551245</v>
      </c>
      <c r="L1106" s="2">
        <f t="shared" si="242"/>
        <v>0</v>
      </c>
      <c r="M1106" s="2">
        <f t="shared" si="243"/>
        <v>2.1213594378397538E-3</v>
      </c>
      <c r="N1106" s="61">
        <v>17628</v>
      </c>
      <c r="O1106" s="61">
        <v>4951</v>
      </c>
      <c r="X1106" s="61">
        <v>48</v>
      </c>
      <c r="AG1106" t="str">
        <f t="shared" si="244"/>
        <v>Pawtucket</v>
      </c>
      <c r="AH1106" t="s">
        <v>872</v>
      </c>
      <c r="AI1106">
        <v>1</v>
      </c>
      <c r="AK1106">
        <v>1</v>
      </c>
      <c r="AL1106" s="105">
        <v>44</v>
      </c>
      <c r="AM1106" s="107">
        <v>7</v>
      </c>
      <c r="AN1106" s="107">
        <v>60</v>
      </c>
      <c r="AO1106" s="111">
        <v>54640</v>
      </c>
      <c r="AP1106" s="111">
        <f t="shared" si="245"/>
        <v>44007</v>
      </c>
      <c r="AQ1106" t="s">
        <v>1462</v>
      </c>
      <c r="AR1106">
        <f t="shared" si="246"/>
        <v>4454640</v>
      </c>
      <c r="AV1106">
        <v>9</v>
      </c>
      <c r="AW1106">
        <v>0.26</v>
      </c>
      <c r="AX1106">
        <v>8.74</v>
      </c>
    </row>
    <row r="1107" spans="1:50" ht="12.75" hidden="1" customHeight="1" outlineLevel="1">
      <c r="A1107" t="s">
        <v>313</v>
      </c>
      <c r="B1107" s="8" t="s">
        <v>2400</v>
      </c>
      <c r="C1107" s="1">
        <f t="shared" si="236"/>
        <v>8858</v>
      </c>
      <c r="D1107" s="8">
        <f>IF(N1107&gt;0, RANK(N1107,(N1107:P1107,Q1107:AE1107)),0)</f>
        <v>1</v>
      </c>
      <c r="E1107" s="8">
        <f>IF(O1107&gt;0,RANK(O1107,(N1107:P1107,Q1107:AE1107)),0)</f>
        <v>2</v>
      </c>
      <c r="F1107" s="8">
        <f t="shared" si="237"/>
        <v>0</v>
      </c>
      <c r="G1107" s="61">
        <f t="shared" si="238"/>
        <v>1156</v>
      </c>
      <c r="H1107" s="66">
        <f t="shared" si="239"/>
        <v>0.1305034996613231</v>
      </c>
      <c r="I1107" s="7"/>
      <c r="J1107" s="2">
        <f t="shared" si="240"/>
        <v>0.5644615037254459</v>
      </c>
      <c r="K1107" s="2">
        <f t="shared" si="241"/>
        <v>0.43395800406412283</v>
      </c>
      <c r="L1107" s="2">
        <f t="shared" si="242"/>
        <v>0</v>
      </c>
      <c r="M1107" s="2">
        <f t="shared" si="243"/>
        <v>1.5804922104312724E-3</v>
      </c>
      <c r="N1107" s="61">
        <v>5000</v>
      </c>
      <c r="O1107" s="61">
        <v>3844</v>
      </c>
      <c r="X1107" s="61">
        <v>14</v>
      </c>
      <c r="AG1107" t="str">
        <f t="shared" si="244"/>
        <v>Portsmouth</v>
      </c>
      <c r="AH1107" t="s">
        <v>829</v>
      </c>
      <c r="AI1107">
        <v>1</v>
      </c>
      <c r="AK1107">
        <v>1</v>
      </c>
      <c r="AL1107" s="105">
        <v>44</v>
      </c>
      <c r="AM1107" s="107">
        <v>5</v>
      </c>
      <c r="AN1107" s="107">
        <v>30</v>
      </c>
      <c r="AO1107" s="111">
        <v>57880</v>
      </c>
      <c r="AP1107" s="111">
        <f t="shared" si="245"/>
        <v>44005</v>
      </c>
      <c r="AQ1107" t="s">
        <v>2345</v>
      </c>
      <c r="AR1107">
        <f t="shared" si="246"/>
        <v>4457880</v>
      </c>
      <c r="AV1107">
        <v>59.3</v>
      </c>
      <c r="AW1107">
        <v>36.090000000000003</v>
      </c>
      <c r="AX1107">
        <v>23.21</v>
      </c>
    </row>
    <row r="1108" spans="1:50" ht="12.75" hidden="1" customHeight="1" outlineLevel="1">
      <c r="A1108" t="s">
        <v>872</v>
      </c>
      <c r="B1108" s="8" t="s">
        <v>2400</v>
      </c>
      <c r="C1108" s="1">
        <f t="shared" si="236"/>
        <v>47265</v>
      </c>
      <c r="D1108" s="8">
        <f>IF(N1108&gt;0, RANK(N1108,(N1108:P1108,Q1108:AE1108)),0)</f>
        <v>1</v>
      </c>
      <c r="E1108" s="8">
        <f>IF(O1108&gt;0,RANK(O1108,(N1108:P1108,Q1108:AE1108)),0)</f>
        <v>2</v>
      </c>
      <c r="F1108" s="8">
        <f t="shared" si="237"/>
        <v>0</v>
      </c>
      <c r="G1108" s="61">
        <f t="shared" si="238"/>
        <v>33289</v>
      </c>
      <c r="H1108" s="66">
        <f t="shared" si="239"/>
        <v>0.70430551147783771</v>
      </c>
      <c r="I1108" s="7"/>
      <c r="J1108" s="2">
        <f t="shared" si="240"/>
        <v>0.85079868824711735</v>
      </c>
      <c r="K1108" s="2">
        <f t="shared" si="241"/>
        <v>0.14649317676927959</v>
      </c>
      <c r="L1108" s="2">
        <f t="shared" si="242"/>
        <v>0</v>
      </c>
      <c r="M1108" s="2">
        <f t="shared" si="243"/>
        <v>2.708134983603061E-3</v>
      </c>
      <c r="N1108" s="61">
        <v>40213</v>
      </c>
      <c r="O1108" s="61">
        <v>6924</v>
      </c>
      <c r="X1108" s="61">
        <v>128</v>
      </c>
      <c r="AG1108" t="str">
        <f t="shared" si="244"/>
        <v>Providence</v>
      </c>
      <c r="AH1108" t="s">
        <v>872</v>
      </c>
      <c r="AI1108" s="69"/>
      <c r="AK1108">
        <v>1</v>
      </c>
      <c r="AL1108" s="105">
        <v>44</v>
      </c>
      <c r="AM1108" s="107">
        <v>7</v>
      </c>
      <c r="AN1108" s="107">
        <v>65</v>
      </c>
      <c r="AO1108" s="111">
        <v>59000</v>
      </c>
      <c r="AP1108" s="111">
        <f t="shared" si="245"/>
        <v>44007</v>
      </c>
      <c r="AQ1108" t="s">
        <v>1462</v>
      </c>
      <c r="AR1108">
        <f t="shared" si="246"/>
        <v>4459000</v>
      </c>
      <c r="AV1108">
        <v>20.53</v>
      </c>
      <c r="AW1108">
        <v>2.06</v>
      </c>
      <c r="AX1108">
        <v>18.47</v>
      </c>
    </row>
    <row r="1109" spans="1:50" ht="12.75" hidden="1" customHeight="1" outlineLevel="1">
      <c r="A1109" t="s">
        <v>2413</v>
      </c>
      <c r="B1109" s="8" t="s">
        <v>2400</v>
      </c>
      <c r="C1109" s="1">
        <f t="shared" si="236"/>
        <v>3549</v>
      </c>
      <c r="D1109" s="8">
        <f>IF(N1109&gt;0, RANK(N1109,(N1109:P1109,Q1109:AE1109)),0)</f>
        <v>1</v>
      </c>
      <c r="E1109" s="8">
        <f>IF(O1109&gt;0,RANK(O1109,(N1109:P1109,Q1109:AE1109)),0)</f>
        <v>2</v>
      </c>
      <c r="F1109" s="8">
        <f t="shared" si="237"/>
        <v>0</v>
      </c>
      <c r="G1109" s="61">
        <f t="shared" si="238"/>
        <v>478</v>
      </c>
      <c r="H1109" s="66">
        <f t="shared" si="239"/>
        <v>0.1346858269935193</v>
      </c>
      <c r="I1109" s="7"/>
      <c r="J1109" s="2">
        <f t="shared" si="240"/>
        <v>0.56607495069033531</v>
      </c>
      <c r="K1109" s="2">
        <f t="shared" si="241"/>
        <v>0.43138912369681598</v>
      </c>
      <c r="L1109" s="2">
        <f t="shared" si="242"/>
        <v>0</v>
      </c>
      <c r="M1109" s="2">
        <f t="shared" si="243"/>
        <v>2.5359256128487107E-3</v>
      </c>
      <c r="N1109" s="61">
        <v>2009</v>
      </c>
      <c r="O1109" s="61">
        <v>1531</v>
      </c>
      <c r="X1109" s="61">
        <v>9</v>
      </c>
      <c r="AG1109" t="str">
        <f t="shared" si="244"/>
        <v>Richmond</v>
      </c>
      <c r="AH1109" t="s">
        <v>342</v>
      </c>
      <c r="AI1109">
        <v>2</v>
      </c>
      <c r="AK1109">
        <v>1</v>
      </c>
      <c r="AL1109" s="105">
        <v>44</v>
      </c>
      <c r="AM1109" s="107">
        <v>9</v>
      </c>
      <c r="AN1109" s="107">
        <v>30</v>
      </c>
      <c r="AO1109" s="111">
        <v>61160</v>
      </c>
      <c r="AP1109" s="111">
        <f t="shared" si="245"/>
        <v>44009</v>
      </c>
      <c r="AQ1109" t="s">
        <v>2345</v>
      </c>
      <c r="AR1109">
        <f t="shared" si="246"/>
        <v>4461160</v>
      </c>
      <c r="AV1109">
        <v>40.78</v>
      </c>
      <c r="AW1109">
        <v>0.22</v>
      </c>
      <c r="AX1109">
        <v>40.56</v>
      </c>
    </row>
    <row r="1110" spans="1:50" ht="12.75" hidden="1" customHeight="1" outlineLevel="1">
      <c r="A1110" t="s">
        <v>2483</v>
      </c>
      <c r="B1110" s="8" t="s">
        <v>2400</v>
      </c>
      <c r="C1110" s="1">
        <f t="shared" si="236"/>
        <v>5522</v>
      </c>
      <c r="D1110" s="8">
        <f>IF(N1110&gt;0, RANK(N1110,(N1110:P1110,Q1110:AE1110)),0)</f>
        <v>2</v>
      </c>
      <c r="E1110" s="8">
        <f>IF(O1110&gt;0,RANK(O1110,(N1110:P1110,Q1110:AE1110)),0)</f>
        <v>1</v>
      </c>
      <c r="F1110" s="8">
        <f t="shared" si="237"/>
        <v>0</v>
      </c>
      <c r="G1110" s="61">
        <f t="shared" si="238"/>
        <v>227</v>
      </c>
      <c r="H1110" s="66">
        <f t="shared" si="239"/>
        <v>4.1108294096341903E-2</v>
      </c>
      <c r="I1110" s="7"/>
      <c r="J1110" s="2">
        <f t="shared" si="240"/>
        <v>0.47808764940239046</v>
      </c>
      <c r="K1110" s="2">
        <f t="shared" si="241"/>
        <v>0.51919594349873233</v>
      </c>
      <c r="L1110" s="2">
        <f t="shared" si="242"/>
        <v>0</v>
      </c>
      <c r="M1110" s="2">
        <f t="shared" si="243"/>
        <v>2.716407098877216E-3</v>
      </c>
      <c r="N1110" s="61">
        <v>2640</v>
      </c>
      <c r="O1110" s="61">
        <v>2867</v>
      </c>
      <c r="X1110" s="61">
        <v>15</v>
      </c>
      <c r="AG1110" t="str">
        <f t="shared" si="244"/>
        <v>Scituate</v>
      </c>
      <c r="AH1110" t="s">
        <v>872</v>
      </c>
      <c r="AI1110">
        <v>2</v>
      </c>
      <c r="AK1110">
        <v>1</v>
      </c>
      <c r="AL1110" s="105">
        <v>44</v>
      </c>
      <c r="AM1110" s="107">
        <v>7</v>
      </c>
      <c r="AN1110" s="107">
        <v>70</v>
      </c>
      <c r="AO1110" s="111">
        <v>64220</v>
      </c>
      <c r="AP1110" s="111">
        <f t="shared" si="245"/>
        <v>44007</v>
      </c>
      <c r="AQ1110" t="s">
        <v>2345</v>
      </c>
      <c r="AR1110">
        <f t="shared" si="246"/>
        <v>4464220</v>
      </c>
      <c r="AV1110">
        <v>54.79</v>
      </c>
      <c r="AW1110">
        <v>6.11</v>
      </c>
      <c r="AX1110">
        <v>48.68</v>
      </c>
    </row>
    <row r="1111" spans="1:50" ht="12.75" hidden="1" customHeight="1" outlineLevel="1">
      <c r="A1111" t="s">
        <v>1830</v>
      </c>
      <c r="B1111" s="8" t="s">
        <v>2400</v>
      </c>
      <c r="C1111" s="1">
        <f t="shared" si="236"/>
        <v>9641</v>
      </c>
      <c r="D1111" s="8">
        <f>IF(N1111&gt;0, RANK(N1111,(N1111:P1111,Q1111:AE1111)),0)</f>
        <v>1</v>
      </c>
      <c r="E1111" s="8">
        <f>IF(O1111&gt;0,RANK(O1111,(N1111:P1111,Q1111:AE1111)),0)</f>
        <v>2</v>
      </c>
      <c r="F1111" s="8">
        <f t="shared" si="237"/>
        <v>0</v>
      </c>
      <c r="G1111" s="61">
        <f t="shared" si="238"/>
        <v>1038</v>
      </c>
      <c r="H1111" s="66">
        <f t="shared" si="239"/>
        <v>0.107665179960585</v>
      </c>
      <c r="I1111" s="7"/>
      <c r="J1111" s="2">
        <f t="shared" si="240"/>
        <v>0.55305466237942125</v>
      </c>
      <c r="K1111" s="2">
        <f t="shared" si="241"/>
        <v>0.44538948241883625</v>
      </c>
      <c r="L1111" s="2">
        <f t="shared" si="242"/>
        <v>0</v>
      </c>
      <c r="M1111" s="2">
        <f t="shared" si="243"/>
        <v>1.5558552017425065E-3</v>
      </c>
      <c r="N1111" s="61">
        <v>5332</v>
      </c>
      <c r="O1111" s="61">
        <v>4294</v>
      </c>
      <c r="X1111" s="61">
        <v>15</v>
      </c>
      <c r="AG1111" t="str">
        <f t="shared" si="244"/>
        <v>Smithfield</v>
      </c>
      <c r="AH1111" t="s">
        <v>872</v>
      </c>
      <c r="AI1111">
        <v>1</v>
      </c>
      <c r="AK1111">
        <v>1</v>
      </c>
      <c r="AL1111" s="105">
        <v>44</v>
      </c>
      <c r="AM1111" s="107">
        <v>7</v>
      </c>
      <c r="AN1111" s="107">
        <v>75</v>
      </c>
      <c r="AO1111" s="111">
        <v>66200</v>
      </c>
      <c r="AP1111" s="111">
        <f t="shared" si="245"/>
        <v>44007</v>
      </c>
      <c r="AQ1111" t="s">
        <v>2345</v>
      </c>
      <c r="AR1111">
        <f t="shared" si="246"/>
        <v>4466200</v>
      </c>
      <c r="AV1111">
        <v>27.77</v>
      </c>
      <c r="AW1111">
        <v>1.18</v>
      </c>
      <c r="AX1111">
        <v>26.59</v>
      </c>
    </row>
    <row r="1112" spans="1:50" ht="12.75" hidden="1" customHeight="1" outlineLevel="1">
      <c r="A1112" t="s">
        <v>944</v>
      </c>
      <c r="B1112" s="8" t="s">
        <v>2400</v>
      </c>
      <c r="C1112" s="1">
        <f t="shared" si="236"/>
        <v>12890</v>
      </c>
      <c r="D1112" s="8">
        <f>IF(N1112&gt;0, RANK(N1112,(N1112:P1112,Q1112:AE1112)),0)</f>
        <v>1</v>
      </c>
      <c r="E1112" s="8">
        <f>IF(O1112&gt;0,RANK(O1112,(N1112:P1112,Q1112:AE1112)),0)</f>
        <v>2</v>
      </c>
      <c r="F1112" s="8">
        <f t="shared" si="237"/>
        <v>0</v>
      </c>
      <c r="G1112" s="61">
        <f t="shared" si="238"/>
        <v>3472</v>
      </c>
      <c r="H1112" s="66">
        <f t="shared" si="239"/>
        <v>0.26935608999224203</v>
      </c>
      <c r="I1112" s="7"/>
      <c r="J1112" s="2">
        <f t="shared" si="240"/>
        <v>0.63366951124903026</v>
      </c>
      <c r="K1112" s="2">
        <f t="shared" si="241"/>
        <v>0.36431342125678823</v>
      </c>
      <c r="L1112" s="2">
        <f t="shared" si="242"/>
        <v>0</v>
      </c>
      <c r="M1112" s="2">
        <f t="shared" si="243"/>
        <v>2.0170674941815125E-3</v>
      </c>
      <c r="N1112" s="61">
        <v>8168</v>
      </c>
      <c r="O1112" s="61">
        <v>4696</v>
      </c>
      <c r="X1112" s="61">
        <v>26</v>
      </c>
      <c r="AG1112" t="str">
        <f t="shared" si="244"/>
        <v>South Kingstown</v>
      </c>
      <c r="AH1112" t="s">
        <v>342</v>
      </c>
      <c r="AI1112">
        <v>2</v>
      </c>
      <c r="AK1112">
        <v>1</v>
      </c>
      <c r="AL1112" s="105">
        <v>44</v>
      </c>
      <c r="AM1112" s="107">
        <v>9</v>
      </c>
      <c r="AN1112" s="107">
        <v>35</v>
      </c>
      <c r="AO1112" s="111">
        <v>67460</v>
      </c>
      <c r="AP1112" s="111">
        <f t="shared" si="245"/>
        <v>44009</v>
      </c>
      <c r="AQ1112" t="s">
        <v>2345</v>
      </c>
      <c r="AR1112">
        <f t="shared" si="246"/>
        <v>4467460</v>
      </c>
      <c r="AV1112">
        <v>79.77</v>
      </c>
      <c r="AW1112">
        <v>22.68</v>
      </c>
      <c r="AX1112">
        <v>57.09</v>
      </c>
    </row>
    <row r="1113" spans="1:50" ht="12.75" hidden="1" customHeight="1" outlineLevel="1">
      <c r="A1113" t="s">
        <v>1549</v>
      </c>
      <c r="B1113" s="8" t="s">
        <v>2400</v>
      </c>
      <c r="C1113" s="1">
        <f t="shared" si="236"/>
        <v>7348</v>
      </c>
      <c r="D1113" s="8">
        <f>IF(N1113&gt;0, RANK(N1113,(N1113:P1113,Q1113:AE1113)),0)</f>
        <v>1</v>
      </c>
      <c r="E1113" s="8">
        <f>IF(O1113&gt;0,RANK(O1113,(N1113:P1113,Q1113:AE1113)),0)</f>
        <v>2</v>
      </c>
      <c r="F1113" s="8">
        <f t="shared" si="237"/>
        <v>0</v>
      </c>
      <c r="G1113" s="61">
        <f t="shared" si="238"/>
        <v>1607</v>
      </c>
      <c r="H1113" s="66">
        <f t="shared" si="239"/>
        <v>0.21869896570495373</v>
      </c>
      <c r="I1113" s="7"/>
      <c r="J1113" s="2">
        <f t="shared" si="240"/>
        <v>0.60846488840500812</v>
      </c>
      <c r="K1113" s="2">
        <f t="shared" si="241"/>
        <v>0.38976592270005445</v>
      </c>
      <c r="L1113" s="2">
        <f t="shared" si="242"/>
        <v>0</v>
      </c>
      <c r="M1113" s="2">
        <f t="shared" si="243"/>
        <v>1.7691888949374346E-3</v>
      </c>
      <c r="N1113" s="61">
        <v>4471</v>
      </c>
      <c r="O1113" s="61">
        <v>2864</v>
      </c>
      <c r="X1113" s="61">
        <v>13</v>
      </c>
      <c r="AG1113" t="str">
        <f t="shared" si="244"/>
        <v>Tiverton</v>
      </c>
      <c r="AH1113" t="s">
        <v>829</v>
      </c>
      <c r="AI1113">
        <v>1</v>
      </c>
      <c r="AK1113">
        <v>1</v>
      </c>
      <c r="AL1113" s="105">
        <v>44</v>
      </c>
      <c r="AM1113" s="107">
        <v>5</v>
      </c>
      <c r="AN1113" s="107">
        <v>35</v>
      </c>
      <c r="AO1113" s="111">
        <v>70880</v>
      </c>
      <c r="AP1113" s="111">
        <f t="shared" si="245"/>
        <v>44005</v>
      </c>
      <c r="AQ1113" t="s">
        <v>2345</v>
      </c>
      <c r="AR1113">
        <f t="shared" si="246"/>
        <v>4470880</v>
      </c>
      <c r="AV1113">
        <v>36.32</v>
      </c>
      <c r="AW1113">
        <v>6.96</v>
      </c>
      <c r="AX1113">
        <v>29.36</v>
      </c>
    </row>
    <row r="1114" spans="1:50" ht="12.75" hidden="1" customHeight="1" outlineLevel="1">
      <c r="A1114" t="s">
        <v>290</v>
      </c>
      <c r="B1114" s="8" t="s">
        <v>2400</v>
      </c>
      <c r="C1114" s="1">
        <f t="shared" si="236"/>
        <v>4569</v>
      </c>
      <c r="D1114" s="8">
        <f>IF(N1114&gt;0, RANK(N1114,(N1114:P1114,Q1114:AE1114)),0)</f>
        <v>1</v>
      </c>
      <c r="E1114" s="8">
        <f>IF(O1114&gt;0,RANK(O1114,(N1114:P1114,Q1114:AE1114)),0)</f>
        <v>2</v>
      </c>
      <c r="F1114" s="8">
        <f t="shared" si="237"/>
        <v>0</v>
      </c>
      <c r="G1114" s="61">
        <f t="shared" si="238"/>
        <v>1365</v>
      </c>
      <c r="H1114" s="66">
        <f t="shared" si="239"/>
        <v>0.29875246224556795</v>
      </c>
      <c r="I1114" s="7"/>
      <c r="J1114" s="2">
        <f t="shared" si="240"/>
        <v>0.64893849857736918</v>
      </c>
      <c r="K1114" s="2">
        <f t="shared" si="241"/>
        <v>0.35018603633180129</v>
      </c>
      <c r="L1114" s="2">
        <f t="shared" si="242"/>
        <v>0</v>
      </c>
      <c r="M1114" s="2">
        <f t="shared" si="243"/>
        <v>8.7546509082953028E-4</v>
      </c>
      <c r="N1114" s="61">
        <v>2965</v>
      </c>
      <c r="O1114" s="61">
        <v>1600</v>
      </c>
      <c r="X1114" s="61">
        <v>4</v>
      </c>
      <c r="AG1114" t="str">
        <f t="shared" si="244"/>
        <v>Warren</v>
      </c>
      <c r="AH1114" t="s">
        <v>1121</v>
      </c>
      <c r="AI1114">
        <v>1</v>
      </c>
      <c r="AK1114">
        <v>1</v>
      </c>
      <c r="AL1114" s="105">
        <v>44</v>
      </c>
      <c r="AM1114" s="107">
        <v>1</v>
      </c>
      <c r="AN1114" s="107">
        <v>15</v>
      </c>
      <c r="AO1114" s="111">
        <v>73760</v>
      </c>
      <c r="AP1114" s="111">
        <f t="shared" si="245"/>
        <v>44001</v>
      </c>
      <c r="AQ1114" t="s">
        <v>2345</v>
      </c>
      <c r="AR1114">
        <f t="shared" si="246"/>
        <v>4473760</v>
      </c>
      <c r="AV1114">
        <v>8.65</v>
      </c>
      <c r="AW1114">
        <v>2.5</v>
      </c>
      <c r="AX1114">
        <v>6.15</v>
      </c>
    </row>
    <row r="1115" spans="1:50" ht="12.75" hidden="1" customHeight="1" outlineLevel="1">
      <c r="A1115" t="s">
        <v>2364</v>
      </c>
      <c r="B1115" s="8" t="s">
        <v>2400</v>
      </c>
      <c r="C1115" s="1">
        <f t="shared" si="236"/>
        <v>38243</v>
      </c>
      <c r="D1115" s="8">
        <f>IF(N1115&gt;0, RANK(N1115,(N1115:P1115,Q1115:AE1115)),0)</f>
        <v>1</v>
      </c>
      <c r="E1115" s="8">
        <f>IF(O1115&gt;0,RANK(O1115,(N1115:P1115,Q1115:AE1115)),0)</f>
        <v>2</v>
      </c>
      <c r="F1115" s="8">
        <f t="shared" si="237"/>
        <v>0</v>
      </c>
      <c r="G1115" s="61">
        <f t="shared" si="238"/>
        <v>9159</v>
      </c>
      <c r="H1115" s="66">
        <f t="shared" si="239"/>
        <v>0.23949480950762231</v>
      </c>
      <c r="I1115" s="7"/>
      <c r="J1115" s="2">
        <f t="shared" si="240"/>
        <v>0.61857071882435999</v>
      </c>
      <c r="K1115" s="2">
        <f t="shared" si="241"/>
        <v>0.37907590931673768</v>
      </c>
      <c r="L1115" s="2">
        <f t="shared" si="242"/>
        <v>0</v>
      </c>
      <c r="M1115" s="2">
        <f t="shared" si="243"/>
        <v>2.3533718589023311E-3</v>
      </c>
      <c r="N1115" s="61">
        <v>23656</v>
      </c>
      <c r="O1115" s="61">
        <v>14497</v>
      </c>
      <c r="X1115" s="61">
        <v>90</v>
      </c>
      <c r="AG1115" t="str">
        <f t="shared" si="244"/>
        <v>Warwick</v>
      </c>
      <c r="AH1115" t="s">
        <v>75</v>
      </c>
      <c r="AI1115">
        <v>2</v>
      </c>
      <c r="AK1115">
        <v>1</v>
      </c>
      <c r="AL1115" s="105">
        <v>44</v>
      </c>
      <c r="AM1115" s="107">
        <v>3</v>
      </c>
      <c r="AN1115" s="107">
        <v>15</v>
      </c>
      <c r="AO1115" s="111">
        <v>74300</v>
      </c>
      <c r="AP1115" s="111">
        <f t="shared" si="245"/>
        <v>44003</v>
      </c>
      <c r="AQ1115" t="s">
        <v>1462</v>
      </c>
      <c r="AR1115">
        <f t="shared" si="246"/>
        <v>4474300</v>
      </c>
      <c r="AV1115">
        <v>49.62</v>
      </c>
      <c r="AW1115">
        <v>14.12</v>
      </c>
      <c r="AX1115">
        <v>35.5</v>
      </c>
    </row>
    <row r="1116" spans="1:50" ht="12.75" hidden="1" customHeight="1" outlineLevel="1">
      <c r="A1116" t="s">
        <v>521</v>
      </c>
      <c r="B1116" s="8" t="s">
        <v>2400</v>
      </c>
      <c r="C1116" s="1">
        <f t="shared" si="236"/>
        <v>3008</v>
      </c>
      <c r="D1116" s="8">
        <f>IF(N1116&gt;0, RANK(N1116,(N1116:P1116,Q1116:AE1116)),0)</f>
        <v>2</v>
      </c>
      <c r="E1116" s="8">
        <f>IF(O1116&gt;0,RANK(O1116,(N1116:P1116,Q1116:AE1116)),0)</f>
        <v>1</v>
      </c>
      <c r="F1116" s="8">
        <f t="shared" si="237"/>
        <v>0</v>
      </c>
      <c r="G1116" s="61">
        <f t="shared" si="238"/>
        <v>82</v>
      </c>
      <c r="H1116" s="66">
        <f t="shared" si="239"/>
        <v>2.7260638297872342E-2</v>
      </c>
      <c r="I1116" s="7"/>
      <c r="J1116" s="2">
        <f t="shared" si="240"/>
        <v>0.4853723404255319</v>
      </c>
      <c r="K1116" s="2">
        <f t="shared" si="241"/>
        <v>0.5126329787234043</v>
      </c>
      <c r="L1116" s="2">
        <f t="shared" si="242"/>
        <v>0</v>
      </c>
      <c r="M1116" s="2">
        <f t="shared" si="243"/>
        <v>1.9946808510638014E-3</v>
      </c>
      <c r="N1116" s="61">
        <v>1460</v>
      </c>
      <c r="O1116" s="61">
        <v>1542</v>
      </c>
      <c r="X1116" s="61">
        <v>6</v>
      </c>
      <c r="AG1116" t="str">
        <f t="shared" si="244"/>
        <v>West Greenwich</v>
      </c>
      <c r="AH1116" t="s">
        <v>75</v>
      </c>
      <c r="AI1116">
        <v>2</v>
      </c>
      <c r="AK1116">
        <v>1</v>
      </c>
      <c r="AL1116" s="105">
        <v>44</v>
      </c>
      <c r="AM1116" s="107">
        <v>3</v>
      </c>
      <c r="AN1116" s="107">
        <v>20</v>
      </c>
      <c r="AO1116" s="111">
        <v>77720</v>
      </c>
      <c r="AP1116" s="111">
        <f t="shared" si="245"/>
        <v>44003</v>
      </c>
      <c r="AQ1116" t="s">
        <v>2345</v>
      </c>
      <c r="AR1116">
        <f t="shared" si="246"/>
        <v>4477720</v>
      </c>
      <c r="AV1116">
        <v>51.32</v>
      </c>
      <c r="AW1116">
        <v>0.69</v>
      </c>
      <c r="AX1116">
        <v>50.63</v>
      </c>
    </row>
    <row r="1117" spans="1:50" ht="12.75" hidden="1" customHeight="1" outlineLevel="1">
      <c r="A1117" t="s">
        <v>389</v>
      </c>
      <c r="B1117" s="8" t="s">
        <v>2400</v>
      </c>
      <c r="C1117" s="1">
        <f t="shared" si="236"/>
        <v>10948</v>
      </c>
      <c r="D1117" s="8">
        <f>IF(N1117&gt;0, RANK(N1117,(N1117:P1117,Q1117:AE1117)),0)</f>
        <v>1</v>
      </c>
      <c r="E1117" s="8">
        <f>IF(O1117&gt;0,RANK(O1117,(N1117:P1117,Q1117:AE1117)),0)</f>
        <v>2</v>
      </c>
      <c r="F1117" s="8">
        <f t="shared" si="237"/>
        <v>0</v>
      </c>
      <c r="G1117" s="61">
        <f t="shared" si="238"/>
        <v>2676</v>
      </c>
      <c r="H1117" s="66">
        <f t="shared" si="239"/>
        <v>0.24442820606503471</v>
      </c>
      <c r="I1117" s="7"/>
      <c r="J1117" s="2">
        <f t="shared" si="240"/>
        <v>0.62130069419071976</v>
      </c>
      <c r="K1117" s="2">
        <f t="shared" si="241"/>
        <v>0.37687248812568508</v>
      </c>
      <c r="L1117" s="2">
        <f t="shared" si="242"/>
        <v>0</v>
      </c>
      <c r="M1117" s="2">
        <f t="shared" si="243"/>
        <v>1.8268176835951611E-3</v>
      </c>
      <c r="N1117" s="61">
        <v>6802</v>
      </c>
      <c r="O1117" s="61">
        <v>4126</v>
      </c>
      <c r="X1117" s="61">
        <v>20</v>
      </c>
      <c r="AG1117" t="str">
        <f t="shared" si="244"/>
        <v>West Warwick</v>
      </c>
      <c r="AH1117" t="s">
        <v>75</v>
      </c>
      <c r="AI1117">
        <v>2</v>
      </c>
      <c r="AK1117">
        <v>1</v>
      </c>
      <c r="AL1117" s="105">
        <v>44</v>
      </c>
      <c r="AM1117" s="107">
        <v>3</v>
      </c>
      <c r="AN1117" s="107">
        <v>25</v>
      </c>
      <c r="AO1117" s="111">
        <v>78440</v>
      </c>
      <c r="AP1117" s="111">
        <f t="shared" si="245"/>
        <v>44003</v>
      </c>
      <c r="AQ1117" t="s">
        <v>2345</v>
      </c>
      <c r="AR1117">
        <f t="shared" si="246"/>
        <v>4478440</v>
      </c>
      <c r="AV1117">
        <v>8.11</v>
      </c>
      <c r="AW1117">
        <v>0.18</v>
      </c>
      <c r="AX1117">
        <v>7.93</v>
      </c>
    </row>
    <row r="1118" spans="1:50" ht="12.75" hidden="1" customHeight="1" outlineLevel="1">
      <c r="A1118" t="s">
        <v>520</v>
      </c>
      <c r="B1118" s="8" t="s">
        <v>2400</v>
      </c>
      <c r="C1118" s="1">
        <f t="shared" si="236"/>
        <v>9917</v>
      </c>
      <c r="D1118" s="8">
        <f>IF(N1118&gt;0, RANK(N1118,(N1118:P1118,Q1118:AE1118)),0)</f>
        <v>1</v>
      </c>
      <c r="E1118" s="8">
        <f>IF(O1118&gt;0,RANK(O1118,(N1118:P1118,Q1118:AE1118)),0)</f>
        <v>2</v>
      </c>
      <c r="F1118" s="8">
        <f t="shared" si="237"/>
        <v>0</v>
      </c>
      <c r="G1118" s="61">
        <f t="shared" si="238"/>
        <v>2333</v>
      </c>
      <c r="H1118" s="66">
        <f t="shared" si="239"/>
        <v>0.23525259655137643</v>
      </c>
      <c r="I1118" s="7"/>
      <c r="J1118" s="2">
        <f t="shared" si="240"/>
        <v>0.61692043964908738</v>
      </c>
      <c r="K1118" s="2">
        <f t="shared" si="241"/>
        <v>0.38166784309771101</v>
      </c>
      <c r="L1118" s="2">
        <f t="shared" si="242"/>
        <v>0</v>
      </c>
      <c r="M1118" s="2">
        <f t="shared" si="243"/>
        <v>1.4117172532016053E-3</v>
      </c>
      <c r="N1118" s="61">
        <v>6118</v>
      </c>
      <c r="O1118" s="61">
        <v>3785</v>
      </c>
      <c r="X1118" s="61">
        <v>14</v>
      </c>
      <c r="AG1118" t="str">
        <f t="shared" si="244"/>
        <v>Westerly</v>
      </c>
      <c r="AH1118" t="s">
        <v>342</v>
      </c>
      <c r="AI1118">
        <v>2</v>
      </c>
      <c r="AK1118">
        <v>1</v>
      </c>
      <c r="AL1118" s="105">
        <v>44</v>
      </c>
      <c r="AM1118" s="107">
        <v>9</v>
      </c>
      <c r="AN1118" s="107">
        <v>40</v>
      </c>
      <c r="AO1118" s="111">
        <v>77000</v>
      </c>
      <c r="AP1118" s="111">
        <f t="shared" si="245"/>
        <v>44009</v>
      </c>
      <c r="AQ1118" t="s">
        <v>2345</v>
      </c>
      <c r="AR1118">
        <f t="shared" si="246"/>
        <v>4477000</v>
      </c>
      <c r="AV1118">
        <v>74.81</v>
      </c>
      <c r="AW1118">
        <v>44.72</v>
      </c>
      <c r="AX1118">
        <v>30.09</v>
      </c>
    </row>
    <row r="1119" spans="1:50" ht="12.75" hidden="1" customHeight="1" outlineLevel="1">
      <c r="A1119" t="s">
        <v>497</v>
      </c>
      <c r="B1119" s="8" t="s">
        <v>2400</v>
      </c>
      <c r="C1119" s="1">
        <f t="shared" ref="C1119" si="247">SUM(N1119:AE1119)</f>
        <v>11574</v>
      </c>
      <c r="D1119" s="8">
        <f>IF(N1119&gt;0, RANK(N1119,(N1119:P1119,Q1119:AE1119)),0)</f>
        <v>1</v>
      </c>
      <c r="E1119" s="8">
        <f>IF(O1119&gt;0,RANK(O1119,(N1119:P1119,Q1119:AE1119)),0)</f>
        <v>2</v>
      </c>
      <c r="F1119" s="8">
        <f t="shared" ref="F1119" si="248">IF(P1119&gt;0,RANK(P1119,(N1119:AE1119)),0)</f>
        <v>0</v>
      </c>
      <c r="G1119" s="61">
        <f t="shared" ref="G1119" si="249">IF(C1119&gt;0,MAX(N1119:P1119)-LARGE(N1119:P1119,2),0)</f>
        <v>4241</v>
      </c>
      <c r="H1119" s="66">
        <f t="shared" ref="H1119" si="250">IF(C1119&gt;0,G1119/C1119,0)</f>
        <v>0.36642474511836876</v>
      </c>
      <c r="I1119" s="7"/>
      <c r="J1119" s="2">
        <f t="shared" ref="J1119" si="251">IF(C1119=0,"-",N1119/C1119)</f>
        <v>0.6811819595645412</v>
      </c>
      <c r="K1119" s="2">
        <f t="shared" ref="K1119" si="252">IF(C1119=0,"-",O1119/C1119)</f>
        <v>0.31475721444617244</v>
      </c>
      <c r="L1119" s="2">
        <f t="shared" ref="L1119" si="253">IF(C1119=0,"-",P1119/C1119)</f>
        <v>0</v>
      </c>
      <c r="M1119" s="2">
        <f t="shared" ref="M1119" si="254">IF(C1119=0,"-",(1-J1119-K1119-L1119))</f>
        <v>4.0608259892863652E-3</v>
      </c>
      <c r="N1119" s="61">
        <v>7884</v>
      </c>
      <c r="O1119" s="61">
        <v>3643</v>
      </c>
      <c r="X1119" s="61">
        <v>47</v>
      </c>
      <c r="AG1119" t="str">
        <f t="shared" si="244"/>
        <v>Woonsocket</v>
      </c>
      <c r="AH1119" t="s">
        <v>872</v>
      </c>
      <c r="AI1119">
        <v>1</v>
      </c>
      <c r="AK1119">
        <v>1</v>
      </c>
      <c r="AL1119" s="105">
        <v>44</v>
      </c>
      <c r="AM1119" s="107">
        <v>7</v>
      </c>
      <c r="AN1119" s="107">
        <v>80</v>
      </c>
      <c r="AO1119" s="111">
        <v>80780</v>
      </c>
      <c r="AP1119" s="111">
        <f t="shared" ref="AP1119" si="255">AL1119*1000+AM1119</f>
        <v>44007</v>
      </c>
      <c r="AQ1119" t="s">
        <v>1462</v>
      </c>
      <c r="AR1119">
        <f t="shared" ref="AR1119" si="256">AL1119*100000+AO1119</f>
        <v>4480780</v>
      </c>
      <c r="AV1119">
        <v>7.96</v>
      </c>
      <c r="AW1119">
        <v>0.25</v>
      </c>
      <c r="AX1119">
        <v>7.71</v>
      </c>
    </row>
    <row r="1120" spans="1:50" ht="12.75" hidden="1" customHeight="1" outlineLevel="1">
      <c r="A1120" t="s">
        <v>2826</v>
      </c>
      <c r="B1120" s="8" t="s">
        <v>2400</v>
      </c>
      <c r="C1120" s="1">
        <f t="shared" si="236"/>
        <v>290</v>
      </c>
      <c r="D1120" s="8">
        <f>IF(N1120&gt;0, RANK(N1120,(N1120:P1120,Q1120:AE1120)),0)</f>
        <v>1</v>
      </c>
      <c r="E1120" s="8">
        <f>IF(O1120&gt;0,RANK(O1120,(N1120:P1120,Q1120:AE1120)),0)</f>
        <v>2</v>
      </c>
      <c r="F1120" s="8">
        <f t="shared" si="237"/>
        <v>0</v>
      </c>
      <c r="G1120" s="61">
        <f t="shared" si="238"/>
        <v>197</v>
      </c>
      <c r="H1120" s="66">
        <f t="shared" si="239"/>
        <v>0.67931034482758623</v>
      </c>
      <c r="I1120" s="7"/>
      <c r="J1120" s="2">
        <f t="shared" si="240"/>
        <v>0.83793103448275863</v>
      </c>
      <c r="K1120" s="2">
        <f t="shared" si="241"/>
        <v>0.15862068965517243</v>
      </c>
      <c r="L1120" s="2">
        <f t="shared" si="242"/>
        <v>0</v>
      </c>
      <c r="M1120" s="2">
        <f t="shared" si="243"/>
        <v>3.4482758620689447E-3</v>
      </c>
      <c r="N1120" s="61">
        <v>243</v>
      </c>
      <c r="O1120" s="61">
        <v>46</v>
      </c>
      <c r="X1120" s="61">
        <v>1</v>
      </c>
      <c r="AG1120" t="str">
        <f t="shared" ref="AG1120:AG1183" si="257">A1120</f>
        <v>Federal</v>
      </c>
      <c r="AH1120" t="s">
        <v>2826</v>
      </c>
      <c r="AK1120">
        <v>1</v>
      </c>
      <c r="AL1120" s="105">
        <v>44</v>
      </c>
      <c r="AM1120" s="107">
        <v>99</v>
      </c>
      <c r="AO1120" s="111">
        <v>99000</v>
      </c>
      <c r="AP1120" s="111">
        <f t="shared" si="245"/>
        <v>44099</v>
      </c>
      <c r="AQ1120" t="s">
        <v>2826</v>
      </c>
      <c r="AR1120">
        <f t="shared" si="246"/>
        <v>4499000</v>
      </c>
      <c r="AV1120">
        <v>7.96</v>
      </c>
      <c r="AW1120">
        <v>0.25</v>
      </c>
      <c r="AX1120">
        <v>7.71</v>
      </c>
    </row>
    <row r="1121" spans="1:50" collapsed="1">
      <c r="A1121" t="s">
        <v>1557</v>
      </c>
      <c r="B1121" s="8" t="s">
        <v>179</v>
      </c>
      <c r="C1121" s="1">
        <f t="shared" si="236"/>
        <v>418189</v>
      </c>
      <c r="D1121" s="8">
        <f>IF(N1121&gt;0, RANK(N1121,(N1121:P1121,Q1121:AE1121)),0)</f>
        <v>1</v>
      </c>
      <c r="E1121" s="8">
        <f>IF(O1121&gt;0,RANK(O1121,(N1121:P1121,Q1121:AE1121)),0)</f>
        <v>2</v>
      </c>
      <c r="F1121" s="8">
        <f t="shared" si="237"/>
        <v>0</v>
      </c>
      <c r="G1121" s="61">
        <f t="shared" si="238"/>
        <v>124812</v>
      </c>
      <c r="H1121" s="66">
        <f t="shared" si="239"/>
        <v>0.29845835256307557</v>
      </c>
      <c r="I1121" s="7"/>
      <c r="J1121" s="2">
        <f t="shared" si="240"/>
        <v>0.64811365196119453</v>
      </c>
      <c r="K1121" s="2">
        <f t="shared" si="241"/>
        <v>0.34965529939811901</v>
      </c>
      <c r="L1121" s="2">
        <f t="shared" si="242"/>
        <v>0</v>
      </c>
      <c r="M1121" s="2">
        <f t="shared" si="243"/>
        <v>2.2310486406864616E-3</v>
      </c>
      <c r="N1121" s="61">
        <f>SUM(N1081:N1120)</f>
        <v>271034</v>
      </c>
      <c r="O1121" s="61">
        <f>SUM(O1081:O1120)</f>
        <v>146222</v>
      </c>
      <c r="X1121" s="61">
        <f>SUM(X1081:X1120)</f>
        <v>933</v>
      </c>
      <c r="AG1121" t="str">
        <f t="shared" si="257"/>
        <v>Rhode Island</v>
      </c>
      <c r="AK1121">
        <v>1</v>
      </c>
      <c r="AL1121" s="105">
        <v>44</v>
      </c>
      <c r="AP1121" s="105">
        <v>44</v>
      </c>
      <c r="AQ1121" t="s">
        <v>71</v>
      </c>
      <c r="AR1121" s="105">
        <v>44</v>
      </c>
      <c r="AV1121">
        <v>1545.05</v>
      </c>
      <c r="AW1121">
        <v>500.12</v>
      </c>
      <c r="AX1121">
        <v>1044.93</v>
      </c>
    </row>
    <row r="1122" spans="1:50" ht="13" customHeight="1">
      <c r="B1122" s="8"/>
      <c r="C1122" s="1"/>
      <c r="D1122" s="8"/>
      <c r="E1122" s="8"/>
      <c r="F1122" s="8"/>
      <c r="G1122" s="61"/>
      <c r="H1122" s="66"/>
      <c r="J1122" s="2"/>
      <c r="K1122" s="2"/>
      <c r="L1122" s="2"/>
      <c r="M1122" s="2"/>
    </row>
    <row r="1123" spans="1:50" ht="13" hidden="1" customHeight="1" outlineLevel="1">
      <c r="A1123" t="s">
        <v>2</v>
      </c>
      <c r="B1123" s="8" t="s">
        <v>2255</v>
      </c>
      <c r="C1123" s="1">
        <f t="shared" ref="C1123:C1186" si="258">SUM(N1123:AE1123)</f>
        <v>739</v>
      </c>
      <c r="D1123" s="8">
        <f>IF(N1123&gt;0, RANK(N1123,(N1123:P1123,Q1123:AE1123)),0)</f>
        <v>0</v>
      </c>
      <c r="E1123" s="8">
        <f>IF(O1123&gt;0,RANK(O1123,(N1123:P1123,Q1123:AE1123)),0)</f>
        <v>2</v>
      </c>
      <c r="F1123" s="8">
        <f t="shared" ref="F1123:F1186" si="259">IF(P1123&gt;0,RANK(P1123,(N1123:AE1123)),0)</f>
        <v>1</v>
      </c>
      <c r="G1123" s="61">
        <f t="shared" si="238"/>
        <v>157</v>
      </c>
      <c r="H1123" s="66">
        <f t="shared" si="239"/>
        <v>0.21244925575101489</v>
      </c>
      <c r="I1123" s="7"/>
      <c r="J1123" s="2">
        <f t="shared" ref="J1123:J1186" si="260">IF(C1123=0,"-",N1123/C1123)</f>
        <v>0</v>
      </c>
      <c r="K1123" s="2">
        <f t="shared" ref="K1123:K1186" si="261">IF(C1123=0,"-",O1123/C1123)</f>
        <v>0.38294993234100133</v>
      </c>
      <c r="L1123" s="2">
        <f t="shared" ref="L1123:L1186" si="262">IF(C1123=0,"-",P1123/C1123)</f>
        <v>0.5953991880920162</v>
      </c>
      <c r="M1123" s="2">
        <f t="shared" ref="M1123:M1186" si="263">IF(C1123=0,"-",(1-J1123-K1123-L1123))</f>
        <v>2.1650879566982528E-2</v>
      </c>
      <c r="N1123" s="126"/>
      <c r="O1123" s="126">
        <v>283</v>
      </c>
      <c r="P1123" s="126">
        <v>440</v>
      </c>
      <c r="Q1123" s="126"/>
      <c r="R1123" s="126"/>
      <c r="S1123" s="126"/>
      <c r="T1123" s="126"/>
      <c r="U1123" s="126"/>
      <c r="V1123" s="126"/>
      <c r="W1123" s="126"/>
      <c r="X1123" s="126">
        <v>0</v>
      </c>
      <c r="Y1123" s="126">
        <v>5</v>
      </c>
      <c r="Z1123" s="126">
        <v>3</v>
      </c>
      <c r="AA1123" s="126">
        <v>6</v>
      </c>
      <c r="AB1123" s="126">
        <v>2</v>
      </c>
      <c r="AG1123" t="str">
        <f t="shared" si="257"/>
        <v>Addison</v>
      </c>
      <c r="AH1123" t="s">
        <v>2</v>
      </c>
      <c r="AI1123">
        <v>1</v>
      </c>
      <c r="AK1123">
        <v>1</v>
      </c>
      <c r="AL1123" s="105">
        <v>50</v>
      </c>
      <c r="AM1123" s="107">
        <v>1</v>
      </c>
      <c r="AN1123" s="107">
        <v>5</v>
      </c>
      <c r="AO1123" s="111">
        <v>325</v>
      </c>
      <c r="AP1123" s="111">
        <f t="shared" si="245"/>
        <v>50001</v>
      </c>
      <c r="AQ1123" s="8" t="s">
        <v>2345</v>
      </c>
      <c r="AR1123">
        <f t="shared" ref="AR1123:AR1186" si="264">AL1123*100000+AO1123</f>
        <v>5000325</v>
      </c>
      <c r="AV1123">
        <v>48.97</v>
      </c>
      <c r="AW1123">
        <v>7.25</v>
      </c>
      <c r="AX1123">
        <v>41.73</v>
      </c>
    </row>
    <row r="1124" spans="1:50" ht="13" hidden="1" customHeight="1" outlineLevel="1">
      <c r="A1124" t="s">
        <v>686</v>
      </c>
      <c r="B1124" s="8" t="s">
        <v>2255</v>
      </c>
      <c r="C1124" s="1">
        <f t="shared" si="258"/>
        <v>452</v>
      </c>
      <c r="D1124" s="8">
        <f>IF(N1124&gt;0, RANK(N1124,(N1124:P1124,Q1124:AE1124)),0)</f>
        <v>0</v>
      </c>
      <c r="E1124" s="8">
        <f>IF(O1124&gt;0,RANK(O1124,(N1124:P1124,Q1124:AE1124)),0)</f>
        <v>2</v>
      </c>
      <c r="F1124" s="8">
        <f t="shared" si="259"/>
        <v>1</v>
      </c>
      <c r="G1124" s="61">
        <f t="shared" si="238"/>
        <v>211</v>
      </c>
      <c r="H1124" s="66">
        <f t="shared" si="239"/>
        <v>0.4668141592920354</v>
      </c>
      <c r="I1124" s="7"/>
      <c r="J1124" s="2">
        <f t="shared" si="260"/>
        <v>0</v>
      </c>
      <c r="K1124" s="2">
        <f t="shared" si="261"/>
        <v>0.24778761061946902</v>
      </c>
      <c r="L1124" s="2">
        <f t="shared" si="262"/>
        <v>0.71460176991150437</v>
      </c>
      <c r="M1124" s="2">
        <f t="shared" si="263"/>
        <v>3.7610619469026663E-2</v>
      </c>
      <c r="N1124" s="126"/>
      <c r="O1124" s="126">
        <v>112</v>
      </c>
      <c r="P1124" s="126">
        <v>323</v>
      </c>
      <c r="Q1124" s="126"/>
      <c r="R1124" s="126"/>
      <c r="S1124" s="126"/>
      <c r="T1124" s="126"/>
      <c r="U1124" s="126"/>
      <c r="V1124" s="126"/>
      <c r="W1124" s="126"/>
      <c r="X1124" s="126">
        <v>0</v>
      </c>
      <c r="Y1124" s="126">
        <v>6</v>
      </c>
      <c r="Z1124" s="126">
        <v>1</v>
      </c>
      <c r="AA1124" s="126">
        <v>4</v>
      </c>
      <c r="AB1124" s="126">
        <v>6</v>
      </c>
      <c r="AG1124" t="str">
        <f t="shared" si="257"/>
        <v>Albany</v>
      </c>
      <c r="AH1124" t="s">
        <v>325</v>
      </c>
      <c r="AI1124">
        <v>1</v>
      </c>
      <c r="AK1124">
        <v>1</v>
      </c>
      <c r="AL1124" s="105">
        <v>50</v>
      </c>
      <c r="AM1124" s="107">
        <v>19</v>
      </c>
      <c r="AN1124" s="107">
        <v>5</v>
      </c>
      <c r="AO1124" s="111">
        <v>475</v>
      </c>
      <c r="AP1124" s="111">
        <f t="shared" si="245"/>
        <v>50019</v>
      </c>
      <c r="AQ1124" s="8" t="s">
        <v>2345</v>
      </c>
      <c r="AR1124">
        <f t="shared" si="264"/>
        <v>5000475</v>
      </c>
      <c r="AV1124">
        <v>38.68</v>
      </c>
      <c r="AW1124">
        <v>0.2</v>
      </c>
      <c r="AX1124">
        <v>38.479999999999997</v>
      </c>
    </row>
    <row r="1125" spans="1:50" ht="13" hidden="1" customHeight="1" outlineLevel="1">
      <c r="A1125" t="s">
        <v>2797</v>
      </c>
      <c r="B1125" s="8" t="s">
        <v>2255</v>
      </c>
      <c r="C1125" s="1">
        <f t="shared" si="258"/>
        <v>911</v>
      </c>
      <c r="D1125" s="8">
        <f>IF(N1125&gt;0, RANK(N1125,(N1125:P1125,Q1125:AE1125)),0)</f>
        <v>0</v>
      </c>
      <c r="E1125" s="8">
        <f>IF(O1125&gt;0,RANK(O1125,(N1125:P1125,Q1125:AE1125)),0)</f>
        <v>2</v>
      </c>
      <c r="F1125" s="8">
        <f t="shared" si="259"/>
        <v>1</v>
      </c>
      <c r="G1125" s="61">
        <f t="shared" si="238"/>
        <v>393</v>
      </c>
      <c r="H1125" s="66">
        <f t="shared" si="239"/>
        <v>0.43139407244785949</v>
      </c>
      <c r="I1125" s="7"/>
      <c r="J1125" s="2">
        <f t="shared" si="260"/>
        <v>0</v>
      </c>
      <c r="K1125" s="2">
        <f t="shared" si="261"/>
        <v>0.25905598243688255</v>
      </c>
      <c r="L1125" s="2">
        <f t="shared" si="262"/>
        <v>0.69045005488474209</v>
      </c>
      <c r="M1125" s="2">
        <f t="shared" si="263"/>
        <v>5.0493962678375359E-2</v>
      </c>
      <c r="N1125" s="126"/>
      <c r="O1125" s="126">
        <v>236</v>
      </c>
      <c r="P1125" s="126">
        <v>629</v>
      </c>
      <c r="Q1125" s="126"/>
      <c r="R1125" s="126"/>
      <c r="S1125" s="126"/>
      <c r="T1125" s="126"/>
      <c r="U1125" s="126"/>
      <c r="V1125" s="126"/>
      <c r="W1125" s="126"/>
      <c r="X1125" s="126">
        <v>0</v>
      </c>
      <c r="Y1125" s="126">
        <v>17</v>
      </c>
      <c r="Z1125" s="126">
        <v>3</v>
      </c>
      <c r="AA1125" s="126">
        <v>21</v>
      </c>
      <c r="AB1125" s="126">
        <v>5</v>
      </c>
      <c r="AG1125" t="str">
        <f t="shared" si="257"/>
        <v>Alburgh</v>
      </c>
      <c r="AH1125" t="s">
        <v>1210</v>
      </c>
      <c r="AI1125">
        <v>1</v>
      </c>
      <c r="AK1125">
        <v>1</v>
      </c>
      <c r="AL1125" s="105">
        <v>50</v>
      </c>
      <c r="AM1125" s="107">
        <v>13</v>
      </c>
      <c r="AN1125" s="107">
        <v>5</v>
      </c>
      <c r="AO1125" s="111">
        <v>700</v>
      </c>
      <c r="AP1125" s="111">
        <f t="shared" si="245"/>
        <v>50013</v>
      </c>
      <c r="AQ1125" s="8" t="s">
        <v>2345</v>
      </c>
      <c r="AR1125">
        <f t="shared" si="264"/>
        <v>5000700</v>
      </c>
      <c r="AV1125">
        <v>48.8</v>
      </c>
      <c r="AW1125">
        <v>19.5</v>
      </c>
      <c r="AX1125">
        <v>29.3</v>
      </c>
    </row>
    <row r="1126" spans="1:50" ht="13" hidden="1" customHeight="1" outlineLevel="1">
      <c r="A1126" t="s">
        <v>1353</v>
      </c>
      <c r="B1126" s="8" t="s">
        <v>2255</v>
      </c>
      <c r="C1126" s="1">
        <f t="shared" si="258"/>
        <v>311</v>
      </c>
      <c r="D1126" s="8">
        <f>IF(N1126&gt;0, RANK(N1126,(N1126:P1126,Q1126:AE1126)),0)</f>
        <v>0</v>
      </c>
      <c r="E1126" s="8">
        <f>IF(O1126&gt;0,RANK(O1126,(N1126:P1126,Q1126:AE1126)),0)</f>
        <v>2</v>
      </c>
      <c r="F1126" s="8">
        <f t="shared" si="259"/>
        <v>1</v>
      </c>
      <c r="G1126" s="61">
        <f t="shared" si="238"/>
        <v>80</v>
      </c>
      <c r="H1126" s="66">
        <f t="shared" si="239"/>
        <v>0.25723472668810288</v>
      </c>
      <c r="I1126" s="7"/>
      <c r="J1126" s="2">
        <f t="shared" si="260"/>
        <v>0</v>
      </c>
      <c r="K1126" s="2">
        <f t="shared" si="261"/>
        <v>0.35691318327974275</v>
      </c>
      <c r="L1126" s="2">
        <f t="shared" si="262"/>
        <v>0.61414790996784563</v>
      </c>
      <c r="M1126" s="2">
        <f t="shared" si="263"/>
        <v>2.8938906752411619E-2</v>
      </c>
      <c r="N1126" s="126"/>
      <c r="O1126" s="126">
        <v>111</v>
      </c>
      <c r="P1126" s="126">
        <v>191</v>
      </c>
      <c r="Q1126" s="126"/>
      <c r="R1126" s="126"/>
      <c r="S1126" s="126"/>
      <c r="T1126" s="126"/>
      <c r="U1126" s="126"/>
      <c r="V1126" s="126"/>
      <c r="W1126" s="126"/>
      <c r="X1126" s="126">
        <v>0</v>
      </c>
      <c r="Y1126" s="126">
        <v>0</v>
      </c>
      <c r="Z1126" s="126">
        <v>2</v>
      </c>
      <c r="AA1126" s="126">
        <v>5</v>
      </c>
      <c r="AB1126" s="126">
        <v>2</v>
      </c>
      <c r="AG1126" t="str">
        <f t="shared" si="257"/>
        <v>Andover</v>
      </c>
      <c r="AH1126" t="s">
        <v>2103</v>
      </c>
      <c r="AI1126">
        <v>1</v>
      </c>
      <c r="AK1126">
        <v>1</v>
      </c>
      <c r="AL1126" s="105">
        <v>50</v>
      </c>
      <c r="AM1126" s="107">
        <v>27</v>
      </c>
      <c r="AN1126" s="107">
        <v>5</v>
      </c>
      <c r="AO1126" s="111">
        <v>1300</v>
      </c>
      <c r="AP1126" s="111">
        <f t="shared" si="245"/>
        <v>50027</v>
      </c>
      <c r="AQ1126" s="8" t="s">
        <v>2345</v>
      </c>
      <c r="AR1126">
        <f t="shared" si="264"/>
        <v>5001300</v>
      </c>
      <c r="AV1126">
        <v>28.78</v>
      </c>
      <c r="AW1126">
        <v>0.01</v>
      </c>
      <c r="AX1126">
        <v>28.77</v>
      </c>
    </row>
    <row r="1127" spans="1:50" ht="13" hidden="1" customHeight="1" outlineLevel="1">
      <c r="A1127" t="s">
        <v>2182</v>
      </c>
      <c r="B1127" s="8" t="s">
        <v>2255</v>
      </c>
      <c r="C1127" s="1">
        <f t="shared" si="258"/>
        <v>1231</v>
      </c>
      <c r="D1127" s="8">
        <f>IF(N1127&gt;0, RANK(N1127,(N1127:P1127,Q1127:AE1127)),0)</f>
        <v>0</v>
      </c>
      <c r="E1127" s="8">
        <f>IF(O1127&gt;0,RANK(O1127,(N1127:P1127,Q1127:AE1127)),0)</f>
        <v>2</v>
      </c>
      <c r="F1127" s="8">
        <f t="shared" si="259"/>
        <v>1</v>
      </c>
      <c r="G1127" s="61">
        <f t="shared" si="238"/>
        <v>455</v>
      </c>
      <c r="H1127" s="66">
        <f t="shared" si="239"/>
        <v>0.36961819658813971</v>
      </c>
      <c r="I1127" s="7"/>
      <c r="J1127" s="2">
        <f t="shared" si="260"/>
        <v>0</v>
      </c>
      <c r="K1127" s="2">
        <f t="shared" si="261"/>
        <v>0.29244516653127539</v>
      </c>
      <c r="L1127" s="2">
        <f t="shared" si="262"/>
        <v>0.66206336311941516</v>
      </c>
      <c r="M1127" s="2">
        <f t="shared" si="263"/>
        <v>4.5491470349309449E-2</v>
      </c>
      <c r="N1127" s="126"/>
      <c r="O1127" s="126">
        <v>360</v>
      </c>
      <c r="P1127" s="126">
        <v>815</v>
      </c>
      <c r="Q1127" s="126"/>
      <c r="R1127" s="126"/>
      <c r="S1127" s="126"/>
      <c r="T1127" s="126"/>
      <c r="U1127" s="126"/>
      <c r="V1127" s="126"/>
      <c r="W1127" s="126"/>
      <c r="X1127" s="126">
        <v>0</v>
      </c>
      <c r="Y1127" s="126">
        <v>11</v>
      </c>
      <c r="Z1127" s="126">
        <v>3</v>
      </c>
      <c r="AA1127" s="126">
        <v>35</v>
      </c>
      <c r="AB1127" s="126">
        <v>7</v>
      </c>
      <c r="AG1127" t="str">
        <f t="shared" si="257"/>
        <v>Arlington</v>
      </c>
      <c r="AH1127" t="s">
        <v>3</v>
      </c>
      <c r="AI1127">
        <v>1</v>
      </c>
      <c r="AK1127">
        <v>1</v>
      </c>
      <c r="AL1127" s="105">
        <v>50</v>
      </c>
      <c r="AM1127" s="107">
        <v>3</v>
      </c>
      <c r="AN1127" s="107">
        <v>5</v>
      </c>
      <c r="AO1127" s="111">
        <v>1450</v>
      </c>
      <c r="AP1127" s="111">
        <f t="shared" si="245"/>
        <v>50003</v>
      </c>
      <c r="AQ1127" s="8" t="s">
        <v>2345</v>
      </c>
      <c r="AR1127">
        <f t="shared" si="264"/>
        <v>5001450</v>
      </c>
      <c r="AV1127">
        <v>42.44</v>
      </c>
      <c r="AW1127">
        <v>0.02</v>
      </c>
      <c r="AX1127">
        <v>42.42</v>
      </c>
    </row>
    <row r="1128" spans="1:50" ht="13" hidden="1" customHeight="1" outlineLevel="1">
      <c r="A1128" t="s">
        <v>1690</v>
      </c>
      <c r="B1128" s="8" t="s">
        <v>2255</v>
      </c>
      <c r="C1128" s="1">
        <f t="shared" si="258"/>
        <v>139</v>
      </c>
      <c r="D1128" s="8">
        <f>IF(N1128&gt;0, RANK(N1128,(N1128:P1128,Q1128:AE1128)),0)</f>
        <v>0</v>
      </c>
      <c r="E1128" s="8">
        <f>IF(O1128&gt;0,RANK(O1128,(N1128:P1128,Q1128:AE1128)),0)</f>
        <v>2</v>
      </c>
      <c r="F1128" s="8">
        <f t="shared" si="259"/>
        <v>1</v>
      </c>
      <c r="G1128" s="61">
        <f t="shared" si="238"/>
        <v>40</v>
      </c>
      <c r="H1128" s="66">
        <f t="shared" si="239"/>
        <v>0.28776978417266186</v>
      </c>
      <c r="I1128" s="7"/>
      <c r="J1128" s="2">
        <f t="shared" si="260"/>
        <v>0</v>
      </c>
      <c r="K1128" s="2">
        <f t="shared" si="261"/>
        <v>0.28776978417266186</v>
      </c>
      <c r="L1128" s="2">
        <f t="shared" si="262"/>
        <v>0.57553956834532372</v>
      </c>
      <c r="M1128" s="2">
        <f t="shared" si="263"/>
        <v>0.13669064748201443</v>
      </c>
      <c r="N1128" s="126"/>
      <c r="O1128" s="126">
        <v>40</v>
      </c>
      <c r="P1128" s="126">
        <v>80</v>
      </c>
      <c r="Q1128" s="126"/>
      <c r="R1128" s="126"/>
      <c r="S1128" s="126"/>
      <c r="T1128" s="126"/>
      <c r="U1128" s="126"/>
      <c r="V1128" s="126"/>
      <c r="W1128" s="126"/>
      <c r="X1128" s="126">
        <v>0</v>
      </c>
      <c r="Y1128" s="126">
        <v>2</v>
      </c>
      <c r="Z1128" s="126">
        <v>3</v>
      </c>
      <c r="AA1128" s="126">
        <v>12</v>
      </c>
      <c r="AB1128" s="126">
        <v>2</v>
      </c>
      <c r="AG1128" t="str">
        <f t="shared" si="257"/>
        <v>Athens</v>
      </c>
      <c r="AH1128" t="s">
        <v>1474</v>
      </c>
      <c r="AI1128">
        <v>1</v>
      </c>
      <c r="AK1128">
        <v>1</v>
      </c>
      <c r="AL1128" s="105">
        <v>50</v>
      </c>
      <c r="AM1128" s="107">
        <v>25</v>
      </c>
      <c r="AN1128" s="107">
        <v>5</v>
      </c>
      <c r="AO1128" s="111">
        <v>1900</v>
      </c>
      <c r="AP1128" s="111">
        <f t="shared" si="245"/>
        <v>50025</v>
      </c>
      <c r="AQ1128" s="8" t="s">
        <v>2345</v>
      </c>
      <c r="AR1128">
        <f t="shared" si="264"/>
        <v>5001900</v>
      </c>
      <c r="AV1128">
        <v>13.08</v>
      </c>
      <c r="AW1128">
        <v>0.04</v>
      </c>
      <c r="AX1128">
        <v>13.04</v>
      </c>
    </row>
    <row r="1129" spans="1:50" ht="13" hidden="1" customHeight="1" outlineLevel="1">
      <c r="A1129" t="s">
        <v>284</v>
      </c>
      <c r="B1129" s="8" t="s">
        <v>2255</v>
      </c>
      <c r="C1129" s="1">
        <f t="shared" si="258"/>
        <v>582</v>
      </c>
      <c r="D1129" s="8">
        <f>IF(N1129&gt;0, RANK(N1129,(N1129:P1129,Q1129:AE1129)),0)</f>
        <v>0</v>
      </c>
      <c r="E1129" s="8">
        <f>IF(O1129&gt;0,RANK(O1129,(N1129:P1129,Q1129:AE1129)),0)</f>
        <v>2</v>
      </c>
      <c r="F1129" s="8">
        <f t="shared" si="259"/>
        <v>1</v>
      </c>
      <c r="G1129" s="61">
        <f t="shared" si="238"/>
        <v>275</v>
      </c>
      <c r="H1129" s="66">
        <f t="shared" si="239"/>
        <v>0.47250859106529208</v>
      </c>
      <c r="I1129" s="7"/>
      <c r="J1129" s="2">
        <f t="shared" si="260"/>
        <v>0</v>
      </c>
      <c r="K1129" s="2">
        <f t="shared" si="261"/>
        <v>0.24570446735395188</v>
      </c>
      <c r="L1129" s="2">
        <f t="shared" si="262"/>
        <v>0.71821305841924399</v>
      </c>
      <c r="M1129" s="2">
        <f t="shared" si="263"/>
        <v>3.6082474226804107E-2</v>
      </c>
      <c r="N1129" s="126"/>
      <c r="O1129" s="126">
        <v>143</v>
      </c>
      <c r="P1129" s="126">
        <v>418</v>
      </c>
      <c r="Q1129" s="126"/>
      <c r="R1129" s="126"/>
      <c r="S1129" s="126"/>
      <c r="T1129" s="126"/>
      <c r="U1129" s="126"/>
      <c r="V1129" s="126"/>
      <c r="W1129" s="126"/>
      <c r="X1129" s="126">
        <v>0</v>
      </c>
      <c r="Y1129" s="126">
        <v>7</v>
      </c>
      <c r="Z1129" s="126">
        <v>1</v>
      </c>
      <c r="AA1129" s="126">
        <v>11</v>
      </c>
      <c r="AB1129" s="126">
        <v>2</v>
      </c>
      <c r="AG1129" t="str">
        <f t="shared" si="257"/>
        <v>Bakersfield</v>
      </c>
      <c r="AH1129" t="s">
        <v>501</v>
      </c>
      <c r="AI1129">
        <v>1</v>
      </c>
      <c r="AK1129">
        <v>1</v>
      </c>
      <c r="AL1129" s="105">
        <v>50</v>
      </c>
      <c r="AM1129" s="107">
        <v>11</v>
      </c>
      <c r="AN1129" s="107">
        <v>10</v>
      </c>
      <c r="AO1129" s="111">
        <v>2500</v>
      </c>
      <c r="AP1129" s="111">
        <f t="shared" si="245"/>
        <v>50011</v>
      </c>
      <c r="AQ1129" s="8" t="s">
        <v>2345</v>
      </c>
      <c r="AR1129">
        <f t="shared" si="264"/>
        <v>5002500</v>
      </c>
      <c r="AV1129">
        <v>44.62</v>
      </c>
      <c r="AW1129">
        <v>0.03</v>
      </c>
      <c r="AX1129">
        <v>44.59</v>
      </c>
    </row>
    <row r="1130" spans="1:50" ht="13" hidden="1" customHeight="1" outlineLevel="1">
      <c r="A1130" t="s">
        <v>1448</v>
      </c>
      <c r="B1130" s="8" t="s">
        <v>2255</v>
      </c>
      <c r="C1130" s="1">
        <f t="shared" si="258"/>
        <v>116</v>
      </c>
      <c r="D1130" s="8">
        <f>IF(N1130&gt;0, RANK(N1130,(N1130:P1130,Q1130:AE1130)),0)</f>
        <v>0</v>
      </c>
      <c r="E1130" s="8">
        <f>IF(O1130&gt;0,RANK(O1130,(N1130:P1130,Q1130:AE1130)),0)</f>
        <v>2</v>
      </c>
      <c r="F1130" s="8">
        <f t="shared" si="259"/>
        <v>1</v>
      </c>
      <c r="G1130" s="61">
        <f t="shared" si="238"/>
        <v>20</v>
      </c>
      <c r="H1130" s="66">
        <f t="shared" si="239"/>
        <v>0.17241379310344829</v>
      </c>
      <c r="I1130" s="7"/>
      <c r="J1130" s="2">
        <f t="shared" si="260"/>
        <v>0</v>
      </c>
      <c r="K1130" s="2">
        <f t="shared" si="261"/>
        <v>0.37068965517241381</v>
      </c>
      <c r="L1130" s="2">
        <f t="shared" si="262"/>
        <v>0.5431034482758621</v>
      </c>
      <c r="M1130" s="2">
        <f t="shared" si="263"/>
        <v>8.6206896551724088E-2</v>
      </c>
      <c r="N1130" s="126"/>
      <c r="O1130" s="126">
        <v>43</v>
      </c>
      <c r="P1130" s="126">
        <v>63</v>
      </c>
      <c r="Q1130" s="126"/>
      <c r="R1130" s="126"/>
      <c r="S1130" s="126"/>
      <c r="T1130" s="126"/>
      <c r="U1130" s="126"/>
      <c r="V1130" s="126"/>
      <c r="W1130" s="126"/>
      <c r="X1130" s="126">
        <v>0</v>
      </c>
      <c r="Y1130" s="126">
        <v>2</v>
      </c>
      <c r="Z1130" s="126">
        <v>0</v>
      </c>
      <c r="AA1130" s="126">
        <v>4</v>
      </c>
      <c r="AB1130" s="126">
        <v>4</v>
      </c>
      <c r="AG1130" t="str">
        <f t="shared" si="257"/>
        <v>Baltimore</v>
      </c>
      <c r="AH1130" t="s">
        <v>2103</v>
      </c>
      <c r="AI1130">
        <v>1</v>
      </c>
      <c r="AK1130">
        <v>1</v>
      </c>
      <c r="AL1130" s="105">
        <v>50</v>
      </c>
      <c r="AM1130" s="107">
        <v>27</v>
      </c>
      <c r="AN1130" s="107">
        <v>11</v>
      </c>
      <c r="AO1130" s="111">
        <v>2575</v>
      </c>
      <c r="AP1130" s="111">
        <f t="shared" si="245"/>
        <v>50027</v>
      </c>
      <c r="AQ1130" s="8" t="s">
        <v>2345</v>
      </c>
      <c r="AR1130">
        <f t="shared" si="264"/>
        <v>5002575</v>
      </c>
      <c r="AV1130">
        <v>4.67</v>
      </c>
      <c r="AW1130">
        <v>0</v>
      </c>
      <c r="AX1130">
        <v>4.67</v>
      </c>
    </row>
    <row r="1131" spans="1:50" ht="13" hidden="1" customHeight="1" outlineLevel="1">
      <c r="A1131" t="s">
        <v>753</v>
      </c>
      <c r="B1131" s="8" t="s">
        <v>2255</v>
      </c>
      <c r="C1131" s="1">
        <f t="shared" si="258"/>
        <v>543</v>
      </c>
      <c r="D1131" s="8">
        <f>IF(N1131&gt;0, RANK(N1131,(N1131:P1131,Q1131:AE1131)),0)</f>
        <v>0</v>
      </c>
      <c r="E1131" s="8">
        <f>IF(O1131&gt;0,RANK(O1131,(N1131:P1131,Q1131:AE1131)),0)</f>
        <v>2</v>
      </c>
      <c r="F1131" s="8">
        <f t="shared" si="259"/>
        <v>1</v>
      </c>
      <c r="G1131" s="61">
        <f t="shared" si="238"/>
        <v>179</v>
      </c>
      <c r="H1131" s="66">
        <f t="shared" si="239"/>
        <v>0.3296500920810313</v>
      </c>
      <c r="I1131" s="7"/>
      <c r="J1131" s="2">
        <f t="shared" si="260"/>
        <v>0</v>
      </c>
      <c r="K1131" s="2">
        <f t="shared" si="261"/>
        <v>0.30755064456721914</v>
      </c>
      <c r="L1131" s="2">
        <f t="shared" si="262"/>
        <v>0.6372007366482505</v>
      </c>
      <c r="M1131" s="2">
        <f t="shared" si="263"/>
        <v>5.5248618784530357E-2</v>
      </c>
      <c r="N1131" s="126"/>
      <c r="O1131" s="126">
        <v>167</v>
      </c>
      <c r="P1131" s="126">
        <v>346</v>
      </c>
      <c r="Q1131" s="126"/>
      <c r="R1131" s="126"/>
      <c r="S1131" s="126"/>
      <c r="T1131" s="126"/>
      <c r="U1131" s="126"/>
      <c r="V1131" s="126"/>
      <c r="W1131" s="126"/>
      <c r="X1131" s="126">
        <v>0</v>
      </c>
      <c r="Y1131" s="126">
        <v>19</v>
      </c>
      <c r="Z1131" s="126">
        <v>3</v>
      </c>
      <c r="AA1131" s="126">
        <v>6</v>
      </c>
      <c r="AB1131" s="126">
        <v>2</v>
      </c>
      <c r="AG1131" t="str">
        <f t="shared" si="257"/>
        <v>Barnard</v>
      </c>
      <c r="AH1131" t="s">
        <v>2103</v>
      </c>
      <c r="AI1131">
        <v>1</v>
      </c>
      <c r="AK1131">
        <v>1</v>
      </c>
      <c r="AL1131" s="105">
        <v>50</v>
      </c>
      <c r="AM1131" s="107">
        <v>27</v>
      </c>
      <c r="AN1131" s="107">
        <v>15</v>
      </c>
      <c r="AO1131" s="111">
        <v>2725</v>
      </c>
      <c r="AP1131" s="111">
        <f t="shared" si="245"/>
        <v>50027</v>
      </c>
      <c r="AQ1131" s="8" t="s">
        <v>2345</v>
      </c>
      <c r="AR1131">
        <f t="shared" si="264"/>
        <v>5002725</v>
      </c>
      <c r="AV1131">
        <v>48.89</v>
      </c>
      <c r="AW1131">
        <v>0.19</v>
      </c>
      <c r="AX1131">
        <v>48.7</v>
      </c>
    </row>
    <row r="1132" spans="1:50" ht="13" hidden="1" customHeight="1" outlineLevel="1">
      <c r="A1132" t="s">
        <v>754</v>
      </c>
      <c r="B1132" s="8" t="s">
        <v>2255</v>
      </c>
      <c r="C1132" s="1">
        <f t="shared" si="258"/>
        <v>957</v>
      </c>
      <c r="D1132" s="8">
        <f>IF(N1132&gt;0, RANK(N1132,(N1132:P1132,Q1132:AE1132)),0)</f>
        <v>0</v>
      </c>
      <c r="E1132" s="8">
        <f>IF(O1132&gt;0,RANK(O1132,(N1132:P1132,Q1132:AE1132)),0)</f>
        <v>2</v>
      </c>
      <c r="F1132" s="8">
        <f t="shared" si="259"/>
        <v>1</v>
      </c>
      <c r="G1132" s="61">
        <f t="shared" si="238"/>
        <v>336</v>
      </c>
      <c r="H1132" s="66">
        <f t="shared" si="239"/>
        <v>0.35109717868338558</v>
      </c>
      <c r="I1132" s="7"/>
      <c r="J1132" s="2">
        <f t="shared" si="260"/>
        <v>0</v>
      </c>
      <c r="K1132" s="2">
        <f t="shared" si="261"/>
        <v>0.30721003134796238</v>
      </c>
      <c r="L1132" s="2">
        <f t="shared" si="262"/>
        <v>0.65830721003134796</v>
      </c>
      <c r="M1132" s="2">
        <f t="shared" si="263"/>
        <v>3.4482758620689613E-2</v>
      </c>
      <c r="N1132" s="126"/>
      <c r="O1132" s="126">
        <v>294</v>
      </c>
      <c r="P1132" s="126">
        <v>630</v>
      </c>
      <c r="Q1132" s="126"/>
      <c r="R1132" s="126"/>
      <c r="S1132" s="126"/>
      <c r="T1132" s="126"/>
      <c r="U1132" s="126"/>
      <c r="V1132" s="126"/>
      <c r="W1132" s="126"/>
      <c r="X1132" s="126">
        <v>0</v>
      </c>
      <c r="Y1132" s="126">
        <v>5</v>
      </c>
      <c r="Z1132" s="126">
        <v>3</v>
      </c>
      <c r="AA1132" s="126">
        <v>16</v>
      </c>
      <c r="AB1132" s="126">
        <v>9</v>
      </c>
      <c r="AG1132" t="str">
        <f t="shared" si="257"/>
        <v>Barnet</v>
      </c>
      <c r="AH1132" t="s">
        <v>737</v>
      </c>
      <c r="AI1132">
        <v>1</v>
      </c>
      <c r="AK1132">
        <v>1</v>
      </c>
      <c r="AL1132" s="105">
        <v>50</v>
      </c>
      <c r="AM1132" s="107">
        <v>5</v>
      </c>
      <c r="AN1132" s="107">
        <v>5</v>
      </c>
      <c r="AO1132" s="111">
        <v>2875</v>
      </c>
      <c r="AP1132" s="111">
        <f t="shared" si="245"/>
        <v>50005</v>
      </c>
      <c r="AQ1132" s="8" t="s">
        <v>2345</v>
      </c>
      <c r="AR1132">
        <f t="shared" si="264"/>
        <v>5002875</v>
      </c>
      <c r="AV1132">
        <v>43.57</v>
      </c>
      <c r="AW1132">
        <v>1.18</v>
      </c>
      <c r="AX1132">
        <v>42.39</v>
      </c>
    </row>
    <row r="1133" spans="1:50" ht="13" hidden="1" customHeight="1" outlineLevel="1">
      <c r="A1133" t="s">
        <v>306</v>
      </c>
      <c r="B1133" s="8" t="s">
        <v>2255</v>
      </c>
      <c r="C1133" s="1">
        <f t="shared" si="258"/>
        <v>3051</v>
      </c>
      <c r="D1133" s="8">
        <f>IF(N1133&gt;0, RANK(N1133,(N1133:P1133,Q1133:AE1133)),0)</f>
        <v>0</v>
      </c>
      <c r="E1133" s="8">
        <f>IF(O1133&gt;0,RANK(O1133,(N1133:P1133,Q1133:AE1133)),0)</f>
        <v>2</v>
      </c>
      <c r="F1133" s="8">
        <f t="shared" si="259"/>
        <v>1</v>
      </c>
      <c r="G1133" s="61">
        <f t="shared" si="238"/>
        <v>1375</v>
      </c>
      <c r="H1133" s="66">
        <f t="shared" si="239"/>
        <v>0.45067191084890201</v>
      </c>
      <c r="I1133" s="7"/>
      <c r="J1133" s="2">
        <f t="shared" si="260"/>
        <v>0</v>
      </c>
      <c r="K1133" s="2">
        <f t="shared" si="261"/>
        <v>0.25073746312684364</v>
      </c>
      <c r="L1133" s="2">
        <f t="shared" si="262"/>
        <v>0.70140937397574565</v>
      </c>
      <c r="M1133" s="2">
        <f t="shared" si="263"/>
        <v>4.7853162897410706E-2</v>
      </c>
      <c r="N1133" s="126"/>
      <c r="O1133" s="126">
        <v>765</v>
      </c>
      <c r="P1133" s="126">
        <v>2140</v>
      </c>
      <c r="Q1133" s="126"/>
      <c r="R1133" s="126"/>
      <c r="S1133" s="126"/>
      <c r="T1133" s="126"/>
      <c r="U1133" s="126"/>
      <c r="V1133" s="126"/>
      <c r="W1133" s="126"/>
      <c r="X1133" s="126">
        <v>1</v>
      </c>
      <c r="Y1133" s="126">
        <v>22</v>
      </c>
      <c r="Z1133" s="126">
        <v>17</v>
      </c>
      <c r="AA1133" s="126">
        <v>71</v>
      </c>
      <c r="AB1133" s="126">
        <v>35</v>
      </c>
      <c r="AG1133" t="str">
        <f t="shared" si="257"/>
        <v>Barre</v>
      </c>
      <c r="AH1133" t="s">
        <v>342</v>
      </c>
      <c r="AI1133">
        <v>1</v>
      </c>
      <c r="AK1133">
        <v>1</v>
      </c>
      <c r="AL1133" s="105">
        <v>50</v>
      </c>
      <c r="AM1133" s="107">
        <v>23</v>
      </c>
      <c r="AN1133" s="107">
        <v>5</v>
      </c>
      <c r="AO1133" s="111">
        <v>3175</v>
      </c>
      <c r="AP1133" s="111">
        <f t="shared" si="245"/>
        <v>50023</v>
      </c>
      <c r="AQ1133" s="8" t="s">
        <v>1462</v>
      </c>
      <c r="AR1133">
        <f t="shared" si="264"/>
        <v>5003175</v>
      </c>
      <c r="AV1133">
        <v>4.0199999999999996</v>
      </c>
      <c r="AW1133">
        <v>0</v>
      </c>
      <c r="AX1133">
        <v>4.0199999999999996</v>
      </c>
    </row>
    <row r="1134" spans="1:50" ht="13" hidden="1" customHeight="1" outlineLevel="1">
      <c r="A1134" t="s">
        <v>306</v>
      </c>
      <c r="B1134" s="8" t="s">
        <v>2255</v>
      </c>
      <c r="C1134" s="1">
        <f t="shared" si="258"/>
        <v>3895</v>
      </c>
      <c r="D1134" s="8">
        <f>IF(N1134&gt;0, RANK(N1134,(N1134:P1134,Q1134:AE1134)),0)</f>
        <v>0</v>
      </c>
      <c r="E1134" s="8">
        <f>IF(O1134&gt;0,RANK(O1134,(N1134:P1134,Q1134:AE1134)),0)</f>
        <v>2</v>
      </c>
      <c r="F1134" s="8">
        <f t="shared" si="259"/>
        <v>1</v>
      </c>
      <c r="G1134" s="61">
        <f t="shared" si="238"/>
        <v>1020</v>
      </c>
      <c r="H1134" s="66">
        <f t="shared" si="239"/>
        <v>0.26187419768934533</v>
      </c>
      <c r="I1134" s="7"/>
      <c r="J1134" s="2">
        <f t="shared" si="260"/>
        <v>0</v>
      </c>
      <c r="K1134" s="2">
        <f t="shared" si="261"/>
        <v>0.35353016688061617</v>
      </c>
      <c r="L1134" s="2">
        <f t="shared" si="262"/>
        <v>0.6154043645699615</v>
      </c>
      <c r="M1134" s="2">
        <f t="shared" si="263"/>
        <v>3.1065468549422381E-2</v>
      </c>
      <c r="N1134" s="126"/>
      <c r="O1134" s="126">
        <v>1377</v>
      </c>
      <c r="P1134" s="126">
        <v>2397</v>
      </c>
      <c r="Q1134" s="126"/>
      <c r="R1134" s="126"/>
      <c r="S1134" s="126"/>
      <c r="T1134" s="126"/>
      <c r="U1134" s="126"/>
      <c r="V1134" s="126"/>
      <c r="W1134" s="126"/>
      <c r="X1134" s="126">
        <v>2</v>
      </c>
      <c r="Y1134" s="126">
        <v>20</v>
      </c>
      <c r="Z1134" s="126">
        <v>16</v>
      </c>
      <c r="AA1134" s="126">
        <v>47</v>
      </c>
      <c r="AB1134" s="126">
        <v>36</v>
      </c>
      <c r="AG1134" t="str">
        <f t="shared" si="257"/>
        <v>Barre</v>
      </c>
      <c r="AH1134" t="s">
        <v>342</v>
      </c>
      <c r="AI1134">
        <v>1</v>
      </c>
      <c r="AK1134">
        <v>1</v>
      </c>
      <c r="AL1134" s="105">
        <v>50</v>
      </c>
      <c r="AM1134" s="107">
        <v>23</v>
      </c>
      <c r="AN1134" s="107">
        <v>10</v>
      </c>
      <c r="AO1134" s="111">
        <v>3250</v>
      </c>
      <c r="AP1134" s="111">
        <f t="shared" si="245"/>
        <v>50023</v>
      </c>
      <c r="AQ1134" s="8" t="s">
        <v>2345</v>
      </c>
      <c r="AR1134">
        <f t="shared" si="264"/>
        <v>5003250</v>
      </c>
      <c r="AV1134">
        <v>30.69</v>
      </c>
      <c r="AW1134">
        <v>0.05</v>
      </c>
      <c r="AX1134">
        <v>30.64</v>
      </c>
    </row>
    <row r="1135" spans="1:50" ht="13" hidden="1" customHeight="1" outlineLevel="1">
      <c r="A1135" t="s">
        <v>2461</v>
      </c>
      <c r="B1135" s="8" t="s">
        <v>2255</v>
      </c>
      <c r="C1135" s="1">
        <f t="shared" si="258"/>
        <v>1071</v>
      </c>
      <c r="D1135" s="8">
        <f>IF(N1135&gt;0, RANK(N1135,(N1135:P1135,Q1135:AE1135)),0)</f>
        <v>0</v>
      </c>
      <c r="E1135" s="8">
        <f>IF(O1135&gt;0,RANK(O1135,(N1135:P1135,Q1135:AE1135)),0)</f>
        <v>2</v>
      </c>
      <c r="F1135" s="8">
        <f t="shared" si="259"/>
        <v>1</v>
      </c>
      <c r="G1135" s="61">
        <f t="shared" si="238"/>
        <v>458</v>
      </c>
      <c r="H1135" s="66">
        <f t="shared" si="239"/>
        <v>0.42763772175536879</v>
      </c>
      <c r="I1135" s="7"/>
      <c r="J1135" s="2">
        <f t="shared" si="260"/>
        <v>0</v>
      </c>
      <c r="K1135" s="2">
        <f t="shared" si="261"/>
        <v>0.27450980392156865</v>
      </c>
      <c r="L1135" s="2">
        <f t="shared" si="262"/>
        <v>0.70214752567693739</v>
      </c>
      <c r="M1135" s="2">
        <f t="shared" si="263"/>
        <v>2.3342670401493959E-2</v>
      </c>
      <c r="N1135" s="126"/>
      <c r="O1135" s="126">
        <v>294</v>
      </c>
      <c r="P1135" s="126">
        <v>752</v>
      </c>
      <c r="Q1135" s="126"/>
      <c r="R1135" s="126"/>
      <c r="S1135" s="126"/>
      <c r="T1135" s="126"/>
      <c r="U1135" s="126"/>
      <c r="V1135" s="126"/>
      <c r="W1135" s="126"/>
      <c r="X1135" s="126">
        <v>1</v>
      </c>
      <c r="Y1135" s="126">
        <v>2</v>
      </c>
      <c r="Z1135" s="126">
        <v>1</v>
      </c>
      <c r="AA1135" s="126">
        <v>14</v>
      </c>
      <c r="AB1135" s="126">
        <v>7</v>
      </c>
      <c r="AG1135" t="str">
        <f t="shared" si="257"/>
        <v>Barton</v>
      </c>
      <c r="AH1135" t="s">
        <v>325</v>
      </c>
      <c r="AI1135">
        <v>1</v>
      </c>
      <c r="AK1135">
        <v>1</v>
      </c>
      <c r="AL1135" s="105">
        <v>50</v>
      </c>
      <c r="AM1135" s="107">
        <v>19</v>
      </c>
      <c r="AN1135" s="107">
        <v>10</v>
      </c>
      <c r="AO1135" s="111">
        <v>3550</v>
      </c>
      <c r="AP1135" s="111">
        <f t="shared" si="245"/>
        <v>50019</v>
      </c>
      <c r="AQ1135" s="8" t="s">
        <v>2345</v>
      </c>
      <c r="AR1135">
        <f t="shared" si="264"/>
        <v>5003550</v>
      </c>
      <c r="AV1135">
        <v>44.91</v>
      </c>
      <c r="AW1135">
        <v>1.26</v>
      </c>
      <c r="AX1135">
        <v>43.65</v>
      </c>
    </row>
    <row r="1136" spans="1:50" ht="13" hidden="1" customHeight="1" outlineLevel="1">
      <c r="A1136" t="s">
        <v>28</v>
      </c>
      <c r="B1136" s="8" t="s">
        <v>2255</v>
      </c>
      <c r="C1136" s="1">
        <f t="shared" si="258"/>
        <v>140</v>
      </c>
      <c r="D1136" s="8">
        <f>IF(N1136&gt;0, RANK(N1136,(N1136:P1136,Q1136:AE1136)),0)</f>
        <v>0</v>
      </c>
      <c r="E1136" s="8">
        <f>IF(O1136&gt;0,RANK(O1136,(N1136:P1136,Q1136:AE1136)),0)</f>
        <v>2</v>
      </c>
      <c r="F1136" s="8">
        <f t="shared" si="259"/>
        <v>1</v>
      </c>
      <c r="G1136" s="61">
        <f t="shared" si="238"/>
        <v>42</v>
      </c>
      <c r="H1136" s="66">
        <f t="shared" si="239"/>
        <v>0.3</v>
      </c>
      <c r="I1136" s="7"/>
      <c r="J1136" s="2">
        <f t="shared" si="260"/>
        <v>0</v>
      </c>
      <c r="K1136" s="2">
        <f t="shared" si="261"/>
        <v>0.33571428571428569</v>
      </c>
      <c r="L1136" s="2">
        <f t="shared" si="262"/>
        <v>0.63571428571428568</v>
      </c>
      <c r="M1136" s="2">
        <f t="shared" si="263"/>
        <v>2.8571428571428692E-2</v>
      </c>
      <c r="N1136" s="126"/>
      <c r="O1136" s="126">
        <v>47</v>
      </c>
      <c r="P1136" s="126">
        <v>89</v>
      </c>
      <c r="Q1136" s="126"/>
      <c r="R1136" s="126"/>
      <c r="S1136" s="126"/>
      <c r="T1136" s="126"/>
      <c r="U1136" s="126"/>
      <c r="V1136" s="126"/>
      <c r="W1136" s="126"/>
      <c r="X1136" s="126">
        <v>0</v>
      </c>
      <c r="Y1136" s="126">
        <v>3</v>
      </c>
      <c r="Z1136" s="126">
        <v>0</v>
      </c>
      <c r="AA1136" s="126">
        <v>1</v>
      </c>
      <c r="AB1136" s="126">
        <v>0</v>
      </c>
      <c r="AG1136" t="str">
        <f t="shared" si="257"/>
        <v>Belvidere</v>
      </c>
      <c r="AH1136" t="s">
        <v>1797</v>
      </c>
      <c r="AI1136">
        <v>1</v>
      </c>
      <c r="AK1136">
        <v>1</v>
      </c>
      <c r="AL1136" s="105">
        <v>50</v>
      </c>
      <c r="AM1136" s="107">
        <v>15</v>
      </c>
      <c r="AN1136" s="107">
        <v>5</v>
      </c>
      <c r="AO1136" s="111">
        <v>4375</v>
      </c>
      <c r="AP1136" s="111">
        <f t="shared" si="245"/>
        <v>50015</v>
      </c>
      <c r="AQ1136" s="8" t="s">
        <v>2345</v>
      </c>
      <c r="AR1136">
        <f t="shared" si="264"/>
        <v>5004375</v>
      </c>
      <c r="AV1136">
        <v>32.14</v>
      </c>
      <c r="AW1136">
        <v>0</v>
      </c>
      <c r="AX1136">
        <v>32.14</v>
      </c>
    </row>
    <row r="1137" spans="1:50" ht="13" hidden="1" customHeight="1" outlineLevel="1">
      <c r="A1137" t="s">
        <v>3</v>
      </c>
      <c r="B1137" s="8" t="s">
        <v>2255</v>
      </c>
      <c r="C1137" s="1">
        <f t="shared" si="258"/>
        <v>6198</v>
      </c>
      <c r="D1137" s="8">
        <f>IF(N1137&gt;0, RANK(N1137,(N1137:P1137,Q1137:AE1137)),0)</f>
        <v>0</v>
      </c>
      <c r="E1137" s="8">
        <f>IF(O1137&gt;0,RANK(O1137,(N1137:P1137,Q1137:AE1137)),0)</f>
        <v>2</v>
      </c>
      <c r="F1137" s="8">
        <f t="shared" si="259"/>
        <v>1</v>
      </c>
      <c r="G1137" s="61">
        <f t="shared" si="238"/>
        <v>3205</v>
      </c>
      <c r="H1137" s="66">
        <f t="shared" si="239"/>
        <v>0.51710229106163275</v>
      </c>
      <c r="I1137" s="7"/>
      <c r="J1137" s="2">
        <f t="shared" si="260"/>
        <v>0</v>
      </c>
      <c r="K1137" s="2">
        <f t="shared" si="261"/>
        <v>0.2042594385285576</v>
      </c>
      <c r="L1137" s="2">
        <f t="shared" si="262"/>
        <v>0.7213617295901904</v>
      </c>
      <c r="M1137" s="2">
        <f t="shared" si="263"/>
        <v>7.4378831881251939E-2</v>
      </c>
      <c r="N1137" s="126"/>
      <c r="O1137" s="126">
        <v>1266</v>
      </c>
      <c r="P1137" s="126">
        <v>4471</v>
      </c>
      <c r="Q1137" s="126"/>
      <c r="R1137" s="126"/>
      <c r="S1137" s="126"/>
      <c r="T1137" s="126"/>
      <c r="U1137" s="126"/>
      <c r="V1137" s="126"/>
      <c r="W1137" s="126"/>
      <c r="X1137" s="126">
        <v>2</v>
      </c>
      <c r="Y1137" s="126">
        <v>90</v>
      </c>
      <c r="Z1137" s="126">
        <v>24</v>
      </c>
      <c r="AA1137" s="126">
        <v>246</v>
      </c>
      <c r="AB1137" s="126">
        <v>99</v>
      </c>
      <c r="AG1137" t="str">
        <f t="shared" si="257"/>
        <v>Bennington</v>
      </c>
      <c r="AH1137" t="s">
        <v>3</v>
      </c>
      <c r="AI1137">
        <v>1</v>
      </c>
      <c r="AK1137">
        <v>1</v>
      </c>
      <c r="AL1137" s="105">
        <v>50</v>
      </c>
      <c r="AM1137" s="107">
        <v>3</v>
      </c>
      <c r="AN1137" s="107">
        <v>10</v>
      </c>
      <c r="AO1137" s="111">
        <v>4825</v>
      </c>
      <c r="AP1137" s="111">
        <f t="shared" si="245"/>
        <v>50003</v>
      </c>
      <c r="AQ1137" s="8" t="s">
        <v>2345</v>
      </c>
      <c r="AR1137">
        <f t="shared" si="264"/>
        <v>5004825</v>
      </c>
      <c r="AV1137">
        <v>42.49</v>
      </c>
      <c r="AW1137">
        <v>0.06</v>
      </c>
      <c r="AX1137">
        <v>42.43</v>
      </c>
    </row>
    <row r="1138" spans="1:50" ht="13" hidden="1" customHeight="1" outlineLevel="1">
      <c r="A1138" t="s">
        <v>1382</v>
      </c>
      <c r="B1138" s="8" t="s">
        <v>2255</v>
      </c>
      <c r="C1138" s="1">
        <f t="shared" si="258"/>
        <v>470</v>
      </c>
      <c r="D1138" s="8">
        <f>IF(N1138&gt;0, RANK(N1138,(N1138:P1138,Q1138:AE1138)),0)</f>
        <v>0</v>
      </c>
      <c r="E1138" s="8">
        <f>IF(O1138&gt;0,RANK(O1138,(N1138:P1138,Q1138:AE1138)),0)</f>
        <v>2</v>
      </c>
      <c r="F1138" s="8">
        <f t="shared" si="259"/>
        <v>1</v>
      </c>
      <c r="G1138" s="61">
        <f t="shared" ref="G1138:G1201" si="265">IF(C1138&gt;0,MAX(N1138:P1138)-LARGE(N1138:P1138,2),0)</f>
        <v>195</v>
      </c>
      <c r="H1138" s="66">
        <f t="shared" ref="H1138:H1201" si="266">IF(C1138&gt;0,G1138/C1138,0)</f>
        <v>0.41489361702127658</v>
      </c>
      <c r="I1138" s="7"/>
      <c r="J1138" s="2">
        <f t="shared" si="260"/>
        <v>0</v>
      </c>
      <c r="K1138" s="2">
        <f t="shared" si="261"/>
        <v>0.26170212765957446</v>
      </c>
      <c r="L1138" s="2">
        <f t="shared" si="262"/>
        <v>0.67659574468085104</v>
      </c>
      <c r="M1138" s="2">
        <f t="shared" si="263"/>
        <v>6.1702127659574502E-2</v>
      </c>
      <c r="N1138" s="126"/>
      <c r="O1138" s="126">
        <v>123</v>
      </c>
      <c r="P1138" s="126">
        <v>318</v>
      </c>
      <c r="Q1138" s="126"/>
      <c r="R1138" s="126"/>
      <c r="S1138" s="126"/>
      <c r="T1138" s="126"/>
      <c r="U1138" s="126"/>
      <c r="V1138" s="126"/>
      <c r="W1138" s="126"/>
      <c r="X1138" s="126">
        <v>0</v>
      </c>
      <c r="Y1138" s="126">
        <v>4</v>
      </c>
      <c r="Z1138" s="126">
        <v>5</v>
      </c>
      <c r="AA1138" s="126">
        <v>14</v>
      </c>
      <c r="AB1138" s="126">
        <v>6</v>
      </c>
      <c r="AG1138" t="str">
        <f t="shared" si="257"/>
        <v>Benson</v>
      </c>
      <c r="AH1138" t="s">
        <v>689</v>
      </c>
      <c r="AI1138">
        <v>1</v>
      </c>
      <c r="AK1138">
        <v>1</v>
      </c>
      <c r="AL1138" s="105">
        <v>50</v>
      </c>
      <c r="AM1138" s="107">
        <v>21</v>
      </c>
      <c r="AN1138" s="107">
        <v>5</v>
      </c>
      <c r="AO1138" s="111">
        <v>5200</v>
      </c>
      <c r="AP1138" s="111">
        <f t="shared" si="245"/>
        <v>50021</v>
      </c>
      <c r="AQ1138" s="8" t="s">
        <v>2345</v>
      </c>
      <c r="AR1138">
        <f t="shared" si="264"/>
        <v>5005200</v>
      </c>
      <c r="AV1138">
        <v>45.48</v>
      </c>
      <c r="AW1138">
        <v>1.53</v>
      </c>
      <c r="AX1138">
        <v>43.96</v>
      </c>
    </row>
    <row r="1139" spans="1:50" ht="13" hidden="1" customHeight="1" outlineLevel="1">
      <c r="A1139" t="s">
        <v>865</v>
      </c>
      <c r="B1139" s="8" t="s">
        <v>2255</v>
      </c>
      <c r="C1139" s="1">
        <f t="shared" si="258"/>
        <v>567</v>
      </c>
      <c r="D1139" s="8">
        <f>IF(N1139&gt;0, RANK(N1139,(N1139:P1139,Q1139:AE1139)),0)</f>
        <v>0</v>
      </c>
      <c r="E1139" s="8">
        <f>IF(O1139&gt;0,RANK(O1139,(N1139:P1139,Q1139:AE1139)),0)</f>
        <v>2</v>
      </c>
      <c r="F1139" s="8">
        <f t="shared" si="259"/>
        <v>1</v>
      </c>
      <c r="G1139" s="61">
        <f t="shared" si="265"/>
        <v>207</v>
      </c>
      <c r="H1139" s="66">
        <f t="shared" si="266"/>
        <v>0.36507936507936506</v>
      </c>
      <c r="I1139" s="7"/>
      <c r="J1139" s="2">
        <f t="shared" si="260"/>
        <v>0</v>
      </c>
      <c r="K1139" s="2">
        <f t="shared" si="261"/>
        <v>0.29276895943562609</v>
      </c>
      <c r="L1139" s="2">
        <f t="shared" si="262"/>
        <v>0.6578483245149912</v>
      </c>
      <c r="M1139" s="2">
        <f t="shared" si="263"/>
        <v>4.9382716049382713E-2</v>
      </c>
      <c r="N1139" s="126"/>
      <c r="O1139" s="126">
        <v>166</v>
      </c>
      <c r="P1139" s="126">
        <v>373</v>
      </c>
      <c r="Q1139" s="126"/>
      <c r="R1139" s="126"/>
      <c r="S1139" s="126"/>
      <c r="T1139" s="126"/>
      <c r="U1139" s="126"/>
      <c r="V1139" s="126"/>
      <c r="W1139" s="126"/>
      <c r="X1139" s="126">
        <v>0</v>
      </c>
      <c r="Y1139" s="126">
        <v>8</v>
      </c>
      <c r="Z1139" s="126">
        <v>3</v>
      </c>
      <c r="AA1139" s="126">
        <v>12</v>
      </c>
      <c r="AB1139" s="126">
        <v>5</v>
      </c>
      <c r="AG1139" t="str">
        <f t="shared" si="257"/>
        <v>Berkshire</v>
      </c>
      <c r="AH1139" t="s">
        <v>501</v>
      </c>
      <c r="AI1139">
        <v>1</v>
      </c>
      <c r="AK1139">
        <v>1</v>
      </c>
      <c r="AL1139" s="105">
        <v>50</v>
      </c>
      <c r="AM1139" s="107">
        <v>11</v>
      </c>
      <c r="AN1139" s="107">
        <v>15</v>
      </c>
      <c r="AO1139" s="111">
        <v>5425</v>
      </c>
      <c r="AP1139" s="111">
        <f t="shared" si="245"/>
        <v>50011</v>
      </c>
      <c r="AQ1139" s="8" t="s">
        <v>2345</v>
      </c>
      <c r="AR1139">
        <f t="shared" si="264"/>
        <v>5005425</v>
      </c>
      <c r="AV1139">
        <v>42.22</v>
      </c>
      <c r="AW1139">
        <v>0.02</v>
      </c>
      <c r="AX1139">
        <v>42.2</v>
      </c>
    </row>
    <row r="1140" spans="1:50" ht="13" hidden="1" customHeight="1" outlineLevel="1">
      <c r="A1140" t="s">
        <v>567</v>
      </c>
      <c r="B1140" s="8" t="s">
        <v>2255</v>
      </c>
      <c r="C1140" s="1">
        <f t="shared" si="258"/>
        <v>1248</v>
      </c>
      <c r="D1140" s="8">
        <f>IF(N1140&gt;0, RANK(N1140,(N1140:P1140,Q1140:AE1140)),0)</f>
        <v>0</v>
      </c>
      <c r="E1140" s="8">
        <f>IF(O1140&gt;0,RANK(O1140,(N1140:P1140,Q1140:AE1140)),0)</f>
        <v>2</v>
      </c>
      <c r="F1140" s="8">
        <f t="shared" si="259"/>
        <v>1</v>
      </c>
      <c r="G1140" s="61">
        <f t="shared" si="265"/>
        <v>538</v>
      </c>
      <c r="H1140" s="66">
        <f t="shared" si="266"/>
        <v>0.43108974358974361</v>
      </c>
      <c r="I1140" s="7"/>
      <c r="J1140" s="2">
        <f t="shared" si="260"/>
        <v>0</v>
      </c>
      <c r="K1140" s="2">
        <f t="shared" si="261"/>
        <v>0.26762820512820512</v>
      </c>
      <c r="L1140" s="2">
        <f t="shared" si="262"/>
        <v>0.69871794871794868</v>
      </c>
      <c r="M1140" s="2">
        <f t="shared" si="263"/>
        <v>3.3653846153846256E-2</v>
      </c>
      <c r="N1140" s="126"/>
      <c r="O1140" s="126">
        <v>334</v>
      </c>
      <c r="P1140" s="126">
        <v>872</v>
      </c>
      <c r="Q1140" s="126"/>
      <c r="R1140" s="126"/>
      <c r="S1140" s="126"/>
      <c r="T1140" s="126"/>
      <c r="U1140" s="126"/>
      <c r="V1140" s="126"/>
      <c r="W1140" s="126"/>
      <c r="X1140" s="126">
        <v>6</v>
      </c>
      <c r="Y1140" s="126">
        <v>8</v>
      </c>
      <c r="Z1140" s="126">
        <v>2</v>
      </c>
      <c r="AA1140" s="126">
        <v>16</v>
      </c>
      <c r="AB1140" s="126">
        <v>10</v>
      </c>
      <c r="AG1140" t="str">
        <f t="shared" si="257"/>
        <v>Berlin</v>
      </c>
      <c r="AH1140" t="s">
        <v>342</v>
      </c>
      <c r="AI1140">
        <v>1</v>
      </c>
      <c r="AK1140">
        <v>1</v>
      </c>
      <c r="AL1140" s="105">
        <v>50</v>
      </c>
      <c r="AM1140" s="107">
        <v>23</v>
      </c>
      <c r="AN1140" s="107">
        <v>15</v>
      </c>
      <c r="AO1140" s="111">
        <v>5650</v>
      </c>
      <c r="AP1140" s="111">
        <f t="shared" si="245"/>
        <v>50023</v>
      </c>
      <c r="AQ1140" s="8" t="s">
        <v>2345</v>
      </c>
      <c r="AR1140">
        <f t="shared" si="264"/>
        <v>5005650</v>
      </c>
      <c r="AV1140">
        <v>36.93</v>
      </c>
      <c r="AW1140">
        <v>0.46</v>
      </c>
      <c r="AX1140">
        <v>36.47</v>
      </c>
    </row>
    <row r="1141" spans="1:50" ht="13" hidden="1" customHeight="1" outlineLevel="1">
      <c r="A1141" t="s">
        <v>568</v>
      </c>
      <c r="B1141" s="8" t="s">
        <v>2255</v>
      </c>
      <c r="C1141" s="1">
        <f t="shared" si="258"/>
        <v>964</v>
      </c>
      <c r="D1141" s="8">
        <f>IF(N1141&gt;0, RANK(N1141,(N1141:P1141,Q1141:AE1141)),0)</f>
        <v>0</v>
      </c>
      <c r="E1141" s="8">
        <f>IF(O1141&gt;0,RANK(O1141,(N1141:P1141,Q1141:AE1141)),0)</f>
        <v>2</v>
      </c>
      <c r="F1141" s="8">
        <f t="shared" si="259"/>
        <v>1</v>
      </c>
      <c r="G1141" s="61">
        <f t="shared" si="265"/>
        <v>437</v>
      </c>
      <c r="H1141" s="66">
        <f t="shared" si="266"/>
        <v>0.4533195020746888</v>
      </c>
      <c r="I1141" s="7"/>
      <c r="J1141" s="2">
        <f t="shared" si="260"/>
        <v>0</v>
      </c>
      <c r="K1141" s="2">
        <f t="shared" si="261"/>
        <v>0.25207468879668049</v>
      </c>
      <c r="L1141" s="2">
        <f t="shared" si="262"/>
        <v>0.70539419087136934</v>
      </c>
      <c r="M1141" s="2">
        <f t="shared" si="263"/>
        <v>4.2531120331950167E-2</v>
      </c>
      <c r="N1141" s="126"/>
      <c r="O1141" s="126">
        <v>243</v>
      </c>
      <c r="P1141" s="126">
        <v>680</v>
      </c>
      <c r="Q1141" s="126"/>
      <c r="R1141" s="126"/>
      <c r="S1141" s="126"/>
      <c r="T1141" s="126"/>
      <c r="U1141" s="126"/>
      <c r="V1141" s="126"/>
      <c r="W1141" s="126"/>
      <c r="X1141" s="126">
        <v>0</v>
      </c>
      <c r="Y1141" s="126">
        <v>5</v>
      </c>
      <c r="Z1141" s="126">
        <v>3</v>
      </c>
      <c r="AA1141" s="126">
        <v>26</v>
      </c>
      <c r="AB1141" s="126">
        <v>7</v>
      </c>
      <c r="AG1141" t="str">
        <f t="shared" si="257"/>
        <v>Bethel</v>
      </c>
      <c r="AH1141" t="s">
        <v>2103</v>
      </c>
      <c r="AI1141">
        <v>1</v>
      </c>
      <c r="AK1141">
        <v>1</v>
      </c>
      <c r="AL1141" s="105">
        <v>50</v>
      </c>
      <c r="AM1141" s="107">
        <v>27</v>
      </c>
      <c r="AN1141" s="107">
        <v>20</v>
      </c>
      <c r="AO1141" s="111">
        <v>5800</v>
      </c>
      <c r="AP1141" s="111">
        <f t="shared" ref="AP1141:AP1204" si="267">AL1141*1000+AM1141</f>
        <v>50027</v>
      </c>
      <c r="AQ1141" s="8" t="s">
        <v>2345</v>
      </c>
      <c r="AR1141">
        <f t="shared" si="264"/>
        <v>5005800</v>
      </c>
      <c r="AV1141">
        <v>45.44</v>
      </c>
      <c r="AW1141">
        <v>0.14000000000000001</v>
      </c>
      <c r="AX1141">
        <v>45.3</v>
      </c>
    </row>
    <row r="1142" spans="1:50" ht="13" hidden="1" customHeight="1" outlineLevel="1">
      <c r="A1142" t="s">
        <v>1057</v>
      </c>
      <c r="B1142" s="8" t="s">
        <v>2255</v>
      </c>
      <c r="C1142" s="1">
        <f t="shared" si="258"/>
        <v>96</v>
      </c>
      <c r="D1142" s="8">
        <f>IF(N1142&gt;0, RANK(N1142,(N1142:P1142,Q1142:AE1142)),0)</f>
        <v>0</v>
      </c>
      <c r="E1142" s="8">
        <f>IF(O1142&gt;0,RANK(O1142,(N1142:P1142,Q1142:AE1142)),0)</f>
        <v>2</v>
      </c>
      <c r="F1142" s="8">
        <f t="shared" si="259"/>
        <v>1</v>
      </c>
      <c r="G1142" s="61">
        <f t="shared" si="265"/>
        <v>29</v>
      </c>
      <c r="H1142" s="66">
        <f t="shared" si="266"/>
        <v>0.30208333333333331</v>
      </c>
      <c r="I1142" s="7"/>
      <c r="J1142" s="2">
        <f t="shared" si="260"/>
        <v>0</v>
      </c>
      <c r="K1142" s="2">
        <f t="shared" si="261"/>
        <v>0.32291666666666669</v>
      </c>
      <c r="L1142" s="2">
        <f t="shared" si="262"/>
        <v>0.625</v>
      </c>
      <c r="M1142" s="2">
        <f t="shared" si="263"/>
        <v>5.2083333333333259E-2</v>
      </c>
      <c r="N1142" s="126"/>
      <c r="O1142" s="126">
        <v>31</v>
      </c>
      <c r="P1142" s="126">
        <v>60</v>
      </c>
      <c r="Q1142" s="126"/>
      <c r="R1142" s="126"/>
      <c r="S1142" s="126"/>
      <c r="T1142" s="126"/>
      <c r="U1142" s="126"/>
      <c r="V1142" s="126"/>
      <c r="W1142" s="126"/>
      <c r="X1142" s="126">
        <v>0</v>
      </c>
      <c r="Y1142" s="126">
        <v>0</v>
      </c>
      <c r="Z1142" s="126">
        <v>0</v>
      </c>
      <c r="AA1142" s="126">
        <v>5</v>
      </c>
      <c r="AB1142" s="126">
        <v>0</v>
      </c>
      <c r="AG1142" t="str">
        <f t="shared" si="257"/>
        <v>Bloomfield</v>
      </c>
      <c r="AH1142" t="s">
        <v>528</v>
      </c>
      <c r="AI1142">
        <v>1</v>
      </c>
      <c r="AK1142">
        <v>1</v>
      </c>
      <c r="AL1142" s="105">
        <v>50</v>
      </c>
      <c r="AM1142" s="107">
        <v>9</v>
      </c>
      <c r="AN1142" s="107">
        <v>15</v>
      </c>
      <c r="AO1142" s="111">
        <v>6325</v>
      </c>
      <c r="AP1142" s="111">
        <f t="shared" si="267"/>
        <v>50009</v>
      </c>
      <c r="AQ1142" s="8" t="s">
        <v>2345</v>
      </c>
      <c r="AR1142">
        <f t="shared" si="264"/>
        <v>5006325</v>
      </c>
      <c r="AV1142">
        <v>40.42</v>
      </c>
      <c r="AW1142">
        <v>0</v>
      </c>
      <c r="AX1142">
        <v>40.42</v>
      </c>
    </row>
    <row r="1143" spans="1:50" ht="13" hidden="1" customHeight="1" outlineLevel="1">
      <c r="A1143" t="s">
        <v>1058</v>
      </c>
      <c r="B1143" s="8" t="s">
        <v>2255</v>
      </c>
      <c r="C1143" s="1">
        <f t="shared" si="258"/>
        <v>606</v>
      </c>
      <c r="D1143" s="8">
        <f>IF(N1143&gt;0, RANK(N1143,(N1143:P1143,Q1143:AE1143)),0)</f>
        <v>0</v>
      </c>
      <c r="E1143" s="8">
        <f>IF(O1143&gt;0,RANK(O1143,(N1143:P1143,Q1143:AE1143)),0)</f>
        <v>2</v>
      </c>
      <c r="F1143" s="8">
        <f t="shared" si="259"/>
        <v>1</v>
      </c>
      <c r="G1143" s="61">
        <f t="shared" si="265"/>
        <v>344</v>
      </c>
      <c r="H1143" s="66">
        <f t="shared" si="266"/>
        <v>0.56765676567656764</v>
      </c>
      <c r="I1143" s="7"/>
      <c r="J1143" s="2">
        <f t="shared" si="260"/>
        <v>0</v>
      </c>
      <c r="K1143" s="2">
        <f t="shared" si="261"/>
        <v>0.19801980198019803</v>
      </c>
      <c r="L1143" s="2">
        <f t="shared" si="262"/>
        <v>0.76567656765676573</v>
      </c>
      <c r="M1143" s="2">
        <f t="shared" si="263"/>
        <v>3.6303630363036299E-2</v>
      </c>
      <c r="N1143" s="126"/>
      <c r="O1143" s="126">
        <v>120</v>
      </c>
      <c r="P1143" s="126">
        <v>464</v>
      </c>
      <c r="Q1143" s="126"/>
      <c r="R1143" s="126"/>
      <c r="S1143" s="126"/>
      <c r="T1143" s="126"/>
      <c r="U1143" s="126"/>
      <c r="V1143" s="126"/>
      <c r="W1143" s="126"/>
      <c r="X1143" s="126">
        <v>1</v>
      </c>
      <c r="Y1143" s="126">
        <v>5</v>
      </c>
      <c r="Z1143" s="126">
        <v>2</v>
      </c>
      <c r="AA1143" s="126">
        <v>11</v>
      </c>
      <c r="AB1143" s="126">
        <v>3</v>
      </c>
      <c r="AG1143" t="str">
        <f t="shared" si="257"/>
        <v>Bolton</v>
      </c>
      <c r="AH1143" t="s">
        <v>1497</v>
      </c>
      <c r="AI1143">
        <v>1</v>
      </c>
      <c r="AK1143">
        <v>1</v>
      </c>
      <c r="AL1143" s="105">
        <v>50</v>
      </c>
      <c r="AM1143" s="107">
        <v>7</v>
      </c>
      <c r="AN1143" s="107">
        <v>5</v>
      </c>
      <c r="AO1143" s="111">
        <v>6550</v>
      </c>
      <c r="AP1143" s="111">
        <f t="shared" si="267"/>
        <v>50007</v>
      </c>
      <c r="AQ1143" s="8" t="s">
        <v>2345</v>
      </c>
      <c r="AR1143">
        <f t="shared" si="264"/>
        <v>5006550</v>
      </c>
      <c r="AV1143">
        <v>42.79</v>
      </c>
      <c r="AW1143">
        <v>0.31</v>
      </c>
      <c r="AX1143">
        <v>42.48</v>
      </c>
    </row>
    <row r="1144" spans="1:50" ht="13" hidden="1" customHeight="1" outlineLevel="1">
      <c r="A1144" t="s">
        <v>2036</v>
      </c>
      <c r="B1144" s="8" t="s">
        <v>2255</v>
      </c>
      <c r="C1144" s="1">
        <f t="shared" si="258"/>
        <v>1184</v>
      </c>
      <c r="D1144" s="8">
        <f>IF(N1144&gt;0, RANK(N1144,(N1144:P1144,Q1144:AE1144)),0)</f>
        <v>0</v>
      </c>
      <c r="E1144" s="8">
        <f>IF(O1144&gt;0,RANK(O1144,(N1144:P1144,Q1144:AE1144)),0)</f>
        <v>2</v>
      </c>
      <c r="F1144" s="8">
        <f t="shared" si="259"/>
        <v>1</v>
      </c>
      <c r="G1144" s="61">
        <f t="shared" si="265"/>
        <v>548</v>
      </c>
      <c r="H1144" s="66">
        <f t="shared" si="266"/>
        <v>0.46283783783783783</v>
      </c>
      <c r="I1144" s="7"/>
      <c r="J1144" s="2">
        <f t="shared" si="260"/>
        <v>0</v>
      </c>
      <c r="K1144" s="2">
        <f t="shared" si="261"/>
        <v>0.24577702702702703</v>
      </c>
      <c r="L1144" s="2">
        <f t="shared" si="262"/>
        <v>0.70861486486486491</v>
      </c>
      <c r="M1144" s="2">
        <f t="shared" si="263"/>
        <v>4.5608108108108114E-2</v>
      </c>
      <c r="N1144" s="126"/>
      <c r="O1144" s="126">
        <v>291</v>
      </c>
      <c r="P1144" s="126">
        <v>839</v>
      </c>
      <c r="Q1144" s="126"/>
      <c r="R1144" s="126"/>
      <c r="S1144" s="126"/>
      <c r="T1144" s="126"/>
      <c r="U1144" s="126"/>
      <c r="V1144" s="126"/>
      <c r="W1144" s="126"/>
      <c r="X1144" s="126">
        <v>1</v>
      </c>
      <c r="Y1144" s="126">
        <v>5</v>
      </c>
      <c r="Z1144" s="126">
        <v>10</v>
      </c>
      <c r="AA1144" s="126">
        <v>28</v>
      </c>
      <c r="AB1144" s="126">
        <v>10</v>
      </c>
      <c r="AG1144" t="str">
        <f t="shared" si="257"/>
        <v>Bradford</v>
      </c>
      <c r="AH1144" t="s">
        <v>796</v>
      </c>
      <c r="AI1144">
        <v>1</v>
      </c>
      <c r="AK1144">
        <v>1</v>
      </c>
      <c r="AL1144" s="105">
        <v>50</v>
      </c>
      <c r="AM1144" s="107">
        <v>17</v>
      </c>
      <c r="AN1144" s="107">
        <v>5</v>
      </c>
      <c r="AO1144" s="111">
        <v>7375</v>
      </c>
      <c r="AP1144" s="111">
        <f t="shared" si="267"/>
        <v>50017</v>
      </c>
      <c r="AQ1144" s="8" t="s">
        <v>2345</v>
      </c>
      <c r="AR1144">
        <f t="shared" si="264"/>
        <v>5007375</v>
      </c>
      <c r="AV1144">
        <v>29.87</v>
      </c>
      <c r="AW1144">
        <v>0.06</v>
      </c>
      <c r="AX1144">
        <v>29.81</v>
      </c>
    </row>
    <row r="1145" spans="1:50" ht="13" hidden="1" customHeight="1" outlineLevel="1">
      <c r="A1145" t="s">
        <v>1059</v>
      </c>
      <c r="B1145" s="8" t="s">
        <v>2255</v>
      </c>
      <c r="C1145" s="1">
        <f t="shared" si="258"/>
        <v>552</v>
      </c>
      <c r="D1145" s="8">
        <f>IF(N1145&gt;0, RANK(N1145,(N1145:P1145,Q1145:AE1145)),0)</f>
        <v>0</v>
      </c>
      <c r="E1145" s="8">
        <f>IF(O1145&gt;0,RANK(O1145,(N1145:P1145,Q1145:AE1145)),0)</f>
        <v>2</v>
      </c>
      <c r="F1145" s="8">
        <f t="shared" si="259"/>
        <v>1</v>
      </c>
      <c r="G1145" s="61">
        <f t="shared" si="265"/>
        <v>228</v>
      </c>
      <c r="H1145" s="66">
        <f t="shared" si="266"/>
        <v>0.41304347826086957</v>
      </c>
      <c r="I1145" s="7"/>
      <c r="J1145" s="2">
        <f t="shared" si="260"/>
        <v>0</v>
      </c>
      <c r="K1145" s="2">
        <f t="shared" si="261"/>
        <v>0.27717391304347827</v>
      </c>
      <c r="L1145" s="2">
        <f t="shared" si="262"/>
        <v>0.69021739130434778</v>
      </c>
      <c r="M1145" s="2">
        <f t="shared" si="263"/>
        <v>3.2608695652173947E-2</v>
      </c>
      <c r="N1145" s="126"/>
      <c r="O1145" s="126">
        <v>153</v>
      </c>
      <c r="P1145" s="126">
        <v>381</v>
      </c>
      <c r="Q1145" s="126"/>
      <c r="R1145" s="126"/>
      <c r="S1145" s="126"/>
      <c r="T1145" s="126"/>
      <c r="U1145" s="126"/>
      <c r="V1145" s="126"/>
      <c r="W1145" s="126"/>
      <c r="X1145" s="126">
        <v>0</v>
      </c>
      <c r="Y1145" s="126">
        <v>3</v>
      </c>
      <c r="Z1145" s="126">
        <v>1</v>
      </c>
      <c r="AA1145" s="126">
        <v>7</v>
      </c>
      <c r="AB1145" s="126">
        <v>7</v>
      </c>
      <c r="AG1145" t="str">
        <f t="shared" si="257"/>
        <v>Braintree</v>
      </c>
      <c r="AH1145" t="s">
        <v>796</v>
      </c>
      <c r="AI1145">
        <v>1</v>
      </c>
      <c r="AK1145">
        <v>1</v>
      </c>
      <c r="AL1145" s="105">
        <v>50</v>
      </c>
      <c r="AM1145" s="107">
        <v>17</v>
      </c>
      <c r="AN1145" s="107">
        <v>10</v>
      </c>
      <c r="AO1145" s="111">
        <v>7600</v>
      </c>
      <c r="AP1145" s="111">
        <f t="shared" si="267"/>
        <v>50017</v>
      </c>
      <c r="AQ1145" s="8" t="s">
        <v>2345</v>
      </c>
      <c r="AR1145">
        <f t="shared" si="264"/>
        <v>5007600</v>
      </c>
      <c r="AV1145">
        <v>38.32</v>
      </c>
      <c r="AW1145">
        <v>0.04</v>
      </c>
      <c r="AX1145">
        <v>38.28</v>
      </c>
    </row>
    <row r="1146" spans="1:50" ht="13" hidden="1" customHeight="1" outlineLevel="1">
      <c r="A1146" t="s">
        <v>912</v>
      </c>
      <c r="B1146" s="8" t="s">
        <v>2255</v>
      </c>
      <c r="C1146" s="1">
        <f t="shared" si="258"/>
        <v>1778</v>
      </c>
      <c r="D1146" s="8">
        <f>IF(N1146&gt;0, RANK(N1146,(N1146:P1146,Q1146:AE1146)),0)</f>
        <v>0</v>
      </c>
      <c r="E1146" s="8">
        <f>IF(O1146&gt;0,RANK(O1146,(N1146:P1146,Q1146:AE1146)),0)</f>
        <v>2</v>
      </c>
      <c r="F1146" s="8">
        <f t="shared" si="259"/>
        <v>1</v>
      </c>
      <c r="G1146" s="61">
        <f t="shared" si="265"/>
        <v>821</v>
      </c>
      <c r="H1146" s="66">
        <f t="shared" si="266"/>
        <v>0.46175478065241843</v>
      </c>
      <c r="I1146" s="7"/>
      <c r="J1146" s="2">
        <f t="shared" si="260"/>
        <v>0</v>
      </c>
      <c r="K1146" s="2">
        <f t="shared" si="261"/>
        <v>0.25534308211473566</v>
      </c>
      <c r="L1146" s="2">
        <f t="shared" si="262"/>
        <v>0.71709786276715415</v>
      </c>
      <c r="M1146" s="2">
        <f t="shared" si="263"/>
        <v>2.7559055118110187E-2</v>
      </c>
      <c r="N1146" s="126"/>
      <c r="O1146" s="126">
        <v>454</v>
      </c>
      <c r="P1146" s="126">
        <v>1275</v>
      </c>
      <c r="Q1146" s="126"/>
      <c r="R1146" s="126"/>
      <c r="S1146" s="126"/>
      <c r="T1146" s="126"/>
      <c r="U1146" s="126"/>
      <c r="V1146" s="126"/>
      <c r="W1146" s="126"/>
      <c r="X1146" s="126">
        <v>0</v>
      </c>
      <c r="Y1146" s="126">
        <v>8</v>
      </c>
      <c r="Z1146" s="126">
        <v>5</v>
      </c>
      <c r="AA1146" s="126">
        <v>28</v>
      </c>
      <c r="AB1146" s="126">
        <v>8</v>
      </c>
      <c r="AG1146" t="str">
        <f t="shared" si="257"/>
        <v>Brandon</v>
      </c>
      <c r="AH1146" t="s">
        <v>689</v>
      </c>
      <c r="AI1146">
        <v>1</v>
      </c>
      <c r="AK1146">
        <v>1</v>
      </c>
      <c r="AL1146" s="105">
        <v>50</v>
      </c>
      <c r="AM1146" s="107">
        <v>21</v>
      </c>
      <c r="AN1146" s="107">
        <v>10</v>
      </c>
      <c r="AO1146" s="111">
        <v>7750</v>
      </c>
      <c r="AP1146" s="111">
        <f t="shared" si="267"/>
        <v>50021</v>
      </c>
      <c r="AQ1146" s="8" t="s">
        <v>2345</v>
      </c>
      <c r="AR1146">
        <f t="shared" si="264"/>
        <v>5007750</v>
      </c>
      <c r="AV1146">
        <v>40.17</v>
      </c>
      <c r="AW1146">
        <v>0.05</v>
      </c>
      <c r="AX1146">
        <v>40.130000000000003</v>
      </c>
    </row>
    <row r="1147" spans="1:50" ht="13" hidden="1" customHeight="1" outlineLevel="1">
      <c r="A1147" t="s">
        <v>2508</v>
      </c>
      <c r="B1147" s="8" t="s">
        <v>2255</v>
      </c>
      <c r="C1147" s="1">
        <f t="shared" si="258"/>
        <v>5594</v>
      </c>
      <c r="D1147" s="8">
        <f>IF(N1147&gt;0, RANK(N1147,(N1147:P1147,Q1147:AE1147)),0)</f>
        <v>0</v>
      </c>
      <c r="E1147" s="8">
        <f>IF(O1147&gt;0,RANK(O1147,(N1147:P1147,Q1147:AE1147)),0)</f>
        <v>2</v>
      </c>
      <c r="F1147" s="8">
        <f t="shared" si="259"/>
        <v>1</v>
      </c>
      <c r="G1147" s="61">
        <f t="shared" si="265"/>
        <v>3864</v>
      </c>
      <c r="H1147" s="66">
        <f t="shared" si="266"/>
        <v>0.69074007865570253</v>
      </c>
      <c r="I1147" s="7"/>
      <c r="J1147" s="2">
        <f t="shared" si="260"/>
        <v>0</v>
      </c>
      <c r="K1147" s="2">
        <f t="shared" si="261"/>
        <v>0.12370396853771898</v>
      </c>
      <c r="L1147" s="2">
        <f t="shared" si="262"/>
        <v>0.81444404719342156</v>
      </c>
      <c r="M1147" s="2">
        <f t="shared" si="263"/>
        <v>6.1851984268859406E-2</v>
      </c>
      <c r="N1147" s="126"/>
      <c r="O1147" s="126">
        <v>692</v>
      </c>
      <c r="P1147" s="126">
        <v>4556</v>
      </c>
      <c r="Q1147" s="126"/>
      <c r="R1147" s="126"/>
      <c r="S1147" s="126"/>
      <c r="T1147" s="126"/>
      <c r="U1147" s="126"/>
      <c r="V1147" s="126"/>
      <c r="W1147" s="126"/>
      <c r="X1147" s="126">
        <v>3</v>
      </c>
      <c r="Y1147" s="126">
        <v>54</v>
      </c>
      <c r="Z1147" s="126">
        <v>11</v>
      </c>
      <c r="AA1147" s="126">
        <v>105</v>
      </c>
      <c r="AB1147" s="126">
        <v>173</v>
      </c>
      <c r="AG1147" t="str">
        <f t="shared" si="257"/>
        <v>Brattleboro</v>
      </c>
      <c r="AH1147" t="s">
        <v>1474</v>
      </c>
      <c r="AI1147">
        <v>1</v>
      </c>
      <c r="AK1147">
        <v>1</v>
      </c>
      <c r="AL1147" s="105">
        <v>50</v>
      </c>
      <c r="AM1147" s="107">
        <v>25</v>
      </c>
      <c r="AN1147" s="107">
        <v>10</v>
      </c>
      <c r="AO1147" s="111">
        <v>7900</v>
      </c>
      <c r="AP1147" s="111">
        <f t="shared" si="267"/>
        <v>50025</v>
      </c>
      <c r="AQ1147" s="8" t="s">
        <v>2345</v>
      </c>
      <c r="AR1147">
        <f t="shared" si="264"/>
        <v>5007900</v>
      </c>
      <c r="AV1147">
        <v>32.450000000000003</v>
      </c>
      <c r="AW1147">
        <v>0.46</v>
      </c>
      <c r="AX1147">
        <v>31.99</v>
      </c>
    </row>
    <row r="1148" spans="1:50" ht="13" hidden="1" customHeight="1" outlineLevel="1">
      <c r="A1148" t="s">
        <v>1055</v>
      </c>
      <c r="B1148" s="8" t="s">
        <v>2255</v>
      </c>
      <c r="C1148" s="1">
        <f t="shared" si="258"/>
        <v>484</v>
      </c>
      <c r="D1148" s="8">
        <f>IF(N1148&gt;0, RANK(N1148,(N1148:P1148,Q1148:AE1148)),0)</f>
        <v>0</v>
      </c>
      <c r="E1148" s="8">
        <f>IF(O1148&gt;0,RANK(O1148,(N1148:P1148,Q1148:AE1148)),0)</f>
        <v>2</v>
      </c>
      <c r="F1148" s="8">
        <f t="shared" si="259"/>
        <v>1</v>
      </c>
      <c r="G1148" s="61">
        <f t="shared" si="265"/>
        <v>165</v>
      </c>
      <c r="H1148" s="66">
        <f t="shared" si="266"/>
        <v>0.34090909090909088</v>
      </c>
      <c r="I1148" s="7"/>
      <c r="J1148" s="2">
        <f t="shared" si="260"/>
        <v>0</v>
      </c>
      <c r="K1148" s="2">
        <f t="shared" si="261"/>
        <v>0.30578512396694213</v>
      </c>
      <c r="L1148" s="2">
        <f t="shared" si="262"/>
        <v>0.64669421487603307</v>
      </c>
      <c r="M1148" s="2">
        <f t="shared" si="263"/>
        <v>4.7520661157024802E-2</v>
      </c>
      <c r="N1148" s="126"/>
      <c r="O1148" s="126">
        <v>148</v>
      </c>
      <c r="P1148" s="126">
        <v>313</v>
      </c>
      <c r="Q1148" s="126"/>
      <c r="R1148" s="126"/>
      <c r="S1148" s="126"/>
      <c r="T1148" s="126"/>
      <c r="U1148" s="126"/>
      <c r="V1148" s="126"/>
      <c r="W1148" s="126"/>
      <c r="X1148" s="126">
        <v>0</v>
      </c>
      <c r="Y1148" s="126">
        <v>0</v>
      </c>
      <c r="Z1148" s="126">
        <v>0</v>
      </c>
      <c r="AA1148" s="126">
        <v>19</v>
      </c>
      <c r="AB1148" s="126">
        <v>4</v>
      </c>
      <c r="AG1148" t="str">
        <f t="shared" si="257"/>
        <v>Bridgewater</v>
      </c>
      <c r="AH1148" t="s">
        <v>2103</v>
      </c>
      <c r="AI1148">
        <v>1</v>
      </c>
      <c r="AK1148">
        <v>1</v>
      </c>
      <c r="AL1148" s="105">
        <v>50</v>
      </c>
      <c r="AM1148" s="107">
        <v>27</v>
      </c>
      <c r="AN1148" s="107">
        <v>25</v>
      </c>
      <c r="AO1148" s="111">
        <v>8275</v>
      </c>
      <c r="AP1148" s="111">
        <f t="shared" si="267"/>
        <v>50027</v>
      </c>
      <c r="AQ1148" s="8" t="s">
        <v>2345</v>
      </c>
      <c r="AR1148">
        <f t="shared" si="264"/>
        <v>5008275</v>
      </c>
      <c r="AV1148">
        <v>49.55</v>
      </c>
      <c r="AW1148">
        <v>0</v>
      </c>
      <c r="AX1148">
        <v>49.55</v>
      </c>
    </row>
    <row r="1149" spans="1:50" ht="13" hidden="1" customHeight="1" outlineLevel="1">
      <c r="A1149" t="s">
        <v>784</v>
      </c>
      <c r="B1149" s="8" t="s">
        <v>2255</v>
      </c>
      <c r="C1149" s="1">
        <f t="shared" si="258"/>
        <v>633</v>
      </c>
      <c r="D1149" s="8">
        <f>IF(N1149&gt;0, RANK(N1149,(N1149:P1149,Q1149:AE1149)),0)</f>
        <v>0</v>
      </c>
      <c r="E1149" s="8">
        <f>IF(O1149&gt;0,RANK(O1149,(N1149:P1149,Q1149:AE1149)),0)</f>
        <v>2</v>
      </c>
      <c r="F1149" s="8">
        <f t="shared" si="259"/>
        <v>1</v>
      </c>
      <c r="G1149" s="61">
        <f t="shared" si="265"/>
        <v>171</v>
      </c>
      <c r="H1149" s="66">
        <f t="shared" si="266"/>
        <v>0.27014218009478674</v>
      </c>
      <c r="I1149" s="7"/>
      <c r="J1149" s="2">
        <f t="shared" si="260"/>
        <v>0</v>
      </c>
      <c r="K1149" s="2">
        <f t="shared" si="261"/>
        <v>0.34597156398104267</v>
      </c>
      <c r="L1149" s="2">
        <f t="shared" si="262"/>
        <v>0.61611374407582942</v>
      </c>
      <c r="M1149" s="2">
        <f t="shared" si="263"/>
        <v>3.7914691943127909E-2</v>
      </c>
      <c r="N1149" s="126"/>
      <c r="O1149" s="126">
        <v>219</v>
      </c>
      <c r="P1149" s="126">
        <v>390</v>
      </c>
      <c r="Q1149" s="126"/>
      <c r="R1149" s="126"/>
      <c r="S1149" s="126"/>
      <c r="T1149" s="126"/>
      <c r="U1149" s="126"/>
      <c r="V1149" s="126"/>
      <c r="W1149" s="126"/>
      <c r="X1149" s="126">
        <v>0</v>
      </c>
      <c r="Y1149" s="126">
        <v>3</v>
      </c>
      <c r="Z1149" s="126">
        <v>2</v>
      </c>
      <c r="AA1149" s="126">
        <v>12</v>
      </c>
      <c r="AB1149" s="126">
        <v>7</v>
      </c>
      <c r="AG1149" t="str">
        <f t="shared" si="257"/>
        <v>Bridport</v>
      </c>
      <c r="AH1149" t="s">
        <v>2</v>
      </c>
      <c r="AI1149">
        <v>1</v>
      </c>
      <c r="AK1149">
        <v>1</v>
      </c>
      <c r="AL1149" s="105">
        <v>50</v>
      </c>
      <c r="AM1149" s="107">
        <v>1</v>
      </c>
      <c r="AN1149" s="107">
        <v>10</v>
      </c>
      <c r="AO1149" s="111">
        <v>8575</v>
      </c>
      <c r="AP1149" s="111">
        <f t="shared" si="267"/>
        <v>50001</v>
      </c>
      <c r="AQ1149" s="8" t="s">
        <v>2345</v>
      </c>
      <c r="AR1149">
        <f t="shared" si="264"/>
        <v>5008575</v>
      </c>
      <c r="AV1149">
        <v>46.25</v>
      </c>
      <c r="AW1149">
        <v>2.2599999999999998</v>
      </c>
      <c r="AX1149">
        <v>43.98</v>
      </c>
    </row>
    <row r="1150" spans="1:50" ht="13" hidden="1" customHeight="1" outlineLevel="1">
      <c r="A1150" t="s">
        <v>2293</v>
      </c>
      <c r="B1150" s="8" t="s">
        <v>2255</v>
      </c>
      <c r="C1150" s="1">
        <f t="shared" si="258"/>
        <v>527</v>
      </c>
      <c r="D1150" s="8">
        <f>IF(N1150&gt;0, RANK(N1150,(N1150:P1150,Q1150:AE1150)),0)</f>
        <v>0</v>
      </c>
      <c r="E1150" s="8">
        <f>IF(O1150&gt;0,RANK(O1150,(N1150:P1150,Q1150:AE1150)),0)</f>
        <v>2</v>
      </c>
      <c r="F1150" s="8">
        <f t="shared" si="259"/>
        <v>1</v>
      </c>
      <c r="G1150" s="61">
        <f t="shared" si="265"/>
        <v>193</v>
      </c>
      <c r="H1150" s="66">
        <f t="shared" si="266"/>
        <v>0.36622390891840606</v>
      </c>
      <c r="I1150" s="7"/>
      <c r="J1150" s="2">
        <f t="shared" si="260"/>
        <v>0</v>
      </c>
      <c r="K1150" s="2">
        <f t="shared" si="261"/>
        <v>0.28652751423149903</v>
      </c>
      <c r="L1150" s="2">
        <f t="shared" si="262"/>
        <v>0.65275142314990509</v>
      </c>
      <c r="M1150" s="2">
        <f t="shared" si="263"/>
        <v>6.0721062618595889E-2</v>
      </c>
      <c r="N1150" s="126"/>
      <c r="O1150" s="126">
        <v>151</v>
      </c>
      <c r="P1150" s="126">
        <v>344</v>
      </c>
      <c r="Q1150" s="126"/>
      <c r="R1150" s="126"/>
      <c r="S1150" s="126"/>
      <c r="T1150" s="126"/>
      <c r="U1150" s="126"/>
      <c r="V1150" s="126"/>
      <c r="W1150" s="126"/>
      <c r="X1150" s="126">
        <v>0</v>
      </c>
      <c r="Y1150" s="126">
        <v>5</v>
      </c>
      <c r="Z1150" s="126">
        <v>7</v>
      </c>
      <c r="AA1150" s="126">
        <v>16</v>
      </c>
      <c r="AB1150" s="126">
        <v>4</v>
      </c>
      <c r="AG1150" t="str">
        <f t="shared" si="257"/>
        <v>Brighton</v>
      </c>
      <c r="AH1150" t="s">
        <v>528</v>
      </c>
      <c r="AI1150">
        <v>1</v>
      </c>
      <c r="AK1150">
        <v>1</v>
      </c>
      <c r="AL1150" s="105">
        <v>50</v>
      </c>
      <c r="AM1150" s="107">
        <v>9</v>
      </c>
      <c r="AN1150" s="107">
        <v>20</v>
      </c>
      <c r="AO1150" s="111">
        <v>8725</v>
      </c>
      <c r="AP1150" s="111">
        <f t="shared" si="267"/>
        <v>50009</v>
      </c>
      <c r="AQ1150" s="8" t="s">
        <v>2345</v>
      </c>
      <c r="AR1150">
        <f t="shared" si="264"/>
        <v>5008725</v>
      </c>
      <c r="AV1150">
        <v>53.42</v>
      </c>
      <c r="AW1150">
        <v>1.22</v>
      </c>
      <c r="AX1150">
        <v>52.19</v>
      </c>
    </row>
    <row r="1151" spans="1:50" ht="13" hidden="1" customHeight="1" outlineLevel="1">
      <c r="A1151" t="s">
        <v>1121</v>
      </c>
      <c r="B1151" s="8" t="s">
        <v>2255</v>
      </c>
      <c r="C1151" s="1">
        <f t="shared" si="258"/>
        <v>1780</v>
      </c>
      <c r="D1151" s="8">
        <f>IF(N1151&gt;0, RANK(N1151,(N1151:P1151,Q1151:AE1151)),0)</f>
        <v>0</v>
      </c>
      <c r="E1151" s="8">
        <f>IF(O1151&gt;0,RANK(O1151,(N1151:P1151,Q1151:AE1151)),0)</f>
        <v>2</v>
      </c>
      <c r="F1151" s="8">
        <f t="shared" si="259"/>
        <v>1</v>
      </c>
      <c r="G1151" s="61">
        <f t="shared" si="265"/>
        <v>902</v>
      </c>
      <c r="H1151" s="66">
        <f t="shared" si="266"/>
        <v>0.50674157303370782</v>
      </c>
      <c r="I1151" s="7"/>
      <c r="J1151" s="2">
        <f t="shared" si="260"/>
        <v>0</v>
      </c>
      <c r="K1151" s="2">
        <f t="shared" si="261"/>
        <v>0.23370786516853934</v>
      </c>
      <c r="L1151" s="2">
        <f t="shared" si="262"/>
        <v>0.74044943820224718</v>
      </c>
      <c r="M1151" s="2">
        <f t="shared" si="263"/>
        <v>2.5842696629213457E-2</v>
      </c>
      <c r="N1151" s="126"/>
      <c r="O1151" s="126">
        <v>416</v>
      </c>
      <c r="P1151" s="126">
        <v>1318</v>
      </c>
      <c r="Q1151" s="126"/>
      <c r="R1151" s="126"/>
      <c r="S1151" s="126"/>
      <c r="T1151" s="126"/>
      <c r="U1151" s="126"/>
      <c r="V1151" s="126"/>
      <c r="W1151" s="126"/>
      <c r="X1151" s="126">
        <v>0</v>
      </c>
      <c r="Y1151" s="126">
        <v>13</v>
      </c>
      <c r="Z1151" s="126">
        <v>4</v>
      </c>
      <c r="AA1151" s="126">
        <v>18</v>
      </c>
      <c r="AB1151" s="126">
        <v>11</v>
      </c>
      <c r="AG1151" t="str">
        <f t="shared" si="257"/>
        <v>Bristol</v>
      </c>
      <c r="AH1151" t="s">
        <v>2</v>
      </c>
      <c r="AI1151">
        <v>1</v>
      </c>
      <c r="AK1151">
        <v>1</v>
      </c>
      <c r="AL1151" s="105">
        <v>50</v>
      </c>
      <c r="AM1151" s="107">
        <v>1</v>
      </c>
      <c r="AN1151" s="107">
        <v>15</v>
      </c>
      <c r="AO1151" s="111">
        <v>9025</v>
      </c>
      <c r="AP1151" s="111">
        <f t="shared" si="267"/>
        <v>50001</v>
      </c>
      <c r="AQ1151" s="8" t="s">
        <v>2345</v>
      </c>
      <c r="AR1151">
        <f t="shared" si="264"/>
        <v>5009025</v>
      </c>
      <c r="AV1151">
        <v>42.18</v>
      </c>
      <c r="AW1151">
        <v>0.4</v>
      </c>
      <c r="AX1151">
        <v>41.77</v>
      </c>
    </row>
    <row r="1152" spans="1:50" ht="13" hidden="1" customHeight="1" outlineLevel="1">
      <c r="A1152" t="s">
        <v>2154</v>
      </c>
      <c r="B1152" s="8" t="s">
        <v>2255</v>
      </c>
      <c r="C1152" s="1">
        <f t="shared" si="258"/>
        <v>688</v>
      </c>
      <c r="D1152" s="8">
        <f>IF(N1152&gt;0, RANK(N1152,(N1152:P1152,Q1152:AE1152)),0)</f>
        <v>0</v>
      </c>
      <c r="E1152" s="8">
        <f>IF(O1152&gt;0,RANK(O1152,(N1152:P1152,Q1152:AE1152)),0)</f>
        <v>2</v>
      </c>
      <c r="F1152" s="8">
        <f t="shared" si="259"/>
        <v>1</v>
      </c>
      <c r="G1152" s="61">
        <f t="shared" si="265"/>
        <v>295</v>
      </c>
      <c r="H1152" s="66">
        <f t="shared" si="266"/>
        <v>0.42877906976744184</v>
      </c>
      <c r="I1152" s="7"/>
      <c r="J1152" s="2">
        <f t="shared" si="260"/>
        <v>0</v>
      </c>
      <c r="K1152" s="2">
        <f t="shared" si="261"/>
        <v>0.26744186046511625</v>
      </c>
      <c r="L1152" s="2">
        <f t="shared" si="262"/>
        <v>0.69622093023255816</v>
      </c>
      <c r="M1152" s="2">
        <f t="shared" si="263"/>
        <v>3.6337209302325535E-2</v>
      </c>
      <c r="N1152" s="126"/>
      <c r="O1152" s="126">
        <v>184</v>
      </c>
      <c r="P1152" s="126">
        <v>479</v>
      </c>
      <c r="Q1152" s="126"/>
      <c r="R1152" s="126"/>
      <c r="S1152" s="126"/>
      <c r="T1152" s="126"/>
      <c r="U1152" s="126"/>
      <c r="V1152" s="126"/>
      <c r="W1152" s="126"/>
      <c r="X1152" s="126">
        <v>1</v>
      </c>
      <c r="Y1152" s="126">
        <v>1</v>
      </c>
      <c r="Z1152" s="126">
        <v>6</v>
      </c>
      <c r="AA1152" s="126">
        <v>6</v>
      </c>
      <c r="AB1152" s="126">
        <v>11</v>
      </c>
      <c r="AG1152" t="str">
        <f t="shared" si="257"/>
        <v>Brookfield</v>
      </c>
      <c r="AH1152" t="s">
        <v>796</v>
      </c>
      <c r="AI1152">
        <v>1</v>
      </c>
      <c r="AK1152">
        <v>1</v>
      </c>
      <c r="AL1152" s="105">
        <v>50</v>
      </c>
      <c r="AM1152" s="107">
        <v>17</v>
      </c>
      <c r="AN1152" s="107">
        <v>15</v>
      </c>
      <c r="AO1152" s="111">
        <v>9325</v>
      </c>
      <c r="AP1152" s="111">
        <f t="shared" si="267"/>
        <v>50017</v>
      </c>
      <c r="AQ1152" s="8" t="s">
        <v>2345</v>
      </c>
      <c r="AR1152">
        <f t="shared" si="264"/>
        <v>5009325</v>
      </c>
      <c r="AV1152">
        <v>41.67</v>
      </c>
      <c r="AW1152">
        <v>0.27</v>
      </c>
      <c r="AX1152">
        <v>41.4</v>
      </c>
    </row>
    <row r="1153" spans="1:50" ht="13" hidden="1" customHeight="1" outlineLevel="1">
      <c r="A1153" t="s">
        <v>1896</v>
      </c>
      <c r="B1153" s="8" t="s">
        <v>2255</v>
      </c>
      <c r="C1153" s="1">
        <f t="shared" si="258"/>
        <v>259</v>
      </c>
      <c r="D1153" s="8">
        <f>IF(N1153&gt;0, RANK(N1153,(N1153:P1153,Q1153:AE1153)),0)</f>
        <v>0</v>
      </c>
      <c r="E1153" s="8">
        <f>IF(O1153&gt;0,RANK(O1153,(N1153:P1153,Q1153:AE1153)),0)</f>
        <v>2</v>
      </c>
      <c r="F1153" s="8">
        <f t="shared" si="259"/>
        <v>1</v>
      </c>
      <c r="G1153" s="61">
        <f t="shared" si="265"/>
        <v>112</v>
      </c>
      <c r="H1153" s="66">
        <f t="shared" si="266"/>
        <v>0.43243243243243246</v>
      </c>
      <c r="I1153" s="7"/>
      <c r="J1153" s="2">
        <f t="shared" si="260"/>
        <v>0</v>
      </c>
      <c r="K1153" s="2">
        <f t="shared" si="261"/>
        <v>0.24324324324324326</v>
      </c>
      <c r="L1153" s="2">
        <f t="shared" si="262"/>
        <v>0.67567567567567566</v>
      </c>
      <c r="M1153" s="2">
        <f t="shared" si="263"/>
        <v>8.1081081081081141E-2</v>
      </c>
      <c r="N1153" s="126"/>
      <c r="O1153" s="126">
        <v>63</v>
      </c>
      <c r="P1153" s="126">
        <v>175</v>
      </c>
      <c r="Q1153" s="126"/>
      <c r="R1153" s="126"/>
      <c r="S1153" s="126"/>
      <c r="T1153" s="126"/>
      <c r="U1153" s="126"/>
      <c r="V1153" s="126"/>
      <c r="W1153" s="126"/>
      <c r="X1153" s="126">
        <v>0</v>
      </c>
      <c r="Y1153" s="126">
        <v>0</v>
      </c>
      <c r="Z1153" s="126">
        <v>0</v>
      </c>
      <c r="AA1153" s="126">
        <v>13</v>
      </c>
      <c r="AB1153" s="126">
        <v>8</v>
      </c>
      <c r="AG1153" t="str">
        <f t="shared" si="257"/>
        <v>Brookline</v>
      </c>
      <c r="AH1153" t="s">
        <v>1474</v>
      </c>
      <c r="AI1153">
        <v>1</v>
      </c>
      <c r="AK1153">
        <v>1</v>
      </c>
      <c r="AL1153" s="105">
        <v>50</v>
      </c>
      <c r="AM1153" s="107">
        <v>25</v>
      </c>
      <c r="AN1153" s="107">
        <v>15</v>
      </c>
      <c r="AO1153" s="111">
        <v>9475</v>
      </c>
      <c r="AP1153" s="111">
        <f t="shared" si="267"/>
        <v>50025</v>
      </c>
      <c r="AQ1153" s="8" t="s">
        <v>2345</v>
      </c>
      <c r="AR1153">
        <f t="shared" si="264"/>
        <v>5009475</v>
      </c>
      <c r="AV1153">
        <v>12.91</v>
      </c>
      <c r="AW1153">
        <v>0</v>
      </c>
      <c r="AX1153">
        <v>12.91</v>
      </c>
    </row>
    <row r="1154" spans="1:50" ht="13" hidden="1" customHeight="1" outlineLevel="1">
      <c r="A1154" t="s">
        <v>1510</v>
      </c>
      <c r="B1154" s="8" t="s">
        <v>2255</v>
      </c>
      <c r="C1154" s="1">
        <f t="shared" si="258"/>
        <v>378</v>
      </c>
      <c r="D1154" s="8">
        <f>IF(N1154&gt;0, RANK(N1154,(N1154:P1154,Q1154:AE1154)),0)</f>
        <v>0</v>
      </c>
      <c r="E1154" s="8">
        <f>IF(O1154&gt;0,RANK(O1154,(N1154:P1154,Q1154:AE1154)),0)</f>
        <v>2</v>
      </c>
      <c r="F1154" s="8">
        <f t="shared" si="259"/>
        <v>1</v>
      </c>
      <c r="G1154" s="61">
        <f t="shared" si="265"/>
        <v>150</v>
      </c>
      <c r="H1154" s="66">
        <f t="shared" si="266"/>
        <v>0.3968253968253968</v>
      </c>
      <c r="I1154" s="7"/>
      <c r="J1154" s="2">
        <f t="shared" si="260"/>
        <v>0</v>
      </c>
      <c r="K1154" s="2">
        <f t="shared" si="261"/>
        <v>0.28306878306878308</v>
      </c>
      <c r="L1154" s="2">
        <f t="shared" si="262"/>
        <v>0.67989417989417988</v>
      </c>
      <c r="M1154" s="2">
        <f t="shared" si="263"/>
        <v>3.703703703703709E-2</v>
      </c>
      <c r="N1154" s="126"/>
      <c r="O1154" s="126">
        <v>107</v>
      </c>
      <c r="P1154" s="126">
        <v>257</v>
      </c>
      <c r="Q1154" s="126"/>
      <c r="R1154" s="126"/>
      <c r="S1154" s="126"/>
      <c r="T1154" s="126"/>
      <c r="U1154" s="126"/>
      <c r="V1154" s="126"/>
      <c r="W1154" s="126"/>
      <c r="X1154" s="126">
        <v>0</v>
      </c>
      <c r="Y1154" s="126">
        <v>1</v>
      </c>
      <c r="Z1154" s="126">
        <v>1</v>
      </c>
      <c r="AA1154" s="126">
        <v>8</v>
      </c>
      <c r="AB1154" s="126">
        <v>4</v>
      </c>
      <c r="AG1154" t="str">
        <f t="shared" si="257"/>
        <v>Brownington</v>
      </c>
      <c r="AH1154" t="s">
        <v>325</v>
      </c>
      <c r="AI1154">
        <v>1</v>
      </c>
      <c r="AK1154">
        <v>1</v>
      </c>
      <c r="AL1154" s="105">
        <v>50</v>
      </c>
      <c r="AM1154" s="107">
        <v>19</v>
      </c>
      <c r="AN1154" s="107">
        <v>15</v>
      </c>
      <c r="AO1154" s="111">
        <v>9850</v>
      </c>
      <c r="AP1154" s="111">
        <f t="shared" si="267"/>
        <v>50019</v>
      </c>
      <c r="AQ1154" s="8" t="s">
        <v>2345</v>
      </c>
      <c r="AR1154">
        <f t="shared" si="264"/>
        <v>5009850</v>
      </c>
      <c r="AV1154">
        <v>28.43</v>
      </c>
      <c r="AW1154">
        <v>0.14000000000000001</v>
      </c>
      <c r="AX1154">
        <v>28.28</v>
      </c>
    </row>
    <row r="1155" spans="1:50" ht="13" hidden="1" customHeight="1" outlineLevel="1">
      <c r="A1155" t="s">
        <v>1941</v>
      </c>
      <c r="B1155" s="8" t="s">
        <v>2255</v>
      </c>
      <c r="C1155" s="1">
        <f t="shared" si="258"/>
        <v>55</v>
      </c>
      <c r="D1155" s="8">
        <f>IF(N1155&gt;0, RANK(N1155,(N1155:P1155,Q1155:AE1155)),0)</f>
        <v>0</v>
      </c>
      <c r="E1155" s="8">
        <f>IF(O1155&gt;0,RANK(O1155,(N1155:P1155,Q1155:AE1155)),0)</f>
        <v>2</v>
      </c>
      <c r="F1155" s="8">
        <f t="shared" si="259"/>
        <v>1</v>
      </c>
      <c r="G1155" s="61">
        <f t="shared" si="265"/>
        <v>31</v>
      </c>
      <c r="H1155" s="66">
        <f t="shared" si="266"/>
        <v>0.5636363636363636</v>
      </c>
      <c r="I1155" s="7"/>
      <c r="J1155" s="2">
        <f t="shared" si="260"/>
        <v>0</v>
      </c>
      <c r="K1155" s="2">
        <f t="shared" si="261"/>
        <v>0.2</v>
      </c>
      <c r="L1155" s="2">
        <f t="shared" si="262"/>
        <v>0.76363636363636367</v>
      </c>
      <c r="M1155" s="2">
        <f t="shared" si="263"/>
        <v>3.6363636363636376E-2</v>
      </c>
      <c r="N1155" s="126"/>
      <c r="O1155" s="126">
        <v>11</v>
      </c>
      <c r="P1155" s="126">
        <v>42</v>
      </c>
      <c r="Q1155" s="126"/>
      <c r="R1155" s="126"/>
      <c r="S1155" s="126"/>
      <c r="T1155" s="126"/>
      <c r="U1155" s="126"/>
      <c r="V1155" s="126"/>
      <c r="W1155" s="126"/>
      <c r="X1155" s="126">
        <v>0</v>
      </c>
      <c r="Y1155" s="126">
        <v>0</v>
      </c>
      <c r="Z1155" s="126">
        <v>0</v>
      </c>
      <c r="AA1155" s="126">
        <v>2</v>
      </c>
      <c r="AB1155" s="126">
        <v>0</v>
      </c>
      <c r="AG1155" t="str">
        <f t="shared" si="257"/>
        <v>Brunswick</v>
      </c>
      <c r="AH1155" t="s">
        <v>528</v>
      </c>
      <c r="AI1155">
        <v>1</v>
      </c>
      <c r="AK1155">
        <v>1</v>
      </c>
      <c r="AL1155" s="105">
        <v>50</v>
      </c>
      <c r="AM1155" s="107">
        <v>9</v>
      </c>
      <c r="AN1155" s="107">
        <v>25</v>
      </c>
      <c r="AO1155" s="111">
        <v>10075</v>
      </c>
      <c r="AP1155" s="111">
        <f t="shared" si="267"/>
        <v>50009</v>
      </c>
      <c r="AQ1155" s="8" t="s">
        <v>2345</v>
      </c>
      <c r="AR1155">
        <f t="shared" si="264"/>
        <v>5010075</v>
      </c>
      <c r="AV1155">
        <v>26</v>
      </c>
      <c r="AW1155">
        <v>0.3</v>
      </c>
      <c r="AX1155">
        <v>25.69</v>
      </c>
    </row>
    <row r="1156" spans="1:50" ht="13" hidden="1" customHeight="1" outlineLevel="1">
      <c r="A1156" t="s">
        <v>1965</v>
      </c>
      <c r="B1156" s="8" t="s">
        <v>2255</v>
      </c>
      <c r="C1156" s="1">
        <f t="shared" si="258"/>
        <v>753</v>
      </c>
      <c r="D1156" s="8">
        <f>IF(N1156&gt;0, RANK(N1156,(N1156:P1156,Q1156:AE1156)),0)</f>
        <v>0</v>
      </c>
      <c r="E1156" s="8">
        <f>IF(O1156&gt;0,RANK(O1156,(N1156:P1156,Q1156:AE1156)),0)</f>
        <v>2</v>
      </c>
      <c r="F1156" s="8">
        <f t="shared" si="259"/>
        <v>1</v>
      </c>
      <c r="G1156" s="61">
        <f t="shared" si="265"/>
        <v>277</v>
      </c>
      <c r="H1156" s="66">
        <f t="shared" si="266"/>
        <v>0.36786188579017265</v>
      </c>
      <c r="I1156" s="7"/>
      <c r="J1156" s="2">
        <f t="shared" si="260"/>
        <v>0</v>
      </c>
      <c r="K1156" s="2">
        <f t="shared" si="261"/>
        <v>0.29349269588313415</v>
      </c>
      <c r="L1156" s="2">
        <f t="shared" si="262"/>
        <v>0.66135458167330674</v>
      </c>
      <c r="M1156" s="2">
        <f t="shared" si="263"/>
        <v>4.5152722443559168E-2</v>
      </c>
      <c r="N1156" s="126"/>
      <c r="O1156" s="126">
        <v>221</v>
      </c>
      <c r="P1156" s="126">
        <v>498</v>
      </c>
      <c r="Q1156" s="126"/>
      <c r="R1156" s="126"/>
      <c r="S1156" s="126"/>
      <c r="T1156" s="126"/>
      <c r="U1156" s="126"/>
      <c r="V1156" s="126"/>
      <c r="W1156" s="126"/>
      <c r="X1156" s="126">
        <v>0</v>
      </c>
      <c r="Y1156" s="126">
        <v>8</v>
      </c>
      <c r="Z1156" s="126">
        <v>3</v>
      </c>
      <c r="AA1156" s="126">
        <v>16</v>
      </c>
      <c r="AB1156" s="126">
        <v>7</v>
      </c>
      <c r="AG1156" t="str">
        <f t="shared" si="257"/>
        <v>Burke</v>
      </c>
      <c r="AH1156" t="s">
        <v>737</v>
      </c>
      <c r="AI1156">
        <v>1</v>
      </c>
      <c r="AK1156">
        <v>1</v>
      </c>
      <c r="AL1156" s="105">
        <v>50</v>
      </c>
      <c r="AM1156" s="107">
        <v>5</v>
      </c>
      <c r="AN1156" s="107">
        <v>10</v>
      </c>
      <c r="AO1156" s="111">
        <v>10450</v>
      </c>
      <c r="AP1156" s="111">
        <f t="shared" si="267"/>
        <v>50005</v>
      </c>
      <c r="AQ1156" s="8" t="s">
        <v>2345</v>
      </c>
      <c r="AR1156">
        <f t="shared" si="264"/>
        <v>5010450</v>
      </c>
      <c r="AV1156">
        <v>34.06</v>
      </c>
      <c r="AW1156">
        <v>0.01</v>
      </c>
      <c r="AX1156">
        <v>34.049999999999997</v>
      </c>
    </row>
    <row r="1157" spans="1:50" ht="13" hidden="1" customHeight="1" outlineLevel="1">
      <c r="A1157" t="s">
        <v>1627</v>
      </c>
      <c r="B1157" s="8" t="s">
        <v>2255</v>
      </c>
      <c r="C1157" s="1">
        <f t="shared" si="258"/>
        <v>17113</v>
      </c>
      <c r="D1157" s="8">
        <f>IF(N1157&gt;0, RANK(N1157,(N1157:P1157,Q1157:AE1157)),0)</f>
        <v>0</v>
      </c>
      <c r="E1157" s="8">
        <f>IF(O1157&gt;0,RANK(O1157,(N1157:P1157,Q1157:AE1157)),0)</f>
        <v>2</v>
      </c>
      <c r="F1157" s="8">
        <f t="shared" si="259"/>
        <v>1</v>
      </c>
      <c r="G1157" s="61">
        <f t="shared" si="265"/>
        <v>12270</v>
      </c>
      <c r="H1157" s="66">
        <f t="shared" si="266"/>
        <v>0.71699877286273594</v>
      </c>
      <c r="I1157" s="7"/>
      <c r="J1157" s="2">
        <f t="shared" si="260"/>
        <v>0</v>
      </c>
      <c r="K1157" s="2">
        <f t="shared" si="261"/>
        <v>0.11897387950680768</v>
      </c>
      <c r="L1157" s="2">
        <f t="shared" si="262"/>
        <v>0.83597265236954366</v>
      </c>
      <c r="M1157" s="2">
        <f t="shared" si="263"/>
        <v>4.5053468123648632E-2</v>
      </c>
      <c r="N1157" s="126"/>
      <c r="O1157" s="126">
        <v>2036</v>
      </c>
      <c r="P1157" s="126">
        <v>14306</v>
      </c>
      <c r="Q1157" s="126"/>
      <c r="R1157" s="126"/>
      <c r="S1157" s="126"/>
      <c r="T1157" s="126"/>
      <c r="U1157" s="126"/>
      <c r="V1157" s="126"/>
      <c r="W1157" s="126"/>
      <c r="X1157" s="126">
        <v>37</v>
      </c>
      <c r="Y1157" s="126">
        <v>133</v>
      </c>
      <c r="Z1157" s="126">
        <v>40</v>
      </c>
      <c r="AA1157" s="126">
        <v>459</v>
      </c>
      <c r="AB1157" s="126">
        <v>102</v>
      </c>
      <c r="AG1157" t="str">
        <f t="shared" si="257"/>
        <v>Burlington</v>
      </c>
      <c r="AH1157" t="s">
        <v>1497</v>
      </c>
      <c r="AI1157">
        <v>1</v>
      </c>
      <c r="AK1157">
        <v>1</v>
      </c>
      <c r="AL1157" s="105">
        <v>50</v>
      </c>
      <c r="AM1157" s="107">
        <v>7</v>
      </c>
      <c r="AN1157" s="107">
        <v>15</v>
      </c>
      <c r="AO1157" s="111">
        <v>10675</v>
      </c>
      <c r="AP1157" s="111">
        <f t="shared" si="267"/>
        <v>50007</v>
      </c>
      <c r="AQ1157" s="8" t="s">
        <v>1462</v>
      </c>
      <c r="AR1157">
        <f t="shared" si="264"/>
        <v>5010675</v>
      </c>
      <c r="AV1157">
        <v>15.48</v>
      </c>
      <c r="AW1157">
        <v>4.92</v>
      </c>
      <c r="AX1157">
        <v>10.56</v>
      </c>
    </row>
    <row r="1158" spans="1:50" ht="13" hidden="1" customHeight="1" outlineLevel="1">
      <c r="A1158" t="s">
        <v>1404</v>
      </c>
      <c r="B1158" s="8" t="s">
        <v>2255</v>
      </c>
      <c r="C1158" s="1">
        <f t="shared" si="258"/>
        <v>727</v>
      </c>
      <c r="D1158" s="8">
        <f>IF(N1158&gt;0, RANK(N1158,(N1158:P1158,Q1158:AE1158)),0)</f>
        <v>0</v>
      </c>
      <c r="E1158" s="8">
        <f>IF(O1158&gt;0,RANK(O1158,(N1158:P1158,Q1158:AE1158)),0)</f>
        <v>2</v>
      </c>
      <c r="F1158" s="8">
        <f t="shared" si="259"/>
        <v>1</v>
      </c>
      <c r="G1158" s="61">
        <f t="shared" si="265"/>
        <v>313</v>
      </c>
      <c r="H1158" s="66">
        <f t="shared" si="266"/>
        <v>0.43053645116918843</v>
      </c>
      <c r="I1158" s="7"/>
      <c r="J1158" s="2">
        <f t="shared" si="260"/>
        <v>0</v>
      </c>
      <c r="K1158" s="2">
        <f t="shared" si="261"/>
        <v>0.25997248968363135</v>
      </c>
      <c r="L1158" s="2">
        <f t="shared" si="262"/>
        <v>0.69050894085281977</v>
      </c>
      <c r="M1158" s="2">
        <f t="shared" si="263"/>
        <v>4.9518569463548934E-2</v>
      </c>
      <c r="N1158" s="126"/>
      <c r="O1158" s="126">
        <v>189</v>
      </c>
      <c r="P1158" s="126">
        <v>502</v>
      </c>
      <c r="Q1158" s="126"/>
      <c r="R1158" s="126"/>
      <c r="S1158" s="126"/>
      <c r="T1158" s="126"/>
      <c r="U1158" s="126"/>
      <c r="V1158" s="126"/>
      <c r="W1158" s="126"/>
      <c r="X1158" s="126">
        <v>0</v>
      </c>
      <c r="Y1158" s="126">
        <v>6</v>
      </c>
      <c r="Z1158" s="126">
        <v>2</v>
      </c>
      <c r="AA1158" s="126">
        <v>18</v>
      </c>
      <c r="AB1158" s="126">
        <v>10</v>
      </c>
      <c r="AG1158" t="str">
        <f t="shared" si="257"/>
        <v>Cabot</v>
      </c>
      <c r="AH1158" t="s">
        <v>342</v>
      </c>
      <c r="AI1158">
        <v>1</v>
      </c>
      <c r="AK1158">
        <v>1</v>
      </c>
      <c r="AL1158" s="105">
        <v>50</v>
      </c>
      <c r="AM1158" s="107">
        <v>23</v>
      </c>
      <c r="AN1158" s="107">
        <v>20</v>
      </c>
      <c r="AO1158" s="111">
        <v>11125</v>
      </c>
      <c r="AP1158" s="111">
        <f t="shared" si="267"/>
        <v>50023</v>
      </c>
      <c r="AQ1158" s="8" t="s">
        <v>2345</v>
      </c>
      <c r="AR1158">
        <f t="shared" si="264"/>
        <v>5011125</v>
      </c>
      <c r="AV1158">
        <v>38.53</v>
      </c>
      <c r="AW1158">
        <v>1.24</v>
      </c>
      <c r="AX1158">
        <v>37.29</v>
      </c>
    </row>
    <row r="1159" spans="1:50" ht="13" hidden="1" customHeight="1" outlineLevel="1">
      <c r="A1159" t="s">
        <v>2149</v>
      </c>
      <c r="B1159" s="8" t="s">
        <v>2255</v>
      </c>
      <c r="C1159" s="1">
        <f t="shared" si="258"/>
        <v>997</v>
      </c>
      <c r="D1159" s="8">
        <f>IF(N1159&gt;0, RANK(N1159,(N1159:P1159,Q1159:AE1159)),0)</f>
        <v>0</v>
      </c>
      <c r="E1159" s="8">
        <f>IF(O1159&gt;0,RANK(O1159,(N1159:P1159,Q1159:AE1159)),0)</f>
        <v>2</v>
      </c>
      <c r="F1159" s="8">
        <f t="shared" si="259"/>
        <v>1</v>
      </c>
      <c r="G1159" s="61">
        <f t="shared" si="265"/>
        <v>593</v>
      </c>
      <c r="H1159" s="66">
        <f t="shared" si="266"/>
        <v>0.59478435305917754</v>
      </c>
      <c r="I1159" s="7"/>
      <c r="J1159" s="2">
        <f t="shared" si="260"/>
        <v>0</v>
      </c>
      <c r="K1159" s="2">
        <f t="shared" si="261"/>
        <v>0.18555667001003009</v>
      </c>
      <c r="L1159" s="2">
        <f t="shared" si="262"/>
        <v>0.78034102306920761</v>
      </c>
      <c r="M1159" s="2">
        <f t="shared" si="263"/>
        <v>3.4102306920762326E-2</v>
      </c>
      <c r="N1159" s="126"/>
      <c r="O1159" s="126">
        <v>185</v>
      </c>
      <c r="P1159" s="126">
        <v>778</v>
      </c>
      <c r="Q1159" s="126"/>
      <c r="R1159" s="126"/>
      <c r="S1159" s="126"/>
      <c r="T1159" s="126"/>
      <c r="U1159" s="126"/>
      <c r="V1159" s="126"/>
      <c r="W1159" s="126"/>
      <c r="X1159" s="126">
        <v>0</v>
      </c>
      <c r="Y1159" s="126">
        <v>5</v>
      </c>
      <c r="Z1159" s="126">
        <v>0</v>
      </c>
      <c r="AA1159" s="126">
        <v>22</v>
      </c>
      <c r="AB1159" s="126">
        <v>7</v>
      </c>
      <c r="AG1159" t="str">
        <f t="shared" si="257"/>
        <v>Calais</v>
      </c>
      <c r="AH1159" t="s">
        <v>342</v>
      </c>
      <c r="AI1159">
        <v>1</v>
      </c>
      <c r="AK1159">
        <v>1</v>
      </c>
      <c r="AL1159" s="105">
        <v>50</v>
      </c>
      <c r="AM1159" s="107">
        <v>23</v>
      </c>
      <c r="AN1159" s="107">
        <v>25</v>
      </c>
      <c r="AO1159" s="111">
        <v>11350</v>
      </c>
      <c r="AP1159" s="111">
        <f t="shared" si="267"/>
        <v>50023</v>
      </c>
      <c r="AQ1159" s="8" t="s">
        <v>2345</v>
      </c>
      <c r="AR1159">
        <f t="shared" si="264"/>
        <v>5011350</v>
      </c>
      <c r="AV1159">
        <v>38.58</v>
      </c>
      <c r="AW1159">
        <v>0.56000000000000005</v>
      </c>
      <c r="AX1159">
        <v>38.020000000000003</v>
      </c>
    </row>
    <row r="1160" spans="1:50" ht="13" hidden="1" customHeight="1" outlineLevel="1">
      <c r="A1160" t="s">
        <v>1238</v>
      </c>
      <c r="B1160" s="8" t="s">
        <v>2255</v>
      </c>
      <c r="C1160" s="1">
        <f t="shared" si="258"/>
        <v>1879</v>
      </c>
      <c r="D1160" s="8">
        <f>IF(N1160&gt;0, RANK(N1160,(N1160:P1160,Q1160:AE1160)),0)</f>
        <v>0</v>
      </c>
      <c r="E1160" s="8">
        <f>IF(O1160&gt;0,RANK(O1160,(N1160:P1160,Q1160:AE1160)),0)</f>
        <v>2</v>
      </c>
      <c r="F1160" s="8">
        <f t="shared" si="259"/>
        <v>1</v>
      </c>
      <c r="G1160" s="61">
        <f t="shared" si="265"/>
        <v>1050</v>
      </c>
      <c r="H1160" s="66">
        <f t="shared" si="266"/>
        <v>0.55880787653006914</v>
      </c>
      <c r="I1160" s="7"/>
      <c r="J1160" s="2">
        <f t="shared" si="260"/>
        <v>0</v>
      </c>
      <c r="K1160" s="2">
        <f t="shared" si="261"/>
        <v>0.20063863757317721</v>
      </c>
      <c r="L1160" s="2">
        <f t="shared" si="262"/>
        <v>0.75944651410324637</v>
      </c>
      <c r="M1160" s="2">
        <f t="shared" si="263"/>
        <v>3.9914848323576391E-2</v>
      </c>
      <c r="N1160" s="126"/>
      <c r="O1160" s="126">
        <v>377</v>
      </c>
      <c r="P1160" s="126">
        <v>1427</v>
      </c>
      <c r="Q1160" s="126"/>
      <c r="R1160" s="126"/>
      <c r="S1160" s="126"/>
      <c r="T1160" s="126"/>
      <c r="U1160" s="126"/>
      <c r="V1160" s="126"/>
      <c r="W1160" s="126"/>
      <c r="X1160" s="126">
        <v>3</v>
      </c>
      <c r="Y1160" s="126">
        <v>23</v>
      </c>
      <c r="Z1160" s="126">
        <v>6</v>
      </c>
      <c r="AA1160" s="126">
        <v>34</v>
      </c>
      <c r="AB1160" s="126">
        <v>9</v>
      </c>
      <c r="AG1160" t="str">
        <f t="shared" si="257"/>
        <v>Cambridge</v>
      </c>
      <c r="AH1160" t="s">
        <v>1797</v>
      </c>
      <c r="AI1160">
        <v>1</v>
      </c>
      <c r="AK1160">
        <v>1</v>
      </c>
      <c r="AL1160" s="105">
        <v>50</v>
      </c>
      <c r="AM1160" s="107">
        <v>15</v>
      </c>
      <c r="AN1160" s="107">
        <v>10</v>
      </c>
      <c r="AO1160" s="111">
        <v>11500</v>
      </c>
      <c r="AP1160" s="111">
        <f t="shared" si="267"/>
        <v>50015</v>
      </c>
      <c r="AQ1160" s="8" t="s">
        <v>2345</v>
      </c>
      <c r="AR1160">
        <f t="shared" si="264"/>
        <v>5011500</v>
      </c>
      <c r="AV1160">
        <v>63.68</v>
      </c>
      <c r="AW1160">
        <v>0.01</v>
      </c>
      <c r="AX1160">
        <v>63.66</v>
      </c>
    </row>
    <row r="1161" spans="1:50" ht="13" hidden="1" customHeight="1" outlineLevel="1">
      <c r="A1161" t="s">
        <v>1239</v>
      </c>
      <c r="B1161" s="8" t="s">
        <v>2255</v>
      </c>
      <c r="C1161" s="1">
        <f t="shared" si="258"/>
        <v>392</v>
      </c>
      <c r="D1161" s="8">
        <f>IF(N1161&gt;0, RANK(N1161,(N1161:P1161,Q1161:AE1161)),0)</f>
        <v>0</v>
      </c>
      <c r="E1161" s="8">
        <f>IF(O1161&gt;0,RANK(O1161,(N1161:P1161,Q1161:AE1161)),0)</f>
        <v>2</v>
      </c>
      <c r="F1161" s="8">
        <f t="shared" si="259"/>
        <v>1</v>
      </c>
      <c r="G1161" s="61">
        <f t="shared" si="265"/>
        <v>157</v>
      </c>
      <c r="H1161" s="66">
        <f t="shared" si="266"/>
        <v>0.40051020408163263</v>
      </c>
      <c r="I1161" s="7"/>
      <c r="J1161" s="2">
        <f t="shared" si="260"/>
        <v>0</v>
      </c>
      <c r="K1161" s="2">
        <f t="shared" si="261"/>
        <v>0.26785714285714285</v>
      </c>
      <c r="L1161" s="2">
        <f t="shared" si="262"/>
        <v>0.66836734693877553</v>
      </c>
      <c r="M1161" s="2">
        <f t="shared" si="263"/>
        <v>6.3775510204081676E-2</v>
      </c>
      <c r="N1161" s="126"/>
      <c r="O1161" s="126">
        <v>105</v>
      </c>
      <c r="P1161" s="126">
        <v>262</v>
      </c>
      <c r="Q1161" s="126"/>
      <c r="R1161" s="126"/>
      <c r="S1161" s="126"/>
      <c r="T1161" s="126"/>
      <c r="U1161" s="126"/>
      <c r="V1161" s="126"/>
      <c r="W1161" s="126"/>
      <c r="X1161" s="126">
        <v>0</v>
      </c>
      <c r="Y1161" s="126">
        <v>8</v>
      </c>
      <c r="Z1161" s="126">
        <v>4</v>
      </c>
      <c r="AA1161" s="126">
        <v>10</v>
      </c>
      <c r="AB1161" s="126">
        <v>3</v>
      </c>
      <c r="AG1161" t="str">
        <f t="shared" si="257"/>
        <v>Canaan</v>
      </c>
      <c r="AH1161" t="s">
        <v>528</v>
      </c>
      <c r="AI1161">
        <v>1</v>
      </c>
      <c r="AK1161">
        <v>1</v>
      </c>
      <c r="AL1161" s="105">
        <v>50</v>
      </c>
      <c r="AM1161" s="107">
        <v>9</v>
      </c>
      <c r="AN1161" s="107">
        <v>30</v>
      </c>
      <c r="AO1161" s="111">
        <v>11800</v>
      </c>
      <c r="AP1161" s="111">
        <f t="shared" si="267"/>
        <v>50009</v>
      </c>
      <c r="AQ1161" s="8" t="s">
        <v>2345</v>
      </c>
      <c r="AR1161">
        <f t="shared" si="264"/>
        <v>5011800</v>
      </c>
      <c r="AV1161">
        <v>33.380000000000003</v>
      </c>
      <c r="AW1161">
        <v>0.17</v>
      </c>
      <c r="AX1161">
        <v>33.200000000000003</v>
      </c>
    </row>
    <row r="1162" spans="1:50" ht="13" hidden="1" customHeight="1" outlineLevel="1">
      <c r="A1162" t="s">
        <v>1935</v>
      </c>
      <c r="B1162" s="8" t="s">
        <v>2255</v>
      </c>
      <c r="C1162" s="1">
        <f t="shared" si="258"/>
        <v>1688</v>
      </c>
      <c r="D1162" s="8">
        <f>IF(N1162&gt;0, RANK(N1162,(N1162:P1162,Q1162:AE1162)),0)</f>
        <v>0</v>
      </c>
      <c r="E1162" s="8">
        <f>IF(O1162&gt;0,RANK(O1162,(N1162:P1162,Q1162:AE1162)),0)</f>
        <v>2</v>
      </c>
      <c r="F1162" s="8">
        <f t="shared" si="259"/>
        <v>1</v>
      </c>
      <c r="G1162" s="61">
        <f t="shared" si="265"/>
        <v>490</v>
      </c>
      <c r="H1162" s="66">
        <f t="shared" si="266"/>
        <v>0.29028436018957349</v>
      </c>
      <c r="I1162" s="7"/>
      <c r="J1162" s="2">
        <f t="shared" si="260"/>
        <v>0</v>
      </c>
      <c r="K1162" s="2">
        <f t="shared" si="261"/>
        <v>0.33530805687203791</v>
      </c>
      <c r="L1162" s="2">
        <f t="shared" si="262"/>
        <v>0.62559241706161139</v>
      </c>
      <c r="M1162" s="2">
        <f t="shared" si="263"/>
        <v>3.9099526066350698E-2</v>
      </c>
      <c r="N1162" s="126"/>
      <c r="O1162" s="126">
        <v>566</v>
      </c>
      <c r="P1162" s="126">
        <v>1056</v>
      </c>
      <c r="Q1162" s="126"/>
      <c r="R1162" s="126"/>
      <c r="S1162" s="126"/>
      <c r="T1162" s="126"/>
      <c r="U1162" s="126"/>
      <c r="V1162" s="126"/>
      <c r="W1162" s="126"/>
      <c r="X1162" s="126">
        <v>1</v>
      </c>
      <c r="Y1162" s="126">
        <v>10</v>
      </c>
      <c r="Z1162" s="126">
        <v>5</v>
      </c>
      <c r="AA1162" s="126">
        <v>35</v>
      </c>
      <c r="AB1162" s="126">
        <v>15</v>
      </c>
      <c r="AG1162" t="str">
        <f t="shared" si="257"/>
        <v>Castleton</v>
      </c>
      <c r="AH1162" t="s">
        <v>689</v>
      </c>
      <c r="AI1162">
        <v>1</v>
      </c>
      <c r="AK1162">
        <v>1</v>
      </c>
      <c r="AL1162" s="105">
        <v>50</v>
      </c>
      <c r="AM1162" s="107">
        <v>21</v>
      </c>
      <c r="AN1162" s="107">
        <v>15</v>
      </c>
      <c r="AO1162" s="111">
        <v>11950</v>
      </c>
      <c r="AP1162" s="111">
        <f t="shared" si="267"/>
        <v>50021</v>
      </c>
      <c r="AQ1162" s="8" t="s">
        <v>2345</v>
      </c>
      <c r="AR1162">
        <f t="shared" si="264"/>
        <v>5011950</v>
      </c>
      <c r="AV1162">
        <v>42.36</v>
      </c>
      <c r="AW1162">
        <v>3.33</v>
      </c>
      <c r="AX1162">
        <v>39.020000000000003</v>
      </c>
    </row>
    <row r="1163" spans="1:50" ht="13" hidden="1" customHeight="1" outlineLevel="1">
      <c r="A1163" t="s">
        <v>1671</v>
      </c>
      <c r="B1163" s="8" t="s">
        <v>2255</v>
      </c>
      <c r="C1163" s="1">
        <f t="shared" si="258"/>
        <v>665</v>
      </c>
      <c r="D1163" s="8">
        <f>IF(N1163&gt;0, RANK(N1163,(N1163:P1163,Q1163:AE1163)),0)</f>
        <v>0</v>
      </c>
      <c r="E1163" s="8">
        <f>IF(O1163&gt;0,RANK(O1163,(N1163:P1163,Q1163:AE1163)),0)</f>
        <v>2</v>
      </c>
      <c r="F1163" s="8">
        <f t="shared" si="259"/>
        <v>1</v>
      </c>
      <c r="G1163" s="61">
        <f t="shared" si="265"/>
        <v>195</v>
      </c>
      <c r="H1163" s="66">
        <f t="shared" si="266"/>
        <v>0.2932330827067669</v>
      </c>
      <c r="I1163" s="7"/>
      <c r="J1163" s="2">
        <f t="shared" si="260"/>
        <v>0</v>
      </c>
      <c r="K1163" s="2">
        <f t="shared" si="261"/>
        <v>0.32932330827067668</v>
      </c>
      <c r="L1163" s="2">
        <f t="shared" si="262"/>
        <v>0.62255639097744364</v>
      </c>
      <c r="M1163" s="2">
        <f t="shared" si="263"/>
        <v>4.8120300751879674E-2</v>
      </c>
      <c r="N1163" s="126"/>
      <c r="O1163" s="126">
        <v>219</v>
      </c>
      <c r="P1163" s="126">
        <v>414</v>
      </c>
      <c r="Q1163" s="126"/>
      <c r="R1163" s="126"/>
      <c r="S1163" s="126"/>
      <c r="T1163" s="126"/>
      <c r="U1163" s="126"/>
      <c r="V1163" s="126"/>
      <c r="W1163" s="126"/>
      <c r="X1163" s="126">
        <v>0</v>
      </c>
      <c r="Y1163" s="126">
        <v>2</v>
      </c>
      <c r="Z1163" s="126">
        <v>3</v>
      </c>
      <c r="AA1163" s="126">
        <v>21</v>
      </c>
      <c r="AB1163" s="126">
        <v>6</v>
      </c>
      <c r="AG1163" t="str">
        <f t="shared" si="257"/>
        <v>Cavendish</v>
      </c>
      <c r="AH1163" t="s">
        <v>2103</v>
      </c>
      <c r="AI1163">
        <v>1</v>
      </c>
      <c r="AK1163">
        <v>1</v>
      </c>
      <c r="AL1163" s="105">
        <v>50</v>
      </c>
      <c r="AM1163" s="107">
        <v>27</v>
      </c>
      <c r="AN1163" s="107">
        <v>30</v>
      </c>
      <c r="AO1163" s="111">
        <v>12250</v>
      </c>
      <c r="AP1163" s="111">
        <f t="shared" si="267"/>
        <v>50027</v>
      </c>
      <c r="AQ1163" s="8" t="s">
        <v>2345</v>
      </c>
      <c r="AR1163">
        <f t="shared" si="264"/>
        <v>5012250</v>
      </c>
      <c r="AV1163">
        <v>39.69</v>
      </c>
      <c r="AW1163">
        <v>0.05</v>
      </c>
      <c r="AX1163">
        <v>39.64</v>
      </c>
    </row>
    <row r="1164" spans="1:50" ht="13" hidden="1" customHeight="1" outlineLevel="1">
      <c r="A1164" t="s">
        <v>2518</v>
      </c>
      <c r="B1164" s="8" t="s">
        <v>2255</v>
      </c>
      <c r="C1164" s="1">
        <f t="shared" si="258"/>
        <v>425</v>
      </c>
      <c r="D1164" s="8">
        <f>IF(N1164&gt;0, RANK(N1164,(N1164:P1164,Q1164:AE1164)),0)</f>
        <v>0</v>
      </c>
      <c r="E1164" s="8">
        <f>IF(O1164&gt;0,RANK(O1164,(N1164:P1164,Q1164:AE1164)),0)</f>
        <v>2</v>
      </c>
      <c r="F1164" s="8">
        <f t="shared" si="259"/>
        <v>1</v>
      </c>
      <c r="G1164" s="61">
        <f t="shared" si="265"/>
        <v>153</v>
      </c>
      <c r="H1164" s="66">
        <f t="shared" si="266"/>
        <v>0.36</v>
      </c>
      <c r="I1164" s="7"/>
      <c r="J1164" s="2">
        <f t="shared" si="260"/>
        <v>0</v>
      </c>
      <c r="K1164" s="2">
        <f t="shared" si="261"/>
        <v>0.28235294117647058</v>
      </c>
      <c r="L1164" s="2">
        <f t="shared" si="262"/>
        <v>0.64235294117647057</v>
      </c>
      <c r="M1164" s="2">
        <f t="shared" si="263"/>
        <v>7.5294117647058845E-2</v>
      </c>
      <c r="N1164" s="126"/>
      <c r="O1164" s="126">
        <v>120</v>
      </c>
      <c r="P1164" s="126">
        <v>273</v>
      </c>
      <c r="Q1164" s="126"/>
      <c r="R1164" s="126"/>
      <c r="S1164" s="126"/>
      <c r="T1164" s="126"/>
      <c r="U1164" s="126"/>
      <c r="V1164" s="126"/>
      <c r="W1164" s="126"/>
      <c r="X1164" s="126">
        <v>0</v>
      </c>
      <c r="Y1164" s="126">
        <v>2</v>
      </c>
      <c r="Z1164" s="126">
        <v>1</v>
      </c>
      <c r="AA1164" s="126">
        <v>24</v>
      </c>
      <c r="AB1164" s="126">
        <v>5</v>
      </c>
      <c r="AG1164" t="str">
        <f t="shared" si="257"/>
        <v>Charleston</v>
      </c>
      <c r="AH1164" t="s">
        <v>325</v>
      </c>
      <c r="AI1164">
        <v>1</v>
      </c>
      <c r="AK1164">
        <v>1</v>
      </c>
      <c r="AL1164" s="105">
        <v>50</v>
      </c>
      <c r="AM1164" s="107">
        <v>19</v>
      </c>
      <c r="AN1164" s="107">
        <v>20</v>
      </c>
      <c r="AO1164" s="111">
        <v>13150</v>
      </c>
      <c r="AP1164" s="111">
        <f t="shared" si="267"/>
        <v>50019</v>
      </c>
      <c r="AQ1164" s="8" t="s">
        <v>2345</v>
      </c>
      <c r="AR1164">
        <f t="shared" si="264"/>
        <v>5013150</v>
      </c>
      <c r="AV1164">
        <v>38.6</v>
      </c>
      <c r="AW1164">
        <v>1.1299999999999999</v>
      </c>
      <c r="AX1164">
        <v>37.479999999999997</v>
      </c>
    </row>
    <row r="1165" spans="1:50" ht="13" hidden="1" customHeight="1" outlineLevel="1">
      <c r="A1165" t="s">
        <v>1124</v>
      </c>
      <c r="B1165" s="8" t="s">
        <v>2255</v>
      </c>
      <c r="C1165" s="1">
        <f t="shared" si="258"/>
        <v>2359</v>
      </c>
      <c r="D1165" s="8">
        <f>IF(N1165&gt;0, RANK(N1165,(N1165:P1165,Q1165:AE1165)),0)</f>
        <v>0</v>
      </c>
      <c r="E1165" s="8">
        <f>IF(O1165&gt;0,RANK(O1165,(N1165:P1165,Q1165:AE1165)),0)</f>
        <v>2</v>
      </c>
      <c r="F1165" s="8">
        <f t="shared" si="259"/>
        <v>1</v>
      </c>
      <c r="G1165" s="61">
        <f t="shared" si="265"/>
        <v>1091</v>
      </c>
      <c r="H1165" s="66">
        <f t="shared" si="266"/>
        <v>0.46248410343365831</v>
      </c>
      <c r="I1165" s="7"/>
      <c r="J1165" s="2">
        <f t="shared" si="260"/>
        <v>0</v>
      </c>
      <c r="K1165" s="2">
        <f t="shared" si="261"/>
        <v>0.2543450614667232</v>
      </c>
      <c r="L1165" s="2">
        <f t="shared" si="262"/>
        <v>0.71682916490038151</v>
      </c>
      <c r="M1165" s="2">
        <f t="shared" si="263"/>
        <v>2.8825773632895291E-2</v>
      </c>
      <c r="N1165" s="126"/>
      <c r="O1165" s="126">
        <v>600</v>
      </c>
      <c r="P1165" s="126">
        <v>1691</v>
      </c>
      <c r="Q1165" s="126"/>
      <c r="R1165" s="126"/>
      <c r="S1165" s="126"/>
      <c r="T1165" s="126"/>
      <c r="U1165" s="126"/>
      <c r="V1165" s="126"/>
      <c r="W1165" s="126"/>
      <c r="X1165" s="126">
        <v>3</v>
      </c>
      <c r="Y1165" s="126">
        <v>17</v>
      </c>
      <c r="Z1165" s="126">
        <v>3</v>
      </c>
      <c r="AA1165" s="126">
        <v>26</v>
      </c>
      <c r="AB1165" s="126">
        <v>19</v>
      </c>
      <c r="AG1165" t="str">
        <f t="shared" si="257"/>
        <v>Charlotte</v>
      </c>
      <c r="AH1165" t="s">
        <v>1497</v>
      </c>
      <c r="AI1165">
        <v>1</v>
      </c>
      <c r="AK1165">
        <v>1</v>
      </c>
      <c r="AL1165" s="105">
        <v>50</v>
      </c>
      <c r="AM1165" s="107">
        <v>7</v>
      </c>
      <c r="AN1165" s="107">
        <v>20</v>
      </c>
      <c r="AO1165" s="111">
        <v>13300</v>
      </c>
      <c r="AP1165" s="111">
        <f t="shared" si="267"/>
        <v>50007</v>
      </c>
      <c r="AQ1165" s="8" t="s">
        <v>2345</v>
      </c>
      <c r="AR1165">
        <f t="shared" si="264"/>
        <v>5013300</v>
      </c>
      <c r="AV1165">
        <v>50.44</v>
      </c>
      <c r="AW1165">
        <v>8.9600000000000009</v>
      </c>
      <c r="AX1165">
        <v>41.48</v>
      </c>
    </row>
    <row r="1166" spans="1:50" ht="13" hidden="1" customHeight="1" outlineLevel="1">
      <c r="A1166" t="s">
        <v>1672</v>
      </c>
      <c r="B1166" s="8" t="s">
        <v>2255</v>
      </c>
      <c r="C1166" s="1">
        <f t="shared" si="258"/>
        <v>618</v>
      </c>
      <c r="D1166" s="8">
        <f>IF(N1166&gt;0, RANK(N1166,(N1166:P1166,Q1166:AE1166)),0)</f>
        <v>0</v>
      </c>
      <c r="E1166" s="8">
        <f>IF(O1166&gt;0,RANK(O1166,(N1166:P1166,Q1166:AE1166)),0)</f>
        <v>2</v>
      </c>
      <c r="F1166" s="8">
        <f t="shared" si="259"/>
        <v>1</v>
      </c>
      <c r="G1166" s="61">
        <f t="shared" si="265"/>
        <v>133</v>
      </c>
      <c r="H1166" s="66">
        <f t="shared" si="266"/>
        <v>0.21521035598705501</v>
      </c>
      <c r="I1166" s="7"/>
      <c r="J1166" s="2">
        <f t="shared" si="260"/>
        <v>0</v>
      </c>
      <c r="K1166" s="2">
        <f t="shared" si="261"/>
        <v>0.35598705501618122</v>
      </c>
      <c r="L1166" s="2">
        <f t="shared" si="262"/>
        <v>0.57119741100323629</v>
      </c>
      <c r="M1166" s="2">
        <f t="shared" si="263"/>
        <v>7.2815533980582492E-2</v>
      </c>
      <c r="N1166" s="126"/>
      <c r="O1166" s="126">
        <v>220</v>
      </c>
      <c r="P1166" s="126">
        <v>353</v>
      </c>
      <c r="Q1166" s="126"/>
      <c r="R1166" s="126"/>
      <c r="S1166" s="126"/>
      <c r="T1166" s="126"/>
      <c r="U1166" s="126"/>
      <c r="V1166" s="126"/>
      <c r="W1166" s="126"/>
      <c r="X1166" s="126">
        <v>0</v>
      </c>
      <c r="Y1166" s="126">
        <v>4</v>
      </c>
      <c r="Z1166" s="126">
        <v>27</v>
      </c>
      <c r="AA1166" s="126">
        <v>13</v>
      </c>
      <c r="AB1166" s="126">
        <v>1</v>
      </c>
      <c r="AG1166" t="str">
        <f t="shared" si="257"/>
        <v>Chelsea</v>
      </c>
      <c r="AH1166" t="s">
        <v>796</v>
      </c>
      <c r="AI1166">
        <v>1</v>
      </c>
      <c r="AK1166">
        <v>1</v>
      </c>
      <c r="AL1166" s="105">
        <v>50</v>
      </c>
      <c r="AM1166" s="107">
        <v>17</v>
      </c>
      <c r="AN1166" s="107">
        <v>20</v>
      </c>
      <c r="AO1166" s="111">
        <v>13525</v>
      </c>
      <c r="AP1166" s="111">
        <f t="shared" si="267"/>
        <v>50017</v>
      </c>
      <c r="AQ1166" s="8" t="s">
        <v>2345</v>
      </c>
      <c r="AR1166">
        <f t="shared" si="264"/>
        <v>5013525</v>
      </c>
      <c r="AV1166">
        <v>39.94</v>
      </c>
      <c r="AW1166">
        <v>0.02</v>
      </c>
      <c r="AX1166">
        <v>39.92</v>
      </c>
    </row>
    <row r="1167" spans="1:50" ht="13" hidden="1" customHeight="1" outlineLevel="1">
      <c r="A1167" t="s">
        <v>230</v>
      </c>
      <c r="B1167" s="8" t="s">
        <v>2255</v>
      </c>
      <c r="C1167" s="1">
        <f t="shared" si="258"/>
        <v>1477</v>
      </c>
      <c r="D1167" s="8">
        <f>IF(N1167&gt;0, RANK(N1167,(N1167:P1167,Q1167:AE1167)),0)</f>
        <v>0</v>
      </c>
      <c r="E1167" s="8">
        <f>IF(O1167&gt;0,RANK(O1167,(N1167:P1167,Q1167:AE1167)),0)</f>
        <v>2</v>
      </c>
      <c r="F1167" s="8">
        <f t="shared" si="259"/>
        <v>1</v>
      </c>
      <c r="G1167" s="61">
        <f t="shared" si="265"/>
        <v>701</v>
      </c>
      <c r="H1167" s="66">
        <f t="shared" si="266"/>
        <v>0.4746106973595125</v>
      </c>
      <c r="I1167" s="7"/>
      <c r="J1167" s="2">
        <f t="shared" si="260"/>
        <v>0</v>
      </c>
      <c r="K1167" s="2">
        <f t="shared" si="261"/>
        <v>0.23628977657413677</v>
      </c>
      <c r="L1167" s="2">
        <f t="shared" si="262"/>
        <v>0.7109004739336493</v>
      </c>
      <c r="M1167" s="2">
        <f t="shared" si="263"/>
        <v>5.2809749492213953E-2</v>
      </c>
      <c r="N1167" s="126"/>
      <c r="O1167" s="126">
        <v>349</v>
      </c>
      <c r="P1167" s="126">
        <v>1050</v>
      </c>
      <c r="Q1167" s="126"/>
      <c r="R1167" s="126"/>
      <c r="S1167" s="126"/>
      <c r="T1167" s="126"/>
      <c r="U1167" s="126"/>
      <c r="V1167" s="126"/>
      <c r="W1167" s="126"/>
      <c r="X1167" s="126">
        <v>0</v>
      </c>
      <c r="Y1167" s="126">
        <v>8</v>
      </c>
      <c r="Z1167" s="126">
        <v>3</v>
      </c>
      <c r="AA1167" s="126">
        <v>60</v>
      </c>
      <c r="AB1167" s="126">
        <v>7</v>
      </c>
      <c r="AG1167" t="str">
        <f t="shared" si="257"/>
        <v>Chester</v>
      </c>
      <c r="AH1167" t="s">
        <v>2103</v>
      </c>
      <c r="AI1167">
        <v>1</v>
      </c>
      <c r="AK1167">
        <v>1</v>
      </c>
      <c r="AL1167" s="105">
        <v>50</v>
      </c>
      <c r="AM1167" s="107">
        <v>27</v>
      </c>
      <c r="AN1167" s="107">
        <v>35</v>
      </c>
      <c r="AO1167" s="111">
        <v>13675</v>
      </c>
      <c r="AP1167" s="111">
        <f t="shared" si="267"/>
        <v>50027</v>
      </c>
      <c r="AQ1167" s="8" t="s">
        <v>2345</v>
      </c>
      <c r="AR1167">
        <f t="shared" si="264"/>
        <v>5013675</v>
      </c>
      <c r="AV1167">
        <v>55.94</v>
      </c>
      <c r="AW1167">
        <v>0.05</v>
      </c>
      <c r="AX1167">
        <v>55.89</v>
      </c>
    </row>
    <row r="1168" spans="1:50" ht="13" hidden="1" customHeight="1" outlineLevel="1">
      <c r="A1168" t="s">
        <v>1497</v>
      </c>
      <c r="B1168" s="8" t="s">
        <v>2255</v>
      </c>
      <c r="C1168" s="1">
        <f t="shared" si="258"/>
        <v>717</v>
      </c>
      <c r="D1168" s="8">
        <f>IF(N1168&gt;0, RANK(N1168,(N1168:P1168,Q1168:AE1168)),0)</f>
        <v>0</v>
      </c>
      <c r="E1168" s="8">
        <f>IF(O1168&gt;0,RANK(O1168,(N1168:P1168,Q1168:AE1168)),0)</f>
        <v>2</v>
      </c>
      <c r="F1168" s="8">
        <f t="shared" si="259"/>
        <v>1</v>
      </c>
      <c r="G1168" s="61">
        <f t="shared" si="265"/>
        <v>204</v>
      </c>
      <c r="H1168" s="66">
        <f t="shared" si="266"/>
        <v>0.28451882845188287</v>
      </c>
      <c r="I1168" s="7"/>
      <c r="J1168" s="2">
        <f t="shared" si="260"/>
        <v>0</v>
      </c>
      <c r="K1168" s="2">
        <f t="shared" si="261"/>
        <v>0.33333333333333331</v>
      </c>
      <c r="L1168" s="2">
        <f t="shared" si="262"/>
        <v>0.61785216178521618</v>
      </c>
      <c r="M1168" s="2">
        <f t="shared" si="263"/>
        <v>4.881450488145056E-2</v>
      </c>
      <c r="N1168" s="126"/>
      <c r="O1168" s="126">
        <v>239</v>
      </c>
      <c r="P1168" s="126">
        <v>443</v>
      </c>
      <c r="Q1168" s="126"/>
      <c r="R1168" s="126"/>
      <c r="S1168" s="126"/>
      <c r="T1168" s="126"/>
      <c r="U1168" s="126"/>
      <c r="V1168" s="126"/>
      <c r="W1168" s="126"/>
      <c r="X1168" s="126">
        <v>0</v>
      </c>
      <c r="Y1168" s="126">
        <v>5</v>
      </c>
      <c r="Z1168" s="126">
        <v>5</v>
      </c>
      <c r="AA1168" s="126">
        <v>20</v>
      </c>
      <c r="AB1168" s="126">
        <v>5</v>
      </c>
      <c r="AG1168" t="str">
        <f t="shared" si="257"/>
        <v>Chittenden</v>
      </c>
      <c r="AH1168" t="s">
        <v>689</v>
      </c>
      <c r="AI1168">
        <v>1</v>
      </c>
      <c r="AK1168">
        <v>1</v>
      </c>
      <c r="AL1168" s="105">
        <v>50</v>
      </c>
      <c r="AM1168" s="107">
        <v>21</v>
      </c>
      <c r="AN1168" s="107">
        <v>20</v>
      </c>
      <c r="AO1168" s="111">
        <v>14350</v>
      </c>
      <c r="AP1168" s="111">
        <f t="shared" si="267"/>
        <v>50021</v>
      </c>
      <c r="AQ1168" s="8" t="s">
        <v>2345</v>
      </c>
      <c r="AR1168">
        <f t="shared" si="264"/>
        <v>5014350</v>
      </c>
      <c r="AV1168">
        <v>74.209999999999994</v>
      </c>
      <c r="AW1168">
        <v>1.2</v>
      </c>
      <c r="AX1168">
        <v>73.010000000000005</v>
      </c>
    </row>
    <row r="1169" spans="1:50" ht="13" hidden="1" customHeight="1" outlineLevel="1">
      <c r="A1169" t="s">
        <v>1073</v>
      </c>
      <c r="B1169" s="8" t="s">
        <v>2255</v>
      </c>
      <c r="C1169" s="1">
        <f t="shared" si="258"/>
        <v>1214</v>
      </c>
      <c r="D1169" s="8">
        <f>IF(N1169&gt;0, RANK(N1169,(N1169:P1169,Q1169:AE1169)),0)</f>
        <v>0</v>
      </c>
      <c r="E1169" s="8">
        <f>IF(O1169&gt;0,RANK(O1169,(N1169:P1169,Q1169:AE1169)),0)</f>
        <v>2</v>
      </c>
      <c r="F1169" s="8">
        <f t="shared" si="259"/>
        <v>1</v>
      </c>
      <c r="G1169" s="61">
        <f t="shared" si="265"/>
        <v>270</v>
      </c>
      <c r="H1169" s="66">
        <f t="shared" si="266"/>
        <v>0.22240527182866557</v>
      </c>
      <c r="I1169" s="7"/>
      <c r="J1169" s="2">
        <f t="shared" si="260"/>
        <v>0</v>
      </c>
      <c r="K1169" s="2">
        <f t="shared" si="261"/>
        <v>0.36738056013179571</v>
      </c>
      <c r="L1169" s="2">
        <f t="shared" si="262"/>
        <v>0.5897858319604613</v>
      </c>
      <c r="M1169" s="2">
        <f t="shared" si="263"/>
        <v>4.2833607907743043E-2</v>
      </c>
      <c r="N1169" s="126"/>
      <c r="O1169" s="126">
        <v>446</v>
      </c>
      <c r="P1169" s="126">
        <v>716</v>
      </c>
      <c r="Q1169" s="126"/>
      <c r="R1169" s="126"/>
      <c r="S1169" s="126"/>
      <c r="T1169" s="126"/>
      <c r="U1169" s="126"/>
      <c r="V1169" s="126"/>
      <c r="W1169" s="126"/>
      <c r="X1169" s="126">
        <v>0</v>
      </c>
      <c r="Y1169" s="126">
        <v>12</v>
      </c>
      <c r="Z1169" s="126">
        <v>2</v>
      </c>
      <c r="AA1169" s="126">
        <v>27</v>
      </c>
      <c r="AB1169" s="126">
        <v>11</v>
      </c>
      <c r="AG1169" t="str">
        <f t="shared" si="257"/>
        <v>Clarendon</v>
      </c>
      <c r="AH1169" t="s">
        <v>689</v>
      </c>
      <c r="AI1169">
        <v>1</v>
      </c>
      <c r="AK1169">
        <v>1</v>
      </c>
      <c r="AL1169" s="105">
        <v>50</v>
      </c>
      <c r="AM1169" s="107">
        <v>21</v>
      </c>
      <c r="AN1169" s="107">
        <v>25</v>
      </c>
      <c r="AO1169" s="111">
        <v>14500</v>
      </c>
      <c r="AP1169" s="111">
        <f t="shared" si="267"/>
        <v>50021</v>
      </c>
      <c r="AQ1169" s="8" t="s">
        <v>2345</v>
      </c>
      <c r="AR1169">
        <f t="shared" si="264"/>
        <v>5014500</v>
      </c>
      <c r="AV1169">
        <v>31.56</v>
      </c>
      <c r="AW1169">
        <v>0</v>
      </c>
      <c r="AX1169">
        <v>31.56</v>
      </c>
    </row>
    <row r="1170" spans="1:50" ht="13" hidden="1" customHeight="1" outlineLevel="1">
      <c r="A1170" t="s">
        <v>847</v>
      </c>
      <c r="B1170" s="8" t="s">
        <v>2255</v>
      </c>
      <c r="C1170" s="1">
        <f t="shared" si="258"/>
        <v>7194</v>
      </c>
      <c r="D1170" s="8">
        <f>IF(N1170&gt;0, RANK(N1170,(N1170:P1170,Q1170:AE1170)),0)</f>
        <v>0</v>
      </c>
      <c r="E1170" s="8">
        <f>IF(O1170&gt;0,RANK(O1170,(N1170:P1170,Q1170:AE1170)),0)</f>
        <v>2</v>
      </c>
      <c r="F1170" s="8">
        <f t="shared" si="259"/>
        <v>1</v>
      </c>
      <c r="G1170" s="61">
        <f t="shared" si="265"/>
        <v>3119</v>
      </c>
      <c r="H1170" s="66">
        <f t="shared" si="266"/>
        <v>0.43355574089519044</v>
      </c>
      <c r="I1170" s="7"/>
      <c r="J1170" s="2">
        <f t="shared" si="260"/>
        <v>0</v>
      </c>
      <c r="K1170" s="2">
        <f t="shared" si="261"/>
        <v>0.2664720600500417</v>
      </c>
      <c r="L1170" s="2">
        <f t="shared" si="262"/>
        <v>0.70002780094523209</v>
      </c>
      <c r="M1170" s="2">
        <f t="shared" si="263"/>
        <v>3.3500139004726259E-2</v>
      </c>
      <c r="N1170" s="126"/>
      <c r="O1170" s="126">
        <v>1917</v>
      </c>
      <c r="P1170" s="126">
        <v>5036</v>
      </c>
      <c r="Q1170" s="126"/>
      <c r="R1170" s="126"/>
      <c r="S1170" s="126"/>
      <c r="T1170" s="126"/>
      <c r="U1170" s="126"/>
      <c r="V1170" s="126"/>
      <c r="W1170" s="126"/>
      <c r="X1170" s="126">
        <v>4</v>
      </c>
      <c r="Y1170" s="126">
        <v>63</v>
      </c>
      <c r="Z1170" s="126">
        <v>20</v>
      </c>
      <c r="AA1170" s="126">
        <v>101</v>
      </c>
      <c r="AB1170" s="126">
        <v>53</v>
      </c>
      <c r="AG1170" t="str">
        <f t="shared" si="257"/>
        <v>Colchester</v>
      </c>
      <c r="AH1170" t="s">
        <v>1497</v>
      </c>
      <c r="AI1170">
        <v>1</v>
      </c>
      <c r="AK1170">
        <v>1</v>
      </c>
      <c r="AL1170" s="105">
        <v>50</v>
      </c>
      <c r="AM1170" s="107">
        <v>7</v>
      </c>
      <c r="AN1170" s="107">
        <v>25</v>
      </c>
      <c r="AO1170" s="111">
        <v>14875</v>
      </c>
      <c r="AP1170" s="111">
        <f t="shared" si="267"/>
        <v>50007</v>
      </c>
      <c r="AQ1170" s="8" t="s">
        <v>2345</v>
      </c>
      <c r="AR1170">
        <f t="shared" si="264"/>
        <v>5014875</v>
      </c>
      <c r="AV1170">
        <v>58.63</v>
      </c>
      <c r="AW1170">
        <v>21.75</v>
      </c>
      <c r="AX1170">
        <v>36.880000000000003</v>
      </c>
    </row>
    <row r="1171" spans="1:50" ht="13" hidden="1" customHeight="1" outlineLevel="1">
      <c r="A1171" t="s">
        <v>848</v>
      </c>
      <c r="B1171" s="8" t="s">
        <v>2255</v>
      </c>
      <c r="C1171" s="1">
        <f t="shared" si="258"/>
        <v>505</v>
      </c>
      <c r="D1171" s="8">
        <f>IF(N1171&gt;0, RANK(N1171,(N1171:P1171,Q1171:AE1171)),0)</f>
        <v>0</v>
      </c>
      <c r="E1171" s="8">
        <f>IF(O1171&gt;0,RANK(O1171,(N1171:P1171,Q1171:AE1171)),0)</f>
        <v>2</v>
      </c>
      <c r="F1171" s="8">
        <f t="shared" si="259"/>
        <v>1</v>
      </c>
      <c r="G1171" s="61">
        <f t="shared" si="265"/>
        <v>164</v>
      </c>
      <c r="H1171" s="66">
        <f t="shared" si="266"/>
        <v>0.32475247524752476</v>
      </c>
      <c r="I1171" s="7"/>
      <c r="J1171" s="2">
        <f t="shared" si="260"/>
        <v>0</v>
      </c>
      <c r="K1171" s="2">
        <f t="shared" si="261"/>
        <v>0.31485148514851485</v>
      </c>
      <c r="L1171" s="2">
        <f t="shared" si="262"/>
        <v>0.63960396039603962</v>
      </c>
      <c r="M1171" s="2">
        <f t="shared" si="263"/>
        <v>4.5544554455445474E-2</v>
      </c>
      <c r="N1171" s="126"/>
      <c r="O1171" s="126">
        <v>159</v>
      </c>
      <c r="P1171" s="126">
        <v>323</v>
      </c>
      <c r="Q1171" s="126"/>
      <c r="R1171" s="126"/>
      <c r="S1171" s="126"/>
      <c r="T1171" s="126"/>
      <c r="U1171" s="126"/>
      <c r="V1171" s="126"/>
      <c r="W1171" s="126"/>
      <c r="X1171" s="126">
        <v>0</v>
      </c>
      <c r="Y1171" s="126">
        <v>5</v>
      </c>
      <c r="Z1171" s="126">
        <v>0</v>
      </c>
      <c r="AA1171" s="126">
        <v>14</v>
      </c>
      <c r="AB1171" s="126">
        <v>4</v>
      </c>
      <c r="AG1171" t="str">
        <f t="shared" si="257"/>
        <v>Concord</v>
      </c>
      <c r="AH1171" t="s">
        <v>528</v>
      </c>
      <c r="AI1171">
        <v>1</v>
      </c>
      <c r="AK1171">
        <v>1</v>
      </c>
      <c r="AL1171" s="105">
        <v>50</v>
      </c>
      <c r="AM1171" s="107">
        <v>9</v>
      </c>
      <c r="AN1171" s="107">
        <v>35</v>
      </c>
      <c r="AO1171" s="111">
        <v>15250</v>
      </c>
      <c r="AP1171" s="111">
        <f t="shared" si="267"/>
        <v>50009</v>
      </c>
      <c r="AQ1171" s="8" t="s">
        <v>2345</v>
      </c>
      <c r="AR1171">
        <f t="shared" si="264"/>
        <v>5015250</v>
      </c>
      <c r="AV1171">
        <v>53.46</v>
      </c>
      <c r="AW1171">
        <v>2.0299999999999998</v>
      </c>
      <c r="AX1171">
        <v>51.44</v>
      </c>
    </row>
    <row r="1172" spans="1:50" ht="13" hidden="1" customHeight="1" outlineLevel="1">
      <c r="A1172" t="s">
        <v>1158</v>
      </c>
      <c r="B1172" s="8" t="s">
        <v>2255</v>
      </c>
      <c r="C1172" s="1">
        <f t="shared" si="258"/>
        <v>654</v>
      </c>
      <c r="D1172" s="8">
        <f>IF(N1172&gt;0, RANK(N1172,(N1172:P1172,Q1172:AE1172)),0)</f>
        <v>0</v>
      </c>
      <c r="E1172" s="8">
        <f>IF(O1172&gt;0,RANK(O1172,(N1172:P1172,Q1172:AE1172)),0)</f>
        <v>2</v>
      </c>
      <c r="F1172" s="8">
        <f t="shared" si="259"/>
        <v>1</v>
      </c>
      <c r="G1172" s="61">
        <f t="shared" si="265"/>
        <v>249</v>
      </c>
      <c r="H1172" s="66">
        <f t="shared" si="266"/>
        <v>0.38073394495412843</v>
      </c>
      <c r="I1172" s="7"/>
      <c r="J1172" s="2">
        <f t="shared" si="260"/>
        <v>0</v>
      </c>
      <c r="K1172" s="2">
        <f t="shared" si="261"/>
        <v>0.28746177370030579</v>
      </c>
      <c r="L1172" s="2">
        <f t="shared" si="262"/>
        <v>0.66819571865443428</v>
      </c>
      <c r="M1172" s="2">
        <f t="shared" si="263"/>
        <v>4.4342507645259932E-2</v>
      </c>
      <c r="N1172" s="126"/>
      <c r="O1172" s="126">
        <v>188</v>
      </c>
      <c r="P1172" s="126">
        <v>437</v>
      </c>
      <c r="Q1172" s="126"/>
      <c r="R1172" s="126"/>
      <c r="S1172" s="126"/>
      <c r="T1172" s="126"/>
      <c r="U1172" s="126"/>
      <c r="V1172" s="126"/>
      <c r="W1172" s="126"/>
      <c r="X1172" s="126">
        <v>0</v>
      </c>
      <c r="Y1172" s="126">
        <v>4</v>
      </c>
      <c r="Z1172" s="126">
        <v>3</v>
      </c>
      <c r="AA1172" s="126">
        <v>19</v>
      </c>
      <c r="AB1172" s="126">
        <v>3</v>
      </c>
      <c r="AG1172" t="str">
        <f t="shared" si="257"/>
        <v>Corinth</v>
      </c>
      <c r="AH1172" t="s">
        <v>796</v>
      </c>
      <c r="AI1172">
        <v>1</v>
      </c>
      <c r="AK1172">
        <v>1</v>
      </c>
      <c r="AL1172" s="105">
        <v>50</v>
      </c>
      <c r="AM1172" s="107">
        <v>17</v>
      </c>
      <c r="AN1172" s="107">
        <v>25</v>
      </c>
      <c r="AO1172" s="111">
        <v>15700</v>
      </c>
      <c r="AP1172" s="111">
        <f t="shared" si="267"/>
        <v>50017</v>
      </c>
      <c r="AQ1172" s="8" t="s">
        <v>2345</v>
      </c>
      <c r="AR1172">
        <f t="shared" si="264"/>
        <v>5015700</v>
      </c>
      <c r="AV1172">
        <v>48.55</v>
      </c>
      <c r="AW1172">
        <v>0.02</v>
      </c>
      <c r="AX1172">
        <v>48.54</v>
      </c>
    </row>
    <row r="1173" spans="1:50" ht="13" hidden="1" customHeight="1" outlineLevel="1">
      <c r="A1173" t="s">
        <v>2406</v>
      </c>
      <c r="B1173" s="8" t="s">
        <v>2255</v>
      </c>
      <c r="C1173" s="1">
        <f t="shared" si="258"/>
        <v>694</v>
      </c>
      <c r="D1173" s="8">
        <f>IF(N1173&gt;0, RANK(N1173,(N1173:P1173,Q1173:AE1173)),0)</f>
        <v>0</v>
      </c>
      <c r="E1173" s="8">
        <f>IF(O1173&gt;0,RANK(O1173,(N1173:P1173,Q1173:AE1173)),0)</f>
        <v>2</v>
      </c>
      <c r="F1173" s="8">
        <f t="shared" si="259"/>
        <v>1</v>
      </c>
      <c r="G1173" s="61">
        <f t="shared" si="265"/>
        <v>340</v>
      </c>
      <c r="H1173" s="66">
        <f t="shared" si="266"/>
        <v>0.48991354466858789</v>
      </c>
      <c r="I1173" s="7"/>
      <c r="J1173" s="2">
        <f t="shared" si="260"/>
        <v>0</v>
      </c>
      <c r="K1173" s="2">
        <f t="shared" si="261"/>
        <v>0.24495677233429394</v>
      </c>
      <c r="L1173" s="2">
        <f t="shared" si="262"/>
        <v>0.73487031700288186</v>
      </c>
      <c r="M1173" s="2">
        <f t="shared" si="263"/>
        <v>2.0172910662824228E-2</v>
      </c>
      <c r="N1173" s="126"/>
      <c r="O1173" s="126">
        <v>170</v>
      </c>
      <c r="P1173" s="126">
        <v>510</v>
      </c>
      <c r="Q1173" s="126"/>
      <c r="R1173" s="126"/>
      <c r="S1173" s="126"/>
      <c r="T1173" s="126"/>
      <c r="U1173" s="126"/>
      <c r="V1173" s="126"/>
      <c r="W1173" s="126"/>
      <c r="X1173" s="126">
        <v>0</v>
      </c>
      <c r="Y1173" s="126">
        <v>0</v>
      </c>
      <c r="Z1173" s="126">
        <v>3</v>
      </c>
      <c r="AA1173" s="126">
        <v>8</v>
      </c>
      <c r="AB1173" s="126">
        <v>3</v>
      </c>
      <c r="AG1173" t="str">
        <f t="shared" si="257"/>
        <v>Cornwall</v>
      </c>
      <c r="AH1173" t="s">
        <v>2</v>
      </c>
      <c r="AI1173">
        <v>1</v>
      </c>
      <c r="AK1173">
        <v>1</v>
      </c>
      <c r="AL1173" s="105">
        <v>50</v>
      </c>
      <c r="AM1173" s="107">
        <v>1</v>
      </c>
      <c r="AN1173" s="107">
        <v>20</v>
      </c>
      <c r="AO1173" s="111">
        <v>16000</v>
      </c>
      <c r="AP1173" s="111">
        <f t="shared" si="267"/>
        <v>50001</v>
      </c>
      <c r="AQ1173" s="8" t="s">
        <v>2345</v>
      </c>
      <c r="AR1173">
        <f t="shared" si="264"/>
        <v>5016000</v>
      </c>
      <c r="AV1173">
        <v>28.65</v>
      </c>
      <c r="AW1173">
        <v>0.02</v>
      </c>
      <c r="AX1173">
        <v>28.63</v>
      </c>
    </row>
    <row r="1174" spans="1:50" ht="13" hidden="1" customHeight="1" outlineLevel="1">
      <c r="A1174" t="s">
        <v>1127</v>
      </c>
      <c r="B1174" s="8" t="s">
        <v>2255</v>
      </c>
      <c r="C1174" s="1">
        <f t="shared" si="258"/>
        <v>489</v>
      </c>
      <c r="D1174" s="8">
        <f>IF(N1174&gt;0, RANK(N1174,(N1174:P1174,Q1174:AE1174)),0)</f>
        <v>0</v>
      </c>
      <c r="E1174" s="8">
        <f>IF(O1174&gt;0,RANK(O1174,(N1174:P1174,Q1174:AE1174)),0)</f>
        <v>2</v>
      </c>
      <c r="F1174" s="8">
        <f t="shared" si="259"/>
        <v>1</v>
      </c>
      <c r="G1174" s="61">
        <f t="shared" si="265"/>
        <v>252</v>
      </c>
      <c r="H1174" s="66">
        <f t="shared" si="266"/>
        <v>0.51533742331288346</v>
      </c>
      <c r="I1174" s="7"/>
      <c r="J1174" s="2">
        <f t="shared" si="260"/>
        <v>0</v>
      </c>
      <c r="K1174" s="2">
        <f t="shared" si="261"/>
        <v>0.22085889570552147</v>
      </c>
      <c r="L1174" s="2">
        <f t="shared" si="262"/>
        <v>0.73619631901840488</v>
      </c>
      <c r="M1174" s="2">
        <f t="shared" si="263"/>
        <v>4.2944785276073594E-2</v>
      </c>
      <c r="N1174" s="126"/>
      <c r="O1174" s="126">
        <v>108</v>
      </c>
      <c r="P1174" s="126">
        <v>360</v>
      </c>
      <c r="Q1174" s="126"/>
      <c r="R1174" s="126"/>
      <c r="S1174" s="126"/>
      <c r="T1174" s="126"/>
      <c r="U1174" s="126"/>
      <c r="V1174" s="126"/>
      <c r="W1174" s="126"/>
      <c r="X1174" s="126">
        <v>0</v>
      </c>
      <c r="Y1174" s="126">
        <v>3</v>
      </c>
      <c r="Z1174" s="126">
        <v>2</v>
      </c>
      <c r="AA1174" s="126">
        <v>9</v>
      </c>
      <c r="AB1174" s="126">
        <v>7</v>
      </c>
      <c r="AG1174" t="str">
        <f t="shared" si="257"/>
        <v>Coventry</v>
      </c>
      <c r="AH1174" t="s">
        <v>325</v>
      </c>
      <c r="AI1174">
        <v>1</v>
      </c>
      <c r="AK1174">
        <v>1</v>
      </c>
      <c r="AL1174" s="105">
        <v>50</v>
      </c>
      <c r="AM1174" s="107">
        <v>19</v>
      </c>
      <c r="AN1174" s="107">
        <v>25</v>
      </c>
      <c r="AO1174" s="111">
        <v>16150</v>
      </c>
      <c r="AP1174" s="111">
        <f t="shared" si="267"/>
        <v>50019</v>
      </c>
      <c r="AQ1174" s="8" t="s">
        <v>2345</v>
      </c>
      <c r="AR1174">
        <f t="shared" si="264"/>
        <v>5016150</v>
      </c>
      <c r="AV1174">
        <v>27.67</v>
      </c>
      <c r="AW1174">
        <v>0.22</v>
      </c>
      <c r="AX1174">
        <v>27.45</v>
      </c>
    </row>
    <row r="1175" spans="1:50" ht="13" hidden="1" customHeight="1" outlineLevel="1">
      <c r="A1175" t="s">
        <v>456</v>
      </c>
      <c r="B1175" s="8" t="s">
        <v>2255</v>
      </c>
      <c r="C1175" s="1">
        <f t="shared" si="258"/>
        <v>611</v>
      </c>
      <c r="D1175" s="8">
        <f>IF(N1175&gt;0, RANK(N1175,(N1175:P1175,Q1175:AE1175)),0)</f>
        <v>0</v>
      </c>
      <c r="E1175" s="8">
        <f>IF(O1175&gt;0,RANK(O1175,(N1175:P1175,Q1175:AE1175)),0)</f>
        <v>2</v>
      </c>
      <c r="F1175" s="8">
        <f t="shared" si="259"/>
        <v>1</v>
      </c>
      <c r="G1175" s="61">
        <f t="shared" si="265"/>
        <v>328</v>
      </c>
      <c r="H1175" s="66">
        <f t="shared" si="266"/>
        <v>0.53682487725040917</v>
      </c>
      <c r="I1175" s="7"/>
      <c r="J1175" s="2">
        <f t="shared" si="260"/>
        <v>0</v>
      </c>
      <c r="K1175" s="2">
        <f t="shared" si="261"/>
        <v>0.2144026186579378</v>
      </c>
      <c r="L1175" s="2">
        <f t="shared" si="262"/>
        <v>0.75122749590834692</v>
      </c>
      <c r="M1175" s="2">
        <f t="shared" si="263"/>
        <v>3.436988543371533E-2</v>
      </c>
      <c r="N1175" s="126"/>
      <c r="O1175" s="126">
        <v>131</v>
      </c>
      <c r="P1175" s="126">
        <v>459</v>
      </c>
      <c r="Q1175" s="126"/>
      <c r="R1175" s="126"/>
      <c r="S1175" s="126"/>
      <c r="T1175" s="126"/>
      <c r="U1175" s="126"/>
      <c r="V1175" s="126"/>
      <c r="W1175" s="126"/>
      <c r="X1175" s="126">
        <v>2</v>
      </c>
      <c r="Y1175" s="126">
        <v>7</v>
      </c>
      <c r="Z1175" s="126">
        <v>2</v>
      </c>
      <c r="AA1175" s="126">
        <v>5</v>
      </c>
      <c r="AB1175" s="126">
        <v>5</v>
      </c>
      <c r="AG1175" t="str">
        <f t="shared" si="257"/>
        <v>Craftsbury</v>
      </c>
      <c r="AH1175" t="s">
        <v>325</v>
      </c>
      <c r="AI1175">
        <v>1</v>
      </c>
      <c r="AK1175">
        <v>1</v>
      </c>
      <c r="AL1175" s="105">
        <v>50</v>
      </c>
      <c r="AM1175" s="107">
        <v>19</v>
      </c>
      <c r="AN1175" s="107">
        <v>30</v>
      </c>
      <c r="AO1175" s="111">
        <v>16300</v>
      </c>
      <c r="AP1175" s="111">
        <f t="shared" si="267"/>
        <v>50019</v>
      </c>
      <c r="AQ1175" s="8" t="s">
        <v>2345</v>
      </c>
      <c r="AR1175">
        <f t="shared" si="264"/>
        <v>5016300</v>
      </c>
      <c r="AV1175">
        <v>39.72</v>
      </c>
      <c r="AW1175">
        <v>0.44</v>
      </c>
      <c r="AX1175">
        <v>39.28</v>
      </c>
    </row>
    <row r="1176" spans="1:50" ht="13" hidden="1" customHeight="1" outlineLevel="1">
      <c r="A1176" t="s">
        <v>330</v>
      </c>
      <c r="B1176" s="8" t="s">
        <v>2255</v>
      </c>
      <c r="C1176" s="1">
        <f t="shared" si="258"/>
        <v>621</v>
      </c>
      <c r="D1176" s="8">
        <f>IF(N1176&gt;0, RANK(N1176,(N1176:P1176,Q1176:AE1176)),0)</f>
        <v>0</v>
      </c>
      <c r="E1176" s="8">
        <f>IF(O1176&gt;0,RANK(O1176,(N1176:P1176,Q1176:AE1176)),0)</f>
        <v>2</v>
      </c>
      <c r="F1176" s="8">
        <f t="shared" si="259"/>
        <v>1</v>
      </c>
      <c r="G1176" s="61">
        <f t="shared" si="265"/>
        <v>192</v>
      </c>
      <c r="H1176" s="66">
        <f t="shared" si="266"/>
        <v>0.30917874396135264</v>
      </c>
      <c r="I1176" s="7"/>
      <c r="J1176" s="2">
        <f t="shared" si="260"/>
        <v>0</v>
      </c>
      <c r="K1176" s="2">
        <f t="shared" si="261"/>
        <v>0.31561996779388085</v>
      </c>
      <c r="L1176" s="2">
        <f t="shared" si="262"/>
        <v>0.62479871175523349</v>
      </c>
      <c r="M1176" s="2">
        <f t="shared" si="263"/>
        <v>5.95813204508856E-2</v>
      </c>
      <c r="N1176" s="126"/>
      <c r="O1176" s="126">
        <v>196</v>
      </c>
      <c r="P1176" s="126">
        <v>388</v>
      </c>
      <c r="Q1176" s="126"/>
      <c r="R1176" s="126"/>
      <c r="S1176" s="126"/>
      <c r="T1176" s="126"/>
      <c r="U1176" s="126"/>
      <c r="V1176" s="126"/>
      <c r="W1176" s="126"/>
      <c r="X1176" s="126">
        <v>0</v>
      </c>
      <c r="Y1176" s="126">
        <v>6</v>
      </c>
      <c r="Z1176" s="126">
        <v>2</v>
      </c>
      <c r="AA1176" s="126">
        <v>18</v>
      </c>
      <c r="AB1176" s="126">
        <v>11</v>
      </c>
      <c r="AG1176" t="str">
        <f t="shared" si="257"/>
        <v>Danby</v>
      </c>
      <c r="AH1176" t="s">
        <v>689</v>
      </c>
      <c r="AI1176">
        <v>1</v>
      </c>
      <c r="AK1176">
        <v>1</v>
      </c>
      <c r="AL1176" s="105">
        <v>50</v>
      </c>
      <c r="AM1176" s="107">
        <v>21</v>
      </c>
      <c r="AN1176" s="107">
        <v>30</v>
      </c>
      <c r="AO1176" s="111">
        <v>16825</v>
      </c>
      <c r="AP1176" s="111">
        <f t="shared" si="267"/>
        <v>50021</v>
      </c>
      <c r="AQ1176" s="8" t="s">
        <v>2345</v>
      </c>
      <c r="AR1176">
        <f t="shared" si="264"/>
        <v>5016825</v>
      </c>
      <c r="AV1176">
        <v>41.53</v>
      </c>
      <c r="AW1176">
        <v>0.09</v>
      </c>
      <c r="AX1176">
        <v>41.44</v>
      </c>
    </row>
    <row r="1177" spans="1:50" ht="13" hidden="1" customHeight="1" outlineLevel="1">
      <c r="A1177" t="s">
        <v>2492</v>
      </c>
      <c r="B1177" s="8" t="s">
        <v>2255</v>
      </c>
      <c r="C1177" s="1">
        <f t="shared" si="258"/>
        <v>1161</v>
      </c>
      <c r="D1177" s="8">
        <f>IF(N1177&gt;0, RANK(N1177,(N1177:P1177,Q1177:AE1177)),0)</f>
        <v>0</v>
      </c>
      <c r="E1177" s="8">
        <f>IF(O1177&gt;0,RANK(O1177,(N1177:P1177,Q1177:AE1177)),0)</f>
        <v>2</v>
      </c>
      <c r="F1177" s="8">
        <f t="shared" si="259"/>
        <v>1</v>
      </c>
      <c r="G1177" s="61">
        <f t="shared" si="265"/>
        <v>354</v>
      </c>
      <c r="H1177" s="66">
        <f t="shared" si="266"/>
        <v>0.30490956072351422</v>
      </c>
      <c r="I1177" s="7"/>
      <c r="J1177" s="2">
        <f t="shared" si="260"/>
        <v>0</v>
      </c>
      <c r="K1177" s="2">
        <f t="shared" si="261"/>
        <v>0.32558139534883723</v>
      </c>
      <c r="L1177" s="2">
        <f t="shared" si="262"/>
        <v>0.63049095607235139</v>
      </c>
      <c r="M1177" s="2">
        <f t="shared" si="263"/>
        <v>4.3927648578811374E-2</v>
      </c>
      <c r="N1177" s="126"/>
      <c r="O1177" s="126">
        <v>378</v>
      </c>
      <c r="P1177" s="126">
        <v>732</v>
      </c>
      <c r="Q1177" s="126"/>
      <c r="R1177" s="126"/>
      <c r="S1177" s="126"/>
      <c r="T1177" s="126"/>
      <c r="U1177" s="126"/>
      <c r="V1177" s="126"/>
      <c r="W1177" s="126"/>
      <c r="X1177" s="126">
        <v>0</v>
      </c>
      <c r="Y1177" s="126">
        <v>5</v>
      </c>
      <c r="Z1177" s="126">
        <v>0</v>
      </c>
      <c r="AA1177" s="126">
        <v>19</v>
      </c>
      <c r="AB1177" s="126">
        <v>27</v>
      </c>
      <c r="AG1177" t="str">
        <f t="shared" si="257"/>
        <v>Danville</v>
      </c>
      <c r="AH1177" t="s">
        <v>737</v>
      </c>
      <c r="AI1177">
        <v>1</v>
      </c>
      <c r="AK1177">
        <v>1</v>
      </c>
      <c r="AL1177" s="105">
        <v>50</v>
      </c>
      <c r="AM1177" s="107">
        <v>5</v>
      </c>
      <c r="AN1177" s="107">
        <v>15</v>
      </c>
      <c r="AO1177" s="111">
        <v>17125</v>
      </c>
      <c r="AP1177" s="111">
        <f t="shared" si="267"/>
        <v>50005</v>
      </c>
      <c r="AQ1177" s="8" t="s">
        <v>2345</v>
      </c>
      <c r="AR1177">
        <f t="shared" si="264"/>
        <v>5017125</v>
      </c>
      <c r="AV1177">
        <v>61.15</v>
      </c>
      <c r="AW1177">
        <v>0.28000000000000003</v>
      </c>
      <c r="AX1177">
        <v>60.88</v>
      </c>
    </row>
    <row r="1178" spans="1:50" ht="13" hidden="1" customHeight="1" outlineLevel="1">
      <c r="A1178" t="s">
        <v>1890</v>
      </c>
      <c r="B1178" s="8" t="s">
        <v>2255</v>
      </c>
      <c r="C1178" s="1">
        <f t="shared" si="258"/>
        <v>2102</v>
      </c>
      <c r="D1178" s="8">
        <f>IF(N1178&gt;0, RANK(N1178,(N1178:P1178,Q1178:AE1178)),0)</f>
        <v>0</v>
      </c>
      <c r="E1178" s="8">
        <f>IF(O1178&gt;0,RANK(O1178,(N1178:P1178,Q1178:AE1178)),0)</f>
        <v>2</v>
      </c>
      <c r="F1178" s="8">
        <f t="shared" si="259"/>
        <v>1</v>
      </c>
      <c r="G1178" s="61">
        <f t="shared" si="265"/>
        <v>845</v>
      </c>
      <c r="H1178" s="66">
        <f t="shared" si="266"/>
        <v>0.40199809705042816</v>
      </c>
      <c r="I1178" s="7"/>
      <c r="J1178" s="2">
        <f t="shared" si="260"/>
        <v>0</v>
      </c>
      <c r="K1178" s="2">
        <f t="shared" si="261"/>
        <v>0.28116079923882015</v>
      </c>
      <c r="L1178" s="2">
        <f t="shared" si="262"/>
        <v>0.68315889628924831</v>
      </c>
      <c r="M1178" s="2">
        <f t="shared" si="263"/>
        <v>3.5680304471931601E-2</v>
      </c>
      <c r="N1178" s="126"/>
      <c r="O1178" s="126">
        <v>591</v>
      </c>
      <c r="P1178" s="126">
        <v>1436</v>
      </c>
      <c r="Q1178" s="126"/>
      <c r="R1178" s="126"/>
      <c r="S1178" s="126"/>
      <c r="T1178" s="126"/>
      <c r="U1178" s="126"/>
      <c r="V1178" s="126"/>
      <c r="W1178" s="126"/>
      <c r="X1178" s="126">
        <v>2</v>
      </c>
      <c r="Y1178" s="126">
        <v>13</v>
      </c>
      <c r="Z1178" s="126">
        <v>6</v>
      </c>
      <c r="AA1178" s="126">
        <v>31</v>
      </c>
      <c r="AB1178" s="126">
        <v>23</v>
      </c>
      <c r="AG1178" t="str">
        <f t="shared" si="257"/>
        <v>Derby</v>
      </c>
      <c r="AH1178" t="s">
        <v>325</v>
      </c>
      <c r="AI1178">
        <v>1</v>
      </c>
      <c r="AK1178">
        <v>1</v>
      </c>
      <c r="AL1178" s="105">
        <v>50</v>
      </c>
      <c r="AM1178" s="107">
        <v>19</v>
      </c>
      <c r="AN1178" s="107">
        <v>35</v>
      </c>
      <c r="AO1178" s="111">
        <v>17350</v>
      </c>
      <c r="AP1178" s="111">
        <f t="shared" si="267"/>
        <v>50019</v>
      </c>
      <c r="AQ1178" s="8" t="s">
        <v>2345</v>
      </c>
      <c r="AR1178">
        <f t="shared" si="264"/>
        <v>5017350</v>
      </c>
      <c r="AV1178">
        <v>57.62</v>
      </c>
      <c r="AW1178">
        <v>7.99</v>
      </c>
      <c r="AX1178">
        <v>49.63</v>
      </c>
    </row>
    <row r="1179" spans="1:50" ht="13" hidden="1" customHeight="1" outlineLevel="1">
      <c r="A1179" t="s">
        <v>1857</v>
      </c>
      <c r="B1179" s="8" t="s">
        <v>2255</v>
      </c>
      <c r="C1179" s="1">
        <f t="shared" si="258"/>
        <v>1181</v>
      </c>
      <c r="D1179" s="8">
        <f>IF(N1179&gt;0, RANK(N1179,(N1179:P1179,Q1179:AE1179)),0)</f>
        <v>0</v>
      </c>
      <c r="E1179" s="8">
        <f>IF(O1179&gt;0,RANK(O1179,(N1179:P1179,Q1179:AE1179)),0)</f>
        <v>2</v>
      </c>
      <c r="F1179" s="8">
        <f t="shared" si="259"/>
        <v>1</v>
      </c>
      <c r="G1179" s="61">
        <f t="shared" si="265"/>
        <v>355</v>
      </c>
      <c r="H1179" s="66">
        <f t="shared" si="266"/>
        <v>0.30059271803556309</v>
      </c>
      <c r="I1179" s="7"/>
      <c r="J1179" s="2">
        <f t="shared" si="260"/>
        <v>0</v>
      </c>
      <c r="K1179" s="2">
        <f t="shared" si="261"/>
        <v>0.3268416596104996</v>
      </c>
      <c r="L1179" s="2">
        <f t="shared" si="262"/>
        <v>0.62743437764606269</v>
      </c>
      <c r="M1179" s="2">
        <f t="shared" si="263"/>
        <v>4.5723962743437707E-2</v>
      </c>
      <c r="N1179" s="126"/>
      <c r="O1179" s="126">
        <v>386</v>
      </c>
      <c r="P1179" s="126">
        <v>741</v>
      </c>
      <c r="Q1179" s="126"/>
      <c r="R1179" s="126"/>
      <c r="S1179" s="126"/>
      <c r="T1179" s="126"/>
      <c r="U1179" s="126"/>
      <c r="V1179" s="126"/>
      <c r="W1179" s="126"/>
      <c r="X1179" s="126">
        <v>1</v>
      </c>
      <c r="Y1179" s="126">
        <v>15</v>
      </c>
      <c r="Z1179" s="126">
        <v>1</v>
      </c>
      <c r="AA1179" s="126">
        <v>27</v>
      </c>
      <c r="AB1179" s="126">
        <v>10</v>
      </c>
      <c r="AG1179" t="str">
        <f t="shared" si="257"/>
        <v>Dorset</v>
      </c>
      <c r="AH1179" t="s">
        <v>3</v>
      </c>
      <c r="AI1179">
        <v>1</v>
      </c>
      <c r="AK1179">
        <v>1</v>
      </c>
      <c r="AL1179" s="105">
        <v>50</v>
      </c>
      <c r="AM1179" s="107">
        <v>3</v>
      </c>
      <c r="AN1179" s="107">
        <v>15</v>
      </c>
      <c r="AO1179" s="111">
        <v>17725</v>
      </c>
      <c r="AP1179" s="111">
        <f t="shared" si="267"/>
        <v>50003</v>
      </c>
      <c r="AQ1179" s="8" t="s">
        <v>2345</v>
      </c>
      <c r="AR1179">
        <f t="shared" si="264"/>
        <v>5017725</v>
      </c>
      <c r="AV1179">
        <v>47.85</v>
      </c>
      <c r="AW1179">
        <v>0.04</v>
      </c>
      <c r="AX1179">
        <v>47.82</v>
      </c>
    </row>
    <row r="1180" spans="1:50" ht="13" hidden="1" customHeight="1" outlineLevel="1">
      <c r="A1180" t="s">
        <v>985</v>
      </c>
      <c r="B1180" s="8" t="s">
        <v>2255</v>
      </c>
      <c r="C1180" s="1">
        <f t="shared" si="258"/>
        <v>727</v>
      </c>
      <c r="D1180" s="8">
        <f>IF(N1180&gt;0, RANK(N1180,(N1180:P1180,Q1180:AE1180)),0)</f>
        <v>0</v>
      </c>
      <c r="E1180" s="8">
        <f>IF(O1180&gt;0,RANK(O1180,(N1180:P1180,Q1180:AE1180)),0)</f>
        <v>2</v>
      </c>
      <c r="F1180" s="8">
        <f t="shared" si="259"/>
        <v>1</v>
      </c>
      <c r="G1180" s="61">
        <f t="shared" si="265"/>
        <v>210</v>
      </c>
      <c r="H1180" s="66">
        <f t="shared" si="266"/>
        <v>0.28885832187070154</v>
      </c>
      <c r="I1180" s="7"/>
      <c r="J1180" s="2">
        <f t="shared" si="260"/>
        <v>0</v>
      </c>
      <c r="K1180" s="2">
        <f t="shared" si="261"/>
        <v>0.3218707015130674</v>
      </c>
      <c r="L1180" s="2">
        <f t="shared" si="262"/>
        <v>0.61072902338376889</v>
      </c>
      <c r="M1180" s="2">
        <f t="shared" si="263"/>
        <v>6.7400275103163709E-2</v>
      </c>
      <c r="N1180" s="126"/>
      <c r="O1180" s="126">
        <v>234</v>
      </c>
      <c r="P1180" s="126">
        <v>444</v>
      </c>
      <c r="Q1180" s="126"/>
      <c r="R1180" s="126"/>
      <c r="S1180" s="126"/>
      <c r="T1180" s="126"/>
      <c r="U1180" s="126"/>
      <c r="V1180" s="126"/>
      <c r="W1180" s="126"/>
      <c r="X1180" s="126">
        <v>0</v>
      </c>
      <c r="Y1180" s="126">
        <v>4</v>
      </c>
      <c r="Z1180" s="126">
        <v>2</v>
      </c>
      <c r="AA1180" s="126">
        <v>31</v>
      </c>
      <c r="AB1180" s="126">
        <v>12</v>
      </c>
      <c r="AG1180" t="str">
        <f t="shared" si="257"/>
        <v>Dover</v>
      </c>
      <c r="AH1180" t="s">
        <v>1474</v>
      </c>
      <c r="AI1180">
        <v>1</v>
      </c>
      <c r="AK1180">
        <v>1</v>
      </c>
      <c r="AL1180" s="105">
        <v>50</v>
      </c>
      <c r="AM1180" s="107">
        <v>25</v>
      </c>
      <c r="AN1180" s="107">
        <v>20</v>
      </c>
      <c r="AO1180" s="111">
        <v>17875</v>
      </c>
      <c r="AP1180" s="111">
        <f t="shared" si="267"/>
        <v>50025</v>
      </c>
      <c r="AQ1180" s="8" t="s">
        <v>2345</v>
      </c>
      <c r="AR1180">
        <f t="shared" si="264"/>
        <v>5017875</v>
      </c>
      <c r="AV1180">
        <v>35.299999999999997</v>
      </c>
      <c r="AW1180">
        <v>0</v>
      </c>
      <c r="AX1180">
        <v>35.299999999999997</v>
      </c>
    </row>
    <row r="1181" spans="1:50" ht="13" hidden="1" customHeight="1" outlineLevel="1">
      <c r="A1181" t="s">
        <v>2084</v>
      </c>
      <c r="B1181" s="8" t="s">
        <v>2255</v>
      </c>
      <c r="C1181" s="1">
        <f t="shared" si="258"/>
        <v>1157</v>
      </c>
      <c r="D1181" s="8">
        <f>IF(N1181&gt;0, RANK(N1181,(N1181:P1181,Q1181:AE1181)),0)</f>
        <v>0</v>
      </c>
      <c r="E1181" s="8">
        <f>IF(O1181&gt;0,RANK(O1181,(N1181:P1181,Q1181:AE1181)),0)</f>
        <v>2</v>
      </c>
      <c r="F1181" s="8">
        <f t="shared" si="259"/>
        <v>1</v>
      </c>
      <c r="G1181" s="61">
        <f t="shared" si="265"/>
        <v>739</v>
      </c>
      <c r="H1181" s="66">
        <f t="shared" si="266"/>
        <v>0.63872082973206568</v>
      </c>
      <c r="I1181" s="7"/>
      <c r="J1181" s="2">
        <f t="shared" si="260"/>
        <v>0</v>
      </c>
      <c r="K1181" s="2">
        <f t="shared" si="261"/>
        <v>0.15730337078651685</v>
      </c>
      <c r="L1181" s="2">
        <f t="shared" si="262"/>
        <v>0.79602420051858258</v>
      </c>
      <c r="M1181" s="2">
        <f t="shared" si="263"/>
        <v>4.6672428694900625E-2</v>
      </c>
      <c r="N1181" s="126"/>
      <c r="O1181" s="126">
        <v>182</v>
      </c>
      <c r="P1181" s="126">
        <v>921</v>
      </c>
      <c r="Q1181" s="126"/>
      <c r="R1181" s="126"/>
      <c r="S1181" s="126"/>
      <c r="T1181" s="126"/>
      <c r="U1181" s="126"/>
      <c r="V1181" s="126"/>
      <c r="W1181" s="126"/>
      <c r="X1181" s="126">
        <v>1</v>
      </c>
      <c r="Y1181" s="126">
        <v>5</v>
      </c>
      <c r="Z1181" s="126">
        <v>3</v>
      </c>
      <c r="AA1181" s="126">
        <v>19</v>
      </c>
      <c r="AB1181" s="126">
        <v>26</v>
      </c>
      <c r="AG1181" t="str">
        <f t="shared" si="257"/>
        <v>Dummerston</v>
      </c>
      <c r="AH1181" t="s">
        <v>1474</v>
      </c>
      <c r="AI1181">
        <v>1</v>
      </c>
      <c r="AK1181">
        <v>1</v>
      </c>
      <c r="AL1181" s="105">
        <v>50</v>
      </c>
      <c r="AM1181" s="107">
        <v>25</v>
      </c>
      <c r="AN1181" s="107">
        <v>25</v>
      </c>
      <c r="AO1181" s="111">
        <v>18325</v>
      </c>
      <c r="AP1181" s="111">
        <f t="shared" si="267"/>
        <v>50025</v>
      </c>
      <c r="AQ1181" s="8" t="s">
        <v>2345</v>
      </c>
      <c r="AR1181">
        <f t="shared" si="264"/>
        <v>5018325</v>
      </c>
      <c r="AV1181">
        <v>30.8</v>
      </c>
      <c r="AW1181">
        <v>0.22</v>
      </c>
      <c r="AX1181">
        <v>30.58</v>
      </c>
    </row>
    <row r="1182" spans="1:50" ht="13" hidden="1" customHeight="1" outlineLevel="1">
      <c r="A1182" t="s">
        <v>603</v>
      </c>
      <c r="B1182" s="8" t="s">
        <v>2255</v>
      </c>
      <c r="C1182" s="1">
        <f t="shared" si="258"/>
        <v>692</v>
      </c>
      <c r="D1182" s="8">
        <f>IF(N1182&gt;0, RANK(N1182,(N1182:P1182,Q1182:AE1182)),0)</f>
        <v>0</v>
      </c>
      <c r="E1182" s="8">
        <f>IF(O1182&gt;0,RANK(O1182,(N1182:P1182,Q1182:AE1182)),0)</f>
        <v>2</v>
      </c>
      <c r="F1182" s="8">
        <f t="shared" si="259"/>
        <v>1</v>
      </c>
      <c r="G1182" s="61">
        <f t="shared" si="265"/>
        <v>378</v>
      </c>
      <c r="H1182" s="66">
        <f t="shared" si="266"/>
        <v>0.54624277456647397</v>
      </c>
      <c r="I1182" s="7"/>
      <c r="J1182" s="2">
        <f t="shared" si="260"/>
        <v>0</v>
      </c>
      <c r="K1182" s="2">
        <f t="shared" si="261"/>
        <v>0.20809248554913296</v>
      </c>
      <c r="L1182" s="2">
        <f t="shared" si="262"/>
        <v>0.75433526011560692</v>
      </c>
      <c r="M1182" s="2">
        <f t="shared" si="263"/>
        <v>3.7572254335260125E-2</v>
      </c>
      <c r="N1182" s="126"/>
      <c r="O1182" s="126">
        <v>144</v>
      </c>
      <c r="P1182" s="126">
        <v>522</v>
      </c>
      <c r="Q1182" s="126"/>
      <c r="R1182" s="126"/>
      <c r="S1182" s="126"/>
      <c r="T1182" s="126"/>
      <c r="U1182" s="126"/>
      <c r="V1182" s="126"/>
      <c r="W1182" s="126"/>
      <c r="X1182" s="126">
        <v>0</v>
      </c>
      <c r="Y1182" s="126">
        <v>4</v>
      </c>
      <c r="Z1182" s="126">
        <v>1</v>
      </c>
      <c r="AA1182" s="126">
        <v>13</v>
      </c>
      <c r="AB1182" s="126">
        <v>8</v>
      </c>
      <c r="AG1182" t="str">
        <f t="shared" si="257"/>
        <v>Duxbury</v>
      </c>
      <c r="AH1182" t="s">
        <v>342</v>
      </c>
      <c r="AI1182">
        <v>1</v>
      </c>
      <c r="AK1182">
        <v>1</v>
      </c>
      <c r="AL1182" s="105">
        <v>50</v>
      </c>
      <c r="AM1182" s="107">
        <v>23</v>
      </c>
      <c r="AN1182" s="107">
        <v>30</v>
      </c>
      <c r="AO1182" s="111">
        <v>18550</v>
      </c>
      <c r="AP1182" s="111">
        <f t="shared" si="267"/>
        <v>50023</v>
      </c>
      <c r="AQ1182" s="8" t="s">
        <v>2345</v>
      </c>
      <c r="AR1182">
        <f t="shared" si="264"/>
        <v>5018550</v>
      </c>
      <c r="AV1182">
        <v>43.08</v>
      </c>
      <c r="AW1182">
        <v>0.16</v>
      </c>
      <c r="AX1182">
        <v>42.92</v>
      </c>
    </row>
    <row r="1183" spans="1:50" ht="13" hidden="1" customHeight="1" outlineLevel="1">
      <c r="A1183" t="s">
        <v>1080</v>
      </c>
      <c r="B1183" s="8" t="s">
        <v>2255</v>
      </c>
      <c r="C1183" s="1">
        <f t="shared" si="258"/>
        <v>130</v>
      </c>
      <c r="D1183" s="8">
        <f>IF(N1183&gt;0, RANK(N1183,(N1183:P1183,Q1183:AE1183)),0)</f>
        <v>0</v>
      </c>
      <c r="E1183" s="8">
        <f>IF(O1183&gt;0,RANK(O1183,(N1183:P1183,Q1183:AE1183)),0)</f>
        <v>2</v>
      </c>
      <c r="F1183" s="8">
        <f t="shared" si="259"/>
        <v>1</v>
      </c>
      <c r="G1183" s="61">
        <f t="shared" si="265"/>
        <v>39</v>
      </c>
      <c r="H1183" s="66">
        <f t="shared" si="266"/>
        <v>0.3</v>
      </c>
      <c r="I1183" s="7"/>
      <c r="J1183" s="2">
        <f t="shared" si="260"/>
        <v>0</v>
      </c>
      <c r="K1183" s="2">
        <f t="shared" si="261"/>
        <v>0.30769230769230771</v>
      </c>
      <c r="L1183" s="2">
        <f t="shared" si="262"/>
        <v>0.60769230769230764</v>
      </c>
      <c r="M1183" s="2">
        <f t="shared" si="263"/>
        <v>8.4615384615384648E-2</v>
      </c>
      <c r="N1183" s="126"/>
      <c r="O1183" s="126">
        <v>40</v>
      </c>
      <c r="P1183" s="126">
        <v>79</v>
      </c>
      <c r="Q1183" s="126"/>
      <c r="R1183" s="126"/>
      <c r="S1183" s="126"/>
      <c r="T1183" s="126"/>
      <c r="U1183" s="126"/>
      <c r="V1183" s="126"/>
      <c r="W1183" s="126"/>
      <c r="X1183" s="126">
        <v>0</v>
      </c>
      <c r="Y1183" s="126">
        <v>0</v>
      </c>
      <c r="Z1183" s="126">
        <v>1</v>
      </c>
      <c r="AA1183" s="126">
        <v>8</v>
      </c>
      <c r="AB1183" s="126">
        <v>2</v>
      </c>
      <c r="AG1183" t="str">
        <f t="shared" si="257"/>
        <v>East Haven</v>
      </c>
      <c r="AH1183" t="s">
        <v>528</v>
      </c>
      <c r="AI1183">
        <v>1</v>
      </c>
      <c r="AK1183">
        <v>1</v>
      </c>
      <c r="AL1183" s="105">
        <v>50</v>
      </c>
      <c r="AM1183" s="107">
        <v>9</v>
      </c>
      <c r="AN1183" s="107">
        <v>40</v>
      </c>
      <c r="AO1183" s="111">
        <v>21250</v>
      </c>
      <c r="AP1183" s="111">
        <f t="shared" si="267"/>
        <v>50009</v>
      </c>
      <c r="AQ1183" s="8" t="s">
        <v>2345</v>
      </c>
      <c r="AR1183">
        <f t="shared" si="264"/>
        <v>5021250</v>
      </c>
      <c r="AV1183">
        <v>37.409999999999997</v>
      </c>
      <c r="AW1183">
        <v>0</v>
      </c>
      <c r="AX1183">
        <v>37.409999999999997</v>
      </c>
    </row>
    <row r="1184" spans="1:50" ht="13" hidden="1" customHeight="1" outlineLevel="1">
      <c r="A1184" t="s">
        <v>1891</v>
      </c>
      <c r="B1184" s="8" t="s">
        <v>2255</v>
      </c>
      <c r="C1184" s="1">
        <f t="shared" si="258"/>
        <v>1569</v>
      </c>
      <c r="D1184" s="8">
        <f>IF(N1184&gt;0, RANK(N1184,(N1184:P1184,Q1184:AE1184)),0)</f>
        <v>0</v>
      </c>
      <c r="E1184" s="8">
        <f>IF(O1184&gt;0,RANK(O1184,(N1184:P1184,Q1184:AE1184)),0)</f>
        <v>2</v>
      </c>
      <c r="F1184" s="8">
        <f t="shared" si="259"/>
        <v>1</v>
      </c>
      <c r="G1184" s="61">
        <f t="shared" si="265"/>
        <v>884</v>
      </c>
      <c r="H1184" s="66">
        <f t="shared" si="266"/>
        <v>0.56341618865519438</v>
      </c>
      <c r="I1184" s="7"/>
      <c r="J1184" s="2">
        <f t="shared" si="260"/>
        <v>0</v>
      </c>
      <c r="K1184" s="2">
        <f t="shared" si="261"/>
        <v>0.20331421287444232</v>
      </c>
      <c r="L1184" s="2">
        <f t="shared" si="262"/>
        <v>0.76673040152963667</v>
      </c>
      <c r="M1184" s="2">
        <f t="shared" si="263"/>
        <v>2.9955385595921036E-2</v>
      </c>
      <c r="N1184" s="126"/>
      <c r="O1184" s="126">
        <v>319</v>
      </c>
      <c r="P1184" s="126">
        <v>1203</v>
      </c>
      <c r="Q1184" s="126"/>
      <c r="R1184" s="126"/>
      <c r="S1184" s="126"/>
      <c r="T1184" s="126"/>
      <c r="U1184" s="126"/>
      <c r="V1184" s="126"/>
      <c r="W1184" s="126"/>
      <c r="X1184" s="126">
        <v>2</v>
      </c>
      <c r="Y1184" s="126">
        <v>8</v>
      </c>
      <c r="Z1184" s="126">
        <v>5</v>
      </c>
      <c r="AA1184" s="126">
        <v>21</v>
      </c>
      <c r="AB1184" s="126">
        <v>11</v>
      </c>
      <c r="AG1184" t="str">
        <f t="shared" ref="AG1184:AG1247" si="268">A1184</f>
        <v>East Montpelier</v>
      </c>
      <c r="AH1184" t="s">
        <v>342</v>
      </c>
      <c r="AI1184">
        <v>1</v>
      </c>
      <c r="AK1184">
        <v>1</v>
      </c>
      <c r="AL1184" s="105">
        <v>50</v>
      </c>
      <c r="AM1184" s="107">
        <v>23</v>
      </c>
      <c r="AN1184" s="107">
        <v>35</v>
      </c>
      <c r="AO1184" s="111">
        <v>21925</v>
      </c>
      <c r="AP1184" s="111">
        <f t="shared" si="267"/>
        <v>50023</v>
      </c>
      <c r="AQ1184" s="8" t="s">
        <v>2345</v>
      </c>
      <c r="AR1184">
        <f t="shared" si="264"/>
        <v>5021925</v>
      </c>
      <c r="AV1184">
        <v>32.1</v>
      </c>
      <c r="AW1184">
        <v>0.11</v>
      </c>
      <c r="AX1184">
        <v>31.99</v>
      </c>
    </row>
    <row r="1185" spans="1:53" ht="13" hidden="1" customHeight="1" outlineLevel="1">
      <c r="A1185" t="s">
        <v>1919</v>
      </c>
      <c r="B1185" s="8" t="s">
        <v>2255</v>
      </c>
      <c r="C1185" s="1">
        <f t="shared" si="258"/>
        <v>475</v>
      </c>
      <c r="D1185" s="8">
        <f>IF(N1185&gt;0, RANK(N1185,(N1185:P1185,Q1185:AE1185)),0)</f>
        <v>0</v>
      </c>
      <c r="E1185" s="8">
        <f>IF(O1185&gt;0,RANK(O1185,(N1185:P1185,Q1185:AE1185)),0)</f>
        <v>2</v>
      </c>
      <c r="F1185" s="8">
        <f t="shared" si="259"/>
        <v>1</v>
      </c>
      <c r="G1185" s="61">
        <f t="shared" si="265"/>
        <v>233</v>
      </c>
      <c r="H1185" s="66">
        <f t="shared" si="266"/>
        <v>0.4905263157894737</v>
      </c>
      <c r="I1185" s="7"/>
      <c r="J1185" s="2">
        <f t="shared" si="260"/>
        <v>0</v>
      </c>
      <c r="K1185" s="2">
        <f t="shared" si="261"/>
        <v>0.2336842105263158</v>
      </c>
      <c r="L1185" s="2">
        <f t="shared" si="262"/>
        <v>0.72421052631578953</v>
      </c>
      <c r="M1185" s="2">
        <f t="shared" si="263"/>
        <v>4.2105263157894646E-2</v>
      </c>
      <c r="N1185" s="126"/>
      <c r="O1185" s="126">
        <v>111</v>
      </c>
      <c r="P1185" s="126">
        <v>344</v>
      </c>
      <c r="Q1185" s="126"/>
      <c r="R1185" s="126"/>
      <c r="S1185" s="126"/>
      <c r="T1185" s="126"/>
      <c r="U1185" s="126"/>
      <c r="V1185" s="126"/>
      <c r="W1185" s="126"/>
      <c r="X1185" s="126">
        <v>1</v>
      </c>
      <c r="Y1185" s="126">
        <v>6</v>
      </c>
      <c r="Z1185" s="126">
        <v>0</v>
      </c>
      <c r="AA1185" s="126">
        <v>12</v>
      </c>
      <c r="AB1185" s="126">
        <v>1</v>
      </c>
      <c r="AG1185" t="str">
        <f t="shared" si="268"/>
        <v>Eden</v>
      </c>
      <c r="AH1185" t="s">
        <v>1797</v>
      </c>
      <c r="AI1185">
        <v>1</v>
      </c>
      <c r="AK1185">
        <v>1</v>
      </c>
      <c r="AL1185" s="105">
        <v>50</v>
      </c>
      <c r="AM1185" s="107">
        <v>15</v>
      </c>
      <c r="AN1185" s="107">
        <v>15</v>
      </c>
      <c r="AO1185" s="111">
        <v>23500</v>
      </c>
      <c r="AP1185" s="111">
        <f t="shared" si="267"/>
        <v>50015</v>
      </c>
      <c r="AQ1185" s="8" t="s">
        <v>2345</v>
      </c>
      <c r="AR1185">
        <f t="shared" si="264"/>
        <v>5023500</v>
      </c>
      <c r="AV1185">
        <v>64.290000000000006</v>
      </c>
      <c r="AW1185">
        <v>0.71</v>
      </c>
      <c r="AX1185">
        <v>63.58</v>
      </c>
    </row>
    <row r="1186" spans="1:53" ht="13" hidden="1" customHeight="1" outlineLevel="1">
      <c r="A1186" t="s">
        <v>29</v>
      </c>
      <c r="B1186" s="8" t="s">
        <v>2255</v>
      </c>
      <c r="C1186" s="1">
        <f t="shared" si="258"/>
        <v>494</v>
      </c>
      <c r="D1186" s="8">
        <f>IF(N1186&gt;0, RANK(N1186,(N1186:P1186,Q1186:AE1186)),0)</f>
        <v>0</v>
      </c>
      <c r="E1186" s="8">
        <f>IF(O1186&gt;0,RANK(O1186,(N1186:P1186,Q1186:AE1186)),0)</f>
        <v>2</v>
      </c>
      <c r="F1186" s="8">
        <f t="shared" si="259"/>
        <v>1</v>
      </c>
      <c r="G1186" s="61">
        <f t="shared" si="265"/>
        <v>238</v>
      </c>
      <c r="H1186" s="66">
        <f t="shared" si="266"/>
        <v>0.48178137651821862</v>
      </c>
      <c r="I1186" s="7"/>
      <c r="J1186" s="2">
        <f t="shared" si="260"/>
        <v>0</v>
      </c>
      <c r="K1186" s="2">
        <f t="shared" si="261"/>
        <v>0.24493927125506074</v>
      </c>
      <c r="L1186" s="2">
        <f t="shared" si="262"/>
        <v>0.72672064777327938</v>
      </c>
      <c r="M1186" s="2">
        <f t="shared" si="263"/>
        <v>2.8340080971659853E-2</v>
      </c>
      <c r="N1186" s="126"/>
      <c r="O1186" s="126">
        <v>121</v>
      </c>
      <c r="P1186" s="126">
        <v>359</v>
      </c>
      <c r="Q1186" s="126"/>
      <c r="R1186" s="126"/>
      <c r="S1186" s="126"/>
      <c r="T1186" s="126"/>
      <c r="U1186" s="126"/>
      <c r="V1186" s="126"/>
      <c r="W1186" s="126"/>
      <c r="X1186" s="126">
        <v>0</v>
      </c>
      <c r="Y1186" s="126">
        <v>1</v>
      </c>
      <c r="Z1186" s="126">
        <v>1</v>
      </c>
      <c r="AA1186" s="126">
        <v>9</v>
      </c>
      <c r="AB1186" s="126">
        <v>3</v>
      </c>
      <c r="AG1186" t="str">
        <f t="shared" si="268"/>
        <v>Elmore</v>
      </c>
      <c r="AH1186" t="s">
        <v>1797</v>
      </c>
      <c r="AI1186">
        <v>1</v>
      </c>
      <c r="AK1186">
        <v>1</v>
      </c>
      <c r="AL1186" s="105">
        <v>50</v>
      </c>
      <c r="AM1186" s="107">
        <v>15</v>
      </c>
      <c r="AN1186" s="107">
        <v>20</v>
      </c>
      <c r="AO1186" s="111">
        <v>23725</v>
      </c>
      <c r="AP1186" s="111">
        <f t="shared" si="267"/>
        <v>50015</v>
      </c>
      <c r="AQ1186" s="8" t="s">
        <v>2345</v>
      </c>
      <c r="AR1186">
        <f t="shared" si="264"/>
        <v>5023725</v>
      </c>
      <c r="AV1186">
        <v>39.6</v>
      </c>
      <c r="AW1186">
        <v>0.44</v>
      </c>
      <c r="AX1186">
        <v>39.15</v>
      </c>
    </row>
    <row r="1187" spans="1:53" ht="13" hidden="1" customHeight="1" outlineLevel="1">
      <c r="A1187" t="s">
        <v>2798</v>
      </c>
      <c r="B1187" s="8" t="s">
        <v>2255</v>
      </c>
      <c r="C1187" s="1">
        <f t="shared" ref="C1187:C1250" si="269">SUM(N1187:AE1187)</f>
        <v>1227</v>
      </c>
      <c r="D1187" s="8">
        <f>IF(N1187&gt;0, RANK(N1187,(N1187:P1187,Q1187:AE1187)),0)</f>
        <v>0</v>
      </c>
      <c r="E1187" s="8">
        <f>IF(O1187&gt;0,RANK(O1187,(N1187:P1187,Q1187:AE1187)),0)</f>
        <v>2</v>
      </c>
      <c r="F1187" s="8">
        <f t="shared" ref="F1187:F1250" si="270">IF(P1187&gt;0,RANK(P1187,(N1187:AE1187)),0)</f>
        <v>1</v>
      </c>
      <c r="G1187" s="61">
        <f t="shared" si="265"/>
        <v>681</v>
      </c>
      <c r="H1187" s="66">
        <f t="shared" si="266"/>
        <v>0.55501222493887525</v>
      </c>
      <c r="I1187" s="7"/>
      <c r="J1187" s="2">
        <f t="shared" ref="J1187:J1250" si="271">IF(C1187=0,"-",N1187/C1187)</f>
        <v>0</v>
      </c>
      <c r="K1187" s="2">
        <f t="shared" ref="K1187:K1250" si="272">IF(C1187=0,"-",O1187/C1187)</f>
        <v>0.20048899755501223</v>
      </c>
      <c r="L1187" s="2">
        <f t="shared" ref="L1187:L1250" si="273">IF(C1187=0,"-",P1187/C1187)</f>
        <v>0.75550122249388751</v>
      </c>
      <c r="M1187" s="2">
        <f t="shared" ref="M1187:M1250" si="274">IF(C1187=0,"-",(1-J1187-K1187-L1187))</f>
        <v>4.4009779951100225E-2</v>
      </c>
      <c r="N1187" s="126"/>
      <c r="O1187" s="126">
        <v>246</v>
      </c>
      <c r="P1187" s="126">
        <v>927</v>
      </c>
      <c r="Q1187" s="126"/>
      <c r="R1187" s="126"/>
      <c r="S1187" s="126"/>
      <c r="T1187" s="126"/>
      <c r="U1187" s="126"/>
      <c r="V1187" s="126"/>
      <c r="W1187" s="126"/>
      <c r="X1187" s="126">
        <v>0</v>
      </c>
      <c r="Y1187" s="126">
        <v>14</v>
      </c>
      <c r="Z1187" s="126">
        <v>1</v>
      </c>
      <c r="AA1187" s="126">
        <v>30</v>
      </c>
      <c r="AB1187" s="126">
        <v>9</v>
      </c>
      <c r="AG1187" t="str">
        <f t="shared" si="268"/>
        <v>Enosburgh</v>
      </c>
      <c r="AH1187" t="s">
        <v>501</v>
      </c>
      <c r="AI1187">
        <v>1</v>
      </c>
      <c r="AK1187">
        <v>1</v>
      </c>
      <c r="AL1187" s="105">
        <v>50</v>
      </c>
      <c r="AM1187" s="107">
        <v>11</v>
      </c>
      <c r="AN1187" s="107">
        <v>20</v>
      </c>
      <c r="AO1187" s="111">
        <v>23875</v>
      </c>
      <c r="AP1187" s="111">
        <f t="shared" si="267"/>
        <v>50011</v>
      </c>
      <c r="AQ1187" s="8" t="s">
        <v>2345</v>
      </c>
      <c r="AR1187">
        <f t="shared" ref="AR1187:AR1250" si="275">AL1187*100000+AO1187</f>
        <v>5023875</v>
      </c>
      <c r="AV1187">
        <v>48.72</v>
      </c>
      <c r="AW1187">
        <v>0.16</v>
      </c>
      <c r="AX1187">
        <v>48.57</v>
      </c>
      <c r="BA1187" t="s">
        <v>551</v>
      </c>
    </row>
    <row r="1188" spans="1:53" ht="13" hidden="1" customHeight="1" outlineLevel="1">
      <c r="A1188" t="s">
        <v>528</v>
      </c>
      <c r="B1188" s="8" t="s">
        <v>2255</v>
      </c>
      <c r="C1188" s="1">
        <f t="shared" si="269"/>
        <v>10273</v>
      </c>
      <c r="D1188" s="8">
        <f>IF(N1188&gt;0, RANK(N1188,(N1188:P1188,Q1188:AE1188)),0)</f>
        <v>0</v>
      </c>
      <c r="E1188" s="8">
        <f>IF(O1188&gt;0,RANK(O1188,(N1188:P1188,Q1188:AE1188)),0)</f>
        <v>2</v>
      </c>
      <c r="F1188" s="8">
        <f t="shared" si="270"/>
        <v>1</v>
      </c>
      <c r="G1188" s="61">
        <f t="shared" si="265"/>
        <v>4083</v>
      </c>
      <c r="H1188" s="66">
        <f t="shared" si="266"/>
        <v>0.39744962523118854</v>
      </c>
      <c r="I1188" s="7"/>
      <c r="J1188" s="2">
        <f t="shared" si="271"/>
        <v>0</v>
      </c>
      <c r="K1188" s="2">
        <f t="shared" si="272"/>
        <v>0.28862065608877641</v>
      </c>
      <c r="L1188" s="2">
        <f t="shared" si="273"/>
        <v>0.68607028131996495</v>
      </c>
      <c r="M1188" s="2">
        <f t="shared" si="274"/>
        <v>2.5309062591258646E-2</v>
      </c>
      <c r="N1188" s="126"/>
      <c r="O1188" s="126">
        <v>2965</v>
      </c>
      <c r="P1188" s="126">
        <v>7048</v>
      </c>
      <c r="Q1188" s="126"/>
      <c r="R1188" s="126"/>
      <c r="S1188" s="126"/>
      <c r="T1188" s="126"/>
      <c r="U1188" s="126"/>
      <c r="V1188" s="126"/>
      <c r="W1188" s="126"/>
      <c r="X1188" s="126">
        <v>19</v>
      </c>
      <c r="Y1188" s="126">
        <v>64</v>
      </c>
      <c r="Z1188" s="126">
        <v>20</v>
      </c>
      <c r="AA1188" s="126">
        <v>124</v>
      </c>
      <c r="AB1188" s="126">
        <v>33</v>
      </c>
      <c r="AG1188" t="str">
        <f t="shared" si="268"/>
        <v>Essex</v>
      </c>
      <c r="AH1188" t="s">
        <v>1497</v>
      </c>
      <c r="AI1188">
        <v>1</v>
      </c>
      <c r="AK1188">
        <v>1</v>
      </c>
      <c r="AL1188" s="105">
        <v>50</v>
      </c>
      <c r="AM1188" s="107">
        <v>7</v>
      </c>
      <c r="AN1188" s="107">
        <v>30</v>
      </c>
      <c r="AO1188" s="111">
        <v>24175</v>
      </c>
      <c r="AP1188" s="111">
        <f t="shared" si="267"/>
        <v>50007</v>
      </c>
      <c r="AQ1188" s="8" t="s">
        <v>2345</v>
      </c>
      <c r="AR1188">
        <f t="shared" si="275"/>
        <v>5024175</v>
      </c>
      <c r="AV1188">
        <v>39.32</v>
      </c>
      <c r="AW1188">
        <v>0.31</v>
      </c>
      <c r="AX1188">
        <v>39.01</v>
      </c>
    </row>
    <row r="1189" spans="1:53" ht="13" hidden="1" customHeight="1" outlineLevel="1">
      <c r="A1189" t="s">
        <v>995</v>
      </c>
      <c r="B1189" s="8" t="s">
        <v>2255</v>
      </c>
      <c r="C1189" s="1">
        <f t="shared" si="269"/>
        <v>1100</v>
      </c>
      <c r="D1189" s="8">
        <f>IF(N1189&gt;0, RANK(N1189,(N1189:P1189,Q1189:AE1189)),0)</f>
        <v>0</v>
      </c>
      <c r="E1189" s="8">
        <f>IF(O1189&gt;0,RANK(O1189,(N1189:P1189,Q1189:AE1189)),0)</f>
        <v>2</v>
      </c>
      <c r="F1189" s="8">
        <f t="shared" si="270"/>
        <v>1</v>
      </c>
      <c r="G1189" s="61">
        <f t="shared" si="265"/>
        <v>402</v>
      </c>
      <c r="H1189" s="66">
        <f t="shared" si="266"/>
        <v>0.36545454545454548</v>
      </c>
      <c r="I1189" s="7"/>
      <c r="J1189" s="2">
        <f t="shared" si="271"/>
        <v>0</v>
      </c>
      <c r="K1189" s="2">
        <f t="shared" si="272"/>
        <v>0.29454545454545455</v>
      </c>
      <c r="L1189" s="2">
        <f t="shared" si="273"/>
        <v>0.66</v>
      </c>
      <c r="M1189" s="2">
        <f t="shared" si="274"/>
        <v>4.5454545454545414E-2</v>
      </c>
      <c r="N1189" s="126"/>
      <c r="O1189" s="126">
        <v>324</v>
      </c>
      <c r="P1189" s="126">
        <v>726</v>
      </c>
      <c r="Q1189" s="126"/>
      <c r="R1189" s="126"/>
      <c r="S1189" s="126"/>
      <c r="T1189" s="126"/>
      <c r="U1189" s="126"/>
      <c r="V1189" s="126"/>
      <c r="W1189" s="126"/>
      <c r="X1189" s="126">
        <v>0</v>
      </c>
      <c r="Y1189" s="126">
        <v>12</v>
      </c>
      <c r="Z1189" s="126">
        <v>3</v>
      </c>
      <c r="AA1189" s="126">
        <v>25</v>
      </c>
      <c r="AB1189" s="126">
        <v>10</v>
      </c>
      <c r="AG1189" t="str">
        <f t="shared" si="268"/>
        <v>Fair Haven</v>
      </c>
      <c r="AH1189" t="s">
        <v>689</v>
      </c>
      <c r="AI1189">
        <v>1</v>
      </c>
      <c r="AK1189">
        <v>1</v>
      </c>
      <c r="AL1189" s="105">
        <v>50</v>
      </c>
      <c r="AM1189" s="107">
        <v>21</v>
      </c>
      <c r="AN1189" s="107">
        <v>35</v>
      </c>
      <c r="AO1189" s="111">
        <v>25375</v>
      </c>
      <c r="AP1189" s="111">
        <f t="shared" si="267"/>
        <v>50021</v>
      </c>
      <c r="AQ1189" s="8" t="s">
        <v>2345</v>
      </c>
      <c r="AR1189">
        <f t="shared" si="275"/>
        <v>5025375</v>
      </c>
      <c r="AV1189">
        <v>18.13</v>
      </c>
      <c r="AW1189">
        <v>0.49</v>
      </c>
      <c r="AX1189">
        <v>17.64</v>
      </c>
    </row>
    <row r="1190" spans="1:53" ht="13" hidden="1" customHeight="1" outlineLevel="1">
      <c r="A1190" t="s">
        <v>1709</v>
      </c>
      <c r="B1190" s="8" t="s">
        <v>2255</v>
      </c>
      <c r="C1190" s="1">
        <f t="shared" si="269"/>
        <v>2133</v>
      </c>
      <c r="D1190" s="8">
        <f>IF(N1190&gt;0, RANK(N1190,(N1190:P1190,Q1190:AE1190)),0)</f>
        <v>0</v>
      </c>
      <c r="E1190" s="8">
        <f>IF(O1190&gt;0,RANK(O1190,(N1190:P1190,Q1190:AE1190)),0)</f>
        <v>2</v>
      </c>
      <c r="F1190" s="8">
        <f t="shared" si="270"/>
        <v>1</v>
      </c>
      <c r="G1190" s="61">
        <f t="shared" si="265"/>
        <v>777</v>
      </c>
      <c r="H1190" s="66">
        <f t="shared" si="266"/>
        <v>0.36427566807313644</v>
      </c>
      <c r="I1190" s="7"/>
      <c r="J1190" s="2">
        <f t="shared" si="271"/>
        <v>0</v>
      </c>
      <c r="K1190" s="2">
        <f t="shared" si="272"/>
        <v>0.28785747773089543</v>
      </c>
      <c r="L1190" s="2">
        <f t="shared" si="273"/>
        <v>0.65213314580403192</v>
      </c>
      <c r="M1190" s="2">
        <f t="shared" si="274"/>
        <v>6.000937646507265E-2</v>
      </c>
      <c r="N1190" s="126"/>
      <c r="O1190" s="126">
        <v>614</v>
      </c>
      <c r="P1190" s="126">
        <v>1391</v>
      </c>
      <c r="Q1190" s="126"/>
      <c r="R1190" s="126"/>
      <c r="S1190" s="126"/>
      <c r="T1190" s="126"/>
      <c r="U1190" s="126"/>
      <c r="V1190" s="126"/>
      <c r="W1190" s="126"/>
      <c r="X1190" s="126">
        <v>3</v>
      </c>
      <c r="Y1190" s="126">
        <v>79</v>
      </c>
      <c r="Z1190" s="126">
        <v>2</v>
      </c>
      <c r="AA1190" s="126">
        <v>30</v>
      </c>
      <c r="AB1190" s="126">
        <v>14</v>
      </c>
      <c r="AG1190" t="str">
        <f t="shared" si="268"/>
        <v>Fairfax</v>
      </c>
      <c r="AH1190" t="s">
        <v>501</v>
      </c>
      <c r="AI1190">
        <v>1</v>
      </c>
      <c r="AK1190">
        <v>1</v>
      </c>
      <c r="AL1190" s="105">
        <v>50</v>
      </c>
      <c r="AM1190" s="107">
        <v>11</v>
      </c>
      <c r="AN1190" s="107">
        <v>25</v>
      </c>
      <c r="AO1190" s="111">
        <v>24925</v>
      </c>
      <c r="AP1190" s="111">
        <f t="shared" si="267"/>
        <v>50011</v>
      </c>
      <c r="AQ1190" s="8" t="s">
        <v>2345</v>
      </c>
      <c r="AR1190">
        <f t="shared" si="275"/>
        <v>5024925</v>
      </c>
      <c r="AV1190">
        <v>40.5</v>
      </c>
      <c r="AW1190">
        <v>0.31</v>
      </c>
      <c r="AX1190">
        <v>40.18</v>
      </c>
    </row>
    <row r="1191" spans="1:53" ht="13" hidden="1" customHeight="1" outlineLevel="1">
      <c r="A1191" t="s">
        <v>1187</v>
      </c>
      <c r="B1191" s="8" t="s">
        <v>2255</v>
      </c>
      <c r="C1191" s="1">
        <f t="shared" si="269"/>
        <v>869</v>
      </c>
      <c r="D1191" s="8">
        <f>IF(N1191&gt;0, RANK(N1191,(N1191:P1191,Q1191:AE1191)),0)</f>
        <v>0</v>
      </c>
      <c r="E1191" s="8">
        <f>IF(O1191&gt;0,RANK(O1191,(N1191:P1191,Q1191:AE1191)),0)</f>
        <v>2</v>
      </c>
      <c r="F1191" s="8">
        <f t="shared" si="270"/>
        <v>1</v>
      </c>
      <c r="G1191" s="61">
        <f t="shared" si="265"/>
        <v>396</v>
      </c>
      <c r="H1191" s="66">
        <f t="shared" si="266"/>
        <v>0.45569620253164556</v>
      </c>
      <c r="I1191" s="7"/>
      <c r="J1191" s="2">
        <f t="shared" si="271"/>
        <v>0</v>
      </c>
      <c r="K1191" s="2">
        <f t="shared" si="272"/>
        <v>0.25776754890678943</v>
      </c>
      <c r="L1191" s="2">
        <f t="shared" si="273"/>
        <v>0.71346375143843499</v>
      </c>
      <c r="M1191" s="2">
        <f t="shared" si="274"/>
        <v>2.8768699654775576E-2</v>
      </c>
      <c r="N1191" s="126"/>
      <c r="O1191" s="126">
        <v>224</v>
      </c>
      <c r="P1191" s="126">
        <v>620</v>
      </c>
      <c r="Q1191" s="126"/>
      <c r="R1191" s="126"/>
      <c r="S1191" s="126"/>
      <c r="T1191" s="126"/>
      <c r="U1191" s="126"/>
      <c r="V1191" s="126"/>
      <c r="W1191" s="126"/>
      <c r="X1191" s="126">
        <v>0</v>
      </c>
      <c r="Y1191" s="126">
        <v>7</v>
      </c>
      <c r="Z1191" s="126">
        <v>3</v>
      </c>
      <c r="AA1191" s="126">
        <v>7</v>
      </c>
      <c r="AB1191" s="126">
        <v>8</v>
      </c>
      <c r="AG1191" t="str">
        <f t="shared" si="268"/>
        <v>Fairfield</v>
      </c>
      <c r="AH1191" t="s">
        <v>501</v>
      </c>
      <c r="AI1191">
        <v>1</v>
      </c>
      <c r="AK1191">
        <v>1</v>
      </c>
      <c r="AL1191" s="105">
        <v>50</v>
      </c>
      <c r="AM1191" s="107">
        <v>11</v>
      </c>
      <c r="AN1191" s="107">
        <v>30</v>
      </c>
      <c r="AO1191" s="111">
        <v>25225</v>
      </c>
      <c r="AP1191" s="111">
        <f t="shared" si="267"/>
        <v>50011</v>
      </c>
      <c r="AQ1191" s="8" t="s">
        <v>2345</v>
      </c>
      <c r="AR1191">
        <f t="shared" si="275"/>
        <v>5025225</v>
      </c>
      <c r="AV1191">
        <v>68.55</v>
      </c>
      <c r="AW1191">
        <v>0.76</v>
      </c>
      <c r="AX1191">
        <v>67.790000000000006</v>
      </c>
    </row>
    <row r="1192" spans="1:53" ht="13" hidden="1" customHeight="1" outlineLevel="1">
      <c r="A1192" t="s">
        <v>1646</v>
      </c>
      <c r="B1192" s="8" t="s">
        <v>2255</v>
      </c>
      <c r="C1192" s="1">
        <f t="shared" si="269"/>
        <v>518</v>
      </c>
      <c r="D1192" s="8">
        <f>IF(N1192&gt;0, RANK(N1192,(N1192:P1192,Q1192:AE1192)),0)</f>
        <v>0</v>
      </c>
      <c r="E1192" s="8">
        <f>IF(O1192&gt;0,RANK(O1192,(N1192:P1192,Q1192:AE1192)),0)</f>
        <v>2</v>
      </c>
      <c r="F1192" s="8">
        <f t="shared" si="270"/>
        <v>1</v>
      </c>
      <c r="G1192" s="61">
        <f t="shared" si="265"/>
        <v>267</v>
      </c>
      <c r="H1192" s="66">
        <f t="shared" si="266"/>
        <v>0.51544401544401541</v>
      </c>
      <c r="I1192" s="7"/>
      <c r="J1192" s="2">
        <f t="shared" si="271"/>
        <v>0</v>
      </c>
      <c r="K1192" s="2">
        <f t="shared" si="272"/>
        <v>0.22586872586872586</v>
      </c>
      <c r="L1192" s="2">
        <f t="shared" si="273"/>
        <v>0.74131274131274127</v>
      </c>
      <c r="M1192" s="2">
        <f t="shared" si="274"/>
        <v>3.2818532818532864E-2</v>
      </c>
      <c r="N1192" s="126"/>
      <c r="O1192" s="126">
        <v>117</v>
      </c>
      <c r="P1192" s="126">
        <v>384</v>
      </c>
      <c r="Q1192" s="126"/>
      <c r="R1192" s="126"/>
      <c r="S1192" s="126"/>
      <c r="T1192" s="126"/>
      <c r="U1192" s="126"/>
      <c r="V1192" s="126"/>
      <c r="W1192" s="126"/>
      <c r="X1192" s="126">
        <v>0</v>
      </c>
      <c r="Y1192" s="126">
        <v>4</v>
      </c>
      <c r="Z1192" s="126">
        <v>1</v>
      </c>
      <c r="AA1192" s="126">
        <v>11</v>
      </c>
      <c r="AB1192" s="126">
        <v>1</v>
      </c>
      <c r="AG1192" t="str">
        <f t="shared" si="268"/>
        <v>Fairlee</v>
      </c>
      <c r="AH1192" t="s">
        <v>796</v>
      </c>
      <c r="AI1192">
        <v>1</v>
      </c>
      <c r="AK1192">
        <v>1</v>
      </c>
      <c r="AL1192" s="105">
        <v>50</v>
      </c>
      <c r="AM1192" s="107">
        <v>17</v>
      </c>
      <c r="AN1192" s="107">
        <v>30</v>
      </c>
      <c r="AO1192" s="111">
        <v>25675</v>
      </c>
      <c r="AP1192" s="111">
        <f t="shared" si="267"/>
        <v>50017</v>
      </c>
      <c r="AQ1192" s="8" t="s">
        <v>2345</v>
      </c>
      <c r="AR1192">
        <f t="shared" si="275"/>
        <v>5025675</v>
      </c>
      <c r="AV1192">
        <v>21.24</v>
      </c>
      <c r="AW1192">
        <v>1.04</v>
      </c>
      <c r="AX1192">
        <v>20.2</v>
      </c>
    </row>
    <row r="1193" spans="1:53" ht="13" hidden="1" customHeight="1" outlineLevel="1">
      <c r="A1193" t="s">
        <v>1478</v>
      </c>
      <c r="B1193" s="8" t="s">
        <v>2255</v>
      </c>
      <c r="C1193" s="1">
        <f t="shared" si="269"/>
        <v>726</v>
      </c>
      <c r="D1193" s="8">
        <f>IF(N1193&gt;0, RANK(N1193,(N1193:P1193,Q1193:AE1193)),0)</f>
        <v>0</v>
      </c>
      <c r="E1193" s="8">
        <f>IF(O1193&gt;0,RANK(O1193,(N1193:P1193,Q1193:AE1193)),0)</f>
        <v>2</v>
      </c>
      <c r="F1193" s="8">
        <f t="shared" si="270"/>
        <v>1</v>
      </c>
      <c r="G1193" s="61">
        <f t="shared" si="265"/>
        <v>418</v>
      </c>
      <c r="H1193" s="66">
        <f t="shared" si="266"/>
        <v>0.5757575757575758</v>
      </c>
      <c r="I1193" s="7"/>
      <c r="J1193" s="2">
        <f t="shared" si="271"/>
        <v>0</v>
      </c>
      <c r="K1193" s="2">
        <f t="shared" si="272"/>
        <v>0.2024793388429752</v>
      </c>
      <c r="L1193" s="2">
        <f t="shared" si="273"/>
        <v>0.778236914600551</v>
      </c>
      <c r="M1193" s="2">
        <f t="shared" si="274"/>
        <v>1.9283746556473802E-2</v>
      </c>
      <c r="N1193" s="126"/>
      <c r="O1193" s="126">
        <v>147</v>
      </c>
      <c r="P1193" s="126">
        <v>565</v>
      </c>
      <c r="Q1193" s="126"/>
      <c r="R1193" s="126"/>
      <c r="S1193" s="126"/>
      <c r="T1193" s="126"/>
      <c r="U1193" s="126"/>
      <c r="V1193" s="126"/>
      <c r="W1193" s="126"/>
      <c r="X1193" s="126">
        <v>0</v>
      </c>
      <c r="Y1193" s="126">
        <v>1</v>
      </c>
      <c r="Z1193" s="126">
        <v>1</v>
      </c>
      <c r="AA1193" s="126">
        <v>7</v>
      </c>
      <c r="AB1193" s="126">
        <v>5</v>
      </c>
      <c r="AG1193" t="str">
        <f t="shared" si="268"/>
        <v>Fayston</v>
      </c>
      <c r="AH1193" t="s">
        <v>342</v>
      </c>
      <c r="AI1193">
        <v>1</v>
      </c>
      <c r="AK1193">
        <v>1</v>
      </c>
      <c r="AL1193" s="105">
        <v>50</v>
      </c>
      <c r="AM1193" s="107">
        <v>23</v>
      </c>
      <c r="AN1193" s="107">
        <v>40</v>
      </c>
      <c r="AO1193" s="111">
        <v>25825</v>
      </c>
      <c r="AP1193" s="111">
        <f t="shared" si="267"/>
        <v>50023</v>
      </c>
      <c r="AQ1193" s="8" t="s">
        <v>2345</v>
      </c>
      <c r="AR1193">
        <f t="shared" si="275"/>
        <v>5025825</v>
      </c>
      <c r="AV1193">
        <v>36.5</v>
      </c>
      <c r="AW1193">
        <v>0</v>
      </c>
      <c r="AX1193">
        <v>36.5</v>
      </c>
    </row>
    <row r="1194" spans="1:53" ht="13" hidden="1" customHeight="1" outlineLevel="1">
      <c r="A1194" t="s">
        <v>2799</v>
      </c>
      <c r="B1194" s="8" t="s">
        <v>2255</v>
      </c>
      <c r="C1194" s="1">
        <f t="shared" si="269"/>
        <v>1484</v>
      </c>
      <c r="D1194" s="8">
        <f>IF(N1194&gt;0, RANK(N1194,(N1194:P1194,Q1194:AE1194)),0)</f>
        <v>0</v>
      </c>
      <c r="E1194" s="8">
        <f>IF(O1194&gt;0,RANK(O1194,(N1194:P1194,Q1194:AE1194)),0)</f>
        <v>2</v>
      </c>
      <c r="F1194" s="8">
        <f t="shared" si="270"/>
        <v>1</v>
      </c>
      <c r="G1194" s="61">
        <f t="shared" si="265"/>
        <v>589</v>
      </c>
      <c r="H1194" s="66">
        <f t="shared" si="266"/>
        <v>0.39690026954177898</v>
      </c>
      <c r="I1194" s="7"/>
      <c r="J1194" s="2">
        <f t="shared" si="271"/>
        <v>0</v>
      </c>
      <c r="K1194" s="2">
        <f t="shared" si="272"/>
        <v>0.29043126684636117</v>
      </c>
      <c r="L1194" s="2">
        <f t="shared" si="273"/>
        <v>0.68733153638814015</v>
      </c>
      <c r="M1194" s="2">
        <f t="shared" si="274"/>
        <v>2.2237196765498735E-2</v>
      </c>
      <c r="N1194" s="126"/>
      <c r="O1194" s="126">
        <v>431</v>
      </c>
      <c r="P1194" s="126">
        <v>1020</v>
      </c>
      <c r="Q1194" s="126"/>
      <c r="R1194" s="126"/>
      <c r="S1194" s="126"/>
      <c r="T1194" s="126"/>
      <c r="U1194" s="126"/>
      <c r="V1194" s="126"/>
      <c r="W1194" s="126"/>
      <c r="X1194" s="126">
        <v>2</v>
      </c>
      <c r="Y1194" s="126">
        <v>11</v>
      </c>
      <c r="Z1194" s="126">
        <v>4</v>
      </c>
      <c r="AA1194" s="126">
        <v>9</v>
      </c>
      <c r="AB1194" s="126">
        <v>7</v>
      </c>
      <c r="AG1194" t="str">
        <f t="shared" si="268"/>
        <v>Ferrisburgh</v>
      </c>
      <c r="AH1194" t="s">
        <v>2</v>
      </c>
      <c r="AI1194">
        <v>1</v>
      </c>
      <c r="AK1194">
        <v>1</v>
      </c>
      <c r="AL1194" s="105">
        <v>50</v>
      </c>
      <c r="AM1194" s="107">
        <v>1</v>
      </c>
      <c r="AN1194" s="107">
        <v>25</v>
      </c>
      <c r="AO1194" s="111">
        <v>26275</v>
      </c>
      <c r="AP1194" s="111">
        <f t="shared" si="267"/>
        <v>50001</v>
      </c>
      <c r="AQ1194" s="8" t="s">
        <v>2345</v>
      </c>
      <c r="AR1194">
        <f t="shared" si="275"/>
        <v>5026275</v>
      </c>
      <c r="AV1194">
        <v>61.15</v>
      </c>
      <c r="AW1194">
        <v>13.33</v>
      </c>
      <c r="AX1194">
        <v>47.82</v>
      </c>
    </row>
    <row r="1195" spans="1:53" ht="13" hidden="1" customHeight="1" outlineLevel="1">
      <c r="A1195" t="s">
        <v>2012</v>
      </c>
      <c r="B1195" s="8" t="s">
        <v>2255</v>
      </c>
      <c r="C1195" s="1">
        <f t="shared" si="269"/>
        <v>621</v>
      </c>
      <c r="D1195" s="8">
        <f>IF(N1195&gt;0, RANK(N1195,(N1195:P1195,Q1195:AE1195)),0)</f>
        <v>0</v>
      </c>
      <c r="E1195" s="8">
        <f>IF(O1195&gt;0,RANK(O1195,(N1195:P1195,Q1195:AE1195)),0)</f>
        <v>2</v>
      </c>
      <c r="F1195" s="8">
        <f t="shared" si="270"/>
        <v>1</v>
      </c>
      <c r="G1195" s="61">
        <f t="shared" si="265"/>
        <v>303</v>
      </c>
      <c r="H1195" s="66">
        <f t="shared" si="266"/>
        <v>0.48792270531400966</v>
      </c>
      <c r="I1195" s="7"/>
      <c r="J1195" s="2">
        <f t="shared" si="271"/>
        <v>0</v>
      </c>
      <c r="K1195" s="2">
        <f t="shared" si="272"/>
        <v>0.23993558776167473</v>
      </c>
      <c r="L1195" s="2">
        <f t="shared" si="273"/>
        <v>0.72785829307568439</v>
      </c>
      <c r="M1195" s="2">
        <f t="shared" si="274"/>
        <v>3.2206119162640934E-2</v>
      </c>
      <c r="N1195" s="126"/>
      <c r="O1195" s="126">
        <v>149</v>
      </c>
      <c r="P1195" s="126">
        <v>452</v>
      </c>
      <c r="Q1195" s="126"/>
      <c r="R1195" s="126"/>
      <c r="S1195" s="126"/>
      <c r="T1195" s="126"/>
      <c r="U1195" s="126"/>
      <c r="V1195" s="126"/>
      <c r="W1195" s="126"/>
      <c r="X1195" s="126">
        <v>0</v>
      </c>
      <c r="Y1195" s="126">
        <v>13</v>
      </c>
      <c r="Z1195" s="126">
        <v>1</v>
      </c>
      <c r="AA1195" s="126">
        <v>6</v>
      </c>
      <c r="AB1195" s="126">
        <v>0</v>
      </c>
      <c r="AG1195" t="str">
        <f t="shared" si="268"/>
        <v>Fletcher</v>
      </c>
      <c r="AH1195" t="s">
        <v>501</v>
      </c>
      <c r="AI1195">
        <v>1</v>
      </c>
      <c r="AK1195">
        <v>1</v>
      </c>
      <c r="AL1195" s="105">
        <v>50</v>
      </c>
      <c r="AM1195" s="107">
        <v>11</v>
      </c>
      <c r="AN1195" s="107">
        <v>35</v>
      </c>
      <c r="AO1195" s="111">
        <v>26500</v>
      </c>
      <c r="AP1195" s="111">
        <f t="shared" si="267"/>
        <v>50011</v>
      </c>
      <c r="AQ1195" s="8" t="s">
        <v>2345</v>
      </c>
      <c r="AR1195">
        <f t="shared" si="275"/>
        <v>5026500</v>
      </c>
      <c r="AV1195">
        <v>37.979999999999997</v>
      </c>
      <c r="AW1195">
        <v>0.16</v>
      </c>
      <c r="AX1195">
        <v>37.82</v>
      </c>
    </row>
    <row r="1196" spans="1:53" ht="13" hidden="1" customHeight="1" outlineLevel="1">
      <c r="A1196" t="s">
        <v>501</v>
      </c>
      <c r="B1196" s="8" t="s">
        <v>2255</v>
      </c>
      <c r="C1196" s="1">
        <f t="shared" si="269"/>
        <v>555</v>
      </c>
      <c r="D1196" s="8">
        <f>IF(N1196&gt;0, RANK(N1196,(N1196:P1196,Q1196:AE1196)),0)</f>
        <v>0</v>
      </c>
      <c r="E1196" s="8">
        <f>IF(O1196&gt;0,RANK(O1196,(N1196:P1196,Q1196:AE1196)),0)</f>
        <v>2</v>
      </c>
      <c r="F1196" s="8">
        <f t="shared" si="270"/>
        <v>1</v>
      </c>
      <c r="G1196" s="61">
        <f t="shared" si="265"/>
        <v>182</v>
      </c>
      <c r="H1196" s="66">
        <f t="shared" si="266"/>
        <v>0.32792792792792791</v>
      </c>
      <c r="I1196" s="7"/>
      <c r="J1196" s="2">
        <f t="shared" si="271"/>
        <v>0</v>
      </c>
      <c r="K1196" s="2">
        <f t="shared" si="272"/>
        <v>0.3225225225225225</v>
      </c>
      <c r="L1196" s="2">
        <f t="shared" si="273"/>
        <v>0.65045045045045047</v>
      </c>
      <c r="M1196" s="2">
        <f t="shared" si="274"/>
        <v>2.7027027027026973E-2</v>
      </c>
      <c r="N1196" s="126"/>
      <c r="O1196" s="126">
        <v>179</v>
      </c>
      <c r="P1196" s="126">
        <v>361</v>
      </c>
      <c r="Q1196" s="126"/>
      <c r="R1196" s="126"/>
      <c r="S1196" s="126"/>
      <c r="T1196" s="126"/>
      <c r="U1196" s="126"/>
      <c r="V1196" s="126"/>
      <c r="W1196" s="126"/>
      <c r="X1196" s="126">
        <v>0</v>
      </c>
      <c r="Y1196" s="126">
        <v>7</v>
      </c>
      <c r="Z1196" s="126">
        <v>1</v>
      </c>
      <c r="AA1196" s="126">
        <v>4</v>
      </c>
      <c r="AB1196" s="126">
        <v>3</v>
      </c>
      <c r="AG1196" t="str">
        <f t="shared" si="268"/>
        <v>Franklin</v>
      </c>
      <c r="AH1196" t="s">
        <v>501</v>
      </c>
      <c r="AI1196">
        <v>1</v>
      </c>
      <c r="AK1196">
        <v>1</v>
      </c>
      <c r="AL1196" s="105">
        <v>50</v>
      </c>
      <c r="AM1196" s="107">
        <v>11</v>
      </c>
      <c r="AN1196" s="107">
        <v>40</v>
      </c>
      <c r="AO1196" s="111">
        <v>27100</v>
      </c>
      <c r="AP1196" s="111">
        <f t="shared" si="267"/>
        <v>50011</v>
      </c>
      <c r="AQ1196" s="8" t="s">
        <v>2345</v>
      </c>
      <c r="AR1196">
        <f t="shared" si="275"/>
        <v>5027100</v>
      </c>
      <c r="AV1196">
        <v>40.76</v>
      </c>
      <c r="AW1196">
        <v>2.14</v>
      </c>
      <c r="AX1196">
        <v>38.630000000000003</v>
      </c>
    </row>
    <row r="1197" spans="1:53" ht="13" hidden="1" customHeight="1" outlineLevel="1">
      <c r="A1197" t="s">
        <v>549</v>
      </c>
      <c r="B1197" s="8" t="s">
        <v>2255</v>
      </c>
      <c r="C1197" s="1">
        <f t="shared" si="269"/>
        <v>2167</v>
      </c>
      <c r="D1197" s="8">
        <f>IF(N1197&gt;0, RANK(N1197,(N1197:P1197,Q1197:AE1197)),0)</f>
        <v>0</v>
      </c>
      <c r="E1197" s="8">
        <f>IF(O1197&gt;0,RANK(O1197,(N1197:P1197,Q1197:AE1197)),0)</f>
        <v>2</v>
      </c>
      <c r="F1197" s="8">
        <f t="shared" si="270"/>
        <v>1</v>
      </c>
      <c r="G1197" s="61">
        <f t="shared" si="265"/>
        <v>691</v>
      </c>
      <c r="H1197" s="66">
        <f t="shared" si="266"/>
        <v>0.31887401938163362</v>
      </c>
      <c r="I1197" s="7"/>
      <c r="J1197" s="2">
        <f t="shared" si="271"/>
        <v>0</v>
      </c>
      <c r="K1197" s="2">
        <f t="shared" si="272"/>
        <v>0.32487309644670048</v>
      </c>
      <c r="L1197" s="2">
        <f t="shared" si="273"/>
        <v>0.6437471158283341</v>
      </c>
      <c r="M1197" s="2">
        <f t="shared" si="274"/>
        <v>3.1379787724965413E-2</v>
      </c>
      <c r="N1197" s="126"/>
      <c r="O1197" s="126">
        <v>704</v>
      </c>
      <c r="P1197" s="126">
        <v>1395</v>
      </c>
      <c r="Q1197" s="126"/>
      <c r="R1197" s="126"/>
      <c r="S1197" s="126"/>
      <c r="T1197" s="126"/>
      <c r="U1197" s="126"/>
      <c r="V1197" s="126"/>
      <c r="W1197" s="126"/>
      <c r="X1197" s="126">
        <v>2</v>
      </c>
      <c r="Y1197" s="126">
        <v>26</v>
      </c>
      <c r="Z1197" s="126">
        <v>2</v>
      </c>
      <c r="AA1197" s="126">
        <v>25</v>
      </c>
      <c r="AB1197" s="126">
        <v>13</v>
      </c>
      <c r="AG1197" t="str">
        <f t="shared" si="268"/>
        <v>Georgia</v>
      </c>
      <c r="AH1197" t="s">
        <v>501</v>
      </c>
      <c r="AI1197">
        <v>1</v>
      </c>
      <c r="AK1197">
        <v>1</v>
      </c>
      <c r="AL1197" s="105">
        <v>50</v>
      </c>
      <c r="AM1197" s="107">
        <v>11</v>
      </c>
      <c r="AN1197" s="107">
        <v>45</v>
      </c>
      <c r="AO1197" s="111">
        <v>27700</v>
      </c>
      <c r="AP1197" s="111">
        <f t="shared" si="267"/>
        <v>50011</v>
      </c>
      <c r="AQ1197" s="8" t="s">
        <v>2345</v>
      </c>
      <c r="AR1197">
        <f t="shared" si="275"/>
        <v>5027700</v>
      </c>
      <c r="AV1197">
        <v>45.18</v>
      </c>
      <c r="AW1197">
        <v>5.68</v>
      </c>
      <c r="AX1197">
        <v>39.5</v>
      </c>
    </row>
    <row r="1198" spans="1:53" ht="13" hidden="1" customHeight="1" outlineLevel="1">
      <c r="A1198" t="s">
        <v>1698</v>
      </c>
      <c r="B1198" s="8" t="s">
        <v>2255</v>
      </c>
      <c r="C1198" s="1">
        <f t="shared" si="269"/>
        <v>570</v>
      </c>
      <c r="D1198" s="8">
        <f>IF(N1198&gt;0, RANK(N1198,(N1198:P1198,Q1198:AE1198)),0)</f>
        <v>0</v>
      </c>
      <c r="E1198" s="8">
        <f>IF(O1198&gt;0,RANK(O1198,(N1198:P1198,Q1198:AE1198)),0)</f>
        <v>2</v>
      </c>
      <c r="F1198" s="8">
        <f t="shared" si="270"/>
        <v>1</v>
      </c>
      <c r="G1198" s="61">
        <f t="shared" si="265"/>
        <v>306</v>
      </c>
      <c r="H1198" s="66">
        <f t="shared" si="266"/>
        <v>0.5368421052631579</v>
      </c>
      <c r="I1198" s="7"/>
      <c r="J1198" s="2">
        <f t="shared" si="271"/>
        <v>0</v>
      </c>
      <c r="K1198" s="2">
        <f t="shared" si="272"/>
        <v>0.21754385964912282</v>
      </c>
      <c r="L1198" s="2">
        <f t="shared" si="273"/>
        <v>0.75438596491228072</v>
      </c>
      <c r="M1198" s="2">
        <f t="shared" si="274"/>
        <v>2.8070175438596467E-2</v>
      </c>
      <c r="N1198" s="126"/>
      <c r="O1198" s="126">
        <v>124</v>
      </c>
      <c r="P1198" s="126">
        <v>430</v>
      </c>
      <c r="Q1198" s="126"/>
      <c r="R1198" s="126"/>
      <c r="S1198" s="126"/>
      <c r="T1198" s="126"/>
      <c r="U1198" s="126"/>
      <c r="V1198" s="126"/>
      <c r="W1198" s="126"/>
      <c r="X1198" s="126">
        <v>0</v>
      </c>
      <c r="Y1198" s="126">
        <v>5</v>
      </c>
      <c r="Z1198" s="126">
        <v>1</v>
      </c>
      <c r="AA1198" s="126">
        <v>7</v>
      </c>
      <c r="AB1198" s="126">
        <v>3</v>
      </c>
      <c r="AG1198" t="str">
        <f t="shared" si="268"/>
        <v>Glover</v>
      </c>
      <c r="AH1198" t="s">
        <v>325</v>
      </c>
      <c r="AI1198">
        <v>1</v>
      </c>
      <c r="AK1198">
        <v>1</v>
      </c>
      <c r="AL1198" s="105">
        <v>50</v>
      </c>
      <c r="AM1198" s="107">
        <v>19</v>
      </c>
      <c r="AN1198" s="107">
        <v>40</v>
      </c>
      <c r="AO1198" s="111">
        <v>28075</v>
      </c>
      <c r="AP1198" s="111">
        <f t="shared" si="267"/>
        <v>50019</v>
      </c>
      <c r="AQ1198" s="8" t="s">
        <v>2345</v>
      </c>
      <c r="AR1198">
        <f t="shared" si="275"/>
        <v>5028075</v>
      </c>
      <c r="AV1198">
        <v>38.61</v>
      </c>
      <c r="AW1198">
        <v>0.74</v>
      </c>
      <c r="AX1198">
        <v>37.869999999999997</v>
      </c>
    </row>
    <row r="1199" spans="1:53" ht="13" hidden="1" customHeight="1" outlineLevel="1">
      <c r="A1199" t="s">
        <v>1189</v>
      </c>
      <c r="B1199" s="8" t="s">
        <v>2255</v>
      </c>
      <c r="C1199" s="1">
        <f t="shared" si="269"/>
        <v>129</v>
      </c>
      <c r="D1199" s="8">
        <f>IF(N1199&gt;0, RANK(N1199,(N1199:P1199,Q1199:AE1199)),0)</f>
        <v>0</v>
      </c>
      <c r="E1199" s="8">
        <f>IF(O1199&gt;0,RANK(O1199,(N1199:P1199,Q1199:AE1199)),0)</f>
        <v>2</v>
      </c>
      <c r="F1199" s="8">
        <f t="shared" si="270"/>
        <v>1</v>
      </c>
      <c r="G1199" s="61">
        <f t="shared" si="265"/>
        <v>75</v>
      </c>
      <c r="H1199" s="66">
        <f t="shared" si="266"/>
        <v>0.58139534883720934</v>
      </c>
      <c r="I1199" s="7"/>
      <c r="J1199" s="2">
        <f t="shared" si="271"/>
        <v>0</v>
      </c>
      <c r="K1199" s="2">
        <f t="shared" si="272"/>
        <v>0.19379844961240311</v>
      </c>
      <c r="L1199" s="2">
        <f t="shared" si="273"/>
        <v>0.77519379844961245</v>
      </c>
      <c r="M1199" s="2">
        <f t="shared" si="274"/>
        <v>3.100775193798444E-2</v>
      </c>
      <c r="N1199" s="126"/>
      <c r="O1199" s="126">
        <v>25</v>
      </c>
      <c r="P1199" s="126">
        <v>100</v>
      </c>
      <c r="Q1199" s="126"/>
      <c r="R1199" s="126"/>
      <c r="S1199" s="126"/>
      <c r="T1199" s="126"/>
      <c r="U1199" s="126"/>
      <c r="V1199" s="126"/>
      <c r="W1199" s="126"/>
      <c r="X1199" s="126">
        <v>0</v>
      </c>
      <c r="Y1199" s="126">
        <v>2</v>
      </c>
      <c r="Z1199" s="126">
        <v>0</v>
      </c>
      <c r="AA1199" s="126">
        <v>2</v>
      </c>
      <c r="AB1199" s="126">
        <v>0</v>
      </c>
      <c r="AG1199" t="str">
        <f t="shared" si="268"/>
        <v>Goshen</v>
      </c>
      <c r="AH1199" t="s">
        <v>2</v>
      </c>
      <c r="AI1199">
        <v>1</v>
      </c>
      <c r="AK1199">
        <v>1</v>
      </c>
      <c r="AL1199" s="105">
        <v>50</v>
      </c>
      <c r="AM1199" s="107">
        <v>1</v>
      </c>
      <c r="AN1199" s="107">
        <v>30</v>
      </c>
      <c r="AO1199" s="111">
        <v>28600</v>
      </c>
      <c r="AP1199" s="111">
        <f t="shared" si="267"/>
        <v>50001</v>
      </c>
      <c r="AQ1199" s="8" t="s">
        <v>2345</v>
      </c>
      <c r="AR1199">
        <f t="shared" si="275"/>
        <v>5028600</v>
      </c>
      <c r="AV1199">
        <v>21.4</v>
      </c>
      <c r="AW1199">
        <v>0.11</v>
      </c>
      <c r="AX1199">
        <v>21.29</v>
      </c>
    </row>
    <row r="1200" spans="1:53" ht="13" hidden="1" customHeight="1" outlineLevel="1">
      <c r="A1200" t="s">
        <v>1473</v>
      </c>
      <c r="B1200" s="8" t="s">
        <v>2255</v>
      </c>
      <c r="C1200" s="1">
        <f t="shared" si="269"/>
        <v>349</v>
      </c>
      <c r="D1200" s="8">
        <f>IF(N1200&gt;0, RANK(N1200,(N1200:P1200,Q1200:AE1200)),0)</f>
        <v>0</v>
      </c>
      <c r="E1200" s="8">
        <f>IF(O1200&gt;0,RANK(O1200,(N1200:P1200,Q1200:AE1200)),0)</f>
        <v>2</v>
      </c>
      <c r="F1200" s="8">
        <f t="shared" si="270"/>
        <v>1</v>
      </c>
      <c r="G1200" s="61">
        <f t="shared" si="265"/>
        <v>120</v>
      </c>
      <c r="H1200" s="66">
        <f t="shared" si="266"/>
        <v>0.34383954154727792</v>
      </c>
      <c r="I1200" s="7"/>
      <c r="J1200" s="2">
        <f t="shared" si="271"/>
        <v>0</v>
      </c>
      <c r="K1200" s="2">
        <f t="shared" si="272"/>
        <v>0.29799426934097423</v>
      </c>
      <c r="L1200" s="2">
        <f t="shared" si="273"/>
        <v>0.6418338108882522</v>
      </c>
      <c r="M1200" s="2">
        <f t="shared" si="274"/>
        <v>6.0171919770773519E-2</v>
      </c>
      <c r="N1200" s="126"/>
      <c r="O1200" s="126">
        <v>104</v>
      </c>
      <c r="P1200" s="126">
        <v>224</v>
      </c>
      <c r="Q1200" s="126"/>
      <c r="R1200" s="126"/>
      <c r="S1200" s="126"/>
      <c r="T1200" s="126"/>
      <c r="U1200" s="126"/>
      <c r="V1200" s="126"/>
      <c r="W1200" s="126"/>
      <c r="X1200" s="126">
        <v>0</v>
      </c>
      <c r="Y1200" s="126">
        <v>4</v>
      </c>
      <c r="Z1200" s="126">
        <v>0</v>
      </c>
      <c r="AA1200" s="126">
        <v>12</v>
      </c>
      <c r="AB1200" s="126">
        <v>5</v>
      </c>
      <c r="AG1200" t="str">
        <f t="shared" si="268"/>
        <v>Grafton</v>
      </c>
      <c r="AH1200" t="s">
        <v>1474</v>
      </c>
      <c r="AI1200">
        <v>1</v>
      </c>
      <c r="AK1200">
        <v>1</v>
      </c>
      <c r="AL1200" s="105">
        <v>50</v>
      </c>
      <c r="AM1200" s="107">
        <v>25</v>
      </c>
      <c r="AN1200" s="107">
        <v>30</v>
      </c>
      <c r="AO1200" s="111">
        <v>28900</v>
      </c>
      <c r="AP1200" s="111">
        <f t="shared" si="267"/>
        <v>50025</v>
      </c>
      <c r="AQ1200" s="8" t="s">
        <v>2345</v>
      </c>
      <c r="AR1200">
        <f t="shared" si="275"/>
        <v>5028900</v>
      </c>
      <c r="AV1200">
        <v>38.4</v>
      </c>
      <c r="AW1200">
        <v>0.01</v>
      </c>
      <c r="AX1200">
        <v>38.39</v>
      </c>
    </row>
    <row r="1201" spans="1:50" ht="13" hidden="1" customHeight="1" outlineLevel="1">
      <c r="A1201" t="s">
        <v>1585</v>
      </c>
      <c r="B1201" s="8" t="s">
        <v>2255</v>
      </c>
      <c r="C1201" s="1">
        <f t="shared" si="269"/>
        <v>43</v>
      </c>
      <c r="D1201" s="8">
        <f>IF(N1201&gt;0, RANK(N1201,(N1201:P1201,Q1201:AE1201)),0)</f>
        <v>0</v>
      </c>
      <c r="E1201" s="8">
        <f>IF(O1201&gt;0,RANK(O1201,(N1201:P1201,Q1201:AE1201)),0)</f>
        <v>2</v>
      </c>
      <c r="F1201" s="8">
        <f t="shared" si="270"/>
        <v>1</v>
      </c>
      <c r="G1201" s="61">
        <f t="shared" si="265"/>
        <v>18</v>
      </c>
      <c r="H1201" s="66">
        <f t="shared" si="266"/>
        <v>0.41860465116279072</v>
      </c>
      <c r="I1201" s="7"/>
      <c r="J1201" s="2">
        <f t="shared" si="271"/>
        <v>0</v>
      </c>
      <c r="K1201" s="2">
        <f t="shared" si="272"/>
        <v>0.27906976744186046</v>
      </c>
      <c r="L1201" s="2">
        <f t="shared" si="273"/>
        <v>0.69767441860465118</v>
      </c>
      <c r="M1201" s="2">
        <f t="shared" si="274"/>
        <v>2.3255813953488302E-2</v>
      </c>
      <c r="N1201" s="126"/>
      <c r="O1201" s="126">
        <v>12</v>
      </c>
      <c r="P1201" s="126">
        <v>30</v>
      </c>
      <c r="Q1201" s="126"/>
      <c r="R1201" s="126"/>
      <c r="S1201" s="126"/>
      <c r="T1201" s="126"/>
      <c r="U1201" s="126"/>
      <c r="V1201" s="126"/>
      <c r="W1201" s="126"/>
      <c r="X1201" s="126">
        <v>0</v>
      </c>
      <c r="Y1201" s="126">
        <v>0</v>
      </c>
      <c r="Z1201" s="126">
        <v>0</v>
      </c>
      <c r="AA1201" s="126">
        <v>0</v>
      </c>
      <c r="AB1201" s="126">
        <v>1</v>
      </c>
      <c r="AG1201" t="str">
        <f t="shared" si="268"/>
        <v>Granby</v>
      </c>
      <c r="AH1201" t="s">
        <v>528</v>
      </c>
      <c r="AI1201">
        <v>1</v>
      </c>
      <c r="AK1201">
        <v>1</v>
      </c>
      <c r="AL1201" s="105">
        <v>50</v>
      </c>
      <c r="AM1201" s="107">
        <v>9</v>
      </c>
      <c r="AN1201" s="107">
        <v>50</v>
      </c>
      <c r="AO1201" s="111">
        <v>29125</v>
      </c>
      <c r="AP1201" s="111">
        <f t="shared" si="267"/>
        <v>50009</v>
      </c>
      <c r="AQ1201" s="8" t="s">
        <v>2345</v>
      </c>
      <c r="AR1201">
        <f t="shared" si="275"/>
        <v>5029125</v>
      </c>
      <c r="AV1201">
        <v>39.08</v>
      </c>
      <c r="AW1201">
        <v>0.05</v>
      </c>
      <c r="AX1201">
        <v>39.03</v>
      </c>
    </row>
    <row r="1202" spans="1:50" ht="13" hidden="1" customHeight="1" outlineLevel="1">
      <c r="A1202" t="s">
        <v>1210</v>
      </c>
      <c r="B1202" s="8" t="s">
        <v>2255</v>
      </c>
      <c r="C1202" s="1">
        <f t="shared" si="269"/>
        <v>1192</v>
      </c>
      <c r="D1202" s="8">
        <f>IF(N1202&gt;0, RANK(N1202,(N1202:P1202,Q1202:AE1202)),0)</f>
        <v>0</v>
      </c>
      <c r="E1202" s="8">
        <f>IF(O1202&gt;0,RANK(O1202,(N1202:P1202,Q1202:AE1202)),0)</f>
        <v>2</v>
      </c>
      <c r="F1202" s="8">
        <f t="shared" si="270"/>
        <v>1</v>
      </c>
      <c r="G1202" s="61">
        <f t="shared" ref="G1202:G1265" si="276">IF(C1202&gt;0,MAX(N1202:P1202)-LARGE(N1202:P1202,2),0)</f>
        <v>495</v>
      </c>
      <c r="H1202" s="66">
        <f t="shared" ref="H1202:H1265" si="277">IF(C1202&gt;0,G1202/C1202,0)</f>
        <v>0.41526845637583892</v>
      </c>
      <c r="I1202" s="7"/>
      <c r="J1202" s="2">
        <f t="shared" si="271"/>
        <v>0</v>
      </c>
      <c r="K1202" s="2">
        <f t="shared" si="272"/>
        <v>0.27516778523489932</v>
      </c>
      <c r="L1202" s="2">
        <f t="shared" si="273"/>
        <v>0.69043624161073824</v>
      </c>
      <c r="M1202" s="2">
        <f t="shared" si="274"/>
        <v>3.4395973154362491E-2</v>
      </c>
      <c r="N1202" s="126"/>
      <c r="O1202" s="126">
        <v>328</v>
      </c>
      <c r="P1202" s="126">
        <v>823</v>
      </c>
      <c r="Q1202" s="126"/>
      <c r="R1202" s="126"/>
      <c r="S1202" s="126"/>
      <c r="T1202" s="126"/>
      <c r="U1202" s="126"/>
      <c r="V1202" s="126"/>
      <c r="W1202" s="126"/>
      <c r="X1202" s="126">
        <v>1</v>
      </c>
      <c r="Y1202" s="126">
        <v>10</v>
      </c>
      <c r="Z1202" s="126">
        <v>5</v>
      </c>
      <c r="AA1202" s="126">
        <v>19</v>
      </c>
      <c r="AB1202" s="126">
        <v>6</v>
      </c>
      <c r="AG1202" t="str">
        <f t="shared" si="268"/>
        <v>Grand Isle</v>
      </c>
      <c r="AH1202" t="s">
        <v>1210</v>
      </c>
      <c r="AI1202">
        <v>1</v>
      </c>
      <c r="AK1202">
        <v>1</v>
      </c>
      <c r="AL1202" s="105">
        <v>50</v>
      </c>
      <c r="AM1202" s="107">
        <v>13</v>
      </c>
      <c r="AN1202" s="107">
        <v>10</v>
      </c>
      <c r="AO1202" s="111">
        <v>29275</v>
      </c>
      <c r="AP1202" s="111">
        <f t="shared" si="267"/>
        <v>50013</v>
      </c>
      <c r="AQ1202" s="8" t="s">
        <v>2345</v>
      </c>
      <c r="AR1202">
        <f t="shared" si="275"/>
        <v>5029275</v>
      </c>
      <c r="AV1202">
        <v>35.130000000000003</v>
      </c>
      <c r="AW1202">
        <v>18.62</v>
      </c>
      <c r="AX1202">
        <v>16.510000000000002</v>
      </c>
    </row>
    <row r="1203" spans="1:50" ht="13" hidden="1" customHeight="1" outlineLevel="1">
      <c r="A1203" t="s">
        <v>2266</v>
      </c>
      <c r="B1203" s="8" t="s">
        <v>2255</v>
      </c>
      <c r="C1203" s="1">
        <f t="shared" si="269"/>
        <v>139</v>
      </c>
      <c r="D1203" s="8">
        <f>IF(N1203&gt;0, RANK(N1203,(N1203:P1203,Q1203:AE1203)),0)</f>
        <v>0</v>
      </c>
      <c r="E1203" s="8">
        <f>IF(O1203&gt;0,RANK(O1203,(N1203:P1203,Q1203:AE1203)),0)</f>
        <v>2</v>
      </c>
      <c r="F1203" s="8">
        <f t="shared" si="270"/>
        <v>1</v>
      </c>
      <c r="G1203" s="61">
        <f t="shared" si="276"/>
        <v>98</v>
      </c>
      <c r="H1203" s="66">
        <f t="shared" si="277"/>
        <v>0.70503597122302153</v>
      </c>
      <c r="I1203" s="7"/>
      <c r="J1203" s="2">
        <f t="shared" si="271"/>
        <v>0</v>
      </c>
      <c r="K1203" s="2">
        <f t="shared" si="272"/>
        <v>0.1223021582733813</v>
      </c>
      <c r="L1203" s="2">
        <f t="shared" si="273"/>
        <v>0.82733812949640284</v>
      </c>
      <c r="M1203" s="2">
        <f t="shared" si="274"/>
        <v>5.0359712230215847E-2</v>
      </c>
      <c r="N1203" s="126"/>
      <c r="O1203" s="126">
        <v>17</v>
      </c>
      <c r="P1203" s="126">
        <v>115</v>
      </c>
      <c r="Q1203" s="126"/>
      <c r="R1203" s="126"/>
      <c r="S1203" s="126"/>
      <c r="T1203" s="126"/>
      <c r="U1203" s="126"/>
      <c r="V1203" s="126"/>
      <c r="W1203" s="126"/>
      <c r="X1203" s="126">
        <v>0</v>
      </c>
      <c r="Y1203" s="126">
        <v>1</v>
      </c>
      <c r="Z1203" s="126">
        <v>0</v>
      </c>
      <c r="AA1203" s="126">
        <v>6</v>
      </c>
      <c r="AB1203" s="126">
        <v>0</v>
      </c>
      <c r="AG1203" t="str">
        <f t="shared" si="268"/>
        <v>Granville</v>
      </c>
      <c r="AH1203" t="s">
        <v>2</v>
      </c>
      <c r="AI1203">
        <v>1</v>
      </c>
      <c r="AK1203">
        <v>1</v>
      </c>
      <c r="AL1203" s="105">
        <v>50</v>
      </c>
      <c r="AM1203" s="107">
        <v>1</v>
      </c>
      <c r="AN1203" s="107">
        <v>35</v>
      </c>
      <c r="AO1203" s="111">
        <v>29575</v>
      </c>
      <c r="AP1203" s="111">
        <f t="shared" si="267"/>
        <v>50001</v>
      </c>
      <c r="AQ1203" s="8" t="s">
        <v>2345</v>
      </c>
      <c r="AR1203">
        <f t="shared" si="275"/>
        <v>5029575</v>
      </c>
      <c r="AV1203">
        <v>52.22</v>
      </c>
      <c r="AW1203">
        <v>0</v>
      </c>
      <c r="AX1203">
        <v>52.22</v>
      </c>
    </row>
    <row r="1204" spans="1:50" ht="13" hidden="1" customHeight="1" outlineLevel="1">
      <c r="A1204" t="s">
        <v>1283</v>
      </c>
      <c r="B1204" s="8" t="s">
        <v>2255</v>
      </c>
      <c r="C1204" s="1">
        <f t="shared" si="269"/>
        <v>409</v>
      </c>
      <c r="D1204" s="8">
        <f>IF(N1204&gt;0, RANK(N1204,(N1204:P1204,Q1204:AE1204)),0)</f>
        <v>0</v>
      </c>
      <c r="E1204" s="8">
        <f>IF(O1204&gt;0,RANK(O1204,(N1204:P1204,Q1204:AE1204)),0)</f>
        <v>2</v>
      </c>
      <c r="F1204" s="8">
        <f t="shared" si="270"/>
        <v>1</v>
      </c>
      <c r="G1204" s="61">
        <f t="shared" si="276"/>
        <v>213</v>
      </c>
      <c r="H1204" s="66">
        <f t="shared" si="277"/>
        <v>0.52078239608801957</v>
      </c>
      <c r="I1204" s="7"/>
      <c r="J1204" s="2">
        <f t="shared" si="271"/>
        <v>0</v>
      </c>
      <c r="K1204" s="2">
        <f t="shared" si="272"/>
        <v>0.22493887530562348</v>
      </c>
      <c r="L1204" s="2">
        <f t="shared" si="273"/>
        <v>0.74572127139364308</v>
      </c>
      <c r="M1204" s="2">
        <f t="shared" si="274"/>
        <v>2.9339853300733409E-2</v>
      </c>
      <c r="N1204" s="126"/>
      <c r="O1204" s="126">
        <v>92</v>
      </c>
      <c r="P1204" s="126">
        <v>305</v>
      </c>
      <c r="Q1204" s="126"/>
      <c r="R1204" s="126"/>
      <c r="S1204" s="126"/>
      <c r="T1204" s="126"/>
      <c r="U1204" s="126"/>
      <c r="V1204" s="126"/>
      <c r="W1204" s="126"/>
      <c r="X1204" s="126">
        <v>1</v>
      </c>
      <c r="Y1204" s="126">
        <v>3</v>
      </c>
      <c r="Z1204" s="126">
        <v>1</v>
      </c>
      <c r="AA1204" s="126">
        <v>3</v>
      </c>
      <c r="AB1204" s="126">
        <v>4</v>
      </c>
      <c r="AG1204" t="str">
        <f t="shared" si="268"/>
        <v>Greensboro</v>
      </c>
      <c r="AH1204" t="s">
        <v>325</v>
      </c>
      <c r="AI1204">
        <v>1</v>
      </c>
      <c r="AK1204">
        <v>1</v>
      </c>
      <c r="AL1204" s="105">
        <v>50</v>
      </c>
      <c r="AM1204" s="107">
        <v>19</v>
      </c>
      <c r="AN1204" s="107">
        <v>45</v>
      </c>
      <c r="AO1204" s="111">
        <v>30175</v>
      </c>
      <c r="AP1204" s="111">
        <f t="shared" si="267"/>
        <v>50019</v>
      </c>
      <c r="AQ1204" s="8" t="s">
        <v>2345</v>
      </c>
      <c r="AR1204">
        <f t="shared" si="275"/>
        <v>5030175</v>
      </c>
      <c r="AV1204">
        <v>39.39</v>
      </c>
      <c r="AW1204">
        <v>1.62</v>
      </c>
      <c r="AX1204">
        <v>37.770000000000003</v>
      </c>
    </row>
    <row r="1205" spans="1:50" ht="13" hidden="1" customHeight="1" outlineLevel="1">
      <c r="A1205" t="s">
        <v>1298</v>
      </c>
      <c r="B1205" s="8" t="s">
        <v>2255</v>
      </c>
      <c r="C1205" s="1">
        <f t="shared" si="269"/>
        <v>444</v>
      </c>
      <c r="D1205" s="8">
        <f>IF(N1205&gt;0, RANK(N1205,(N1205:P1205,Q1205:AE1205)),0)</f>
        <v>0</v>
      </c>
      <c r="E1205" s="8">
        <f>IF(O1205&gt;0,RANK(O1205,(N1205:P1205,Q1205:AE1205)),0)</f>
        <v>2</v>
      </c>
      <c r="F1205" s="8">
        <f t="shared" si="270"/>
        <v>1</v>
      </c>
      <c r="G1205" s="61">
        <f t="shared" si="276"/>
        <v>70</v>
      </c>
      <c r="H1205" s="66">
        <f t="shared" si="277"/>
        <v>0.15765765765765766</v>
      </c>
      <c r="I1205" s="7"/>
      <c r="J1205" s="2">
        <f t="shared" si="271"/>
        <v>0</v>
      </c>
      <c r="K1205" s="2">
        <f t="shared" si="272"/>
        <v>0.39864864864864863</v>
      </c>
      <c r="L1205" s="2">
        <f t="shared" si="273"/>
        <v>0.55630630630630629</v>
      </c>
      <c r="M1205" s="2">
        <f t="shared" si="274"/>
        <v>4.5045045045045029E-2</v>
      </c>
      <c r="N1205" s="126"/>
      <c r="O1205" s="126">
        <v>177</v>
      </c>
      <c r="P1205" s="126">
        <v>247</v>
      </c>
      <c r="Q1205" s="126"/>
      <c r="R1205" s="126"/>
      <c r="S1205" s="126"/>
      <c r="T1205" s="126"/>
      <c r="U1205" s="126"/>
      <c r="V1205" s="126"/>
      <c r="W1205" s="126"/>
      <c r="X1205" s="126">
        <v>0</v>
      </c>
      <c r="Y1205" s="126">
        <v>6</v>
      </c>
      <c r="Z1205" s="126">
        <v>2</v>
      </c>
      <c r="AA1205" s="126">
        <v>8</v>
      </c>
      <c r="AB1205" s="126">
        <v>4</v>
      </c>
      <c r="AG1205" t="str">
        <f t="shared" si="268"/>
        <v>Groton</v>
      </c>
      <c r="AH1205" t="s">
        <v>737</v>
      </c>
      <c r="AI1205">
        <v>1</v>
      </c>
      <c r="AK1205">
        <v>1</v>
      </c>
      <c r="AL1205" s="105">
        <v>50</v>
      </c>
      <c r="AM1205" s="107">
        <v>5</v>
      </c>
      <c r="AN1205" s="107">
        <v>20</v>
      </c>
      <c r="AO1205" s="111">
        <v>30550</v>
      </c>
      <c r="AP1205" s="111">
        <f t="shared" ref="AP1205:AP1268" si="278">AL1205*1000+AM1205</f>
        <v>50005</v>
      </c>
      <c r="AQ1205" s="8" t="s">
        <v>2345</v>
      </c>
      <c r="AR1205">
        <f t="shared" si="275"/>
        <v>5030550</v>
      </c>
      <c r="AV1205">
        <v>54.96</v>
      </c>
      <c r="AW1205">
        <v>1</v>
      </c>
      <c r="AX1205">
        <v>53.96</v>
      </c>
    </row>
    <row r="1206" spans="1:50" ht="13" hidden="1" customHeight="1" outlineLevel="1">
      <c r="A1206" t="s">
        <v>817</v>
      </c>
      <c r="B1206" s="8" t="s">
        <v>2255</v>
      </c>
      <c r="C1206" s="1">
        <f t="shared" si="269"/>
        <v>140</v>
      </c>
      <c r="D1206" s="8">
        <f>IF(N1206&gt;0, RANK(N1206,(N1206:P1206,Q1206:AE1206)),0)</f>
        <v>0</v>
      </c>
      <c r="E1206" s="8">
        <f>IF(O1206&gt;0,RANK(O1206,(N1206:P1206,Q1206:AE1206)),0)</f>
        <v>2</v>
      </c>
      <c r="F1206" s="8">
        <f t="shared" si="270"/>
        <v>1</v>
      </c>
      <c r="G1206" s="61">
        <f t="shared" si="276"/>
        <v>32</v>
      </c>
      <c r="H1206" s="66">
        <f t="shared" si="277"/>
        <v>0.22857142857142856</v>
      </c>
      <c r="I1206" s="7"/>
      <c r="J1206" s="2">
        <f t="shared" si="271"/>
        <v>0</v>
      </c>
      <c r="K1206" s="2">
        <f t="shared" si="272"/>
        <v>0.35714285714285715</v>
      </c>
      <c r="L1206" s="2">
        <f t="shared" si="273"/>
        <v>0.58571428571428574</v>
      </c>
      <c r="M1206" s="2">
        <f t="shared" si="274"/>
        <v>5.7142857142857051E-2</v>
      </c>
      <c r="N1206" s="126"/>
      <c r="O1206" s="126">
        <v>50</v>
      </c>
      <c r="P1206" s="126">
        <v>82</v>
      </c>
      <c r="Q1206" s="126"/>
      <c r="R1206" s="126"/>
      <c r="S1206" s="126"/>
      <c r="T1206" s="126"/>
      <c r="U1206" s="126"/>
      <c r="V1206" s="126"/>
      <c r="W1206" s="126"/>
      <c r="X1206" s="126">
        <v>0</v>
      </c>
      <c r="Y1206" s="126">
        <v>3</v>
      </c>
      <c r="Z1206" s="126">
        <v>0</v>
      </c>
      <c r="AA1206" s="126">
        <v>5</v>
      </c>
      <c r="AB1206" s="126">
        <v>0</v>
      </c>
      <c r="AG1206" t="str">
        <f t="shared" si="268"/>
        <v>Guildhall</v>
      </c>
      <c r="AH1206" t="s">
        <v>528</v>
      </c>
      <c r="AI1206">
        <v>1</v>
      </c>
      <c r="AK1206">
        <v>1</v>
      </c>
      <c r="AL1206" s="105">
        <v>50</v>
      </c>
      <c r="AM1206" s="107">
        <v>9</v>
      </c>
      <c r="AN1206" s="107">
        <v>55</v>
      </c>
      <c r="AO1206" s="111">
        <v>30775</v>
      </c>
      <c r="AP1206" s="111">
        <f t="shared" si="278"/>
        <v>50009</v>
      </c>
      <c r="AQ1206" s="8" t="s">
        <v>2345</v>
      </c>
      <c r="AR1206">
        <f t="shared" si="275"/>
        <v>5030775</v>
      </c>
      <c r="AV1206">
        <v>32.72</v>
      </c>
      <c r="AW1206">
        <v>0</v>
      </c>
      <c r="AX1206">
        <v>32.72</v>
      </c>
    </row>
    <row r="1207" spans="1:50" ht="13" hidden="1" customHeight="1" outlineLevel="1">
      <c r="A1207" t="s">
        <v>2259</v>
      </c>
      <c r="B1207" s="8" t="s">
        <v>2255</v>
      </c>
      <c r="C1207" s="1">
        <f t="shared" si="269"/>
        <v>1122</v>
      </c>
      <c r="D1207" s="8">
        <f>IF(N1207&gt;0, RANK(N1207,(N1207:P1207,Q1207:AE1207)),0)</f>
        <v>0</v>
      </c>
      <c r="E1207" s="8">
        <f>IF(O1207&gt;0,RANK(O1207,(N1207:P1207,Q1207:AE1207)),0)</f>
        <v>2</v>
      </c>
      <c r="F1207" s="8">
        <f t="shared" si="270"/>
        <v>1</v>
      </c>
      <c r="G1207" s="61">
        <f t="shared" si="276"/>
        <v>665</v>
      </c>
      <c r="H1207" s="66">
        <f t="shared" si="277"/>
        <v>0.59269162210338677</v>
      </c>
      <c r="I1207" s="7"/>
      <c r="J1207" s="2">
        <f t="shared" si="271"/>
        <v>0</v>
      </c>
      <c r="K1207" s="2">
        <f t="shared" si="272"/>
        <v>0.17914438502673796</v>
      </c>
      <c r="L1207" s="2">
        <f t="shared" si="273"/>
        <v>0.77183600713012479</v>
      </c>
      <c r="M1207" s="2">
        <f t="shared" si="274"/>
        <v>4.9019607843137192E-2</v>
      </c>
      <c r="N1207" s="126"/>
      <c r="O1207" s="126">
        <v>201</v>
      </c>
      <c r="P1207" s="126">
        <v>866</v>
      </c>
      <c r="Q1207" s="126"/>
      <c r="R1207" s="126"/>
      <c r="S1207" s="126"/>
      <c r="T1207" s="126"/>
      <c r="U1207" s="126"/>
      <c r="V1207" s="126"/>
      <c r="W1207" s="126"/>
      <c r="X1207" s="126">
        <v>0</v>
      </c>
      <c r="Y1207" s="126">
        <v>3</v>
      </c>
      <c r="Z1207" s="126">
        <v>4</v>
      </c>
      <c r="AA1207" s="126">
        <v>20</v>
      </c>
      <c r="AB1207" s="126">
        <v>28</v>
      </c>
      <c r="AG1207" t="str">
        <f t="shared" si="268"/>
        <v>Guilford</v>
      </c>
      <c r="AH1207" t="s">
        <v>1474</v>
      </c>
      <c r="AI1207">
        <v>1</v>
      </c>
      <c r="AK1207">
        <v>1</v>
      </c>
      <c r="AL1207" s="105">
        <v>50</v>
      </c>
      <c r="AM1207" s="107">
        <v>25</v>
      </c>
      <c r="AN1207" s="107">
        <v>35</v>
      </c>
      <c r="AO1207" s="111">
        <v>30925</v>
      </c>
      <c r="AP1207" s="111">
        <f t="shared" si="278"/>
        <v>50025</v>
      </c>
      <c r="AQ1207" s="8" t="s">
        <v>2345</v>
      </c>
      <c r="AR1207">
        <f t="shared" si="275"/>
        <v>5030925</v>
      </c>
      <c r="AV1207">
        <v>39.97</v>
      </c>
      <c r="AW1207">
        <v>0.08</v>
      </c>
      <c r="AX1207">
        <v>39.89</v>
      </c>
    </row>
    <row r="1208" spans="1:50" ht="13" hidden="1" customHeight="1" outlineLevel="1">
      <c r="A1208" t="s">
        <v>2363</v>
      </c>
      <c r="B1208" s="8" t="s">
        <v>2255</v>
      </c>
      <c r="C1208" s="1">
        <f t="shared" si="269"/>
        <v>396</v>
      </c>
      <c r="D1208" s="8">
        <f>IF(N1208&gt;0, RANK(N1208,(N1208:P1208,Q1208:AE1208)),0)</f>
        <v>0</v>
      </c>
      <c r="E1208" s="8">
        <f>IF(O1208&gt;0,RANK(O1208,(N1208:P1208,Q1208:AE1208)),0)</f>
        <v>2</v>
      </c>
      <c r="F1208" s="8">
        <f t="shared" si="270"/>
        <v>1</v>
      </c>
      <c r="G1208" s="61">
        <f t="shared" si="276"/>
        <v>135</v>
      </c>
      <c r="H1208" s="66">
        <f t="shared" si="277"/>
        <v>0.34090909090909088</v>
      </c>
      <c r="I1208" s="7"/>
      <c r="J1208" s="2">
        <f t="shared" si="271"/>
        <v>0</v>
      </c>
      <c r="K1208" s="2">
        <f t="shared" si="272"/>
        <v>0.29292929292929293</v>
      </c>
      <c r="L1208" s="2">
        <f t="shared" si="273"/>
        <v>0.63383838383838387</v>
      </c>
      <c r="M1208" s="2">
        <f t="shared" si="274"/>
        <v>7.3232323232323204E-2</v>
      </c>
      <c r="N1208" s="126"/>
      <c r="O1208" s="126">
        <v>116</v>
      </c>
      <c r="P1208" s="126">
        <v>251</v>
      </c>
      <c r="Q1208" s="126"/>
      <c r="R1208" s="126"/>
      <c r="S1208" s="126"/>
      <c r="T1208" s="126"/>
      <c r="U1208" s="126"/>
      <c r="V1208" s="126"/>
      <c r="W1208" s="126"/>
      <c r="X1208" s="126">
        <v>0</v>
      </c>
      <c r="Y1208" s="126">
        <v>2</v>
      </c>
      <c r="Z1208" s="126">
        <v>0</v>
      </c>
      <c r="AA1208" s="126">
        <v>13</v>
      </c>
      <c r="AB1208" s="126">
        <v>14</v>
      </c>
      <c r="AG1208" t="str">
        <f t="shared" si="268"/>
        <v>Halifax</v>
      </c>
      <c r="AH1208" t="s">
        <v>1474</v>
      </c>
      <c r="AI1208">
        <v>1</v>
      </c>
      <c r="AK1208">
        <v>1</v>
      </c>
      <c r="AL1208" s="105">
        <v>50</v>
      </c>
      <c r="AM1208" s="107">
        <v>25</v>
      </c>
      <c r="AN1208" s="107">
        <v>40</v>
      </c>
      <c r="AO1208" s="111">
        <v>31150</v>
      </c>
      <c r="AP1208" s="111">
        <f t="shared" si="278"/>
        <v>50025</v>
      </c>
      <c r="AQ1208" s="8" t="s">
        <v>2345</v>
      </c>
      <c r="AR1208">
        <f t="shared" si="275"/>
        <v>5031150</v>
      </c>
      <c r="AV1208">
        <v>39.799999999999997</v>
      </c>
      <c r="AW1208">
        <v>0.05</v>
      </c>
      <c r="AX1208">
        <v>39.75</v>
      </c>
    </row>
    <row r="1209" spans="1:50" ht="13" hidden="1" customHeight="1" outlineLevel="1">
      <c r="A1209" t="s">
        <v>1363</v>
      </c>
      <c r="B1209" s="8" t="s">
        <v>2255</v>
      </c>
      <c r="C1209" s="1">
        <f t="shared" si="269"/>
        <v>155</v>
      </c>
      <c r="D1209" s="8">
        <f>IF(N1209&gt;0, RANK(N1209,(N1209:P1209,Q1209:AE1209)),0)</f>
        <v>0</v>
      </c>
      <c r="E1209" s="8">
        <f>IF(O1209&gt;0,RANK(O1209,(N1209:P1209,Q1209:AE1209)),0)</f>
        <v>2</v>
      </c>
      <c r="F1209" s="8">
        <f t="shared" si="270"/>
        <v>1</v>
      </c>
      <c r="G1209" s="61">
        <f t="shared" si="276"/>
        <v>80</v>
      </c>
      <c r="H1209" s="66">
        <f t="shared" si="277"/>
        <v>0.5161290322580645</v>
      </c>
      <c r="I1209" s="7"/>
      <c r="J1209" s="2">
        <f t="shared" si="271"/>
        <v>0</v>
      </c>
      <c r="K1209" s="2">
        <f t="shared" si="272"/>
        <v>0.22580645161290322</v>
      </c>
      <c r="L1209" s="2">
        <f t="shared" si="273"/>
        <v>0.74193548387096775</v>
      </c>
      <c r="M1209" s="2">
        <f t="shared" si="274"/>
        <v>3.2258064516129004E-2</v>
      </c>
      <c r="N1209" s="126"/>
      <c r="O1209" s="126">
        <v>35</v>
      </c>
      <c r="P1209" s="126">
        <v>115</v>
      </c>
      <c r="Q1209" s="126"/>
      <c r="R1209" s="126"/>
      <c r="S1209" s="126"/>
      <c r="T1209" s="126"/>
      <c r="U1209" s="126"/>
      <c r="V1209" s="126"/>
      <c r="W1209" s="126"/>
      <c r="X1209" s="126">
        <v>0</v>
      </c>
      <c r="Y1209" s="126">
        <v>0</v>
      </c>
      <c r="Z1209" s="126">
        <v>0</v>
      </c>
      <c r="AA1209" s="126">
        <v>4</v>
      </c>
      <c r="AB1209" s="126">
        <v>1</v>
      </c>
      <c r="AG1209" t="str">
        <f t="shared" si="268"/>
        <v>Hancock</v>
      </c>
      <c r="AH1209" t="s">
        <v>2</v>
      </c>
      <c r="AI1209">
        <v>1</v>
      </c>
      <c r="AK1209">
        <v>1</v>
      </c>
      <c r="AL1209" s="105">
        <v>50</v>
      </c>
      <c r="AM1209" s="107">
        <v>1</v>
      </c>
      <c r="AN1209" s="107">
        <v>40</v>
      </c>
      <c r="AO1209" s="111">
        <v>31525</v>
      </c>
      <c r="AP1209" s="111">
        <f t="shared" si="278"/>
        <v>50001</v>
      </c>
      <c r="AQ1209" s="8" t="s">
        <v>2345</v>
      </c>
      <c r="AR1209">
        <f t="shared" si="275"/>
        <v>5031525</v>
      </c>
      <c r="AV1209">
        <v>38.46</v>
      </c>
      <c r="AW1209">
        <v>0.02</v>
      </c>
      <c r="AX1209">
        <v>38.44</v>
      </c>
    </row>
    <row r="1210" spans="1:50" ht="13" hidden="1" customHeight="1" outlineLevel="1">
      <c r="A1210" t="s">
        <v>1725</v>
      </c>
      <c r="B1210" s="8" t="s">
        <v>2255</v>
      </c>
      <c r="C1210" s="1">
        <f t="shared" si="269"/>
        <v>1336</v>
      </c>
      <c r="D1210" s="8">
        <f>IF(N1210&gt;0, RANK(N1210,(N1210:P1210,Q1210:AE1210)),0)</f>
        <v>0</v>
      </c>
      <c r="E1210" s="8">
        <f>IF(O1210&gt;0,RANK(O1210,(N1210:P1210,Q1210:AE1210)),0)</f>
        <v>2</v>
      </c>
      <c r="F1210" s="8">
        <f t="shared" si="270"/>
        <v>1</v>
      </c>
      <c r="G1210" s="61">
        <f t="shared" si="276"/>
        <v>689</v>
      </c>
      <c r="H1210" s="66">
        <f t="shared" si="277"/>
        <v>0.51571856287425155</v>
      </c>
      <c r="I1210" s="7"/>
      <c r="J1210" s="2">
        <f t="shared" si="271"/>
        <v>0</v>
      </c>
      <c r="K1210" s="2">
        <f t="shared" si="272"/>
        <v>0.22155688622754491</v>
      </c>
      <c r="L1210" s="2">
        <f t="shared" si="273"/>
        <v>0.73727544910179643</v>
      </c>
      <c r="M1210" s="2">
        <f t="shared" si="274"/>
        <v>4.1167664670658688E-2</v>
      </c>
      <c r="N1210" s="126"/>
      <c r="O1210" s="126">
        <v>296</v>
      </c>
      <c r="P1210" s="126">
        <v>985</v>
      </c>
      <c r="Q1210" s="126"/>
      <c r="R1210" s="126"/>
      <c r="S1210" s="126"/>
      <c r="T1210" s="126"/>
      <c r="U1210" s="126"/>
      <c r="V1210" s="126"/>
      <c r="W1210" s="126"/>
      <c r="X1210" s="126">
        <v>2</v>
      </c>
      <c r="Y1210" s="126">
        <v>10</v>
      </c>
      <c r="Z1210" s="126">
        <v>2</v>
      </c>
      <c r="AA1210" s="126">
        <v>27</v>
      </c>
      <c r="AB1210" s="126">
        <v>14</v>
      </c>
      <c r="AG1210" t="str">
        <f t="shared" si="268"/>
        <v>Hardwick</v>
      </c>
      <c r="AH1210" t="s">
        <v>737</v>
      </c>
      <c r="AI1210">
        <v>1</v>
      </c>
      <c r="AK1210">
        <v>1</v>
      </c>
      <c r="AL1210" s="105">
        <v>50</v>
      </c>
      <c r="AM1210" s="107">
        <v>5</v>
      </c>
      <c r="AN1210" s="107">
        <v>25</v>
      </c>
      <c r="AO1210" s="111">
        <v>31825</v>
      </c>
      <c r="AP1210" s="111">
        <f t="shared" si="278"/>
        <v>50005</v>
      </c>
      <c r="AQ1210" s="8" t="s">
        <v>2345</v>
      </c>
      <c r="AR1210">
        <f t="shared" si="275"/>
        <v>5031825</v>
      </c>
      <c r="AV1210">
        <v>38.89</v>
      </c>
      <c r="AW1210">
        <v>0.36</v>
      </c>
      <c r="AX1210">
        <v>38.53</v>
      </c>
    </row>
    <row r="1211" spans="1:50" ht="13" hidden="1" customHeight="1" outlineLevel="1">
      <c r="A1211" t="s">
        <v>329</v>
      </c>
      <c r="B1211" s="8" t="s">
        <v>2255</v>
      </c>
      <c r="C1211" s="1">
        <f t="shared" si="269"/>
        <v>4753</v>
      </c>
      <c r="D1211" s="8">
        <f>IF(N1211&gt;0, RANK(N1211,(N1211:P1211,Q1211:AE1211)),0)</f>
        <v>0</v>
      </c>
      <c r="E1211" s="8">
        <f>IF(O1211&gt;0,RANK(O1211,(N1211:P1211,Q1211:AE1211)),0)</f>
        <v>2</v>
      </c>
      <c r="F1211" s="8">
        <f t="shared" si="270"/>
        <v>1</v>
      </c>
      <c r="G1211" s="61">
        <f t="shared" si="276"/>
        <v>2281</v>
      </c>
      <c r="H1211" s="66">
        <f t="shared" si="277"/>
        <v>0.47990742688828109</v>
      </c>
      <c r="I1211" s="7"/>
      <c r="J1211" s="2">
        <f t="shared" si="271"/>
        <v>0</v>
      </c>
      <c r="K1211" s="2">
        <f t="shared" si="272"/>
        <v>0.24090048390490218</v>
      </c>
      <c r="L1211" s="2">
        <f t="shared" si="273"/>
        <v>0.72080791079318329</v>
      </c>
      <c r="M1211" s="2">
        <f t="shared" si="274"/>
        <v>3.8291605301914555E-2</v>
      </c>
      <c r="N1211" s="126"/>
      <c r="O1211" s="126">
        <v>1145</v>
      </c>
      <c r="P1211" s="126">
        <v>3426</v>
      </c>
      <c r="Q1211" s="126"/>
      <c r="R1211" s="126"/>
      <c r="S1211" s="126"/>
      <c r="T1211" s="126"/>
      <c r="U1211" s="126"/>
      <c r="V1211" s="126"/>
      <c r="W1211" s="126"/>
      <c r="X1211" s="126">
        <v>4</v>
      </c>
      <c r="Y1211" s="126">
        <v>32</v>
      </c>
      <c r="Z1211" s="126">
        <v>11</v>
      </c>
      <c r="AA1211" s="126">
        <v>104</v>
      </c>
      <c r="AB1211" s="126">
        <v>31</v>
      </c>
      <c r="AG1211" t="str">
        <f t="shared" si="268"/>
        <v>Hartford</v>
      </c>
      <c r="AH1211" t="s">
        <v>2103</v>
      </c>
      <c r="AI1211">
        <v>1</v>
      </c>
      <c r="AK1211">
        <v>1</v>
      </c>
      <c r="AL1211" s="105">
        <v>50</v>
      </c>
      <c r="AM1211" s="107">
        <v>27</v>
      </c>
      <c r="AN1211" s="107">
        <v>40</v>
      </c>
      <c r="AO1211" s="111">
        <v>32275</v>
      </c>
      <c r="AP1211" s="111">
        <f t="shared" si="278"/>
        <v>50027</v>
      </c>
      <c r="AQ1211" s="8" t="s">
        <v>2345</v>
      </c>
      <c r="AR1211">
        <f t="shared" si="275"/>
        <v>5032275</v>
      </c>
      <c r="AV1211">
        <v>45.9</v>
      </c>
      <c r="AW1211">
        <v>0.75</v>
      </c>
      <c r="AX1211">
        <v>45.15</v>
      </c>
    </row>
    <row r="1212" spans="1:50" ht="13" hidden="1" customHeight="1" outlineLevel="1">
      <c r="A1212" t="s">
        <v>1410</v>
      </c>
      <c r="B1212" s="8" t="s">
        <v>2255</v>
      </c>
      <c r="C1212" s="1">
        <f t="shared" si="269"/>
        <v>1804</v>
      </c>
      <c r="D1212" s="8">
        <f>IF(N1212&gt;0, RANK(N1212,(N1212:P1212,Q1212:AE1212)),0)</f>
        <v>0</v>
      </c>
      <c r="E1212" s="8">
        <f>IF(O1212&gt;0,RANK(O1212,(N1212:P1212,Q1212:AE1212)),0)</f>
        <v>2</v>
      </c>
      <c r="F1212" s="8">
        <f t="shared" si="270"/>
        <v>1</v>
      </c>
      <c r="G1212" s="61">
        <f t="shared" si="276"/>
        <v>819</v>
      </c>
      <c r="H1212" s="66">
        <f t="shared" si="277"/>
        <v>0.4539911308203991</v>
      </c>
      <c r="I1212" s="7"/>
      <c r="J1212" s="2">
        <f t="shared" si="271"/>
        <v>0</v>
      </c>
      <c r="K1212" s="2">
        <f t="shared" si="272"/>
        <v>0.25221729490022171</v>
      </c>
      <c r="L1212" s="2">
        <f t="shared" si="273"/>
        <v>0.70620842572062081</v>
      </c>
      <c r="M1212" s="2">
        <f t="shared" si="274"/>
        <v>4.1574279379157475E-2</v>
      </c>
      <c r="N1212" s="126"/>
      <c r="O1212" s="126">
        <v>455</v>
      </c>
      <c r="P1212" s="126">
        <v>1274</v>
      </c>
      <c r="Q1212" s="126"/>
      <c r="R1212" s="126"/>
      <c r="S1212" s="126"/>
      <c r="T1212" s="126"/>
      <c r="U1212" s="126"/>
      <c r="V1212" s="126"/>
      <c r="W1212" s="126"/>
      <c r="X1212" s="126">
        <v>0</v>
      </c>
      <c r="Y1212" s="126">
        <v>10</v>
      </c>
      <c r="Z1212" s="126">
        <v>1</v>
      </c>
      <c r="AA1212" s="126">
        <v>56</v>
      </c>
      <c r="AB1212" s="126">
        <v>8</v>
      </c>
      <c r="AG1212" t="str">
        <f t="shared" si="268"/>
        <v>Hartland</v>
      </c>
      <c r="AH1212" t="s">
        <v>2103</v>
      </c>
      <c r="AI1212">
        <v>1</v>
      </c>
      <c r="AK1212">
        <v>1</v>
      </c>
      <c r="AL1212" s="105">
        <v>50</v>
      </c>
      <c r="AM1212" s="107">
        <v>27</v>
      </c>
      <c r="AN1212" s="107">
        <v>45</v>
      </c>
      <c r="AO1212" s="111">
        <v>32425</v>
      </c>
      <c r="AP1212" s="111">
        <f t="shared" si="278"/>
        <v>50027</v>
      </c>
      <c r="AQ1212" s="8" t="s">
        <v>2345</v>
      </c>
      <c r="AR1212">
        <f t="shared" si="275"/>
        <v>5032425</v>
      </c>
      <c r="AV1212">
        <v>45.19</v>
      </c>
      <c r="AW1212">
        <v>0.24</v>
      </c>
      <c r="AX1212">
        <v>44.96</v>
      </c>
    </row>
    <row r="1213" spans="1:50" ht="13" hidden="1" customHeight="1" outlineLevel="1">
      <c r="A1213" t="s">
        <v>836</v>
      </c>
      <c r="B1213" s="8" t="s">
        <v>2255</v>
      </c>
      <c r="C1213" s="1">
        <f t="shared" si="269"/>
        <v>1289</v>
      </c>
      <c r="D1213" s="8">
        <f>IF(N1213&gt;0, RANK(N1213,(N1213:P1213,Q1213:AE1213)),0)</f>
        <v>0</v>
      </c>
      <c r="E1213" s="8">
        <f>IF(O1213&gt;0,RANK(O1213,(N1213:P1213,Q1213:AE1213)),0)</f>
        <v>2</v>
      </c>
      <c r="F1213" s="8">
        <f t="shared" si="270"/>
        <v>1</v>
      </c>
      <c r="G1213" s="61">
        <f t="shared" si="276"/>
        <v>508</v>
      </c>
      <c r="H1213" s="66">
        <f t="shared" si="277"/>
        <v>0.39410395655546937</v>
      </c>
      <c r="I1213" s="7"/>
      <c r="J1213" s="2">
        <f t="shared" si="271"/>
        <v>0</v>
      </c>
      <c r="K1213" s="2">
        <f t="shared" si="272"/>
        <v>0.28316524437548485</v>
      </c>
      <c r="L1213" s="2">
        <f t="shared" si="273"/>
        <v>0.67726920093095422</v>
      </c>
      <c r="M1213" s="2">
        <f t="shared" si="274"/>
        <v>3.9565554693560934E-2</v>
      </c>
      <c r="N1213" s="126"/>
      <c r="O1213" s="126">
        <v>365</v>
      </c>
      <c r="P1213" s="126">
        <v>873</v>
      </c>
      <c r="Q1213" s="126"/>
      <c r="R1213" s="126"/>
      <c r="S1213" s="126"/>
      <c r="T1213" s="126"/>
      <c r="U1213" s="126"/>
      <c r="V1213" s="126"/>
      <c r="W1213" s="126"/>
      <c r="X1213" s="126">
        <v>1</v>
      </c>
      <c r="Y1213" s="126">
        <v>18</v>
      </c>
      <c r="Z1213" s="126">
        <v>4</v>
      </c>
      <c r="AA1213" s="126">
        <v>21</v>
      </c>
      <c r="AB1213" s="126">
        <v>7</v>
      </c>
      <c r="AG1213" t="str">
        <f t="shared" si="268"/>
        <v>Highgate</v>
      </c>
      <c r="AH1213" t="s">
        <v>501</v>
      </c>
      <c r="AI1213">
        <v>1</v>
      </c>
      <c r="AK1213">
        <v>1</v>
      </c>
      <c r="AL1213" s="105">
        <v>50</v>
      </c>
      <c r="AM1213" s="107">
        <v>11</v>
      </c>
      <c r="AN1213" s="107">
        <v>50</v>
      </c>
      <c r="AO1213" s="111">
        <v>33025</v>
      </c>
      <c r="AP1213" s="111">
        <f t="shared" si="278"/>
        <v>50011</v>
      </c>
      <c r="AQ1213" s="8" t="s">
        <v>2345</v>
      </c>
      <c r="AR1213">
        <f t="shared" si="275"/>
        <v>5033025</v>
      </c>
      <c r="AV1213">
        <v>59.89</v>
      </c>
      <c r="AW1213">
        <v>8.74</v>
      </c>
      <c r="AX1213">
        <v>51.14</v>
      </c>
    </row>
    <row r="1214" spans="1:50" ht="13" hidden="1" customHeight="1" outlineLevel="1">
      <c r="A1214" t="s">
        <v>837</v>
      </c>
      <c r="B1214" s="8" t="s">
        <v>2255</v>
      </c>
      <c r="C1214" s="1">
        <f t="shared" si="269"/>
        <v>2403</v>
      </c>
      <c r="D1214" s="8">
        <f>IF(N1214&gt;0, RANK(N1214,(N1214:P1214,Q1214:AE1214)),0)</f>
        <v>0</v>
      </c>
      <c r="E1214" s="8">
        <f>IF(O1214&gt;0,RANK(O1214,(N1214:P1214,Q1214:AE1214)),0)</f>
        <v>2</v>
      </c>
      <c r="F1214" s="8">
        <f t="shared" si="270"/>
        <v>1</v>
      </c>
      <c r="G1214" s="61">
        <f t="shared" si="276"/>
        <v>1271</v>
      </c>
      <c r="H1214" s="66">
        <f t="shared" si="277"/>
        <v>0.5289221806075739</v>
      </c>
      <c r="I1214" s="7"/>
      <c r="J1214" s="2">
        <f t="shared" si="271"/>
        <v>0</v>
      </c>
      <c r="K1214" s="2">
        <f t="shared" si="272"/>
        <v>0.22347066167290885</v>
      </c>
      <c r="L1214" s="2">
        <f t="shared" si="273"/>
        <v>0.75239284228048275</v>
      </c>
      <c r="M1214" s="2">
        <f t="shared" si="274"/>
        <v>2.4136496046608391E-2</v>
      </c>
      <c r="N1214" s="126"/>
      <c r="O1214" s="126">
        <v>537</v>
      </c>
      <c r="P1214" s="126">
        <v>1808</v>
      </c>
      <c r="Q1214" s="126"/>
      <c r="R1214" s="126"/>
      <c r="S1214" s="126"/>
      <c r="T1214" s="126"/>
      <c r="U1214" s="126"/>
      <c r="V1214" s="126"/>
      <c r="W1214" s="126"/>
      <c r="X1214" s="126">
        <v>2</v>
      </c>
      <c r="Y1214" s="126">
        <v>9</v>
      </c>
      <c r="Z1214" s="126">
        <v>4</v>
      </c>
      <c r="AA1214" s="126">
        <v>32</v>
      </c>
      <c r="AB1214" s="126">
        <v>11</v>
      </c>
      <c r="AG1214" t="str">
        <f t="shared" si="268"/>
        <v>Hinesburg</v>
      </c>
      <c r="AH1214" t="s">
        <v>1497</v>
      </c>
      <c r="AI1214">
        <v>1</v>
      </c>
      <c r="AK1214">
        <v>1</v>
      </c>
      <c r="AL1214" s="105">
        <v>50</v>
      </c>
      <c r="AM1214" s="107">
        <v>7</v>
      </c>
      <c r="AN1214" s="107">
        <v>35</v>
      </c>
      <c r="AO1214" s="111">
        <v>33475</v>
      </c>
      <c r="AP1214" s="111">
        <f t="shared" si="278"/>
        <v>50007</v>
      </c>
      <c r="AQ1214" s="8" t="s">
        <v>2345</v>
      </c>
      <c r="AR1214">
        <f t="shared" si="275"/>
        <v>5033475</v>
      </c>
      <c r="AV1214">
        <v>40.119999999999997</v>
      </c>
      <c r="AW1214">
        <v>0.3</v>
      </c>
      <c r="AX1214">
        <v>39.81</v>
      </c>
    </row>
    <row r="1215" spans="1:50" ht="13" hidden="1" customHeight="1" outlineLevel="1">
      <c r="A1215" t="s">
        <v>1892</v>
      </c>
      <c r="B1215" s="8" t="s">
        <v>2255</v>
      </c>
      <c r="C1215" s="1">
        <f t="shared" si="269"/>
        <v>294</v>
      </c>
      <c r="D1215" s="8">
        <f>IF(N1215&gt;0, RANK(N1215,(N1215:P1215,Q1215:AE1215)),0)</f>
        <v>0</v>
      </c>
      <c r="E1215" s="8">
        <f>IF(O1215&gt;0,RANK(O1215,(N1215:P1215,Q1215:AE1215)),0)</f>
        <v>2</v>
      </c>
      <c r="F1215" s="8">
        <f t="shared" si="270"/>
        <v>1</v>
      </c>
      <c r="G1215" s="61">
        <f t="shared" si="276"/>
        <v>112</v>
      </c>
      <c r="H1215" s="66">
        <f t="shared" si="277"/>
        <v>0.38095238095238093</v>
      </c>
      <c r="I1215" s="7"/>
      <c r="J1215" s="2">
        <f t="shared" si="271"/>
        <v>0</v>
      </c>
      <c r="K1215" s="2">
        <f t="shared" si="272"/>
        <v>0.28911564625850339</v>
      </c>
      <c r="L1215" s="2">
        <f t="shared" si="273"/>
        <v>0.67006802721088432</v>
      </c>
      <c r="M1215" s="2">
        <f t="shared" si="274"/>
        <v>4.081632653061229E-2</v>
      </c>
      <c r="N1215" s="126"/>
      <c r="O1215" s="126">
        <v>85</v>
      </c>
      <c r="P1215" s="126">
        <v>197</v>
      </c>
      <c r="Q1215" s="126"/>
      <c r="R1215" s="126"/>
      <c r="S1215" s="126"/>
      <c r="T1215" s="126"/>
      <c r="U1215" s="126"/>
      <c r="V1215" s="126"/>
      <c r="W1215" s="126"/>
      <c r="X1215" s="126">
        <v>0</v>
      </c>
      <c r="Y1215" s="126">
        <v>2</v>
      </c>
      <c r="Z1215" s="126">
        <v>3</v>
      </c>
      <c r="AA1215" s="126">
        <v>3</v>
      </c>
      <c r="AB1215" s="126">
        <v>4</v>
      </c>
      <c r="AG1215" t="str">
        <f t="shared" si="268"/>
        <v>Holland</v>
      </c>
      <c r="AH1215" t="s">
        <v>325</v>
      </c>
      <c r="AI1215">
        <v>1</v>
      </c>
      <c r="AK1215">
        <v>1</v>
      </c>
      <c r="AL1215" s="105">
        <v>50</v>
      </c>
      <c r="AM1215" s="107">
        <v>19</v>
      </c>
      <c r="AN1215" s="107">
        <v>50</v>
      </c>
      <c r="AO1215" s="111">
        <v>33775</v>
      </c>
      <c r="AP1215" s="111">
        <f t="shared" si="278"/>
        <v>50019</v>
      </c>
      <c r="AQ1215" s="8" t="s">
        <v>2345</v>
      </c>
      <c r="AR1215">
        <f t="shared" si="275"/>
        <v>5033775</v>
      </c>
      <c r="AV1215">
        <v>38.229999999999997</v>
      </c>
      <c r="AW1215">
        <v>0.63</v>
      </c>
      <c r="AX1215">
        <v>37.6</v>
      </c>
    </row>
    <row r="1216" spans="1:50" ht="13" hidden="1" customHeight="1" outlineLevel="1">
      <c r="A1216" t="s">
        <v>1223</v>
      </c>
      <c r="B1216" s="8" t="s">
        <v>2255</v>
      </c>
      <c r="C1216" s="1">
        <f t="shared" si="269"/>
        <v>353</v>
      </c>
      <c r="D1216" s="8">
        <f>IF(N1216&gt;0, RANK(N1216,(N1216:P1216,Q1216:AE1216)),0)</f>
        <v>0</v>
      </c>
      <c r="E1216" s="8">
        <f>IF(O1216&gt;0,RANK(O1216,(N1216:P1216,Q1216:AE1216)),0)</f>
        <v>2</v>
      </c>
      <c r="F1216" s="8">
        <f t="shared" si="270"/>
        <v>1</v>
      </c>
      <c r="G1216" s="61">
        <f t="shared" si="276"/>
        <v>73</v>
      </c>
      <c r="H1216" s="66">
        <f t="shared" si="277"/>
        <v>0.20679886685552407</v>
      </c>
      <c r="I1216" s="7"/>
      <c r="J1216" s="2">
        <f t="shared" si="271"/>
        <v>0</v>
      </c>
      <c r="K1216" s="2">
        <f t="shared" si="272"/>
        <v>0.36827195467422097</v>
      </c>
      <c r="L1216" s="2">
        <f t="shared" si="273"/>
        <v>0.57507082152974509</v>
      </c>
      <c r="M1216" s="2">
        <f t="shared" si="274"/>
        <v>5.6657223796033884E-2</v>
      </c>
      <c r="N1216" s="126"/>
      <c r="O1216" s="126">
        <v>130</v>
      </c>
      <c r="P1216" s="126">
        <v>203</v>
      </c>
      <c r="Q1216" s="126"/>
      <c r="R1216" s="126"/>
      <c r="S1216" s="126"/>
      <c r="T1216" s="126"/>
      <c r="U1216" s="126"/>
      <c r="V1216" s="126"/>
      <c r="W1216" s="126"/>
      <c r="X1216" s="126">
        <v>1</v>
      </c>
      <c r="Y1216" s="126">
        <v>1</v>
      </c>
      <c r="Z1216" s="126">
        <v>7</v>
      </c>
      <c r="AA1216" s="126">
        <v>7</v>
      </c>
      <c r="AB1216" s="126">
        <v>4</v>
      </c>
      <c r="AG1216" t="str">
        <f t="shared" si="268"/>
        <v>Hubbardton</v>
      </c>
      <c r="AH1216" t="s">
        <v>689</v>
      </c>
      <c r="AI1216">
        <v>1</v>
      </c>
      <c r="AK1216">
        <v>1</v>
      </c>
      <c r="AL1216" s="105">
        <v>50</v>
      </c>
      <c r="AM1216" s="107">
        <v>21</v>
      </c>
      <c r="AN1216" s="107">
        <v>40</v>
      </c>
      <c r="AO1216" s="111">
        <v>34450</v>
      </c>
      <c r="AP1216" s="111">
        <f t="shared" si="278"/>
        <v>50021</v>
      </c>
      <c r="AQ1216" s="8" t="s">
        <v>2345</v>
      </c>
      <c r="AR1216">
        <f t="shared" si="275"/>
        <v>5034450</v>
      </c>
      <c r="AV1216">
        <v>28.85</v>
      </c>
      <c r="AW1216">
        <v>1.33</v>
      </c>
      <c r="AX1216">
        <v>27.52</v>
      </c>
    </row>
    <row r="1217" spans="1:50" ht="13" hidden="1" customHeight="1" outlineLevel="1">
      <c r="A1217" t="s">
        <v>1224</v>
      </c>
      <c r="B1217" s="8" t="s">
        <v>2255</v>
      </c>
      <c r="C1217" s="1">
        <f t="shared" si="269"/>
        <v>1111</v>
      </c>
      <c r="D1217" s="8">
        <f>IF(N1217&gt;0, RANK(N1217,(N1217:P1217,Q1217:AE1217)),0)</f>
        <v>0</v>
      </c>
      <c r="E1217" s="8">
        <f>IF(O1217&gt;0,RANK(O1217,(N1217:P1217,Q1217:AE1217)),0)</f>
        <v>2</v>
      </c>
      <c r="F1217" s="8">
        <f t="shared" si="270"/>
        <v>1</v>
      </c>
      <c r="G1217" s="61">
        <f t="shared" si="276"/>
        <v>735</v>
      </c>
      <c r="H1217" s="66">
        <f t="shared" si="277"/>
        <v>0.66156615661566154</v>
      </c>
      <c r="I1217" s="7"/>
      <c r="J1217" s="2">
        <f t="shared" si="271"/>
        <v>0</v>
      </c>
      <c r="K1217" s="2">
        <f t="shared" si="272"/>
        <v>0.15391539153915393</v>
      </c>
      <c r="L1217" s="2">
        <f t="shared" si="273"/>
        <v>0.81548154815481544</v>
      </c>
      <c r="M1217" s="2">
        <f t="shared" si="274"/>
        <v>3.0603060306030661E-2</v>
      </c>
      <c r="N1217" s="126"/>
      <c r="O1217" s="126">
        <v>171</v>
      </c>
      <c r="P1217" s="126">
        <v>906</v>
      </c>
      <c r="Q1217" s="126"/>
      <c r="R1217" s="126"/>
      <c r="S1217" s="126"/>
      <c r="T1217" s="126"/>
      <c r="U1217" s="126"/>
      <c r="V1217" s="126"/>
      <c r="W1217" s="126"/>
      <c r="X1217" s="126">
        <v>0</v>
      </c>
      <c r="Y1217" s="126">
        <v>6</v>
      </c>
      <c r="Z1217" s="126">
        <v>1</v>
      </c>
      <c r="AA1217" s="126">
        <v>19</v>
      </c>
      <c r="AB1217" s="126">
        <v>8</v>
      </c>
      <c r="AG1217" t="str">
        <f t="shared" si="268"/>
        <v>Huntington</v>
      </c>
      <c r="AH1217" t="s">
        <v>1497</v>
      </c>
      <c r="AI1217">
        <v>1</v>
      </c>
      <c r="AK1217">
        <v>1</v>
      </c>
      <c r="AL1217" s="105">
        <v>50</v>
      </c>
      <c r="AM1217" s="107">
        <v>7</v>
      </c>
      <c r="AN1217" s="107">
        <v>40</v>
      </c>
      <c r="AO1217" s="111">
        <v>34600</v>
      </c>
      <c r="AP1217" s="111">
        <f t="shared" si="278"/>
        <v>50007</v>
      </c>
      <c r="AQ1217" s="8" t="s">
        <v>2345</v>
      </c>
      <c r="AR1217">
        <f t="shared" si="275"/>
        <v>5034600</v>
      </c>
      <c r="AV1217">
        <v>38.15</v>
      </c>
      <c r="AW1217">
        <v>0.01</v>
      </c>
      <c r="AX1217">
        <v>38.14</v>
      </c>
    </row>
    <row r="1218" spans="1:50" ht="13" hidden="1" customHeight="1" outlineLevel="1">
      <c r="A1218" t="s">
        <v>1899</v>
      </c>
      <c r="B1218" s="8" t="s">
        <v>2255</v>
      </c>
      <c r="C1218" s="1">
        <f t="shared" si="269"/>
        <v>1414</v>
      </c>
      <c r="D1218" s="8">
        <f>IF(N1218&gt;0, RANK(N1218,(N1218:P1218,Q1218:AE1218)),0)</f>
        <v>0</v>
      </c>
      <c r="E1218" s="8">
        <f>IF(O1218&gt;0,RANK(O1218,(N1218:P1218,Q1218:AE1218)),0)</f>
        <v>2</v>
      </c>
      <c r="F1218" s="8">
        <f t="shared" si="270"/>
        <v>1</v>
      </c>
      <c r="G1218" s="61">
        <f t="shared" si="276"/>
        <v>734</v>
      </c>
      <c r="H1218" s="66">
        <f t="shared" si="277"/>
        <v>0.51909476661951914</v>
      </c>
      <c r="I1218" s="7"/>
      <c r="J1218" s="2">
        <f t="shared" si="271"/>
        <v>0</v>
      </c>
      <c r="K1218" s="2">
        <f t="shared" si="272"/>
        <v>0.22277227722772278</v>
      </c>
      <c r="L1218" s="2">
        <f t="shared" si="273"/>
        <v>0.74186704384724189</v>
      </c>
      <c r="M1218" s="2">
        <f t="shared" si="274"/>
        <v>3.536067892503536E-2</v>
      </c>
      <c r="N1218" s="126"/>
      <c r="O1218" s="126">
        <v>315</v>
      </c>
      <c r="P1218" s="126">
        <v>1049</v>
      </c>
      <c r="Q1218" s="126"/>
      <c r="R1218" s="126"/>
      <c r="S1218" s="126"/>
      <c r="T1218" s="126"/>
      <c r="U1218" s="126"/>
      <c r="V1218" s="126"/>
      <c r="W1218" s="126"/>
      <c r="X1218" s="126">
        <v>3</v>
      </c>
      <c r="Y1218" s="126">
        <v>11</v>
      </c>
      <c r="Z1218" s="126">
        <v>5</v>
      </c>
      <c r="AA1218" s="126">
        <v>21</v>
      </c>
      <c r="AB1218" s="126">
        <v>10</v>
      </c>
      <c r="AG1218" t="str">
        <f t="shared" si="268"/>
        <v>Hyde Park</v>
      </c>
      <c r="AH1218" t="s">
        <v>1797</v>
      </c>
      <c r="AI1218">
        <v>1</v>
      </c>
      <c r="AK1218">
        <v>1</v>
      </c>
      <c r="AL1218" s="105">
        <v>50</v>
      </c>
      <c r="AM1218" s="107">
        <v>15</v>
      </c>
      <c r="AN1218" s="107">
        <v>25</v>
      </c>
      <c r="AO1218" s="111">
        <v>35050</v>
      </c>
      <c r="AP1218" s="111">
        <f t="shared" si="278"/>
        <v>50015</v>
      </c>
      <c r="AQ1218" s="8" t="s">
        <v>2345</v>
      </c>
      <c r="AR1218">
        <f t="shared" si="275"/>
        <v>5035050</v>
      </c>
      <c r="AV1218">
        <v>39</v>
      </c>
      <c r="AW1218">
        <v>1.1200000000000001</v>
      </c>
      <c r="AX1218">
        <v>37.880000000000003</v>
      </c>
    </row>
    <row r="1219" spans="1:50" ht="13" hidden="1" customHeight="1" outlineLevel="1">
      <c r="A1219" t="s">
        <v>1253</v>
      </c>
      <c r="B1219" s="8" t="s">
        <v>2255</v>
      </c>
      <c r="C1219" s="1">
        <f t="shared" si="269"/>
        <v>229</v>
      </c>
      <c r="D1219" s="8">
        <f>IF(N1219&gt;0, RANK(N1219,(N1219:P1219,Q1219:AE1219)),0)</f>
        <v>0</v>
      </c>
      <c r="E1219" s="8">
        <f>IF(O1219&gt;0,RANK(O1219,(N1219:P1219,Q1219:AE1219)),0)</f>
        <v>2</v>
      </c>
      <c r="F1219" s="8">
        <f t="shared" si="270"/>
        <v>1</v>
      </c>
      <c r="G1219" s="61">
        <f t="shared" si="276"/>
        <v>59</v>
      </c>
      <c r="H1219" s="66">
        <f t="shared" si="277"/>
        <v>0.2576419213973799</v>
      </c>
      <c r="I1219" s="7"/>
      <c r="J1219" s="2">
        <f t="shared" si="271"/>
        <v>0</v>
      </c>
      <c r="K1219" s="2">
        <f t="shared" si="272"/>
        <v>0.35807860262008734</v>
      </c>
      <c r="L1219" s="2">
        <f t="shared" si="273"/>
        <v>0.61572052401746724</v>
      </c>
      <c r="M1219" s="2">
        <f t="shared" si="274"/>
        <v>2.6200873362445476E-2</v>
      </c>
      <c r="N1219" s="126"/>
      <c r="O1219" s="126">
        <v>82</v>
      </c>
      <c r="P1219" s="126">
        <v>141</v>
      </c>
      <c r="Q1219" s="126"/>
      <c r="R1219" s="126"/>
      <c r="S1219" s="126"/>
      <c r="T1219" s="126"/>
      <c r="U1219" s="126"/>
      <c r="V1219" s="126"/>
      <c r="W1219" s="126"/>
      <c r="X1219" s="126">
        <v>0</v>
      </c>
      <c r="Y1219" s="126">
        <v>2</v>
      </c>
      <c r="Z1219" s="126">
        <v>0</v>
      </c>
      <c r="AA1219" s="126">
        <v>3</v>
      </c>
      <c r="AB1219" s="126">
        <v>1</v>
      </c>
      <c r="AG1219" t="str">
        <f t="shared" si="268"/>
        <v>Ira</v>
      </c>
      <c r="AH1219" t="s">
        <v>689</v>
      </c>
      <c r="AI1219">
        <v>1</v>
      </c>
      <c r="AK1219">
        <v>1</v>
      </c>
      <c r="AL1219" s="105">
        <v>50</v>
      </c>
      <c r="AM1219" s="107">
        <v>21</v>
      </c>
      <c r="AN1219" s="107">
        <v>45</v>
      </c>
      <c r="AO1219" s="111">
        <v>35425</v>
      </c>
      <c r="AP1219" s="111">
        <f t="shared" si="278"/>
        <v>50021</v>
      </c>
      <c r="AQ1219" s="8" t="s">
        <v>2345</v>
      </c>
      <c r="AR1219">
        <f t="shared" si="275"/>
        <v>5035425</v>
      </c>
      <c r="AV1219">
        <v>21.32</v>
      </c>
      <c r="AW1219">
        <v>0</v>
      </c>
      <c r="AX1219">
        <v>21.32</v>
      </c>
    </row>
    <row r="1220" spans="1:50" ht="13" hidden="1" customHeight="1" outlineLevel="1">
      <c r="A1220" t="s">
        <v>1109</v>
      </c>
      <c r="B1220" s="8" t="s">
        <v>2255</v>
      </c>
      <c r="C1220" s="1">
        <f t="shared" si="269"/>
        <v>520</v>
      </c>
      <c r="D1220" s="8">
        <f>IF(N1220&gt;0, RANK(N1220,(N1220:P1220,Q1220:AE1220)),0)</f>
        <v>0</v>
      </c>
      <c r="E1220" s="8">
        <f>IF(O1220&gt;0,RANK(O1220,(N1220:P1220,Q1220:AE1220)),0)</f>
        <v>2</v>
      </c>
      <c r="F1220" s="8">
        <f t="shared" si="270"/>
        <v>1</v>
      </c>
      <c r="G1220" s="61">
        <f t="shared" si="276"/>
        <v>185</v>
      </c>
      <c r="H1220" s="66">
        <f t="shared" si="277"/>
        <v>0.35576923076923078</v>
      </c>
      <c r="I1220" s="7"/>
      <c r="J1220" s="2">
        <f t="shared" si="271"/>
        <v>0</v>
      </c>
      <c r="K1220" s="2">
        <f t="shared" si="272"/>
        <v>0.30384615384615382</v>
      </c>
      <c r="L1220" s="2">
        <f t="shared" si="273"/>
        <v>0.6596153846153846</v>
      </c>
      <c r="M1220" s="2">
        <f t="shared" si="274"/>
        <v>3.653846153846152E-2</v>
      </c>
      <c r="N1220" s="126"/>
      <c r="O1220" s="126">
        <v>158</v>
      </c>
      <c r="P1220" s="126">
        <v>343</v>
      </c>
      <c r="Q1220" s="126"/>
      <c r="R1220" s="126"/>
      <c r="S1220" s="126"/>
      <c r="T1220" s="126"/>
      <c r="U1220" s="126"/>
      <c r="V1220" s="126"/>
      <c r="W1220" s="126"/>
      <c r="X1220" s="126">
        <v>0</v>
      </c>
      <c r="Y1220" s="126">
        <v>5</v>
      </c>
      <c r="Z1220" s="126">
        <v>3</v>
      </c>
      <c r="AA1220" s="126">
        <v>9</v>
      </c>
      <c r="AB1220" s="126">
        <v>2</v>
      </c>
      <c r="AG1220" t="str">
        <f t="shared" si="268"/>
        <v>Irasburg</v>
      </c>
      <c r="AH1220" t="s">
        <v>325</v>
      </c>
      <c r="AI1220">
        <v>1</v>
      </c>
      <c r="AK1220">
        <v>1</v>
      </c>
      <c r="AL1220" s="105">
        <v>50</v>
      </c>
      <c r="AM1220" s="107">
        <v>19</v>
      </c>
      <c r="AN1220" s="107">
        <v>55</v>
      </c>
      <c r="AO1220" s="111">
        <v>35575</v>
      </c>
      <c r="AP1220" s="111">
        <f t="shared" si="278"/>
        <v>50019</v>
      </c>
      <c r="AQ1220" s="8" t="s">
        <v>2345</v>
      </c>
      <c r="AR1220">
        <f t="shared" si="275"/>
        <v>5035575</v>
      </c>
      <c r="AV1220">
        <v>40.590000000000003</v>
      </c>
      <c r="AW1220">
        <v>0.06</v>
      </c>
      <c r="AX1220">
        <v>40.53</v>
      </c>
    </row>
    <row r="1221" spans="1:50" ht="13" hidden="1" customHeight="1" outlineLevel="1">
      <c r="A1221" t="s">
        <v>1094</v>
      </c>
      <c r="B1221" s="8" t="s">
        <v>2255</v>
      </c>
      <c r="C1221" s="1">
        <f t="shared" si="269"/>
        <v>292</v>
      </c>
      <c r="D1221" s="8">
        <f>IF(N1221&gt;0, RANK(N1221,(N1221:P1221,Q1221:AE1221)),0)</f>
        <v>0</v>
      </c>
      <c r="E1221" s="8">
        <f>IF(O1221&gt;0,RANK(O1221,(N1221:P1221,Q1221:AE1221)),0)</f>
        <v>2</v>
      </c>
      <c r="F1221" s="8">
        <f t="shared" si="270"/>
        <v>1</v>
      </c>
      <c r="G1221" s="61">
        <f t="shared" si="276"/>
        <v>123</v>
      </c>
      <c r="H1221" s="66">
        <f t="shared" si="277"/>
        <v>0.42123287671232879</v>
      </c>
      <c r="I1221" s="7"/>
      <c r="J1221" s="2">
        <f t="shared" si="271"/>
        <v>0</v>
      </c>
      <c r="K1221" s="2">
        <f t="shared" si="272"/>
        <v>0.26712328767123289</v>
      </c>
      <c r="L1221" s="2">
        <f t="shared" si="273"/>
        <v>0.68835616438356162</v>
      </c>
      <c r="M1221" s="2">
        <f t="shared" si="274"/>
        <v>4.4520547945205546E-2</v>
      </c>
      <c r="N1221" s="126"/>
      <c r="O1221" s="126">
        <v>78</v>
      </c>
      <c r="P1221" s="126">
        <v>201</v>
      </c>
      <c r="Q1221" s="126"/>
      <c r="R1221" s="126"/>
      <c r="S1221" s="126"/>
      <c r="T1221" s="126"/>
      <c r="U1221" s="126"/>
      <c r="V1221" s="126"/>
      <c r="W1221" s="126"/>
      <c r="X1221" s="126">
        <v>0</v>
      </c>
      <c r="Y1221" s="126">
        <v>3</v>
      </c>
      <c r="Z1221" s="126">
        <v>2</v>
      </c>
      <c r="AA1221" s="126">
        <v>5</v>
      </c>
      <c r="AB1221" s="126">
        <v>3</v>
      </c>
      <c r="AG1221" t="str">
        <f t="shared" si="268"/>
        <v>Isle La Motte</v>
      </c>
      <c r="AH1221" t="s">
        <v>1210</v>
      </c>
      <c r="AI1221">
        <v>1</v>
      </c>
      <c r="AK1221">
        <v>1</v>
      </c>
      <c r="AL1221" s="105">
        <v>50</v>
      </c>
      <c r="AM1221" s="107">
        <v>13</v>
      </c>
      <c r="AN1221" s="107">
        <v>15</v>
      </c>
      <c r="AO1221" s="111">
        <v>35875</v>
      </c>
      <c r="AP1221" s="111">
        <f t="shared" si="278"/>
        <v>50013</v>
      </c>
      <c r="AQ1221" s="8" t="s">
        <v>2345</v>
      </c>
      <c r="AR1221">
        <f t="shared" si="275"/>
        <v>5035875</v>
      </c>
      <c r="AV1221">
        <v>16.66</v>
      </c>
      <c r="AW1221">
        <v>8.6999999999999993</v>
      </c>
      <c r="AX1221">
        <v>7.96</v>
      </c>
    </row>
    <row r="1222" spans="1:50" ht="13" hidden="1" customHeight="1" outlineLevel="1">
      <c r="A1222" t="s">
        <v>1332</v>
      </c>
      <c r="B1222" s="8" t="s">
        <v>2255</v>
      </c>
      <c r="C1222" s="1">
        <f t="shared" si="269"/>
        <v>435</v>
      </c>
      <c r="D1222" s="8">
        <f>IF(N1222&gt;0, RANK(N1222,(N1222:P1222,Q1222:AE1222)),0)</f>
        <v>0</v>
      </c>
      <c r="E1222" s="8">
        <f>IF(O1222&gt;0,RANK(O1222,(N1222:P1222,Q1222:AE1222)),0)</f>
        <v>2</v>
      </c>
      <c r="F1222" s="8">
        <f t="shared" si="270"/>
        <v>1</v>
      </c>
      <c r="G1222" s="61">
        <f t="shared" si="276"/>
        <v>239</v>
      </c>
      <c r="H1222" s="66">
        <f t="shared" si="277"/>
        <v>0.54942528735632179</v>
      </c>
      <c r="I1222" s="7"/>
      <c r="J1222" s="2">
        <f t="shared" si="271"/>
        <v>0</v>
      </c>
      <c r="K1222" s="2">
        <f t="shared" si="272"/>
        <v>0.19540229885057472</v>
      </c>
      <c r="L1222" s="2">
        <f t="shared" si="273"/>
        <v>0.7448275862068966</v>
      </c>
      <c r="M1222" s="2">
        <f t="shared" si="274"/>
        <v>5.9770114942528707E-2</v>
      </c>
      <c r="N1222" s="126"/>
      <c r="O1222" s="126">
        <v>85</v>
      </c>
      <c r="P1222" s="126">
        <v>324</v>
      </c>
      <c r="Q1222" s="126"/>
      <c r="R1222" s="126"/>
      <c r="S1222" s="126"/>
      <c r="T1222" s="126"/>
      <c r="U1222" s="126"/>
      <c r="V1222" s="126"/>
      <c r="W1222" s="126"/>
      <c r="X1222" s="126">
        <v>0</v>
      </c>
      <c r="Y1222" s="126">
        <v>3</v>
      </c>
      <c r="Z1222" s="126">
        <v>0</v>
      </c>
      <c r="AA1222" s="126">
        <v>17</v>
      </c>
      <c r="AB1222" s="126">
        <v>6</v>
      </c>
      <c r="AG1222" t="str">
        <f t="shared" si="268"/>
        <v>Jamaica</v>
      </c>
      <c r="AH1222" t="s">
        <v>1474</v>
      </c>
      <c r="AI1222">
        <v>1</v>
      </c>
      <c r="AK1222">
        <v>1</v>
      </c>
      <c r="AL1222" s="105">
        <v>50</v>
      </c>
      <c r="AM1222" s="107">
        <v>25</v>
      </c>
      <c r="AN1222" s="107">
        <v>45</v>
      </c>
      <c r="AO1222" s="111">
        <v>36175</v>
      </c>
      <c r="AP1222" s="111">
        <f t="shared" si="278"/>
        <v>50025</v>
      </c>
      <c r="AQ1222" s="8" t="s">
        <v>2345</v>
      </c>
      <c r="AR1222">
        <f t="shared" si="275"/>
        <v>5036175</v>
      </c>
      <c r="AV1222">
        <v>49.45</v>
      </c>
      <c r="AW1222">
        <v>0.1</v>
      </c>
      <c r="AX1222">
        <v>49.35</v>
      </c>
    </row>
    <row r="1223" spans="1:50" ht="13" hidden="1" customHeight="1" outlineLevel="1">
      <c r="A1223" t="s">
        <v>1029</v>
      </c>
      <c r="B1223" s="8" t="s">
        <v>2255</v>
      </c>
      <c r="C1223" s="1">
        <f t="shared" si="269"/>
        <v>194</v>
      </c>
      <c r="D1223" s="8">
        <f>IF(N1223&gt;0, RANK(N1223,(N1223:P1223,Q1223:AE1223)),0)</f>
        <v>0</v>
      </c>
      <c r="E1223" s="8">
        <f>IF(O1223&gt;0,RANK(O1223,(N1223:P1223,Q1223:AE1223)),0)</f>
        <v>2</v>
      </c>
      <c r="F1223" s="8">
        <f t="shared" si="270"/>
        <v>1</v>
      </c>
      <c r="G1223" s="61">
        <f t="shared" si="276"/>
        <v>101</v>
      </c>
      <c r="H1223" s="66">
        <f t="shared" si="277"/>
        <v>0.52061855670103097</v>
      </c>
      <c r="I1223" s="7"/>
      <c r="J1223" s="2">
        <f t="shared" si="271"/>
        <v>0</v>
      </c>
      <c r="K1223" s="2">
        <f t="shared" si="272"/>
        <v>0.22680412371134021</v>
      </c>
      <c r="L1223" s="2">
        <f t="shared" si="273"/>
        <v>0.74742268041237114</v>
      </c>
      <c r="M1223" s="2">
        <f t="shared" si="274"/>
        <v>2.5773195876288679E-2</v>
      </c>
      <c r="N1223" s="126"/>
      <c r="O1223" s="126">
        <v>44</v>
      </c>
      <c r="P1223" s="126">
        <v>145</v>
      </c>
      <c r="Q1223" s="126"/>
      <c r="R1223" s="126"/>
      <c r="S1223" s="126"/>
      <c r="T1223" s="126"/>
      <c r="U1223" s="126"/>
      <c r="V1223" s="126"/>
      <c r="W1223" s="126"/>
      <c r="X1223" s="126">
        <v>1</v>
      </c>
      <c r="Y1223" s="126">
        <v>2</v>
      </c>
      <c r="Z1223" s="126">
        <v>0</v>
      </c>
      <c r="AA1223" s="126">
        <v>2</v>
      </c>
      <c r="AB1223" s="126">
        <v>0</v>
      </c>
      <c r="AG1223" t="str">
        <f t="shared" si="268"/>
        <v>Jay</v>
      </c>
      <c r="AH1223" t="s">
        <v>325</v>
      </c>
      <c r="AI1223">
        <v>1</v>
      </c>
      <c r="AK1223">
        <v>1</v>
      </c>
      <c r="AL1223" s="105">
        <v>50</v>
      </c>
      <c r="AM1223" s="107">
        <v>19</v>
      </c>
      <c r="AN1223" s="107">
        <v>60</v>
      </c>
      <c r="AO1223" s="111">
        <v>36325</v>
      </c>
      <c r="AP1223" s="111">
        <f t="shared" si="278"/>
        <v>50019</v>
      </c>
      <c r="AQ1223" s="8" t="s">
        <v>2345</v>
      </c>
      <c r="AR1223">
        <f t="shared" si="275"/>
        <v>5036325</v>
      </c>
      <c r="AV1223">
        <v>33.96</v>
      </c>
      <c r="AW1223">
        <v>0.04</v>
      </c>
      <c r="AX1223">
        <v>33.92</v>
      </c>
    </row>
    <row r="1224" spans="1:50" ht="13" hidden="1" customHeight="1" outlineLevel="1">
      <c r="A1224" t="s">
        <v>382</v>
      </c>
      <c r="B1224" s="8" t="s">
        <v>2255</v>
      </c>
      <c r="C1224" s="1">
        <f t="shared" si="269"/>
        <v>3015</v>
      </c>
      <c r="D1224" s="8">
        <f>IF(N1224&gt;0, RANK(N1224,(N1224:P1224,Q1224:AE1224)),0)</f>
        <v>0</v>
      </c>
      <c r="E1224" s="8">
        <f>IF(O1224&gt;0,RANK(O1224,(N1224:P1224,Q1224:AE1224)),0)</f>
        <v>2</v>
      </c>
      <c r="F1224" s="8">
        <f t="shared" si="270"/>
        <v>1</v>
      </c>
      <c r="G1224" s="61">
        <f t="shared" si="276"/>
        <v>1271</v>
      </c>
      <c r="H1224" s="66">
        <f t="shared" si="277"/>
        <v>0.42155887230514094</v>
      </c>
      <c r="I1224" s="7"/>
      <c r="J1224" s="2">
        <f t="shared" si="271"/>
        <v>0</v>
      </c>
      <c r="K1224" s="2">
        <f t="shared" si="272"/>
        <v>0.27694859038142622</v>
      </c>
      <c r="L1224" s="2">
        <f t="shared" si="273"/>
        <v>0.69850746268656716</v>
      </c>
      <c r="M1224" s="2">
        <f t="shared" si="274"/>
        <v>2.4543946932006677E-2</v>
      </c>
      <c r="N1224" s="126"/>
      <c r="O1224" s="126">
        <v>835</v>
      </c>
      <c r="P1224" s="126">
        <v>2106</v>
      </c>
      <c r="Q1224" s="126"/>
      <c r="R1224" s="126"/>
      <c r="S1224" s="126"/>
      <c r="T1224" s="126"/>
      <c r="U1224" s="126"/>
      <c r="V1224" s="126"/>
      <c r="W1224" s="126"/>
      <c r="X1224" s="126">
        <v>2</v>
      </c>
      <c r="Y1224" s="126">
        <v>19</v>
      </c>
      <c r="Z1224" s="126">
        <v>2</v>
      </c>
      <c r="AA1224" s="126">
        <v>35</v>
      </c>
      <c r="AB1224" s="126">
        <v>16</v>
      </c>
      <c r="AG1224" t="str">
        <f t="shared" si="268"/>
        <v>Jericho</v>
      </c>
      <c r="AH1224" t="s">
        <v>1497</v>
      </c>
      <c r="AI1224">
        <v>1</v>
      </c>
      <c r="AK1224">
        <v>1</v>
      </c>
      <c r="AL1224" s="105">
        <v>50</v>
      </c>
      <c r="AM1224" s="107">
        <v>7</v>
      </c>
      <c r="AN1224" s="107">
        <v>45</v>
      </c>
      <c r="AO1224" s="111">
        <v>36700</v>
      </c>
      <c r="AP1224" s="111">
        <f t="shared" si="278"/>
        <v>50007</v>
      </c>
      <c r="AQ1224" s="8" t="s">
        <v>2345</v>
      </c>
      <c r="AR1224">
        <f t="shared" si="275"/>
        <v>5036700</v>
      </c>
      <c r="AV1224">
        <v>35.450000000000003</v>
      </c>
      <c r="AW1224">
        <v>0.05</v>
      </c>
      <c r="AX1224">
        <v>35.39</v>
      </c>
    </row>
    <row r="1225" spans="1:50" ht="13" hidden="1" customHeight="1" outlineLevel="1">
      <c r="A1225" t="s">
        <v>52</v>
      </c>
      <c r="B1225" s="8" t="s">
        <v>2255</v>
      </c>
      <c r="C1225" s="1">
        <f t="shared" si="269"/>
        <v>1263</v>
      </c>
      <c r="D1225" s="8">
        <f>IF(N1225&gt;0, RANK(N1225,(N1225:P1225,Q1225:AE1225)),0)</f>
        <v>0</v>
      </c>
      <c r="E1225" s="8">
        <f>IF(O1225&gt;0,RANK(O1225,(N1225:P1225,Q1225:AE1225)),0)</f>
        <v>2</v>
      </c>
      <c r="F1225" s="8">
        <f t="shared" si="270"/>
        <v>1</v>
      </c>
      <c r="G1225" s="61">
        <f t="shared" si="276"/>
        <v>750</v>
      </c>
      <c r="H1225" s="66">
        <f t="shared" si="277"/>
        <v>0.59382422802850354</v>
      </c>
      <c r="I1225" s="7"/>
      <c r="J1225" s="2">
        <f t="shared" si="271"/>
        <v>0</v>
      </c>
      <c r="K1225" s="2">
        <f t="shared" si="272"/>
        <v>0.18052256532066507</v>
      </c>
      <c r="L1225" s="2">
        <f t="shared" si="273"/>
        <v>0.77434679334916867</v>
      </c>
      <c r="M1225" s="2">
        <f t="shared" si="274"/>
        <v>4.513064133016631E-2</v>
      </c>
      <c r="N1225" s="126"/>
      <c r="O1225" s="126">
        <v>228</v>
      </c>
      <c r="P1225" s="126">
        <v>978</v>
      </c>
      <c r="Q1225" s="126"/>
      <c r="R1225" s="126"/>
      <c r="S1225" s="126"/>
      <c r="T1225" s="126"/>
      <c r="U1225" s="126"/>
      <c r="V1225" s="126"/>
      <c r="W1225" s="126"/>
      <c r="X1225" s="126">
        <v>0</v>
      </c>
      <c r="Y1225" s="126">
        <v>10</v>
      </c>
      <c r="Z1225" s="126">
        <v>2</v>
      </c>
      <c r="AA1225" s="126">
        <v>42</v>
      </c>
      <c r="AB1225" s="126">
        <v>3</v>
      </c>
      <c r="AG1225" t="str">
        <f t="shared" si="268"/>
        <v>Johnson</v>
      </c>
      <c r="AH1225" t="s">
        <v>1797</v>
      </c>
      <c r="AI1225">
        <v>1</v>
      </c>
      <c r="AK1225">
        <v>1</v>
      </c>
      <c r="AL1225" s="105">
        <v>50</v>
      </c>
      <c r="AM1225" s="107">
        <v>15</v>
      </c>
      <c r="AN1225" s="107">
        <v>30</v>
      </c>
      <c r="AO1225" s="111">
        <v>37075</v>
      </c>
      <c r="AP1225" s="111">
        <f t="shared" si="278"/>
        <v>50015</v>
      </c>
      <c r="AQ1225" s="8" t="s">
        <v>2345</v>
      </c>
      <c r="AR1225">
        <f t="shared" si="275"/>
        <v>5037075</v>
      </c>
      <c r="AV1225">
        <v>45.09</v>
      </c>
      <c r="AW1225">
        <v>0.01</v>
      </c>
      <c r="AX1225">
        <v>45.08</v>
      </c>
    </row>
    <row r="1226" spans="1:50" ht="13" hidden="1" customHeight="1" outlineLevel="1">
      <c r="A1226" t="s">
        <v>1075</v>
      </c>
      <c r="B1226" s="8" t="s">
        <v>2255</v>
      </c>
      <c r="C1226" s="1">
        <f>SUM(N1226:AE1226)</f>
        <v>616</v>
      </c>
      <c r="D1226" s="8">
        <f>IF(N1226&gt;0, RANK(N1226,(N1226:P1226,Q1226:AE1226)),0)</f>
        <v>0</v>
      </c>
      <c r="E1226" s="8">
        <f>IF(O1226&gt;0,RANK(O1226,(N1226:P1226,Q1226:AE1226)),0)</f>
        <v>2</v>
      </c>
      <c r="F1226" s="8">
        <f>IF(P1226&gt;0,RANK(P1226,(N1226:AE1226)),0)</f>
        <v>1</v>
      </c>
      <c r="G1226" s="61">
        <f>IF(C1226&gt;0,MAX(N1226:P1226)-LARGE(N1226:P1226,2),0)</f>
        <v>183</v>
      </c>
      <c r="H1226" s="66">
        <f>IF(C1226&gt;0,G1226/C1226,0)</f>
        <v>0.29707792207792205</v>
      </c>
      <c r="I1226" s="7"/>
      <c r="J1226" s="2">
        <f>IF(C1226=0,"-",N1226/C1226)</f>
        <v>0</v>
      </c>
      <c r="K1226" s="2">
        <f>IF(C1226=0,"-",O1226/C1226)</f>
        <v>0.32142857142857145</v>
      </c>
      <c r="L1226" s="2">
        <f>IF(C1226=0,"-",P1226/C1226)</f>
        <v>0.61850649350649356</v>
      </c>
      <c r="M1226" s="2">
        <f>IF(C1226=0,"-",(1-J1226-K1226-L1226))</f>
        <v>6.0064935064935043E-2</v>
      </c>
      <c r="N1226" s="126"/>
      <c r="O1226" s="126">
        <v>198</v>
      </c>
      <c r="P1226" s="126">
        <v>381</v>
      </c>
      <c r="Q1226" s="126"/>
      <c r="R1226" s="126"/>
      <c r="S1226" s="126"/>
      <c r="T1226" s="126"/>
      <c r="U1226" s="126"/>
      <c r="V1226" s="126"/>
      <c r="W1226" s="126"/>
      <c r="X1226" s="126">
        <v>1</v>
      </c>
      <c r="Y1226" s="126">
        <v>5</v>
      </c>
      <c r="Z1226" s="126">
        <v>2</v>
      </c>
      <c r="AA1226" s="126">
        <v>26</v>
      </c>
      <c r="AB1226" s="126">
        <v>3</v>
      </c>
      <c r="AG1226" t="str">
        <f>A1226</f>
        <v>Killington</v>
      </c>
      <c r="AH1226" t="s">
        <v>689</v>
      </c>
      <c r="AI1226">
        <v>1</v>
      </c>
      <c r="AK1226">
        <v>1</v>
      </c>
      <c r="AL1226" s="105">
        <v>50</v>
      </c>
      <c r="AM1226" s="107">
        <v>21</v>
      </c>
      <c r="AN1226" s="107">
        <v>47</v>
      </c>
      <c r="AO1226" s="111">
        <v>37685</v>
      </c>
      <c r="AP1226" s="111">
        <f>AL1226*1000+AM1226</f>
        <v>50021</v>
      </c>
      <c r="AQ1226" s="8" t="s">
        <v>2345</v>
      </c>
      <c r="AR1226">
        <f>AL1226*100000+AO1226</f>
        <v>5037685</v>
      </c>
      <c r="AV1226">
        <v>46.86</v>
      </c>
      <c r="AW1226">
        <v>0.22</v>
      </c>
      <c r="AX1226">
        <v>46.63</v>
      </c>
    </row>
    <row r="1227" spans="1:50" ht="13" hidden="1" customHeight="1" outlineLevel="1">
      <c r="A1227" t="s">
        <v>1726</v>
      </c>
      <c r="B1227" s="8" t="s">
        <v>2255</v>
      </c>
      <c r="C1227" s="1">
        <f t="shared" si="269"/>
        <v>248</v>
      </c>
      <c r="D1227" s="8">
        <f>IF(N1227&gt;0, RANK(N1227,(N1227:P1227,Q1227:AE1227)),0)</f>
        <v>0</v>
      </c>
      <c r="E1227" s="8">
        <f>IF(O1227&gt;0,RANK(O1227,(N1227:P1227,Q1227:AE1227)),0)</f>
        <v>2</v>
      </c>
      <c r="F1227" s="8">
        <f t="shared" si="270"/>
        <v>1</v>
      </c>
      <c r="G1227" s="61">
        <f t="shared" si="276"/>
        <v>93</v>
      </c>
      <c r="H1227" s="66">
        <f t="shared" si="277"/>
        <v>0.375</v>
      </c>
      <c r="I1227" s="7"/>
      <c r="J1227" s="2">
        <f t="shared" si="271"/>
        <v>0</v>
      </c>
      <c r="K1227" s="2">
        <f t="shared" si="272"/>
        <v>0.29838709677419356</v>
      </c>
      <c r="L1227" s="2">
        <f t="shared" si="273"/>
        <v>0.67338709677419351</v>
      </c>
      <c r="M1227" s="2">
        <f t="shared" si="274"/>
        <v>2.8225806451612989E-2</v>
      </c>
      <c r="N1227" s="126"/>
      <c r="O1227" s="126">
        <v>74</v>
      </c>
      <c r="P1227" s="126">
        <v>167</v>
      </c>
      <c r="Q1227" s="126"/>
      <c r="R1227" s="126"/>
      <c r="S1227" s="126"/>
      <c r="T1227" s="126"/>
      <c r="U1227" s="126"/>
      <c r="V1227" s="126"/>
      <c r="W1227" s="126"/>
      <c r="X1227" s="126">
        <v>0</v>
      </c>
      <c r="Y1227" s="126">
        <v>1</v>
      </c>
      <c r="Z1227" s="126">
        <v>1</v>
      </c>
      <c r="AA1227" s="126">
        <v>3</v>
      </c>
      <c r="AB1227" s="126">
        <v>2</v>
      </c>
      <c r="AG1227" t="str">
        <f t="shared" si="268"/>
        <v>Kirby</v>
      </c>
      <c r="AH1227" t="s">
        <v>737</v>
      </c>
      <c r="AI1227">
        <v>1</v>
      </c>
      <c r="AK1227">
        <v>1</v>
      </c>
      <c r="AL1227" s="105">
        <v>50</v>
      </c>
      <c r="AM1227" s="107">
        <v>5</v>
      </c>
      <c r="AN1227" s="107">
        <v>30</v>
      </c>
      <c r="AO1227" s="111">
        <v>37900</v>
      </c>
      <c r="AP1227" s="111">
        <f t="shared" si="278"/>
        <v>50005</v>
      </c>
      <c r="AQ1227" s="8" t="s">
        <v>2345</v>
      </c>
      <c r="AR1227">
        <f t="shared" si="275"/>
        <v>5037900</v>
      </c>
      <c r="AV1227">
        <v>24.43</v>
      </c>
      <c r="AW1227">
        <v>0.02</v>
      </c>
      <c r="AX1227">
        <v>24.41</v>
      </c>
    </row>
    <row r="1228" spans="1:50" ht="13" hidden="1" customHeight="1" outlineLevel="1">
      <c r="A1228" t="s">
        <v>2058</v>
      </c>
      <c r="B1228" s="8" t="s">
        <v>2255</v>
      </c>
      <c r="C1228" s="1">
        <f t="shared" si="269"/>
        <v>101</v>
      </c>
      <c r="D1228" s="8">
        <f>IF(N1228&gt;0, RANK(N1228,(N1228:P1228,Q1228:AE1228)),0)</f>
        <v>0</v>
      </c>
      <c r="E1228" s="8">
        <f>IF(O1228&gt;0,RANK(O1228,(N1228:P1228,Q1228:AE1228)),0)</f>
        <v>2</v>
      </c>
      <c r="F1228" s="8">
        <f t="shared" si="270"/>
        <v>1</v>
      </c>
      <c r="G1228" s="61">
        <f t="shared" si="276"/>
        <v>49</v>
      </c>
      <c r="H1228" s="66">
        <f t="shared" si="277"/>
        <v>0.48514851485148514</v>
      </c>
      <c r="I1228" s="7"/>
      <c r="J1228" s="2">
        <f t="shared" si="271"/>
        <v>0</v>
      </c>
      <c r="K1228" s="2">
        <f t="shared" si="272"/>
        <v>0.25742574257425743</v>
      </c>
      <c r="L1228" s="2">
        <f t="shared" si="273"/>
        <v>0.74257425742574257</v>
      </c>
      <c r="M1228" s="2">
        <f t="shared" si="274"/>
        <v>0</v>
      </c>
      <c r="N1228" s="126"/>
      <c r="O1228" s="126">
        <v>26</v>
      </c>
      <c r="P1228" s="126">
        <v>75</v>
      </c>
      <c r="Q1228" s="126"/>
      <c r="R1228" s="126"/>
      <c r="S1228" s="126"/>
      <c r="T1228" s="126"/>
      <c r="U1228" s="126"/>
      <c r="V1228" s="126"/>
      <c r="W1228" s="126"/>
      <c r="X1228" s="126">
        <v>0</v>
      </c>
      <c r="Y1228" s="126">
        <v>0</v>
      </c>
      <c r="Z1228" s="126">
        <v>0</v>
      </c>
      <c r="AA1228" s="126">
        <v>0</v>
      </c>
      <c r="AB1228" s="126">
        <v>0</v>
      </c>
      <c r="AG1228" t="str">
        <f t="shared" si="268"/>
        <v>Landgrove</v>
      </c>
      <c r="AH1228" t="s">
        <v>3</v>
      </c>
      <c r="AI1228">
        <v>1</v>
      </c>
      <c r="AK1228">
        <v>1</v>
      </c>
      <c r="AL1228" s="105">
        <v>50</v>
      </c>
      <c r="AM1228" s="107">
        <v>3</v>
      </c>
      <c r="AN1228" s="107">
        <v>20</v>
      </c>
      <c r="AO1228" s="111">
        <v>39025</v>
      </c>
      <c r="AP1228" s="111">
        <f t="shared" si="278"/>
        <v>50003</v>
      </c>
      <c r="AQ1228" s="8" t="s">
        <v>2345</v>
      </c>
      <c r="AR1228">
        <f t="shared" si="275"/>
        <v>5039025</v>
      </c>
      <c r="AV1228">
        <v>9.1199999999999992</v>
      </c>
      <c r="AW1228">
        <v>0</v>
      </c>
      <c r="AX1228">
        <v>9.1199999999999992</v>
      </c>
    </row>
    <row r="1229" spans="1:50" ht="13" hidden="1" customHeight="1" outlineLevel="1">
      <c r="A1229" t="s">
        <v>1651</v>
      </c>
      <c r="B1229" s="8" t="s">
        <v>2255</v>
      </c>
      <c r="C1229" s="1">
        <f t="shared" si="269"/>
        <v>474</v>
      </c>
      <c r="D1229" s="8">
        <f>IF(N1229&gt;0, RANK(N1229,(N1229:P1229,Q1229:AE1229)),0)</f>
        <v>0</v>
      </c>
      <c r="E1229" s="8">
        <f>IF(O1229&gt;0,RANK(O1229,(N1229:P1229,Q1229:AE1229)),0)</f>
        <v>2</v>
      </c>
      <c r="F1229" s="8">
        <f t="shared" si="270"/>
        <v>1</v>
      </c>
      <c r="G1229" s="61">
        <f t="shared" si="276"/>
        <v>192</v>
      </c>
      <c r="H1229" s="66">
        <f t="shared" si="277"/>
        <v>0.4050632911392405</v>
      </c>
      <c r="I1229" s="7"/>
      <c r="J1229" s="2">
        <f t="shared" si="271"/>
        <v>0</v>
      </c>
      <c r="K1229" s="2">
        <f t="shared" si="272"/>
        <v>0.28059071729957807</v>
      </c>
      <c r="L1229" s="2">
        <f t="shared" si="273"/>
        <v>0.68565400843881852</v>
      </c>
      <c r="M1229" s="2">
        <f t="shared" si="274"/>
        <v>3.3755274261603407E-2</v>
      </c>
      <c r="N1229" s="126"/>
      <c r="O1229" s="126">
        <v>133</v>
      </c>
      <c r="P1229" s="126">
        <v>325</v>
      </c>
      <c r="Q1229" s="126"/>
      <c r="R1229" s="126"/>
      <c r="S1229" s="126"/>
      <c r="T1229" s="126"/>
      <c r="U1229" s="126"/>
      <c r="V1229" s="126"/>
      <c r="W1229" s="126"/>
      <c r="X1229" s="126">
        <v>0</v>
      </c>
      <c r="Y1229" s="126">
        <v>0</v>
      </c>
      <c r="Z1229" s="126">
        <v>2</v>
      </c>
      <c r="AA1229" s="126">
        <v>13</v>
      </c>
      <c r="AB1229" s="126">
        <v>1</v>
      </c>
      <c r="AG1229" t="str">
        <f t="shared" si="268"/>
        <v>Leicester</v>
      </c>
      <c r="AH1229" t="s">
        <v>2</v>
      </c>
      <c r="AI1229">
        <v>1</v>
      </c>
      <c r="AK1229">
        <v>1</v>
      </c>
      <c r="AL1229" s="105">
        <v>50</v>
      </c>
      <c r="AM1229" s="107">
        <v>1</v>
      </c>
      <c r="AN1229" s="107">
        <v>45</v>
      </c>
      <c r="AO1229" s="111">
        <v>39325</v>
      </c>
      <c r="AP1229" s="111">
        <f t="shared" si="278"/>
        <v>50001</v>
      </c>
      <c r="AQ1229" s="8" t="s">
        <v>2345</v>
      </c>
      <c r="AR1229">
        <f t="shared" si="275"/>
        <v>5039325</v>
      </c>
      <c r="AV1229">
        <v>21.99</v>
      </c>
      <c r="AW1229">
        <v>0.71</v>
      </c>
      <c r="AX1229">
        <v>21.28</v>
      </c>
    </row>
    <row r="1230" spans="1:50" ht="13" hidden="1" customHeight="1" outlineLevel="1">
      <c r="A1230" t="s">
        <v>2286</v>
      </c>
      <c r="B1230" s="8" t="s">
        <v>2255</v>
      </c>
      <c r="C1230" s="1">
        <f t="shared" si="269"/>
        <v>48</v>
      </c>
      <c r="D1230" s="8">
        <f>IF(N1230&gt;0, RANK(N1230,(N1230:P1230,Q1230:AE1230)),0)</f>
        <v>0</v>
      </c>
      <c r="E1230" s="8">
        <f>IF(O1230&gt;0,RANK(O1230,(N1230:P1230,Q1230:AE1230)),0)</f>
        <v>2</v>
      </c>
      <c r="F1230" s="8">
        <f t="shared" si="270"/>
        <v>1</v>
      </c>
      <c r="G1230" s="61">
        <f t="shared" si="276"/>
        <v>11</v>
      </c>
      <c r="H1230" s="66">
        <f t="shared" si="277"/>
        <v>0.22916666666666666</v>
      </c>
      <c r="I1230" s="7"/>
      <c r="J1230" s="2">
        <f t="shared" si="271"/>
        <v>0</v>
      </c>
      <c r="K1230" s="2">
        <f t="shared" si="272"/>
        <v>0.35416666666666669</v>
      </c>
      <c r="L1230" s="2">
        <f t="shared" si="273"/>
        <v>0.58333333333333337</v>
      </c>
      <c r="M1230" s="2">
        <f t="shared" si="274"/>
        <v>6.2499999999999889E-2</v>
      </c>
      <c r="N1230" s="126"/>
      <c r="O1230" s="126">
        <v>17</v>
      </c>
      <c r="P1230" s="126">
        <v>28</v>
      </c>
      <c r="Q1230" s="126"/>
      <c r="R1230" s="126"/>
      <c r="S1230" s="126"/>
      <c r="T1230" s="126"/>
      <c r="U1230" s="126"/>
      <c r="V1230" s="126"/>
      <c r="W1230" s="126"/>
      <c r="X1230" s="126">
        <v>0</v>
      </c>
      <c r="Y1230" s="126">
        <v>1</v>
      </c>
      <c r="Z1230" s="126">
        <v>0</v>
      </c>
      <c r="AA1230" s="126">
        <v>1</v>
      </c>
      <c r="AB1230" s="126">
        <v>1</v>
      </c>
      <c r="AG1230" t="str">
        <f t="shared" si="268"/>
        <v>Lemington</v>
      </c>
      <c r="AH1230" t="s">
        <v>528</v>
      </c>
      <c r="AI1230">
        <v>1</v>
      </c>
      <c r="AK1230">
        <v>1</v>
      </c>
      <c r="AL1230" s="105">
        <v>50</v>
      </c>
      <c r="AM1230" s="107">
        <v>9</v>
      </c>
      <c r="AN1230" s="107">
        <v>60</v>
      </c>
      <c r="AO1230" s="111">
        <v>39700</v>
      </c>
      <c r="AP1230" s="111">
        <f t="shared" si="278"/>
        <v>50009</v>
      </c>
      <c r="AQ1230" s="8" t="s">
        <v>2345</v>
      </c>
      <c r="AR1230">
        <f t="shared" si="275"/>
        <v>5039700</v>
      </c>
      <c r="AV1230">
        <v>35.26</v>
      </c>
      <c r="AW1230">
        <v>0</v>
      </c>
      <c r="AX1230">
        <v>35.26</v>
      </c>
    </row>
    <row r="1231" spans="1:50" ht="13" hidden="1" customHeight="1" outlineLevel="1">
      <c r="A1231" t="s">
        <v>2246</v>
      </c>
      <c r="B1231" s="8" t="s">
        <v>2255</v>
      </c>
      <c r="C1231" s="1">
        <f t="shared" si="269"/>
        <v>783</v>
      </c>
      <c r="D1231" s="8">
        <f>IF(N1231&gt;0, RANK(N1231,(N1231:P1231,Q1231:AE1231)),0)</f>
        <v>0</v>
      </c>
      <c r="E1231" s="8">
        <f>IF(O1231&gt;0,RANK(O1231,(N1231:P1231,Q1231:AE1231)),0)</f>
        <v>2</v>
      </c>
      <c r="F1231" s="8">
        <f t="shared" si="270"/>
        <v>1</v>
      </c>
      <c r="G1231" s="61">
        <f t="shared" si="276"/>
        <v>443</v>
      </c>
      <c r="H1231" s="66">
        <f t="shared" si="277"/>
        <v>0.56577266922094505</v>
      </c>
      <c r="I1231" s="7"/>
      <c r="J1231" s="2">
        <f t="shared" si="271"/>
        <v>0</v>
      </c>
      <c r="K1231" s="2">
        <f t="shared" si="272"/>
        <v>0.19923371647509577</v>
      </c>
      <c r="L1231" s="2">
        <f t="shared" si="273"/>
        <v>0.76500638569604085</v>
      </c>
      <c r="M1231" s="2">
        <f t="shared" si="274"/>
        <v>3.5759897828863352E-2</v>
      </c>
      <c r="N1231" s="126"/>
      <c r="O1231" s="126">
        <v>156</v>
      </c>
      <c r="P1231" s="126">
        <v>599</v>
      </c>
      <c r="Q1231" s="126"/>
      <c r="R1231" s="126"/>
      <c r="S1231" s="126"/>
      <c r="T1231" s="126"/>
      <c r="U1231" s="126"/>
      <c r="V1231" s="126"/>
      <c r="W1231" s="126"/>
      <c r="X1231" s="126">
        <v>0</v>
      </c>
      <c r="Y1231" s="126">
        <v>4</v>
      </c>
      <c r="Z1231" s="126">
        <v>4</v>
      </c>
      <c r="AA1231" s="126">
        <v>13</v>
      </c>
      <c r="AB1231" s="126">
        <v>7</v>
      </c>
      <c r="AG1231" t="str">
        <f t="shared" si="268"/>
        <v>Lincoln</v>
      </c>
      <c r="AH1231" t="s">
        <v>2</v>
      </c>
      <c r="AI1231">
        <v>1</v>
      </c>
      <c r="AK1231">
        <v>1</v>
      </c>
      <c r="AL1231" s="105">
        <v>50</v>
      </c>
      <c r="AM1231" s="107">
        <v>1</v>
      </c>
      <c r="AN1231" s="107">
        <v>50</v>
      </c>
      <c r="AO1231" s="111">
        <v>40075</v>
      </c>
      <c r="AP1231" s="111">
        <f t="shared" si="278"/>
        <v>50001</v>
      </c>
      <c r="AQ1231" s="8" t="s">
        <v>2345</v>
      </c>
      <c r="AR1231">
        <f t="shared" si="275"/>
        <v>5040075</v>
      </c>
      <c r="AV1231">
        <v>44.02</v>
      </c>
      <c r="AW1231">
        <v>0.03</v>
      </c>
      <c r="AX1231">
        <v>43.99</v>
      </c>
    </row>
    <row r="1232" spans="1:50" ht="13" hidden="1" customHeight="1" outlineLevel="1">
      <c r="A1232" t="s">
        <v>2116</v>
      </c>
      <c r="B1232" s="8" t="s">
        <v>2255</v>
      </c>
      <c r="C1232" s="1">
        <f t="shared" si="269"/>
        <v>882</v>
      </c>
      <c r="D1232" s="8">
        <f>IF(N1232&gt;0, RANK(N1232,(N1232:P1232,Q1232:AE1232)),0)</f>
        <v>0</v>
      </c>
      <c r="E1232" s="8">
        <f>IF(O1232&gt;0,RANK(O1232,(N1232:P1232,Q1232:AE1232)),0)</f>
        <v>2</v>
      </c>
      <c r="F1232" s="8">
        <f t="shared" si="270"/>
        <v>1</v>
      </c>
      <c r="G1232" s="61">
        <f t="shared" si="276"/>
        <v>316</v>
      </c>
      <c r="H1232" s="66">
        <f t="shared" si="277"/>
        <v>0.35827664399092973</v>
      </c>
      <c r="I1232" s="7"/>
      <c r="J1232" s="2">
        <f t="shared" si="271"/>
        <v>0</v>
      </c>
      <c r="K1232" s="2">
        <f t="shared" si="272"/>
        <v>0.29365079365079366</v>
      </c>
      <c r="L1232" s="2">
        <f t="shared" si="273"/>
        <v>0.65192743764172334</v>
      </c>
      <c r="M1232" s="2">
        <f t="shared" si="274"/>
        <v>5.4421768707482943E-2</v>
      </c>
      <c r="N1232" s="126"/>
      <c r="O1232" s="126">
        <v>259</v>
      </c>
      <c r="P1232" s="126">
        <v>575</v>
      </c>
      <c r="Q1232" s="126"/>
      <c r="R1232" s="126"/>
      <c r="S1232" s="126"/>
      <c r="T1232" s="126"/>
      <c r="U1232" s="126"/>
      <c r="V1232" s="126"/>
      <c r="W1232" s="126"/>
      <c r="X1232" s="126">
        <v>1</v>
      </c>
      <c r="Y1232" s="126">
        <v>6</v>
      </c>
      <c r="Z1232" s="126">
        <v>1</v>
      </c>
      <c r="AA1232" s="126">
        <v>31</v>
      </c>
      <c r="AB1232" s="126">
        <v>9</v>
      </c>
      <c r="AG1232" t="str">
        <f t="shared" si="268"/>
        <v>Londonderry</v>
      </c>
      <c r="AH1232" t="s">
        <v>1474</v>
      </c>
      <c r="AI1232">
        <v>1</v>
      </c>
      <c r="AK1232">
        <v>1</v>
      </c>
      <c r="AL1232" s="105">
        <v>50</v>
      </c>
      <c r="AM1232" s="107">
        <v>25</v>
      </c>
      <c r="AN1232" s="107">
        <v>50</v>
      </c>
      <c r="AO1232" s="111">
        <v>40225</v>
      </c>
      <c r="AP1232" s="111">
        <f t="shared" si="278"/>
        <v>50025</v>
      </c>
      <c r="AQ1232" s="8" t="s">
        <v>2345</v>
      </c>
      <c r="AR1232">
        <f t="shared" si="275"/>
        <v>5040225</v>
      </c>
      <c r="AV1232">
        <v>35.869999999999997</v>
      </c>
      <c r="AW1232">
        <v>0.21</v>
      </c>
      <c r="AX1232">
        <v>35.67</v>
      </c>
    </row>
    <row r="1233" spans="1:50" ht="13" hidden="1" customHeight="1" outlineLevel="1">
      <c r="A1233" t="s">
        <v>1669</v>
      </c>
      <c r="B1233" s="8" t="s">
        <v>2255</v>
      </c>
      <c r="C1233" s="1">
        <f t="shared" si="269"/>
        <v>376</v>
      </c>
      <c r="D1233" s="8">
        <f>IF(N1233&gt;0, RANK(N1233,(N1233:P1233,Q1233:AE1233)),0)</f>
        <v>0</v>
      </c>
      <c r="E1233" s="8">
        <f>IF(O1233&gt;0,RANK(O1233,(N1233:P1233,Q1233:AE1233)),0)</f>
        <v>2</v>
      </c>
      <c r="F1233" s="8">
        <f t="shared" si="270"/>
        <v>1</v>
      </c>
      <c r="G1233" s="61">
        <f t="shared" si="276"/>
        <v>154</v>
      </c>
      <c r="H1233" s="66">
        <f t="shared" si="277"/>
        <v>0.40957446808510639</v>
      </c>
      <c r="I1233" s="7"/>
      <c r="J1233" s="2">
        <f t="shared" si="271"/>
        <v>0</v>
      </c>
      <c r="K1233" s="2">
        <f t="shared" si="272"/>
        <v>0.28191489361702127</v>
      </c>
      <c r="L1233" s="2">
        <f t="shared" si="273"/>
        <v>0.69148936170212771</v>
      </c>
      <c r="M1233" s="2">
        <f t="shared" si="274"/>
        <v>2.6595744680851019E-2</v>
      </c>
      <c r="N1233" s="126"/>
      <c r="O1233" s="126">
        <v>106</v>
      </c>
      <c r="P1233" s="126">
        <v>260</v>
      </c>
      <c r="Q1233" s="126"/>
      <c r="R1233" s="126"/>
      <c r="S1233" s="126"/>
      <c r="T1233" s="126"/>
      <c r="U1233" s="126"/>
      <c r="V1233" s="126"/>
      <c r="W1233" s="126"/>
      <c r="X1233" s="126">
        <v>0</v>
      </c>
      <c r="Y1233" s="126">
        <v>3</v>
      </c>
      <c r="Z1233" s="126">
        <v>0</v>
      </c>
      <c r="AA1233" s="126">
        <v>6</v>
      </c>
      <c r="AB1233" s="126">
        <v>1</v>
      </c>
      <c r="AG1233" t="str">
        <f t="shared" si="268"/>
        <v>Lowell</v>
      </c>
      <c r="AH1233" t="s">
        <v>325</v>
      </c>
      <c r="AI1233">
        <v>1</v>
      </c>
      <c r="AK1233">
        <v>1</v>
      </c>
      <c r="AL1233" s="105">
        <v>50</v>
      </c>
      <c r="AM1233" s="107">
        <v>19</v>
      </c>
      <c r="AN1233" s="107">
        <v>65</v>
      </c>
      <c r="AO1233" s="111">
        <v>40525</v>
      </c>
      <c r="AP1233" s="111">
        <f t="shared" si="278"/>
        <v>50019</v>
      </c>
      <c r="AQ1233" s="8" t="s">
        <v>2345</v>
      </c>
      <c r="AR1233">
        <f t="shared" si="275"/>
        <v>5040525</v>
      </c>
      <c r="AV1233">
        <v>56.06</v>
      </c>
      <c r="AW1233">
        <v>0.06</v>
      </c>
      <c r="AX1233">
        <v>56.01</v>
      </c>
    </row>
    <row r="1234" spans="1:50" ht="13" hidden="1" customHeight="1" outlineLevel="1">
      <c r="A1234" t="s">
        <v>1670</v>
      </c>
      <c r="B1234" s="8" t="s">
        <v>2255</v>
      </c>
      <c r="C1234" s="1">
        <f t="shared" si="269"/>
        <v>1089</v>
      </c>
      <c r="D1234" s="8">
        <f>IF(N1234&gt;0, RANK(N1234,(N1234:P1234,Q1234:AE1234)),0)</f>
        <v>0</v>
      </c>
      <c r="E1234" s="8">
        <f>IF(O1234&gt;0,RANK(O1234,(N1234:P1234,Q1234:AE1234)),0)</f>
        <v>2</v>
      </c>
      <c r="F1234" s="8">
        <f t="shared" si="270"/>
        <v>1</v>
      </c>
      <c r="G1234" s="61">
        <f t="shared" si="276"/>
        <v>323</v>
      </c>
      <c r="H1234" s="66">
        <f t="shared" si="277"/>
        <v>0.29660238751147844</v>
      </c>
      <c r="I1234" s="7"/>
      <c r="J1234" s="2">
        <f t="shared" si="271"/>
        <v>0</v>
      </c>
      <c r="K1234" s="2">
        <f t="shared" si="272"/>
        <v>0.32598714416896235</v>
      </c>
      <c r="L1234" s="2">
        <f t="shared" si="273"/>
        <v>0.62258953168044073</v>
      </c>
      <c r="M1234" s="2">
        <f t="shared" si="274"/>
        <v>5.1423324150596916E-2</v>
      </c>
      <c r="N1234" s="126"/>
      <c r="O1234" s="126">
        <v>355</v>
      </c>
      <c r="P1234" s="126">
        <v>678</v>
      </c>
      <c r="Q1234" s="126"/>
      <c r="R1234" s="126"/>
      <c r="S1234" s="126"/>
      <c r="T1234" s="126"/>
      <c r="U1234" s="126"/>
      <c r="V1234" s="126"/>
      <c r="W1234" s="126"/>
      <c r="X1234" s="126">
        <v>0</v>
      </c>
      <c r="Y1234" s="126">
        <v>10</v>
      </c>
      <c r="Z1234" s="126">
        <v>0</v>
      </c>
      <c r="AA1234" s="126">
        <v>43</v>
      </c>
      <c r="AB1234" s="126">
        <v>3</v>
      </c>
      <c r="AG1234" t="str">
        <f t="shared" si="268"/>
        <v>Ludlow</v>
      </c>
      <c r="AH1234" t="s">
        <v>2103</v>
      </c>
      <c r="AI1234">
        <v>1</v>
      </c>
      <c r="AK1234">
        <v>1</v>
      </c>
      <c r="AL1234" s="105">
        <v>50</v>
      </c>
      <c r="AM1234" s="107">
        <v>27</v>
      </c>
      <c r="AN1234" s="107">
        <v>50</v>
      </c>
      <c r="AO1234" s="111">
        <v>41275</v>
      </c>
      <c r="AP1234" s="111">
        <f t="shared" si="278"/>
        <v>50027</v>
      </c>
      <c r="AQ1234" s="8" t="s">
        <v>2345</v>
      </c>
      <c r="AR1234">
        <f t="shared" si="275"/>
        <v>5041275</v>
      </c>
      <c r="AV1234">
        <v>35.700000000000003</v>
      </c>
      <c r="AW1234">
        <v>0.43</v>
      </c>
      <c r="AX1234">
        <v>35.270000000000003</v>
      </c>
    </row>
    <row r="1235" spans="1:50" ht="13" hidden="1" customHeight="1" outlineLevel="1">
      <c r="A1235" t="s">
        <v>905</v>
      </c>
      <c r="B1235" s="8" t="s">
        <v>2255</v>
      </c>
      <c r="C1235" s="1">
        <f t="shared" si="269"/>
        <v>556</v>
      </c>
      <c r="D1235" s="8">
        <f>IF(N1235&gt;0, RANK(N1235,(N1235:P1235,Q1235:AE1235)),0)</f>
        <v>0</v>
      </c>
      <c r="E1235" s="8">
        <f>IF(O1235&gt;0,RANK(O1235,(N1235:P1235,Q1235:AE1235)),0)</f>
        <v>2</v>
      </c>
      <c r="F1235" s="8">
        <f t="shared" si="270"/>
        <v>1</v>
      </c>
      <c r="G1235" s="61">
        <f t="shared" si="276"/>
        <v>158</v>
      </c>
      <c r="H1235" s="66">
        <f t="shared" si="277"/>
        <v>0.28417266187050361</v>
      </c>
      <c r="I1235" s="7"/>
      <c r="J1235" s="2">
        <f t="shared" si="271"/>
        <v>0</v>
      </c>
      <c r="K1235" s="2">
        <f t="shared" si="272"/>
        <v>0.33812949640287771</v>
      </c>
      <c r="L1235" s="2">
        <f t="shared" si="273"/>
        <v>0.62230215827338131</v>
      </c>
      <c r="M1235" s="2">
        <f t="shared" si="274"/>
        <v>3.9568345323740983E-2</v>
      </c>
      <c r="N1235" s="126"/>
      <c r="O1235" s="126">
        <v>188</v>
      </c>
      <c r="P1235" s="126">
        <v>346</v>
      </c>
      <c r="Q1235" s="126"/>
      <c r="R1235" s="126"/>
      <c r="S1235" s="126"/>
      <c r="T1235" s="126"/>
      <c r="U1235" s="126"/>
      <c r="V1235" s="126"/>
      <c r="W1235" s="126"/>
      <c r="X1235" s="126">
        <v>0</v>
      </c>
      <c r="Y1235" s="126">
        <v>6</v>
      </c>
      <c r="Z1235" s="126">
        <v>2</v>
      </c>
      <c r="AA1235" s="126">
        <v>10</v>
      </c>
      <c r="AB1235" s="126">
        <v>4</v>
      </c>
      <c r="AG1235" t="str">
        <f t="shared" si="268"/>
        <v>Lunenburg</v>
      </c>
      <c r="AH1235" t="s">
        <v>528</v>
      </c>
      <c r="AI1235">
        <v>1</v>
      </c>
      <c r="AK1235">
        <v>1</v>
      </c>
      <c r="AL1235" s="105">
        <v>50</v>
      </c>
      <c r="AM1235" s="107">
        <v>9</v>
      </c>
      <c r="AN1235" s="107">
        <v>70</v>
      </c>
      <c r="AO1235" s="111">
        <v>41425</v>
      </c>
      <c r="AP1235" s="111">
        <f t="shared" si="278"/>
        <v>50009</v>
      </c>
      <c r="AQ1235" s="8" t="s">
        <v>2345</v>
      </c>
      <c r="AR1235">
        <f t="shared" si="275"/>
        <v>5041425</v>
      </c>
      <c r="AV1235">
        <v>45.36</v>
      </c>
      <c r="AW1235">
        <v>0.28000000000000003</v>
      </c>
      <c r="AX1235">
        <v>45.08</v>
      </c>
    </row>
    <row r="1236" spans="1:50" ht="13" hidden="1" customHeight="1" outlineLevel="1">
      <c r="A1236" t="s">
        <v>2208</v>
      </c>
      <c r="B1236" s="8" t="s">
        <v>2255</v>
      </c>
      <c r="C1236" s="1">
        <f t="shared" si="269"/>
        <v>2046</v>
      </c>
      <c r="D1236" s="8">
        <f>IF(N1236&gt;0, RANK(N1236,(N1236:P1236,Q1236:AE1236)),0)</f>
        <v>0</v>
      </c>
      <c r="E1236" s="8">
        <f>IF(O1236&gt;0,RANK(O1236,(N1236:P1236,Q1236:AE1236)),0)</f>
        <v>2</v>
      </c>
      <c r="F1236" s="8">
        <f t="shared" si="270"/>
        <v>1</v>
      </c>
      <c r="G1236" s="61">
        <f t="shared" si="276"/>
        <v>545</v>
      </c>
      <c r="H1236" s="66">
        <f t="shared" si="277"/>
        <v>0.26637341153470184</v>
      </c>
      <c r="I1236" s="7"/>
      <c r="J1236" s="2">
        <f t="shared" si="271"/>
        <v>0</v>
      </c>
      <c r="K1236" s="2">
        <f t="shared" si="272"/>
        <v>0.3460410557184751</v>
      </c>
      <c r="L1236" s="2">
        <f t="shared" si="273"/>
        <v>0.61241446725317694</v>
      </c>
      <c r="M1236" s="2">
        <f t="shared" si="274"/>
        <v>4.1544477028347959E-2</v>
      </c>
      <c r="N1236" s="126"/>
      <c r="O1236" s="126">
        <v>708</v>
      </c>
      <c r="P1236" s="126">
        <v>1253</v>
      </c>
      <c r="Q1236" s="126"/>
      <c r="R1236" s="126"/>
      <c r="S1236" s="126"/>
      <c r="T1236" s="126"/>
      <c r="U1236" s="126"/>
      <c r="V1236" s="126"/>
      <c r="W1236" s="126"/>
      <c r="X1236" s="126">
        <v>0</v>
      </c>
      <c r="Y1236" s="126">
        <v>15</v>
      </c>
      <c r="Z1236" s="126">
        <v>9</v>
      </c>
      <c r="AA1236" s="126">
        <v>41</v>
      </c>
      <c r="AB1236" s="126">
        <v>20</v>
      </c>
      <c r="AG1236" t="str">
        <f t="shared" si="268"/>
        <v>Lyndon</v>
      </c>
      <c r="AH1236" t="s">
        <v>737</v>
      </c>
      <c r="AI1236">
        <v>1</v>
      </c>
      <c r="AK1236">
        <v>1</v>
      </c>
      <c r="AL1236" s="105">
        <v>50</v>
      </c>
      <c r="AM1236" s="107">
        <v>5</v>
      </c>
      <c r="AN1236" s="107">
        <v>35</v>
      </c>
      <c r="AO1236" s="111">
        <v>41725</v>
      </c>
      <c r="AP1236" s="111">
        <f t="shared" si="278"/>
        <v>50005</v>
      </c>
      <c r="AQ1236" s="8" t="s">
        <v>2345</v>
      </c>
      <c r="AR1236">
        <f t="shared" si="275"/>
        <v>5041725</v>
      </c>
      <c r="AV1236">
        <v>39.799999999999997</v>
      </c>
      <c r="AW1236">
        <v>0.04</v>
      </c>
      <c r="AX1236">
        <v>39.76</v>
      </c>
    </row>
    <row r="1237" spans="1:50" ht="13" hidden="1" customHeight="1" outlineLevel="1">
      <c r="A1237" t="s">
        <v>1339</v>
      </c>
      <c r="B1237" s="8" t="s">
        <v>2255</v>
      </c>
      <c r="C1237" s="1">
        <f t="shared" si="269"/>
        <v>102</v>
      </c>
      <c r="D1237" s="8">
        <f>IF(N1237&gt;0, RANK(N1237,(N1237:P1237,Q1237:AE1237)),0)</f>
        <v>0</v>
      </c>
      <c r="E1237" s="8">
        <f>IF(O1237&gt;0,RANK(O1237,(N1237:P1237,Q1237:AE1237)),0)</f>
        <v>2</v>
      </c>
      <c r="F1237" s="8">
        <f t="shared" si="270"/>
        <v>1</v>
      </c>
      <c r="G1237" s="61">
        <f t="shared" si="276"/>
        <v>23</v>
      </c>
      <c r="H1237" s="66">
        <f t="shared" si="277"/>
        <v>0.22549019607843138</v>
      </c>
      <c r="I1237" s="7"/>
      <c r="J1237" s="2">
        <f t="shared" si="271"/>
        <v>0</v>
      </c>
      <c r="K1237" s="2">
        <f t="shared" si="272"/>
        <v>0.37254901960784315</v>
      </c>
      <c r="L1237" s="2">
        <f t="shared" si="273"/>
        <v>0.59803921568627449</v>
      </c>
      <c r="M1237" s="2">
        <f t="shared" si="274"/>
        <v>2.9411764705882359E-2</v>
      </c>
      <c r="N1237" s="126"/>
      <c r="O1237" s="126">
        <v>38</v>
      </c>
      <c r="P1237" s="126">
        <v>61</v>
      </c>
      <c r="Q1237" s="126"/>
      <c r="R1237" s="126"/>
      <c r="S1237" s="126"/>
      <c r="T1237" s="126"/>
      <c r="U1237" s="126"/>
      <c r="V1237" s="126"/>
      <c r="W1237" s="126"/>
      <c r="X1237" s="126">
        <v>0</v>
      </c>
      <c r="Y1237" s="126">
        <v>0</v>
      </c>
      <c r="Z1237" s="126">
        <v>1</v>
      </c>
      <c r="AA1237" s="126">
        <v>2</v>
      </c>
      <c r="AB1237" s="126">
        <v>0</v>
      </c>
      <c r="AG1237" t="str">
        <f t="shared" si="268"/>
        <v>Maidstone</v>
      </c>
      <c r="AH1237" t="s">
        <v>528</v>
      </c>
      <c r="AI1237">
        <v>1</v>
      </c>
      <c r="AK1237">
        <v>1</v>
      </c>
      <c r="AL1237" s="105">
        <v>50</v>
      </c>
      <c r="AM1237" s="107">
        <v>9</v>
      </c>
      <c r="AN1237" s="107">
        <v>75</v>
      </c>
      <c r="AO1237" s="111">
        <v>42475</v>
      </c>
      <c r="AP1237" s="111">
        <f t="shared" si="278"/>
        <v>50009</v>
      </c>
      <c r="AQ1237" s="8" t="s">
        <v>2345</v>
      </c>
      <c r="AR1237">
        <f t="shared" si="275"/>
        <v>5042475</v>
      </c>
      <c r="AV1237">
        <v>31.79</v>
      </c>
      <c r="AW1237">
        <v>1.31</v>
      </c>
      <c r="AX1237">
        <v>30.48</v>
      </c>
    </row>
    <row r="1238" spans="1:50" ht="13" hidden="1" customHeight="1" outlineLevel="1">
      <c r="A1238" t="s">
        <v>1087</v>
      </c>
      <c r="B1238" s="8" t="s">
        <v>2255</v>
      </c>
      <c r="C1238" s="1">
        <f t="shared" si="269"/>
        <v>2289</v>
      </c>
      <c r="D1238" s="8">
        <f>IF(N1238&gt;0, RANK(N1238,(N1238:P1238,Q1238:AE1238)),0)</f>
        <v>0</v>
      </c>
      <c r="E1238" s="8">
        <f>IF(O1238&gt;0,RANK(O1238,(N1238:P1238,Q1238:AE1238)),0)</f>
        <v>2</v>
      </c>
      <c r="F1238" s="8">
        <f t="shared" si="270"/>
        <v>1</v>
      </c>
      <c r="G1238" s="61">
        <f t="shared" si="276"/>
        <v>633</v>
      </c>
      <c r="H1238" s="66">
        <f t="shared" si="277"/>
        <v>0.27653997378768019</v>
      </c>
      <c r="I1238" s="7"/>
      <c r="J1238" s="2">
        <f t="shared" si="271"/>
        <v>0</v>
      </c>
      <c r="K1238" s="2">
        <f t="shared" si="272"/>
        <v>0.33114897335080823</v>
      </c>
      <c r="L1238" s="2">
        <f t="shared" si="273"/>
        <v>0.60768894713848842</v>
      </c>
      <c r="M1238" s="2">
        <f t="shared" si="274"/>
        <v>6.1162079510703404E-2</v>
      </c>
      <c r="N1238" s="126"/>
      <c r="O1238" s="126">
        <v>758</v>
      </c>
      <c r="P1238" s="126">
        <v>1391</v>
      </c>
      <c r="Q1238" s="126"/>
      <c r="R1238" s="126"/>
      <c r="S1238" s="126"/>
      <c r="T1238" s="126"/>
      <c r="U1238" s="126"/>
      <c r="V1238" s="126"/>
      <c r="W1238" s="126"/>
      <c r="X1238" s="126">
        <v>20</v>
      </c>
      <c r="Y1238" s="126">
        <v>27</v>
      </c>
      <c r="Z1238" s="126">
        <v>5</v>
      </c>
      <c r="AA1238" s="126">
        <v>70</v>
      </c>
      <c r="AB1238" s="126">
        <v>18</v>
      </c>
      <c r="AG1238" t="str">
        <f t="shared" si="268"/>
        <v>Manchester</v>
      </c>
      <c r="AH1238" t="s">
        <v>3</v>
      </c>
      <c r="AI1238">
        <v>1</v>
      </c>
      <c r="AK1238">
        <v>1</v>
      </c>
      <c r="AL1238" s="105">
        <v>50</v>
      </c>
      <c r="AM1238" s="107">
        <v>3</v>
      </c>
      <c r="AN1238" s="107">
        <v>25</v>
      </c>
      <c r="AO1238" s="111">
        <v>42850</v>
      </c>
      <c r="AP1238" s="111">
        <f t="shared" si="278"/>
        <v>50003</v>
      </c>
      <c r="AQ1238" s="8" t="s">
        <v>2345</v>
      </c>
      <c r="AR1238">
        <f t="shared" si="275"/>
        <v>5042850</v>
      </c>
      <c r="AV1238">
        <v>42.28</v>
      </c>
      <c r="AW1238">
        <v>0.05</v>
      </c>
      <c r="AX1238">
        <v>42.23</v>
      </c>
    </row>
    <row r="1239" spans="1:50" ht="13" hidden="1" customHeight="1" outlineLevel="1">
      <c r="A1239" t="s">
        <v>920</v>
      </c>
      <c r="B1239" s="8" t="s">
        <v>2255</v>
      </c>
      <c r="C1239" s="1">
        <f t="shared" si="269"/>
        <v>565</v>
      </c>
      <c r="D1239" s="8">
        <f>IF(N1239&gt;0, RANK(N1239,(N1239:P1239,Q1239:AE1239)),0)</f>
        <v>0</v>
      </c>
      <c r="E1239" s="8">
        <f>IF(O1239&gt;0,RANK(O1239,(N1239:P1239,Q1239:AE1239)),0)</f>
        <v>2</v>
      </c>
      <c r="F1239" s="8">
        <f t="shared" si="270"/>
        <v>1</v>
      </c>
      <c r="G1239" s="61">
        <f t="shared" si="276"/>
        <v>399</v>
      </c>
      <c r="H1239" s="66">
        <f t="shared" si="277"/>
        <v>0.70619469026548676</v>
      </c>
      <c r="I1239" s="7"/>
      <c r="J1239" s="2">
        <f t="shared" si="271"/>
        <v>0</v>
      </c>
      <c r="K1239" s="2">
        <f t="shared" si="272"/>
        <v>0.12389380530973451</v>
      </c>
      <c r="L1239" s="2">
        <f t="shared" si="273"/>
        <v>0.83008849557522124</v>
      </c>
      <c r="M1239" s="2">
        <f t="shared" si="274"/>
        <v>4.6017699115044275E-2</v>
      </c>
      <c r="N1239" s="126"/>
      <c r="O1239" s="126">
        <v>70</v>
      </c>
      <c r="P1239" s="126">
        <v>469</v>
      </c>
      <c r="Q1239" s="126"/>
      <c r="R1239" s="126"/>
      <c r="S1239" s="126"/>
      <c r="T1239" s="126"/>
      <c r="U1239" s="126"/>
      <c r="V1239" s="126"/>
      <c r="W1239" s="126"/>
      <c r="X1239" s="126">
        <v>0</v>
      </c>
      <c r="Y1239" s="126">
        <v>6</v>
      </c>
      <c r="Z1239" s="126">
        <v>2</v>
      </c>
      <c r="AA1239" s="126">
        <v>5</v>
      </c>
      <c r="AB1239" s="126">
        <v>13</v>
      </c>
      <c r="AG1239" t="str">
        <f t="shared" si="268"/>
        <v>Marlboro</v>
      </c>
      <c r="AH1239" t="s">
        <v>1474</v>
      </c>
      <c r="AI1239">
        <v>1</v>
      </c>
      <c r="AK1239">
        <v>1</v>
      </c>
      <c r="AL1239" s="105">
        <v>50</v>
      </c>
      <c r="AM1239" s="107">
        <v>25</v>
      </c>
      <c r="AN1239" s="107">
        <v>55</v>
      </c>
      <c r="AO1239" s="111">
        <v>43375</v>
      </c>
      <c r="AP1239" s="111">
        <f t="shared" si="278"/>
        <v>50025</v>
      </c>
      <c r="AQ1239" s="8" t="s">
        <v>2345</v>
      </c>
      <c r="AR1239">
        <f t="shared" si="275"/>
        <v>5043375</v>
      </c>
      <c r="AV1239">
        <v>40.65</v>
      </c>
      <c r="AW1239">
        <v>0.32</v>
      </c>
      <c r="AX1239">
        <v>40.33</v>
      </c>
    </row>
    <row r="1240" spans="1:50" ht="13" hidden="1" customHeight="1" outlineLevel="1">
      <c r="A1240" t="s">
        <v>1974</v>
      </c>
      <c r="B1240" s="8" t="s">
        <v>2255</v>
      </c>
      <c r="C1240" s="1">
        <f t="shared" si="269"/>
        <v>814</v>
      </c>
      <c r="D1240" s="8">
        <f>IF(N1240&gt;0, RANK(N1240,(N1240:P1240,Q1240:AE1240)),0)</f>
        <v>0</v>
      </c>
      <c r="E1240" s="8">
        <f>IF(O1240&gt;0,RANK(O1240,(N1240:P1240,Q1240:AE1240)),0)</f>
        <v>2</v>
      </c>
      <c r="F1240" s="8">
        <f t="shared" si="270"/>
        <v>1</v>
      </c>
      <c r="G1240" s="61">
        <f t="shared" si="276"/>
        <v>380</v>
      </c>
      <c r="H1240" s="66">
        <f t="shared" si="277"/>
        <v>0.46683046683046681</v>
      </c>
      <c r="I1240" s="7"/>
      <c r="J1240" s="2">
        <f t="shared" si="271"/>
        <v>0</v>
      </c>
      <c r="K1240" s="2">
        <f t="shared" si="272"/>
        <v>0.25552825552825553</v>
      </c>
      <c r="L1240" s="2">
        <f t="shared" si="273"/>
        <v>0.72235872235872234</v>
      </c>
      <c r="M1240" s="2">
        <f t="shared" si="274"/>
        <v>2.2113022113022129E-2</v>
      </c>
      <c r="N1240" s="126"/>
      <c r="O1240" s="126">
        <v>208</v>
      </c>
      <c r="P1240" s="126">
        <v>588</v>
      </c>
      <c r="Q1240" s="126"/>
      <c r="R1240" s="126"/>
      <c r="S1240" s="126"/>
      <c r="T1240" s="126"/>
      <c r="U1240" s="126"/>
      <c r="V1240" s="126"/>
      <c r="W1240" s="126"/>
      <c r="X1240" s="126">
        <v>0</v>
      </c>
      <c r="Y1240" s="126">
        <v>4</v>
      </c>
      <c r="Z1240" s="126">
        <v>1</v>
      </c>
      <c r="AA1240" s="126">
        <v>4</v>
      </c>
      <c r="AB1240" s="126">
        <v>9</v>
      </c>
      <c r="AG1240" t="str">
        <f t="shared" si="268"/>
        <v>Marshfield</v>
      </c>
      <c r="AH1240" t="s">
        <v>342</v>
      </c>
      <c r="AI1240">
        <v>1</v>
      </c>
      <c r="AK1240">
        <v>1</v>
      </c>
      <c r="AL1240" s="105">
        <v>50</v>
      </c>
      <c r="AM1240" s="107">
        <v>23</v>
      </c>
      <c r="AN1240" s="107">
        <v>45</v>
      </c>
      <c r="AO1240" s="111">
        <v>43600</v>
      </c>
      <c r="AP1240" s="111">
        <f t="shared" si="278"/>
        <v>50023</v>
      </c>
      <c r="AQ1240" s="8" t="s">
        <v>2345</v>
      </c>
      <c r="AR1240">
        <f t="shared" si="275"/>
        <v>5043600</v>
      </c>
      <c r="AV1240">
        <v>43.39</v>
      </c>
      <c r="AW1240">
        <v>0.28000000000000003</v>
      </c>
      <c r="AX1240">
        <v>43.11</v>
      </c>
    </row>
    <row r="1241" spans="1:50" ht="13" hidden="1" customHeight="1" outlineLevel="1">
      <c r="A1241" t="s">
        <v>1199</v>
      </c>
      <c r="B1241" s="8" t="s">
        <v>2255</v>
      </c>
      <c r="C1241" s="1">
        <f t="shared" si="269"/>
        <v>585</v>
      </c>
      <c r="D1241" s="8">
        <f>IF(N1241&gt;0, RANK(N1241,(N1241:P1241,Q1241:AE1241)),0)</f>
        <v>0</v>
      </c>
      <c r="E1241" s="8">
        <f>IF(O1241&gt;0,RANK(O1241,(N1241:P1241,Q1241:AE1241)),0)</f>
        <v>2</v>
      </c>
      <c r="F1241" s="8">
        <f t="shared" si="270"/>
        <v>1</v>
      </c>
      <c r="G1241" s="61">
        <f t="shared" si="276"/>
        <v>108</v>
      </c>
      <c r="H1241" s="66">
        <f t="shared" si="277"/>
        <v>0.18461538461538463</v>
      </c>
      <c r="I1241" s="7"/>
      <c r="J1241" s="2">
        <f t="shared" si="271"/>
        <v>0</v>
      </c>
      <c r="K1241" s="2">
        <f t="shared" si="272"/>
        <v>0.38119658119658117</v>
      </c>
      <c r="L1241" s="2">
        <f t="shared" si="273"/>
        <v>0.5658119658119658</v>
      </c>
      <c r="M1241" s="2">
        <f t="shared" si="274"/>
        <v>5.2991452991453025E-2</v>
      </c>
      <c r="N1241" s="126"/>
      <c r="O1241" s="126">
        <v>223</v>
      </c>
      <c r="P1241" s="126">
        <v>331</v>
      </c>
      <c r="Q1241" s="126"/>
      <c r="R1241" s="126"/>
      <c r="S1241" s="126"/>
      <c r="T1241" s="126"/>
      <c r="U1241" s="126"/>
      <c r="V1241" s="126"/>
      <c r="W1241" s="126"/>
      <c r="X1241" s="126">
        <v>0</v>
      </c>
      <c r="Y1241" s="126">
        <v>8</v>
      </c>
      <c r="Z1241" s="126">
        <v>1</v>
      </c>
      <c r="AA1241" s="126">
        <v>18</v>
      </c>
      <c r="AB1241" s="126">
        <v>4</v>
      </c>
      <c r="AG1241" t="str">
        <f t="shared" si="268"/>
        <v>Mendon</v>
      </c>
      <c r="AH1241" t="s">
        <v>689</v>
      </c>
      <c r="AI1241">
        <v>1</v>
      </c>
      <c r="AK1241">
        <v>1</v>
      </c>
      <c r="AL1241" s="105">
        <v>50</v>
      </c>
      <c r="AM1241" s="107">
        <v>21</v>
      </c>
      <c r="AN1241" s="107">
        <v>50</v>
      </c>
      <c r="AO1241" s="111">
        <v>44125</v>
      </c>
      <c r="AP1241" s="111">
        <f t="shared" si="278"/>
        <v>50021</v>
      </c>
      <c r="AQ1241" s="8" t="s">
        <v>2345</v>
      </c>
      <c r="AR1241">
        <f t="shared" si="275"/>
        <v>5044125</v>
      </c>
      <c r="AV1241">
        <v>38.1</v>
      </c>
      <c r="AW1241">
        <v>0.01</v>
      </c>
      <c r="AX1241">
        <v>38.090000000000003</v>
      </c>
    </row>
    <row r="1242" spans="1:50" ht="13" hidden="1" customHeight="1" outlineLevel="1">
      <c r="A1242" t="s">
        <v>2079</v>
      </c>
      <c r="B1242" s="8" t="s">
        <v>2255</v>
      </c>
      <c r="C1242" s="1">
        <f t="shared" si="269"/>
        <v>3324</v>
      </c>
      <c r="D1242" s="8">
        <f>IF(N1242&gt;0, RANK(N1242,(N1242:P1242,Q1242:AE1242)),0)</f>
        <v>0</v>
      </c>
      <c r="E1242" s="8">
        <f>IF(O1242&gt;0,RANK(O1242,(N1242:P1242,Q1242:AE1242)),0)</f>
        <v>2</v>
      </c>
      <c r="F1242" s="8">
        <f t="shared" si="270"/>
        <v>1</v>
      </c>
      <c r="G1242" s="61">
        <f t="shared" si="276"/>
        <v>2046</v>
      </c>
      <c r="H1242" s="66">
        <f t="shared" si="277"/>
        <v>0.6155234657039711</v>
      </c>
      <c r="I1242" s="7"/>
      <c r="J1242" s="2">
        <f t="shared" si="271"/>
        <v>0</v>
      </c>
      <c r="K1242" s="2">
        <f t="shared" si="272"/>
        <v>0.17418772563176896</v>
      </c>
      <c r="L1242" s="2">
        <f t="shared" si="273"/>
        <v>0.78971119133574008</v>
      </c>
      <c r="M1242" s="2">
        <f t="shared" si="274"/>
        <v>3.6101083032490933E-2</v>
      </c>
      <c r="N1242" s="126"/>
      <c r="O1242" s="126">
        <v>579</v>
      </c>
      <c r="P1242" s="126">
        <v>2625</v>
      </c>
      <c r="Q1242" s="126"/>
      <c r="R1242" s="126"/>
      <c r="S1242" s="126"/>
      <c r="T1242" s="126"/>
      <c r="U1242" s="126"/>
      <c r="V1242" s="126"/>
      <c r="W1242" s="126"/>
      <c r="X1242" s="126">
        <v>0</v>
      </c>
      <c r="Y1242" s="126">
        <v>26</v>
      </c>
      <c r="Z1242" s="126">
        <v>11</v>
      </c>
      <c r="AA1242" s="126">
        <v>67</v>
      </c>
      <c r="AB1242" s="126">
        <v>16</v>
      </c>
      <c r="AG1242" t="str">
        <f t="shared" si="268"/>
        <v>Middlebury</v>
      </c>
      <c r="AH1242" t="s">
        <v>2</v>
      </c>
      <c r="AI1242">
        <v>1</v>
      </c>
      <c r="AK1242">
        <v>1</v>
      </c>
      <c r="AL1242" s="105">
        <v>50</v>
      </c>
      <c r="AM1242" s="107">
        <v>1</v>
      </c>
      <c r="AN1242" s="107">
        <v>55</v>
      </c>
      <c r="AO1242" s="111">
        <v>44350</v>
      </c>
      <c r="AP1242" s="111">
        <f t="shared" si="278"/>
        <v>50001</v>
      </c>
      <c r="AQ1242" s="8" t="s">
        <v>2345</v>
      </c>
      <c r="AR1242">
        <f t="shared" si="275"/>
        <v>5044350</v>
      </c>
      <c r="AV1242">
        <v>39.17</v>
      </c>
      <c r="AW1242">
        <v>0.14000000000000001</v>
      </c>
      <c r="AX1242">
        <v>39.03</v>
      </c>
    </row>
    <row r="1243" spans="1:50" ht="13" hidden="1" customHeight="1" outlineLevel="1">
      <c r="A1243" t="s">
        <v>1161</v>
      </c>
      <c r="B1243" s="8" t="s">
        <v>2255</v>
      </c>
      <c r="C1243" s="1">
        <f t="shared" si="269"/>
        <v>990</v>
      </c>
      <c r="D1243" s="8">
        <f>IF(N1243&gt;0, RANK(N1243,(N1243:P1243,Q1243:AE1243)),0)</f>
        <v>0</v>
      </c>
      <c r="E1243" s="8">
        <f>IF(O1243&gt;0,RANK(O1243,(N1243:P1243,Q1243:AE1243)),0)</f>
        <v>2</v>
      </c>
      <c r="F1243" s="8">
        <f t="shared" si="270"/>
        <v>1</v>
      </c>
      <c r="G1243" s="61">
        <f t="shared" si="276"/>
        <v>593</v>
      </c>
      <c r="H1243" s="66">
        <f t="shared" si="277"/>
        <v>0.59898989898989896</v>
      </c>
      <c r="I1243" s="7"/>
      <c r="J1243" s="2">
        <f t="shared" si="271"/>
        <v>0</v>
      </c>
      <c r="K1243" s="2">
        <f t="shared" si="272"/>
        <v>0.19191919191919191</v>
      </c>
      <c r="L1243" s="2">
        <f t="shared" si="273"/>
        <v>0.79090909090909089</v>
      </c>
      <c r="M1243" s="2">
        <f t="shared" si="274"/>
        <v>1.7171717171717171E-2</v>
      </c>
      <c r="N1243" s="126"/>
      <c r="O1243" s="126">
        <v>190</v>
      </c>
      <c r="P1243" s="126">
        <v>783</v>
      </c>
      <c r="Q1243" s="126"/>
      <c r="R1243" s="126"/>
      <c r="S1243" s="126"/>
      <c r="T1243" s="126"/>
      <c r="U1243" s="126"/>
      <c r="V1243" s="126"/>
      <c r="W1243" s="126"/>
      <c r="X1243" s="126">
        <v>2</v>
      </c>
      <c r="Y1243" s="126">
        <v>5</v>
      </c>
      <c r="Z1243" s="126">
        <v>1</v>
      </c>
      <c r="AA1243" s="126">
        <v>7</v>
      </c>
      <c r="AB1243" s="126">
        <v>2</v>
      </c>
      <c r="AG1243" t="str">
        <f t="shared" si="268"/>
        <v>Middlesex</v>
      </c>
      <c r="AH1243" t="s">
        <v>342</v>
      </c>
      <c r="AI1243">
        <v>1</v>
      </c>
      <c r="AK1243">
        <v>1</v>
      </c>
      <c r="AL1243" s="105">
        <v>50</v>
      </c>
      <c r="AM1243" s="107">
        <v>23</v>
      </c>
      <c r="AN1243" s="107">
        <v>50</v>
      </c>
      <c r="AO1243" s="111">
        <v>44500</v>
      </c>
      <c r="AP1243" s="111">
        <f t="shared" si="278"/>
        <v>50023</v>
      </c>
      <c r="AQ1243" s="8" t="s">
        <v>2345</v>
      </c>
      <c r="AR1243">
        <f t="shared" si="275"/>
        <v>5044500</v>
      </c>
      <c r="AV1243">
        <v>39.86</v>
      </c>
      <c r="AW1243">
        <v>0.21</v>
      </c>
      <c r="AX1243">
        <v>39.659999999999997</v>
      </c>
    </row>
    <row r="1244" spans="1:50" ht="13" hidden="1" customHeight="1" outlineLevel="1">
      <c r="A1244" t="s">
        <v>2399</v>
      </c>
      <c r="B1244" s="8" t="s">
        <v>2255</v>
      </c>
      <c r="C1244" s="1">
        <f t="shared" si="269"/>
        <v>443</v>
      </c>
      <c r="D1244" s="8">
        <f>IF(N1244&gt;0, RANK(N1244,(N1244:P1244,Q1244:AE1244)),0)</f>
        <v>0</v>
      </c>
      <c r="E1244" s="8">
        <f>IF(O1244&gt;0,RANK(O1244,(N1244:P1244,Q1244:AE1244)),0)</f>
        <v>2</v>
      </c>
      <c r="F1244" s="8">
        <f t="shared" si="270"/>
        <v>1</v>
      </c>
      <c r="G1244" s="61">
        <f t="shared" si="276"/>
        <v>168</v>
      </c>
      <c r="H1244" s="66">
        <f t="shared" si="277"/>
        <v>0.37923250564334088</v>
      </c>
      <c r="I1244" s="7"/>
      <c r="J1244" s="2">
        <f t="shared" si="271"/>
        <v>0</v>
      </c>
      <c r="K1244" s="2">
        <f t="shared" si="272"/>
        <v>0.30022573363431149</v>
      </c>
      <c r="L1244" s="2">
        <f t="shared" si="273"/>
        <v>0.67945823927765236</v>
      </c>
      <c r="M1244" s="2">
        <f t="shared" si="274"/>
        <v>2.0316027088036148E-2</v>
      </c>
      <c r="N1244" s="126"/>
      <c r="O1244" s="126">
        <v>133</v>
      </c>
      <c r="P1244" s="126">
        <v>301</v>
      </c>
      <c r="Q1244" s="126"/>
      <c r="R1244" s="126"/>
      <c r="S1244" s="126"/>
      <c r="T1244" s="126"/>
      <c r="U1244" s="126"/>
      <c r="V1244" s="126"/>
      <c r="W1244" s="126"/>
      <c r="X1244" s="126">
        <v>0</v>
      </c>
      <c r="Y1244" s="126">
        <v>0</v>
      </c>
      <c r="Z1244" s="126">
        <v>2</v>
      </c>
      <c r="AA1244" s="126">
        <v>6</v>
      </c>
      <c r="AB1244" s="126">
        <v>1</v>
      </c>
      <c r="AG1244" t="str">
        <f t="shared" si="268"/>
        <v>Middletown Springs</v>
      </c>
      <c r="AH1244" t="s">
        <v>689</v>
      </c>
      <c r="AI1244">
        <v>1</v>
      </c>
      <c r="AK1244">
        <v>1</v>
      </c>
      <c r="AL1244" s="105">
        <v>50</v>
      </c>
      <c r="AM1244" s="107">
        <v>21</v>
      </c>
      <c r="AN1244" s="107">
        <v>55</v>
      </c>
      <c r="AO1244" s="111">
        <v>44800</v>
      </c>
      <c r="AP1244" s="111">
        <f t="shared" si="278"/>
        <v>50021</v>
      </c>
      <c r="AQ1244" s="8" t="s">
        <v>2345</v>
      </c>
      <c r="AR1244">
        <f t="shared" si="275"/>
        <v>5044800</v>
      </c>
      <c r="AV1244">
        <v>22.85</v>
      </c>
      <c r="AW1244">
        <v>0</v>
      </c>
      <c r="AX1244">
        <v>22.84</v>
      </c>
    </row>
    <row r="1245" spans="1:50" ht="13" hidden="1" customHeight="1" outlineLevel="1">
      <c r="A1245" t="s">
        <v>74</v>
      </c>
      <c r="B1245" s="8" t="s">
        <v>2255</v>
      </c>
      <c r="C1245" s="1">
        <f t="shared" si="269"/>
        <v>4579</v>
      </c>
      <c r="D1245" s="8">
        <f>IF(N1245&gt;0, RANK(N1245,(N1245:P1245,Q1245:AE1245)),0)</f>
        <v>0</v>
      </c>
      <c r="E1245" s="8">
        <f>IF(O1245&gt;0,RANK(O1245,(N1245:P1245,Q1245:AE1245)),0)</f>
        <v>2</v>
      </c>
      <c r="F1245" s="8">
        <f t="shared" si="270"/>
        <v>1</v>
      </c>
      <c r="G1245" s="61">
        <f t="shared" si="276"/>
        <v>1568</v>
      </c>
      <c r="H1245" s="66">
        <f t="shared" si="277"/>
        <v>0.34243284559947584</v>
      </c>
      <c r="I1245" s="7"/>
      <c r="J1245" s="2">
        <f t="shared" si="271"/>
        <v>0</v>
      </c>
      <c r="K1245" s="2">
        <f t="shared" si="272"/>
        <v>0.31207687267962436</v>
      </c>
      <c r="L1245" s="2">
        <f t="shared" si="273"/>
        <v>0.65450971827910021</v>
      </c>
      <c r="M1245" s="2">
        <f t="shared" si="274"/>
        <v>3.3413409041275433E-2</v>
      </c>
      <c r="N1245" s="126"/>
      <c r="O1245" s="126">
        <v>1429</v>
      </c>
      <c r="P1245" s="126">
        <v>2997</v>
      </c>
      <c r="Q1245" s="126"/>
      <c r="R1245" s="126"/>
      <c r="S1245" s="126"/>
      <c r="T1245" s="126"/>
      <c r="U1245" s="126"/>
      <c r="V1245" s="126"/>
      <c r="W1245" s="126"/>
      <c r="X1245" s="126">
        <v>4</v>
      </c>
      <c r="Y1245" s="126">
        <v>48</v>
      </c>
      <c r="Z1245" s="126">
        <v>9</v>
      </c>
      <c r="AA1245" s="126">
        <v>72</v>
      </c>
      <c r="AB1245" s="126">
        <v>20</v>
      </c>
      <c r="AG1245" t="str">
        <f t="shared" si="268"/>
        <v>Milton</v>
      </c>
      <c r="AH1245" t="s">
        <v>1497</v>
      </c>
      <c r="AI1245">
        <v>1</v>
      </c>
      <c r="AK1245">
        <v>1</v>
      </c>
      <c r="AL1245" s="105">
        <v>50</v>
      </c>
      <c r="AM1245" s="107">
        <v>7</v>
      </c>
      <c r="AN1245" s="107">
        <v>50</v>
      </c>
      <c r="AO1245" s="111">
        <v>45250</v>
      </c>
      <c r="AP1245" s="111">
        <f t="shared" si="278"/>
        <v>50007</v>
      </c>
      <c r="AQ1245" s="8" t="s">
        <v>2345</v>
      </c>
      <c r="AR1245">
        <f t="shared" si="275"/>
        <v>5045250</v>
      </c>
      <c r="AV1245">
        <v>60.89</v>
      </c>
      <c r="AW1245">
        <v>9.43</v>
      </c>
      <c r="AX1245">
        <v>51.46</v>
      </c>
    </row>
    <row r="1246" spans="1:50" ht="13" hidden="1" customHeight="1" outlineLevel="1">
      <c r="A1246" t="s">
        <v>1831</v>
      </c>
      <c r="B1246" s="8" t="s">
        <v>2255</v>
      </c>
      <c r="C1246" s="1">
        <f t="shared" si="269"/>
        <v>1057</v>
      </c>
      <c r="D1246" s="8">
        <f>IF(N1246&gt;0, RANK(N1246,(N1246:P1246,Q1246:AE1246)),0)</f>
        <v>0</v>
      </c>
      <c r="E1246" s="8">
        <f>IF(O1246&gt;0,RANK(O1246,(N1246:P1246,Q1246:AE1246)),0)</f>
        <v>2</v>
      </c>
      <c r="F1246" s="8">
        <f t="shared" si="270"/>
        <v>1</v>
      </c>
      <c r="G1246" s="61">
        <f t="shared" si="276"/>
        <v>493</v>
      </c>
      <c r="H1246" s="66">
        <f t="shared" si="277"/>
        <v>0.4664143803216651</v>
      </c>
      <c r="I1246" s="7"/>
      <c r="J1246" s="2">
        <f t="shared" si="271"/>
        <v>0</v>
      </c>
      <c r="K1246" s="2">
        <f t="shared" si="272"/>
        <v>0.25260170293282874</v>
      </c>
      <c r="L1246" s="2">
        <f t="shared" si="273"/>
        <v>0.71901608325449384</v>
      </c>
      <c r="M1246" s="2">
        <f t="shared" si="274"/>
        <v>2.838221381267747E-2</v>
      </c>
      <c r="N1246" s="126"/>
      <c r="O1246" s="126">
        <v>267</v>
      </c>
      <c r="P1246" s="126">
        <v>760</v>
      </c>
      <c r="Q1246" s="126"/>
      <c r="R1246" s="126"/>
      <c r="S1246" s="126"/>
      <c r="T1246" s="126"/>
      <c r="U1246" s="126"/>
      <c r="V1246" s="126"/>
      <c r="W1246" s="126"/>
      <c r="X1246" s="126">
        <v>1</v>
      </c>
      <c r="Y1246" s="126">
        <v>4</v>
      </c>
      <c r="Z1246" s="126">
        <v>5</v>
      </c>
      <c r="AA1246" s="126">
        <v>14</v>
      </c>
      <c r="AB1246" s="126">
        <v>6</v>
      </c>
      <c r="AG1246" t="str">
        <f t="shared" si="268"/>
        <v>Monkton</v>
      </c>
      <c r="AH1246" t="s">
        <v>2</v>
      </c>
      <c r="AI1246">
        <v>1</v>
      </c>
      <c r="AK1246">
        <v>1</v>
      </c>
      <c r="AL1246" s="105">
        <v>50</v>
      </c>
      <c r="AM1246" s="107">
        <v>1</v>
      </c>
      <c r="AN1246" s="107">
        <v>60</v>
      </c>
      <c r="AO1246" s="111">
        <v>45550</v>
      </c>
      <c r="AP1246" s="111">
        <f t="shared" si="278"/>
        <v>50001</v>
      </c>
      <c r="AQ1246" s="8" t="s">
        <v>2345</v>
      </c>
      <c r="AR1246">
        <f t="shared" si="275"/>
        <v>5045550</v>
      </c>
      <c r="AV1246">
        <v>36.229999999999997</v>
      </c>
      <c r="AW1246">
        <v>0.21</v>
      </c>
      <c r="AX1246">
        <v>36.020000000000003</v>
      </c>
    </row>
    <row r="1247" spans="1:50" ht="13" hidden="1" customHeight="1" outlineLevel="1">
      <c r="A1247" t="s">
        <v>2319</v>
      </c>
      <c r="B1247" s="8" t="s">
        <v>2255</v>
      </c>
      <c r="C1247" s="1">
        <f t="shared" si="269"/>
        <v>597</v>
      </c>
      <c r="D1247" s="8">
        <f>IF(N1247&gt;0, RANK(N1247,(N1247:P1247,Q1247:AE1247)),0)</f>
        <v>0</v>
      </c>
      <c r="E1247" s="8">
        <f>IF(O1247&gt;0,RANK(O1247,(N1247:P1247,Q1247:AE1247)),0)</f>
        <v>2</v>
      </c>
      <c r="F1247" s="8">
        <f t="shared" si="270"/>
        <v>1</v>
      </c>
      <c r="G1247" s="61">
        <f t="shared" si="276"/>
        <v>320</v>
      </c>
      <c r="H1247" s="66">
        <f t="shared" si="277"/>
        <v>0.53601340033500833</v>
      </c>
      <c r="I1247" s="7"/>
      <c r="J1247" s="2">
        <f t="shared" si="271"/>
        <v>0</v>
      </c>
      <c r="K1247" s="2">
        <f t="shared" si="272"/>
        <v>0.21105527638190955</v>
      </c>
      <c r="L1247" s="2">
        <f t="shared" si="273"/>
        <v>0.7470686767169179</v>
      </c>
      <c r="M1247" s="2">
        <f t="shared" si="274"/>
        <v>4.1876046901172526E-2</v>
      </c>
      <c r="N1247" s="126"/>
      <c r="O1247" s="126">
        <v>126</v>
      </c>
      <c r="P1247" s="126">
        <v>446</v>
      </c>
      <c r="Q1247" s="126"/>
      <c r="R1247" s="126"/>
      <c r="S1247" s="126"/>
      <c r="T1247" s="126"/>
      <c r="U1247" s="126"/>
      <c r="V1247" s="126"/>
      <c r="W1247" s="126"/>
      <c r="X1247" s="126">
        <v>0</v>
      </c>
      <c r="Y1247" s="126">
        <v>8</v>
      </c>
      <c r="Z1247" s="126">
        <v>1</v>
      </c>
      <c r="AA1247" s="126">
        <v>14</v>
      </c>
      <c r="AB1247" s="126">
        <v>2</v>
      </c>
      <c r="AG1247" t="str">
        <f t="shared" si="268"/>
        <v>Montgomery</v>
      </c>
      <c r="AH1247" t="s">
        <v>501</v>
      </c>
      <c r="AI1247">
        <v>1</v>
      </c>
      <c r="AK1247">
        <v>1</v>
      </c>
      <c r="AL1247" s="105">
        <v>50</v>
      </c>
      <c r="AM1247" s="107">
        <v>11</v>
      </c>
      <c r="AN1247" s="107">
        <v>55</v>
      </c>
      <c r="AO1247" s="111">
        <v>45850</v>
      </c>
      <c r="AP1247" s="111">
        <f t="shared" si="278"/>
        <v>50011</v>
      </c>
      <c r="AQ1247" s="8" t="s">
        <v>2345</v>
      </c>
      <c r="AR1247">
        <f t="shared" si="275"/>
        <v>5045850</v>
      </c>
      <c r="AV1247">
        <v>56.75</v>
      </c>
      <c r="AW1247">
        <v>0</v>
      </c>
      <c r="AX1247">
        <v>56.75</v>
      </c>
    </row>
    <row r="1248" spans="1:50" ht="13" hidden="1" customHeight="1" outlineLevel="1">
      <c r="A1248" t="s">
        <v>1608</v>
      </c>
      <c r="B1248" s="8" t="s">
        <v>2255</v>
      </c>
      <c r="C1248" s="1">
        <f t="shared" si="269"/>
        <v>4461</v>
      </c>
      <c r="D1248" s="8">
        <f>IF(N1248&gt;0, RANK(N1248,(N1248:P1248,Q1248:AE1248)),0)</f>
        <v>0</v>
      </c>
      <c r="E1248" s="8">
        <f>IF(O1248&gt;0,RANK(O1248,(N1248:P1248,Q1248:AE1248)),0)</f>
        <v>2</v>
      </c>
      <c r="F1248" s="8">
        <f t="shared" si="270"/>
        <v>1</v>
      </c>
      <c r="G1248" s="61">
        <f t="shared" si="276"/>
        <v>3181</v>
      </c>
      <c r="H1248" s="66">
        <f t="shared" si="277"/>
        <v>0.71306881865052674</v>
      </c>
      <c r="I1248" s="7"/>
      <c r="J1248" s="2">
        <f t="shared" si="271"/>
        <v>0</v>
      </c>
      <c r="K1248" s="2">
        <f t="shared" si="272"/>
        <v>0.12844653665097511</v>
      </c>
      <c r="L1248" s="2">
        <f t="shared" si="273"/>
        <v>0.8415153553015019</v>
      </c>
      <c r="M1248" s="2">
        <f t="shared" si="274"/>
        <v>3.0038108047523049E-2</v>
      </c>
      <c r="N1248" s="126"/>
      <c r="O1248" s="126">
        <v>573</v>
      </c>
      <c r="P1248" s="126">
        <v>3754</v>
      </c>
      <c r="Q1248" s="126"/>
      <c r="R1248" s="126"/>
      <c r="S1248" s="126"/>
      <c r="T1248" s="126"/>
      <c r="U1248" s="126"/>
      <c r="V1248" s="126"/>
      <c r="W1248" s="126"/>
      <c r="X1248" s="126">
        <v>8</v>
      </c>
      <c r="Y1248" s="126">
        <v>28</v>
      </c>
      <c r="Z1248" s="126">
        <v>7</v>
      </c>
      <c r="AA1248" s="126">
        <v>67</v>
      </c>
      <c r="AB1248" s="126">
        <v>24</v>
      </c>
      <c r="AG1248" t="str">
        <f t="shared" ref="AG1248:AG1311" si="279">A1248</f>
        <v>Montpelier</v>
      </c>
      <c r="AH1248" t="s">
        <v>342</v>
      </c>
      <c r="AI1248">
        <v>1</v>
      </c>
      <c r="AK1248">
        <v>1</v>
      </c>
      <c r="AL1248" s="105">
        <v>50</v>
      </c>
      <c r="AM1248" s="107">
        <v>23</v>
      </c>
      <c r="AN1248" s="107">
        <v>55</v>
      </c>
      <c r="AO1248" s="111">
        <v>46000</v>
      </c>
      <c r="AP1248" s="111">
        <f t="shared" si="278"/>
        <v>50023</v>
      </c>
      <c r="AQ1248" s="8" t="s">
        <v>1462</v>
      </c>
      <c r="AR1248">
        <f t="shared" si="275"/>
        <v>5046000</v>
      </c>
      <c r="AV1248">
        <v>10.26</v>
      </c>
      <c r="AW1248">
        <v>0.01</v>
      </c>
      <c r="AX1248">
        <v>10.25</v>
      </c>
    </row>
    <row r="1249" spans="1:50" ht="13" hidden="1" customHeight="1" outlineLevel="1">
      <c r="A1249" t="s">
        <v>1838</v>
      </c>
      <c r="B1249" s="8" t="s">
        <v>2255</v>
      </c>
      <c r="C1249" s="1">
        <f t="shared" si="269"/>
        <v>945</v>
      </c>
      <c r="D1249" s="8">
        <f>IF(N1249&gt;0, RANK(N1249,(N1249:P1249,Q1249:AE1249)),0)</f>
        <v>0</v>
      </c>
      <c r="E1249" s="8">
        <f>IF(O1249&gt;0,RANK(O1249,(N1249:P1249,Q1249:AE1249)),0)</f>
        <v>2</v>
      </c>
      <c r="F1249" s="8">
        <f t="shared" si="270"/>
        <v>1</v>
      </c>
      <c r="G1249" s="61">
        <f t="shared" si="276"/>
        <v>509</v>
      </c>
      <c r="H1249" s="66">
        <f t="shared" si="277"/>
        <v>0.53862433862433867</v>
      </c>
      <c r="I1249" s="7"/>
      <c r="J1249" s="2">
        <f t="shared" si="271"/>
        <v>0</v>
      </c>
      <c r="K1249" s="2">
        <f t="shared" si="272"/>
        <v>0.2074074074074074</v>
      </c>
      <c r="L1249" s="2">
        <f t="shared" si="273"/>
        <v>0.74603174603174605</v>
      </c>
      <c r="M1249" s="2">
        <f t="shared" si="274"/>
        <v>4.656084656084658E-2</v>
      </c>
      <c r="N1249" s="126"/>
      <c r="O1249" s="126">
        <v>196</v>
      </c>
      <c r="P1249" s="126">
        <v>705</v>
      </c>
      <c r="Q1249" s="126"/>
      <c r="R1249" s="126"/>
      <c r="S1249" s="126"/>
      <c r="T1249" s="126"/>
      <c r="U1249" s="126"/>
      <c r="V1249" s="126"/>
      <c r="W1249" s="126"/>
      <c r="X1249" s="126">
        <v>1</v>
      </c>
      <c r="Y1249" s="126">
        <v>9</v>
      </c>
      <c r="Z1249" s="126">
        <v>4</v>
      </c>
      <c r="AA1249" s="126">
        <v>23</v>
      </c>
      <c r="AB1249" s="126">
        <v>7</v>
      </c>
      <c r="AG1249" t="str">
        <f t="shared" si="279"/>
        <v>Moretown</v>
      </c>
      <c r="AH1249" t="s">
        <v>342</v>
      </c>
      <c r="AI1249">
        <v>1</v>
      </c>
      <c r="AK1249">
        <v>1</v>
      </c>
      <c r="AL1249" s="105">
        <v>50</v>
      </c>
      <c r="AM1249" s="107">
        <v>23</v>
      </c>
      <c r="AN1249" s="107">
        <v>60</v>
      </c>
      <c r="AO1249" s="111">
        <v>46225</v>
      </c>
      <c r="AP1249" s="111">
        <f t="shared" si="278"/>
        <v>50023</v>
      </c>
      <c r="AQ1249" s="8" t="s">
        <v>2345</v>
      </c>
      <c r="AR1249">
        <f t="shared" si="275"/>
        <v>5046225</v>
      </c>
      <c r="AV1249">
        <v>40.21</v>
      </c>
      <c r="AW1249">
        <v>0.13</v>
      </c>
      <c r="AX1249">
        <v>40.08</v>
      </c>
    </row>
    <row r="1250" spans="1:50" ht="13" hidden="1" customHeight="1" outlineLevel="1">
      <c r="A1250" t="s">
        <v>864</v>
      </c>
      <c r="B1250" s="8" t="s">
        <v>2255</v>
      </c>
      <c r="C1250" s="1">
        <f t="shared" si="269"/>
        <v>331</v>
      </c>
      <c r="D1250" s="8">
        <f>IF(N1250&gt;0, RANK(N1250,(N1250:P1250,Q1250:AE1250)),0)</f>
        <v>0</v>
      </c>
      <c r="E1250" s="8">
        <f>IF(O1250&gt;0,RANK(O1250,(N1250:P1250,Q1250:AE1250)),0)</f>
        <v>2</v>
      </c>
      <c r="F1250" s="8">
        <f t="shared" si="270"/>
        <v>1</v>
      </c>
      <c r="G1250" s="61">
        <f t="shared" si="276"/>
        <v>72</v>
      </c>
      <c r="H1250" s="66">
        <f t="shared" si="277"/>
        <v>0.2175226586102719</v>
      </c>
      <c r="I1250" s="7"/>
      <c r="J1250" s="2">
        <f t="shared" si="271"/>
        <v>0</v>
      </c>
      <c r="K1250" s="2">
        <f t="shared" si="272"/>
        <v>0.38066465256797583</v>
      </c>
      <c r="L1250" s="2">
        <f t="shared" si="273"/>
        <v>0.59818731117824775</v>
      </c>
      <c r="M1250" s="2">
        <f t="shared" si="274"/>
        <v>2.1148036253776481E-2</v>
      </c>
      <c r="N1250" s="126"/>
      <c r="O1250" s="126">
        <v>126</v>
      </c>
      <c r="P1250" s="126">
        <v>198</v>
      </c>
      <c r="Q1250" s="126"/>
      <c r="R1250" s="126"/>
      <c r="S1250" s="126"/>
      <c r="T1250" s="126"/>
      <c r="U1250" s="126"/>
      <c r="V1250" s="126"/>
      <c r="W1250" s="126"/>
      <c r="X1250" s="126">
        <v>0</v>
      </c>
      <c r="Y1250" s="126">
        <v>0</v>
      </c>
      <c r="Z1250" s="126">
        <v>0</v>
      </c>
      <c r="AA1250" s="126">
        <v>4</v>
      </c>
      <c r="AB1250" s="126">
        <v>3</v>
      </c>
      <c r="AG1250" t="str">
        <f t="shared" si="279"/>
        <v>Morgan</v>
      </c>
      <c r="AH1250" t="s">
        <v>325</v>
      </c>
      <c r="AI1250">
        <v>1</v>
      </c>
      <c r="AK1250">
        <v>1</v>
      </c>
      <c r="AL1250" s="105">
        <v>50</v>
      </c>
      <c r="AM1250" s="107">
        <v>19</v>
      </c>
      <c r="AN1250" s="107">
        <v>70</v>
      </c>
      <c r="AO1250" s="111">
        <v>46450</v>
      </c>
      <c r="AP1250" s="111">
        <f t="shared" si="278"/>
        <v>50019</v>
      </c>
      <c r="AQ1250" s="8" t="s">
        <v>2345</v>
      </c>
      <c r="AR1250">
        <f t="shared" si="275"/>
        <v>5046450</v>
      </c>
      <c r="AV1250">
        <v>33.869999999999997</v>
      </c>
      <c r="AW1250">
        <v>2.61</v>
      </c>
      <c r="AX1250">
        <v>31.26</v>
      </c>
    </row>
    <row r="1251" spans="1:50" ht="13" hidden="1" customHeight="1" outlineLevel="1">
      <c r="A1251" t="s">
        <v>809</v>
      </c>
      <c r="B1251" s="8" t="s">
        <v>2255</v>
      </c>
      <c r="C1251" s="1">
        <f t="shared" ref="C1251:C1314" si="280">SUM(N1251:AE1251)</f>
        <v>2459</v>
      </c>
      <c r="D1251" s="8">
        <f>IF(N1251&gt;0, RANK(N1251,(N1251:P1251,Q1251:AE1251)),0)</f>
        <v>0</v>
      </c>
      <c r="E1251" s="8">
        <f>IF(O1251&gt;0,RANK(O1251,(N1251:P1251,Q1251:AE1251)),0)</f>
        <v>2</v>
      </c>
      <c r="F1251" s="8">
        <f t="shared" ref="F1251:F1314" si="281">IF(P1251&gt;0,RANK(P1251,(N1251:AE1251)),0)</f>
        <v>1</v>
      </c>
      <c r="G1251" s="61">
        <f t="shared" si="276"/>
        <v>1369</v>
      </c>
      <c r="H1251" s="66">
        <f t="shared" si="277"/>
        <v>0.55673037820252136</v>
      </c>
      <c r="I1251" s="7"/>
      <c r="J1251" s="2">
        <f t="shared" ref="J1251:J1314" si="282">IF(C1251=0,"-",N1251/C1251)</f>
        <v>0</v>
      </c>
      <c r="K1251" s="2">
        <f t="shared" ref="K1251:K1314" si="283">IF(C1251=0,"-",O1251/C1251)</f>
        <v>0.20658804392029281</v>
      </c>
      <c r="L1251" s="2">
        <f t="shared" ref="L1251:L1314" si="284">IF(C1251=0,"-",P1251/C1251)</f>
        <v>0.7633184221228142</v>
      </c>
      <c r="M1251" s="2">
        <f t="shared" ref="M1251:M1314" si="285">IF(C1251=0,"-",(1-J1251-K1251-L1251))</f>
        <v>3.0093533956892959E-2</v>
      </c>
      <c r="N1251" s="126"/>
      <c r="O1251" s="126">
        <v>508</v>
      </c>
      <c r="P1251" s="126">
        <v>1877</v>
      </c>
      <c r="Q1251" s="126"/>
      <c r="R1251" s="126"/>
      <c r="S1251" s="126"/>
      <c r="T1251" s="126"/>
      <c r="U1251" s="126"/>
      <c r="V1251" s="126"/>
      <c r="W1251" s="126"/>
      <c r="X1251" s="126">
        <v>0</v>
      </c>
      <c r="Y1251" s="126">
        <v>14</v>
      </c>
      <c r="Z1251" s="126">
        <v>2</v>
      </c>
      <c r="AA1251" s="126">
        <v>40</v>
      </c>
      <c r="AB1251" s="126">
        <v>18</v>
      </c>
      <c r="AG1251" t="str">
        <f t="shared" si="279"/>
        <v>Morristown</v>
      </c>
      <c r="AH1251" t="s">
        <v>1797</v>
      </c>
      <c r="AI1251">
        <v>1</v>
      </c>
      <c r="AK1251">
        <v>1</v>
      </c>
      <c r="AL1251" s="105">
        <v>50</v>
      </c>
      <c r="AM1251" s="107">
        <v>15</v>
      </c>
      <c r="AN1251" s="107">
        <v>35</v>
      </c>
      <c r="AO1251" s="111">
        <v>46675</v>
      </c>
      <c r="AP1251" s="111">
        <f t="shared" si="278"/>
        <v>50015</v>
      </c>
      <c r="AQ1251" s="8" t="s">
        <v>2345</v>
      </c>
      <c r="AR1251">
        <f t="shared" ref="AR1251:AR1314" si="286">AL1251*100000+AO1251</f>
        <v>5046675</v>
      </c>
      <c r="AV1251">
        <v>51.61</v>
      </c>
      <c r="AW1251">
        <v>0.26</v>
      </c>
      <c r="AX1251">
        <v>51.35</v>
      </c>
    </row>
    <row r="1252" spans="1:50" ht="13" hidden="1" customHeight="1" outlineLevel="1">
      <c r="A1252" t="s">
        <v>2469</v>
      </c>
      <c r="B1252" s="8" t="s">
        <v>2255</v>
      </c>
      <c r="C1252" s="1">
        <f t="shared" si="280"/>
        <v>740</v>
      </c>
      <c r="D1252" s="8">
        <f>IF(N1252&gt;0, RANK(N1252,(N1252:P1252,Q1252:AE1252)),0)</f>
        <v>0</v>
      </c>
      <c r="E1252" s="8">
        <f>IF(O1252&gt;0,RANK(O1252,(N1252:P1252,Q1252:AE1252)),0)</f>
        <v>2</v>
      </c>
      <c r="F1252" s="8">
        <f t="shared" si="281"/>
        <v>1</v>
      </c>
      <c r="G1252" s="61">
        <f t="shared" si="276"/>
        <v>270</v>
      </c>
      <c r="H1252" s="66">
        <f t="shared" si="277"/>
        <v>0.36486486486486486</v>
      </c>
      <c r="I1252" s="7"/>
      <c r="J1252" s="2">
        <f t="shared" si="282"/>
        <v>0</v>
      </c>
      <c r="K1252" s="2">
        <f t="shared" si="283"/>
        <v>0.29594594594594592</v>
      </c>
      <c r="L1252" s="2">
        <f t="shared" si="284"/>
        <v>0.66081081081081083</v>
      </c>
      <c r="M1252" s="2">
        <f t="shared" si="285"/>
        <v>4.3243243243243246E-2</v>
      </c>
      <c r="N1252" s="126"/>
      <c r="O1252" s="126">
        <v>219</v>
      </c>
      <c r="P1252" s="126">
        <v>489</v>
      </c>
      <c r="Q1252" s="126"/>
      <c r="R1252" s="126"/>
      <c r="S1252" s="126"/>
      <c r="T1252" s="126"/>
      <c r="U1252" s="126"/>
      <c r="V1252" s="126"/>
      <c r="W1252" s="126"/>
      <c r="X1252" s="126">
        <v>0</v>
      </c>
      <c r="Y1252" s="126">
        <v>7</v>
      </c>
      <c r="Z1252" s="126">
        <v>2</v>
      </c>
      <c r="AA1252" s="126">
        <v>17</v>
      </c>
      <c r="AB1252" s="126">
        <v>6</v>
      </c>
      <c r="AG1252" t="str">
        <f t="shared" si="279"/>
        <v>Mount Holly</v>
      </c>
      <c r="AH1252" t="s">
        <v>689</v>
      </c>
      <c r="AI1252">
        <v>1</v>
      </c>
      <c r="AK1252">
        <v>1</v>
      </c>
      <c r="AL1252" s="105">
        <v>50</v>
      </c>
      <c r="AM1252" s="107">
        <v>21</v>
      </c>
      <c r="AN1252" s="107">
        <v>60</v>
      </c>
      <c r="AO1252" s="111">
        <v>47200</v>
      </c>
      <c r="AP1252" s="111">
        <f t="shared" si="278"/>
        <v>50021</v>
      </c>
      <c r="AQ1252" s="8" t="s">
        <v>2345</v>
      </c>
      <c r="AR1252">
        <f t="shared" si="286"/>
        <v>5047200</v>
      </c>
      <c r="AV1252">
        <v>49.57</v>
      </c>
      <c r="AW1252">
        <v>0.38</v>
      </c>
      <c r="AX1252">
        <v>49.19</v>
      </c>
    </row>
    <row r="1253" spans="1:50" ht="13" hidden="1" customHeight="1" outlineLevel="1">
      <c r="A1253" t="s">
        <v>2010</v>
      </c>
      <c r="B1253" s="8" t="s">
        <v>2255</v>
      </c>
      <c r="C1253" s="1">
        <f t="shared" si="280"/>
        <v>80</v>
      </c>
      <c r="D1253" s="8">
        <f>IF(N1253&gt;0, RANK(N1253,(N1253:P1253,Q1253:AE1253)),0)</f>
        <v>0</v>
      </c>
      <c r="E1253" s="8">
        <f>IF(O1253&gt;0,RANK(O1253,(N1253:P1253,Q1253:AE1253)),0)</f>
        <v>2</v>
      </c>
      <c r="F1253" s="8">
        <f t="shared" si="281"/>
        <v>1</v>
      </c>
      <c r="G1253" s="61">
        <f t="shared" si="276"/>
        <v>31</v>
      </c>
      <c r="H1253" s="66">
        <f t="shared" si="277"/>
        <v>0.38750000000000001</v>
      </c>
      <c r="I1253" s="7"/>
      <c r="J1253" s="2">
        <f t="shared" si="282"/>
        <v>0</v>
      </c>
      <c r="K1253" s="2">
        <f t="shared" si="283"/>
        <v>0.3</v>
      </c>
      <c r="L1253" s="2">
        <f t="shared" si="284"/>
        <v>0.6875</v>
      </c>
      <c r="M1253" s="2">
        <f t="shared" si="285"/>
        <v>1.2499999999999956E-2</v>
      </c>
      <c r="N1253" s="126"/>
      <c r="O1253" s="126">
        <v>24</v>
      </c>
      <c r="P1253" s="126">
        <v>55</v>
      </c>
      <c r="Q1253" s="126"/>
      <c r="R1253" s="126"/>
      <c r="S1253" s="126"/>
      <c r="T1253" s="126"/>
      <c r="U1253" s="126"/>
      <c r="V1253" s="126"/>
      <c r="W1253" s="126"/>
      <c r="X1253" s="126">
        <v>0</v>
      </c>
      <c r="Y1253" s="126">
        <v>0</v>
      </c>
      <c r="Z1253" s="126">
        <v>0</v>
      </c>
      <c r="AA1253" s="126">
        <v>0</v>
      </c>
      <c r="AB1253" s="126">
        <v>1</v>
      </c>
      <c r="AG1253" t="str">
        <f t="shared" si="279"/>
        <v>Mount Tabor</v>
      </c>
      <c r="AH1253" t="s">
        <v>689</v>
      </c>
      <c r="AI1253">
        <v>1</v>
      </c>
      <c r="AK1253">
        <v>1</v>
      </c>
      <c r="AL1253" s="105">
        <v>50</v>
      </c>
      <c r="AM1253" s="107">
        <v>21</v>
      </c>
      <c r="AN1253" s="107">
        <v>65</v>
      </c>
      <c r="AO1253" s="111">
        <v>47425</v>
      </c>
      <c r="AP1253" s="111">
        <f t="shared" si="278"/>
        <v>50021</v>
      </c>
      <c r="AQ1253" s="8" t="s">
        <v>2345</v>
      </c>
      <c r="AR1253">
        <f t="shared" si="286"/>
        <v>5047425</v>
      </c>
      <c r="AV1253">
        <v>43.78</v>
      </c>
      <c r="AW1253">
        <v>0.05</v>
      </c>
      <c r="AX1253">
        <v>43.73</v>
      </c>
    </row>
    <row r="1254" spans="1:50" ht="13" hidden="1" customHeight="1" outlineLevel="1">
      <c r="A1254" t="s">
        <v>2242</v>
      </c>
      <c r="B1254" s="8" t="s">
        <v>2255</v>
      </c>
      <c r="C1254" s="1">
        <f t="shared" si="280"/>
        <v>979</v>
      </c>
      <c r="D1254" s="8">
        <f>IF(N1254&gt;0, RANK(N1254,(N1254:P1254,Q1254:AE1254)),0)</f>
        <v>0</v>
      </c>
      <c r="E1254" s="8">
        <f>IF(O1254&gt;0,RANK(O1254,(N1254:P1254,Q1254:AE1254)),0)</f>
        <v>2</v>
      </c>
      <c r="F1254" s="8">
        <f t="shared" si="281"/>
        <v>1</v>
      </c>
      <c r="G1254" s="61">
        <f t="shared" si="276"/>
        <v>424</v>
      </c>
      <c r="H1254" s="66">
        <f t="shared" si="277"/>
        <v>0.43309499489274772</v>
      </c>
      <c r="I1254" s="7"/>
      <c r="J1254" s="2">
        <f t="shared" si="282"/>
        <v>0</v>
      </c>
      <c r="K1254" s="2">
        <f t="shared" si="283"/>
        <v>0.27374872318692545</v>
      </c>
      <c r="L1254" s="2">
        <f t="shared" si="284"/>
        <v>0.70684371807967317</v>
      </c>
      <c r="M1254" s="2">
        <f t="shared" si="285"/>
        <v>1.9407558733401387E-2</v>
      </c>
      <c r="N1254" s="126"/>
      <c r="O1254" s="126">
        <v>268</v>
      </c>
      <c r="P1254" s="126">
        <v>692</v>
      </c>
      <c r="Q1254" s="126"/>
      <c r="R1254" s="126"/>
      <c r="S1254" s="126"/>
      <c r="T1254" s="126"/>
      <c r="U1254" s="126"/>
      <c r="V1254" s="126"/>
      <c r="W1254" s="126"/>
      <c r="X1254" s="126">
        <v>1</v>
      </c>
      <c r="Y1254" s="126">
        <v>2</v>
      </c>
      <c r="Z1254" s="126">
        <v>2</v>
      </c>
      <c r="AA1254" s="126">
        <v>9</v>
      </c>
      <c r="AB1254" s="126">
        <v>5</v>
      </c>
      <c r="AG1254" t="str">
        <f t="shared" si="279"/>
        <v>New Haven</v>
      </c>
      <c r="AH1254" t="s">
        <v>2</v>
      </c>
      <c r="AI1254">
        <v>1</v>
      </c>
      <c r="AK1254">
        <v>1</v>
      </c>
      <c r="AL1254" s="105">
        <v>50</v>
      </c>
      <c r="AM1254" s="107">
        <v>1</v>
      </c>
      <c r="AN1254" s="107">
        <v>65</v>
      </c>
      <c r="AO1254" s="111">
        <v>48700</v>
      </c>
      <c r="AP1254" s="111">
        <f t="shared" si="278"/>
        <v>50001</v>
      </c>
      <c r="AQ1254" s="8" t="s">
        <v>2345</v>
      </c>
      <c r="AR1254">
        <f t="shared" si="286"/>
        <v>5048700</v>
      </c>
      <c r="AV1254">
        <v>41.79</v>
      </c>
      <c r="AW1254">
        <v>0.14000000000000001</v>
      </c>
      <c r="AX1254">
        <v>41.65</v>
      </c>
    </row>
    <row r="1255" spans="1:50" ht="13" hidden="1" customHeight="1" outlineLevel="1">
      <c r="A1255" t="s">
        <v>1652</v>
      </c>
      <c r="B1255" s="8" t="s">
        <v>2255</v>
      </c>
      <c r="C1255" s="1">
        <f t="shared" si="280"/>
        <v>295</v>
      </c>
      <c r="D1255" s="8">
        <f>IF(N1255&gt;0, RANK(N1255,(N1255:P1255,Q1255:AE1255)),0)</f>
        <v>0</v>
      </c>
      <c r="E1255" s="8">
        <f>IF(O1255&gt;0,RANK(O1255,(N1255:P1255,Q1255:AE1255)),0)</f>
        <v>2</v>
      </c>
      <c r="F1255" s="8">
        <f t="shared" si="281"/>
        <v>1</v>
      </c>
      <c r="G1255" s="61">
        <f t="shared" si="276"/>
        <v>69</v>
      </c>
      <c r="H1255" s="66">
        <f t="shared" si="277"/>
        <v>0.23389830508474577</v>
      </c>
      <c r="I1255" s="7"/>
      <c r="J1255" s="2">
        <f t="shared" si="282"/>
        <v>0</v>
      </c>
      <c r="K1255" s="2">
        <f t="shared" si="283"/>
        <v>0.35254237288135593</v>
      </c>
      <c r="L1255" s="2">
        <f t="shared" si="284"/>
        <v>0.58644067796610166</v>
      </c>
      <c r="M1255" s="2">
        <f t="shared" si="285"/>
        <v>6.101694915254241E-2</v>
      </c>
      <c r="N1255" s="126"/>
      <c r="O1255" s="126">
        <v>104</v>
      </c>
      <c r="P1255" s="126">
        <v>173</v>
      </c>
      <c r="Q1255" s="126"/>
      <c r="R1255" s="126"/>
      <c r="S1255" s="126"/>
      <c r="T1255" s="126"/>
      <c r="U1255" s="126"/>
      <c r="V1255" s="126"/>
      <c r="W1255" s="126"/>
      <c r="X1255" s="126">
        <v>1</v>
      </c>
      <c r="Y1255" s="126">
        <v>4</v>
      </c>
      <c r="Z1255" s="126">
        <v>3</v>
      </c>
      <c r="AA1255" s="126">
        <v>4</v>
      </c>
      <c r="AB1255" s="126">
        <v>6</v>
      </c>
      <c r="AG1255" t="str">
        <f t="shared" si="279"/>
        <v>Newark</v>
      </c>
      <c r="AH1255" t="s">
        <v>737</v>
      </c>
      <c r="AI1255">
        <v>1</v>
      </c>
      <c r="AK1255">
        <v>1</v>
      </c>
      <c r="AL1255" s="105">
        <v>50</v>
      </c>
      <c r="AM1255" s="107">
        <v>5</v>
      </c>
      <c r="AN1255" s="107">
        <v>40</v>
      </c>
      <c r="AO1255" s="111">
        <v>47725</v>
      </c>
      <c r="AP1255" s="111">
        <f t="shared" si="278"/>
        <v>50005</v>
      </c>
      <c r="AQ1255" s="8" t="s">
        <v>2345</v>
      </c>
      <c r="AR1255">
        <f t="shared" si="286"/>
        <v>5047725</v>
      </c>
      <c r="AV1255">
        <v>37.17</v>
      </c>
      <c r="AW1255">
        <v>0.38</v>
      </c>
      <c r="AX1255">
        <v>36.78</v>
      </c>
    </row>
    <row r="1256" spans="1:50" ht="13" hidden="1" customHeight="1" outlineLevel="1">
      <c r="A1256" t="s">
        <v>2081</v>
      </c>
      <c r="B1256" s="8" t="s">
        <v>2255</v>
      </c>
      <c r="C1256" s="1">
        <f t="shared" si="280"/>
        <v>1012</v>
      </c>
      <c r="D1256" s="8">
        <f>IF(N1256&gt;0, RANK(N1256,(N1256:P1256,Q1256:AE1256)),0)</f>
        <v>0</v>
      </c>
      <c r="E1256" s="8">
        <f>IF(O1256&gt;0,RANK(O1256,(N1256:P1256,Q1256:AE1256)),0)</f>
        <v>2</v>
      </c>
      <c r="F1256" s="8">
        <f t="shared" si="281"/>
        <v>1</v>
      </c>
      <c r="G1256" s="61">
        <f t="shared" si="276"/>
        <v>393</v>
      </c>
      <c r="H1256" s="66">
        <f t="shared" si="277"/>
        <v>0.38833992094861658</v>
      </c>
      <c r="I1256" s="7"/>
      <c r="J1256" s="2">
        <f t="shared" si="282"/>
        <v>0</v>
      </c>
      <c r="K1256" s="2">
        <f t="shared" si="283"/>
        <v>0.28754940711462451</v>
      </c>
      <c r="L1256" s="2">
        <f t="shared" si="284"/>
        <v>0.67588932806324109</v>
      </c>
      <c r="M1256" s="2">
        <f t="shared" si="285"/>
        <v>3.6561264822134398E-2</v>
      </c>
      <c r="N1256" s="126"/>
      <c r="O1256" s="126">
        <v>291</v>
      </c>
      <c r="P1256" s="126">
        <v>684</v>
      </c>
      <c r="Q1256" s="126"/>
      <c r="R1256" s="126"/>
      <c r="S1256" s="126"/>
      <c r="T1256" s="126"/>
      <c r="U1256" s="126"/>
      <c r="V1256" s="126"/>
      <c r="W1256" s="126"/>
      <c r="X1256" s="126">
        <v>0</v>
      </c>
      <c r="Y1256" s="126">
        <v>11</v>
      </c>
      <c r="Z1256" s="126">
        <v>5</v>
      </c>
      <c r="AA1256" s="126">
        <v>16</v>
      </c>
      <c r="AB1256" s="126">
        <v>5</v>
      </c>
      <c r="AG1256" t="str">
        <f t="shared" si="279"/>
        <v>Newbury</v>
      </c>
      <c r="AH1256" t="s">
        <v>796</v>
      </c>
      <c r="AI1256">
        <v>1</v>
      </c>
      <c r="AK1256">
        <v>1</v>
      </c>
      <c r="AL1256" s="105">
        <v>50</v>
      </c>
      <c r="AM1256" s="107">
        <v>17</v>
      </c>
      <c r="AN1256" s="107">
        <v>35</v>
      </c>
      <c r="AO1256" s="111">
        <v>48175</v>
      </c>
      <c r="AP1256" s="111">
        <f t="shared" si="278"/>
        <v>50017</v>
      </c>
      <c r="AQ1256" s="8" t="s">
        <v>2345</v>
      </c>
      <c r="AR1256">
        <f t="shared" si="286"/>
        <v>5048175</v>
      </c>
      <c r="AV1256">
        <v>64.430000000000007</v>
      </c>
      <c r="AW1256">
        <v>0.26</v>
      </c>
      <c r="AX1256">
        <v>64.180000000000007</v>
      </c>
    </row>
    <row r="1257" spans="1:50" ht="13" hidden="1" customHeight="1" outlineLevel="1">
      <c r="A1257" t="s">
        <v>1537</v>
      </c>
      <c r="B1257" s="8" t="s">
        <v>2255</v>
      </c>
      <c r="C1257" s="1">
        <f t="shared" si="280"/>
        <v>946</v>
      </c>
      <c r="D1257" s="8">
        <f>IF(N1257&gt;0, RANK(N1257,(N1257:P1257,Q1257:AE1257)),0)</f>
        <v>0</v>
      </c>
      <c r="E1257" s="8">
        <f>IF(O1257&gt;0,RANK(O1257,(N1257:P1257,Q1257:AE1257)),0)</f>
        <v>2</v>
      </c>
      <c r="F1257" s="8">
        <f t="shared" si="281"/>
        <v>1</v>
      </c>
      <c r="G1257" s="61">
        <f t="shared" si="276"/>
        <v>617</v>
      </c>
      <c r="H1257" s="66">
        <f t="shared" si="277"/>
        <v>0.65221987315010566</v>
      </c>
      <c r="I1257" s="7"/>
      <c r="J1257" s="2">
        <f t="shared" si="282"/>
        <v>0</v>
      </c>
      <c r="K1257" s="2">
        <f t="shared" si="283"/>
        <v>0.15644820295983086</v>
      </c>
      <c r="L1257" s="2">
        <f t="shared" si="284"/>
        <v>0.80866807610993663</v>
      </c>
      <c r="M1257" s="2">
        <f t="shared" si="285"/>
        <v>3.4883720930232509E-2</v>
      </c>
      <c r="N1257" s="126"/>
      <c r="O1257" s="126">
        <v>148</v>
      </c>
      <c r="P1257" s="126">
        <v>765</v>
      </c>
      <c r="Q1257" s="126"/>
      <c r="R1257" s="126"/>
      <c r="S1257" s="126"/>
      <c r="T1257" s="126"/>
      <c r="U1257" s="126"/>
      <c r="V1257" s="126"/>
      <c r="W1257" s="126"/>
      <c r="X1257" s="126">
        <v>0</v>
      </c>
      <c r="Y1257" s="126">
        <v>5</v>
      </c>
      <c r="Z1257" s="126">
        <v>1</v>
      </c>
      <c r="AA1257" s="126">
        <v>16</v>
      </c>
      <c r="AB1257" s="126">
        <v>11</v>
      </c>
      <c r="AG1257" t="str">
        <f t="shared" si="279"/>
        <v>Newfane</v>
      </c>
      <c r="AH1257" t="s">
        <v>1474</v>
      </c>
      <c r="AI1257">
        <v>1</v>
      </c>
      <c r="AK1257">
        <v>1</v>
      </c>
      <c r="AL1257" s="105">
        <v>50</v>
      </c>
      <c r="AM1257" s="107">
        <v>25</v>
      </c>
      <c r="AN1257" s="107">
        <v>60</v>
      </c>
      <c r="AO1257" s="111">
        <v>48400</v>
      </c>
      <c r="AP1257" s="111">
        <f t="shared" si="278"/>
        <v>50025</v>
      </c>
      <c r="AQ1257" s="8" t="s">
        <v>2345</v>
      </c>
      <c r="AR1257">
        <f t="shared" si="286"/>
        <v>5048400</v>
      </c>
      <c r="AV1257">
        <v>40.380000000000003</v>
      </c>
      <c r="AW1257">
        <v>0.14000000000000001</v>
      </c>
      <c r="AX1257">
        <v>40.24</v>
      </c>
    </row>
    <row r="1258" spans="1:50" ht="13" hidden="1" customHeight="1" outlineLevel="1">
      <c r="A1258" t="s">
        <v>829</v>
      </c>
      <c r="B1258" s="8" t="s">
        <v>2255</v>
      </c>
      <c r="C1258" s="1">
        <f t="shared" si="280"/>
        <v>1536</v>
      </c>
      <c r="D1258" s="8">
        <f>IF(N1258&gt;0, RANK(N1258,(N1258:P1258,Q1258:AE1258)),0)</f>
        <v>0</v>
      </c>
      <c r="E1258" s="8">
        <f>IF(O1258&gt;0,RANK(O1258,(N1258:P1258,Q1258:AE1258)),0)</f>
        <v>2</v>
      </c>
      <c r="F1258" s="8">
        <f t="shared" si="281"/>
        <v>1</v>
      </c>
      <c r="G1258" s="61">
        <f t="shared" si="276"/>
        <v>670</v>
      </c>
      <c r="H1258" s="66">
        <f t="shared" si="277"/>
        <v>0.43619791666666669</v>
      </c>
      <c r="I1258" s="7"/>
      <c r="J1258" s="2">
        <f t="shared" si="282"/>
        <v>0</v>
      </c>
      <c r="K1258" s="2">
        <f t="shared" si="283"/>
        <v>0.26171875</v>
      </c>
      <c r="L1258" s="2">
        <f t="shared" si="284"/>
        <v>0.69791666666666663</v>
      </c>
      <c r="M1258" s="2">
        <f t="shared" si="285"/>
        <v>4.036458333333337E-2</v>
      </c>
      <c r="N1258" s="126"/>
      <c r="O1258" s="126">
        <v>402</v>
      </c>
      <c r="P1258" s="126">
        <v>1072</v>
      </c>
      <c r="Q1258" s="126"/>
      <c r="R1258" s="126"/>
      <c r="S1258" s="126"/>
      <c r="T1258" s="126"/>
      <c r="U1258" s="126"/>
      <c r="V1258" s="126"/>
      <c r="W1258" s="126"/>
      <c r="X1258" s="126">
        <v>1</v>
      </c>
      <c r="Y1258" s="126">
        <v>8</v>
      </c>
      <c r="Z1258" s="126">
        <v>4</v>
      </c>
      <c r="AA1258" s="126">
        <v>31</v>
      </c>
      <c r="AB1258" s="126">
        <v>18</v>
      </c>
      <c r="AG1258" t="str">
        <f t="shared" si="279"/>
        <v>Newport</v>
      </c>
      <c r="AH1258" t="s">
        <v>325</v>
      </c>
      <c r="AI1258">
        <v>1</v>
      </c>
      <c r="AK1258">
        <v>1</v>
      </c>
      <c r="AL1258" s="105">
        <v>50</v>
      </c>
      <c r="AM1258" s="107">
        <v>19</v>
      </c>
      <c r="AN1258" s="107">
        <v>75</v>
      </c>
      <c r="AO1258" s="111">
        <v>48850</v>
      </c>
      <c r="AP1258" s="111">
        <f t="shared" si="278"/>
        <v>50019</v>
      </c>
      <c r="AQ1258" s="8" t="s">
        <v>1462</v>
      </c>
      <c r="AR1258">
        <f t="shared" si="286"/>
        <v>5048850</v>
      </c>
      <c r="AV1258">
        <v>7.62</v>
      </c>
      <c r="AW1258">
        <v>1.59</v>
      </c>
      <c r="AX1258">
        <v>6.03</v>
      </c>
    </row>
    <row r="1259" spans="1:50" ht="13" hidden="1" customHeight="1" outlineLevel="1">
      <c r="A1259" t="s">
        <v>829</v>
      </c>
      <c r="B1259" s="8" t="s">
        <v>2255</v>
      </c>
      <c r="C1259" s="1">
        <f t="shared" si="280"/>
        <v>678</v>
      </c>
      <c r="D1259" s="8">
        <f>IF(N1259&gt;0, RANK(N1259,(N1259:P1259,Q1259:AE1259)),0)</f>
        <v>0</v>
      </c>
      <c r="E1259" s="8">
        <f>IF(O1259&gt;0,RANK(O1259,(N1259:P1259,Q1259:AE1259)),0)</f>
        <v>2</v>
      </c>
      <c r="F1259" s="8">
        <f t="shared" si="281"/>
        <v>1</v>
      </c>
      <c r="G1259" s="61">
        <f t="shared" si="276"/>
        <v>259</v>
      </c>
      <c r="H1259" s="66">
        <f t="shared" si="277"/>
        <v>0.38200589970501475</v>
      </c>
      <c r="I1259" s="7"/>
      <c r="J1259" s="2">
        <f t="shared" si="282"/>
        <v>0</v>
      </c>
      <c r="K1259" s="2">
        <f t="shared" si="283"/>
        <v>0.28908554572271389</v>
      </c>
      <c r="L1259" s="2">
        <f t="shared" si="284"/>
        <v>0.67109144542772858</v>
      </c>
      <c r="M1259" s="2">
        <f t="shared" si="285"/>
        <v>3.9823008849557473E-2</v>
      </c>
      <c r="N1259" s="126"/>
      <c r="O1259" s="126">
        <v>196</v>
      </c>
      <c r="P1259" s="126">
        <v>455</v>
      </c>
      <c r="Q1259" s="126"/>
      <c r="R1259" s="126"/>
      <c r="S1259" s="126"/>
      <c r="T1259" s="126"/>
      <c r="U1259" s="126"/>
      <c r="V1259" s="126"/>
      <c r="W1259" s="126"/>
      <c r="X1259" s="126">
        <v>0</v>
      </c>
      <c r="Y1259" s="126">
        <v>7</v>
      </c>
      <c r="Z1259" s="126">
        <v>1</v>
      </c>
      <c r="AA1259" s="126">
        <v>12</v>
      </c>
      <c r="AB1259" s="126">
        <v>7</v>
      </c>
      <c r="AG1259" t="str">
        <f t="shared" si="279"/>
        <v>Newport</v>
      </c>
      <c r="AH1259" t="s">
        <v>325</v>
      </c>
      <c r="AI1259">
        <v>1</v>
      </c>
      <c r="AK1259">
        <v>1</v>
      </c>
      <c r="AL1259" s="105">
        <v>50</v>
      </c>
      <c r="AM1259" s="107">
        <v>19</v>
      </c>
      <c r="AN1259" s="107">
        <v>80</v>
      </c>
      <c r="AO1259" s="111">
        <v>48925</v>
      </c>
      <c r="AP1259" s="111">
        <f t="shared" si="278"/>
        <v>50019</v>
      </c>
      <c r="AQ1259" s="8" t="s">
        <v>2345</v>
      </c>
      <c r="AR1259">
        <f t="shared" si="286"/>
        <v>5048925</v>
      </c>
      <c r="AV1259">
        <v>43.48</v>
      </c>
      <c r="AW1259">
        <v>1.77</v>
      </c>
      <c r="AX1259">
        <v>41.71</v>
      </c>
    </row>
    <row r="1260" spans="1:50" ht="13" hidden="1" customHeight="1" outlineLevel="1">
      <c r="A1260" t="s">
        <v>1330</v>
      </c>
      <c r="B1260" s="8" t="s">
        <v>2255</v>
      </c>
      <c r="C1260" s="1">
        <f t="shared" si="280"/>
        <v>570</v>
      </c>
      <c r="D1260" s="8">
        <f>IF(N1260&gt;0, RANK(N1260,(N1260:P1260,Q1260:AE1260)),0)</f>
        <v>0</v>
      </c>
      <c r="E1260" s="8">
        <f>IF(O1260&gt;0,RANK(O1260,(N1260:P1260,Q1260:AE1260)),0)</f>
        <v>2</v>
      </c>
      <c r="F1260" s="8">
        <f t="shared" si="281"/>
        <v>1</v>
      </c>
      <c r="G1260" s="61">
        <f t="shared" si="276"/>
        <v>148</v>
      </c>
      <c r="H1260" s="66">
        <f t="shared" si="277"/>
        <v>0.25964912280701752</v>
      </c>
      <c r="I1260" s="7"/>
      <c r="J1260" s="2">
        <f t="shared" si="282"/>
        <v>0</v>
      </c>
      <c r="K1260" s="2">
        <f t="shared" si="283"/>
        <v>0.35438596491228069</v>
      </c>
      <c r="L1260" s="2">
        <f t="shared" si="284"/>
        <v>0.61403508771929827</v>
      </c>
      <c r="M1260" s="2">
        <f t="shared" si="285"/>
        <v>3.157894736842104E-2</v>
      </c>
      <c r="N1260" s="126"/>
      <c r="O1260" s="126">
        <v>202</v>
      </c>
      <c r="P1260" s="126">
        <v>350</v>
      </c>
      <c r="Q1260" s="126"/>
      <c r="R1260" s="126"/>
      <c r="S1260" s="126"/>
      <c r="T1260" s="126"/>
      <c r="U1260" s="126"/>
      <c r="V1260" s="126"/>
      <c r="W1260" s="126"/>
      <c r="X1260" s="126">
        <v>0</v>
      </c>
      <c r="Y1260" s="126">
        <v>4</v>
      </c>
      <c r="Z1260" s="126">
        <v>0</v>
      </c>
      <c r="AA1260" s="126">
        <v>8</v>
      </c>
      <c r="AB1260" s="126">
        <v>6</v>
      </c>
      <c r="AG1260" t="str">
        <f t="shared" si="279"/>
        <v>North Hero</v>
      </c>
      <c r="AH1260" t="s">
        <v>1210</v>
      </c>
      <c r="AI1260">
        <v>1</v>
      </c>
      <c r="AK1260">
        <v>1</v>
      </c>
      <c r="AL1260" s="105">
        <v>50</v>
      </c>
      <c r="AM1260" s="107">
        <v>13</v>
      </c>
      <c r="AN1260" s="107">
        <v>20</v>
      </c>
      <c r="AO1260" s="111">
        <v>50650</v>
      </c>
      <c r="AP1260" s="111">
        <f t="shared" si="278"/>
        <v>50013</v>
      </c>
      <c r="AQ1260" s="8" t="s">
        <v>2345</v>
      </c>
      <c r="AR1260">
        <f t="shared" si="286"/>
        <v>5050650</v>
      </c>
      <c r="AV1260">
        <v>46.58</v>
      </c>
      <c r="AW1260">
        <v>32.840000000000003</v>
      </c>
      <c r="AX1260">
        <v>13.74</v>
      </c>
    </row>
    <row r="1261" spans="1:50" ht="13" hidden="1" customHeight="1" outlineLevel="1">
      <c r="A1261" t="s">
        <v>1209</v>
      </c>
      <c r="B1261" s="8" t="s">
        <v>2255</v>
      </c>
      <c r="C1261" s="1">
        <f t="shared" si="280"/>
        <v>2080</v>
      </c>
      <c r="D1261" s="8">
        <f>IF(N1261&gt;0, RANK(N1261,(N1261:P1261,Q1261:AE1261)),0)</f>
        <v>0</v>
      </c>
      <c r="E1261" s="8">
        <f>IF(O1261&gt;0,RANK(O1261,(N1261:P1261,Q1261:AE1261)),0)</f>
        <v>2</v>
      </c>
      <c r="F1261" s="8">
        <f t="shared" si="281"/>
        <v>1</v>
      </c>
      <c r="G1261" s="61">
        <f t="shared" si="276"/>
        <v>958</v>
      </c>
      <c r="H1261" s="66">
        <f t="shared" si="277"/>
        <v>0.46057692307692305</v>
      </c>
      <c r="I1261" s="7"/>
      <c r="J1261" s="2">
        <f t="shared" si="282"/>
        <v>0</v>
      </c>
      <c r="K1261" s="2">
        <f t="shared" si="283"/>
        <v>0.24711538461538463</v>
      </c>
      <c r="L1261" s="2">
        <f t="shared" si="284"/>
        <v>0.70769230769230773</v>
      </c>
      <c r="M1261" s="2">
        <f t="shared" si="285"/>
        <v>4.5192307692307643E-2</v>
      </c>
      <c r="N1261" s="126"/>
      <c r="O1261" s="126">
        <v>514</v>
      </c>
      <c r="P1261" s="126">
        <v>1472</v>
      </c>
      <c r="Q1261" s="126"/>
      <c r="R1261" s="126"/>
      <c r="S1261" s="126"/>
      <c r="T1261" s="126"/>
      <c r="U1261" s="126"/>
      <c r="V1261" s="126"/>
      <c r="W1261" s="126"/>
      <c r="X1261" s="126">
        <v>0</v>
      </c>
      <c r="Y1261" s="126">
        <v>22</v>
      </c>
      <c r="Z1261" s="126">
        <v>15</v>
      </c>
      <c r="AA1261" s="126">
        <v>36</v>
      </c>
      <c r="AB1261" s="126">
        <v>21</v>
      </c>
      <c r="AG1261" t="str">
        <f t="shared" si="279"/>
        <v>Northfield</v>
      </c>
      <c r="AH1261" t="s">
        <v>342</v>
      </c>
      <c r="AI1261">
        <v>1</v>
      </c>
      <c r="AK1261">
        <v>1</v>
      </c>
      <c r="AL1261" s="105">
        <v>50</v>
      </c>
      <c r="AM1261" s="107">
        <v>23</v>
      </c>
      <c r="AN1261" s="107">
        <v>65</v>
      </c>
      <c r="AO1261" s="111">
        <v>50275</v>
      </c>
      <c r="AP1261" s="111">
        <f t="shared" si="278"/>
        <v>50023</v>
      </c>
      <c r="AQ1261" s="8" t="s">
        <v>2345</v>
      </c>
      <c r="AR1261">
        <f t="shared" si="286"/>
        <v>5050275</v>
      </c>
      <c r="AV1261">
        <v>43.73</v>
      </c>
      <c r="AW1261">
        <v>0.03</v>
      </c>
      <c r="AX1261">
        <v>43.7</v>
      </c>
    </row>
    <row r="1262" spans="1:50" ht="13" hidden="1" customHeight="1" outlineLevel="1">
      <c r="A1262" t="s">
        <v>1560</v>
      </c>
      <c r="B1262" s="8" t="s">
        <v>2255</v>
      </c>
      <c r="C1262" s="1">
        <f t="shared" si="280"/>
        <v>93</v>
      </c>
      <c r="D1262" s="8">
        <f>IF(N1262&gt;0, RANK(N1262,(N1262:P1262,Q1262:AE1262)),0)</f>
        <v>0</v>
      </c>
      <c r="E1262" s="8">
        <f>IF(O1262&gt;0,RANK(O1262,(N1262:P1262,Q1262:AE1262)),0)</f>
        <v>2</v>
      </c>
      <c r="F1262" s="8">
        <f t="shared" si="281"/>
        <v>1</v>
      </c>
      <c r="G1262" s="61">
        <f t="shared" si="276"/>
        <v>28</v>
      </c>
      <c r="H1262" s="66">
        <f t="shared" si="277"/>
        <v>0.30107526881720431</v>
      </c>
      <c r="I1262" s="7"/>
      <c r="J1262" s="2">
        <f t="shared" si="282"/>
        <v>0</v>
      </c>
      <c r="K1262" s="2">
        <f t="shared" si="283"/>
        <v>0.32258064516129031</v>
      </c>
      <c r="L1262" s="2">
        <f t="shared" si="284"/>
        <v>0.62365591397849462</v>
      </c>
      <c r="M1262" s="2">
        <f t="shared" si="285"/>
        <v>5.3763440860215117E-2</v>
      </c>
      <c r="N1262" s="126"/>
      <c r="O1262" s="126">
        <v>30</v>
      </c>
      <c r="P1262" s="126">
        <v>58</v>
      </c>
      <c r="Q1262" s="126"/>
      <c r="R1262" s="126"/>
      <c r="S1262" s="126"/>
      <c r="T1262" s="126"/>
      <c r="U1262" s="126"/>
      <c r="V1262" s="126"/>
      <c r="W1262" s="126"/>
      <c r="X1262" s="126">
        <v>0</v>
      </c>
      <c r="Y1262" s="126">
        <v>3</v>
      </c>
      <c r="Z1262" s="126">
        <v>0</v>
      </c>
      <c r="AA1262" s="126">
        <v>1</v>
      </c>
      <c r="AB1262" s="126">
        <v>1</v>
      </c>
      <c r="AG1262" t="str">
        <f t="shared" si="279"/>
        <v>Norton</v>
      </c>
      <c r="AH1262" t="s">
        <v>528</v>
      </c>
      <c r="AI1262">
        <v>1</v>
      </c>
      <c r="AK1262">
        <v>1</v>
      </c>
      <c r="AL1262" s="105">
        <v>50</v>
      </c>
      <c r="AM1262" s="107">
        <v>9</v>
      </c>
      <c r="AN1262" s="107">
        <v>80</v>
      </c>
      <c r="AO1262" s="111">
        <v>52750</v>
      </c>
      <c r="AP1262" s="111">
        <f t="shared" si="278"/>
        <v>50009</v>
      </c>
      <c r="AQ1262" s="8" t="s">
        <v>2345</v>
      </c>
      <c r="AR1262">
        <f t="shared" si="286"/>
        <v>5052750</v>
      </c>
      <c r="AV1262">
        <v>39.369999999999997</v>
      </c>
      <c r="AW1262">
        <v>0.32</v>
      </c>
      <c r="AX1262">
        <v>39.049999999999997</v>
      </c>
    </row>
    <row r="1263" spans="1:50" ht="13" hidden="1" customHeight="1" outlineLevel="1">
      <c r="A1263" t="s">
        <v>1374</v>
      </c>
      <c r="B1263" s="8" t="s">
        <v>2255</v>
      </c>
      <c r="C1263" s="1">
        <f t="shared" si="280"/>
        <v>2115</v>
      </c>
      <c r="D1263" s="8">
        <f>IF(N1263&gt;0, RANK(N1263,(N1263:P1263,Q1263:AE1263)),0)</f>
        <v>0</v>
      </c>
      <c r="E1263" s="8">
        <f>IF(O1263&gt;0,RANK(O1263,(N1263:P1263,Q1263:AE1263)),0)</f>
        <v>2</v>
      </c>
      <c r="F1263" s="8">
        <f t="shared" si="281"/>
        <v>1</v>
      </c>
      <c r="G1263" s="61">
        <f t="shared" si="276"/>
        <v>1542</v>
      </c>
      <c r="H1263" s="66">
        <f t="shared" si="277"/>
        <v>0.72907801418439722</v>
      </c>
      <c r="I1263" s="7"/>
      <c r="J1263" s="2">
        <f t="shared" si="282"/>
        <v>0</v>
      </c>
      <c r="K1263" s="2">
        <f t="shared" si="283"/>
        <v>0.1210401891252955</v>
      </c>
      <c r="L1263" s="2">
        <f t="shared" si="284"/>
        <v>0.85011820330969268</v>
      </c>
      <c r="M1263" s="2">
        <f t="shared" si="285"/>
        <v>2.8841607565011862E-2</v>
      </c>
      <c r="N1263" s="126"/>
      <c r="O1263" s="126">
        <v>256</v>
      </c>
      <c r="P1263" s="126">
        <v>1798</v>
      </c>
      <c r="Q1263" s="126"/>
      <c r="R1263" s="126"/>
      <c r="S1263" s="126"/>
      <c r="T1263" s="126"/>
      <c r="U1263" s="126"/>
      <c r="V1263" s="126"/>
      <c r="W1263" s="126"/>
      <c r="X1263" s="126">
        <v>1</v>
      </c>
      <c r="Y1263" s="126">
        <v>15</v>
      </c>
      <c r="Z1263" s="126">
        <v>4</v>
      </c>
      <c r="AA1263" s="126">
        <v>35</v>
      </c>
      <c r="AB1263" s="126">
        <v>6</v>
      </c>
      <c r="AG1263" t="str">
        <f t="shared" si="279"/>
        <v>Norwich</v>
      </c>
      <c r="AH1263" t="s">
        <v>2103</v>
      </c>
      <c r="AI1263">
        <v>1</v>
      </c>
      <c r="AK1263">
        <v>1</v>
      </c>
      <c r="AL1263" s="105">
        <v>50</v>
      </c>
      <c r="AM1263" s="107">
        <v>27</v>
      </c>
      <c r="AN1263" s="107">
        <v>55</v>
      </c>
      <c r="AO1263" s="111">
        <v>52900</v>
      </c>
      <c r="AP1263" s="111">
        <f t="shared" si="278"/>
        <v>50027</v>
      </c>
      <c r="AQ1263" s="8" t="s">
        <v>2345</v>
      </c>
      <c r="AR1263">
        <f t="shared" si="286"/>
        <v>5052900</v>
      </c>
      <c r="AV1263">
        <v>44.83</v>
      </c>
      <c r="AW1263">
        <v>0.14000000000000001</v>
      </c>
      <c r="AX1263">
        <v>44.69</v>
      </c>
    </row>
    <row r="1264" spans="1:50" ht="13" hidden="1" customHeight="1" outlineLevel="1">
      <c r="A1264" t="s">
        <v>796</v>
      </c>
      <c r="B1264" s="8" t="s">
        <v>2255</v>
      </c>
      <c r="C1264" s="1">
        <f t="shared" si="280"/>
        <v>510</v>
      </c>
      <c r="D1264" s="8">
        <f>IF(N1264&gt;0, RANK(N1264,(N1264:P1264,Q1264:AE1264)),0)</f>
        <v>0</v>
      </c>
      <c r="E1264" s="8">
        <f>IF(O1264&gt;0,RANK(O1264,(N1264:P1264,Q1264:AE1264)),0)</f>
        <v>2</v>
      </c>
      <c r="F1264" s="8">
        <f t="shared" si="281"/>
        <v>1</v>
      </c>
      <c r="G1264" s="61">
        <f t="shared" si="276"/>
        <v>111</v>
      </c>
      <c r="H1264" s="66">
        <f t="shared" si="277"/>
        <v>0.21764705882352942</v>
      </c>
      <c r="I1264" s="7"/>
      <c r="J1264" s="2">
        <f t="shared" si="282"/>
        <v>0</v>
      </c>
      <c r="K1264" s="2">
        <f t="shared" si="283"/>
        <v>0.36862745098039218</v>
      </c>
      <c r="L1264" s="2">
        <f t="shared" si="284"/>
        <v>0.5862745098039216</v>
      </c>
      <c r="M1264" s="2">
        <f t="shared" si="285"/>
        <v>4.5098039215686225E-2</v>
      </c>
      <c r="N1264" s="126"/>
      <c r="O1264" s="126">
        <v>188</v>
      </c>
      <c r="P1264" s="126">
        <v>299</v>
      </c>
      <c r="Q1264" s="126"/>
      <c r="R1264" s="126"/>
      <c r="S1264" s="126"/>
      <c r="T1264" s="126"/>
      <c r="U1264" s="126"/>
      <c r="V1264" s="126"/>
      <c r="W1264" s="126"/>
      <c r="X1264" s="126">
        <v>0</v>
      </c>
      <c r="Y1264" s="126">
        <v>3</v>
      </c>
      <c r="Z1264" s="126">
        <v>2</v>
      </c>
      <c r="AA1264" s="126">
        <v>12</v>
      </c>
      <c r="AB1264" s="126">
        <v>6</v>
      </c>
      <c r="AG1264" t="str">
        <f t="shared" si="279"/>
        <v>Orange</v>
      </c>
      <c r="AH1264" t="s">
        <v>796</v>
      </c>
      <c r="AI1264">
        <v>1</v>
      </c>
      <c r="AK1264">
        <v>1</v>
      </c>
      <c r="AL1264" s="105">
        <v>50</v>
      </c>
      <c r="AM1264" s="107">
        <v>17</v>
      </c>
      <c r="AN1264" s="107">
        <v>40</v>
      </c>
      <c r="AO1264" s="111">
        <v>53425</v>
      </c>
      <c r="AP1264" s="111">
        <f t="shared" si="278"/>
        <v>50017</v>
      </c>
      <c r="AQ1264" s="8" t="s">
        <v>2345</v>
      </c>
      <c r="AR1264">
        <f t="shared" si="286"/>
        <v>5053425</v>
      </c>
      <c r="AV1264">
        <v>39.01</v>
      </c>
      <c r="AW1264">
        <v>0.23</v>
      </c>
      <c r="AX1264">
        <v>38.78</v>
      </c>
    </row>
    <row r="1265" spans="1:50" ht="13" hidden="1" customHeight="1" outlineLevel="1">
      <c r="A1265" t="s">
        <v>1331</v>
      </c>
      <c r="B1265" s="8" t="s">
        <v>2255</v>
      </c>
      <c r="C1265" s="1">
        <f t="shared" si="280"/>
        <v>615</v>
      </c>
      <c r="D1265" s="8">
        <f>IF(N1265&gt;0, RANK(N1265,(N1265:P1265,Q1265:AE1265)),0)</f>
        <v>0</v>
      </c>
      <c r="E1265" s="8">
        <f>IF(O1265&gt;0,RANK(O1265,(N1265:P1265,Q1265:AE1265)),0)</f>
        <v>2</v>
      </c>
      <c r="F1265" s="8">
        <f t="shared" si="281"/>
        <v>1</v>
      </c>
      <c r="G1265" s="61">
        <f t="shared" si="276"/>
        <v>130</v>
      </c>
      <c r="H1265" s="66">
        <f t="shared" si="277"/>
        <v>0.21138211382113822</v>
      </c>
      <c r="I1265" s="7"/>
      <c r="J1265" s="2">
        <f t="shared" si="282"/>
        <v>0</v>
      </c>
      <c r="K1265" s="2">
        <f t="shared" si="283"/>
        <v>0.36910569105691055</v>
      </c>
      <c r="L1265" s="2">
        <f t="shared" si="284"/>
        <v>0.58048780487804874</v>
      </c>
      <c r="M1265" s="2">
        <f t="shared" si="285"/>
        <v>5.0406504065040658E-2</v>
      </c>
      <c r="N1265" s="126"/>
      <c r="O1265" s="126">
        <v>227</v>
      </c>
      <c r="P1265" s="126">
        <v>357</v>
      </c>
      <c r="Q1265" s="126"/>
      <c r="R1265" s="126"/>
      <c r="S1265" s="126"/>
      <c r="T1265" s="126"/>
      <c r="U1265" s="126"/>
      <c r="V1265" s="126"/>
      <c r="W1265" s="126"/>
      <c r="X1265" s="126">
        <v>1</v>
      </c>
      <c r="Y1265" s="126">
        <v>17</v>
      </c>
      <c r="Z1265" s="126">
        <v>2</v>
      </c>
      <c r="AA1265" s="126">
        <v>8</v>
      </c>
      <c r="AB1265" s="126">
        <v>3</v>
      </c>
      <c r="AG1265" t="str">
        <f t="shared" si="279"/>
        <v>Orwell</v>
      </c>
      <c r="AH1265" t="s">
        <v>2</v>
      </c>
      <c r="AI1265">
        <v>1</v>
      </c>
      <c r="AK1265">
        <v>1</v>
      </c>
      <c r="AL1265" s="105">
        <v>50</v>
      </c>
      <c r="AM1265" s="107">
        <v>1</v>
      </c>
      <c r="AN1265" s="107">
        <v>70</v>
      </c>
      <c r="AO1265" s="111">
        <v>53725</v>
      </c>
      <c r="AP1265" s="111">
        <f t="shared" si="278"/>
        <v>50001</v>
      </c>
      <c r="AQ1265" s="8" t="s">
        <v>2345</v>
      </c>
      <c r="AR1265">
        <f t="shared" si="286"/>
        <v>5053725</v>
      </c>
      <c r="AV1265">
        <v>49.68</v>
      </c>
      <c r="AW1265">
        <v>2.2999999999999998</v>
      </c>
      <c r="AX1265">
        <v>47.39</v>
      </c>
    </row>
    <row r="1266" spans="1:50" ht="13" hidden="1" customHeight="1" outlineLevel="1">
      <c r="A1266" t="s">
        <v>1145</v>
      </c>
      <c r="B1266" s="8" t="s">
        <v>2255</v>
      </c>
      <c r="C1266" s="1">
        <f t="shared" si="280"/>
        <v>332</v>
      </c>
      <c r="D1266" s="8">
        <f>IF(N1266&gt;0, RANK(N1266,(N1266:P1266,Q1266:AE1266)),0)</f>
        <v>0</v>
      </c>
      <c r="E1266" s="8">
        <f>IF(O1266&gt;0,RANK(O1266,(N1266:P1266,Q1266:AE1266)),0)</f>
        <v>2</v>
      </c>
      <c r="F1266" s="8">
        <f t="shared" si="281"/>
        <v>1</v>
      </c>
      <c r="G1266" s="61">
        <f t="shared" ref="G1266:G1329" si="287">IF(C1266&gt;0,MAX(N1266:P1266)-LARGE(N1266:P1266,2),0)</f>
        <v>122</v>
      </c>
      <c r="H1266" s="66">
        <f t="shared" ref="H1266:H1329" si="288">IF(C1266&gt;0,G1266/C1266,0)</f>
        <v>0.36746987951807231</v>
      </c>
      <c r="I1266" s="7"/>
      <c r="J1266" s="2">
        <f t="shared" si="282"/>
        <v>0</v>
      </c>
      <c r="K1266" s="2">
        <f t="shared" si="283"/>
        <v>0.29819277108433734</v>
      </c>
      <c r="L1266" s="2">
        <f t="shared" si="284"/>
        <v>0.66566265060240959</v>
      </c>
      <c r="M1266" s="2">
        <f t="shared" si="285"/>
        <v>3.6144578313253128E-2</v>
      </c>
      <c r="N1266" s="126"/>
      <c r="O1266" s="126">
        <v>99</v>
      </c>
      <c r="P1266" s="126">
        <v>221</v>
      </c>
      <c r="Q1266" s="126"/>
      <c r="R1266" s="126"/>
      <c r="S1266" s="126"/>
      <c r="T1266" s="126"/>
      <c r="U1266" s="126"/>
      <c r="V1266" s="126"/>
      <c r="W1266" s="126"/>
      <c r="X1266" s="126">
        <v>0</v>
      </c>
      <c r="Y1266" s="126">
        <v>4</v>
      </c>
      <c r="Z1266" s="126">
        <v>1</v>
      </c>
      <c r="AA1266" s="126">
        <v>5</v>
      </c>
      <c r="AB1266" s="126">
        <v>2</v>
      </c>
      <c r="AG1266" t="str">
        <f t="shared" si="279"/>
        <v>Panton</v>
      </c>
      <c r="AH1266" t="s">
        <v>2</v>
      </c>
      <c r="AI1266">
        <v>1</v>
      </c>
      <c r="AK1266">
        <v>1</v>
      </c>
      <c r="AL1266" s="105">
        <v>50</v>
      </c>
      <c r="AM1266" s="107">
        <v>1</v>
      </c>
      <c r="AN1266" s="107">
        <v>75</v>
      </c>
      <c r="AO1266" s="111">
        <v>53950</v>
      </c>
      <c r="AP1266" s="111">
        <f t="shared" si="278"/>
        <v>50001</v>
      </c>
      <c r="AQ1266" s="8" t="s">
        <v>2345</v>
      </c>
      <c r="AR1266">
        <f t="shared" si="286"/>
        <v>5053950</v>
      </c>
      <c r="AV1266">
        <v>22.03</v>
      </c>
      <c r="AW1266">
        <v>6.56</v>
      </c>
      <c r="AX1266">
        <v>15.47</v>
      </c>
    </row>
    <row r="1267" spans="1:50" ht="13" hidden="1" customHeight="1" outlineLevel="1">
      <c r="A1267" t="s">
        <v>992</v>
      </c>
      <c r="B1267" s="8" t="s">
        <v>2255</v>
      </c>
      <c r="C1267" s="1">
        <f t="shared" si="280"/>
        <v>727</v>
      </c>
      <c r="D1267" s="8">
        <f>IF(N1267&gt;0, RANK(N1267,(N1267:P1267,Q1267:AE1267)),0)</f>
        <v>0</v>
      </c>
      <c r="E1267" s="8">
        <f>IF(O1267&gt;0,RANK(O1267,(N1267:P1267,Q1267:AE1267)),0)</f>
        <v>2</v>
      </c>
      <c r="F1267" s="8">
        <f t="shared" si="281"/>
        <v>1</v>
      </c>
      <c r="G1267" s="61">
        <f t="shared" si="287"/>
        <v>302</v>
      </c>
      <c r="H1267" s="66">
        <f t="shared" si="288"/>
        <v>0.4154057771664374</v>
      </c>
      <c r="I1267" s="7"/>
      <c r="J1267" s="2">
        <f t="shared" si="282"/>
        <v>0</v>
      </c>
      <c r="K1267" s="2">
        <f t="shared" si="283"/>
        <v>0.26685006877579093</v>
      </c>
      <c r="L1267" s="2">
        <f t="shared" si="284"/>
        <v>0.68225584594222832</v>
      </c>
      <c r="M1267" s="2">
        <f t="shared" si="285"/>
        <v>5.0894085281980805E-2</v>
      </c>
      <c r="N1267" s="126"/>
      <c r="O1267" s="126">
        <v>194</v>
      </c>
      <c r="P1267" s="126">
        <v>496</v>
      </c>
      <c r="Q1267" s="126"/>
      <c r="R1267" s="126"/>
      <c r="S1267" s="126"/>
      <c r="T1267" s="126"/>
      <c r="U1267" s="126"/>
      <c r="V1267" s="126"/>
      <c r="W1267" s="126"/>
      <c r="X1267" s="126">
        <v>0</v>
      </c>
      <c r="Y1267" s="126">
        <v>7</v>
      </c>
      <c r="Z1267" s="126">
        <v>2</v>
      </c>
      <c r="AA1267" s="126">
        <v>22</v>
      </c>
      <c r="AB1267" s="126">
        <v>6</v>
      </c>
      <c r="AG1267" t="str">
        <f t="shared" si="279"/>
        <v>Pawlet</v>
      </c>
      <c r="AH1267" t="s">
        <v>689</v>
      </c>
      <c r="AI1267">
        <v>1</v>
      </c>
      <c r="AK1267">
        <v>1</v>
      </c>
      <c r="AL1267" s="105">
        <v>50</v>
      </c>
      <c r="AM1267" s="107">
        <v>21</v>
      </c>
      <c r="AN1267" s="107">
        <v>70</v>
      </c>
      <c r="AO1267" s="111">
        <v>54250</v>
      </c>
      <c r="AP1267" s="111">
        <f t="shared" si="278"/>
        <v>50021</v>
      </c>
      <c r="AQ1267" s="8" t="s">
        <v>2345</v>
      </c>
      <c r="AR1267">
        <f t="shared" si="286"/>
        <v>5054250</v>
      </c>
      <c r="AV1267">
        <v>42.91</v>
      </c>
      <c r="AW1267">
        <v>0.01</v>
      </c>
      <c r="AX1267">
        <v>42.89</v>
      </c>
    </row>
    <row r="1268" spans="1:50" ht="13" hidden="1" customHeight="1" outlineLevel="1">
      <c r="A1268" t="s">
        <v>1588</v>
      </c>
      <c r="B1268" s="8" t="s">
        <v>2255</v>
      </c>
      <c r="C1268" s="1">
        <f t="shared" si="280"/>
        <v>476</v>
      </c>
      <c r="D1268" s="8">
        <f>IF(N1268&gt;0, RANK(N1268,(N1268:P1268,Q1268:AE1268)),0)</f>
        <v>0</v>
      </c>
      <c r="E1268" s="8">
        <f>IF(O1268&gt;0,RANK(O1268,(N1268:P1268,Q1268:AE1268)),0)</f>
        <v>2</v>
      </c>
      <c r="F1268" s="8">
        <f t="shared" si="281"/>
        <v>1</v>
      </c>
      <c r="G1268" s="61">
        <f t="shared" si="287"/>
        <v>238</v>
      </c>
      <c r="H1268" s="66">
        <f t="shared" si="288"/>
        <v>0.5</v>
      </c>
      <c r="I1268" s="7"/>
      <c r="J1268" s="2">
        <f t="shared" si="282"/>
        <v>0</v>
      </c>
      <c r="K1268" s="2">
        <f t="shared" si="283"/>
        <v>0.23739495798319327</v>
      </c>
      <c r="L1268" s="2">
        <f t="shared" si="284"/>
        <v>0.73739495798319332</v>
      </c>
      <c r="M1268" s="2">
        <f t="shared" si="285"/>
        <v>2.5210084033613356E-2</v>
      </c>
      <c r="N1268" s="126"/>
      <c r="O1268" s="126">
        <v>113</v>
      </c>
      <c r="P1268" s="126">
        <v>351</v>
      </c>
      <c r="Q1268" s="126"/>
      <c r="R1268" s="126"/>
      <c r="S1268" s="126"/>
      <c r="T1268" s="126"/>
      <c r="U1268" s="126"/>
      <c r="V1268" s="126"/>
      <c r="W1268" s="126"/>
      <c r="X1268" s="126">
        <v>0</v>
      </c>
      <c r="Y1268" s="126">
        <v>5</v>
      </c>
      <c r="Z1268" s="126">
        <v>0</v>
      </c>
      <c r="AA1268" s="126">
        <v>4</v>
      </c>
      <c r="AB1268" s="126">
        <v>3</v>
      </c>
      <c r="AG1268" t="str">
        <f t="shared" si="279"/>
        <v>Peacham</v>
      </c>
      <c r="AH1268" t="s">
        <v>737</v>
      </c>
      <c r="AI1268">
        <v>1</v>
      </c>
      <c r="AK1268">
        <v>1</v>
      </c>
      <c r="AL1268" s="105">
        <v>50</v>
      </c>
      <c r="AM1268" s="107">
        <v>5</v>
      </c>
      <c r="AN1268" s="107">
        <v>45</v>
      </c>
      <c r="AO1268" s="111">
        <v>54400</v>
      </c>
      <c r="AP1268" s="111">
        <f t="shared" si="278"/>
        <v>50005</v>
      </c>
      <c r="AQ1268" s="8" t="s">
        <v>2345</v>
      </c>
      <c r="AR1268">
        <f t="shared" si="286"/>
        <v>5054400</v>
      </c>
      <c r="AV1268">
        <v>47.67</v>
      </c>
      <c r="AW1268">
        <v>0.93</v>
      </c>
      <c r="AX1268">
        <v>46.74</v>
      </c>
    </row>
    <row r="1269" spans="1:50" ht="13" hidden="1" customHeight="1" outlineLevel="1">
      <c r="A1269" t="s">
        <v>1245</v>
      </c>
      <c r="B1269" s="8" t="s">
        <v>2255</v>
      </c>
      <c r="C1269" s="1">
        <f t="shared" si="280"/>
        <v>217</v>
      </c>
      <c r="D1269" s="8">
        <f>IF(N1269&gt;0, RANK(N1269,(N1269:P1269,Q1269:AE1269)),0)</f>
        <v>0</v>
      </c>
      <c r="E1269" s="8">
        <f>IF(O1269&gt;0,RANK(O1269,(N1269:P1269,Q1269:AE1269)),0)</f>
        <v>2</v>
      </c>
      <c r="F1269" s="8">
        <f t="shared" si="281"/>
        <v>1</v>
      </c>
      <c r="G1269" s="61">
        <f t="shared" si="287"/>
        <v>102</v>
      </c>
      <c r="H1269" s="66">
        <f t="shared" si="288"/>
        <v>0.47004608294930877</v>
      </c>
      <c r="I1269" s="7"/>
      <c r="J1269" s="2">
        <f t="shared" si="282"/>
        <v>0</v>
      </c>
      <c r="K1269" s="2">
        <f t="shared" si="283"/>
        <v>0.23963133640552994</v>
      </c>
      <c r="L1269" s="2">
        <f t="shared" si="284"/>
        <v>0.70967741935483875</v>
      </c>
      <c r="M1269" s="2">
        <f t="shared" si="285"/>
        <v>5.0691244239631339E-2</v>
      </c>
      <c r="N1269" s="126"/>
      <c r="O1269" s="126">
        <v>52</v>
      </c>
      <c r="P1269" s="126">
        <v>154</v>
      </c>
      <c r="Q1269" s="126"/>
      <c r="R1269" s="126"/>
      <c r="S1269" s="126"/>
      <c r="T1269" s="126"/>
      <c r="U1269" s="126"/>
      <c r="V1269" s="126"/>
      <c r="W1269" s="126"/>
      <c r="X1269" s="126">
        <v>0</v>
      </c>
      <c r="Y1269" s="126">
        <v>0</v>
      </c>
      <c r="Z1269" s="126">
        <v>1</v>
      </c>
      <c r="AA1269" s="126">
        <v>7</v>
      </c>
      <c r="AB1269" s="126">
        <v>3</v>
      </c>
      <c r="AG1269" t="str">
        <f t="shared" si="279"/>
        <v>Peru</v>
      </c>
      <c r="AH1269" t="s">
        <v>3</v>
      </c>
      <c r="AI1269">
        <v>1</v>
      </c>
      <c r="AK1269">
        <v>1</v>
      </c>
      <c r="AL1269" s="105">
        <v>50</v>
      </c>
      <c r="AM1269" s="107">
        <v>3</v>
      </c>
      <c r="AN1269" s="107">
        <v>30</v>
      </c>
      <c r="AO1269" s="111">
        <v>55000</v>
      </c>
      <c r="AP1269" s="111">
        <f t="shared" ref="AP1269:AP1332" si="289">AL1269*1000+AM1269</f>
        <v>50003</v>
      </c>
      <c r="AQ1269" s="8" t="s">
        <v>2345</v>
      </c>
      <c r="AR1269">
        <f t="shared" si="286"/>
        <v>5055000</v>
      </c>
      <c r="AV1269">
        <v>37.39</v>
      </c>
      <c r="AW1269">
        <v>7.0000000000000007E-2</v>
      </c>
      <c r="AX1269">
        <v>37.32</v>
      </c>
    </row>
    <row r="1270" spans="1:50" ht="13" hidden="1" customHeight="1" outlineLevel="1">
      <c r="A1270" t="s">
        <v>2034</v>
      </c>
      <c r="B1270" s="8" t="s">
        <v>2255</v>
      </c>
      <c r="C1270" s="1">
        <f t="shared" si="280"/>
        <v>282</v>
      </c>
      <c r="D1270" s="8">
        <f>IF(N1270&gt;0, RANK(N1270,(N1270:P1270,Q1270:AE1270)),0)</f>
        <v>0</v>
      </c>
      <c r="E1270" s="8">
        <f>IF(O1270&gt;0,RANK(O1270,(N1270:P1270,Q1270:AE1270)),0)</f>
        <v>2</v>
      </c>
      <c r="F1270" s="8">
        <f t="shared" si="281"/>
        <v>1</v>
      </c>
      <c r="G1270" s="61">
        <f t="shared" si="287"/>
        <v>90</v>
      </c>
      <c r="H1270" s="66">
        <f t="shared" si="288"/>
        <v>0.31914893617021278</v>
      </c>
      <c r="I1270" s="7"/>
      <c r="J1270" s="2">
        <f t="shared" si="282"/>
        <v>0</v>
      </c>
      <c r="K1270" s="2">
        <f t="shared" si="283"/>
        <v>0.31914893617021278</v>
      </c>
      <c r="L1270" s="2">
        <f t="shared" si="284"/>
        <v>0.63829787234042556</v>
      </c>
      <c r="M1270" s="2">
        <f t="shared" si="285"/>
        <v>4.2553191489361653E-2</v>
      </c>
      <c r="N1270" s="126"/>
      <c r="O1270" s="126">
        <v>90</v>
      </c>
      <c r="P1270" s="126">
        <v>180</v>
      </c>
      <c r="Q1270" s="126"/>
      <c r="R1270" s="126"/>
      <c r="S1270" s="126"/>
      <c r="T1270" s="126"/>
      <c r="U1270" s="126"/>
      <c r="V1270" s="126"/>
      <c r="W1270" s="126"/>
      <c r="X1270" s="126">
        <v>0</v>
      </c>
      <c r="Y1270" s="126">
        <v>1</v>
      </c>
      <c r="Z1270" s="126">
        <v>0</v>
      </c>
      <c r="AA1270" s="126">
        <v>10</v>
      </c>
      <c r="AB1270" s="126">
        <v>1</v>
      </c>
      <c r="AG1270" t="str">
        <f t="shared" si="279"/>
        <v>Pittsfield</v>
      </c>
      <c r="AH1270" t="s">
        <v>689</v>
      </c>
      <c r="AI1270">
        <v>1</v>
      </c>
      <c r="AK1270">
        <v>1</v>
      </c>
      <c r="AL1270" s="105">
        <v>50</v>
      </c>
      <c r="AM1270" s="107">
        <v>21</v>
      </c>
      <c r="AN1270" s="107">
        <v>75</v>
      </c>
      <c r="AO1270" s="111">
        <v>55450</v>
      </c>
      <c r="AP1270" s="111">
        <f t="shared" si="289"/>
        <v>50021</v>
      </c>
      <c r="AQ1270" s="8" t="s">
        <v>2345</v>
      </c>
      <c r="AR1270">
        <f t="shared" si="286"/>
        <v>5055450</v>
      </c>
      <c r="AV1270">
        <v>20.05</v>
      </c>
      <c r="AW1270">
        <v>0</v>
      </c>
      <c r="AX1270">
        <v>20.05</v>
      </c>
    </row>
    <row r="1271" spans="1:50" ht="13" hidden="1" customHeight="1" outlineLevel="1">
      <c r="A1271" t="s">
        <v>2307</v>
      </c>
      <c r="B1271" s="8" t="s">
        <v>2255</v>
      </c>
      <c r="C1271" s="1">
        <f t="shared" si="280"/>
        <v>1427</v>
      </c>
      <c r="D1271" s="8">
        <f>IF(N1271&gt;0, RANK(N1271,(N1271:P1271,Q1271:AE1271)),0)</f>
        <v>0</v>
      </c>
      <c r="E1271" s="8">
        <f>IF(O1271&gt;0,RANK(O1271,(N1271:P1271,Q1271:AE1271)),0)</f>
        <v>2</v>
      </c>
      <c r="F1271" s="8">
        <f t="shared" si="281"/>
        <v>1</v>
      </c>
      <c r="G1271" s="61">
        <f t="shared" si="287"/>
        <v>483</v>
      </c>
      <c r="H1271" s="66">
        <f t="shared" si="288"/>
        <v>0.33847231955150664</v>
      </c>
      <c r="I1271" s="7"/>
      <c r="J1271" s="2">
        <f t="shared" si="282"/>
        <v>0</v>
      </c>
      <c r="K1271" s="2">
        <f t="shared" si="283"/>
        <v>0.3104414856341976</v>
      </c>
      <c r="L1271" s="2">
        <f t="shared" si="284"/>
        <v>0.6489138051857043</v>
      </c>
      <c r="M1271" s="2">
        <f t="shared" si="285"/>
        <v>4.0644709180098104E-2</v>
      </c>
      <c r="N1271" s="126"/>
      <c r="O1271" s="126">
        <v>443</v>
      </c>
      <c r="P1271" s="126">
        <v>926</v>
      </c>
      <c r="Q1271" s="126"/>
      <c r="R1271" s="126"/>
      <c r="S1271" s="126"/>
      <c r="T1271" s="126"/>
      <c r="U1271" s="126"/>
      <c r="V1271" s="126"/>
      <c r="W1271" s="126"/>
      <c r="X1271" s="126">
        <v>0</v>
      </c>
      <c r="Y1271" s="126">
        <v>11</v>
      </c>
      <c r="Z1271" s="126">
        <v>5</v>
      </c>
      <c r="AA1271" s="126">
        <v>34</v>
      </c>
      <c r="AB1271" s="126">
        <v>8</v>
      </c>
      <c r="AG1271" t="str">
        <f t="shared" si="279"/>
        <v>Pittsford</v>
      </c>
      <c r="AH1271" t="s">
        <v>689</v>
      </c>
      <c r="AI1271">
        <v>1</v>
      </c>
      <c r="AK1271">
        <v>1</v>
      </c>
      <c r="AL1271" s="105">
        <v>50</v>
      </c>
      <c r="AM1271" s="107">
        <v>21</v>
      </c>
      <c r="AN1271" s="107">
        <v>80</v>
      </c>
      <c r="AO1271" s="111">
        <v>55600</v>
      </c>
      <c r="AP1271" s="111">
        <f t="shared" si="289"/>
        <v>50021</v>
      </c>
      <c r="AQ1271" s="8" t="s">
        <v>2345</v>
      </c>
      <c r="AR1271">
        <f t="shared" si="286"/>
        <v>5055600</v>
      </c>
      <c r="AV1271">
        <v>43.57</v>
      </c>
      <c r="AW1271">
        <v>0.08</v>
      </c>
      <c r="AX1271">
        <v>43.49</v>
      </c>
    </row>
    <row r="1272" spans="1:50" ht="13" hidden="1" customHeight="1" outlineLevel="1">
      <c r="A1272" t="s">
        <v>1469</v>
      </c>
      <c r="B1272" s="8" t="s">
        <v>2255</v>
      </c>
      <c r="C1272" s="1">
        <f t="shared" si="280"/>
        <v>657</v>
      </c>
      <c r="D1272" s="8">
        <f>IF(N1272&gt;0, RANK(N1272,(N1272:P1272,Q1272:AE1272)),0)</f>
        <v>0</v>
      </c>
      <c r="E1272" s="8">
        <f>IF(O1272&gt;0,RANK(O1272,(N1272:P1272,Q1272:AE1272)),0)</f>
        <v>2</v>
      </c>
      <c r="F1272" s="8">
        <f t="shared" si="281"/>
        <v>1</v>
      </c>
      <c r="G1272" s="61">
        <f t="shared" si="287"/>
        <v>413</v>
      </c>
      <c r="H1272" s="66">
        <f t="shared" si="288"/>
        <v>0.62861491628614918</v>
      </c>
      <c r="I1272" s="7"/>
      <c r="J1272" s="2">
        <f t="shared" si="282"/>
        <v>0</v>
      </c>
      <c r="K1272" s="2">
        <f t="shared" si="283"/>
        <v>0.16590563165905631</v>
      </c>
      <c r="L1272" s="2">
        <f t="shared" si="284"/>
        <v>0.79452054794520544</v>
      </c>
      <c r="M1272" s="2">
        <f t="shared" si="285"/>
        <v>3.9573820395738202E-2</v>
      </c>
      <c r="N1272" s="126"/>
      <c r="O1272" s="126">
        <v>109</v>
      </c>
      <c r="P1272" s="126">
        <v>522</v>
      </c>
      <c r="Q1272" s="126"/>
      <c r="R1272" s="126"/>
      <c r="S1272" s="126"/>
      <c r="T1272" s="126"/>
      <c r="U1272" s="126"/>
      <c r="V1272" s="126"/>
      <c r="W1272" s="126"/>
      <c r="X1272" s="126">
        <v>0</v>
      </c>
      <c r="Y1272" s="126">
        <v>2</v>
      </c>
      <c r="Z1272" s="126">
        <v>1</v>
      </c>
      <c r="AA1272" s="126">
        <v>13</v>
      </c>
      <c r="AB1272" s="126">
        <v>10</v>
      </c>
      <c r="AG1272" t="str">
        <f t="shared" si="279"/>
        <v>Plainfield</v>
      </c>
      <c r="AH1272" t="s">
        <v>342</v>
      </c>
      <c r="AI1272">
        <v>1</v>
      </c>
      <c r="AK1272">
        <v>1</v>
      </c>
      <c r="AL1272" s="105">
        <v>50</v>
      </c>
      <c r="AM1272" s="107">
        <v>23</v>
      </c>
      <c r="AN1272" s="107">
        <v>70</v>
      </c>
      <c r="AO1272" s="111">
        <v>55825</v>
      </c>
      <c r="AP1272" s="111">
        <f t="shared" si="289"/>
        <v>50023</v>
      </c>
      <c r="AQ1272" s="8" t="s">
        <v>2345</v>
      </c>
      <c r="AR1272">
        <f t="shared" si="286"/>
        <v>5055825</v>
      </c>
      <c r="AV1272">
        <v>21.05</v>
      </c>
      <c r="AW1272">
        <v>0.04</v>
      </c>
      <c r="AX1272">
        <v>21.01</v>
      </c>
    </row>
    <row r="1273" spans="1:50" ht="13" hidden="1" customHeight="1" outlineLevel="1">
      <c r="A1273" t="s">
        <v>1072</v>
      </c>
      <c r="B1273" s="8" t="s">
        <v>2255</v>
      </c>
      <c r="C1273" s="1">
        <f t="shared" si="280"/>
        <v>334</v>
      </c>
      <c r="D1273" s="8">
        <f>IF(N1273&gt;0, RANK(N1273,(N1273:P1273,Q1273:AE1273)),0)</f>
        <v>0</v>
      </c>
      <c r="E1273" s="8">
        <f>IF(O1273&gt;0,RANK(O1273,(N1273:P1273,Q1273:AE1273)),0)</f>
        <v>2</v>
      </c>
      <c r="F1273" s="8">
        <f t="shared" si="281"/>
        <v>1</v>
      </c>
      <c r="G1273" s="61">
        <f t="shared" si="287"/>
        <v>85</v>
      </c>
      <c r="H1273" s="66">
        <f t="shared" si="288"/>
        <v>0.25449101796407186</v>
      </c>
      <c r="I1273" s="7"/>
      <c r="J1273" s="2">
        <f t="shared" si="282"/>
        <v>0</v>
      </c>
      <c r="K1273" s="2">
        <f t="shared" si="283"/>
        <v>0.34431137724550898</v>
      </c>
      <c r="L1273" s="2">
        <f t="shared" si="284"/>
        <v>0.59880239520958078</v>
      </c>
      <c r="M1273" s="2">
        <f t="shared" si="285"/>
        <v>5.6886227544910239E-2</v>
      </c>
      <c r="N1273" s="126"/>
      <c r="O1273" s="126">
        <v>115</v>
      </c>
      <c r="P1273" s="126">
        <v>200</v>
      </c>
      <c r="Q1273" s="126"/>
      <c r="R1273" s="126"/>
      <c r="S1273" s="126"/>
      <c r="T1273" s="126"/>
      <c r="U1273" s="126"/>
      <c r="V1273" s="126"/>
      <c r="W1273" s="126"/>
      <c r="X1273" s="126">
        <v>0</v>
      </c>
      <c r="Y1273" s="126">
        <v>0</v>
      </c>
      <c r="Z1273" s="126">
        <v>2</v>
      </c>
      <c r="AA1273" s="126">
        <v>11</v>
      </c>
      <c r="AB1273" s="126">
        <v>6</v>
      </c>
      <c r="AG1273" t="str">
        <f t="shared" si="279"/>
        <v>Plymouth</v>
      </c>
      <c r="AH1273" t="s">
        <v>2103</v>
      </c>
      <c r="AI1273">
        <v>1</v>
      </c>
      <c r="AK1273">
        <v>1</v>
      </c>
      <c r="AL1273" s="105">
        <v>50</v>
      </c>
      <c r="AM1273" s="107">
        <v>27</v>
      </c>
      <c r="AN1273" s="107">
        <v>60</v>
      </c>
      <c r="AO1273" s="111">
        <v>56050</v>
      </c>
      <c r="AP1273" s="111">
        <f t="shared" si="289"/>
        <v>50027</v>
      </c>
      <c r="AQ1273" s="8" t="s">
        <v>2345</v>
      </c>
      <c r="AR1273">
        <f t="shared" si="286"/>
        <v>5056050</v>
      </c>
      <c r="AV1273">
        <v>48.67</v>
      </c>
      <c r="AW1273">
        <v>0.49</v>
      </c>
      <c r="AX1273">
        <v>48.18</v>
      </c>
    </row>
    <row r="1274" spans="1:50" ht="13" hidden="1" customHeight="1" outlineLevel="1">
      <c r="A1274" t="s">
        <v>1628</v>
      </c>
      <c r="B1274" s="8" t="s">
        <v>2255</v>
      </c>
      <c r="C1274" s="1">
        <f t="shared" si="280"/>
        <v>592</v>
      </c>
      <c r="D1274" s="8">
        <f>IF(N1274&gt;0, RANK(N1274,(N1274:P1274,Q1274:AE1274)),0)</f>
        <v>0</v>
      </c>
      <c r="E1274" s="8">
        <f>IF(O1274&gt;0,RANK(O1274,(N1274:P1274,Q1274:AE1274)),0)</f>
        <v>2</v>
      </c>
      <c r="F1274" s="8">
        <f t="shared" si="281"/>
        <v>1</v>
      </c>
      <c r="G1274" s="61">
        <f t="shared" si="287"/>
        <v>295</v>
      </c>
      <c r="H1274" s="66">
        <f t="shared" si="288"/>
        <v>0.4983108108108108</v>
      </c>
      <c r="I1274" s="7"/>
      <c r="J1274" s="2">
        <f t="shared" si="282"/>
        <v>0</v>
      </c>
      <c r="K1274" s="2">
        <f t="shared" si="283"/>
        <v>0.23817567567567569</v>
      </c>
      <c r="L1274" s="2">
        <f t="shared" si="284"/>
        <v>0.73648648648648651</v>
      </c>
      <c r="M1274" s="2">
        <f t="shared" si="285"/>
        <v>2.5337837837837829E-2</v>
      </c>
      <c r="N1274" s="126"/>
      <c r="O1274" s="126">
        <v>141</v>
      </c>
      <c r="P1274" s="126">
        <v>436</v>
      </c>
      <c r="Q1274" s="126"/>
      <c r="R1274" s="126"/>
      <c r="S1274" s="126"/>
      <c r="T1274" s="126"/>
      <c r="U1274" s="126"/>
      <c r="V1274" s="126"/>
      <c r="W1274" s="126"/>
      <c r="X1274" s="126">
        <v>0</v>
      </c>
      <c r="Y1274" s="126">
        <v>3</v>
      </c>
      <c r="Z1274" s="126">
        <v>0</v>
      </c>
      <c r="AA1274" s="126">
        <v>5</v>
      </c>
      <c r="AB1274" s="126">
        <v>7</v>
      </c>
      <c r="AG1274" t="str">
        <f t="shared" si="279"/>
        <v>Pomfret</v>
      </c>
      <c r="AH1274" t="s">
        <v>2103</v>
      </c>
      <c r="AI1274">
        <v>1</v>
      </c>
      <c r="AK1274">
        <v>1</v>
      </c>
      <c r="AL1274" s="105">
        <v>50</v>
      </c>
      <c r="AM1274" s="107">
        <v>27</v>
      </c>
      <c r="AN1274" s="107">
        <v>65</v>
      </c>
      <c r="AO1274" s="111">
        <v>56350</v>
      </c>
      <c r="AP1274" s="111">
        <f t="shared" si="289"/>
        <v>50027</v>
      </c>
      <c r="AQ1274" s="8" t="s">
        <v>2345</v>
      </c>
      <c r="AR1274">
        <f t="shared" si="286"/>
        <v>5056350</v>
      </c>
      <c r="AV1274">
        <v>39.46</v>
      </c>
      <c r="AW1274">
        <v>0.06</v>
      </c>
      <c r="AX1274">
        <v>39.4</v>
      </c>
    </row>
    <row r="1275" spans="1:50" ht="13" hidden="1" customHeight="1" outlineLevel="1">
      <c r="A1275" t="s">
        <v>1418</v>
      </c>
      <c r="B1275" s="8" t="s">
        <v>2255</v>
      </c>
      <c r="C1275" s="1">
        <f t="shared" si="280"/>
        <v>1346</v>
      </c>
      <c r="D1275" s="8">
        <f>IF(N1275&gt;0, RANK(N1275,(N1275:P1275,Q1275:AE1275)),0)</f>
        <v>0</v>
      </c>
      <c r="E1275" s="8">
        <f>IF(O1275&gt;0,RANK(O1275,(N1275:P1275,Q1275:AE1275)),0)</f>
        <v>2</v>
      </c>
      <c r="F1275" s="8">
        <f t="shared" si="281"/>
        <v>1</v>
      </c>
      <c r="G1275" s="61">
        <f t="shared" si="287"/>
        <v>598</v>
      </c>
      <c r="H1275" s="66">
        <f t="shared" si="288"/>
        <v>0.44427934621099552</v>
      </c>
      <c r="I1275" s="7"/>
      <c r="J1275" s="2">
        <f t="shared" si="282"/>
        <v>0</v>
      </c>
      <c r="K1275" s="2">
        <f t="shared" si="283"/>
        <v>0.25631500742942048</v>
      </c>
      <c r="L1275" s="2">
        <f t="shared" si="284"/>
        <v>0.700594353640416</v>
      </c>
      <c r="M1275" s="2">
        <f t="shared" si="285"/>
        <v>4.3090638930163516E-2</v>
      </c>
      <c r="N1275" s="126"/>
      <c r="O1275" s="126">
        <v>345</v>
      </c>
      <c r="P1275" s="126">
        <v>943</v>
      </c>
      <c r="Q1275" s="126"/>
      <c r="R1275" s="126"/>
      <c r="S1275" s="126"/>
      <c r="T1275" s="126"/>
      <c r="U1275" s="126"/>
      <c r="V1275" s="126"/>
      <c r="W1275" s="126"/>
      <c r="X1275" s="126">
        <v>2</v>
      </c>
      <c r="Y1275" s="126">
        <v>7</v>
      </c>
      <c r="Z1275" s="126">
        <v>3</v>
      </c>
      <c r="AA1275" s="126">
        <v>35</v>
      </c>
      <c r="AB1275" s="126">
        <v>11</v>
      </c>
      <c r="AG1275" t="str">
        <f t="shared" si="279"/>
        <v>Poultney</v>
      </c>
      <c r="AH1275" t="s">
        <v>689</v>
      </c>
      <c r="AI1275">
        <v>1</v>
      </c>
      <c r="AK1275">
        <v>1</v>
      </c>
      <c r="AL1275" s="105">
        <v>50</v>
      </c>
      <c r="AM1275" s="107">
        <v>21</v>
      </c>
      <c r="AN1275" s="107">
        <v>85</v>
      </c>
      <c r="AO1275" s="111">
        <v>56875</v>
      </c>
      <c r="AP1275" s="111">
        <f t="shared" si="289"/>
        <v>50021</v>
      </c>
      <c r="AQ1275" s="8" t="s">
        <v>2345</v>
      </c>
      <c r="AR1275">
        <f t="shared" si="286"/>
        <v>5056875</v>
      </c>
      <c r="AV1275">
        <v>44.8</v>
      </c>
      <c r="AW1275">
        <v>0.87</v>
      </c>
      <c r="AX1275">
        <v>43.92</v>
      </c>
    </row>
    <row r="1276" spans="1:50" ht="13" hidden="1" customHeight="1" outlineLevel="1">
      <c r="A1276" t="s">
        <v>2437</v>
      </c>
      <c r="B1276" s="8" t="s">
        <v>2255</v>
      </c>
      <c r="C1276" s="1">
        <f t="shared" si="280"/>
        <v>1550</v>
      </c>
      <c r="D1276" s="8">
        <f>IF(N1276&gt;0, RANK(N1276,(N1276:P1276,Q1276:AE1276)),0)</f>
        <v>0</v>
      </c>
      <c r="E1276" s="8">
        <f>IF(O1276&gt;0,RANK(O1276,(N1276:P1276,Q1276:AE1276)),0)</f>
        <v>2</v>
      </c>
      <c r="F1276" s="8">
        <f t="shared" si="281"/>
        <v>1</v>
      </c>
      <c r="G1276" s="61">
        <f t="shared" si="287"/>
        <v>703</v>
      </c>
      <c r="H1276" s="66">
        <f t="shared" si="288"/>
        <v>0.4535483870967742</v>
      </c>
      <c r="I1276" s="7"/>
      <c r="J1276" s="2">
        <f t="shared" si="282"/>
        <v>0</v>
      </c>
      <c r="K1276" s="2">
        <f t="shared" si="283"/>
        <v>0.23419354838709677</v>
      </c>
      <c r="L1276" s="2">
        <f t="shared" si="284"/>
        <v>0.68774193548387097</v>
      </c>
      <c r="M1276" s="2">
        <f t="shared" si="285"/>
        <v>7.8064516129032313E-2</v>
      </c>
      <c r="N1276" s="126"/>
      <c r="O1276" s="126">
        <v>363</v>
      </c>
      <c r="P1276" s="126">
        <v>1066</v>
      </c>
      <c r="Q1276" s="126"/>
      <c r="R1276" s="126"/>
      <c r="S1276" s="126"/>
      <c r="T1276" s="126"/>
      <c r="U1276" s="126"/>
      <c r="V1276" s="126"/>
      <c r="W1276" s="126"/>
      <c r="X1276" s="126">
        <v>0</v>
      </c>
      <c r="Y1276" s="126">
        <v>20</v>
      </c>
      <c r="Z1276" s="126">
        <v>7</v>
      </c>
      <c r="AA1276" s="126">
        <v>71</v>
      </c>
      <c r="AB1276" s="126">
        <v>23</v>
      </c>
      <c r="AG1276" t="str">
        <f t="shared" si="279"/>
        <v>Pownal</v>
      </c>
      <c r="AH1276" t="s">
        <v>3</v>
      </c>
      <c r="AI1276">
        <v>1</v>
      </c>
      <c r="AK1276">
        <v>1</v>
      </c>
      <c r="AL1276" s="105">
        <v>50</v>
      </c>
      <c r="AM1276" s="107">
        <v>3</v>
      </c>
      <c r="AN1276" s="107">
        <v>35</v>
      </c>
      <c r="AO1276" s="111">
        <v>57025</v>
      </c>
      <c r="AP1276" s="111">
        <f t="shared" si="289"/>
        <v>50003</v>
      </c>
      <c r="AQ1276" s="8" t="s">
        <v>2345</v>
      </c>
      <c r="AR1276">
        <f t="shared" si="286"/>
        <v>5057025</v>
      </c>
      <c r="AV1276">
        <v>46.73</v>
      </c>
      <c r="AW1276">
        <v>0.08</v>
      </c>
      <c r="AX1276">
        <v>46.65</v>
      </c>
    </row>
    <row r="1277" spans="1:50" ht="13" hidden="1" customHeight="1" outlineLevel="1">
      <c r="A1277" t="s">
        <v>2167</v>
      </c>
      <c r="B1277" s="8" t="s">
        <v>2255</v>
      </c>
      <c r="C1277" s="1">
        <f t="shared" si="280"/>
        <v>794</v>
      </c>
      <c r="D1277" s="8">
        <f>IF(N1277&gt;0, RANK(N1277,(N1277:P1277,Q1277:AE1277)),0)</f>
        <v>0</v>
      </c>
      <c r="E1277" s="8">
        <f>IF(O1277&gt;0,RANK(O1277,(N1277:P1277,Q1277:AE1277)),0)</f>
        <v>2</v>
      </c>
      <c r="F1277" s="8">
        <f t="shared" si="281"/>
        <v>1</v>
      </c>
      <c r="G1277" s="61">
        <f t="shared" si="287"/>
        <v>319</v>
      </c>
      <c r="H1277" s="66">
        <f t="shared" si="288"/>
        <v>0.40176322418136018</v>
      </c>
      <c r="I1277" s="7"/>
      <c r="J1277" s="2">
        <f t="shared" si="282"/>
        <v>0</v>
      </c>
      <c r="K1277" s="2">
        <f t="shared" si="283"/>
        <v>0.27204030226700254</v>
      </c>
      <c r="L1277" s="2">
        <f t="shared" si="284"/>
        <v>0.67380352644836272</v>
      </c>
      <c r="M1277" s="2">
        <f t="shared" si="285"/>
        <v>5.415617128463468E-2</v>
      </c>
      <c r="N1277" s="126"/>
      <c r="O1277" s="126">
        <v>216</v>
      </c>
      <c r="P1277" s="126">
        <v>535</v>
      </c>
      <c r="Q1277" s="126"/>
      <c r="R1277" s="126"/>
      <c r="S1277" s="126"/>
      <c r="T1277" s="126"/>
      <c r="U1277" s="126"/>
      <c r="V1277" s="126"/>
      <c r="W1277" s="126"/>
      <c r="X1277" s="126">
        <v>1</v>
      </c>
      <c r="Y1277" s="126">
        <v>10</v>
      </c>
      <c r="Z1277" s="126">
        <v>1</v>
      </c>
      <c r="AA1277" s="126">
        <v>23</v>
      </c>
      <c r="AB1277" s="126">
        <v>8</v>
      </c>
      <c r="AG1277" t="str">
        <f t="shared" si="279"/>
        <v>Proctor</v>
      </c>
      <c r="AH1277" t="s">
        <v>689</v>
      </c>
      <c r="AI1277">
        <v>1</v>
      </c>
      <c r="AK1277">
        <v>1</v>
      </c>
      <c r="AL1277" s="105">
        <v>50</v>
      </c>
      <c r="AM1277" s="107">
        <v>21</v>
      </c>
      <c r="AN1277" s="107">
        <v>90</v>
      </c>
      <c r="AO1277" s="111">
        <v>57250</v>
      </c>
      <c r="AP1277" s="111">
        <f t="shared" si="289"/>
        <v>50021</v>
      </c>
      <c r="AQ1277" s="8" t="s">
        <v>2345</v>
      </c>
      <c r="AR1277">
        <f t="shared" si="286"/>
        <v>5057250</v>
      </c>
      <c r="AV1277">
        <v>7.6</v>
      </c>
      <c r="AW1277">
        <v>0.03</v>
      </c>
      <c r="AX1277">
        <v>7.56</v>
      </c>
    </row>
    <row r="1278" spans="1:50" ht="13" hidden="1" customHeight="1" outlineLevel="1">
      <c r="A1278" t="s">
        <v>239</v>
      </c>
      <c r="B1278" s="8" t="s">
        <v>2255</v>
      </c>
      <c r="C1278" s="1">
        <f t="shared" si="280"/>
        <v>1269</v>
      </c>
      <c r="D1278" s="8">
        <f>IF(N1278&gt;0, RANK(N1278,(N1278:P1278,Q1278:AE1278)),0)</f>
        <v>0</v>
      </c>
      <c r="E1278" s="8">
        <f>IF(O1278&gt;0,RANK(O1278,(N1278:P1278,Q1278:AE1278)),0)</f>
        <v>2</v>
      </c>
      <c r="F1278" s="8">
        <f t="shared" si="281"/>
        <v>1</v>
      </c>
      <c r="G1278" s="61">
        <f t="shared" si="287"/>
        <v>932</v>
      </c>
      <c r="H1278" s="66">
        <f t="shared" si="288"/>
        <v>0.73443656422379822</v>
      </c>
      <c r="I1278" s="7"/>
      <c r="J1278" s="2">
        <f t="shared" si="282"/>
        <v>0</v>
      </c>
      <c r="K1278" s="2">
        <f t="shared" si="283"/>
        <v>0.11662726556343578</v>
      </c>
      <c r="L1278" s="2">
        <f t="shared" si="284"/>
        <v>0.85106382978723405</v>
      </c>
      <c r="M1278" s="2">
        <f t="shared" si="285"/>
        <v>3.2308904649330228E-2</v>
      </c>
      <c r="N1278" s="126"/>
      <c r="O1278" s="126">
        <v>148</v>
      </c>
      <c r="P1278" s="126">
        <v>1080</v>
      </c>
      <c r="Q1278" s="126"/>
      <c r="R1278" s="126"/>
      <c r="S1278" s="126"/>
      <c r="T1278" s="126"/>
      <c r="U1278" s="126"/>
      <c r="V1278" s="126"/>
      <c r="W1278" s="126"/>
      <c r="X1278" s="126">
        <v>0</v>
      </c>
      <c r="Y1278" s="126">
        <v>6</v>
      </c>
      <c r="Z1278" s="126">
        <v>4</v>
      </c>
      <c r="AA1278" s="126">
        <v>6</v>
      </c>
      <c r="AB1278" s="126">
        <v>25</v>
      </c>
      <c r="AG1278" t="str">
        <f t="shared" si="279"/>
        <v>Putney</v>
      </c>
      <c r="AH1278" t="s">
        <v>1474</v>
      </c>
      <c r="AI1278">
        <v>1</v>
      </c>
      <c r="AK1278">
        <v>1</v>
      </c>
      <c r="AL1278" s="105">
        <v>50</v>
      </c>
      <c r="AM1278" s="107">
        <v>25</v>
      </c>
      <c r="AN1278" s="107">
        <v>65</v>
      </c>
      <c r="AO1278" s="111">
        <v>57700</v>
      </c>
      <c r="AP1278" s="111">
        <f t="shared" si="289"/>
        <v>50025</v>
      </c>
      <c r="AQ1278" s="8" t="s">
        <v>2345</v>
      </c>
      <c r="AR1278">
        <f t="shared" si="286"/>
        <v>5057700</v>
      </c>
      <c r="AV1278">
        <v>26.81</v>
      </c>
      <c r="AW1278">
        <v>0.01</v>
      </c>
      <c r="AX1278">
        <v>26.8</v>
      </c>
    </row>
    <row r="1279" spans="1:50" ht="13" hidden="1" customHeight="1" outlineLevel="1">
      <c r="A1279" t="s">
        <v>1913</v>
      </c>
      <c r="B1279" s="8" t="s">
        <v>2255</v>
      </c>
      <c r="C1279" s="1">
        <f t="shared" si="280"/>
        <v>2123</v>
      </c>
      <c r="D1279" s="8">
        <f>IF(N1279&gt;0, RANK(N1279,(N1279:P1279,Q1279:AE1279)),0)</f>
        <v>0</v>
      </c>
      <c r="E1279" s="8">
        <f>IF(O1279&gt;0,RANK(O1279,(N1279:P1279,Q1279:AE1279)),0)</f>
        <v>2</v>
      </c>
      <c r="F1279" s="8">
        <f t="shared" si="281"/>
        <v>1</v>
      </c>
      <c r="G1279" s="61">
        <f t="shared" si="287"/>
        <v>1023</v>
      </c>
      <c r="H1279" s="66">
        <f t="shared" si="288"/>
        <v>0.48186528497409326</v>
      </c>
      <c r="I1279" s="7"/>
      <c r="J1279" s="2">
        <f t="shared" si="282"/>
        <v>0</v>
      </c>
      <c r="K1279" s="2">
        <f t="shared" si="283"/>
        <v>0.24022609514837495</v>
      </c>
      <c r="L1279" s="2">
        <f t="shared" si="284"/>
        <v>0.72209138012246821</v>
      </c>
      <c r="M1279" s="2">
        <f t="shared" si="285"/>
        <v>3.7682524729156786E-2</v>
      </c>
      <c r="N1279" s="126"/>
      <c r="O1279" s="126">
        <v>510</v>
      </c>
      <c r="P1279" s="126">
        <v>1533</v>
      </c>
      <c r="Q1279" s="126"/>
      <c r="R1279" s="126"/>
      <c r="S1279" s="126"/>
      <c r="T1279" s="126"/>
      <c r="U1279" s="126"/>
      <c r="V1279" s="126"/>
      <c r="W1279" s="126"/>
      <c r="X1279" s="126">
        <v>2</v>
      </c>
      <c r="Y1279" s="126">
        <v>17</v>
      </c>
      <c r="Z1279" s="126">
        <v>6</v>
      </c>
      <c r="AA1279" s="126">
        <v>32</v>
      </c>
      <c r="AB1279" s="126">
        <v>23</v>
      </c>
      <c r="AG1279" t="str">
        <f t="shared" si="279"/>
        <v>Randolph</v>
      </c>
      <c r="AH1279" t="s">
        <v>796</v>
      </c>
      <c r="AI1279">
        <v>1</v>
      </c>
      <c r="AK1279">
        <v>1</v>
      </c>
      <c r="AL1279" s="105">
        <v>50</v>
      </c>
      <c r="AM1279" s="107">
        <v>17</v>
      </c>
      <c r="AN1279" s="107">
        <v>45</v>
      </c>
      <c r="AO1279" s="111">
        <v>58075</v>
      </c>
      <c r="AP1279" s="111">
        <f t="shared" si="289"/>
        <v>50017</v>
      </c>
      <c r="AQ1279" s="8" t="s">
        <v>2345</v>
      </c>
      <c r="AR1279">
        <f t="shared" si="286"/>
        <v>5058075</v>
      </c>
      <c r="AV1279">
        <v>47.9</v>
      </c>
      <c r="AW1279">
        <v>0.04</v>
      </c>
      <c r="AX1279">
        <v>47.86</v>
      </c>
    </row>
    <row r="1280" spans="1:50" ht="13" hidden="1" customHeight="1" outlineLevel="1">
      <c r="A1280" t="s">
        <v>1704</v>
      </c>
      <c r="B1280" s="8" t="s">
        <v>2255</v>
      </c>
      <c r="C1280" s="1">
        <f t="shared" si="280"/>
        <v>367</v>
      </c>
      <c r="D1280" s="8">
        <f>IF(N1280&gt;0, RANK(N1280,(N1280:P1280,Q1280:AE1280)),0)</f>
        <v>0</v>
      </c>
      <c r="E1280" s="8">
        <f>IF(O1280&gt;0,RANK(O1280,(N1280:P1280,Q1280:AE1280)),0)</f>
        <v>2</v>
      </c>
      <c r="F1280" s="8">
        <f t="shared" si="281"/>
        <v>1</v>
      </c>
      <c r="G1280" s="61">
        <f t="shared" si="287"/>
        <v>187</v>
      </c>
      <c r="H1280" s="66">
        <f t="shared" si="288"/>
        <v>0.50953678474114439</v>
      </c>
      <c r="I1280" s="7"/>
      <c r="J1280" s="2">
        <f t="shared" si="282"/>
        <v>0</v>
      </c>
      <c r="K1280" s="2">
        <f t="shared" si="283"/>
        <v>0.21798365122615804</v>
      </c>
      <c r="L1280" s="2">
        <f t="shared" si="284"/>
        <v>0.72752043596730243</v>
      </c>
      <c r="M1280" s="2">
        <f t="shared" si="285"/>
        <v>5.4495912806539537E-2</v>
      </c>
      <c r="N1280" s="126"/>
      <c r="O1280" s="126">
        <v>80</v>
      </c>
      <c r="P1280" s="126">
        <v>267</v>
      </c>
      <c r="Q1280" s="126"/>
      <c r="R1280" s="126"/>
      <c r="S1280" s="126"/>
      <c r="T1280" s="126"/>
      <c r="U1280" s="126"/>
      <c r="V1280" s="126"/>
      <c r="W1280" s="126"/>
      <c r="X1280" s="126">
        <v>0</v>
      </c>
      <c r="Y1280" s="126">
        <v>1</v>
      </c>
      <c r="Z1280" s="126">
        <v>2</v>
      </c>
      <c r="AA1280" s="126">
        <v>16</v>
      </c>
      <c r="AB1280" s="126">
        <v>1</v>
      </c>
      <c r="AG1280" t="str">
        <f t="shared" si="279"/>
        <v>Reading</v>
      </c>
      <c r="AH1280" t="s">
        <v>2103</v>
      </c>
      <c r="AI1280">
        <v>1</v>
      </c>
      <c r="AK1280">
        <v>1</v>
      </c>
      <c r="AL1280" s="105">
        <v>50</v>
      </c>
      <c r="AM1280" s="107">
        <v>27</v>
      </c>
      <c r="AN1280" s="107">
        <v>70</v>
      </c>
      <c r="AO1280" s="111">
        <v>58375</v>
      </c>
      <c r="AP1280" s="111">
        <f t="shared" si="289"/>
        <v>50027</v>
      </c>
      <c r="AQ1280" s="8" t="s">
        <v>2345</v>
      </c>
      <c r="AR1280">
        <f t="shared" si="286"/>
        <v>5058375</v>
      </c>
      <c r="AV1280">
        <v>41.66</v>
      </c>
      <c r="AW1280">
        <v>0.17</v>
      </c>
      <c r="AX1280">
        <v>41.5</v>
      </c>
    </row>
    <row r="1281" spans="1:50" ht="13" hidden="1" customHeight="1" outlineLevel="1">
      <c r="A1281" t="s">
        <v>1147</v>
      </c>
      <c r="B1281" s="8" t="s">
        <v>2255</v>
      </c>
      <c r="C1281" s="1">
        <f t="shared" si="280"/>
        <v>348</v>
      </c>
      <c r="D1281" s="8">
        <f>IF(N1281&gt;0, RANK(N1281,(N1281:P1281,Q1281:AE1281)),0)</f>
        <v>0</v>
      </c>
      <c r="E1281" s="8">
        <f>IF(O1281&gt;0,RANK(O1281,(N1281:P1281,Q1281:AE1281)),0)</f>
        <v>2</v>
      </c>
      <c r="F1281" s="8">
        <f t="shared" si="281"/>
        <v>1</v>
      </c>
      <c r="G1281" s="61">
        <f t="shared" si="287"/>
        <v>100</v>
      </c>
      <c r="H1281" s="66">
        <f t="shared" si="288"/>
        <v>0.28735632183908044</v>
      </c>
      <c r="I1281" s="7"/>
      <c r="J1281" s="2">
        <f t="shared" si="282"/>
        <v>0</v>
      </c>
      <c r="K1281" s="2">
        <f t="shared" si="283"/>
        <v>0.27873563218390807</v>
      </c>
      <c r="L1281" s="2">
        <f t="shared" si="284"/>
        <v>0.56609195402298851</v>
      </c>
      <c r="M1281" s="2">
        <f t="shared" si="285"/>
        <v>0.15517241379310343</v>
      </c>
      <c r="N1281" s="126"/>
      <c r="O1281" s="126">
        <v>97</v>
      </c>
      <c r="P1281" s="126">
        <v>197</v>
      </c>
      <c r="Q1281" s="126"/>
      <c r="R1281" s="126"/>
      <c r="S1281" s="126"/>
      <c r="T1281" s="126"/>
      <c r="U1281" s="126"/>
      <c r="V1281" s="126"/>
      <c r="W1281" s="126"/>
      <c r="X1281" s="126">
        <v>0</v>
      </c>
      <c r="Y1281" s="126">
        <v>5</v>
      </c>
      <c r="Z1281" s="126">
        <v>19</v>
      </c>
      <c r="AA1281" s="126">
        <v>22</v>
      </c>
      <c r="AB1281" s="126">
        <v>8</v>
      </c>
      <c r="AG1281" t="str">
        <f t="shared" si="279"/>
        <v>Readsboro</v>
      </c>
      <c r="AH1281" t="s">
        <v>3</v>
      </c>
      <c r="AI1281">
        <v>1</v>
      </c>
      <c r="AK1281">
        <v>1</v>
      </c>
      <c r="AL1281" s="105">
        <v>50</v>
      </c>
      <c r="AM1281" s="107">
        <v>3</v>
      </c>
      <c r="AN1281" s="107">
        <v>40</v>
      </c>
      <c r="AO1281" s="111">
        <v>58600</v>
      </c>
      <c r="AP1281" s="111">
        <f t="shared" si="289"/>
        <v>50003</v>
      </c>
      <c r="AQ1281" s="8" t="s">
        <v>2345</v>
      </c>
      <c r="AR1281">
        <f t="shared" si="286"/>
        <v>5058600</v>
      </c>
      <c r="AV1281">
        <v>36.47</v>
      </c>
      <c r="AW1281">
        <v>0.1</v>
      </c>
      <c r="AX1281">
        <v>36.369999999999997</v>
      </c>
    </row>
    <row r="1282" spans="1:50" ht="13" hidden="1" customHeight="1" outlineLevel="1">
      <c r="A1282" t="s">
        <v>2080</v>
      </c>
      <c r="B1282" s="8" t="s">
        <v>2255</v>
      </c>
      <c r="C1282" s="1">
        <f t="shared" si="280"/>
        <v>767</v>
      </c>
      <c r="D1282" s="8">
        <f>IF(N1282&gt;0, RANK(N1282,(N1282:P1282,Q1282:AE1282)),0)</f>
        <v>0</v>
      </c>
      <c r="E1282" s="8">
        <f>IF(O1282&gt;0,RANK(O1282,(N1282:P1282,Q1282:AE1282)),0)</f>
        <v>2</v>
      </c>
      <c r="F1282" s="8">
        <f t="shared" si="281"/>
        <v>1</v>
      </c>
      <c r="G1282" s="61">
        <f t="shared" si="287"/>
        <v>429</v>
      </c>
      <c r="H1282" s="66">
        <f t="shared" si="288"/>
        <v>0.55932203389830504</v>
      </c>
      <c r="I1282" s="7"/>
      <c r="J1282" s="2">
        <f t="shared" si="282"/>
        <v>0</v>
      </c>
      <c r="K1282" s="2">
        <f t="shared" si="283"/>
        <v>0.2046936114732725</v>
      </c>
      <c r="L1282" s="2">
        <f t="shared" si="284"/>
        <v>0.76401564537157762</v>
      </c>
      <c r="M1282" s="2">
        <f t="shared" si="285"/>
        <v>3.1290743155149903E-2</v>
      </c>
      <c r="N1282" s="126"/>
      <c r="O1282" s="126">
        <v>157</v>
      </c>
      <c r="P1282" s="126">
        <v>586</v>
      </c>
      <c r="Q1282" s="126"/>
      <c r="R1282" s="126"/>
      <c r="S1282" s="126"/>
      <c r="T1282" s="126"/>
      <c r="U1282" s="126"/>
      <c r="V1282" s="126"/>
      <c r="W1282" s="126"/>
      <c r="X1282" s="126">
        <v>0</v>
      </c>
      <c r="Y1282" s="126">
        <v>11</v>
      </c>
      <c r="Z1282" s="126">
        <v>2</v>
      </c>
      <c r="AA1282" s="126">
        <v>7</v>
      </c>
      <c r="AB1282" s="126">
        <v>4</v>
      </c>
      <c r="AG1282" t="str">
        <f t="shared" si="279"/>
        <v>Richford</v>
      </c>
      <c r="AH1282" t="s">
        <v>501</v>
      </c>
      <c r="AI1282">
        <v>1</v>
      </c>
      <c r="AK1282">
        <v>1</v>
      </c>
      <c r="AL1282" s="105">
        <v>50</v>
      </c>
      <c r="AM1282" s="107">
        <v>11</v>
      </c>
      <c r="AN1282" s="107">
        <v>60</v>
      </c>
      <c r="AO1282" s="111">
        <v>59125</v>
      </c>
      <c r="AP1282" s="111">
        <f t="shared" si="289"/>
        <v>50011</v>
      </c>
      <c r="AQ1282" s="8" t="s">
        <v>2345</v>
      </c>
      <c r="AR1282">
        <f t="shared" si="286"/>
        <v>5059125</v>
      </c>
      <c r="AV1282">
        <v>43.28</v>
      </c>
      <c r="AW1282">
        <v>0.02</v>
      </c>
      <c r="AX1282">
        <v>43.25</v>
      </c>
    </row>
    <row r="1283" spans="1:50" ht="13" hidden="1" customHeight="1" outlineLevel="1">
      <c r="A1283" t="s">
        <v>2413</v>
      </c>
      <c r="B1283" s="8" t="s">
        <v>2255</v>
      </c>
      <c r="C1283" s="1">
        <f t="shared" si="280"/>
        <v>2381</v>
      </c>
      <c r="D1283" s="8">
        <f>IF(N1283&gt;0, RANK(N1283,(N1283:P1283,Q1283:AE1283)),0)</f>
        <v>0</v>
      </c>
      <c r="E1283" s="8">
        <f>IF(O1283&gt;0,RANK(O1283,(N1283:P1283,Q1283:AE1283)),0)</f>
        <v>2</v>
      </c>
      <c r="F1283" s="8">
        <f t="shared" si="281"/>
        <v>1</v>
      </c>
      <c r="G1283" s="61">
        <f t="shared" si="287"/>
        <v>1336</v>
      </c>
      <c r="H1283" s="66">
        <f t="shared" si="288"/>
        <v>0.56110877782444346</v>
      </c>
      <c r="I1283" s="7"/>
      <c r="J1283" s="2">
        <f t="shared" si="282"/>
        <v>0</v>
      </c>
      <c r="K1283" s="2">
        <f t="shared" si="283"/>
        <v>0.20411591768164636</v>
      </c>
      <c r="L1283" s="2">
        <f t="shared" si="284"/>
        <v>0.76522469550608985</v>
      </c>
      <c r="M1283" s="2">
        <f t="shared" si="285"/>
        <v>3.0659386812263767E-2</v>
      </c>
      <c r="N1283" s="126"/>
      <c r="O1283" s="126">
        <v>486</v>
      </c>
      <c r="P1283" s="126">
        <v>1822</v>
      </c>
      <c r="Q1283" s="126"/>
      <c r="R1283" s="126"/>
      <c r="S1283" s="126"/>
      <c r="T1283" s="126"/>
      <c r="U1283" s="126"/>
      <c r="V1283" s="126"/>
      <c r="W1283" s="126"/>
      <c r="X1283" s="126">
        <v>1</v>
      </c>
      <c r="Y1283" s="126">
        <v>15</v>
      </c>
      <c r="Z1283" s="126">
        <v>5</v>
      </c>
      <c r="AA1283" s="126">
        <v>34</v>
      </c>
      <c r="AB1283" s="126">
        <v>18</v>
      </c>
      <c r="AG1283" t="str">
        <f t="shared" si="279"/>
        <v>Richmond</v>
      </c>
      <c r="AH1283" t="s">
        <v>1497</v>
      </c>
      <c r="AI1283">
        <v>1</v>
      </c>
      <c r="AK1283">
        <v>1</v>
      </c>
      <c r="AL1283" s="105">
        <v>50</v>
      </c>
      <c r="AM1283" s="107">
        <v>7</v>
      </c>
      <c r="AN1283" s="107">
        <v>55</v>
      </c>
      <c r="AO1283" s="111">
        <v>59275</v>
      </c>
      <c r="AP1283" s="111">
        <f t="shared" si="289"/>
        <v>50007</v>
      </c>
      <c r="AQ1283" s="8" t="s">
        <v>2345</v>
      </c>
      <c r="AR1283">
        <f t="shared" si="286"/>
        <v>5059275</v>
      </c>
      <c r="AV1283">
        <v>32.33</v>
      </c>
      <c r="AW1283">
        <v>0.49</v>
      </c>
      <c r="AX1283">
        <v>31.84</v>
      </c>
    </row>
    <row r="1284" spans="1:50" ht="13" hidden="1" customHeight="1" outlineLevel="1">
      <c r="A1284" t="s">
        <v>1961</v>
      </c>
      <c r="B1284" s="8" t="s">
        <v>2255</v>
      </c>
      <c r="C1284" s="1">
        <f t="shared" si="280"/>
        <v>333</v>
      </c>
      <c r="D1284" s="8">
        <f>IF(N1284&gt;0, RANK(N1284,(N1284:P1284,Q1284:AE1284)),0)</f>
        <v>0</v>
      </c>
      <c r="E1284" s="8">
        <f>IF(O1284&gt;0,RANK(O1284,(N1284:P1284,Q1284:AE1284)),0)</f>
        <v>2</v>
      </c>
      <c r="F1284" s="8">
        <f t="shared" si="281"/>
        <v>1</v>
      </c>
      <c r="G1284" s="61">
        <f t="shared" si="287"/>
        <v>240</v>
      </c>
      <c r="H1284" s="66">
        <f t="shared" si="288"/>
        <v>0.72072072072072069</v>
      </c>
      <c r="I1284" s="7"/>
      <c r="J1284" s="2">
        <f t="shared" si="282"/>
        <v>0</v>
      </c>
      <c r="K1284" s="2">
        <f t="shared" si="283"/>
        <v>0.12612612612612611</v>
      </c>
      <c r="L1284" s="2">
        <f t="shared" si="284"/>
        <v>0.84684684684684686</v>
      </c>
      <c r="M1284" s="2">
        <f t="shared" si="285"/>
        <v>2.7027027027026973E-2</v>
      </c>
      <c r="N1284" s="126"/>
      <c r="O1284" s="126">
        <v>42</v>
      </c>
      <c r="P1284" s="126">
        <v>282</v>
      </c>
      <c r="Q1284" s="126"/>
      <c r="R1284" s="126"/>
      <c r="S1284" s="126"/>
      <c r="T1284" s="126"/>
      <c r="U1284" s="126"/>
      <c r="V1284" s="126"/>
      <c r="W1284" s="126"/>
      <c r="X1284" s="126">
        <v>0</v>
      </c>
      <c r="Y1284" s="126">
        <v>3</v>
      </c>
      <c r="Z1284" s="126">
        <v>0</v>
      </c>
      <c r="AA1284" s="126">
        <v>3</v>
      </c>
      <c r="AB1284" s="126">
        <v>3</v>
      </c>
      <c r="AG1284" t="str">
        <f t="shared" si="279"/>
        <v>Ripton</v>
      </c>
      <c r="AH1284" t="s">
        <v>2</v>
      </c>
      <c r="AI1284">
        <v>1</v>
      </c>
      <c r="AK1284">
        <v>1</v>
      </c>
      <c r="AL1284" s="105">
        <v>50</v>
      </c>
      <c r="AM1284" s="107">
        <v>1</v>
      </c>
      <c r="AN1284" s="107">
        <v>80</v>
      </c>
      <c r="AO1284" s="111">
        <v>59650</v>
      </c>
      <c r="AP1284" s="111">
        <f t="shared" si="289"/>
        <v>50001</v>
      </c>
      <c r="AQ1284" s="8" t="s">
        <v>2345</v>
      </c>
      <c r="AR1284">
        <f t="shared" si="286"/>
        <v>5059650</v>
      </c>
      <c r="AV1284">
        <v>49.53</v>
      </c>
      <c r="AW1284">
        <v>0.01</v>
      </c>
      <c r="AX1284">
        <v>49.52</v>
      </c>
    </row>
    <row r="1285" spans="1:50" ht="13" hidden="1" customHeight="1" outlineLevel="1">
      <c r="A1285" t="s">
        <v>2158</v>
      </c>
      <c r="B1285" s="8" t="s">
        <v>2255</v>
      </c>
      <c r="C1285" s="1">
        <f t="shared" si="280"/>
        <v>650</v>
      </c>
      <c r="D1285" s="8">
        <f>IF(N1285&gt;0, RANK(N1285,(N1285:P1285,Q1285:AE1285)),0)</f>
        <v>0</v>
      </c>
      <c r="E1285" s="8">
        <f>IF(O1285&gt;0,RANK(O1285,(N1285:P1285,Q1285:AE1285)),0)</f>
        <v>2</v>
      </c>
      <c r="F1285" s="8">
        <f t="shared" si="281"/>
        <v>1</v>
      </c>
      <c r="G1285" s="61">
        <f t="shared" si="287"/>
        <v>377</v>
      </c>
      <c r="H1285" s="66">
        <f t="shared" si="288"/>
        <v>0.57999999999999996</v>
      </c>
      <c r="I1285" s="7"/>
      <c r="J1285" s="2">
        <f t="shared" si="282"/>
        <v>0</v>
      </c>
      <c r="K1285" s="2">
        <f t="shared" si="283"/>
        <v>0.18307692307692308</v>
      </c>
      <c r="L1285" s="2">
        <f t="shared" si="284"/>
        <v>0.7630769230769231</v>
      </c>
      <c r="M1285" s="2">
        <f t="shared" si="285"/>
        <v>5.3846153846153766E-2</v>
      </c>
      <c r="N1285" s="126"/>
      <c r="O1285" s="126">
        <v>119</v>
      </c>
      <c r="P1285" s="126">
        <v>496</v>
      </c>
      <c r="Q1285" s="126"/>
      <c r="R1285" s="126"/>
      <c r="S1285" s="126"/>
      <c r="T1285" s="126"/>
      <c r="U1285" s="126"/>
      <c r="V1285" s="126"/>
      <c r="W1285" s="126"/>
      <c r="X1285" s="126">
        <v>0</v>
      </c>
      <c r="Y1285" s="126">
        <v>4</v>
      </c>
      <c r="Z1285" s="126">
        <v>9</v>
      </c>
      <c r="AA1285" s="126">
        <v>12</v>
      </c>
      <c r="AB1285" s="126">
        <v>10</v>
      </c>
      <c r="AG1285" t="str">
        <f t="shared" si="279"/>
        <v>Rochester</v>
      </c>
      <c r="AH1285" t="s">
        <v>2103</v>
      </c>
      <c r="AI1285">
        <v>1</v>
      </c>
      <c r="AK1285">
        <v>1</v>
      </c>
      <c r="AL1285" s="105">
        <v>50</v>
      </c>
      <c r="AM1285" s="107">
        <v>27</v>
      </c>
      <c r="AN1285" s="107">
        <v>75</v>
      </c>
      <c r="AO1285" s="111">
        <v>60100</v>
      </c>
      <c r="AP1285" s="111">
        <f t="shared" si="289"/>
        <v>50027</v>
      </c>
      <c r="AQ1285" s="8" t="s">
        <v>2345</v>
      </c>
      <c r="AR1285">
        <f t="shared" si="286"/>
        <v>5060100</v>
      </c>
      <c r="AV1285">
        <v>56.22</v>
      </c>
      <c r="AW1285">
        <v>0.05</v>
      </c>
      <c r="AX1285">
        <v>56.17</v>
      </c>
    </row>
    <row r="1286" spans="1:50" ht="13" hidden="1" customHeight="1" outlineLevel="1">
      <c r="A1286" t="s">
        <v>1221</v>
      </c>
      <c r="B1286" s="8" t="s">
        <v>2255</v>
      </c>
      <c r="C1286" s="1">
        <f t="shared" si="280"/>
        <v>2070</v>
      </c>
      <c r="D1286" s="8">
        <f>IF(N1286&gt;0, RANK(N1286,(N1286:P1286,Q1286:AE1286)),0)</f>
        <v>0</v>
      </c>
      <c r="E1286" s="8">
        <f>IF(O1286&gt;0,RANK(O1286,(N1286:P1286,Q1286:AE1286)),0)</f>
        <v>2</v>
      </c>
      <c r="F1286" s="8">
        <f t="shared" si="281"/>
        <v>1</v>
      </c>
      <c r="G1286" s="61">
        <f t="shared" si="287"/>
        <v>1261</v>
      </c>
      <c r="H1286" s="66">
        <f t="shared" si="288"/>
        <v>0.60917874396135263</v>
      </c>
      <c r="I1286" s="7"/>
      <c r="J1286" s="2">
        <f t="shared" si="282"/>
        <v>0</v>
      </c>
      <c r="K1286" s="2">
        <f t="shared" si="283"/>
        <v>0.15990338164251208</v>
      </c>
      <c r="L1286" s="2">
        <f t="shared" si="284"/>
        <v>0.76908212560386469</v>
      </c>
      <c r="M1286" s="2">
        <f t="shared" si="285"/>
        <v>7.101449275362326E-2</v>
      </c>
      <c r="N1286" s="126"/>
      <c r="O1286" s="126">
        <v>331</v>
      </c>
      <c r="P1286" s="126">
        <v>1592</v>
      </c>
      <c r="Q1286" s="126"/>
      <c r="R1286" s="126"/>
      <c r="S1286" s="126"/>
      <c r="T1286" s="126"/>
      <c r="U1286" s="126"/>
      <c r="V1286" s="126"/>
      <c r="W1286" s="126"/>
      <c r="X1286" s="126">
        <v>1</v>
      </c>
      <c r="Y1286" s="126">
        <v>18</v>
      </c>
      <c r="Z1286" s="126">
        <v>7</v>
      </c>
      <c r="AA1286" s="126">
        <v>81</v>
      </c>
      <c r="AB1286" s="126">
        <v>40</v>
      </c>
      <c r="AG1286" t="str">
        <f t="shared" si="279"/>
        <v>Rockingham</v>
      </c>
      <c r="AH1286" t="s">
        <v>1474</v>
      </c>
      <c r="AI1286">
        <v>1</v>
      </c>
      <c r="AK1286">
        <v>1</v>
      </c>
      <c r="AL1286" s="105">
        <v>50</v>
      </c>
      <c r="AM1286" s="107">
        <v>25</v>
      </c>
      <c r="AN1286" s="107">
        <v>70</v>
      </c>
      <c r="AO1286" s="111">
        <v>60250</v>
      </c>
      <c r="AP1286" s="111">
        <f t="shared" si="289"/>
        <v>50025</v>
      </c>
      <c r="AQ1286" s="8" t="s">
        <v>2345</v>
      </c>
      <c r="AR1286">
        <f t="shared" si="286"/>
        <v>5060250</v>
      </c>
      <c r="AV1286">
        <v>42.31</v>
      </c>
      <c r="AW1286">
        <v>0.41</v>
      </c>
      <c r="AX1286">
        <v>41.9</v>
      </c>
    </row>
    <row r="1287" spans="1:50" ht="13" hidden="1" customHeight="1" outlineLevel="1">
      <c r="A1287" t="s">
        <v>1377</v>
      </c>
      <c r="B1287" s="8" t="s">
        <v>2255</v>
      </c>
      <c r="C1287" s="1">
        <f t="shared" si="280"/>
        <v>330</v>
      </c>
      <c r="D1287" s="8">
        <f>IF(N1287&gt;0, RANK(N1287,(N1287:P1287,Q1287:AE1287)),0)</f>
        <v>0</v>
      </c>
      <c r="E1287" s="8">
        <f>IF(O1287&gt;0,RANK(O1287,(N1287:P1287,Q1287:AE1287)),0)</f>
        <v>2</v>
      </c>
      <c r="F1287" s="8">
        <f t="shared" si="281"/>
        <v>1</v>
      </c>
      <c r="G1287" s="61">
        <f t="shared" si="287"/>
        <v>163</v>
      </c>
      <c r="H1287" s="66">
        <f t="shared" si="288"/>
        <v>0.49393939393939396</v>
      </c>
      <c r="I1287" s="7"/>
      <c r="J1287" s="2">
        <f t="shared" si="282"/>
        <v>0</v>
      </c>
      <c r="K1287" s="2">
        <f t="shared" si="283"/>
        <v>0.22121212121212122</v>
      </c>
      <c r="L1287" s="2">
        <f t="shared" si="284"/>
        <v>0.7151515151515152</v>
      </c>
      <c r="M1287" s="2">
        <f t="shared" si="285"/>
        <v>6.3636363636363602E-2</v>
      </c>
      <c r="N1287" s="126"/>
      <c r="O1287" s="126">
        <v>73</v>
      </c>
      <c r="P1287" s="126">
        <v>236</v>
      </c>
      <c r="Q1287" s="126"/>
      <c r="R1287" s="126"/>
      <c r="S1287" s="126"/>
      <c r="T1287" s="126"/>
      <c r="U1287" s="126"/>
      <c r="V1287" s="126"/>
      <c r="W1287" s="126"/>
      <c r="X1287" s="126">
        <v>0</v>
      </c>
      <c r="Y1287" s="126">
        <v>3</v>
      </c>
      <c r="Z1287" s="126">
        <v>3</v>
      </c>
      <c r="AA1287" s="126">
        <v>10</v>
      </c>
      <c r="AB1287" s="126">
        <v>5</v>
      </c>
      <c r="AG1287" t="str">
        <f t="shared" si="279"/>
        <v>Roxbury</v>
      </c>
      <c r="AH1287" t="s">
        <v>342</v>
      </c>
      <c r="AI1287">
        <v>1</v>
      </c>
      <c r="AK1287">
        <v>1</v>
      </c>
      <c r="AL1287" s="105">
        <v>50</v>
      </c>
      <c r="AM1287" s="107">
        <v>23</v>
      </c>
      <c r="AN1287" s="107">
        <v>75</v>
      </c>
      <c r="AO1287" s="111">
        <v>60625</v>
      </c>
      <c r="AP1287" s="111">
        <f t="shared" si="289"/>
        <v>50023</v>
      </c>
      <c r="AQ1287" s="8" t="s">
        <v>2345</v>
      </c>
      <c r="AR1287">
        <f t="shared" si="286"/>
        <v>5060625</v>
      </c>
      <c r="AV1287">
        <v>41.83</v>
      </c>
      <c r="AW1287">
        <v>0.04</v>
      </c>
      <c r="AX1287">
        <v>41.79</v>
      </c>
    </row>
    <row r="1288" spans="1:50" ht="13" hidden="1" customHeight="1" outlineLevel="1">
      <c r="A1288" t="s">
        <v>2165</v>
      </c>
      <c r="B1288" s="8" t="s">
        <v>2255</v>
      </c>
      <c r="C1288" s="1">
        <f t="shared" si="280"/>
        <v>1237</v>
      </c>
      <c r="D1288" s="8">
        <f>IF(N1288&gt;0, RANK(N1288,(N1288:P1288,Q1288:AE1288)),0)</f>
        <v>0</v>
      </c>
      <c r="E1288" s="8">
        <f>IF(O1288&gt;0,RANK(O1288,(N1288:P1288,Q1288:AE1288)),0)</f>
        <v>2</v>
      </c>
      <c r="F1288" s="8">
        <f t="shared" si="281"/>
        <v>1</v>
      </c>
      <c r="G1288" s="61">
        <f t="shared" si="287"/>
        <v>615</v>
      </c>
      <c r="H1288" s="66">
        <f t="shared" si="288"/>
        <v>0.49717057396928049</v>
      </c>
      <c r="I1288" s="7"/>
      <c r="J1288" s="2">
        <f t="shared" si="282"/>
        <v>0</v>
      </c>
      <c r="K1288" s="2">
        <f t="shared" si="283"/>
        <v>0.23039611964430073</v>
      </c>
      <c r="L1288" s="2">
        <f t="shared" si="284"/>
        <v>0.72756669361358128</v>
      </c>
      <c r="M1288" s="2">
        <f t="shared" si="285"/>
        <v>4.2037186742117982E-2</v>
      </c>
      <c r="N1288" s="126"/>
      <c r="O1288" s="126">
        <v>285</v>
      </c>
      <c r="P1288" s="126">
        <v>900</v>
      </c>
      <c r="Q1288" s="126"/>
      <c r="R1288" s="126"/>
      <c r="S1288" s="126"/>
      <c r="T1288" s="126"/>
      <c r="U1288" s="126"/>
      <c r="V1288" s="126"/>
      <c r="W1288" s="126"/>
      <c r="X1288" s="126">
        <v>0</v>
      </c>
      <c r="Y1288" s="126">
        <v>13</v>
      </c>
      <c r="Z1288" s="126">
        <v>8</v>
      </c>
      <c r="AA1288" s="126">
        <v>25</v>
      </c>
      <c r="AB1288" s="126">
        <v>6</v>
      </c>
      <c r="AG1288" t="str">
        <f t="shared" si="279"/>
        <v>Royalton</v>
      </c>
      <c r="AH1288" t="s">
        <v>2103</v>
      </c>
      <c r="AI1288">
        <v>1</v>
      </c>
      <c r="AK1288">
        <v>1</v>
      </c>
      <c r="AL1288" s="105">
        <v>50</v>
      </c>
      <c r="AM1288" s="107">
        <v>27</v>
      </c>
      <c r="AN1288" s="107">
        <v>80</v>
      </c>
      <c r="AO1288" s="111">
        <v>60850</v>
      </c>
      <c r="AP1288" s="111">
        <f t="shared" si="289"/>
        <v>50027</v>
      </c>
      <c r="AQ1288" s="8" t="s">
        <v>2345</v>
      </c>
      <c r="AR1288">
        <f t="shared" si="286"/>
        <v>5060850</v>
      </c>
      <c r="AV1288">
        <v>40.94</v>
      </c>
      <c r="AW1288">
        <v>0.51</v>
      </c>
      <c r="AX1288">
        <v>40.43</v>
      </c>
    </row>
    <row r="1289" spans="1:50" ht="13" hidden="1" customHeight="1" outlineLevel="1">
      <c r="A1289" t="s">
        <v>1718</v>
      </c>
      <c r="B1289" s="8" t="s">
        <v>2255</v>
      </c>
      <c r="C1289" s="1">
        <f t="shared" si="280"/>
        <v>372</v>
      </c>
      <c r="D1289" s="8">
        <f>IF(N1289&gt;0, RANK(N1289,(N1289:P1289,Q1289:AE1289)),0)</f>
        <v>0</v>
      </c>
      <c r="E1289" s="8">
        <f>IF(O1289&gt;0,RANK(O1289,(N1289:P1289,Q1289:AE1289)),0)</f>
        <v>2</v>
      </c>
      <c r="F1289" s="8">
        <f t="shared" si="281"/>
        <v>1</v>
      </c>
      <c r="G1289" s="61">
        <f t="shared" si="287"/>
        <v>143</v>
      </c>
      <c r="H1289" s="66">
        <f t="shared" si="288"/>
        <v>0.38440860215053763</v>
      </c>
      <c r="I1289" s="7"/>
      <c r="J1289" s="2">
        <f t="shared" si="282"/>
        <v>0</v>
      </c>
      <c r="K1289" s="2">
        <f t="shared" si="283"/>
        <v>0.2768817204301075</v>
      </c>
      <c r="L1289" s="2">
        <f t="shared" si="284"/>
        <v>0.66129032258064513</v>
      </c>
      <c r="M1289" s="2">
        <f t="shared" si="285"/>
        <v>6.1827956989247368E-2</v>
      </c>
      <c r="N1289" s="126"/>
      <c r="O1289" s="126">
        <v>103</v>
      </c>
      <c r="P1289" s="126">
        <v>246</v>
      </c>
      <c r="Q1289" s="126"/>
      <c r="R1289" s="126"/>
      <c r="S1289" s="126"/>
      <c r="T1289" s="126"/>
      <c r="U1289" s="126"/>
      <c r="V1289" s="126"/>
      <c r="W1289" s="126"/>
      <c r="X1289" s="126">
        <v>0</v>
      </c>
      <c r="Y1289" s="126">
        <v>3</v>
      </c>
      <c r="Z1289" s="126">
        <v>4</v>
      </c>
      <c r="AA1289" s="126">
        <v>11</v>
      </c>
      <c r="AB1289" s="126">
        <v>5</v>
      </c>
      <c r="AG1289" t="str">
        <f t="shared" si="279"/>
        <v>Rupert</v>
      </c>
      <c r="AH1289" t="s">
        <v>3</v>
      </c>
      <c r="AI1289">
        <v>1</v>
      </c>
      <c r="AK1289">
        <v>1</v>
      </c>
      <c r="AL1289" s="105">
        <v>50</v>
      </c>
      <c r="AM1289" s="107">
        <v>3</v>
      </c>
      <c r="AN1289" s="107">
        <v>45</v>
      </c>
      <c r="AO1289" s="111">
        <v>61000</v>
      </c>
      <c r="AP1289" s="111">
        <f t="shared" si="289"/>
        <v>50003</v>
      </c>
      <c r="AQ1289" s="8" t="s">
        <v>2345</v>
      </c>
      <c r="AR1289">
        <f t="shared" si="286"/>
        <v>5061000</v>
      </c>
      <c r="AV1289">
        <v>44.6</v>
      </c>
      <c r="AW1289">
        <v>0.01</v>
      </c>
      <c r="AX1289">
        <v>44.6</v>
      </c>
    </row>
    <row r="1290" spans="1:50" ht="13" hidden="1" customHeight="1" outlineLevel="1">
      <c r="A1290" t="s">
        <v>689</v>
      </c>
      <c r="B1290" s="8" t="s">
        <v>2255</v>
      </c>
      <c r="C1290" s="1">
        <f t="shared" si="280"/>
        <v>6677</v>
      </c>
      <c r="D1290" s="8">
        <f>IF(N1290&gt;0, RANK(N1290,(N1290:P1290,Q1290:AE1290)),0)</f>
        <v>0</v>
      </c>
      <c r="E1290" s="8">
        <f>IF(O1290&gt;0,RANK(O1290,(N1290:P1290,Q1290:AE1290)),0)</f>
        <v>2</v>
      </c>
      <c r="F1290" s="8">
        <f t="shared" si="281"/>
        <v>1</v>
      </c>
      <c r="G1290" s="61">
        <f t="shared" si="287"/>
        <v>2638</v>
      </c>
      <c r="H1290" s="66">
        <f t="shared" si="288"/>
        <v>0.3950876141979931</v>
      </c>
      <c r="I1290" s="7"/>
      <c r="J1290" s="2">
        <f t="shared" si="282"/>
        <v>0</v>
      </c>
      <c r="K1290" s="2">
        <f t="shared" si="283"/>
        <v>0.27991612999850229</v>
      </c>
      <c r="L1290" s="2">
        <f t="shared" si="284"/>
        <v>0.67500374419649545</v>
      </c>
      <c r="M1290" s="2">
        <f t="shared" si="285"/>
        <v>4.5080125805002313E-2</v>
      </c>
      <c r="N1290" s="126"/>
      <c r="O1290" s="126">
        <v>1869</v>
      </c>
      <c r="P1290" s="126">
        <v>4507</v>
      </c>
      <c r="Q1290" s="126"/>
      <c r="R1290" s="126"/>
      <c r="S1290" s="126"/>
      <c r="T1290" s="126"/>
      <c r="U1290" s="126"/>
      <c r="V1290" s="126"/>
      <c r="W1290" s="126"/>
      <c r="X1290" s="126">
        <v>13</v>
      </c>
      <c r="Y1290" s="126">
        <v>59</v>
      </c>
      <c r="Z1290" s="126">
        <v>23</v>
      </c>
      <c r="AA1290" s="126">
        <v>150</v>
      </c>
      <c r="AB1290" s="126">
        <v>56</v>
      </c>
      <c r="AG1290" t="str">
        <f t="shared" si="279"/>
        <v>Rutland</v>
      </c>
      <c r="AH1290" t="s">
        <v>689</v>
      </c>
      <c r="AI1290">
        <v>1</v>
      </c>
      <c r="AK1290">
        <v>1</v>
      </c>
      <c r="AL1290" s="105">
        <v>50</v>
      </c>
      <c r="AM1290" s="107">
        <v>21</v>
      </c>
      <c r="AN1290" s="107">
        <v>95</v>
      </c>
      <c r="AO1290" s="111">
        <v>61225</v>
      </c>
      <c r="AP1290" s="111">
        <f t="shared" si="289"/>
        <v>50021</v>
      </c>
      <c r="AQ1290" s="8" t="s">
        <v>1462</v>
      </c>
      <c r="AR1290">
        <f t="shared" si="286"/>
        <v>5061225</v>
      </c>
      <c r="AV1290">
        <v>7.68</v>
      </c>
      <c r="AW1290">
        <v>0.04</v>
      </c>
      <c r="AX1290">
        <v>7.64</v>
      </c>
    </row>
    <row r="1291" spans="1:50" ht="13" hidden="1" customHeight="1" outlineLevel="1">
      <c r="A1291" t="s">
        <v>689</v>
      </c>
      <c r="B1291" s="8" t="s">
        <v>2255</v>
      </c>
      <c r="C1291" s="1">
        <f t="shared" si="280"/>
        <v>2234</v>
      </c>
      <c r="D1291" s="8">
        <f>IF(N1291&gt;0, RANK(N1291,(N1291:P1291,Q1291:AE1291)),0)</f>
        <v>0</v>
      </c>
      <c r="E1291" s="8">
        <f>IF(O1291&gt;0,RANK(O1291,(N1291:P1291,Q1291:AE1291)),0)</f>
        <v>2</v>
      </c>
      <c r="F1291" s="8">
        <f t="shared" si="281"/>
        <v>1</v>
      </c>
      <c r="G1291" s="61">
        <f t="shared" si="287"/>
        <v>464</v>
      </c>
      <c r="H1291" s="66">
        <f t="shared" si="288"/>
        <v>0.20769919427036707</v>
      </c>
      <c r="I1291" s="7"/>
      <c r="J1291" s="2">
        <f t="shared" si="282"/>
        <v>0</v>
      </c>
      <c r="K1291" s="2">
        <f t="shared" si="283"/>
        <v>0.37869292748433303</v>
      </c>
      <c r="L1291" s="2">
        <f t="shared" si="284"/>
        <v>0.58639212175470012</v>
      </c>
      <c r="M1291" s="2">
        <f t="shared" si="285"/>
        <v>3.4914950760966845E-2</v>
      </c>
      <c r="N1291" s="126"/>
      <c r="O1291" s="126">
        <v>846</v>
      </c>
      <c r="P1291" s="126">
        <v>1310</v>
      </c>
      <c r="Q1291" s="126"/>
      <c r="R1291" s="126"/>
      <c r="S1291" s="126"/>
      <c r="T1291" s="126"/>
      <c r="U1291" s="126"/>
      <c r="V1291" s="126"/>
      <c r="W1291" s="126"/>
      <c r="X1291" s="126">
        <v>1</v>
      </c>
      <c r="Y1291" s="126">
        <v>10</v>
      </c>
      <c r="Z1291" s="126">
        <v>3</v>
      </c>
      <c r="AA1291" s="126">
        <v>37</v>
      </c>
      <c r="AB1291" s="126">
        <v>27</v>
      </c>
      <c r="AG1291" t="str">
        <f t="shared" si="279"/>
        <v>Rutland</v>
      </c>
      <c r="AH1291" t="s">
        <v>689</v>
      </c>
      <c r="AI1291">
        <v>1</v>
      </c>
      <c r="AK1291">
        <v>1</v>
      </c>
      <c r="AL1291" s="105">
        <v>50</v>
      </c>
      <c r="AM1291" s="107">
        <v>21</v>
      </c>
      <c r="AN1291" s="107">
        <v>100</v>
      </c>
      <c r="AO1291" s="111">
        <v>61300</v>
      </c>
      <c r="AP1291" s="111">
        <f t="shared" si="289"/>
        <v>50021</v>
      </c>
      <c r="AQ1291" s="8" t="s">
        <v>2345</v>
      </c>
      <c r="AR1291">
        <f t="shared" si="286"/>
        <v>5061300</v>
      </c>
      <c r="AV1291">
        <v>19.3</v>
      </c>
      <c r="AW1291">
        <v>0.05</v>
      </c>
      <c r="AX1291">
        <v>19.25</v>
      </c>
    </row>
    <row r="1292" spans="1:50" ht="13" hidden="1" customHeight="1" outlineLevel="1">
      <c r="A1292" t="s">
        <v>1010</v>
      </c>
      <c r="B1292" s="8" t="s">
        <v>2255</v>
      </c>
      <c r="C1292" s="1">
        <f t="shared" si="280"/>
        <v>543</v>
      </c>
      <c r="D1292" s="8">
        <f>IF(N1292&gt;0, RANK(N1292,(N1292:P1292,Q1292:AE1292)),0)</f>
        <v>0</v>
      </c>
      <c r="E1292" s="8">
        <f>IF(O1292&gt;0,RANK(O1292,(N1292:P1292,Q1292:AE1292)),0)</f>
        <v>2</v>
      </c>
      <c r="F1292" s="8">
        <f t="shared" si="281"/>
        <v>1</v>
      </c>
      <c r="G1292" s="61">
        <f t="shared" si="287"/>
        <v>192</v>
      </c>
      <c r="H1292" s="66">
        <f t="shared" si="288"/>
        <v>0.35359116022099446</v>
      </c>
      <c r="I1292" s="7"/>
      <c r="J1292" s="2">
        <f t="shared" si="282"/>
        <v>0</v>
      </c>
      <c r="K1292" s="2">
        <f t="shared" si="283"/>
        <v>0.30202578268876612</v>
      </c>
      <c r="L1292" s="2">
        <f t="shared" si="284"/>
        <v>0.65561694290976058</v>
      </c>
      <c r="M1292" s="2">
        <f t="shared" si="285"/>
        <v>4.2357274401473299E-2</v>
      </c>
      <c r="N1292" s="126"/>
      <c r="O1292" s="126">
        <v>164</v>
      </c>
      <c r="P1292" s="126">
        <v>356</v>
      </c>
      <c r="Q1292" s="126"/>
      <c r="R1292" s="126"/>
      <c r="S1292" s="126"/>
      <c r="T1292" s="126"/>
      <c r="U1292" s="126"/>
      <c r="V1292" s="126"/>
      <c r="W1292" s="126"/>
      <c r="X1292" s="126">
        <v>0</v>
      </c>
      <c r="Y1292" s="126">
        <v>2</v>
      </c>
      <c r="Z1292" s="126">
        <v>5</v>
      </c>
      <c r="AA1292" s="126">
        <v>12</v>
      </c>
      <c r="AB1292" s="126">
        <v>4</v>
      </c>
      <c r="AG1292" t="str">
        <f t="shared" si="279"/>
        <v>Ryegate</v>
      </c>
      <c r="AH1292" t="s">
        <v>737</v>
      </c>
      <c r="AI1292">
        <v>1</v>
      </c>
      <c r="AK1292">
        <v>1</v>
      </c>
      <c r="AL1292" s="105">
        <v>50</v>
      </c>
      <c r="AM1292" s="107">
        <v>5</v>
      </c>
      <c r="AN1292" s="107">
        <v>50</v>
      </c>
      <c r="AO1292" s="111">
        <v>61525</v>
      </c>
      <c r="AP1292" s="111">
        <f t="shared" si="289"/>
        <v>50005</v>
      </c>
      <c r="AQ1292" s="8" t="s">
        <v>2345</v>
      </c>
      <c r="AR1292">
        <f t="shared" si="286"/>
        <v>5061525</v>
      </c>
      <c r="AV1292">
        <v>36.799999999999997</v>
      </c>
      <c r="AW1292">
        <v>0.22</v>
      </c>
      <c r="AX1292">
        <v>36.58</v>
      </c>
    </row>
    <row r="1293" spans="1:50" ht="13" hidden="1" customHeight="1" outlineLevel="1">
      <c r="A1293" t="s">
        <v>427</v>
      </c>
      <c r="B1293" s="8" t="s">
        <v>2255</v>
      </c>
      <c r="C1293" s="1">
        <f t="shared" si="280"/>
        <v>2403</v>
      </c>
      <c r="D1293" s="8">
        <f>IF(N1293&gt;0, RANK(N1293,(N1293:P1293,Q1293:AE1293)),0)</f>
        <v>0</v>
      </c>
      <c r="E1293" s="8">
        <f>IF(O1293&gt;0,RANK(O1293,(N1293:P1293,Q1293:AE1293)),0)</f>
        <v>2</v>
      </c>
      <c r="F1293" s="8">
        <f t="shared" si="281"/>
        <v>1</v>
      </c>
      <c r="G1293" s="61">
        <f t="shared" si="287"/>
        <v>1178</v>
      </c>
      <c r="H1293" s="66">
        <f t="shared" si="288"/>
        <v>0.49022055763628797</v>
      </c>
      <c r="I1293" s="7"/>
      <c r="J1293" s="2">
        <f t="shared" si="282"/>
        <v>0</v>
      </c>
      <c r="K1293" s="2">
        <f t="shared" si="283"/>
        <v>0.23512276321265085</v>
      </c>
      <c r="L1293" s="2">
        <f t="shared" si="284"/>
        <v>0.72534332084893882</v>
      </c>
      <c r="M1293" s="2">
        <f t="shared" si="285"/>
        <v>3.9533915938410269E-2</v>
      </c>
      <c r="N1293" s="126"/>
      <c r="O1293" s="126">
        <v>565</v>
      </c>
      <c r="P1293" s="126">
        <v>1743</v>
      </c>
      <c r="Q1293" s="126"/>
      <c r="R1293" s="126"/>
      <c r="S1293" s="126"/>
      <c r="T1293" s="126"/>
      <c r="U1293" s="126"/>
      <c r="V1293" s="126"/>
      <c r="W1293" s="126"/>
      <c r="X1293" s="126">
        <v>2</v>
      </c>
      <c r="Y1293" s="126">
        <v>35</v>
      </c>
      <c r="Z1293" s="126">
        <v>3</v>
      </c>
      <c r="AA1293" s="126">
        <v>42</v>
      </c>
      <c r="AB1293" s="126">
        <v>13</v>
      </c>
      <c r="AG1293" t="str">
        <f t="shared" si="279"/>
        <v>St. Albans</v>
      </c>
      <c r="AH1293" t="s">
        <v>501</v>
      </c>
      <c r="AI1293">
        <v>1</v>
      </c>
      <c r="AK1293">
        <v>1</v>
      </c>
      <c r="AL1293" s="105">
        <v>50</v>
      </c>
      <c r="AM1293" s="107">
        <v>11</v>
      </c>
      <c r="AN1293" s="107">
        <v>65</v>
      </c>
      <c r="AO1293" s="111">
        <v>61675</v>
      </c>
      <c r="AP1293" s="111">
        <f t="shared" si="289"/>
        <v>50011</v>
      </c>
      <c r="AQ1293" s="8" t="s">
        <v>1462</v>
      </c>
      <c r="AR1293">
        <f t="shared" si="286"/>
        <v>5061675</v>
      </c>
      <c r="AV1293">
        <v>2.0299999999999998</v>
      </c>
      <c r="AW1293">
        <v>0</v>
      </c>
      <c r="AX1293">
        <v>2.0299999999999998</v>
      </c>
    </row>
    <row r="1294" spans="1:50" ht="13" hidden="1" customHeight="1" outlineLevel="1">
      <c r="A1294" t="s">
        <v>427</v>
      </c>
      <c r="B1294" s="8" t="s">
        <v>2255</v>
      </c>
      <c r="C1294" s="1">
        <f t="shared" si="280"/>
        <v>2754</v>
      </c>
      <c r="D1294" s="8">
        <f>IF(N1294&gt;0, RANK(N1294,(N1294:P1294,Q1294:AE1294)),0)</f>
        <v>0</v>
      </c>
      <c r="E1294" s="8">
        <f>IF(O1294&gt;0,RANK(O1294,(N1294:P1294,Q1294:AE1294)),0)</f>
        <v>2</v>
      </c>
      <c r="F1294" s="8">
        <f t="shared" si="281"/>
        <v>1</v>
      </c>
      <c r="G1294" s="61">
        <f t="shared" si="287"/>
        <v>1006</v>
      </c>
      <c r="H1294" s="66">
        <f t="shared" si="288"/>
        <v>0.36528685548293394</v>
      </c>
      <c r="I1294" s="7"/>
      <c r="J1294" s="2">
        <f t="shared" si="282"/>
        <v>0</v>
      </c>
      <c r="K1294" s="2">
        <f t="shared" si="283"/>
        <v>0.29774872912127814</v>
      </c>
      <c r="L1294" s="2">
        <f t="shared" si="284"/>
        <v>0.66303558460421208</v>
      </c>
      <c r="M1294" s="2">
        <f t="shared" si="285"/>
        <v>3.9215686274509776E-2</v>
      </c>
      <c r="N1294" s="126"/>
      <c r="O1294" s="126">
        <v>820</v>
      </c>
      <c r="P1294" s="126">
        <v>1826</v>
      </c>
      <c r="Q1294" s="126"/>
      <c r="R1294" s="126"/>
      <c r="S1294" s="126"/>
      <c r="T1294" s="126"/>
      <c r="U1294" s="126"/>
      <c r="V1294" s="126"/>
      <c r="W1294" s="126"/>
      <c r="X1294" s="126">
        <v>2</v>
      </c>
      <c r="Y1294" s="126">
        <v>44</v>
      </c>
      <c r="Z1294" s="126">
        <v>9</v>
      </c>
      <c r="AA1294" s="126">
        <v>32</v>
      </c>
      <c r="AB1294" s="126">
        <v>21</v>
      </c>
      <c r="AG1294" t="str">
        <f t="shared" si="279"/>
        <v>St. Albans</v>
      </c>
      <c r="AH1294" t="s">
        <v>501</v>
      </c>
      <c r="AI1294">
        <v>1</v>
      </c>
      <c r="AK1294">
        <v>1</v>
      </c>
      <c r="AL1294" s="105">
        <v>50</v>
      </c>
      <c r="AM1294" s="107">
        <v>11</v>
      </c>
      <c r="AN1294" s="107">
        <v>70</v>
      </c>
      <c r="AO1294" s="111">
        <v>61750</v>
      </c>
      <c r="AP1294" s="111">
        <f t="shared" si="289"/>
        <v>50011</v>
      </c>
      <c r="AQ1294" s="8" t="s">
        <v>2345</v>
      </c>
      <c r="AR1294">
        <f t="shared" si="286"/>
        <v>5061750</v>
      </c>
      <c r="AV1294">
        <v>60.56</v>
      </c>
      <c r="AW1294">
        <v>23</v>
      </c>
      <c r="AX1294">
        <v>37.56</v>
      </c>
    </row>
    <row r="1295" spans="1:50" ht="13" hidden="1" customHeight="1" outlineLevel="1">
      <c r="A1295" t="s">
        <v>2395</v>
      </c>
      <c r="B1295" s="8" t="s">
        <v>2255</v>
      </c>
      <c r="C1295" s="1">
        <f t="shared" si="280"/>
        <v>324</v>
      </c>
      <c r="D1295" s="8">
        <f>IF(N1295&gt;0, RANK(N1295,(N1295:P1295,Q1295:AE1295)),0)</f>
        <v>0</v>
      </c>
      <c r="E1295" s="8">
        <f>IF(O1295&gt;0,RANK(O1295,(N1295:P1295,Q1295:AE1295)),0)</f>
        <v>2</v>
      </c>
      <c r="F1295" s="8">
        <f t="shared" si="281"/>
        <v>1</v>
      </c>
      <c r="G1295" s="61">
        <f t="shared" si="287"/>
        <v>133</v>
      </c>
      <c r="H1295" s="66">
        <f t="shared" si="288"/>
        <v>0.41049382716049382</v>
      </c>
      <c r="I1295" s="7"/>
      <c r="J1295" s="2">
        <f t="shared" si="282"/>
        <v>0</v>
      </c>
      <c r="K1295" s="2">
        <f t="shared" si="283"/>
        <v>0.27160493827160492</v>
      </c>
      <c r="L1295" s="2">
        <f t="shared" si="284"/>
        <v>0.6820987654320988</v>
      </c>
      <c r="M1295" s="2">
        <f t="shared" si="285"/>
        <v>4.629629629629628E-2</v>
      </c>
      <c r="N1295" s="126"/>
      <c r="O1295" s="126">
        <v>88</v>
      </c>
      <c r="P1295" s="126">
        <v>221</v>
      </c>
      <c r="Q1295" s="126"/>
      <c r="R1295" s="126"/>
      <c r="S1295" s="126"/>
      <c r="T1295" s="126"/>
      <c r="U1295" s="126"/>
      <c r="V1295" s="126"/>
      <c r="W1295" s="126"/>
      <c r="X1295" s="126">
        <v>1</v>
      </c>
      <c r="Y1295" s="126">
        <v>6</v>
      </c>
      <c r="Z1295" s="126">
        <v>0</v>
      </c>
      <c r="AA1295" s="126">
        <v>5</v>
      </c>
      <c r="AB1295" s="126">
        <v>3</v>
      </c>
      <c r="AG1295" t="str">
        <f t="shared" si="279"/>
        <v>St. George</v>
      </c>
      <c r="AH1295" t="s">
        <v>1497</v>
      </c>
      <c r="AI1295">
        <v>1</v>
      </c>
      <c r="AK1295">
        <v>1</v>
      </c>
      <c r="AL1295" s="105">
        <v>50</v>
      </c>
      <c r="AM1295" s="107">
        <v>7</v>
      </c>
      <c r="AN1295" s="107">
        <v>60</v>
      </c>
      <c r="AO1295" s="111">
        <v>62050</v>
      </c>
      <c r="AP1295" s="111">
        <f t="shared" si="289"/>
        <v>50007</v>
      </c>
      <c r="AQ1295" s="8" t="s">
        <v>2345</v>
      </c>
      <c r="AR1295">
        <f t="shared" si="286"/>
        <v>5062050</v>
      </c>
      <c r="AV1295">
        <v>3.59</v>
      </c>
      <c r="AW1295">
        <v>0</v>
      </c>
      <c r="AX1295">
        <v>3.59</v>
      </c>
    </row>
    <row r="1296" spans="1:50" ht="13" hidden="1" customHeight="1" outlineLevel="1">
      <c r="A1296" t="s">
        <v>244</v>
      </c>
      <c r="B1296" s="8" t="s">
        <v>2255</v>
      </c>
      <c r="C1296" s="1">
        <f t="shared" si="280"/>
        <v>2905</v>
      </c>
      <c r="D1296" s="8">
        <f>IF(N1296&gt;0, RANK(N1296,(N1296:P1296,Q1296:AE1296)),0)</f>
        <v>0</v>
      </c>
      <c r="E1296" s="8">
        <f>IF(O1296&gt;0,RANK(O1296,(N1296:P1296,Q1296:AE1296)),0)</f>
        <v>2</v>
      </c>
      <c r="F1296" s="8">
        <f t="shared" si="281"/>
        <v>1</v>
      </c>
      <c r="G1296" s="61">
        <f t="shared" si="287"/>
        <v>1026</v>
      </c>
      <c r="H1296" s="66">
        <f t="shared" si="288"/>
        <v>0.35318416523235802</v>
      </c>
      <c r="I1296" s="7"/>
      <c r="J1296" s="2">
        <f t="shared" si="282"/>
        <v>0</v>
      </c>
      <c r="K1296" s="2">
        <f t="shared" si="283"/>
        <v>0.30395869191049912</v>
      </c>
      <c r="L1296" s="2">
        <f t="shared" si="284"/>
        <v>0.65714285714285714</v>
      </c>
      <c r="M1296" s="2">
        <f t="shared" si="285"/>
        <v>3.8898450946643792E-2</v>
      </c>
      <c r="N1296" s="126"/>
      <c r="O1296" s="61">
        <v>883</v>
      </c>
      <c r="P1296" s="126">
        <v>1909</v>
      </c>
      <c r="Q1296" s="126"/>
      <c r="R1296" s="126"/>
      <c r="S1296" s="126"/>
      <c r="T1296" s="126"/>
      <c r="U1296" s="126"/>
      <c r="V1296" s="126"/>
      <c r="W1296" s="126"/>
      <c r="X1296" s="126">
        <v>2</v>
      </c>
      <c r="Y1296" s="126">
        <v>23</v>
      </c>
      <c r="Z1296" s="126">
        <v>7</v>
      </c>
      <c r="AA1296" s="126">
        <v>56</v>
      </c>
      <c r="AB1296" s="126">
        <v>25</v>
      </c>
      <c r="AG1296" t="str">
        <f t="shared" si="279"/>
        <v>St. Johnsbury</v>
      </c>
      <c r="AH1296" t="s">
        <v>737</v>
      </c>
      <c r="AI1296">
        <v>1</v>
      </c>
      <c r="AK1296">
        <v>1</v>
      </c>
      <c r="AL1296" s="105">
        <v>50</v>
      </c>
      <c r="AM1296" s="107">
        <v>5</v>
      </c>
      <c r="AN1296" s="107">
        <v>55</v>
      </c>
      <c r="AO1296" s="111">
        <v>62200</v>
      </c>
      <c r="AP1296" s="111">
        <f t="shared" si="289"/>
        <v>50005</v>
      </c>
      <c r="AQ1296" s="8" t="s">
        <v>2345</v>
      </c>
      <c r="AR1296">
        <f t="shared" si="286"/>
        <v>5062200</v>
      </c>
      <c r="AV1296">
        <v>36.770000000000003</v>
      </c>
      <c r="AW1296">
        <v>0.1</v>
      </c>
      <c r="AX1296">
        <v>36.68</v>
      </c>
    </row>
    <row r="1297" spans="1:50" ht="13" hidden="1" customHeight="1" outlineLevel="1">
      <c r="A1297" t="s">
        <v>674</v>
      </c>
      <c r="B1297" s="8" t="s">
        <v>2255</v>
      </c>
      <c r="C1297" s="1">
        <f t="shared" si="280"/>
        <v>541</v>
      </c>
      <c r="D1297" s="8">
        <f>IF(N1297&gt;0, RANK(N1297,(N1297:P1297,Q1297:AE1297)),0)</f>
        <v>0</v>
      </c>
      <c r="E1297" s="8">
        <f>IF(O1297&gt;0,RANK(O1297,(N1297:P1297,Q1297:AE1297)),0)</f>
        <v>2</v>
      </c>
      <c r="F1297" s="8">
        <f t="shared" si="281"/>
        <v>1</v>
      </c>
      <c r="G1297" s="61">
        <f t="shared" si="287"/>
        <v>218</v>
      </c>
      <c r="H1297" s="66">
        <f t="shared" si="288"/>
        <v>0.40295748613678373</v>
      </c>
      <c r="I1297" s="7"/>
      <c r="J1297" s="2">
        <f t="shared" si="282"/>
        <v>0</v>
      </c>
      <c r="K1297" s="2">
        <f t="shared" si="283"/>
        <v>0.2754158964879852</v>
      </c>
      <c r="L1297" s="2">
        <f t="shared" si="284"/>
        <v>0.67837338262476898</v>
      </c>
      <c r="M1297" s="2">
        <f t="shared" si="285"/>
        <v>4.6210720887245871E-2</v>
      </c>
      <c r="N1297" s="126"/>
      <c r="O1297" s="126">
        <v>149</v>
      </c>
      <c r="P1297" s="126">
        <v>367</v>
      </c>
      <c r="Q1297" s="126"/>
      <c r="R1297" s="126"/>
      <c r="S1297" s="126"/>
      <c r="T1297" s="126"/>
      <c r="U1297" s="126"/>
      <c r="V1297" s="126"/>
      <c r="W1297" s="126"/>
      <c r="X1297" s="126">
        <v>1</v>
      </c>
      <c r="Y1297" s="126">
        <v>7</v>
      </c>
      <c r="Z1297" s="126">
        <v>2</v>
      </c>
      <c r="AA1297" s="126">
        <v>9</v>
      </c>
      <c r="AB1297" s="126">
        <v>6</v>
      </c>
      <c r="AG1297" t="str">
        <f t="shared" si="279"/>
        <v>Salisbury</v>
      </c>
      <c r="AH1297" t="s">
        <v>2</v>
      </c>
      <c r="AI1297">
        <v>1</v>
      </c>
      <c r="AK1297">
        <v>1</v>
      </c>
      <c r="AL1297" s="105">
        <v>50</v>
      </c>
      <c r="AM1297" s="107">
        <v>1</v>
      </c>
      <c r="AN1297" s="107">
        <v>85</v>
      </c>
      <c r="AO1297" s="111">
        <v>62575</v>
      </c>
      <c r="AP1297" s="111">
        <f t="shared" si="289"/>
        <v>50001</v>
      </c>
      <c r="AQ1297" s="8" t="s">
        <v>2345</v>
      </c>
      <c r="AR1297">
        <f t="shared" si="286"/>
        <v>5062575</v>
      </c>
      <c r="AV1297">
        <v>30.14</v>
      </c>
      <c r="AW1297">
        <v>0.98</v>
      </c>
      <c r="AX1297">
        <v>29.15</v>
      </c>
    </row>
    <row r="1298" spans="1:50" ht="13" hidden="1" customHeight="1" outlineLevel="1">
      <c r="A1298" t="s">
        <v>363</v>
      </c>
      <c r="B1298" s="8" t="s">
        <v>2255</v>
      </c>
      <c r="C1298" s="1">
        <f t="shared" si="280"/>
        <v>203</v>
      </c>
      <c r="D1298" s="8">
        <f>IF(N1298&gt;0, RANK(N1298,(N1298:P1298,Q1298:AE1298)),0)</f>
        <v>0</v>
      </c>
      <c r="E1298" s="8">
        <f>IF(O1298&gt;0,RANK(O1298,(N1298:P1298,Q1298:AE1298)),0)</f>
        <v>2</v>
      </c>
      <c r="F1298" s="8">
        <f t="shared" si="281"/>
        <v>1</v>
      </c>
      <c r="G1298" s="61">
        <f t="shared" si="287"/>
        <v>44</v>
      </c>
      <c r="H1298" s="66">
        <f t="shared" si="288"/>
        <v>0.21674876847290642</v>
      </c>
      <c r="I1298" s="7"/>
      <c r="J1298" s="2">
        <f t="shared" si="282"/>
        <v>0</v>
      </c>
      <c r="K1298" s="2">
        <f t="shared" si="283"/>
        <v>0.34975369458128081</v>
      </c>
      <c r="L1298" s="2">
        <f t="shared" si="284"/>
        <v>0.56650246305418717</v>
      </c>
      <c r="M1298" s="2">
        <f t="shared" si="285"/>
        <v>8.3743842364532028E-2</v>
      </c>
      <c r="N1298" s="126"/>
      <c r="O1298" s="126">
        <v>71</v>
      </c>
      <c r="P1298" s="126">
        <v>115</v>
      </c>
      <c r="Q1298" s="126"/>
      <c r="R1298" s="126"/>
      <c r="S1298" s="126"/>
      <c r="T1298" s="126"/>
      <c r="U1298" s="126"/>
      <c r="V1298" s="126"/>
      <c r="W1298" s="126"/>
      <c r="X1298" s="126">
        <v>0</v>
      </c>
      <c r="Y1298" s="126">
        <v>3</v>
      </c>
      <c r="Z1298" s="126">
        <v>1</v>
      </c>
      <c r="AA1298" s="126">
        <v>12</v>
      </c>
      <c r="AB1298" s="126">
        <v>1</v>
      </c>
      <c r="AG1298" t="str">
        <f t="shared" si="279"/>
        <v>Sandgate</v>
      </c>
      <c r="AH1298" t="s">
        <v>3</v>
      </c>
      <c r="AI1298">
        <v>1</v>
      </c>
      <c r="AK1298">
        <v>1</v>
      </c>
      <c r="AL1298" s="105">
        <v>50</v>
      </c>
      <c r="AM1298" s="107">
        <v>3</v>
      </c>
      <c r="AN1298" s="107">
        <v>50</v>
      </c>
      <c r="AO1298" s="111">
        <v>62875</v>
      </c>
      <c r="AP1298" s="111">
        <f t="shared" si="289"/>
        <v>50003</v>
      </c>
      <c r="AQ1298" s="8" t="s">
        <v>2345</v>
      </c>
      <c r="AR1298">
        <f t="shared" si="286"/>
        <v>5062875</v>
      </c>
      <c r="AV1298">
        <v>42.19</v>
      </c>
      <c r="AW1298">
        <v>0.04</v>
      </c>
      <c r="AX1298">
        <v>42.15</v>
      </c>
    </row>
    <row r="1299" spans="1:50" ht="13" hidden="1" customHeight="1" outlineLevel="1">
      <c r="A1299" t="s">
        <v>725</v>
      </c>
      <c r="B1299" s="8" t="s">
        <v>2255</v>
      </c>
      <c r="C1299" s="1">
        <f t="shared" si="280"/>
        <v>53</v>
      </c>
      <c r="D1299" s="8">
        <f>IF(N1299&gt;0, RANK(N1299,(N1299:P1299,Q1299:AE1299)),0)</f>
        <v>0</v>
      </c>
      <c r="E1299" s="8">
        <f>IF(O1299&gt;0,RANK(O1299,(N1299:P1299,Q1299:AE1299)),0)</f>
        <v>2</v>
      </c>
      <c r="F1299" s="8">
        <f t="shared" si="281"/>
        <v>1</v>
      </c>
      <c r="G1299" s="61">
        <f t="shared" si="287"/>
        <v>18</v>
      </c>
      <c r="H1299" s="66">
        <f t="shared" si="288"/>
        <v>0.33962264150943394</v>
      </c>
      <c r="I1299" s="7"/>
      <c r="J1299" s="2">
        <f t="shared" si="282"/>
        <v>0</v>
      </c>
      <c r="K1299" s="2">
        <f t="shared" si="283"/>
        <v>0.22641509433962265</v>
      </c>
      <c r="L1299" s="2">
        <f t="shared" si="284"/>
        <v>0.56603773584905659</v>
      </c>
      <c r="M1299" s="2">
        <f t="shared" si="285"/>
        <v>0.20754716981132082</v>
      </c>
      <c r="N1299" s="126"/>
      <c r="O1299" s="126">
        <v>12</v>
      </c>
      <c r="P1299" s="126">
        <v>30</v>
      </c>
      <c r="Q1299" s="126"/>
      <c r="R1299" s="126"/>
      <c r="S1299" s="126"/>
      <c r="T1299" s="126"/>
      <c r="U1299" s="126"/>
      <c r="V1299" s="126"/>
      <c r="W1299" s="126"/>
      <c r="X1299" s="126">
        <v>0</v>
      </c>
      <c r="Y1299" s="126">
        <v>2</v>
      </c>
      <c r="Z1299" s="126">
        <v>0</v>
      </c>
      <c r="AA1299" s="126">
        <v>4</v>
      </c>
      <c r="AB1299" s="126">
        <v>5</v>
      </c>
      <c r="AG1299" t="str">
        <f t="shared" si="279"/>
        <v>Searsburg</v>
      </c>
      <c r="AH1299" t="s">
        <v>3</v>
      </c>
      <c r="AI1299">
        <v>1</v>
      </c>
      <c r="AK1299">
        <v>1</v>
      </c>
      <c r="AL1299" s="105">
        <v>50</v>
      </c>
      <c r="AM1299" s="107">
        <v>3</v>
      </c>
      <c r="AN1299" s="107">
        <v>55</v>
      </c>
      <c r="AO1299" s="111">
        <v>63175</v>
      </c>
      <c r="AP1299" s="111">
        <f t="shared" si="289"/>
        <v>50003</v>
      </c>
      <c r="AQ1299" s="8" t="s">
        <v>2345</v>
      </c>
      <c r="AR1299">
        <f t="shared" si="286"/>
        <v>5063175</v>
      </c>
      <c r="AV1299">
        <v>21.57</v>
      </c>
      <c r="AW1299">
        <v>0.04</v>
      </c>
      <c r="AX1299">
        <v>21.53</v>
      </c>
    </row>
    <row r="1300" spans="1:50" ht="13" hidden="1" customHeight="1" outlineLevel="1">
      <c r="A1300" t="s">
        <v>160</v>
      </c>
      <c r="B1300" s="8" t="s">
        <v>2255</v>
      </c>
      <c r="C1300" s="1">
        <f t="shared" si="280"/>
        <v>1820</v>
      </c>
      <c r="D1300" s="8">
        <f>IF(N1300&gt;0, RANK(N1300,(N1300:P1300,Q1300:AE1300)),0)</f>
        <v>0</v>
      </c>
      <c r="E1300" s="8">
        <f>IF(O1300&gt;0,RANK(O1300,(N1300:P1300,Q1300:AE1300)),0)</f>
        <v>2</v>
      </c>
      <c r="F1300" s="8">
        <f t="shared" si="281"/>
        <v>1</v>
      </c>
      <c r="G1300" s="61">
        <f t="shared" si="287"/>
        <v>748</v>
      </c>
      <c r="H1300" s="66">
        <f t="shared" si="288"/>
        <v>0.41098901098901097</v>
      </c>
      <c r="I1300" s="7"/>
      <c r="J1300" s="2">
        <f t="shared" si="282"/>
        <v>0</v>
      </c>
      <c r="K1300" s="2">
        <f t="shared" si="283"/>
        <v>0.26593406593406593</v>
      </c>
      <c r="L1300" s="2">
        <f t="shared" si="284"/>
        <v>0.67692307692307696</v>
      </c>
      <c r="M1300" s="2">
        <f t="shared" si="285"/>
        <v>5.7142857142857162E-2</v>
      </c>
      <c r="N1300" s="126"/>
      <c r="O1300" s="126">
        <v>484</v>
      </c>
      <c r="P1300" s="126">
        <v>1232</v>
      </c>
      <c r="Q1300" s="126"/>
      <c r="R1300" s="126"/>
      <c r="S1300" s="126"/>
      <c r="T1300" s="126"/>
      <c r="U1300" s="126"/>
      <c r="V1300" s="126"/>
      <c r="W1300" s="126"/>
      <c r="X1300" s="126">
        <v>1</v>
      </c>
      <c r="Y1300" s="126">
        <v>19</v>
      </c>
      <c r="Z1300" s="126">
        <v>5</v>
      </c>
      <c r="AA1300" s="126">
        <v>47</v>
      </c>
      <c r="AB1300" s="126">
        <v>32</v>
      </c>
      <c r="AG1300" t="str">
        <f t="shared" si="279"/>
        <v>Shaftsbury</v>
      </c>
      <c r="AH1300" t="s">
        <v>3</v>
      </c>
      <c r="AI1300">
        <v>1</v>
      </c>
      <c r="AK1300">
        <v>1</v>
      </c>
      <c r="AL1300" s="105">
        <v>50</v>
      </c>
      <c r="AM1300" s="107">
        <v>3</v>
      </c>
      <c r="AN1300" s="107">
        <v>60</v>
      </c>
      <c r="AO1300" s="111">
        <v>63550</v>
      </c>
      <c r="AP1300" s="111">
        <f t="shared" si="289"/>
        <v>50003</v>
      </c>
      <c r="AQ1300" s="8" t="s">
        <v>2345</v>
      </c>
      <c r="AR1300">
        <f t="shared" si="286"/>
        <v>5063550</v>
      </c>
      <c r="AV1300">
        <v>43.15</v>
      </c>
      <c r="AW1300">
        <v>0.06</v>
      </c>
      <c r="AX1300">
        <v>43.1</v>
      </c>
    </row>
    <row r="1301" spans="1:50" ht="13" hidden="1" customHeight="1" outlineLevel="1">
      <c r="A1301" t="s">
        <v>22</v>
      </c>
      <c r="B1301" s="8" t="s">
        <v>2255</v>
      </c>
      <c r="C1301" s="1">
        <f t="shared" si="280"/>
        <v>696</v>
      </c>
      <c r="D1301" s="8">
        <f>IF(N1301&gt;0, RANK(N1301,(N1301:P1301,Q1301:AE1301)),0)</f>
        <v>0</v>
      </c>
      <c r="E1301" s="8">
        <f>IF(O1301&gt;0,RANK(O1301,(N1301:P1301,Q1301:AE1301)),0)</f>
        <v>2</v>
      </c>
      <c r="F1301" s="8">
        <f t="shared" si="281"/>
        <v>1</v>
      </c>
      <c r="G1301" s="61">
        <f t="shared" si="287"/>
        <v>341</v>
      </c>
      <c r="H1301" s="66">
        <f t="shared" si="288"/>
        <v>0.48994252873563221</v>
      </c>
      <c r="I1301" s="7"/>
      <c r="J1301" s="2">
        <f t="shared" si="282"/>
        <v>0</v>
      </c>
      <c r="K1301" s="2">
        <f t="shared" si="283"/>
        <v>0.23994252873563218</v>
      </c>
      <c r="L1301" s="2">
        <f t="shared" si="284"/>
        <v>0.72988505747126442</v>
      </c>
      <c r="M1301" s="2">
        <f t="shared" si="285"/>
        <v>3.0172413793103425E-2</v>
      </c>
      <c r="N1301" s="126"/>
      <c r="O1301" s="126">
        <v>167</v>
      </c>
      <c r="P1301" s="126">
        <v>508</v>
      </c>
      <c r="Q1301" s="126"/>
      <c r="R1301" s="126"/>
      <c r="S1301" s="126"/>
      <c r="T1301" s="126"/>
      <c r="U1301" s="126"/>
      <c r="V1301" s="126"/>
      <c r="W1301" s="126"/>
      <c r="X1301" s="126">
        <v>1</v>
      </c>
      <c r="Y1301" s="126">
        <v>4</v>
      </c>
      <c r="Z1301" s="126">
        <v>0</v>
      </c>
      <c r="AA1301" s="126">
        <v>13</v>
      </c>
      <c r="AB1301" s="126">
        <v>3</v>
      </c>
      <c r="AG1301" t="str">
        <f t="shared" si="279"/>
        <v>Sharon</v>
      </c>
      <c r="AH1301" t="s">
        <v>2103</v>
      </c>
      <c r="AI1301">
        <v>1</v>
      </c>
      <c r="AK1301">
        <v>1</v>
      </c>
      <c r="AL1301" s="105">
        <v>50</v>
      </c>
      <c r="AM1301" s="107">
        <v>27</v>
      </c>
      <c r="AN1301" s="107">
        <v>85</v>
      </c>
      <c r="AO1301" s="111">
        <v>63775</v>
      </c>
      <c r="AP1301" s="111">
        <f t="shared" si="289"/>
        <v>50027</v>
      </c>
      <c r="AQ1301" s="8" t="s">
        <v>2345</v>
      </c>
      <c r="AR1301">
        <f t="shared" si="286"/>
        <v>5063775</v>
      </c>
      <c r="AV1301">
        <v>40.1</v>
      </c>
      <c r="AW1301">
        <v>0.48</v>
      </c>
      <c r="AX1301">
        <v>39.619999999999997</v>
      </c>
    </row>
    <row r="1302" spans="1:50" ht="13" hidden="1" customHeight="1" outlineLevel="1">
      <c r="A1302" t="s">
        <v>2193</v>
      </c>
      <c r="B1302" s="8" t="s">
        <v>2255</v>
      </c>
      <c r="C1302" s="1">
        <f t="shared" si="280"/>
        <v>281</v>
      </c>
      <c r="D1302" s="8">
        <f>IF(N1302&gt;0, RANK(N1302,(N1302:P1302,Q1302:AE1302)),0)</f>
        <v>0</v>
      </c>
      <c r="E1302" s="8">
        <f>IF(O1302&gt;0,RANK(O1302,(N1302:P1302,Q1302:AE1302)),0)</f>
        <v>2</v>
      </c>
      <c r="F1302" s="8">
        <f t="shared" si="281"/>
        <v>1</v>
      </c>
      <c r="G1302" s="61">
        <f t="shared" si="287"/>
        <v>134</v>
      </c>
      <c r="H1302" s="66">
        <f t="shared" si="288"/>
        <v>0.47686832740213525</v>
      </c>
      <c r="I1302" s="7"/>
      <c r="J1302" s="2">
        <f t="shared" si="282"/>
        <v>0</v>
      </c>
      <c r="K1302" s="2">
        <f t="shared" si="283"/>
        <v>0.23487544483985764</v>
      </c>
      <c r="L1302" s="2">
        <f t="shared" si="284"/>
        <v>0.71174377224199292</v>
      </c>
      <c r="M1302" s="2">
        <f t="shared" si="285"/>
        <v>5.3380782918149405E-2</v>
      </c>
      <c r="N1302" s="126"/>
      <c r="O1302" s="126">
        <v>66</v>
      </c>
      <c r="P1302" s="126">
        <v>200</v>
      </c>
      <c r="Q1302" s="126"/>
      <c r="R1302" s="126"/>
      <c r="S1302" s="126"/>
      <c r="T1302" s="126"/>
      <c r="U1302" s="126"/>
      <c r="V1302" s="126"/>
      <c r="W1302" s="126"/>
      <c r="X1302" s="126">
        <v>0</v>
      </c>
      <c r="Y1302" s="126">
        <v>6</v>
      </c>
      <c r="Z1302" s="126">
        <v>0</v>
      </c>
      <c r="AA1302" s="126">
        <v>6</v>
      </c>
      <c r="AB1302" s="126">
        <v>3</v>
      </c>
      <c r="AG1302" t="str">
        <f t="shared" si="279"/>
        <v>Sheffield</v>
      </c>
      <c r="AH1302" t="s">
        <v>737</v>
      </c>
      <c r="AI1302">
        <v>1</v>
      </c>
      <c r="AK1302">
        <v>1</v>
      </c>
      <c r="AL1302" s="105">
        <v>50</v>
      </c>
      <c r="AM1302" s="107">
        <v>5</v>
      </c>
      <c r="AN1302" s="107">
        <v>60</v>
      </c>
      <c r="AO1302" s="111">
        <v>64075</v>
      </c>
      <c r="AP1302" s="111">
        <f t="shared" si="289"/>
        <v>50005</v>
      </c>
      <c r="AQ1302" s="8" t="s">
        <v>2345</v>
      </c>
      <c r="AR1302">
        <f t="shared" si="286"/>
        <v>5064075</v>
      </c>
      <c r="AV1302">
        <v>32.78</v>
      </c>
      <c r="AW1302">
        <v>0.15</v>
      </c>
      <c r="AX1302">
        <v>32.619999999999997</v>
      </c>
    </row>
    <row r="1303" spans="1:50" ht="13" hidden="1" customHeight="1" outlineLevel="1">
      <c r="A1303" t="s">
        <v>2194</v>
      </c>
      <c r="B1303" s="8" t="s">
        <v>2255</v>
      </c>
      <c r="C1303" s="1">
        <f t="shared" si="280"/>
        <v>4425</v>
      </c>
      <c r="D1303" s="8">
        <f>IF(N1303&gt;0, RANK(N1303,(N1303:P1303,Q1303:AE1303)),0)</f>
        <v>0</v>
      </c>
      <c r="E1303" s="8">
        <f>IF(O1303&gt;0,RANK(O1303,(N1303:P1303,Q1303:AE1303)),0)</f>
        <v>2</v>
      </c>
      <c r="F1303" s="8">
        <f t="shared" si="281"/>
        <v>1</v>
      </c>
      <c r="G1303" s="61">
        <f t="shared" si="287"/>
        <v>1907</v>
      </c>
      <c r="H1303" s="66">
        <f t="shared" si="288"/>
        <v>0.43096045197740113</v>
      </c>
      <c r="I1303" s="7"/>
      <c r="J1303" s="2">
        <f t="shared" si="282"/>
        <v>0</v>
      </c>
      <c r="K1303" s="2">
        <f t="shared" si="283"/>
        <v>0.27186440677966101</v>
      </c>
      <c r="L1303" s="2">
        <f t="shared" si="284"/>
        <v>0.70282485875706213</v>
      </c>
      <c r="M1303" s="2">
        <f t="shared" si="285"/>
        <v>2.5310734463276918E-2</v>
      </c>
      <c r="N1303" s="126"/>
      <c r="O1303" s="126">
        <v>1203</v>
      </c>
      <c r="P1303" s="126">
        <v>3110</v>
      </c>
      <c r="Q1303" s="126"/>
      <c r="R1303" s="126"/>
      <c r="S1303" s="126"/>
      <c r="T1303" s="126"/>
      <c r="U1303" s="126"/>
      <c r="V1303" s="126"/>
      <c r="W1303" s="126"/>
      <c r="X1303" s="126">
        <v>5</v>
      </c>
      <c r="Y1303" s="126">
        <v>17</v>
      </c>
      <c r="Z1303" s="126">
        <v>3</v>
      </c>
      <c r="AA1303" s="126">
        <v>60</v>
      </c>
      <c r="AB1303" s="126">
        <v>27</v>
      </c>
      <c r="AG1303" t="str">
        <f t="shared" si="279"/>
        <v>Shelburne</v>
      </c>
      <c r="AH1303" t="s">
        <v>1497</v>
      </c>
      <c r="AI1303">
        <v>1</v>
      </c>
      <c r="AK1303">
        <v>1</v>
      </c>
      <c r="AL1303" s="105">
        <v>50</v>
      </c>
      <c r="AM1303" s="107">
        <v>7</v>
      </c>
      <c r="AN1303" s="107">
        <v>65</v>
      </c>
      <c r="AO1303" s="111">
        <v>64300</v>
      </c>
      <c r="AP1303" s="111">
        <f t="shared" si="289"/>
        <v>50007</v>
      </c>
      <c r="AQ1303" s="8" t="s">
        <v>2345</v>
      </c>
      <c r="AR1303">
        <f t="shared" si="286"/>
        <v>5064300</v>
      </c>
      <c r="AV1303">
        <v>44.89</v>
      </c>
      <c r="AW1303">
        <v>20.58</v>
      </c>
      <c r="AX1303">
        <v>24.31</v>
      </c>
    </row>
    <row r="1304" spans="1:50" ht="13" hidden="1" customHeight="1" outlineLevel="1">
      <c r="A1304" t="s">
        <v>792</v>
      </c>
      <c r="B1304" s="8" t="s">
        <v>2255</v>
      </c>
      <c r="C1304" s="1">
        <f t="shared" si="280"/>
        <v>772</v>
      </c>
      <c r="D1304" s="8">
        <f>IF(N1304&gt;0, RANK(N1304,(N1304:P1304,Q1304:AE1304)),0)</f>
        <v>0</v>
      </c>
      <c r="E1304" s="8">
        <f>IF(O1304&gt;0,RANK(O1304,(N1304:P1304,Q1304:AE1304)),0)</f>
        <v>2</v>
      </c>
      <c r="F1304" s="8">
        <f t="shared" si="281"/>
        <v>1</v>
      </c>
      <c r="G1304" s="61">
        <f t="shared" si="287"/>
        <v>364</v>
      </c>
      <c r="H1304" s="66">
        <f t="shared" si="288"/>
        <v>0.47150259067357514</v>
      </c>
      <c r="I1304" s="7"/>
      <c r="J1304" s="2">
        <f t="shared" si="282"/>
        <v>0</v>
      </c>
      <c r="K1304" s="2">
        <f t="shared" si="283"/>
        <v>0.24481865284974094</v>
      </c>
      <c r="L1304" s="2">
        <f t="shared" si="284"/>
        <v>0.71632124352331605</v>
      </c>
      <c r="M1304" s="2">
        <f t="shared" si="285"/>
        <v>3.8860103626943032E-2</v>
      </c>
      <c r="N1304" s="126"/>
      <c r="O1304" s="126">
        <v>189</v>
      </c>
      <c r="P1304" s="126">
        <v>553</v>
      </c>
      <c r="Q1304" s="126"/>
      <c r="R1304" s="126"/>
      <c r="S1304" s="126"/>
      <c r="T1304" s="126"/>
      <c r="U1304" s="126"/>
      <c r="V1304" s="126"/>
      <c r="W1304" s="126"/>
      <c r="X1304" s="126">
        <v>1</v>
      </c>
      <c r="Y1304" s="126">
        <v>13</v>
      </c>
      <c r="Z1304" s="126">
        <v>0</v>
      </c>
      <c r="AA1304" s="126">
        <v>9</v>
      </c>
      <c r="AB1304" s="126">
        <v>7</v>
      </c>
      <c r="AG1304" t="str">
        <f t="shared" si="279"/>
        <v>Sheldon</v>
      </c>
      <c r="AH1304" t="s">
        <v>501</v>
      </c>
      <c r="AI1304">
        <v>1</v>
      </c>
      <c r="AK1304">
        <v>1</v>
      </c>
      <c r="AL1304" s="105">
        <v>50</v>
      </c>
      <c r="AM1304" s="107">
        <v>11</v>
      </c>
      <c r="AN1304" s="107">
        <v>75</v>
      </c>
      <c r="AO1304" s="111">
        <v>64600</v>
      </c>
      <c r="AP1304" s="111">
        <f t="shared" si="289"/>
        <v>50011</v>
      </c>
      <c r="AQ1304" s="8" t="s">
        <v>2345</v>
      </c>
      <c r="AR1304">
        <f t="shared" si="286"/>
        <v>5064600</v>
      </c>
      <c r="AV1304">
        <v>39.32</v>
      </c>
      <c r="AW1304">
        <v>0.67</v>
      </c>
      <c r="AX1304">
        <v>38.659999999999997</v>
      </c>
    </row>
    <row r="1305" spans="1:50" ht="13" hidden="1" customHeight="1" outlineLevel="1">
      <c r="A1305" t="s">
        <v>795</v>
      </c>
      <c r="B1305" s="8" t="s">
        <v>2255</v>
      </c>
      <c r="C1305" s="1">
        <f t="shared" si="280"/>
        <v>611</v>
      </c>
      <c r="D1305" s="8">
        <f>IF(N1305&gt;0, RANK(N1305,(N1305:P1305,Q1305:AE1305)),0)</f>
        <v>0</v>
      </c>
      <c r="E1305" s="8">
        <f>IF(O1305&gt;0,RANK(O1305,(N1305:P1305,Q1305:AE1305)),0)</f>
        <v>2</v>
      </c>
      <c r="F1305" s="8">
        <f t="shared" si="281"/>
        <v>1</v>
      </c>
      <c r="G1305" s="61">
        <f t="shared" si="287"/>
        <v>261</v>
      </c>
      <c r="H1305" s="66">
        <f t="shared" si="288"/>
        <v>0.42716857610474634</v>
      </c>
      <c r="I1305" s="7"/>
      <c r="J1305" s="2">
        <f t="shared" si="282"/>
        <v>0</v>
      </c>
      <c r="K1305" s="2">
        <f t="shared" si="283"/>
        <v>0.27659574468085107</v>
      </c>
      <c r="L1305" s="2">
        <f t="shared" si="284"/>
        <v>0.70376432078559736</v>
      </c>
      <c r="M1305" s="2">
        <f t="shared" si="285"/>
        <v>1.9639934533551506E-2</v>
      </c>
      <c r="N1305" s="126"/>
      <c r="O1305" s="126">
        <v>169</v>
      </c>
      <c r="P1305" s="126">
        <v>430</v>
      </c>
      <c r="Q1305" s="126"/>
      <c r="R1305" s="126"/>
      <c r="S1305" s="126"/>
      <c r="T1305" s="126"/>
      <c r="U1305" s="126"/>
      <c r="V1305" s="126"/>
      <c r="W1305" s="126"/>
      <c r="X1305" s="126">
        <v>0</v>
      </c>
      <c r="Y1305" s="126">
        <v>3</v>
      </c>
      <c r="Z1305" s="126">
        <v>0</v>
      </c>
      <c r="AA1305" s="126">
        <v>7</v>
      </c>
      <c r="AB1305" s="126">
        <v>2</v>
      </c>
      <c r="AG1305" t="str">
        <f t="shared" si="279"/>
        <v>Shoreham</v>
      </c>
      <c r="AH1305" t="s">
        <v>2</v>
      </c>
      <c r="AI1305">
        <v>1</v>
      </c>
      <c r="AK1305">
        <v>1</v>
      </c>
      <c r="AL1305" s="105">
        <v>50</v>
      </c>
      <c r="AM1305" s="107">
        <v>1</v>
      </c>
      <c r="AN1305" s="107">
        <v>90</v>
      </c>
      <c r="AO1305" s="111">
        <v>65050</v>
      </c>
      <c r="AP1305" s="111">
        <f t="shared" si="289"/>
        <v>50001</v>
      </c>
      <c r="AQ1305" s="8" t="s">
        <v>2345</v>
      </c>
      <c r="AR1305">
        <f t="shared" si="286"/>
        <v>5065050</v>
      </c>
      <c r="AV1305">
        <v>46.32</v>
      </c>
      <c r="AW1305">
        <v>2.82</v>
      </c>
      <c r="AX1305">
        <v>43.5</v>
      </c>
    </row>
    <row r="1306" spans="1:50" ht="13" hidden="1" customHeight="1" outlineLevel="1">
      <c r="A1306" t="s">
        <v>428</v>
      </c>
      <c r="B1306" s="8" t="s">
        <v>2255</v>
      </c>
      <c r="C1306" s="1">
        <f t="shared" si="280"/>
        <v>611</v>
      </c>
      <c r="D1306" s="8">
        <f>IF(N1306&gt;0, RANK(N1306,(N1306:P1306,Q1306:AE1306)),0)</f>
        <v>0</v>
      </c>
      <c r="E1306" s="8">
        <f>IF(O1306&gt;0,RANK(O1306,(N1306:P1306,Q1306:AE1306)),0)</f>
        <v>2</v>
      </c>
      <c r="F1306" s="8">
        <f t="shared" si="281"/>
        <v>1</v>
      </c>
      <c r="G1306" s="61">
        <f t="shared" si="287"/>
        <v>195</v>
      </c>
      <c r="H1306" s="66">
        <f t="shared" si="288"/>
        <v>0.31914893617021278</v>
      </c>
      <c r="I1306" s="7"/>
      <c r="J1306" s="2">
        <f t="shared" si="282"/>
        <v>0</v>
      </c>
      <c r="K1306" s="2">
        <f t="shared" si="283"/>
        <v>0.31751227495908346</v>
      </c>
      <c r="L1306" s="2">
        <f t="shared" si="284"/>
        <v>0.63666121112929619</v>
      </c>
      <c r="M1306" s="2">
        <f t="shared" si="285"/>
        <v>4.5826513911620292E-2</v>
      </c>
      <c r="N1306" s="126"/>
      <c r="O1306" s="126">
        <v>194</v>
      </c>
      <c r="P1306" s="126">
        <v>389</v>
      </c>
      <c r="Q1306" s="126"/>
      <c r="R1306" s="126"/>
      <c r="S1306" s="126"/>
      <c r="T1306" s="126"/>
      <c r="U1306" s="126"/>
      <c r="V1306" s="126"/>
      <c r="W1306" s="126"/>
      <c r="X1306" s="126">
        <v>0</v>
      </c>
      <c r="Y1306" s="126">
        <v>6</v>
      </c>
      <c r="Z1306" s="126">
        <v>2</v>
      </c>
      <c r="AA1306" s="126">
        <v>12</v>
      </c>
      <c r="AB1306" s="126">
        <v>8</v>
      </c>
      <c r="AG1306" t="str">
        <f t="shared" si="279"/>
        <v>Shrewsbury</v>
      </c>
      <c r="AH1306" t="s">
        <v>689</v>
      </c>
      <c r="AI1306">
        <v>1</v>
      </c>
      <c r="AK1306">
        <v>1</v>
      </c>
      <c r="AL1306" s="105">
        <v>50</v>
      </c>
      <c r="AM1306" s="107">
        <v>21</v>
      </c>
      <c r="AN1306" s="107">
        <v>110</v>
      </c>
      <c r="AO1306" s="111">
        <v>65275</v>
      </c>
      <c r="AP1306" s="111">
        <f t="shared" si="289"/>
        <v>50021</v>
      </c>
      <c r="AQ1306" s="8" t="s">
        <v>2345</v>
      </c>
      <c r="AR1306">
        <f t="shared" si="286"/>
        <v>5065275</v>
      </c>
      <c r="AV1306">
        <v>50.19</v>
      </c>
      <c r="AW1306">
        <v>0.14000000000000001</v>
      </c>
      <c r="AX1306">
        <v>50.05</v>
      </c>
    </row>
    <row r="1307" spans="1:50" ht="13" hidden="1" customHeight="1" outlineLevel="1">
      <c r="A1307" t="s">
        <v>827</v>
      </c>
      <c r="B1307" s="8" t="s">
        <v>2255</v>
      </c>
      <c r="C1307" s="1">
        <f t="shared" si="280"/>
        <v>9223</v>
      </c>
      <c r="D1307" s="8">
        <f>IF(N1307&gt;0, RANK(N1307,(N1307:P1307,Q1307:AE1307)),0)</f>
        <v>0</v>
      </c>
      <c r="E1307" s="8">
        <f>IF(O1307&gt;0,RANK(O1307,(N1307:P1307,Q1307:AE1307)),0)</f>
        <v>2</v>
      </c>
      <c r="F1307" s="8">
        <f t="shared" si="281"/>
        <v>1</v>
      </c>
      <c r="G1307" s="61">
        <f t="shared" si="287"/>
        <v>4268</v>
      </c>
      <c r="H1307" s="66">
        <f t="shared" si="288"/>
        <v>0.46275615309552204</v>
      </c>
      <c r="I1307" s="7"/>
      <c r="J1307" s="2">
        <f t="shared" si="282"/>
        <v>0</v>
      </c>
      <c r="K1307" s="2">
        <f t="shared" si="283"/>
        <v>0.25327984386858937</v>
      </c>
      <c r="L1307" s="2">
        <f t="shared" si="284"/>
        <v>0.71603599696411147</v>
      </c>
      <c r="M1307" s="2">
        <f t="shared" si="285"/>
        <v>3.0684159167299163E-2</v>
      </c>
      <c r="N1307" s="126"/>
      <c r="O1307" s="126">
        <v>2336</v>
      </c>
      <c r="P1307" s="126">
        <v>6604</v>
      </c>
      <c r="Q1307" s="126"/>
      <c r="R1307" s="126"/>
      <c r="S1307" s="126"/>
      <c r="T1307" s="126"/>
      <c r="U1307" s="126"/>
      <c r="V1307" s="126"/>
      <c r="W1307" s="126"/>
      <c r="X1307" s="126">
        <v>25</v>
      </c>
      <c r="Y1307" s="126">
        <v>52</v>
      </c>
      <c r="Z1307" s="126">
        <v>21</v>
      </c>
      <c r="AA1307" s="126">
        <v>128</v>
      </c>
      <c r="AB1307" s="126">
        <v>57</v>
      </c>
      <c r="AG1307" t="str">
        <f t="shared" si="279"/>
        <v>South Burlington</v>
      </c>
      <c r="AH1307" t="s">
        <v>1497</v>
      </c>
      <c r="AI1307">
        <v>1</v>
      </c>
      <c r="AK1307">
        <v>1</v>
      </c>
      <c r="AL1307" s="105">
        <v>50</v>
      </c>
      <c r="AM1307" s="107">
        <v>7</v>
      </c>
      <c r="AN1307" s="107">
        <v>70</v>
      </c>
      <c r="AO1307" s="111">
        <v>66175</v>
      </c>
      <c r="AP1307" s="111">
        <f t="shared" si="289"/>
        <v>50007</v>
      </c>
      <c r="AQ1307" s="8" t="s">
        <v>1462</v>
      </c>
      <c r="AR1307">
        <f t="shared" si="286"/>
        <v>5066175</v>
      </c>
      <c r="AV1307">
        <v>29.62</v>
      </c>
      <c r="AW1307">
        <v>12.98</v>
      </c>
      <c r="AX1307">
        <v>16.64</v>
      </c>
    </row>
    <row r="1308" spans="1:50" ht="13" hidden="1" customHeight="1" outlineLevel="1">
      <c r="A1308" t="s">
        <v>828</v>
      </c>
      <c r="B1308" s="8" t="s">
        <v>2255</v>
      </c>
      <c r="C1308" s="1">
        <f t="shared" si="280"/>
        <v>1067</v>
      </c>
      <c r="D1308" s="8">
        <f>IF(N1308&gt;0, RANK(N1308,(N1308:P1308,Q1308:AE1308)),0)</f>
        <v>0</v>
      </c>
      <c r="E1308" s="8">
        <f>IF(O1308&gt;0,RANK(O1308,(N1308:P1308,Q1308:AE1308)),0)</f>
        <v>2</v>
      </c>
      <c r="F1308" s="8">
        <f t="shared" si="281"/>
        <v>1</v>
      </c>
      <c r="G1308" s="61">
        <f t="shared" si="287"/>
        <v>491</v>
      </c>
      <c r="H1308" s="66">
        <f t="shared" si="288"/>
        <v>0.46016869728209936</v>
      </c>
      <c r="I1308" s="7"/>
      <c r="J1308" s="2">
        <f t="shared" si="282"/>
        <v>0</v>
      </c>
      <c r="K1308" s="2">
        <f t="shared" si="283"/>
        <v>0.25773195876288657</v>
      </c>
      <c r="L1308" s="2">
        <f t="shared" si="284"/>
        <v>0.71790065604498599</v>
      </c>
      <c r="M1308" s="2">
        <f t="shared" si="285"/>
        <v>2.4367385192127444E-2</v>
      </c>
      <c r="N1308" s="126"/>
      <c r="O1308" s="126">
        <v>275</v>
      </c>
      <c r="P1308" s="126">
        <v>766</v>
      </c>
      <c r="Q1308" s="126"/>
      <c r="R1308" s="126"/>
      <c r="S1308" s="126"/>
      <c r="T1308" s="126"/>
      <c r="U1308" s="126"/>
      <c r="V1308" s="126"/>
      <c r="W1308" s="126"/>
      <c r="X1308" s="126">
        <v>1</v>
      </c>
      <c r="Y1308" s="126">
        <v>6</v>
      </c>
      <c r="Z1308" s="126">
        <v>0</v>
      </c>
      <c r="AA1308" s="126">
        <v>14</v>
      </c>
      <c r="AB1308" s="126">
        <v>5</v>
      </c>
      <c r="AG1308" t="str">
        <f t="shared" si="279"/>
        <v>South Hero</v>
      </c>
      <c r="AH1308" t="s">
        <v>1210</v>
      </c>
      <c r="AI1308">
        <v>1</v>
      </c>
      <c r="AK1308">
        <v>1</v>
      </c>
      <c r="AL1308" s="105">
        <v>50</v>
      </c>
      <c r="AM1308" s="107">
        <v>13</v>
      </c>
      <c r="AN1308" s="107">
        <v>25</v>
      </c>
      <c r="AO1308" s="111">
        <v>67000</v>
      </c>
      <c r="AP1308" s="111">
        <f t="shared" si="289"/>
        <v>50013</v>
      </c>
      <c r="AQ1308" s="8" t="s">
        <v>2345</v>
      </c>
      <c r="AR1308">
        <f t="shared" si="286"/>
        <v>5067000</v>
      </c>
      <c r="AV1308">
        <v>47.5</v>
      </c>
      <c r="AW1308">
        <v>32.4</v>
      </c>
      <c r="AX1308">
        <v>15.1</v>
      </c>
    </row>
    <row r="1309" spans="1:50" ht="13" hidden="1" customHeight="1" outlineLevel="1">
      <c r="A1309" t="s">
        <v>631</v>
      </c>
      <c r="B1309" s="8" t="s">
        <v>2255</v>
      </c>
      <c r="C1309" s="1">
        <f t="shared" si="280"/>
        <v>3742</v>
      </c>
      <c r="D1309" s="8">
        <f>IF(N1309&gt;0, RANK(N1309,(N1309:P1309,Q1309:AE1309)),0)</f>
        <v>0</v>
      </c>
      <c r="E1309" s="8">
        <f>IF(O1309&gt;0,RANK(O1309,(N1309:P1309,Q1309:AE1309)),0)</f>
        <v>2</v>
      </c>
      <c r="F1309" s="8">
        <f t="shared" si="281"/>
        <v>1</v>
      </c>
      <c r="G1309" s="61">
        <f t="shared" si="287"/>
        <v>1332</v>
      </c>
      <c r="H1309" s="66">
        <f t="shared" si="288"/>
        <v>0.3559593800106895</v>
      </c>
      <c r="I1309" s="7"/>
      <c r="J1309" s="2">
        <f t="shared" si="282"/>
        <v>0</v>
      </c>
      <c r="K1309" s="2">
        <f t="shared" si="283"/>
        <v>0.29128808123997862</v>
      </c>
      <c r="L1309" s="2">
        <f t="shared" si="284"/>
        <v>0.64724746125066812</v>
      </c>
      <c r="M1309" s="2">
        <f t="shared" si="285"/>
        <v>6.1464457509353254E-2</v>
      </c>
      <c r="N1309" s="126"/>
      <c r="O1309" s="126">
        <v>1090</v>
      </c>
      <c r="P1309" s="126">
        <v>2422</v>
      </c>
      <c r="Q1309" s="126"/>
      <c r="R1309" s="126"/>
      <c r="S1309" s="126"/>
      <c r="T1309" s="126"/>
      <c r="U1309" s="126"/>
      <c r="V1309" s="126"/>
      <c r="W1309" s="126"/>
      <c r="X1309" s="126">
        <v>3</v>
      </c>
      <c r="Y1309" s="126">
        <v>35</v>
      </c>
      <c r="Z1309" s="126">
        <v>15</v>
      </c>
      <c r="AA1309" s="126">
        <v>139</v>
      </c>
      <c r="AB1309" s="126">
        <v>38</v>
      </c>
      <c r="AG1309" t="str">
        <f t="shared" si="279"/>
        <v>Springfield</v>
      </c>
      <c r="AH1309" t="s">
        <v>2103</v>
      </c>
      <c r="AI1309">
        <v>1</v>
      </c>
      <c r="AK1309">
        <v>1</v>
      </c>
      <c r="AL1309" s="105">
        <v>50</v>
      </c>
      <c r="AM1309" s="107">
        <v>27</v>
      </c>
      <c r="AN1309" s="107">
        <v>90</v>
      </c>
      <c r="AO1309" s="111">
        <v>69550</v>
      </c>
      <c r="AP1309" s="111">
        <f t="shared" si="289"/>
        <v>50027</v>
      </c>
      <c r="AQ1309" s="8" t="s">
        <v>2345</v>
      </c>
      <c r="AR1309">
        <f t="shared" si="286"/>
        <v>5069550</v>
      </c>
      <c r="AV1309">
        <v>49.46</v>
      </c>
      <c r="AW1309">
        <v>0.15</v>
      </c>
      <c r="AX1309">
        <v>49.32</v>
      </c>
    </row>
    <row r="1310" spans="1:50" ht="13" hidden="1" customHeight="1" outlineLevel="1">
      <c r="A1310" t="s">
        <v>940</v>
      </c>
      <c r="B1310" s="8" t="s">
        <v>2255</v>
      </c>
      <c r="C1310" s="1">
        <f t="shared" si="280"/>
        <v>441</v>
      </c>
      <c r="D1310" s="8">
        <f>IF(N1310&gt;0, RANK(N1310,(N1310:P1310,Q1310:AE1310)),0)</f>
        <v>0</v>
      </c>
      <c r="E1310" s="8">
        <f>IF(O1310&gt;0,RANK(O1310,(N1310:P1310,Q1310:AE1310)),0)</f>
        <v>2</v>
      </c>
      <c r="F1310" s="8">
        <f t="shared" si="281"/>
        <v>1</v>
      </c>
      <c r="G1310" s="61">
        <f t="shared" si="287"/>
        <v>114</v>
      </c>
      <c r="H1310" s="66">
        <f t="shared" si="288"/>
        <v>0.25850340136054423</v>
      </c>
      <c r="I1310" s="7"/>
      <c r="J1310" s="2">
        <f t="shared" si="282"/>
        <v>0</v>
      </c>
      <c r="K1310" s="2">
        <f t="shared" si="283"/>
        <v>0.31519274376417233</v>
      </c>
      <c r="L1310" s="2">
        <f t="shared" si="284"/>
        <v>0.57369614512471656</v>
      </c>
      <c r="M1310" s="2">
        <f t="shared" si="285"/>
        <v>0.11111111111111105</v>
      </c>
      <c r="N1310" s="126"/>
      <c r="O1310" s="126">
        <v>139</v>
      </c>
      <c r="P1310" s="126">
        <v>253</v>
      </c>
      <c r="Q1310" s="126"/>
      <c r="R1310" s="126"/>
      <c r="S1310" s="126"/>
      <c r="T1310" s="126"/>
      <c r="U1310" s="126"/>
      <c r="V1310" s="126"/>
      <c r="W1310" s="126"/>
      <c r="X1310" s="126">
        <v>0</v>
      </c>
      <c r="Y1310" s="126">
        <v>5</v>
      </c>
      <c r="Z1310" s="126">
        <v>1</v>
      </c>
      <c r="AA1310" s="126">
        <v>32</v>
      </c>
      <c r="AB1310" s="126">
        <v>11</v>
      </c>
      <c r="AG1310" t="str">
        <f t="shared" si="279"/>
        <v>Stamford</v>
      </c>
      <c r="AH1310" t="s">
        <v>3</v>
      </c>
      <c r="AI1310">
        <v>1</v>
      </c>
      <c r="AK1310">
        <v>1</v>
      </c>
      <c r="AL1310" s="105">
        <v>50</v>
      </c>
      <c r="AM1310" s="107">
        <v>3</v>
      </c>
      <c r="AN1310" s="107">
        <v>65</v>
      </c>
      <c r="AO1310" s="111">
        <v>69775</v>
      </c>
      <c r="AP1310" s="111">
        <f t="shared" si="289"/>
        <v>50003</v>
      </c>
      <c r="AQ1310" s="8" t="s">
        <v>2345</v>
      </c>
      <c r="AR1310">
        <f t="shared" si="286"/>
        <v>5069775</v>
      </c>
      <c r="AV1310">
        <v>39.630000000000003</v>
      </c>
      <c r="AW1310">
        <v>0.1</v>
      </c>
      <c r="AX1310">
        <v>39.520000000000003</v>
      </c>
    </row>
    <row r="1311" spans="1:50" ht="13" hidden="1" customHeight="1" outlineLevel="1">
      <c r="A1311" t="s">
        <v>2159</v>
      </c>
      <c r="B1311" s="8" t="s">
        <v>2255</v>
      </c>
      <c r="C1311" s="1">
        <f t="shared" si="280"/>
        <v>94</v>
      </c>
      <c r="D1311" s="8">
        <f>IF(N1311&gt;0, RANK(N1311,(N1311:P1311,Q1311:AE1311)),0)</f>
        <v>0</v>
      </c>
      <c r="E1311" s="8">
        <f>IF(O1311&gt;0,RANK(O1311,(N1311:P1311,Q1311:AE1311)),0)</f>
        <v>2</v>
      </c>
      <c r="F1311" s="8">
        <f t="shared" si="281"/>
        <v>1</v>
      </c>
      <c r="G1311" s="61">
        <f t="shared" si="287"/>
        <v>63</v>
      </c>
      <c r="H1311" s="66">
        <f t="shared" si="288"/>
        <v>0.67021276595744683</v>
      </c>
      <c r="I1311" s="7"/>
      <c r="J1311" s="2">
        <f t="shared" si="282"/>
        <v>0</v>
      </c>
      <c r="K1311" s="2">
        <f t="shared" si="283"/>
        <v>0.13829787234042554</v>
      </c>
      <c r="L1311" s="2">
        <f t="shared" si="284"/>
        <v>0.80851063829787229</v>
      </c>
      <c r="M1311" s="2">
        <f t="shared" si="285"/>
        <v>5.3191489361702149E-2</v>
      </c>
      <c r="N1311" s="126"/>
      <c r="O1311" s="126">
        <v>13</v>
      </c>
      <c r="P1311" s="126">
        <v>76</v>
      </c>
      <c r="Q1311" s="126"/>
      <c r="R1311" s="126"/>
      <c r="S1311" s="126"/>
      <c r="T1311" s="126"/>
      <c r="U1311" s="126"/>
      <c r="V1311" s="126"/>
      <c r="W1311" s="126"/>
      <c r="X1311" s="126">
        <v>0</v>
      </c>
      <c r="Y1311" s="126">
        <v>0</v>
      </c>
      <c r="Z1311" s="126">
        <v>0</v>
      </c>
      <c r="AA1311" s="126">
        <v>4</v>
      </c>
      <c r="AB1311" s="126">
        <v>1</v>
      </c>
      <c r="AG1311" t="str">
        <f t="shared" si="279"/>
        <v>Stannard</v>
      </c>
      <c r="AH1311" t="s">
        <v>737</v>
      </c>
      <c r="AI1311">
        <v>1</v>
      </c>
      <c r="AK1311">
        <v>1</v>
      </c>
      <c r="AL1311" s="105">
        <v>50</v>
      </c>
      <c r="AM1311" s="107">
        <v>5</v>
      </c>
      <c r="AN1311" s="107">
        <v>65</v>
      </c>
      <c r="AO1311" s="111">
        <v>69925</v>
      </c>
      <c r="AP1311" s="111">
        <f t="shared" si="289"/>
        <v>50005</v>
      </c>
      <c r="AQ1311" s="8" t="s">
        <v>2345</v>
      </c>
      <c r="AR1311">
        <f t="shared" si="286"/>
        <v>5069925</v>
      </c>
      <c r="AV1311">
        <v>12.54</v>
      </c>
      <c r="AW1311">
        <v>0.03</v>
      </c>
      <c r="AX1311">
        <v>12.51</v>
      </c>
    </row>
    <row r="1312" spans="1:50" ht="13" hidden="1" customHeight="1" outlineLevel="1">
      <c r="A1312" t="s">
        <v>1598</v>
      </c>
      <c r="B1312" s="8" t="s">
        <v>2255</v>
      </c>
      <c r="C1312" s="1">
        <f t="shared" si="280"/>
        <v>828</v>
      </c>
      <c r="D1312" s="8">
        <f>IF(N1312&gt;0, RANK(N1312,(N1312:P1312,Q1312:AE1312)),0)</f>
        <v>0</v>
      </c>
      <c r="E1312" s="8">
        <f>IF(O1312&gt;0,RANK(O1312,(N1312:P1312,Q1312:AE1312)),0)</f>
        <v>2</v>
      </c>
      <c r="F1312" s="8">
        <f t="shared" si="281"/>
        <v>1</v>
      </c>
      <c r="G1312" s="61">
        <f t="shared" si="287"/>
        <v>400</v>
      </c>
      <c r="H1312" s="66">
        <f t="shared" si="288"/>
        <v>0.48309178743961351</v>
      </c>
      <c r="I1312" s="7"/>
      <c r="J1312" s="2">
        <f t="shared" si="282"/>
        <v>0</v>
      </c>
      <c r="K1312" s="2">
        <f t="shared" si="283"/>
        <v>0.23309178743961353</v>
      </c>
      <c r="L1312" s="2">
        <f t="shared" si="284"/>
        <v>0.71618357487922701</v>
      </c>
      <c r="M1312" s="2">
        <f t="shared" si="285"/>
        <v>5.0724637681159424E-2</v>
      </c>
      <c r="N1312" s="126"/>
      <c r="O1312" s="126">
        <v>193</v>
      </c>
      <c r="P1312" s="126">
        <v>593</v>
      </c>
      <c r="Q1312" s="126"/>
      <c r="R1312" s="126"/>
      <c r="S1312" s="126"/>
      <c r="T1312" s="126"/>
      <c r="U1312" s="126"/>
      <c r="V1312" s="126"/>
      <c r="W1312" s="126"/>
      <c r="X1312" s="126">
        <v>0</v>
      </c>
      <c r="Y1312" s="126">
        <v>14</v>
      </c>
      <c r="Z1312" s="126">
        <v>2</v>
      </c>
      <c r="AA1312" s="126">
        <v>18</v>
      </c>
      <c r="AB1312" s="126">
        <v>8</v>
      </c>
      <c r="AG1312" t="str">
        <f t="shared" ref="AG1312:AG1369" si="290">A1312</f>
        <v>Starksboro</v>
      </c>
      <c r="AH1312" t="s">
        <v>2</v>
      </c>
      <c r="AI1312">
        <v>1</v>
      </c>
      <c r="AK1312">
        <v>1</v>
      </c>
      <c r="AL1312" s="105">
        <v>50</v>
      </c>
      <c r="AM1312" s="107">
        <v>1</v>
      </c>
      <c r="AN1312" s="107">
        <v>95</v>
      </c>
      <c r="AO1312" s="111">
        <v>70075</v>
      </c>
      <c r="AP1312" s="111">
        <f t="shared" si="289"/>
        <v>50001</v>
      </c>
      <c r="AQ1312" s="8" t="s">
        <v>2345</v>
      </c>
      <c r="AR1312">
        <f t="shared" si="286"/>
        <v>5070075</v>
      </c>
      <c r="AV1312">
        <v>45.51</v>
      </c>
      <c r="AW1312">
        <v>0.05</v>
      </c>
      <c r="AX1312">
        <v>45.47</v>
      </c>
    </row>
    <row r="1313" spans="1:50" ht="13" hidden="1" customHeight="1" outlineLevel="1">
      <c r="A1313" t="s">
        <v>1879</v>
      </c>
      <c r="B1313" s="8" t="s">
        <v>2255</v>
      </c>
      <c r="C1313" s="1">
        <f t="shared" si="280"/>
        <v>385</v>
      </c>
      <c r="D1313" s="8">
        <f>IF(N1313&gt;0, RANK(N1313,(N1313:P1313,Q1313:AE1313)),0)</f>
        <v>0</v>
      </c>
      <c r="E1313" s="8">
        <f>IF(O1313&gt;0,RANK(O1313,(N1313:P1313,Q1313:AE1313)),0)</f>
        <v>2</v>
      </c>
      <c r="F1313" s="8">
        <f t="shared" si="281"/>
        <v>1</v>
      </c>
      <c r="G1313" s="61">
        <f t="shared" si="287"/>
        <v>189</v>
      </c>
      <c r="H1313" s="66">
        <f t="shared" si="288"/>
        <v>0.49090909090909091</v>
      </c>
      <c r="I1313" s="7"/>
      <c r="J1313" s="2">
        <f t="shared" si="282"/>
        <v>0</v>
      </c>
      <c r="K1313" s="2">
        <f t="shared" si="283"/>
        <v>0.23896103896103896</v>
      </c>
      <c r="L1313" s="2">
        <f t="shared" si="284"/>
        <v>0.72987012987012989</v>
      </c>
      <c r="M1313" s="2">
        <f t="shared" si="285"/>
        <v>3.1168831168831179E-2</v>
      </c>
      <c r="N1313" s="126"/>
      <c r="O1313" s="126">
        <v>92</v>
      </c>
      <c r="P1313" s="126">
        <v>281</v>
      </c>
      <c r="Q1313" s="126"/>
      <c r="R1313" s="126"/>
      <c r="S1313" s="126"/>
      <c r="T1313" s="126"/>
      <c r="U1313" s="126"/>
      <c r="V1313" s="126"/>
      <c r="W1313" s="126"/>
      <c r="X1313" s="126">
        <v>0</v>
      </c>
      <c r="Y1313" s="126">
        <v>1</v>
      </c>
      <c r="Z1313" s="126">
        <v>4</v>
      </c>
      <c r="AA1313" s="126">
        <v>6</v>
      </c>
      <c r="AB1313" s="126">
        <v>1</v>
      </c>
      <c r="AG1313" t="str">
        <f t="shared" si="290"/>
        <v>Stockbridge</v>
      </c>
      <c r="AH1313" t="s">
        <v>2103</v>
      </c>
      <c r="AI1313">
        <v>1</v>
      </c>
      <c r="AK1313">
        <v>1</v>
      </c>
      <c r="AL1313" s="105">
        <v>50</v>
      </c>
      <c r="AM1313" s="107">
        <v>27</v>
      </c>
      <c r="AN1313" s="107">
        <v>95</v>
      </c>
      <c r="AO1313" s="111">
        <v>70375</v>
      </c>
      <c r="AP1313" s="111">
        <f t="shared" si="289"/>
        <v>50027</v>
      </c>
      <c r="AQ1313" s="8" t="s">
        <v>2345</v>
      </c>
      <c r="AR1313">
        <f t="shared" si="286"/>
        <v>5070375</v>
      </c>
      <c r="AV1313">
        <v>46.17</v>
      </c>
      <c r="AW1313">
        <v>0.05</v>
      </c>
      <c r="AX1313">
        <v>46.12</v>
      </c>
    </row>
    <row r="1314" spans="1:50" ht="13" hidden="1" customHeight="1" outlineLevel="1">
      <c r="A1314" t="s">
        <v>897</v>
      </c>
      <c r="B1314" s="8" t="s">
        <v>2255</v>
      </c>
      <c r="C1314" s="1">
        <f t="shared" si="280"/>
        <v>2594</v>
      </c>
      <c r="D1314" s="8">
        <f>IF(N1314&gt;0, RANK(N1314,(N1314:P1314,Q1314:AE1314)),0)</f>
        <v>0</v>
      </c>
      <c r="E1314" s="8">
        <f>IF(O1314&gt;0,RANK(O1314,(N1314:P1314,Q1314:AE1314)),0)</f>
        <v>2</v>
      </c>
      <c r="F1314" s="8">
        <f t="shared" si="281"/>
        <v>1</v>
      </c>
      <c r="G1314" s="61">
        <f t="shared" si="287"/>
        <v>1049</v>
      </c>
      <c r="H1314" s="66">
        <f t="shared" si="288"/>
        <v>0.4043947571318427</v>
      </c>
      <c r="I1314" s="7"/>
      <c r="J1314" s="2">
        <f t="shared" si="282"/>
        <v>0</v>
      </c>
      <c r="K1314" s="2">
        <f t="shared" si="283"/>
        <v>0.27833461835003853</v>
      </c>
      <c r="L1314" s="2">
        <f t="shared" si="284"/>
        <v>0.68272937548188128</v>
      </c>
      <c r="M1314" s="2">
        <f t="shared" si="285"/>
        <v>3.8936006168080128E-2</v>
      </c>
      <c r="N1314" s="126"/>
      <c r="O1314" s="126">
        <v>722</v>
      </c>
      <c r="P1314" s="126">
        <v>1771</v>
      </c>
      <c r="Q1314" s="126"/>
      <c r="R1314" s="126"/>
      <c r="S1314" s="126"/>
      <c r="T1314" s="126"/>
      <c r="U1314" s="126"/>
      <c r="V1314" s="126"/>
      <c r="W1314" s="126"/>
      <c r="X1314" s="126">
        <v>1</v>
      </c>
      <c r="Y1314" s="126">
        <v>17</v>
      </c>
      <c r="Z1314" s="126">
        <v>2</v>
      </c>
      <c r="AA1314" s="126">
        <v>64</v>
      </c>
      <c r="AB1314" s="126">
        <v>17</v>
      </c>
      <c r="AG1314" t="str">
        <f t="shared" si="290"/>
        <v>Stowe</v>
      </c>
      <c r="AH1314" t="s">
        <v>1797</v>
      </c>
      <c r="AI1314">
        <v>1</v>
      </c>
      <c r="AK1314">
        <v>1</v>
      </c>
      <c r="AL1314" s="105">
        <v>50</v>
      </c>
      <c r="AM1314" s="107">
        <v>15</v>
      </c>
      <c r="AN1314" s="107">
        <v>40</v>
      </c>
      <c r="AO1314" s="111">
        <v>70525</v>
      </c>
      <c r="AP1314" s="111">
        <f t="shared" si="289"/>
        <v>50015</v>
      </c>
      <c r="AQ1314" s="8" t="s">
        <v>2345</v>
      </c>
      <c r="AR1314">
        <f t="shared" si="286"/>
        <v>5070525</v>
      </c>
      <c r="AV1314">
        <v>72.739999999999995</v>
      </c>
      <c r="AW1314">
        <v>7.0000000000000007E-2</v>
      </c>
      <c r="AX1314">
        <v>72.680000000000007</v>
      </c>
    </row>
    <row r="1315" spans="1:50" ht="13" hidden="1" customHeight="1" outlineLevel="1">
      <c r="A1315" t="s">
        <v>2535</v>
      </c>
      <c r="B1315" s="8" t="s">
        <v>2255</v>
      </c>
      <c r="C1315" s="1">
        <f t="shared" ref="C1315:C1369" si="291">SUM(N1315:AE1315)</f>
        <v>678</v>
      </c>
      <c r="D1315" s="8">
        <f>IF(N1315&gt;0, RANK(N1315,(N1315:P1315,Q1315:AE1315)),0)</f>
        <v>0</v>
      </c>
      <c r="E1315" s="8">
        <f>IF(O1315&gt;0,RANK(O1315,(N1315:P1315,Q1315:AE1315)),0)</f>
        <v>2</v>
      </c>
      <c r="F1315" s="8">
        <f t="shared" ref="F1315:F1369" si="292">IF(P1315&gt;0,RANK(P1315,(N1315:AE1315)),0)</f>
        <v>1</v>
      </c>
      <c r="G1315" s="61">
        <f t="shared" si="287"/>
        <v>477</v>
      </c>
      <c r="H1315" s="66">
        <f t="shared" si="288"/>
        <v>0.70353982300884954</v>
      </c>
      <c r="I1315" s="7"/>
      <c r="J1315" s="2">
        <f t="shared" ref="J1315:J1369" si="293">IF(C1315=0,"-",N1315/C1315)</f>
        <v>0</v>
      </c>
      <c r="K1315" s="2">
        <f t="shared" ref="K1315:K1369" si="294">IF(C1315=0,"-",O1315/C1315)</f>
        <v>0.13569321533923304</v>
      </c>
      <c r="L1315" s="2">
        <f t="shared" ref="L1315:L1369" si="295">IF(C1315=0,"-",P1315/C1315)</f>
        <v>0.83923303834808261</v>
      </c>
      <c r="M1315" s="2">
        <f t="shared" ref="M1315:M1369" si="296">IF(C1315=0,"-",(1-J1315-K1315-L1315))</f>
        <v>2.5073746312684331E-2</v>
      </c>
      <c r="N1315" s="126"/>
      <c r="O1315" s="126">
        <v>92</v>
      </c>
      <c r="P1315" s="126">
        <v>569</v>
      </c>
      <c r="Q1315" s="126"/>
      <c r="R1315" s="126"/>
      <c r="S1315" s="126"/>
      <c r="T1315" s="126"/>
      <c r="U1315" s="126"/>
      <c r="V1315" s="126"/>
      <c r="W1315" s="126"/>
      <c r="X1315" s="126">
        <v>0</v>
      </c>
      <c r="Y1315" s="126">
        <v>2</v>
      </c>
      <c r="Z1315" s="126">
        <v>2</v>
      </c>
      <c r="AA1315" s="126">
        <v>10</v>
      </c>
      <c r="AB1315" s="126">
        <v>3</v>
      </c>
      <c r="AG1315" t="str">
        <f t="shared" si="290"/>
        <v>Strafford</v>
      </c>
      <c r="AH1315" t="s">
        <v>796</v>
      </c>
      <c r="AI1315">
        <v>1</v>
      </c>
      <c r="AK1315">
        <v>1</v>
      </c>
      <c r="AL1315" s="105">
        <v>50</v>
      </c>
      <c r="AM1315" s="107">
        <v>17</v>
      </c>
      <c r="AN1315" s="107">
        <v>50</v>
      </c>
      <c r="AO1315" s="111">
        <v>70675</v>
      </c>
      <c r="AP1315" s="111">
        <f t="shared" si="289"/>
        <v>50017</v>
      </c>
      <c r="AQ1315" s="8" t="s">
        <v>2345</v>
      </c>
      <c r="AR1315">
        <f t="shared" ref="AR1315:AR1368" si="297">AL1315*100000+AO1315</f>
        <v>5070675</v>
      </c>
      <c r="AV1315">
        <v>44.34</v>
      </c>
      <c r="AW1315">
        <v>0.11</v>
      </c>
      <c r="AX1315">
        <v>44.22</v>
      </c>
    </row>
    <row r="1316" spans="1:50" ht="13" hidden="1" customHeight="1" outlineLevel="1">
      <c r="A1316" t="s">
        <v>137</v>
      </c>
      <c r="B1316" s="8" t="s">
        <v>2255</v>
      </c>
      <c r="C1316" s="1">
        <f t="shared" si="291"/>
        <v>137</v>
      </c>
      <c r="D1316" s="8">
        <f>IF(N1316&gt;0, RANK(N1316,(N1316:P1316,Q1316:AE1316)),0)</f>
        <v>0</v>
      </c>
      <c r="E1316" s="8">
        <f>IF(O1316&gt;0,RANK(O1316,(N1316:P1316,Q1316:AE1316)),0)</f>
        <v>2</v>
      </c>
      <c r="F1316" s="8">
        <f t="shared" si="292"/>
        <v>1</v>
      </c>
      <c r="G1316" s="61">
        <f t="shared" si="287"/>
        <v>23</v>
      </c>
      <c r="H1316" s="66">
        <f t="shared" si="288"/>
        <v>0.16788321167883211</v>
      </c>
      <c r="I1316" s="7"/>
      <c r="J1316" s="2">
        <f t="shared" si="293"/>
        <v>0</v>
      </c>
      <c r="K1316" s="2">
        <f t="shared" si="294"/>
        <v>0.38686131386861317</v>
      </c>
      <c r="L1316" s="2">
        <f t="shared" si="295"/>
        <v>0.55474452554744524</v>
      </c>
      <c r="M1316" s="2">
        <f t="shared" si="296"/>
        <v>5.8394160583941535E-2</v>
      </c>
      <c r="N1316" s="126"/>
      <c r="O1316" s="126">
        <v>53</v>
      </c>
      <c r="P1316" s="126">
        <v>76</v>
      </c>
      <c r="Q1316" s="126"/>
      <c r="R1316" s="126"/>
      <c r="S1316" s="126"/>
      <c r="T1316" s="126"/>
      <c r="U1316" s="126"/>
      <c r="V1316" s="126"/>
      <c r="W1316" s="126"/>
      <c r="X1316" s="126">
        <v>0</v>
      </c>
      <c r="Y1316" s="126">
        <v>0</v>
      </c>
      <c r="Z1316" s="126">
        <v>1</v>
      </c>
      <c r="AA1316" s="126">
        <v>6</v>
      </c>
      <c r="AB1316" s="126">
        <v>1</v>
      </c>
      <c r="AG1316" t="str">
        <f t="shared" si="290"/>
        <v>Stratton</v>
      </c>
      <c r="AH1316" t="s">
        <v>1474</v>
      </c>
      <c r="AI1316">
        <v>1</v>
      </c>
      <c r="AK1316">
        <v>1</v>
      </c>
      <c r="AL1316" s="105">
        <v>50</v>
      </c>
      <c r="AM1316" s="107">
        <v>25</v>
      </c>
      <c r="AN1316" s="107">
        <v>75</v>
      </c>
      <c r="AO1316" s="111">
        <v>70750</v>
      </c>
      <c r="AP1316" s="111">
        <f t="shared" si="289"/>
        <v>50025</v>
      </c>
      <c r="AQ1316" s="8" t="s">
        <v>2345</v>
      </c>
      <c r="AR1316">
        <f t="shared" si="297"/>
        <v>5070750</v>
      </c>
      <c r="AV1316">
        <v>46.93</v>
      </c>
      <c r="AW1316">
        <v>0.54</v>
      </c>
      <c r="AX1316">
        <v>46.39</v>
      </c>
    </row>
    <row r="1317" spans="1:50" ht="13" hidden="1" customHeight="1" outlineLevel="1">
      <c r="A1317" t="s">
        <v>110</v>
      </c>
      <c r="B1317" s="8" t="s">
        <v>2255</v>
      </c>
      <c r="C1317" s="1">
        <f t="shared" si="291"/>
        <v>301</v>
      </c>
      <c r="D1317" s="8">
        <f>IF(N1317&gt;0, RANK(N1317,(N1317:P1317,Q1317:AE1317)),0)</f>
        <v>0</v>
      </c>
      <c r="E1317" s="8">
        <f>IF(O1317&gt;0,RANK(O1317,(N1317:P1317,Q1317:AE1317)),0)</f>
        <v>2</v>
      </c>
      <c r="F1317" s="8">
        <f t="shared" si="292"/>
        <v>1</v>
      </c>
      <c r="G1317" s="61">
        <f t="shared" si="287"/>
        <v>109</v>
      </c>
      <c r="H1317" s="66">
        <f t="shared" si="288"/>
        <v>0.36212624584717606</v>
      </c>
      <c r="I1317" s="7"/>
      <c r="J1317" s="2">
        <f t="shared" si="293"/>
        <v>0</v>
      </c>
      <c r="K1317" s="2">
        <f t="shared" si="294"/>
        <v>0.30897009966777411</v>
      </c>
      <c r="L1317" s="2">
        <f t="shared" si="295"/>
        <v>0.67109634551495012</v>
      </c>
      <c r="M1317" s="2">
        <f t="shared" si="296"/>
        <v>1.9933554817275767E-2</v>
      </c>
      <c r="N1317" s="126"/>
      <c r="O1317" s="126">
        <v>93</v>
      </c>
      <c r="P1317" s="126">
        <v>202</v>
      </c>
      <c r="Q1317" s="126"/>
      <c r="R1317" s="126"/>
      <c r="S1317" s="126"/>
      <c r="T1317" s="126"/>
      <c r="U1317" s="126"/>
      <c r="V1317" s="126"/>
      <c r="W1317" s="126"/>
      <c r="X1317" s="126">
        <v>0</v>
      </c>
      <c r="Y1317" s="126">
        <v>0</v>
      </c>
      <c r="Z1317" s="126">
        <v>0</v>
      </c>
      <c r="AA1317" s="126">
        <v>5</v>
      </c>
      <c r="AB1317" s="126">
        <v>1</v>
      </c>
      <c r="AG1317" t="str">
        <f t="shared" si="290"/>
        <v>Sudbury</v>
      </c>
      <c r="AH1317" t="s">
        <v>689</v>
      </c>
      <c r="AI1317">
        <v>1</v>
      </c>
      <c r="AK1317">
        <v>1</v>
      </c>
      <c r="AL1317" s="105">
        <v>50</v>
      </c>
      <c r="AM1317" s="107">
        <v>21</v>
      </c>
      <c r="AN1317" s="107">
        <v>115</v>
      </c>
      <c r="AO1317" s="111">
        <v>71050</v>
      </c>
      <c r="AP1317" s="111">
        <f t="shared" si="289"/>
        <v>50021</v>
      </c>
      <c r="AQ1317" s="8" t="s">
        <v>2345</v>
      </c>
      <c r="AR1317">
        <f t="shared" si="297"/>
        <v>5071050</v>
      </c>
      <c r="AV1317">
        <v>22.2</v>
      </c>
      <c r="AW1317">
        <v>0.7</v>
      </c>
      <c r="AX1317">
        <v>21.5</v>
      </c>
    </row>
    <row r="1318" spans="1:50" ht="13" hidden="1" customHeight="1" outlineLevel="1">
      <c r="A1318" t="s">
        <v>311</v>
      </c>
      <c r="B1318" s="8" t="s">
        <v>2255</v>
      </c>
      <c r="C1318" s="1">
        <f t="shared" si="291"/>
        <v>471</v>
      </c>
      <c r="D1318" s="8">
        <f>IF(N1318&gt;0, RANK(N1318,(N1318:P1318,Q1318:AE1318)),0)</f>
        <v>0</v>
      </c>
      <c r="E1318" s="8">
        <f>IF(O1318&gt;0,RANK(O1318,(N1318:P1318,Q1318:AE1318)),0)</f>
        <v>2</v>
      </c>
      <c r="F1318" s="8">
        <f t="shared" si="292"/>
        <v>1</v>
      </c>
      <c r="G1318" s="61">
        <f t="shared" si="287"/>
        <v>186</v>
      </c>
      <c r="H1318" s="66">
        <f t="shared" si="288"/>
        <v>0.39490445859872614</v>
      </c>
      <c r="I1318" s="7"/>
      <c r="J1318" s="2">
        <f t="shared" si="293"/>
        <v>0</v>
      </c>
      <c r="K1318" s="2">
        <f t="shared" si="294"/>
        <v>0.27176220806794055</v>
      </c>
      <c r="L1318" s="2">
        <f t="shared" si="295"/>
        <v>0.66666666666666663</v>
      </c>
      <c r="M1318" s="2">
        <f t="shared" si="296"/>
        <v>6.1571125265392879E-2</v>
      </c>
      <c r="N1318" s="126"/>
      <c r="O1318" s="126">
        <v>128</v>
      </c>
      <c r="P1318" s="126">
        <v>314</v>
      </c>
      <c r="Q1318" s="126"/>
      <c r="R1318" s="126"/>
      <c r="S1318" s="126"/>
      <c r="T1318" s="126"/>
      <c r="U1318" s="126"/>
      <c r="V1318" s="126"/>
      <c r="W1318" s="126"/>
      <c r="X1318" s="126">
        <v>0</v>
      </c>
      <c r="Y1318" s="126">
        <v>6</v>
      </c>
      <c r="Z1318" s="126">
        <v>2</v>
      </c>
      <c r="AA1318" s="126">
        <v>15</v>
      </c>
      <c r="AB1318" s="126">
        <v>6</v>
      </c>
      <c r="AG1318" t="str">
        <f t="shared" si="290"/>
        <v>Sunderland</v>
      </c>
      <c r="AH1318" t="s">
        <v>3</v>
      </c>
      <c r="AI1318">
        <v>1</v>
      </c>
      <c r="AK1318">
        <v>1</v>
      </c>
      <c r="AL1318" s="105">
        <v>50</v>
      </c>
      <c r="AM1318" s="107">
        <v>3</v>
      </c>
      <c r="AN1318" s="107">
        <v>70</v>
      </c>
      <c r="AO1318" s="111">
        <v>71425</v>
      </c>
      <c r="AP1318" s="111">
        <f t="shared" si="289"/>
        <v>50003</v>
      </c>
      <c r="AQ1318" s="8" t="s">
        <v>2345</v>
      </c>
      <c r="AR1318">
        <f t="shared" si="297"/>
        <v>5071425</v>
      </c>
      <c r="AV1318">
        <v>45.65</v>
      </c>
      <c r="AW1318">
        <v>0.25</v>
      </c>
      <c r="AX1318">
        <v>45.4</v>
      </c>
    </row>
    <row r="1319" spans="1:50" ht="13" hidden="1" customHeight="1" outlineLevel="1">
      <c r="A1319" t="s">
        <v>131</v>
      </c>
      <c r="B1319" s="8" t="s">
        <v>2255</v>
      </c>
      <c r="C1319" s="1">
        <f t="shared" si="291"/>
        <v>426</v>
      </c>
      <c r="D1319" s="8">
        <f>IF(N1319&gt;0, RANK(N1319,(N1319:P1319,Q1319:AE1319)),0)</f>
        <v>0</v>
      </c>
      <c r="E1319" s="8">
        <f>IF(O1319&gt;0,RANK(O1319,(N1319:P1319,Q1319:AE1319)),0)</f>
        <v>2</v>
      </c>
      <c r="F1319" s="8">
        <f t="shared" si="292"/>
        <v>1</v>
      </c>
      <c r="G1319" s="61">
        <f t="shared" si="287"/>
        <v>118</v>
      </c>
      <c r="H1319" s="66">
        <f t="shared" si="288"/>
        <v>0.27699530516431925</v>
      </c>
      <c r="I1319" s="7"/>
      <c r="J1319" s="2">
        <f t="shared" si="293"/>
        <v>0</v>
      </c>
      <c r="K1319" s="2">
        <f t="shared" si="294"/>
        <v>0.34272300469483569</v>
      </c>
      <c r="L1319" s="2">
        <f t="shared" si="295"/>
        <v>0.61971830985915488</v>
      </c>
      <c r="M1319" s="2">
        <f t="shared" si="296"/>
        <v>3.7558685446009377E-2</v>
      </c>
      <c r="N1319" s="126"/>
      <c r="O1319" s="126">
        <v>146</v>
      </c>
      <c r="P1319" s="126">
        <v>264</v>
      </c>
      <c r="Q1319" s="126"/>
      <c r="R1319" s="126"/>
      <c r="S1319" s="126"/>
      <c r="T1319" s="126"/>
      <c r="U1319" s="126"/>
      <c r="V1319" s="126"/>
      <c r="W1319" s="126"/>
      <c r="X1319" s="126">
        <v>0</v>
      </c>
      <c r="Y1319" s="126">
        <v>3</v>
      </c>
      <c r="Z1319" s="126">
        <v>1</v>
      </c>
      <c r="AA1319" s="126">
        <v>10</v>
      </c>
      <c r="AB1319" s="126">
        <v>2</v>
      </c>
      <c r="AG1319" t="str">
        <f t="shared" si="290"/>
        <v>Sutton</v>
      </c>
      <c r="AH1319" t="s">
        <v>737</v>
      </c>
      <c r="AI1319">
        <v>1</v>
      </c>
      <c r="AK1319">
        <v>1</v>
      </c>
      <c r="AL1319" s="105">
        <v>50</v>
      </c>
      <c r="AM1319" s="107">
        <v>5</v>
      </c>
      <c r="AN1319" s="107">
        <v>70</v>
      </c>
      <c r="AO1319" s="111">
        <v>71575</v>
      </c>
      <c r="AP1319" s="111">
        <f t="shared" si="289"/>
        <v>50005</v>
      </c>
      <c r="AQ1319" s="8" t="s">
        <v>2345</v>
      </c>
      <c r="AR1319">
        <f t="shared" si="297"/>
        <v>5071575</v>
      </c>
      <c r="AV1319">
        <v>38.369999999999997</v>
      </c>
      <c r="AW1319">
        <v>0.11</v>
      </c>
      <c r="AX1319">
        <v>38.26</v>
      </c>
    </row>
    <row r="1320" spans="1:50" ht="13" hidden="1" customHeight="1" outlineLevel="1">
      <c r="A1320" t="s">
        <v>312</v>
      </c>
      <c r="B1320" s="8" t="s">
        <v>2255</v>
      </c>
      <c r="C1320" s="1">
        <f t="shared" si="291"/>
        <v>2427</v>
      </c>
      <c r="D1320" s="8">
        <f>IF(N1320&gt;0, RANK(N1320,(N1320:P1320,Q1320:AE1320)),0)</f>
        <v>0</v>
      </c>
      <c r="E1320" s="8">
        <f>IF(O1320&gt;0,RANK(O1320,(N1320:P1320,Q1320:AE1320)),0)</f>
        <v>2</v>
      </c>
      <c r="F1320" s="8">
        <f t="shared" si="292"/>
        <v>1</v>
      </c>
      <c r="G1320" s="61">
        <f t="shared" si="287"/>
        <v>954</v>
      </c>
      <c r="H1320" s="66">
        <f t="shared" si="288"/>
        <v>0.39307787391841781</v>
      </c>
      <c r="I1320" s="7"/>
      <c r="J1320" s="2">
        <f t="shared" si="293"/>
        <v>0</v>
      </c>
      <c r="K1320" s="2">
        <f t="shared" si="294"/>
        <v>0.28388957560774619</v>
      </c>
      <c r="L1320" s="2">
        <f t="shared" si="295"/>
        <v>0.67696744952616394</v>
      </c>
      <c r="M1320" s="2">
        <f t="shared" si="296"/>
        <v>3.9142974866089864E-2</v>
      </c>
      <c r="N1320" s="126"/>
      <c r="O1320" s="126">
        <v>689</v>
      </c>
      <c r="P1320" s="126">
        <v>1643</v>
      </c>
      <c r="Q1320" s="126"/>
      <c r="R1320" s="126"/>
      <c r="S1320" s="126"/>
      <c r="T1320" s="126"/>
      <c r="U1320" s="126"/>
      <c r="V1320" s="126"/>
      <c r="W1320" s="126"/>
      <c r="X1320" s="126">
        <v>2</v>
      </c>
      <c r="Y1320" s="126">
        <v>46</v>
      </c>
      <c r="Z1320" s="126">
        <v>4</v>
      </c>
      <c r="AA1320" s="126">
        <v>36</v>
      </c>
      <c r="AB1320" s="126">
        <v>7</v>
      </c>
      <c r="AG1320" t="str">
        <f t="shared" si="290"/>
        <v>Swanton</v>
      </c>
      <c r="AH1320" t="s">
        <v>501</v>
      </c>
      <c r="AI1320">
        <v>1</v>
      </c>
      <c r="AK1320">
        <v>1</v>
      </c>
      <c r="AL1320" s="105">
        <v>50</v>
      </c>
      <c r="AM1320" s="107">
        <v>11</v>
      </c>
      <c r="AN1320" s="107">
        <v>80</v>
      </c>
      <c r="AO1320" s="111">
        <v>71725</v>
      </c>
      <c r="AP1320" s="111">
        <f t="shared" si="289"/>
        <v>50011</v>
      </c>
      <c r="AQ1320" s="8" t="s">
        <v>2345</v>
      </c>
      <c r="AR1320">
        <f t="shared" si="297"/>
        <v>5071725</v>
      </c>
      <c r="AV1320">
        <v>61.66</v>
      </c>
      <c r="AW1320">
        <v>13.26</v>
      </c>
      <c r="AX1320">
        <v>48.41</v>
      </c>
    </row>
    <row r="1321" spans="1:50" ht="13" hidden="1" customHeight="1" outlineLevel="1">
      <c r="A1321" t="s">
        <v>1716</v>
      </c>
      <c r="B1321" s="8" t="s">
        <v>2255</v>
      </c>
      <c r="C1321" s="1">
        <f t="shared" si="291"/>
        <v>1502</v>
      </c>
      <c r="D1321" s="8">
        <f>IF(N1321&gt;0, RANK(N1321,(N1321:P1321,Q1321:AE1321)),0)</f>
        <v>0</v>
      </c>
      <c r="E1321" s="8">
        <f>IF(O1321&gt;0,RANK(O1321,(N1321:P1321,Q1321:AE1321)),0)</f>
        <v>2</v>
      </c>
      <c r="F1321" s="8">
        <f t="shared" si="292"/>
        <v>1</v>
      </c>
      <c r="G1321" s="61">
        <f t="shared" si="287"/>
        <v>973</v>
      </c>
      <c r="H1321" s="66">
        <f t="shared" si="288"/>
        <v>0.64780292942743012</v>
      </c>
      <c r="I1321" s="7"/>
      <c r="J1321" s="2">
        <f t="shared" si="293"/>
        <v>0</v>
      </c>
      <c r="K1321" s="2">
        <f t="shared" si="294"/>
        <v>0.16577896138482023</v>
      </c>
      <c r="L1321" s="2">
        <f t="shared" si="295"/>
        <v>0.8135818908122503</v>
      </c>
      <c r="M1321" s="2">
        <f t="shared" si="296"/>
        <v>2.0639147802929525E-2</v>
      </c>
      <c r="N1321" s="126"/>
      <c r="O1321" s="126">
        <v>249</v>
      </c>
      <c r="P1321" s="126">
        <v>1222</v>
      </c>
      <c r="Q1321" s="126"/>
      <c r="R1321" s="126"/>
      <c r="S1321" s="126"/>
      <c r="T1321" s="126"/>
      <c r="U1321" s="126"/>
      <c r="V1321" s="126"/>
      <c r="W1321" s="126"/>
      <c r="X1321" s="126">
        <v>0</v>
      </c>
      <c r="Y1321" s="126">
        <v>3</v>
      </c>
      <c r="Z1321" s="126">
        <v>4</v>
      </c>
      <c r="AA1321" s="126">
        <v>17</v>
      </c>
      <c r="AB1321" s="126">
        <v>7</v>
      </c>
      <c r="AG1321" t="str">
        <f t="shared" si="290"/>
        <v>Thetford</v>
      </c>
      <c r="AH1321" t="s">
        <v>796</v>
      </c>
      <c r="AI1321">
        <v>1</v>
      </c>
      <c r="AK1321">
        <v>1</v>
      </c>
      <c r="AL1321" s="105">
        <v>50</v>
      </c>
      <c r="AM1321" s="107">
        <v>17</v>
      </c>
      <c r="AN1321" s="107">
        <v>55</v>
      </c>
      <c r="AO1321" s="111">
        <v>72400</v>
      </c>
      <c r="AP1321" s="111">
        <f t="shared" si="289"/>
        <v>50017</v>
      </c>
      <c r="AQ1321" s="8" t="s">
        <v>2345</v>
      </c>
      <c r="AR1321">
        <f t="shared" si="297"/>
        <v>5072400</v>
      </c>
      <c r="AV1321">
        <v>44.16</v>
      </c>
      <c r="AW1321">
        <v>0.6</v>
      </c>
      <c r="AX1321">
        <v>43.56</v>
      </c>
    </row>
    <row r="1322" spans="1:50" ht="13" hidden="1" customHeight="1" outlineLevel="1">
      <c r="A1322" t="s">
        <v>1684</v>
      </c>
      <c r="B1322" s="8" t="s">
        <v>2255</v>
      </c>
      <c r="C1322" s="1">
        <f t="shared" si="291"/>
        <v>289</v>
      </c>
      <c r="D1322" s="8">
        <f>IF(N1322&gt;0, RANK(N1322,(N1322:P1322,Q1322:AE1322)),0)</f>
        <v>0</v>
      </c>
      <c r="E1322" s="8">
        <f>IF(O1322&gt;0,RANK(O1322,(N1322:P1322,Q1322:AE1322)),0)</f>
        <v>2</v>
      </c>
      <c r="F1322" s="8">
        <f t="shared" si="292"/>
        <v>1</v>
      </c>
      <c r="G1322" s="61">
        <f t="shared" si="287"/>
        <v>114</v>
      </c>
      <c r="H1322" s="66">
        <f t="shared" si="288"/>
        <v>0.3944636678200692</v>
      </c>
      <c r="I1322" s="7"/>
      <c r="J1322" s="2">
        <f t="shared" si="293"/>
        <v>0</v>
      </c>
      <c r="K1322" s="2">
        <f t="shared" si="294"/>
        <v>0.28027681660899656</v>
      </c>
      <c r="L1322" s="2">
        <f t="shared" si="295"/>
        <v>0.67474048442906576</v>
      </c>
      <c r="M1322" s="2">
        <f t="shared" si="296"/>
        <v>4.4982698961937628E-2</v>
      </c>
      <c r="N1322" s="126"/>
      <c r="O1322" s="126">
        <v>81</v>
      </c>
      <c r="P1322" s="126">
        <v>195</v>
      </c>
      <c r="Q1322" s="126"/>
      <c r="R1322" s="126"/>
      <c r="S1322" s="126"/>
      <c r="T1322" s="126"/>
      <c r="U1322" s="126"/>
      <c r="V1322" s="126"/>
      <c r="W1322" s="126"/>
      <c r="X1322" s="126">
        <v>0</v>
      </c>
      <c r="Y1322" s="126">
        <v>2</v>
      </c>
      <c r="Z1322" s="126">
        <v>2</v>
      </c>
      <c r="AA1322" s="126">
        <v>6</v>
      </c>
      <c r="AB1322" s="126">
        <v>3</v>
      </c>
      <c r="AG1322" t="str">
        <f t="shared" si="290"/>
        <v>Tinmouth</v>
      </c>
      <c r="AH1322" t="s">
        <v>689</v>
      </c>
      <c r="AI1322">
        <v>1</v>
      </c>
      <c r="AK1322">
        <v>1</v>
      </c>
      <c r="AL1322" s="105">
        <v>50</v>
      </c>
      <c r="AM1322" s="107">
        <v>21</v>
      </c>
      <c r="AN1322" s="107">
        <v>120</v>
      </c>
      <c r="AO1322" s="111">
        <v>72925</v>
      </c>
      <c r="AP1322" s="111">
        <f t="shared" si="289"/>
        <v>50021</v>
      </c>
      <c r="AQ1322" s="8" t="s">
        <v>2345</v>
      </c>
      <c r="AR1322">
        <f t="shared" si="297"/>
        <v>5072925</v>
      </c>
      <c r="AV1322">
        <v>28.41</v>
      </c>
      <c r="AW1322">
        <v>0.12</v>
      </c>
      <c r="AX1322">
        <v>28.28</v>
      </c>
    </row>
    <row r="1323" spans="1:50" ht="13" hidden="1" customHeight="1" outlineLevel="1">
      <c r="A1323" t="s">
        <v>1877</v>
      </c>
      <c r="B1323" s="8" t="s">
        <v>2255</v>
      </c>
      <c r="C1323" s="1">
        <f t="shared" si="291"/>
        <v>499</v>
      </c>
      <c r="D1323" s="8">
        <f>IF(N1323&gt;0, RANK(N1323,(N1323:P1323,Q1323:AE1323)),0)</f>
        <v>0</v>
      </c>
      <c r="E1323" s="8">
        <f>IF(O1323&gt;0,RANK(O1323,(N1323:P1323,Q1323:AE1323)),0)</f>
        <v>2</v>
      </c>
      <c r="F1323" s="8">
        <f t="shared" si="292"/>
        <v>1</v>
      </c>
      <c r="G1323" s="61">
        <f t="shared" si="287"/>
        <v>148</v>
      </c>
      <c r="H1323" s="66">
        <f t="shared" si="288"/>
        <v>0.29659318637274551</v>
      </c>
      <c r="I1323" s="7"/>
      <c r="J1323" s="2">
        <f t="shared" si="293"/>
        <v>0</v>
      </c>
      <c r="K1323" s="2">
        <f t="shared" si="294"/>
        <v>0.33066132264529058</v>
      </c>
      <c r="L1323" s="2">
        <f t="shared" si="295"/>
        <v>0.62725450901803603</v>
      </c>
      <c r="M1323" s="2">
        <f t="shared" si="296"/>
        <v>4.2084168336673389E-2</v>
      </c>
      <c r="N1323" s="126"/>
      <c r="O1323" s="126">
        <v>165</v>
      </c>
      <c r="P1323" s="126">
        <v>313</v>
      </c>
      <c r="Q1323" s="126"/>
      <c r="R1323" s="126"/>
      <c r="S1323" s="126"/>
      <c r="T1323" s="126"/>
      <c r="U1323" s="126"/>
      <c r="V1323" s="126"/>
      <c r="W1323" s="126"/>
      <c r="X1323" s="126">
        <v>0</v>
      </c>
      <c r="Y1323" s="126">
        <v>4</v>
      </c>
      <c r="Z1323" s="126">
        <v>5</v>
      </c>
      <c r="AA1323" s="126">
        <v>11</v>
      </c>
      <c r="AB1323" s="126">
        <v>1</v>
      </c>
      <c r="AG1323" t="str">
        <f t="shared" si="290"/>
        <v>Topsham</v>
      </c>
      <c r="AH1323" t="s">
        <v>796</v>
      </c>
      <c r="AI1323">
        <v>1</v>
      </c>
      <c r="AK1323">
        <v>1</v>
      </c>
      <c r="AL1323" s="105">
        <v>50</v>
      </c>
      <c r="AM1323" s="107">
        <v>17</v>
      </c>
      <c r="AN1323" s="107">
        <v>60</v>
      </c>
      <c r="AO1323" s="111">
        <v>73075</v>
      </c>
      <c r="AP1323" s="111">
        <f t="shared" si="289"/>
        <v>50017</v>
      </c>
      <c r="AQ1323" s="8" t="s">
        <v>2345</v>
      </c>
      <c r="AR1323">
        <f t="shared" si="297"/>
        <v>5073075</v>
      </c>
      <c r="AV1323">
        <v>48.98</v>
      </c>
      <c r="AW1323">
        <v>0.05</v>
      </c>
      <c r="AX1323">
        <v>48.93</v>
      </c>
    </row>
    <row r="1324" spans="1:50" ht="13" hidden="1" customHeight="1" outlineLevel="1">
      <c r="A1324" t="s">
        <v>2510</v>
      </c>
      <c r="B1324" s="8" t="s">
        <v>2255</v>
      </c>
      <c r="C1324" s="1">
        <f t="shared" si="291"/>
        <v>634</v>
      </c>
      <c r="D1324" s="8">
        <f>IF(N1324&gt;0, RANK(N1324,(N1324:P1324,Q1324:AE1324)),0)</f>
        <v>0</v>
      </c>
      <c r="E1324" s="8">
        <f>IF(O1324&gt;0,RANK(O1324,(N1324:P1324,Q1324:AE1324)),0)</f>
        <v>2</v>
      </c>
      <c r="F1324" s="8">
        <f t="shared" si="292"/>
        <v>1</v>
      </c>
      <c r="G1324" s="61">
        <f t="shared" si="287"/>
        <v>298</v>
      </c>
      <c r="H1324" s="66">
        <f t="shared" si="288"/>
        <v>0.47003154574132494</v>
      </c>
      <c r="I1324" s="7"/>
      <c r="J1324" s="2">
        <f t="shared" si="293"/>
        <v>0</v>
      </c>
      <c r="K1324" s="2">
        <f t="shared" si="294"/>
        <v>0.23817034700315456</v>
      </c>
      <c r="L1324" s="2">
        <f t="shared" si="295"/>
        <v>0.70820189274447953</v>
      </c>
      <c r="M1324" s="2">
        <f t="shared" si="296"/>
        <v>5.362776025236593E-2</v>
      </c>
      <c r="N1324" s="126"/>
      <c r="O1324" s="126">
        <v>151</v>
      </c>
      <c r="P1324" s="126">
        <v>449</v>
      </c>
      <c r="Q1324" s="126"/>
      <c r="R1324" s="126"/>
      <c r="S1324" s="126"/>
      <c r="T1324" s="126"/>
      <c r="U1324" s="126"/>
      <c r="V1324" s="126"/>
      <c r="W1324" s="126"/>
      <c r="X1324" s="126">
        <v>0</v>
      </c>
      <c r="Y1324" s="126">
        <v>5</v>
      </c>
      <c r="Z1324" s="126">
        <v>0</v>
      </c>
      <c r="AA1324" s="126">
        <v>19</v>
      </c>
      <c r="AB1324" s="126">
        <v>10</v>
      </c>
      <c r="AG1324" t="str">
        <f t="shared" si="290"/>
        <v>Townshend</v>
      </c>
      <c r="AH1324" t="s">
        <v>1474</v>
      </c>
      <c r="AI1324">
        <v>1</v>
      </c>
      <c r="AK1324">
        <v>1</v>
      </c>
      <c r="AL1324" s="105">
        <v>50</v>
      </c>
      <c r="AM1324" s="107">
        <v>25</v>
      </c>
      <c r="AN1324" s="107">
        <v>80</v>
      </c>
      <c r="AO1324" s="111">
        <v>73300</v>
      </c>
      <c r="AP1324" s="111">
        <f t="shared" si="289"/>
        <v>50025</v>
      </c>
      <c r="AQ1324" s="8" t="s">
        <v>2345</v>
      </c>
      <c r="AR1324">
        <f t="shared" si="297"/>
        <v>5073300</v>
      </c>
      <c r="AV1324">
        <v>42.78</v>
      </c>
      <c r="AW1324">
        <v>0.06</v>
      </c>
      <c r="AX1324">
        <v>42.72</v>
      </c>
    </row>
    <row r="1325" spans="1:50" ht="13" hidden="1" customHeight="1" outlineLevel="1">
      <c r="A1325" t="s">
        <v>2124</v>
      </c>
      <c r="B1325" s="8" t="s">
        <v>2255</v>
      </c>
      <c r="C1325" s="1">
        <f t="shared" si="291"/>
        <v>634</v>
      </c>
      <c r="D1325" s="8">
        <f>IF(N1325&gt;0, RANK(N1325,(N1325:P1325,Q1325:AE1325)),0)</f>
        <v>0</v>
      </c>
      <c r="E1325" s="8">
        <f>IF(O1325&gt;0,RANK(O1325,(N1325:P1325,Q1325:AE1325)),0)</f>
        <v>2</v>
      </c>
      <c r="F1325" s="8">
        <f t="shared" si="292"/>
        <v>1</v>
      </c>
      <c r="G1325" s="61">
        <f t="shared" si="287"/>
        <v>290</v>
      </c>
      <c r="H1325" s="66">
        <f t="shared" si="288"/>
        <v>0.45741324921135645</v>
      </c>
      <c r="I1325" s="7"/>
      <c r="J1325" s="2">
        <f t="shared" si="293"/>
        <v>0</v>
      </c>
      <c r="K1325" s="2">
        <f t="shared" si="294"/>
        <v>0.25709779179810727</v>
      </c>
      <c r="L1325" s="2">
        <f t="shared" si="295"/>
        <v>0.71451104100946372</v>
      </c>
      <c r="M1325" s="2">
        <f t="shared" si="296"/>
        <v>2.8391167192429068E-2</v>
      </c>
      <c r="N1325" s="126"/>
      <c r="O1325" s="126">
        <v>163</v>
      </c>
      <c r="P1325" s="126">
        <v>453</v>
      </c>
      <c r="Q1325" s="126"/>
      <c r="R1325" s="126"/>
      <c r="S1325" s="126"/>
      <c r="T1325" s="126"/>
      <c r="U1325" s="126"/>
      <c r="V1325" s="126"/>
      <c r="W1325" s="126"/>
      <c r="X1325" s="126">
        <v>1</v>
      </c>
      <c r="Y1325" s="126">
        <v>4</v>
      </c>
      <c r="Z1325" s="126">
        <v>2</v>
      </c>
      <c r="AA1325" s="126">
        <v>7</v>
      </c>
      <c r="AB1325" s="126">
        <v>4</v>
      </c>
      <c r="AG1325" t="str">
        <f t="shared" si="290"/>
        <v>Troy</v>
      </c>
      <c r="AH1325" t="s">
        <v>325</v>
      </c>
      <c r="AI1325">
        <v>1</v>
      </c>
      <c r="AK1325">
        <v>1</v>
      </c>
      <c r="AL1325" s="105">
        <v>50</v>
      </c>
      <c r="AM1325" s="107">
        <v>19</v>
      </c>
      <c r="AN1325" s="107">
        <v>85</v>
      </c>
      <c r="AO1325" s="111">
        <v>73525</v>
      </c>
      <c r="AP1325" s="111">
        <f t="shared" si="289"/>
        <v>50019</v>
      </c>
      <c r="AQ1325" s="8" t="s">
        <v>2345</v>
      </c>
      <c r="AR1325">
        <f t="shared" si="297"/>
        <v>5073525</v>
      </c>
      <c r="AV1325">
        <v>36.06</v>
      </c>
      <c r="AW1325">
        <v>0</v>
      </c>
      <c r="AX1325">
        <v>36.06</v>
      </c>
    </row>
    <row r="1326" spans="1:50" ht="13" hidden="1" customHeight="1" outlineLevel="1">
      <c r="A1326" t="s">
        <v>2511</v>
      </c>
      <c r="B1326" s="8" t="s">
        <v>2255</v>
      </c>
      <c r="C1326" s="1">
        <f t="shared" si="291"/>
        <v>755</v>
      </c>
      <c r="D1326" s="8">
        <f>IF(N1326&gt;0, RANK(N1326,(N1326:P1326,Q1326:AE1326)),0)</f>
        <v>0</v>
      </c>
      <c r="E1326" s="8">
        <f>IF(O1326&gt;0,RANK(O1326,(N1326:P1326,Q1326:AE1326)),0)</f>
        <v>2</v>
      </c>
      <c r="F1326" s="8">
        <f t="shared" si="292"/>
        <v>1</v>
      </c>
      <c r="G1326" s="61">
        <f t="shared" si="287"/>
        <v>350</v>
      </c>
      <c r="H1326" s="66">
        <f t="shared" si="288"/>
        <v>0.46357615894039733</v>
      </c>
      <c r="I1326" s="7"/>
      <c r="J1326" s="2">
        <f t="shared" si="293"/>
        <v>0</v>
      </c>
      <c r="K1326" s="2">
        <f t="shared" si="294"/>
        <v>0.24238410596026491</v>
      </c>
      <c r="L1326" s="2">
        <f t="shared" si="295"/>
        <v>0.70596026490066222</v>
      </c>
      <c r="M1326" s="2">
        <f t="shared" si="296"/>
        <v>5.1655629139072845E-2</v>
      </c>
      <c r="N1326" s="126"/>
      <c r="O1326" s="126">
        <v>183</v>
      </c>
      <c r="P1326" s="126">
        <v>533</v>
      </c>
      <c r="Q1326" s="126"/>
      <c r="R1326" s="126"/>
      <c r="S1326" s="126"/>
      <c r="T1326" s="126"/>
      <c r="U1326" s="126"/>
      <c r="V1326" s="126"/>
      <c r="W1326" s="126"/>
      <c r="X1326" s="126">
        <v>0</v>
      </c>
      <c r="Y1326" s="126">
        <v>8</v>
      </c>
      <c r="Z1326" s="126">
        <v>11</v>
      </c>
      <c r="AA1326" s="126">
        <v>12</v>
      </c>
      <c r="AB1326" s="126">
        <v>8</v>
      </c>
      <c r="AG1326" t="str">
        <f t="shared" si="290"/>
        <v>Tunbridge</v>
      </c>
      <c r="AH1326" t="s">
        <v>796</v>
      </c>
      <c r="AI1326">
        <v>1</v>
      </c>
      <c r="AK1326">
        <v>1</v>
      </c>
      <c r="AL1326" s="105">
        <v>50</v>
      </c>
      <c r="AM1326" s="107">
        <v>17</v>
      </c>
      <c r="AN1326" s="107">
        <v>65</v>
      </c>
      <c r="AO1326" s="111">
        <v>73675</v>
      </c>
      <c r="AP1326" s="111">
        <f t="shared" si="289"/>
        <v>50017</v>
      </c>
      <c r="AQ1326" s="8" t="s">
        <v>2345</v>
      </c>
      <c r="AR1326">
        <f t="shared" si="297"/>
        <v>5073675</v>
      </c>
      <c r="AV1326">
        <v>44.76</v>
      </c>
      <c r="AW1326">
        <v>0.02</v>
      </c>
      <c r="AX1326">
        <v>44.73</v>
      </c>
    </row>
    <row r="1327" spans="1:50" ht="13" hidden="1" customHeight="1" outlineLevel="1">
      <c r="A1327" t="s">
        <v>1046</v>
      </c>
      <c r="B1327" s="8" t="s">
        <v>2255</v>
      </c>
      <c r="C1327" s="1">
        <f t="shared" si="291"/>
        <v>1808</v>
      </c>
      <c r="D1327" s="8">
        <f>IF(N1327&gt;0, RANK(N1327,(N1327:P1327,Q1327:AE1327)),0)</f>
        <v>0</v>
      </c>
      <c r="E1327" s="8">
        <f>IF(O1327&gt;0,RANK(O1327,(N1327:P1327,Q1327:AE1327)),0)</f>
        <v>2</v>
      </c>
      <c r="F1327" s="8">
        <f t="shared" si="292"/>
        <v>1</v>
      </c>
      <c r="G1327" s="61">
        <f t="shared" si="287"/>
        <v>836</v>
      </c>
      <c r="H1327" s="66">
        <f t="shared" si="288"/>
        <v>0.46238938053097345</v>
      </c>
      <c r="I1327" s="7"/>
      <c r="J1327" s="2">
        <f t="shared" si="293"/>
        <v>0</v>
      </c>
      <c r="K1327" s="2">
        <f t="shared" si="294"/>
        <v>0.25442477876106195</v>
      </c>
      <c r="L1327" s="2">
        <f t="shared" si="295"/>
        <v>0.7168141592920354</v>
      </c>
      <c r="M1327" s="2">
        <f t="shared" si="296"/>
        <v>2.8761061946902644E-2</v>
      </c>
      <c r="N1327" s="126"/>
      <c r="O1327" s="126">
        <v>460</v>
      </c>
      <c r="P1327" s="126">
        <v>1296</v>
      </c>
      <c r="Q1327" s="126"/>
      <c r="R1327" s="126"/>
      <c r="S1327" s="126"/>
      <c r="T1327" s="126"/>
      <c r="U1327" s="126"/>
      <c r="V1327" s="126"/>
      <c r="W1327" s="126"/>
      <c r="X1327" s="126">
        <v>5</v>
      </c>
      <c r="Y1327" s="126">
        <v>12</v>
      </c>
      <c r="Z1327" s="126">
        <v>4</v>
      </c>
      <c r="AA1327" s="126">
        <v>25</v>
      </c>
      <c r="AB1327" s="126">
        <v>6</v>
      </c>
      <c r="AG1327" t="str">
        <f t="shared" si="290"/>
        <v>Underhill</v>
      </c>
      <c r="AH1327" t="s">
        <v>1497</v>
      </c>
      <c r="AI1327">
        <v>1</v>
      </c>
      <c r="AK1327">
        <v>1</v>
      </c>
      <c r="AL1327" s="105">
        <v>50</v>
      </c>
      <c r="AM1327" s="107">
        <v>7</v>
      </c>
      <c r="AN1327" s="107">
        <v>75</v>
      </c>
      <c r="AO1327" s="111">
        <v>73975</v>
      </c>
      <c r="AP1327" s="111">
        <f t="shared" si="289"/>
        <v>50007</v>
      </c>
      <c r="AQ1327" s="8" t="s">
        <v>2345</v>
      </c>
      <c r="AR1327">
        <f t="shared" si="297"/>
        <v>5073975</v>
      </c>
      <c r="AV1327">
        <v>51.4</v>
      </c>
      <c r="AW1327">
        <v>0.05</v>
      </c>
      <c r="AX1327">
        <v>51.35</v>
      </c>
    </row>
    <row r="1328" spans="1:50" ht="13" hidden="1" customHeight="1" outlineLevel="1">
      <c r="A1328" t="s">
        <v>351</v>
      </c>
      <c r="B1328" s="8" t="s">
        <v>2255</v>
      </c>
      <c r="C1328" s="1">
        <f t="shared" si="291"/>
        <v>1119</v>
      </c>
      <c r="D1328" s="8">
        <f>IF(N1328&gt;0, RANK(N1328,(N1328:P1328,Q1328:AE1328)),0)</f>
        <v>0</v>
      </c>
      <c r="E1328" s="8">
        <f>IF(O1328&gt;0,RANK(O1328,(N1328:P1328,Q1328:AE1328)),0)</f>
        <v>2</v>
      </c>
      <c r="F1328" s="8">
        <f t="shared" si="292"/>
        <v>1</v>
      </c>
      <c r="G1328" s="61">
        <f t="shared" si="287"/>
        <v>612</v>
      </c>
      <c r="H1328" s="66">
        <f t="shared" si="288"/>
        <v>0.54691689008042899</v>
      </c>
      <c r="I1328" s="7"/>
      <c r="J1328" s="2">
        <f t="shared" si="293"/>
        <v>0</v>
      </c>
      <c r="K1328" s="2">
        <f t="shared" si="294"/>
        <v>0.20732797140303844</v>
      </c>
      <c r="L1328" s="2">
        <f t="shared" si="295"/>
        <v>0.75424486148346737</v>
      </c>
      <c r="M1328" s="2">
        <f t="shared" si="296"/>
        <v>3.8427167113494143E-2</v>
      </c>
      <c r="N1328" s="126"/>
      <c r="O1328" s="126">
        <v>232</v>
      </c>
      <c r="P1328" s="126">
        <v>844</v>
      </c>
      <c r="Q1328" s="126"/>
      <c r="R1328" s="126"/>
      <c r="S1328" s="126"/>
      <c r="T1328" s="126"/>
      <c r="U1328" s="126"/>
      <c r="V1328" s="126"/>
      <c r="W1328" s="126"/>
      <c r="X1328" s="126">
        <v>0</v>
      </c>
      <c r="Y1328" s="126">
        <v>7</v>
      </c>
      <c r="Z1328" s="126">
        <v>5</v>
      </c>
      <c r="AA1328" s="126">
        <v>24</v>
      </c>
      <c r="AB1328" s="126">
        <v>7</v>
      </c>
      <c r="AG1328" t="str">
        <f t="shared" si="290"/>
        <v>Vergennes</v>
      </c>
      <c r="AH1328" t="s">
        <v>2</v>
      </c>
      <c r="AI1328">
        <v>1</v>
      </c>
      <c r="AK1328">
        <v>1</v>
      </c>
      <c r="AL1328" s="105">
        <v>50</v>
      </c>
      <c r="AM1328" s="107">
        <v>1</v>
      </c>
      <c r="AN1328" s="107">
        <v>100</v>
      </c>
      <c r="AO1328" s="111">
        <v>74650</v>
      </c>
      <c r="AP1328" s="111">
        <f t="shared" si="289"/>
        <v>50001</v>
      </c>
      <c r="AQ1328" s="8" t="s">
        <v>1462</v>
      </c>
      <c r="AR1328">
        <f t="shared" si="297"/>
        <v>5074650</v>
      </c>
      <c r="AV1328">
        <v>2.5</v>
      </c>
      <c r="AW1328">
        <v>0.1</v>
      </c>
      <c r="AX1328">
        <v>2.4</v>
      </c>
    </row>
    <row r="1329" spans="1:50" ht="13" hidden="1" customHeight="1" outlineLevel="1">
      <c r="A1329" t="s">
        <v>262</v>
      </c>
      <c r="B1329" s="8" t="s">
        <v>2255</v>
      </c>
      <c r="C1329" s="1">
        <f t="shared" si="291"/>
        <v>1042</v>
      </c>
      <c r="D1329" s="8">
        <f>IF(N1329&gt;0, RANK(N1329,(N1329:P1329,Q1329:AE1329)),0)</f>
        <v>0</v>
      </c>
      <c r="E1329" s="8">
        <f>IF(O1329&gt;0,RANK(O1329,(N1329:P1329,Q1329:AE1329)),0)</f>
        <v>2</v>
      </c>
      <c r="F1329" s="8">
        <f t="shared" si="292"/>
        <v>1</v>
      </c>
      <c r="G1329" s="61">
        <f t="shared" si="287"/>
        <v>117</v>
      </c>
      <c r="H1329" s="66">
        <f t="shared" si="288"/>
        <v>0.11228406909788867</v>
      </c>
      <c r="I1329" s="7"/>
      <c r="J1329" s="2">
        <f t="shared" si="293"/>
        <v>0</v>
      </c>
      <c r="K1329" s="2">
        <f t="shared" si="294"/>
        <v>0.41074856046065261</v>
      </c>
      <c r="L1329" s="2">
        <f t="shared" si="295"/>
        <v>0.52303262955854124</v>
      </c>
      <c r="M1329" s="2">
        <f t="shared" si="296"/>
        <v>6.6218809980806093E-2</v>
      </c>
      <c r="N1329" s="126"/>
      <c r="O1329" s="126">
        <v>428</v>
      </c>
      <c r="P1329" s="126">
        <v>545</v>
      </c>
      <c r="Q1329" s="126"/>
      <c r="R1329" s="126"/>
      <c r="S1329" s="126"/>
      <c r="T1329" s="126"/>
      <c r="U1329" s="126"/>
      <c r="V1329" s="126"/>
      <c r="W1329" s="126"/>
      <c r="X1329" s="126">
        <v>0</v>
      </c>
      <c r="Y1329" s="126">
        <v>10</v>
      </c>
      <c r="Z1329" s="126">
        <v>3</v>
      </c>
      <c r="AA1329" s="126">
        <v>27</v>
      </c>
      <c r="AB1329" s="126">
        <v>29</v>
      </c>
      <c r="AG1329" t="str">
        <f t="shared" si="290"/>
        <v>Vernon</v>
      </c>
      <c r="AH1329" t="s">
        <v>1474</v>
      </c>
      <c r="AI1329">
        <v>1</v>
      </c>
      <c r="AK1329">
        <v>1</v>
      </c>
      <c r="AL1329" s="105">
        <v>50</v>
      </c>
      <c r="AM1329" s="107">
        <v>25</v>
      </c>
      <c r="AN1329" s="107">
        <v>85</v>
      </c>
      <c r="AO1329" s="111">
        <v>74800</v>
      </c>
      <c r="AP1329" s="111">
        <f t="shared" si="289"/>
        <v>50025</v>
      </c>
      <c r="AQ1329" s="8" t="s">
        <v>2345</v>
      </c>
      <c r="AR1329">
        <f t="shared" si="297"/>
        <v>5074800</v>
      </c>
      <c r="AV1329">
        <v>20.010000000000002</v>
      </c>
      <c r="AW1329">
        <v>0.63</v>
      </c>
      <c r="AX1329">
        <v>19.38</v>
      </c>
    </row>
    <row r="1330" spans="1:50" ht="13" hidden="1" customHeight="1" outlineLevel="1">
      <c r="A1330" t="s">
        <v>358</v>
      </c>
      <c r="B1330" s="8" t="s">
        <v>2255</v>
      </c>
      <c r="C1330" s="1">
        <f t="shared" si="291"/>
        <v>342</v>
      </c>
      <c r="D1330" s="8">
        <f>IF(N1330&gt;0, RANK(N1330,(N1330:P1330,Q1330:AE1330)),0)</f>
        <v>0</v>
      </c>
      <c r="E1330" s="8">
        <f>IF(O1330&gt;0,RANK(O1330,(N1330:P1330,Q1330:AE1330)),0)</f>
        <v>2</v>
      </c>
      <c r="F1330" s="8">
        <f t="shared" si="292"/>
        <v>1</v>
      </c>
      <c r="G1330" s="61">
        <f t="shared" ref="G1330:G1369" si="298">IF(C1330&gt;0,MAX(N1330:P1330)-LARGE(N1330:P1330,2),0)</f>
        <v>162</v>
      </c>
      <c r="H1330" s="66">
        <f t="shared" ref="H1330:H1369" si="299">IF(C1330&gt;0,G1330/C1330,0)</f>
        <v>0.47368421052631576</v>
      </c>
      <c r="I1330" s="7"/>
      <c r="J1330" s="2">
        <f t="shared" si="293"/>
        <v>0</v>
      </c>
      <c r="K1330" s="2">
        <f t="shared" si="294"/>
        <v>0.23391812865497075</v>
      </c>
      <c r="L1330" s="2">
        <f t="shared" si="295"/>
        <v>0.70760233918128657</v>
      </c>
      <c r="M1330" s="2">
        <f t="shared" si="296"/>
        <v>5.8479532163742687E-2</v>
      </c>
      <c r="N1330" s="126"/>
      <c r="O1330" s="126">
        <v>80</v>
      </c>
      <c r="P1330" s="126">
        <v>242</v>
      </c>
      <c r="Q1330" s="126"/>
      <c r="R1330" s="126"/>
      <c r="S1330" s="126"/>
      <c r="T1330" s="126"/>
      <c r="U1330" s="126"/>
      <c r="V1330" s="126"/>
      <c r="W1330" s="126"/>
      <c r="X1330" s="126">
        <v>0</v>
      </c>
      <c r="Y1330" s="126">
        <v>5</v>
      </c>
      <c r="Z1330" s="126">
        <v>5</v>
      </c>
      <c r="AA1330" s="126">
        <v>7</v>
      </c>
      <c r="AB1330" s="126">
        <v>3</v>
      </c>
      <c r="AG1330" t="str">
        <f t="shared" si="290"/>
        <v>Vershire</v>
      </c>
      <c r="AH1330" t="s">
        <v>796</v>
      </c>
      <c r="AI1330">
        <v>1</v>
      </c>
      <c r="AK1330">
        <v>1</v>
      </c>
      <c r="AL1330" s="105">
        <v>50</v>
      </c>
      <c r="AM1330" s="107">
        <v>17</v>
      </c>
      <c r="AN1330" s="107">
        <v>70</v>
      </c>
      <c r="AO1330" s="111">
        <v>74950</v>
      </c>
      <c r="AP1330" s="111">
        <f t="shared" si="289"/>
        <v>50017</v>
      </c>
      <c r="AQ1330" s="8" t="s">
        <v>2345</v>
      </c>
      <c r="AR1330">
        <f t="shared" si="297"/>
        <v>5074950</v>
      </c>
      <c r="AV1330">
        <v>36.53</v>
      </c>
      <c r="AW1330">
        <v>0.02</v>
      </c>
      <c r="AX1330">
        <v>36.5</v>
      </c>
    </row>
    <row r="1331" spans="1:50" ht="13" hidden="1" customHeight="1" outlineLevel="1">
      <c r="A1331" t="s">
        <v>569</v>
      </c>
      <c r="B1331" s="8" t="s">
        <v>2255</v>
      </c>
      <c r="C1331" s="1">
        <f t="shared" si="291"/>
        <v>49</v>
      </c>
      <c r="D1331" s="8">
        <f>IF(N1331&gt;0, RANK(N1331,(N1331:P1331,Q1331:AE1331)),0)</f>
        <v>0</v>
      </c>
      <c r="E1331" s="8">
        <f>IF(O1331&gt;0,RANK(O1331,(N1331:P1331,Q1331:AE1331)),0)</f>
        <v>2</v>
      </c>
      <c r="F1331" s="8">
        <f t="shared" si="292"/>
        <v>1</v>
      </c>
      <c r="G1331" s="61">
        <f t="shared" si="298"/>
        <v>15</v>
      </c>
      <c r="H1331" s="66">
        <f t="shared" si="299"/>
        <v>0.30612244897959184</v>
      </c>
      <c r="I1331" s="7"/>
      <c r="J1331" s="2">
        <f t="shared" si="293"/>
        <v>0</v>
      </c>
      <c r="K1331" s="2">
        <f t="shared" si="294"/>
        <v>0.32653061224489793</v>
      </c>
      <c r="L1331" s="2">
        <f t="shared" si="295"/>
        <v>0.63265306122448983</v>
      </c>
      <c r="M1331" s="2">
        <f t="shared" si="296"/>
        <v>4.081632653061229E-2</v>
      </c>
      <c r="N1331" s="126"/>
      <c r="O1331" s="126">
        <v>16</v>
      </c>
      <c r="P1331" s="126">
        <v>31</v>
      </c>
      <c r="Q1331" s="126"/>
      <c r="R1331" s="126"/>
      <c r="S1331" s="126"/>
      <c r="T1331" s="126"/>
      <c r="U1331" s="126"/>
      <c r="V1331" s="126"/>
      <c r="W1331" s="126"/>
      <c r="X1331" s="126">
        <v>0</v>
      </c>
      <c r="Y1331" s="126">
        <v>1</v>
      </c>
      <c r="Z1331" s="126">
        <v>0</v>
      </c>
      <c r="AA1331" s="126">
        <v>1</v>
      </c>
      <c r="AB1331" s="126">
        <v>0</v>
      </c>
      <c r="AG1331" t="str">
        <f t="shared" si="290"/>
        <v>Victory</v>
      </c>
      <c r="AH1331" t="s">
        <v>528</v>
      </c>
      <c r="AI1331">
        <v>1</v>
      </c>
      <c r="AK1331">
        <v>1</v>
      </c>
      <c r="AL1331" s="105">
        <v>50</v>
      </c>
      <c r="AM1331" s="107">
        <v>9</v>
      </c>
      <c r="AN1331" s="107">
        <v>85</v>
      </c>
      <c r="AO1331" s="111">
        <v>75175</v>
      </c>
      <c r="AP1331" s="111">
        <f t="shared" si="289"/>
        <v>50009</v>
      </c>
      <c r="AQ1331" s="8" t="s">
        <v>2345</v>
      </c>
      <c r="AR1331">
        <f t="shared" si="297"/>
        <v>5075175</v>
      </c>
      <c r="AV1331">
        <v>43</v>
      </c>
      <c r="AW1331">
        <v>0.03</v>
      </c>
      <c r="AX1331">
        <v>42.97</v>
      </c>
    </row>
    <row r="1332" spans="1:50" ht="13" hidden="1" customHeight="1" outlineLevel="1">
      <c r="A1332" t="s">
        <v>577</v>
      </c>
      <c r="B1332" s="8" t="s">
        <v>2255</v>
      </c>
      <c r="C1332" s="1">
        <f t="shared" si="291"/>
        <v>1086</v>
      </c>
      <c r="D1332" s="8">
        <f>IF(N1332&gt;0, RANK(N1332,(N1332:P1332,Q1332:AE1332)),0)</f>
        <v>0</v>
      </c>
      <c r="E1332" s="8">
        <f>IF(O1332&gt;0,RANK(O1332,(N1332:P1332,Q1332:AE1332)),0)</f>
        <v>2</v>
      </c>
      <c r="F1332" s="8">
        <f t="shared" si="292"/>
        <v>1</v>
      </c>
      <c r="G1332" s="61">
        <f t="shared" si="298"/>
        <v>630</v>
      </c>
      <c r="H1332" s="66">
        <f t="shared" si="299"/>
        <v>0.58011049723756902</v>
      </c>
      <c r="I1332" s="7"/>
      <c r="J1332" s="2">
        <f t="shared" si="293"/>
        <v>0</v>
      </c>
      <c r="K1332" s="2">
        <f t="shared" si="294"/>
        <v>0.19613259668508287</v>
      </c>
      <c r="L1332" s="2">
        <f t="shared" si="295"/>
        <v>0.77624309392265189</v>
      </c>
      <c r="M1332" s="2">
        <f t="shared" si="296"/>
        <v>2.7624309392265234E-2</v>
      </c>
      <c r="N1332" s="126"/>
      <c r="O1332" s="126">
        <v>213</v>
      </c>
      <c r="P1332" s="126">
        <v>843</v>
      </c>
      <c r="Q1332" s="126"/>
      <c r="R1332" s="126"/>
      <c r="S1332" s="126"/>
      <c r="T1332" s="126"/>
      <c r="U1332" s="126"/>
      <c r="V1332" s="126"/>
      <c r="W1332" s="126"/>
      <c r="X1332" s="126">
        <v>1</v>
      </c>
      <c r="Y1332" s="126">
        <v>5</v>
      </c>
      <c r="Z1332" s="126">
        <v>4</v>
      </c>
      <c r="AA1332" s="126">
        <v>12</v>
      </c>
      <c r="AB1332" s="126">
        <v>8</v>
      </c>
      <c r="AG1332" t="str">
        <f t="shared" si="290"/>
        <v>Waitsfield</v>
      </c>
      <c r="AH1332" t="s">
        <v>342</v>
      </c>
      <c r="AI1332">
        <v>1</v>
      </c>
      <c r="AK1332">
        <v>1</v>
      </c>
      <c r="AL1332" s="105">
        <v>50</v>
      </c>
      <c r="AM1332" s="107">
        <v>23</v>
      </c>
      <c r="AN1332" s="107">
        <v>80</v>
      </c>
      <c r="AO1332" s="111">
        <v>75325</v>
      </c>
      <c r="AP1332" s="111">
        <f t="shared" si="289"/>
        <v>50023</v>
      </c>
      <c r="AQ1332" s="8" t="s">
        <v>2345</v>
      </c>
      <c r="AR1332">
        <f t="shared" si="297"/>
        <v>5075325</v>
      </c>
      <c r="AV1332">
        <v>26.91</v>
      </c>
      <c r="AW1332">
        <v>0.01</v>
      </c>
      <c r="AX1332">
        <v>26.91</v>
      </c>
    </row>
    <row r="1333" spans="1:50" ht="13" hidden="1" customHeight="1" outlineLevel="1">
      <c r="A1333" t="s">
        <v>1990</v>
      </c>
      <c r="B1333" s="8" t="s">
        <v>2255</v>
      </c>
      <c r="C1333" s="1">
        <f t="shared" si="291"/>
        <v>476</v>
      </c>
      <c r="D1333" s="8">
        <f>IF(N1333&gt;0, RANK(N1333,(N1333:P1333,Q1333:AE1333)),0)</f>
        <v>0</v>
      </c>
      <c r="E1333" s="8">
        <f>IF(O1333&gt;0,RANK(O1333,(N1333:P1333,Q1333:AE1333)),0)</f>
        <v>2</v>
      </c>
      <c r="F1333" s="8">
        <f t="shared" si="292"/>
        <v>1</v>
      </c>
      <c r="G1333" s="61">
        <f t="shared" si="298"/>
        <v>201</v>
      </c>
      <c r="H1333" s="66">
        <f t="shared" si="299"/>
        <v>0.42226890756302521</v>
      </c>
      <c r="I1333" s="7"/>
      <c r="J1333" s="2">
        <f t="shared" si="293"/>
        <v>0</v>
      </c>
      <c r="K1333" s="2">
        <f t="shared" si="294"/>
        <v>0.26260504201680673</v>
      </c>
      <c r="L1333" s="2">
        <f t="shared" si="295"/>
        <v>0.68487394957983194</v>
      </c>
      <c r="M1333" s="2">
        <f t="shared" si="296"/>
        <v>5.252100840336138E-2</v>
      </c>
      <c r="N1333" s="126"/>
      <c r="O1333" s="126">
        <v>125</v>
      </c>
      <c r="P1333" s="126">
        <v>326</v>
      </c>
      <c r="Q1333" s="126"/>
      <c r="R1333" s="126"/>
      <c r="S1333" s="126"/>
      <c r="T1333" s="126"/>
      <c r="U1333" s="126"/>
      <c r="V1333" s="126"/>
      <c r="W1333" s="126"/>
      <c r="X1333" s="126">
        <v>1</v>
      </c>
      <c r="Y1333" s="126">
        <v>5</v>
      </c>
      <c r="Z1333" s="126">
        <v>1</v>
      </c>
      <c r="AA1333" s="126">
        <v>12</v>
      </c>
      <c r="AB1333" s="126">
        <v>6</v>
      </c>
      <c r="AG1333" t="str">
        <f t="shared" si="290"/>
        <v>Walden</v>
      </c>
      <c r="AH1333" t="s">
        <v>737</v>
      </c>
      <c r="AI1333">
        <v>1</v>
      </c>
      <c r="AK1333">
        <v>1</v>
      </c>
      <c r="AL1333" s="105">
        <v>50</v>
      </c>
      <c r="AM1333" s="107">
        <v>5</v>
      </c>
      <c r="AN1333" s="107">
        <v>75</v>
      </c>
      <c r="AO1333" s="111">
        <v>75700</v>
      </c>
      <c r="AP1333" s="111">
        <f t="shared" ref="AP1333:AP1368" si="300">AL1333*1000+AM1333</f>
        <v>50005</v>
      </c>
      <c r="AQ1333" s="8" t="s">
        <v>2345</v>
      </c>
      <c r="AR1333">
        <f t="shared" si="297"/>
        <v>5075700</v>
      </c>
      <c r="AV1333">
        <v>39.020000000000003</v>
      </c>
      <c r="AW1333">
        <v>0.28999999999999998</v>
      </c>
      <c r="AX1333">
        <v>38.729999999999997</v>
      </c>
    </row>
    <row r="1334" spans="1:50" ht="13" hidden="1" customHeight="1" outlineLevel="1">
      <c r="A1334" t="s">
        <v>412</v>
      </c>
      <c r="B1334" s="8" t="s">
        <v>2255</v>
      </c>
      <c r="C1334" s="1">
        <f t="shared" si="291"/>
        <v>1115</v>
      </c>
      <c r="D1334" s="8">
        <f>IF(N1334&gt;0, RANK(N1334,(N1334:P1334,Q1334:AE1334)),0)</f>
        <v>0</v>
      </c>
      <c r="E1334" s="8">
        <f>IF(O1334&gt;0,RANK(O1334,(N1334:P1334,Q1334:AE1334)),0)</f>
        <v>2</v>
      </c>
      <c r="F1334" s="8">
        <f t="shared" si="292"/>
        <v>1</v>
      </c>
      <c r="G1334" s="61">
        <f t="shared" si="298"/>
        <v>389</v>
      </c>
      <c r="H1334" s="66">
        <f t="shared" si="299"/>
        <v>0.34887892376681612</v>
      </c>
      <c r="I1334" s="7"/>
      <c r="J1334" s="2">
        <f t="shared" si="293"/>
        <v>0</v>
      </c>
      <c r="K1334" s="2">
        <f t="shared" si="294"/>
        <v>0.30134529147982064</v>
      </c>
      <c r="L1334" s="2">
        <f t="shared" si="295"/>
        <v>0.65022421524663676</v>
      </c>
      <c r="M1334" s="2">
        <f t="shared" si="296"/>
        <v>4.8430493273542541E-2</v>
      </c>
      <c r="N1334" s="126"/>
      <c r="O1334" s="126">
        <v>336</v>
      </c>
      <c r="P1334" s="126">
        <v>725</v>
      </c>
      <c r="Q1334" s="126"/>
      <c r="R1334" s="126"/>
      <c r="S1334" s="126"/>
      <c r="T1334" s="126"/>
      <c r="U1334" s="126"/>
      <c r="V1334" s="126"/>
      <c r="W1334" s="126"/>
      <c r="X1334" s="126">
        <v>0</v>
      </c>
      <c r="Y1334" s="126">
        <v>14</v>
      </c>
      <c r="Z1334" s="126">
        <v>6</v>
      </c>
      <c r="AA1334" s="126">
        <v>24</v>
      </c>
      <c r="AB1334" s="126">
        <v>10</v>
      </c>
      <c r="AG1334" t="str">
        <f t="shared" si="290"/>
        <v>Wallingford</v>
      </c>
      <c r="AH1334" t="s">
        <v>689</v>
      </c>
      <c r="AI1334">
        <v>1</v>
      </c>
      <c r="AK1334">
        <v>1</v>
      </c>
      <c r="AL1334" s="105">
        <v>50</v>
      </c>
      <c r="AM1334" s="107">
        <v>21</v>
      </c>
      <c r="AN1334" s="107">
        <v>125</v>
      </c>
      <c r="AO1334" s="111">
        <v>75925</v>
      </c>
      <c r="AP1334" s="111">
        <f t="shared" si="300"/>
        <v>50021</v>
      </c>
      <c r="AQ1334" s="8" t="s">
        <v>2345</v>
      </c>
      <c r="AR1334">
        <f t="shared" si="297"/>
        <v>5075925</v>
      </c>
      <c r="AV1334">
        <v>43.45</v>
      </c>
      <c r="AW1334">
        <v>0.21</v>
      </c>
      <c r="AX1334">
        <v>43.24</v>
      </c>
    </row>
    <row r="1335" spans="1:50" ht="13" hidden="1" customHeight="1" outlineLevel="1">
      <c r="A1335" t="s">
        <v>2106</v>
      </c>
      <c r="B1335" s="8" t="s">
        <v>2255</v>
      </c>
      <c r="C1335" s="1">
        <f t="shared" si="291"/>
        <v>267</v>
      </c>
      <c r="D1335" s="8">
        <f>IF(N1335&gt;0, RANK(N1335,(N1335:P1335,Q1335:AE1335)),0)</f>
        <v>0</v>
      </c>
      <c r="E1335" s="8">
        <f>IF(O1335&gt;0,RANK(O1335,(N1335:P1335,Q1335:AE1335)),0)</f>
        <v>2</v>
      </c>
      <c r="F1335" s="8">
        <f t="shared" si="292"/>
        <v>1</v>
      </c>
      <c r="G1335" s="61">
        <f t="shared" si="298"/>
        <v>125</v>
      </c>
      <c r="H1335" s="66">
        <f t="shared" si="299"/>
        <v>0.46816479400749061</v>
      </c>
      <c r="I1335" s="7"/>
      <c r="J1335" s="2">
        <f t="shared" si="293"/>
        <v>0</v>
      </c>
      <c r="K1335" s="2">
        <f t="shared" si="294"/>
        <v>0.25093632958801498</v>
      </c>
      <c r="L1335" s="2">
        <f t="shared" si="295"/>
        <v>0.7191011235955056</v>
      </c>
      <c r="M1335" s="2">
        <f t="shared" si="296"/>
        <v>2.9962546816479474E-2</v>
      </c>
      <c r="N1335" s="126"/>
      <c r="O1335" s="126">
        <v>67</v>
      </c>
      <c r="P1335" s="126">
        <v>192</v>
      </c>
      <c r="Q1335" s="126"/>
      <c r="R1335" s="126"/>
      <c r="S1335" s="126"/>
      <c r="T1335" s="126"/>
      <c r="U1335" s="126"/>
      <c r="V1335" s="126"/>
      <c r="W1335" s="126"/>
      <c r="X1335" s="126">
        <v>0</v>
      </c>
      <c r="Y1335" s="126">
        <v>4</v>
      </c>
      <c r="Z1335" s="126">
        <v>0</v>
      </c>
      <c r="AA1335" s="126">
        <v>4</v>
      </c>
      <c r="AB1335" s="126">
        <v>0</v>
      </c>
      <c r="AG1335" t="str">
        <f t="shared" si="290"/>
        <v>Waltham</v>
      </c>
      <c r="AH1335" t="s">
        <v>2</v>
      </c>
      <c r="AI1335">
        <v>1</v>
      </c>
      <c r="AK1335">
        <v>1</v>
      </c>
      <c r="AL1335" s="105">
        <v>50</v>
      </c>
      <c r="AM1335" s="107">
        <v>1</v>
      </c>
      <c r="AN1335" s="107">
        <v>105</v>
      </c>
      <c r="AO1335" s="111">
        <v>76075</v>
      </c>
      <c r="AP1335" s="111">
        <f t="shared" si="300"/>
        <v>50001</v>
      </c>
      <c r="AQ1335" s="8" t="s">
        <v>2345</v>
      </c>
      <c r="AR1335">
        <f t="shared" si="297"/>
        <v>5076075</v>
      </c>
      <c r="AV1335">
        <v>8.8699999999999992</v>
      </c>
      <c r="AW1335">
        <v>0.15</v>
      </c>
      <c r="AX1335">
        <v>8.7200000000000006</v>
      </c>
    </row>
    <row r="1336" spans="1:50" ht="13" hidden="1" customHeight="1" outlineLevel="1">
      <c r="A1336" t="s">
        <v>1856</v>
      </c>
      <c r="B1336" s="8" t="s">
        <v>2255</v>
      </c>
      <c r="C1336" s="1">
        <f t="shared" si="291"/>
        <v>373</v>
      </c>
      <c r="D1336" s="8">
        <f>IF(N1336&gt;0, RANK(N1336,(N1336:P1336,Q1336:AE1336)),0)</f>
        <v>0</v>
      </c>
      <c r="E1336" s="8">
        <f>IF(O1336&gt;0,RANK(O1336,(N1336:P1336,Q1336:AE1336)),0)</f>
        <v>2</v>
      </c>
      <c r="F1336" s="8">
        <f t="shared" si="292"/>
        <v>1</v>
      </c>
      <c r="G1336" s="61">
        <f t="shared" si="298"/>
        <v>142</v>
      </c>
      <c r="H1336" s="66">
        <f t="shared" si="299"/>
        <v>0.38069705093833778</v>
      </c>
      <c r="I1336" s="7"/>
      <c r="J1336" s="2">
        <f t="shared" si="293"/>
        <v>0</v>
      </c>
      <c r="K1336" s="2">
        <f t="shared" si="294"/>
        <v>0.27345844504021449</v>
      </c>
      <c r="L1336" s="2">
        <f t="shared" si="295"/>
        <v>0.65415549597855227</v>
      </c>
      <c r="M1336" s="2">
        <f t="shared" si="296"/>
        <v>7.2386058981233292E-2</v>
      </c>
      <c r="N1336" s="126"/>
      <c r="O1336" s="126">
        <v>102</v>
      </c>
      <c r="P1336" s="126">
        <v>244</v>
      </c>
      <c r="Q1336" s="126"/>
      <c r="R1336" s="126"/>
      <c r="S1336" s="126"/>
      <c r="T1336" s="126"/>
      <c r="U1336" s="126"/>
      <c r="V1336" s="126"/>
      <c r="W1336" s="126"/>
      <c r="X1336" s="126">
        <v>0</v>
      </c>
      <c r="Y1336" s="126">
        <v>0</v>
      </c>
      <c r="Z1336" s="126">
        <v>1</v>
      </c>
      <c r="AA1336" s="126">
        <v>17</v>
      </c>
      <c r="AB1336" s="126">
        <v>9</v>
      </c>
      <c r="AG1336" t="str">
        <f t="shared" si="290"/>
        <v>Wardsboro</v>
      </c>
      <c r="AH1336" t="s">
        <v>1474</v>
      </c>
      <c r="AI1336">
        <v>1</v>
      </c>
      <c r="AK1336">
        <v>1</v>
      </c>
      <c r="AL1336" s="105">
        <v>50</v>
      </c>
      <c r="AM1336" s="107">
        <v>25</v>
      </c>
      <c r="AN1336" s="107">
        <v>90</v>
      </c>
      <c r="AO1336" s="111">
        <v>76225</v>
      </c>
      <c r="AP1336" s="111">
        <f t="shared" si="300"/>
        <v>50025</v>
      </c>
      <c r="AQ1336" s="8" t="s">
        <v>2345</v>
      </c>
      <c r="AR1336">
        <f t="shared" si="297"/>
        <v>5076225</v>
      </c>
      <c r="AV1336">
        <v>29.28</v>
      </c>
      <c r="AW1336">
        <v>0</v>
      </c>
      <c r="AX1336">
        <v>29.28</v>
      </c>
    </row>
    <row r="1337" spans="1:50" ht="13" hidden="1" customHeight="1" outlineLevel="1">
      <c r="A1337" t="s">
        <v>290</v>
      </c>
      <c r="B1337" s="8" t="s">
        <v>2255</v>
      </c>
      <c r="C1337" s="1">
        <f t="shared" si="291"/>
        <v>988</v>
      </c>
      <c r="D1337" s="8">
        <f>IF(N1337&gt;0, RANK(N1337,(N1337:P1337,Q1337:AE1337)),0)</f>
        <v>0</v>
      </c>
      <c r="E1337" s="8">
        <f>IF(O1337&gt;0,RANK(O1337,(N1337:P1337,Q1337:AE1337)),0)</f>
        <v>2</v>
      </c>
      <c r="F1337" s="8">
        <f t="shared" si="292"/>
        <v>1</v>
      </c>
      <c r="G1337" s="61">
        <f t="shared" si="298"/>
        <v>616</v>
      </c>
      <c r="H1337" s="66">
        <f t="shared" si="299"/>
        <v>0.62348178137651822</v>
      </c>
      <c r="I1337" s="7"/>
      <c r="J1337" s="2">
        <f t="shared" si="293"/>
        <v>0</v>
      </c>
      <c r="K1337" s="2">
        <f t="shared" si="294"/>
        <v>0.17206477732793521</v>
      </c>
      <c r="L1337" s="2">
        <f t="shared" si="295"/>
        <v>0.79554655870445345</v>
      </c>
      <c r="M1337" s="2">
        <f t="shared" si="296"/>
        <v>3.2388663967611309E-2</v>
      </c>
      <c r="N1337" s="126"/>
      <c r="O1337" s="126">
        <v>170</v>
      </c>
      <c r="P1337" s="126">
        <v>786</v>
      </c>
      <c r="Q1337" s="126"/>
      <c r="R1337" s="126"/>
      <c r="S1337" s="126"/>
      <c r="T1337" s="126"/>
      <c r="U1337" s="126"/>
      <c r="V1337" s="126"/>
      <c r="W1337" s="126"/>
      <c r="X1337" s="126">
        <v>0</v>
      </c>
      <c r="Y1337" s="126">
        <v>6</v>
      </c>
      <c r="Z1337" s="126">
        <v>0</v>
      </c>
      <c r="AA1337" s="126">
        <v>21</v>
      </c>
      <c r="AB1337" s="126">
        <v>5</v>
      </c>
      <c r="AG1337" t="str">
        <f t="shared" si="290"/>
        <v>Warren</v>
      </c>
      <c r="AH1337" t="s">
        <v>342</v>
      </c>
      <c r="AI1337">
        <v>1</v>
      </c>
      <c r="AK1337">
        <v>1</v>
      </c>
      <c r="AL1337" s="105">
        <v>50</v>
      </c>
      <c r="AM1337" s="107">
        <v>23</v>
      </c>
      <c r="AN1337" s="107">
        <v>85</v>
      </c>
      <c r="AO1337" s="111">
        <v>76525</v>
      </c>
      <c r="AP1337" s="111">
        <f t="shared" si="300"/>
        <v>50023</v>
      </c>
      <c r="AQ1337" s="8" t="s">
        <v>2345</v>
      </c>
      <c r="AR1337">
        <f t="shared" si="297"/>
        <v>5076525</v>
      </c>
      <c r="AV1337">
        <v>40.07</v>
      </c>
      <c r="AW1337">
        <v>0</v>
      </c>
      <c r="AX1337">
        <v>40.07</v>
      </c>
    </row>
    <row r="1338" spans="1:50" ht="13" hidden="1" customHeight="1" outlineLevel="1">
      <c r="A1338" t="s">
        <v>342</v>
      </c>
      <c r="B1338" s="8" t="s">
        <v>2255</v>
      </c>
      <c r="C1338" s="1">
        <f t="shared" si="291"/>
        <v>517</v>
      </c>
      <c r="D1338" s="8">
        <f>IF(N1338&gt;0, RANK(N1338,(N1338:P1338,Q1338:AE1338)),0)</f>
        <v>0</v>
      </c>
      <c r="E1338" s="8">
        <f>IF(O1338&gt;0,RANK(O1338,(N1338:P1338,Q1338:AE1338)),0)</f>
        <v>2</v>
      </c>
      <c r="F1338" s="8">
        <f t="shared" si="292"/>
        <v>1</v>
      </c>
      <c r="G1338" s="61">
        <f t="shared" si="298"/>
        <v>169</v>
      </c>
      <c r="H1338" s="66">
        <f t="shared" si="299"/>
        <v>0.32688588007736946</v>
      </c>
      <c r="I1338" s="7"/>
      <c r="J1338" s="2">
        <f t="shared" si="293"/>
        <v>0</v>
      </c>
      <c r="K1338" s="2">
        <f t="shared" si="294"/>
        <v>0.30560928433268858</v>
      </c>
      <c r="L1338" s="2">
        <f t="shared" si="295"/>
        <v>0.63249516441005804</v>
      </c>
      <c r="M1338" s="2">
        <f t="shared" si="296"/>
        <v>6.1895551257253434E-2</v>
      </c>
      <c r="N1338" s="126"/>
      <c r="O1338" s="126">
        <v>158</v>
      </c>
      <c r="P1338" s="126">
        <v>327</v>
      </c>
      <c r="Q1338" s="126"/>
      <c r="R1338" s="126"/>
      <c r="S1338" s="126"/>
      <c r="T1338" s="126"/>
      <c r="U1338" s="126"/>
      <c r="V1338" s="126"/>
      <c r="W1338" s="126"/>
      <c r="X1338" s="126">
        <v>1</v>
      </c>
      <c r="Y1338" s="126">
        <v>8</v>
      </c>
      <c r="Z1338" s="126">
        <v>9</v>
      </c>
      <c r="AA1338" s="126">
        <v>5</v>
      </c>
      <c r="AB1338" s="126">
        <v>9</v>
      </c>
      <c r="AG1338" t="str">
        <f t="shared" si="290"/>
        <v>Washington</v>
      </c>
      <c r="AH1338" t="s">
        <v>796</v>
      </c>
      <c r="AI1338">
        <v>1</v>
      </c>
      <c r="AK1338">
        <v>1</v>
      </c>
      <c r="AL1338" s="105">
        <v>50</v>
      </c>
      <c r="AM1338" s="107">
        <v>17</v>
      </c>
      <c r="AN1338" s="107">
        <v>75</v>
      </c>
      <c r="AO1338" s="111">
        <v>76750</v>
      </c>
      <c r="AP1338" s="111">
        <f t="shared" si="300"/>
        <v>50017</v>
      </c>
      <c r="AQ1338" s="8" t="s">
        <v>2345</v>
      </c>
      <c r="AR1338">
        <f t="shared" si="297"/>
        <v>5076750</v>
      </c>
      <c r="AV1338">
        <v>38.869999999999997</v>
      </c>
      <c r="AW1338">
        <v>0.01</v>
      </c>
      <c r="AX1338">
        <v>38.86</v>
      </c>
    </row>
    <row r="1339" spans="1:50" ht="13" hidden="1" customHeight="1" outlineLevel="1">
      <c r="A1339" t="s">
        <v>616</v>
      </c>
      <c r="B1339" s="8" t="s">
        <v>2255</v>
      </c>
      <c r="C1339" s="1">
        <f t="shared" si="291"/>
        <v>2677</v>
      </c>
      <c r="D1339" s="8">
        <f>IF(N1339&gt;0, RANK(N1339,(N1339:P1339,Q1339:AE1339)),0)</f>
        <v>0</v>
      </c>
      <c r="E1339" s="8">
        <f>IF(O1339&gt;0,RANK(O1339,(N1339:P1339,Q1339:AE1339)),0)</f>
        <v>2</v>
      </c>
      <c r="F1339" s="8">
        <f t="shared" si="292"/>
        <v>1</v>
      </c>
      <c r="G1339" s="61">
        <f t="shared" si="298"/>
        <v>1510</v>
      </c>
      <c r="H1339" s="66">
        <f t="shared" si="299"/>
        <v>0.56406425102726931</v>
      </c>
      <c r="I1339" s="7"/>
      <c r="J1339" s="2">
        <f t="shared" si="293"/>
        <v>0</v>
      </c>
      <c r="K1339" s="2">
        <f t="shared" si="294"/>
        <v>0.2020918939110945</v>
      </c>
      <c r="L1339" s="2">
        <f t="shared" si="295"/>
        <v>0.76615614493836381</v>
      </c>
      <c r="M1339" s="2">
        <f t="shared" si="296"/>
        <v>3.1751961150541685E-2</v>
      </c>
      <c r="N1339" s="126"/>
      <c r="O1339" s="126">
        <v>541</v>
      </c>
      <c r="P1339" s="126">
        <v>2051</v>
      </c>
      <c r="Q1339" s="126"/>
      <c r="R1339" s="126"/>
      <c r="S1339" s="126"/>
      <c r="T1339" s="126"/>
      <c r="U1339" s="126"/>
      <c r="V1339" s="126"/>
      <c r="W1339" s="126"/>
      <c r="X1339" s="126">
        <v>0</v>
      </c>
      <c r="Y1339" s="126">
        <v>21</v>
      </c>
      <c r="Z1339" s="126">
        <v>8</v>
      </c>
      <c r="AA1339" s="126">
        <v>35</v>
      </c>
      <c r="AB1339" s="126">
        <v>21</v>
      </c>
      <c r="AG1339" t="str">
        <f t="shared" si="290"/>
        <v>Waterbury</v>
      </c>
      <c r="AH1339" t="s">
        <v>342</v>
      </c>
      <c r="AI1339">
        <v>1</v>
      </c>
      <c r="AK1339">
        <v>1</v>
      </c>
      <c r="AL1339" s="105">
        <v>50</v>
      </c>
      <c r="AM1339" s="107">
        <v>23</v>
      </c>
      <c r="AN1339" s="107">
        <v>90</v>
      </c>
      <c r="AO1339" s="111">
        <v>76975</v>
      </c>
      <c r="AP1339" s="111">
        <f t="shared" si="300"/>
        <v>50023</v>
      </c>
      <c r="AQ1339" s="8" t="s">
        <v>2345</v>
      </c>
      <c r="AR1339">
        <f t="shared" si="297"/>
        <v>5076975</v>
      </c>
      <c r="AV1339">
        <v>49.75</v>
      </c>
      <c r="AW1339">
        <v>1.52</v>
      </c>
      <c r="AX1339">
        <v>48.23</v>
      </c>
    </row>
    <row r="1340" spans="1:50" ht="13" hidden="1" customHeight="1" outlineLevel="1">
      <c r="A1340" t="s">
        <v>503</v>
      </c>
      <c r="B1340" s="8" t="s">
        <v>2255</v>
      </c>
      <c r="C1340" s="1">
        <f t="shared" si="291"/>
        <v>697</v>
      </c>
      <c r="D1340" s="8">
        <f>IF(N1340&gt;0, RANK(N1340,(N1340:P1340,Q1340:AE1340)),0)</f>
        <v>0</v>
      </c>
      <c r="E1340" s="8">
        <f>IF(O1340&gt;0,RANK(O1340,(N1340:P1340,Q1340:AE1340)),0)</f>
        <v>2</v>
      </c>
      <c r="F1340" s="8">
        <f t="shared" si="292"/>
        <v>1</v>
      </c>
      <c r="G1340" s="61">
        <f t="shared" si="298"/>
        <v>110</v>
      </c>
      <c r="H1340" s="66">
        <f t="shared" si="299"/>
        <v>0.15781922525107603</v>
      </c>
      <c r="I1340" s="7"/>
      <c r="J1340" s="2">
        <f t="shared" si="293"/>
        <v>0</v>
      </c>
      <c r="K1340" s="2">
        <f t="shared" si="294"/>
        <v>0.4031563845050215</v>
      </c>
      <c r="L1340" s="2">
        <f t="shared" si="295"/>
        <v>0.56097560975609762</v>
      </c>
      <c r="M1340" s="2">
        <f t="shared" si="296"/>
        <v>3.5868005738880937E-2</v>
      </c>
      <c r="N1340" s="126"/>
      <c r="O1340" s="126">
        <v>281</v>
      </c>
      <c r="P1340" s="126">
        <v>391</v>
      </c>
      <c r="Q1340" s="126"/>
      <c r="R1340" s="126"/>
      <c r="S1340" s="126"/>
      <c r="T1340" s="126"/>
      <c r="U1340" s="126"/>
      <c r="V1340" s="126"/>
      <c r="W1340" s="126"/>
      <c r="X1340" s="126">
        <v>0</v>
      </c>
      <c r="Y1340" s="126">
        <v>4</v>
      </c>
      <c r="Z1340" s="126">
        <v>2</v>
      </c>
      <c r="AA1340" s="126">
        <v>13</v>
      </c>
      <c r="AB1340" s="126">
        <v>6</v>
      </c>
      <c r="AG1340" t="str">
        <f t="shared" si="290"/>
        <v>Waterford</v>
      </c>
      <c r="AH1340" t="s">
        <v>737</v>
      </c>
      <c r="AI1340">
        <v>1</v>
      </c>
      <c r="AK1340">
        <v>1</v>
      </c>
      <c r="AL1340" s="105">
        <v>50</v>
      </c>
      <c r="AM1340" s="107">
        <v>5</v>
      </c>
      <c r="AN1340" s="107">
        <v>80</v>
      </c>
      <c r="AO1340" s="111">
        <v>77125</v>
      </c>
      <c r="AP1340" s="111">
        <f t="shared" si="300"/>
        <v>50005</v>
      </c>
      <c r="AQ1340" s="8" t="s">
        <v>2345</v>
      </c>
      <c r="AR1340">
        <f t="shared" si="297"/>
        <v>5077125</v>
      </c>
      <c r="AV1340">
        <v>39.729999999999997</v>
      </c>
      <c r="AW1340">
        <v>1.58</v>
      </c>
      <c r="AX1340">
        <v>38.15</v>
      </c>
    </row>
    <row r="1341" spans="1:50" ht="13" hidden="1" customHeight="1" outlineLevel="1">
      <c r="A1341" t="s">
        <v>539</v>
      </c>
      <c r="B1341" s="8" t="s">
        <v>2255</v>
      </c>
      <c r="C1341" s="1">
        <f t="shared" si="291"/>
        <v>334</v>
      </c>
      <c r="D1341" s="8">
        <f>IF(N1341&gt;0, RANK(N1341,(N1341:P1341,Q1341:AE1341)),0)</f>
        <v>0</v>
      </c>
      <c r="E1341" s="8">
        <f>IF(O1341&gt;0,RANK(O1341,(N1341:P1341,Q1341:AE1341)),0)</f>
        <v>2</v>
      </c>
      <c r="F1341" s="8">
        <f t="shared" si="292"/>
        <v>1</v>
      </c>
      <c r="G1341" s="61">
        <f t="shared" si="298"/>
        <v>166</v>
      </c>
      <c r="H1341" s="66">
        <f t="shared" si="299"/>
        <v>0.49700598802395207</v>
      </c>
      <c r="I1341" s="7"/>
      <c r="J1341" s="2">
        <f t="shared" si="293"/>
        <v>0</v>
      </c>
      <c r="K1341" s="2">
        <f t="shared" si="294"/>
        <v>0.23952095808383234</v>
      </c>
      <c r="L1341" s="2">
        <f t="shared" si="295"/>
        <v>0.73652694610778446</v>
      </c>
      <c r="M1341" s="2">
        <f t="shared" si="296"/>
        <v>2.39520958083832E-2</v>
      </c>
      <c r="N1341" s="126"/>
      <c r="O1341" s="126">
        <v>80</v>
      </c>
      <c r="P1341" s="126">
        <v>246</v>
      </c>
      <c r="Q1341" s="126"/>
      <c r="R1341" s="126"/>
      <c r="S1341" s="126"/>
      <c r="T1341" s="126"/>
      <c r="U1341" s="126"/>
      <c r="V1341" s="126"/>
      <c r="W1341" s="126"/>
      <c r="X1341" s="126">
        <v>0</v>
      </c>
      <c r="Y1341" s="126">
        <v>4</v>
      </c>
      <c r="Z1341" s="126">
        <v>1</v>
      </c>
      <c r="AA1341" s="126">
        <v>3</v>
      </c>
      <c r="AB1341" s="126">
        <v>0</v>
      </c>
      <c r="AG1341" t="str">
        <f t="shared" si="290"/>
        <v>Waterville</v>
      </c>
      <c r="AH1341" t="s">
        <v>1797</v>
      </c>
      <c r="AI1341">
        <v>1</v>
      </c>
      <c r="AK1341">
        <v>1</v>
      </c>
      <c r="AL1341" s="105">
        <v>50</v>
      </c>
      <c r="AM1341" s="107">
        <v>15</v>
      </c>
      <c r="AN1341" s="107">
        <v>45</v>
      </c>
      <c r="AO1341" s="111">
        <v>77425</v>
      </c>
      <c r="AP1341" s="111">
        <f t="shared" si="300"/>
        <v>50015</v>
      </c>
      <c r="AQ1341" s="8" t="s">
        <v>2345</v>
      </c>
      <c r="AR1341">
        <f t="shared" si="297"/>
        <v>5077425</v>
      </c>
      <c r="AV1341">
        <v>16.41</v>
      </c>
      <c r="AW1341">
        <v>0.01</v>
      </c>
      <c r="AX1341">
        <v>16.399999999999999</v>
      </c>
    </row>
    <row r="1342" spans="1:50" ht="13" hidden="1" customHeight="1" outlineLevel="1">
      <c r="A1342" t="s">
        <v>743</v>
      </c>
      <c r="B1342" s="8" t="s">
        <v>2255</v>
      </c>
      <c r="C1342" s="1">
        <f t="shared" si="291"/>
        <v>1417</v>
      </c>
      <c r="D1342" s="8">
        <f>IF(N1342&gt;0, RANK(N1342,(N1342:P1342,Q1342:AE1342)),0)</f>
        <v>0</v>
      </c>
      <c r="E1342" s="8">
        <f>IF(O1342&gt;0,RANK(O1342,(N1342:P1342,Q1342:AE1342)),0)</f>
        <v>2</v>
      </c>
      <c r="F1342" s="8">
        <f t="shared" si="292"/>
        <v>1</v>
      </c>
      <c r="G1342" s="61">
        <f t="shared" si="298"/>
        <v>505</v>
      </c>
      <c r="H1342" s="66">
        <f t="shared" si="299"/>
        <v>0.35638673253352154</v>
      </c>
      <c r="I1342" s="7"/>
      <c r="J1342" s="2">
        <f t="shared" si="293"/>
        <v>0</v>
      </c>
      <c r="K1342" s="2">
        <f t="shared" si="294"/>
        <v>0.30134086097388851</v>
      </c>
      <c r="L1342" s="2">
        <f t="shared" si="295"/>
        <v>0.65772759350741006</v>
      </c>
      <c r="M1342" s="2">
        <f t="shared" si="296"/>
        <v>4.0931545518701373E-2</v>
      </c>
      <c r="N1342" s="126"/>
      <c r="O1342" s="126">
        <v>427</v>
      </c>
      <c r="P1342" s="126">
        <v>932</v>
      </c>
      <c r="Q1342" s="126"/>
      <c r="R1342" s="126"/>
      <c r="S1342" s="126"/>
      <c r="T1342" s="126"/>
      <c r="U1342" s="126"/>
      <c r="V1342" s="126"/>
      <c r="W1342" s="126"/>
      <c r="X1342" s="126">
        <v>0</v>
      </c>
      <c r="Y1342" s="126">
        <v>8</v>
      </c>
      <c r="Z1342" s="126">
        <v>5</v>
      </c>
      <c r="AA1342" s="126">
        <v>37</v>
      </c>
      <c r="AB1342" s="126">
        <v>8</v>
      </c>
      <c r="AG1342" t="str">
        <f t="shared" si="290"/>
        <v>Weathersfield</v>
      </c>
      <c r="AH1342" t="s">
        <v>2103</v>
      </c>
      <c r="AI1342">
        <v>1</v>
      </c>
      <c r="AK1342">
        <v>1</v>
      </c>
      <c r="AL1342" s="105">
        <v>50</v>
      </c>
      <c r="AM1342" s="107">
        <v>27</v>
      </c>
      <c r="AN1342" s="107">
        <v>100</v>
      </c>
      <c r="AO1342" s="111">
        <v>77500</v>
      </c>
      <c r="AP1342" s="111">
        <f t="shared" si="300"/>
        <v>50027</v>
      </c>
      <c r="AQ1342" s="8" t="s">
        <v>2345</v>
      </c>
      <c r="AR1342">
        <f t="shared" si="297"/>
        <v>5077500</v>
      </c>
      <c r="AV1342">
        <v>44.18</v>
      </c>
      <c r="AW1342">
        <v>0.41</v>
      </c>
      <c r="AX1342">
        <v>43.78</v>
      </c>
    </row>
    <row r="1343" spans="1:50" ht="13" hidden="1" customHeight="1" outlineLevel="1">
      <c r="A1343" t="s">
        <v>1996</v>
      </c>
      <c r="B1343" s="8" t="s">
        <v>2255</v>
      </c>
      <c r="C1343" s="1">
        <f t="shared" si="291"/>
        <v>516</v>
      </c>
      <c r="D1343" s="8">
        <f>IF(N1343&gt;0, RANK(N1343,(N1343:P1343,Q1343:AE1343)),0)</f>
        <v>0</v>
      </c>
      <c r="E1343" s="8">
        <f>IF(O1343&gt;0,RANK(O1343,(N1343:P1343,Q1343:AE1343)),0)</f>
        <v>2</v>
      </c>
      <c r="F1343" s="8">
        <f t="shared" si="292"/>
        <v>1</v>
      </c>
      <c r="G1343" s="61">
        <f t="shared" si="298"/>
        <v>143</v>
      </c>
      <c r="H1343" s="66">
        <f t="shared" si="299"/>
        <v>0.27713178294573643</v>
      </c>
      <c r="I1343" s="7"/>
      <c r="J1343" s="2">
        <f t="shared" si="293"/>
        <v>0</v>
      </c>
      <c r="K1343" s="2">
        <f t="shared" si="294"/>
        <v>0.33914728682170542</v>
      </c>
      <c r="L1343" s="2">
        <f t="shared" si="295"/>
        <v>0.61627906976744184</v>
      </c>
      <c r="M1343" s="2">
        <f t="shared" si="296"/>
        <v>4.4573643410852792E-2</v>
      </c>
      <c r="N1343" s="126"/>
      <c r="O1343" s="126">
        <v>175</v>
      </c>
      <c r="P1343" s="126">
        <v>318</v>
      </c>
      <c r="Q1343" s="126"/>
      <c r="R1343" s="126"/>
      <c r="S1343" s="126"/>
      <c r="T1343" s="126"/>
      <c r="U1343" s="126"/>
      <c r="V1343" s="126"/>
      <c r="W1343" s="126"/>
      <c r="X1343" s="126">
        <v>1</v>
      </c>
      <c r="Y1343" s="126">
        <v>6</v>
      </c>
      <c r="Z1343" s="126">
        <v>1</v>
      </c>
      <c r="AA1343" s="126">
        <v>12</v>
      </c>
      <c r="AB1343" s="126">
        <v>3</v>
      </c>
      <c r="AG1343" t="str">
        <f t="shared" si="290"/>
        <v>Wells</v>
      </c>
      <c r="AH1343" t="s">
        <v>689</v>
      </c>
      <c r="AI1343">
        <v>1</v>
      </c>
      <c r="AK1343">
        <v>1</v>
      </c>
      <c r="AL1343" s="105">
        <v>50</v>
      </c>
      <c r="AM1343" s="107">
        <v>21</v>
      </c>
      <c r="AN1343" s="107">
        <v>130</v>
      </c>
      <c r="AO1343" s="111">
        <v>77950</v>
      </c>
      <c r="AP1343" s="111">
        <f t="shared" si="300"/>
        <v>50021</v>
      </c>
      <c r="AQ1343" s="8" t="s">
        <v>2345</v>
      </c>
      <c r="AR1343">
        <f t="shared" si="297"/>
        <v>5077950</v>
      </c>
      <c r="AV1343">
        <v>23.36</v>
      </c>
      <c r="AW1343">
        <v>0.8</v>
      </c>
      <c r="AX1343">
        <v>22.55</v>
      </c>
    </row>
    <row r="1344" spans="1:50" ht="13" hidden="1" customHeight="1" outlineLevel="1">
      <c r="A1344" t="s">
        <v>898</v>
      </c>
      <c r="B1344" s="8" t="s">
        <v>2255</v>
      </c>
      <c r="C1344" s="1">
        <f t="shared" si="291"/>
        <v>291</v>
      </c>
      <c r="D1344" s="8">
        <f>IF(N1344&gt;0, RANK(N1344,(N1344:P1344,Q1344:AE1344)),0)</f>
        <v>0</v>
      </c>
      <c r="E1344" s="8">
        <f>IF(O1344&gt;0,RANK(O1344,(N1344:P1344,Q1344:AE1344)),0)</f>
        <v>2</v>
      </c>
      <c r="F1344" s="8">
        <f t="shared" si="292"/>
        <v>1</v>
      </c>
      <c r="G1344" s="61">
        <f t="shared" si="298"/>
        <v>156</v>
      </c>
      <c r="H1344" s="66">
        <f t="shared" si="299"/>
        <v>0.53608247422680411</v>
      </c>
      <c r="I1344" s="7"/>
      <c r="J1344" s="2">
        <f t="shared" si="293"/>
        <v>0</v>
      </c>
      <c r="K1344" s="2">
        <f t="shared" si="294"/>
        <v>0.20962199312714777</v>
      </c>
      <c r="L1344" s="2">
        <f t="shared" si="295"/>
        <v>0.74570446735395191</v>
      </c>
      <c r="M1344" s="2">
        <f t="shared" si="296"/>
        <v>4.4673539518900296E-2</v>
      </c>
      <c r="N1344" s="126"/>
      <c r="O1344" s="126">
        <v>61</v>
      </c>
      <c r="P1344" s="126">
        <v>217</v>
      </c>
      <c r="Q1344" s="126"/>
      <c r="R1344" s="126"/>
      <c r="S1344" s="126"/>
      <c r="T1344" s="126"/>
      <c r="U1344" s="126"/>
      <c r="V1344" s="126"/>
      <c r="W1344" s="126"/>
      <c r="X1344" s="126">
        <v>0</v>
      </c>
      <c r="Y1344" s="126">
        <v>4</v>
      </c>
      <c r="Z1344" s="126">
        <v>1</v>
      </c>
      <c r="AA1344" s="126">
        <v>7</v>
      </c>
      <c r="AB1344" s="126">
        <v>1</v>
      </c>
      <c r="AG1344" t="str">
        <f t="shared" si="290"/>
        <v>West Fairlee</v>
      </c>
      <c r="AH1344" t="s">
        <v>796</v>
      </c>
      <c r="AI1344">
        <v>1</v>
      </c>
      <c r="AK1344">
        <v>1</v>
      </c>
      <c r="AL1344" s="105">
        <v>50</v>
      </c>
      <c r="AM1344" s="107">
        <v>17</v>
      </c>
      <c r="AN1344" s="107">
        <v>80</v>
      </c>
      <c r="AO1344" s="111">
        <v>79975</v>
      </c>
      <c r="AP1344" s="111">
        <f t="shared" si="300"/>
        <v>50017</v>
      </c>
      <c r="AQ1344" s="8" t="s">
        <v>2345</v>
      </c>
      <c r="AR1344">
        <f t="shared" si="297"/>
        <v>5079975</v>
      </c>
      <c r="AV1344">
        <v>22.83</v>
      </c>
      <c r="AW1344">
        <v>0.22</v>
      </c>
      <c r="AX1344">
        <v>22.6</v>
      </c>
    </row>
    <row r="1345" spans="1:50" ht="13" hidden="1" customHeight="1" outlineLevel="1">
      <c r="A1345" t="s">
        <v>1378</v>
      </c>
      <c r="B1345" s="8" t="s">
        <v>2255</v>
      </c>
      <c r="C1345" s="1">
        <f t="shared" si="291"/>
        <v>122</v>
      </c>
      <c r="D1345" s="8">
        <f>IF(N1345&gt;0, RANK(N1345,(N1345:P1345,Q1345:AE1345)),0)</f>
        <v>0</v>
      </c>
      <c r="E1345" s="8">
        <f>IF(O1345&gt;0,RANK(O1345,(N1345:P1345,Q1345:AE1345)),0)</f>
        <v>2</v>
      </c>
      <c r="F1345" s="8">
        <f t="shared" si="292"/>
        <v>1</v>
      </c>
      <c r="G1345" s="61">
        <f t="shared" si="298"/>
        <v>57</v>
      </c>
      <c r="H1345" s="66">
        <f t="shared" si="299"/>
        <v>0.46721311475409838</v>
      </c>
      <c r="I1345" s="7"/>
      <c r="J1345" s="2">
        <f t="shared" si="293"/>
        <v>0</v>
      </c>
      <c r="K1345" s="2">
        <f t="shared" si="294"/>
        <v>0.22131147540983606</v>
      </c>
      <c r="L1345" s="2">
        <f t="shared" si="295"/>
        <v>0.68852459016393441</v>
      </c>
      <c r="M1345" s="2">
        <f t="shared" si="296"/>
        <v>9.0163934426229497E-2</v>
      </c>
      <c r="N1345" s="126"/>
      <c r="O1345" s="126">
        <v>27</v>
      </c>
      <c r="P1345" s="126">
        <v>84</v>
      </c>
      <c r="Q1345" s="126"/>
      <c r="R1345" s="126"/>
      <c r="S1345" s="126"/>
      <c r="T1345" s="126"/>
      <c r="U1345" s="126"/>
      <c r="V1345" s="126"/>
      <c r="W1345" s="126"/>
      <c r="X1345" s="126">
        <v>0</v>
      </c>
      <c r="Y1345" s="126">
        <v>0</v>
      </c>
      <c r="Z1345" s="126">
        <v>0</v>
      </c>
      <c r="AA1345" s="126">
        <v>11</v>
      </c>
      <c r="AB1345" s="126">
        <v>0</v>
      </c>
      <c r="AG1345" t="str">
        <f t="shared" si="290"/>
        <v>West Haven</v>
      </c>
      <c r="AH1345" t="s">
        <v>689</v>
      </c>
      <c r="AI1345">
        <v>1</v>
      </c>
      <c r="AK1345">
        <v>1</v>
      </c>
      <c r="AL1345" s="105">
        <v>50</v>
      </c>
      <c r="AM1345" s="107">
        <v>21</v>
      </c>
      <c r="AN1345" s="107">
        <v>135</v>
      </c>
      <c r="AO1345" s="111">
        <v>80875</v>
      </c>
      <c r="AP1345" s="111">
        <f t="shared" si="300"/>
        <v>50021</v>
      </c>
      <c r="AQ1345" s="8" t="s">
        <v>2345</v>
      </c>
      <c r="AR1345">
        <f t="shared" si="297"/>
        <v>5080875</v>
      </c>
      <c r="AV1345">
        <v>28.49</v>
      </c>
      <c r="AW1345">
        <v>0.49</v>
      </c>
      <c r="AX1345">
        <v>28</v>
      </c>
    </row>
    <row r="1346" spans="1:50" ht="13" hidden="1" customHeight="1" outlineLevel="1">
      <c r="A1346" t="s">
        <v>1216</v>
      </c>
      <c r="B1346" s="8" t="s">
        <v>2255</v>
      </c>
      <c r="C1346" s="1">
        <f t="shared" si="291"/>
        <v>1002</v>
      </c>
      <c r="D1346" s="8">
        <f>IF(N1346&gt;0, RANK(N1346,(N1346:P1346,Q1346:AE1346)),0)</f>
        <v>0</v>
      </c>
      <c r="E1346" s="8">
        <f>IF(O1346&gt;0,RANK(O1346,(N1346:P1346,Q1346:AE1346)),0)</f>
        <v>2</v>
      </c>
      <c r="F1346" s="8">
        <f t="shared" si="292"/>
        <v>1</v>
      </c>
      <c r="G1346" s="61">
        <f t="shared" si="298"/>
        <v>342</v>
      </c>
      <c r="H1346" s="66">
        <f t="shared" si="299"/>
        <v>0.3413173652694611</v>
      </c>
      <c r="I1346" s="7"/>
      <c r="J1346" s="2">
        <f t="shared" si="293"/>
        <v>0</v>
      </c>
      <c r="K1346" s="2">
        <f t="shared" si="294"/>
        <v>0.31037924151696605</v>
      </c>
      <c r="L1346" s="2">
        <f t="shared" si="295"/>
        <v>0.65169660678642716</v>
      </c>
      <c r="M1346" s="2">
        <f t="shared" si="296"/>
        <v>3.7924151696606789E-2</v>
      </c>
      <c r="N1346" s="126"/>
      <c r="O1346" s="126">
        <v>311</v>
      </c>
      <c r="P1346" s="126">
        <v>653</v>
      </c>
      <c r="Q1346" s="126"/>
      <c r="R1346" s="126"/>
      <c r="S1346" s="126"/>
      <c r="T1346" s="126"/>
      <c r="U1346" s="126"/>
      <c r="V1346" s="126"/>
      <c r="W1346" s="126"/>
      <c r="X1346" s="126">
        <v>0</v>
      </c>
      <c r="Y1346" s="126">
        <v>9</v>
      </c>
      <c r="Z1346" s="126">
        <v>3</v>
      </c>
      <c r="AA1346" s="126">
        <v>18</v>
      </c>
      <c r="AB1346" s="126">
        <v>8</v>
      </c>
      <c r="AG1346" t="str">
        <f t="shared" si="290"/>
        <v>West Rutland</v>
      </c>
      <c r="AH1346" t="s">
        <v>689</v>
      </c>
      <c r="AI1346">
        <v>1</v>
      </c>
      <c r="AK1346">
        <v>1</v>
      </c>
      <c r="AL1346" s="105">
        <v>50</v>
      </c>
      <c r="AM1346" s="107">
        <v>21</v>
      </c>
      <c r="AN1346" s="107">
        <v>140</v>
      </c>
      <c r="AO1346" s="111">
        <v>82300</v>
      </c>
      <c r="AP1346" s="111">
        <f t="shared" si="300"/>
        <v>50021</v>
      </c>
      <c r="AQ1346" s="8" t="s">
        <v>2345</v>
      </c>
      <c r="AR1346">
        <f t="shared" si="297"/>
        <v>5082300</v>
      </c>
      <c r="AV1346">
        <v>18</v>
      </c>
      <c r="AW1346">
        <v>0</v>
      </c>
      <c r="AX1346">
        <v>18</v>
      </c>
    </row>
    <row r="1347" spans="1:50" ht="13" hidden="1" customHeight="1" outlineLevel="1">
      <c r="A1347" t="s">
        <v>1247</v>
      </c>
      <c r="B1347" s="8" t="s">
        <v>2255</v>
      </c>
      <c r="C1347" s="1">
        <f t="shared" si="291"/>
        <v>670</v>
      </c>
      <c r="D1347" s="8">
        <f>IF(N1347&gt;0, RANK(N1347,(N1347:P1347,Q1347:AE1347)),0)</f>
        <v>0</v>
      </c>
      <c r="E1347" s="8">
        <f>IF(O1347&gt;0,RANK(O1347,(N1347:P1347,Q1347:AE1347)),0)</f>
        <v>2</v>
      </c>
      <c r="F1347" s="8">
        <f t="shared" si="292"/>
        <v>1</v>
      </c>
      <c r="G1347" s="61">
        <f t="shared" si="298"/>
        <v>279</v>
      </c>
      <c r="H1347" s="66">
        <f t="shared" si="299"/>
        <v>0.41641791044776122</v>
      </c>
      <c r="I1347" s="7"/>
      <c r="J1347" s="2">
        <f t="shared" si="293"/>
        <v>0</v>
      </c>
      <c r="K1347" s="2">
        <f t="shared" si="294"/>
        <v>0.2746268656716418</v>
      </c>
      <c r="L1347" s="2">
        <f t="shared" si="295"/>
        <v>0.69104477611940296</v>
      </c>
      <c r="M1347" s="2">
        <f t="shared" si="296"/>
        <v>3.4328358208955301E-2</v>
      </c>
      <c r="N1347" s="126"/>
      <c r="O1347" s="126">
        <v>184</v>
      </c>
      <c r="P1347" s="126">
        <v>463</v>
      </c>
      <c r="Q1347" s="126"/>
      <c r="R1347" s="126"/>
      <c r="S1347" s="126"/>
      <c r="T1347" s="126"/>
      <c r="U1347" s="126"/>
      <c r="V1347" s="126"/>
      <c r="W1347" s="126"/>
      <c r="X1347" s="126">
        <v>0</v>
      </c>
      <c r="Y1347" s="126">
        <v>6</v>
      </c>
      <c r="Z1347" s="126">
        <v>0</v>
      </c>
      <c r="AA1347" s="126">
        <v>12</v>
      </c>
      <c r="AB1347" s="126">
        <v>5</v>
      </c>
      <c r="AG1347" t="str">
        <f t="shared" si="290"/>
        <v>West Windsor</v>
      </c>
      <c r="AH1347" t="s">
        <v>2103</v>
      </c>
      <c r="AI1347">
        <v>1</v>
      </c>
      <c r="AK1347">
        <v>1</v>
      </c>
      <c r="AL1347" s="105">
        <v>50</v>
      </c>
      <c r="AM1347" s="107">
        <v>27</v>
      </c>
      <c r="AN1347" s="107">
        <v>110</v>
      </c>
      <c r="AO1347" s="111">
        <v>83050</v>
      </c>
      <c r="AP1347" s="111">
        <f t="shared" si="300"/>
        <v>50027</v>
      </c>
      <c r="AQ1347" s="8" t="s">
        <v>2345</v>
      </c>
      <c r="AR1347">
        <f t="shared" si="297"/>
        <v>5083050</v>
      </c>
      <c r="AV1347">
        <v>24.72</v>
      </c>
      <c r="AW1347">
        <v>0.02</v>
      </c>
      <c r="AX1347">
        <v>24.7</v>
      </c>
    </row>
    <row r="1348" spans="1:50" ht="13" hidden="1" customHeight="1" outlineLevel="1">
      <c r="A1348" t="s">
        <v>2189</v>
      </c>
      <c r="B1348" s="8" t="s">
        <v>2255</v>
      </c>
      <c r="C1348" s="1">
        <f t="shared" si="291"/>
        <v>289</v>
      </c>
      <c r="D1348" s="8">
        <f>IF(N1348&gt;0, RANK(N1348,(N1348:P1348,Q1348:AE1348)),0)</f>
        <v>0</v>
      </c>
      <c r="E1348" s="8">
        <f>IF(O1348&gt;0,RANK(O1348,(N1348:P1348,Q1348:AE1348)),0)</f>
        <v>2</v>
      </c>
      <c r="F1348" s="8">
        <f t="shared" si="292"/>
        <v>1</v>
      </c>
      <c r="G1348" s="61">
        <f t="shared" si="298"/>
        <v>112</v>
      </c>
      <c r="H1348" s="66">
        <f t="shared" si="299"/>
        <v>0.38754325259515571</v>
      </c>
      <c r="I1348" s="7"/>
      <c r="J1348" s="2">
        <f t="shared" si="293"/>
        <v>0</v>
      </c>
      <c r="K1348" s="2">
        <f t="shared" si="294"/>
        <v>0.28027681660899656</v>
      </c>
      <c r="L1348" s="2">
        <f t="shared" si="295"/>
        <v>0.66782006920415227</v>
      </c>
      <c r="M1348" s="2">
        <f t="shared" si="296"/>
        <v>5.1903114186851118E-2</v>
      </c>
      <c r="N1348" s="126"/>
      <c r="O1348" s="126">
        <v>81</v>
      </c>
      <c r="P1348" s="126">
        <v>193</v>
      </c>
      <c r="Q1348" s="126"/>
      <c r="R1348" s="126"/>
      <c r="S1348" s="126"/>
      <c r="T1348" s="126"/>
      <c r="U1348" s="126"/>
      <c r="V1348" s="126"/>
      <c r="W1348" s="126"/>
      <c r="X1348" s="126">
        <v>0</v>
      </c>
      <c r="Y1348" s="126">
        <v>4</v>
      </c>
      <c r="Z1348" s="126">
        <v>0</v>
      </c>
      <c r="AA1348" s="126">
        <v>8</v>
      </c>
      <c r="AB1348" s="126">
        <v>3</v>
      </c>
      <c r="AG1348" t="str">
        <f t="shared" si="290"/>
        <v>Westfield</v>
      </c>
      <c r="AH1348" t="s">
        <v>325</v>
      </c>
      <c r="AI1348">
        <v>1</v>
      </c>
      <c r="AK1348">
        <v>1</v>
      </c>
      <c r="AL1348" s="105">
        <v>50</v>
      </c>
      <c r="AM1348" s="107">
        <v>19</v>
      </c>
      <c r="AN1348" s="107">
        <v>90</v>
      </c>
      <c r="AO1348" s="111">
        <v>80200</v>
      </c>
      <c r="AP1348" s="111">
        <f t="shared" si="300"/>
        <v>50019</v>
      </c>
      <c r="AQ1348" s="8" t="s">
        <v>2345</v>
      </c>
      <c r="AR1348">
        <f t="shared" si="297"/>
        <v>5080200</v>
      </c>
      <c r="AV1348">
        <v>40.18</v>
      </c>
      <c r="AW1348">
        <v>0</v>
      </c>
      <c r="AX1348">
        <v>40.17</v>
      </c>
    </row>
    <row r="1349" spans="1:50" ht="13" hidden="1" customHeight="1" outlineLevel="1">
      <c r="A1349" t="s">
        <v>596</v>
      </c>
      <c r="B1349" s="8" t="s">
        <v>2255</v>
      </c>
      <c r="C1349" s="1">
        <f t="shared" si="291"/>
        <v>1127</v>
      </c>
      <c r="D1349" s="8">
        <f>IF(N1349&gt;0, RANK(N1349,(N1349:P1349,Q1349:AE1349)),0)</f>
        <v>0</v>
      </c>
      <c r="E1349" s="8">
        <f>IF(O1349&gt;0,RANK(O1349,(N1349:P1349,Q1349:AE1349)),0)</f>
        <v>2</v>
      </c>
      <c r="F1349" s="8">
        <f t="shared" si="292"/>
        <v>1</v>
      </c>
      <c r="G1349" s="61">
        <f t="shared" si="298"/>
        <v>535</v>
      </c>
      <c r="H1349" s="66">
        <f t="shared" si="299"/>
        <v>0.47471162377994675</v>
      </c>
      <c r="I1349" s="7"/>
      <c r="J1349" s="2">
        <f t="shared" si="293"/>
        <v>0</v>
      </c>
      <c r="K1349" s="2">
        <f t="shared" si="294"/>
        <v>0.24933451641526175</v>
      </c>
      <c r="L1349" s="2">
        <f t="shared" si="295"/>
        <v>0.72404614019520852</v>
      </c>
      <c r="M1349" s="2">
        <f t="shared" si="296"/>
        <v>2.6619343389529759E-2</v>
      </c>
      <c r="N1349" s="126"/>
      <c r="O1349" s="126">
        <v>281</v>
      </c>
      <c r="P1349" s="126">
        <v>816</v>
      </c>
      <c r="Q1349" s="126"/>
      <c r="R1349" s="126"/>
      <c r="S1349" s="126"/>
      <c r="T1349" s="126"/>
      <c r="U1349" s="126"/>
      <c r="V1349" s="126"/>
      <c r="W1349" s="126"/>
      <c r="X1349" s="126">
        <v>3</v>
      </c>
      <c r="Y1349" s="126">
        <v>16</v>
      </c>
      <c r="Z1349" s="126">
        <v>0</v>
      </c>
      <c r="AA1349" s="126">
        <v>8</v>
      </c>
      <c r="AB1349" s="126">
        <v>3</v>
      </c>
      <c r="AG1349" t="str">
        <f t="shared" si="290"/>
        <v>Westford</v>
      </c>
      <c r="AH1349" t="s">
        <v>1497</v>
      </c>
      <c r="AI1349">
        <v>1</v>
      </c>
      <c r="AK1349">
        <v>1</v>
      </c>
      <c r="AL1349" s="105">
        <v>50</v>
      </c>
      <c r="AM1349" s="107">
        <v>7</v>
      </c>
      <c r="AN1349" s="107">
        <v>80</v>
      </c>
      <c r="AO1349" s="111">
        <v>80350</v>
      </c>
      <c r="AP1349" s="111">
        <f t="shared" si="300"/>
        <v>50007</v>
      </c>
      <c r="AQ1349" s="8" t="s">
        <v>2345</v>
      </c>
      <c r="AR1349">
        <f t="shared" si="297"/>
        <v>5080350</v>
      </c>
      <c r="AV1349">
        <v>39.29</v>
      </c>
      <c r="AW1349">
        <v>0.03</v>
      </c>
      <c r="AX1349">
        <v>39.26</v>
      </c>
    </row>
    <row r="1350" spans="1:50" ht="13" hidden="1" customHeight="1" outlineLevel="1">
      <c r="A1350" t="s">
        <v>1581</v>
      </c>
      <c r="B1350" s="8" t="s">
        <v>2255</v>
      </c>
      <c r="C1350" s="1">
        <f t="shared" si="291"/>
        <v>1570</v>
      </c>
      <c r="D1350" s="8">
        <f>IF(N1350&gt;0, RANK(N1350,(N1350:P1350,Q1350:AE1350)),0)</f>
        <v>0</v>
      </c>
      <c r="E1350" s="8">
        <f>IF(O1350&gt;0,RANK(O1350,(N1350:P1350,Q1350:AE1350)),0)</f>
        <v>2</v>
      </c>
      <c r="F1350" s="8">
        <f t="shared" si="292"/>
        <v>1</v>
      </c>
      <c r="G1350" s="61">
        <f t="shared" si="298"/>
        <v>1003</v>
      </c>
      <c r="H1350" s="66">
        <f t="shared" si="299"/>
        <v>0.63885350318471334</v>
      </c>
      <c r="I1350" s="7"/>
      <c r="J1350" s="2">
        <f t="shared" si="293"/>
        <v>0</v>
      </c>
      <c r="K1350" s="2">
        <f t="shared" si="294"/>
        <v>0.15414012738853503</v>
      </c>
      <c r="L1350" s="2">
        <f t="shared" si="295"/>
        <v>0.79299363057324845</v>
      </c>
      <c r="M1350" s="2">
        <f t="shared" si="296"/>
        <v>5.2866242038216549E-2</v>
      </c>
      <c r="N1350" s="126"/>
      <c r="O1350" s="126">
        <v>242</v>
      </c>
      <c r="P1350" s="126">
        <v>1245</v>
      </c>
      <c r="Q1350" s="126"/>
      <c r="R1350" s="126"/>
      <c r="S1350" s="126"/>
      <c r="T1350" s="126"/>
      <c r="U1350" s="126"/>
      <c r="V1350" s="126"/>
      <c r="W1350" s="126"/>
      <c r="X1350" s="126">
        <v>0</v>
      </c>
      <c r="Y1350" s="126">
        <v>15</v>
      </c>
      <c r="Z1350" s="126">
        <v>1</v>
      </c>
      <c r="AA1350" s="126">
        <v>35</v>
      </c>
      <c r="AB1350" s="126">
        <v>32</v>
      </c>
      <c r="AG1350" t="str">
        <f t="shared" si="290"/>
        <v>Westminster</v>
      </c>
      <c r="AH1350" t="s">
        <v>1474</v>
      </c>
      <c r="AI1350">
        <v>1</v>
      </c>
      <c r="AK1350">
        <v>1</v>
      </c>
      <c r="AL1350" s="105">
        <v>50</v>
      </c>
      <c r="AM1350" s="107">
        <v>25</v>
      </c>
      <c r="AN1350" s="107">
        <v>95</v>
      </c>
      <c r="AO1350" s="111">
        <v>81400</v>
      </c>
      <c r="AP1350" s="111">
        <f t="shared" si="300"/>
        <v>50025</v>
      </c>
      <c r="AQ1350" s="8" t="s">
        <v>2345</v>
      </c>
      <c r="AR1350">
        <f t="shared" si="297"/>
        <v>5081400</v>
      </c>
      <c r="AV1350">
        <v>46.12</v>
      </c>
      <c r="AW1350">
        <v>0.03</v>
      </c>
      <c r="AX1350">
        <v>46.08</v>
      </c>
    </row>
    <row r="1351" spans="1:50" ht="13" hidden="1" customHeight="1" outlineLevel="1">
      <c r="A1351" t="s">
        <v>978</v>
      </c>
      <c r="B1351" s="8" t="s">
        <v>2255</v>
      </c>
      <c r="C1351" s="1">
        <f t="shared" si="291"/>
        <v>194</v>
      </c>
      <c r="D1351" s="8">
        <f>IF(N1351&gt;0, RANK(N1351,(N1351:P1351,Q1351:AE1351)),0)</f>
        <v>0</v>
      </c>
      <c r="E1351" s="8">
        <f>IF(O1351&gt;0,RANK(O1351,(N1351:P1351,Q1351:AE1351)),0)</f>
        <v>2</v>
      </c>
      <c r="F1351" s="8">
        <f t="shared" si="292"/>
        <v>1</v>
      </c>
      <c r="G1351" s="61">
        <f t="shared" si="298"/>
        <v>56</v>
      </c>
      <c r="H1351" s="66">
        <f t="shared" si="299"/>
        <v>0.28865979381443296</v>
      </c>
      <c r="I1351" s="7"/>
      <c r="J1351" s="2">
        <f t="shared" si="293"/>
        <v>0</v>
      </c>
      <c r="K1351" s="2">
        <f t="shared" si="294"/>
        <v>0.34020618556701032</v>
      </c>
      <c r="L1351" s="2">
        <f t="shared" si="295"/>
        <v>0.62886597938144329</v>
      </c>
      <c r="M1351" s="2">
        <f t="shared" si="296"/>
        <v>3.0927835051546393E-2</v>
      </c>
      <c r="N1351" s="126"/>
      <c r="O1351" s="126">
        <v>66</v>
      </c>
      <c r="P1351" s="126">
        <v>122</v>
      </c>
      <c r="Q1351" s="126"/>
      <c r="R1351" s="126"/>
      <c r="S1351" s="126"/>
      <c r="T1351" s="126"/>
      <c r="U1351" s="126"/>
      <c r="V1351" s="126"/>
      <c r="W1351" s="126"/>
      <c r="X1351" s="126">
        <v>0</v>
      </c>
      <c r="Y1351" s="126">
        <v>1</v>
      </c>
      <c r="Z1351" s="126">
        <v>1</v>
      </c>
      <c r="AA1351" s="126">
        <v>2</v>
      </c>
      <c r="AB1351" s="126">
        <v>2</v>
      </c>
      <c r="AG1351" t="str">
        <f t="shared" si="290"/>
        <v>Westmore</v>
      </c>
      <c r="AH1351" t="s">
        <v>325</v>
      </c>
      <c r="AI1351">
        <v>1</v>
      </c>
      <c r="AK1351">
        <v>1</v>
      </c>
      <c r="AL1351" s="105">
        <v>50</v>
      </c>
      <c r="AM1351" s="107">
        <v>19</v>
      </c>
      <c r="AN1351" s="107">
        <v>95</v>
      </c>
      <c r="AO1351" s="111">
        <v>81700</v>
      </c>
      <c r="AP1351" s="111">
        <f t="shared" si="300"/>
        <v>50019</v>
      </c>
      <c r="AQ1351" s="8" t="s">
        <v>2345</v>
      </c>
      <c r="AR1351">
        <f t="shared" si="297"/>
        <v>5081700</v>
      </c>
      <c r="AV1351">
        <v>37.46</v>
      </c>
      <c r="AW1351">
        <v>2.94</v>
      </c>
      <c r="AX1351">
        <v>34.520000000000003</v>
      </c>
    </row>
    <row r="1352" spans="1:50" ht="13" hidden="1" customHeight="1" outlineLevel="1">
      <c r="A1352" t="s">
        <v>878</v>
      </c>
      <c r="B1352" s="8" t="s">
        <v>2255</v>
      </c>
      <c r="C1352" s="1">
        <f t="shared" si="291"/>
        <v>413</v>
      </c>
      <c r="D1352" s="8">
        <f>IF(N1352&gt;0, RANK(N1352,(N1352:P1352,Q1352:AE1352)),0)</f>
        <v>0</v>
      </c>
      <c r="E1352" s="8">
        <f>IF(O1352&gt;0,RANK(O1352,(N1352:P1352,Q1352:AE1352)),0)</f>
        <v>2</v>
      </c>
      <c r="F1352" s="8">
        <f t="shared" si="292"/>
        <v>1</v>
      </c>
      <c r="G1352" s="61">
        <f t="shared" si="298"/>
        <v>186</v>
      </c>
      <c r="H1352" s="66">
        <f t="shared" si="299"/>
        <v>0.45036319612590797</v>
      </c>
      <c r="I1352" s="7"/>
      <c r="J1352" s="2">
        <f t="shared" si="293"/>
        <v>0</v>
      </c>
      <c r="K1352" s="2">
        <f t="shared" si="294"/>
        <v>0.26150121065375304</v>
      </c>
      <c r="L1352" s="2">
        <f t="shared" si="295"/>
        <v>0.71186440677966101</v>
      </c>
      <c r="M1352" s="2">
        <f t="shared" si="296"/>
        <v>2.6634382566585901E-2</v>
      </c>
      <c r="N1352" s="126"/>
      <c r="O1352" s="126">
        <v>108</v>
      </c>
      <c r="P1352" s="126">
        <v>294</v>
      </c>
      <c r="Q1352" s="126"/>
      <c r="R1352" s="126"/>
      <c r="S1352" s="126"/>
      <c r="T1352" s="126"/>
      <c r="U1352" s="126"/>
      <c r="V1352" s="126"/>
      <c r="W1352" s="126"/>
      <c r="X1352" s="126">
        <v>0</v>
      </c>
      <c r="Y1352" s="126">
        <v>1</v>
      </c>
      <c r="Z1352" s="126">
        <v>2</v>
      </c>
      <c r="AA1352" s="126">
        <v>8</v>
      </c>
      <c r="AB1352" s="126">
        <v>0</v>
      </c>
      <c r="AG1352" t="str">
        <f t="shared" si="290"/>
        <v>Weston</v>
      </c>
      <c r="AH1352" t="s">
        <v>2103</v>
      </c>
      <c r="AI1352">
        <v>1</v>
      </c>
      <c r="AK1352">
        <v>1</v>
      </c>
      <c r="AL1352" s="105">
        <v>50</v>
      </c>
      <c r="AM1352" s="107">
        <v>27</v>
      </c>
      <c r="AN1352" s="107">
        <v>105</v>
      </c>
      <c r="AO1352" s="111">
        <v>82000</v>
      </c>
      <c r="AP1352" s="111">
        <f t="shared" si="300"/>
        <v>50027</v>
      </c>
      <c r="AQ1352" s="8" t="s">
        <v>2345</v>
      </c>
      <c r="AR1352">
        <f t="shared" si="297"/>
        <v>5082000</v>
      </c>
      <c r="AV1352">
        <v>35.17</v>
      </c>
      <c r="AW1352">
        <v>0.08</v>
      </c>
      <c r="AX1352">
        <v>35.090000000000003</v>
      </c>
    </row>
    <row r="1353" spans="1:50" ht="13" hidden="1" customHeight="1" outlineLevel="1">
      <c r="A1353" t="s">
        <v>979</v>
      </c>
      <c r="B1353" s="8" t="s">
        <v>2255</v>
      </c>
      <c r="C1353" s="1">
        <f t="shared" si="291"/>
        <v>539</v>
      </c>
      <c r="D1353" s="8">
        <f>IF(N1353&gt;0, RANK(N1353,(N1353:P1353,Q1353:AE1353)),0)</f>
        <v>0</v>
      </c>
      <c r="E1353" s="8">
        <f>IF(O1353&gt;0,RANK(O1353,(N1353:P1353,Q1353:AE1353)),0)</f>
        <v>2</v>
      </c>
      <c r="F1353" s="8">
        <f t="shared" si="292"/>
        <v>1</v>
      </c>
      <c r="G1353" s="61">
        <f t="shared" si="298"/>
        <v>292</v>
      </c>
      <c r="H1353" s="66">
        <f t="shared" si="299"/>
        <v>0.54174397031539889</v>
      </c>
      <c r="I1353" s="7"/>
      <c r="J1353" s="2">
        <f t="shared" si="293"/>
        <v>0</v>
      </c>
      <c r="K1353" s="2">
        <f t="shared" si="294"/>
        <v>0.21150278293135436</v>
      </c>
      <c r="L1353" s="2">
        <f t="shared" si="295"/>
        <v>0.75324675324675328</v>
      </c>
      <c r="M1353" s="2">
        <f t="shared" si="296"/>
        <v>3.5250463821892342E-2</v>
      </c>
      <c r="N1353" s="126"/>
      <c r="O1353" s="126">
        <v>114</v>
      </c>
      <c r="P1353" s="126">
        <v>406</v>
      </c>
      <c r="Q1353" s="126"/>
      <c r="R1353" s="126"/>
      <c r="S1353" s="126"/>
      <c r="T1353" s="126"/>
      <c r="U1353" s="126"/>
      <c r="V1353" s="126"/>
      <c r="W1353" s="126"/>
      <c r="X1353" s="126">
        <v>0</v>
      </c>
      <c r="Y1353" s="126">
        <v>4</v>
      </c>
      <c r="Z1353" s="126">
        <v>3</v>
      </c>
      <c r="AA1353" s="126">
        <v>9</v>
      </c>
      <c r="AB1353" s="126">
        <v>3</v>
      </c>
      <c r="AG1353" t="str">
        <f t="shared" si="290"/>
        <v>Weybridge</v>
      </c>
      <c r="AH1353" t="s">
        <v>2</v>
      </c>
      <c r="AI1353">
        <v>1</v>
      </c>
      <c r="AK1353">
        <v>1</v>
      </c>
      <c r="AL1353" s="105">
        <v>50</v>
      </c>
      <c r="AM1353" s="107">
        <v>1</v>
      </c>
      <c r="AN1353" s="107">
        <v>110</v>
      </c>
      <c r="AO1353" s="111">
        <v>83275</v>
      </c>
      <c r="AP1353" s="111">
        <f t="shared" si="300"/>
        <v>50001</v>
      </c>
      <c r="AQ1353" s="8" t="s">
        <v>2345</v>
      </c>
      <c r="AR1353">
        <f t="shared" si="297"/>
        <v>5083275</v>
      </c>
      <c r="AV1353">
        <v>17.57</v>
      </c>
      <c r="AW1353">
        <v>0.56000000000000005</v>
      </c>
      <c r="AX1353">
        <v>17.010000000000002</v>
      </c>
    </row>
    <row r="1354" spans="1:50" ht="13" hidden="1" customHeight="1" outlineLevel="1">
      <c r="A1354" t="s">
        <v>1632</v>
      </c>
      <c r="B1354" s="8" t="s">
        <v>2255</v>
      </c>
      <c r="C1354" s="1">
        <f t="shared" si="291"/>
        <v>328</v>
      </c>
      <c r="D1354" s="8">
        <f>IF(N1354&gt;0, RANK(N1354,(N1354:P1354,Q1354:AE1354)),0)</f>
        <v>0</v>
      </c>
      <c r="E1354" s="8">
        <f>IF(O1354&gt;0,RANK(O1354,(N1354:P1354,Q1354:AE1354)),0)</f>
        <v>2</v>
      </c>
      <c r="F1354" s="8">
        <f t="shared" si="292"/>
        <v>1</v>
      </c>
      <c r="G1354" s="61">
        <f t="shared" si="298"/>
        <v>90</v>
      </c>
      <c r="H1354" s="66">
        <f t="shared" si="299"/>
        <v>0.27439024390243905</v>
      </c>
      <c r="I1354" s="7"/>
      <c r="J1354" s="2">
        <f t="shared" si="293"/>
        <v>0</v>
      </c>
      <c r="K1354" s="2">
        <f t="shared" si="294"/>
        <v>0.35060975609756095</v>
      </c>
      <c r="L1354" s="2">
        <f t="shared" si="295"/>
        <v>0.625</v>
      </c>
      <c r="M1354" s="2">
        <f t="shared" si="296"/>
        <v>2.4390243902439046E-2</v>
      </c>
      <c r="N1354" s="126"/>
      <c r="O1354" s="126">
        <v>115</v>
      </c>
      <c r="P1354" s="126">
        <v>205</v>
      </c>
      <c r="Q1354" s="126"/>
      <c r="R1354" s="126"/>
      <c r="S1354" s="126"/>
      <c r="T1354" s="126"/>
      <c r="U1354" s="126"/>
      <c r="V1354" s="126"/>
      <c r="W1354" s="126"/>
      <c r="X1354" s="126">
        <v>0</v>
      </c>
      <c r="Y1354" s="126">
        <v>1</v>
      </c>
      <c r="Z1354" s="126">
        <v>0</v>
      </c>
      <c r="AA1354" s="126">
        <v>4</v>
      </c>
      <c r="AB1354" s="126">
        <v>3</v>
      </c>
      <c r="AG1354" t="str">
        <f t="shared" si="290"/>
        <v>Wheelock</v>
      </c>
      <c r="AH1354" t="s">
        <v>737</v>
      </c>
      <c r="AI1354">
        <v>1</v>
      </c>
      <c r="AK1354">
        <v>1</v>
      </c>
      <c r="AL1354" s="105">
        <v>50</v>
      </c>
      <c r="AM1354" s="107">
        <v>5</v>
      </c>
      <c r="AN1354" s="107">
        <v>85</v>
      </c>
      <c r="AO1354" s="111">
        <v>83500</v>
      </c>
      <c r="AP1354" s="111">
        <f t="shared" si="300"/>
        <v>50005</v>
      </c>
      <c r="AQ1354" s="8" t="s">
        <v>2345</v>
      </c>
      <c r="AR1354">
        <f t="shared" si="297"/>
        <v>5083500</v>
      </c>
      <c r="AV1354">
        <v>39.82</v>
      </c>
      <c r="AW1354">
        <v>0.25</v>
      </c>
      <c r="AX1354">
        <v>39.56</v>
      </c>
    </row>
    <row r="1355" spans="1:50" ht="13" hidden="1" customHeight="1" outlineLevel="1">
      <c r="A1355" t="s">
        <v>1633</v>
      </c>
      <c r="B1355" s="8" t="s">
        <v>2255</v>
      </c>
      <c r="C1355" s="1">
        <f t="shared" si="291"/>
        <v>186</v>
      </c>
      <c r="D1355" s="8">
        <f>IF(N1355&gt;0, RANK(N1355,(N1355:P1355,Q1355:AE1355)),0)</f>
        <v>0</v>
      </c>
      <c r="E1355" s="8">
        <f>IF(O1355&gt;0,RANK(O1355,(N1355:P1355,Q1355:AE1355)),0)</f>
        <v>2</v>
      </c>
      <c r="F1355" s="8">
        <f t="shared" si="292"/>
        <v>1</v>
      </c>
      <c r="G1355" s="61">
        <f t="shared" si="298"/>
        <v>111</v>
      </c>
      <c r="H1355" s="66">
        <f t="shared" si="299"/>
        <v>0.59677419354838712</v>
      </c>
      <c r="I1355" s="7"/>
      <c r="J1355" s="2">
        <f t="shared" si="293"/>
        <v>0</v>
      </c>
      <c r="K1355" s="2">
        <f t="shared" si="294"/>
        <v>0.17741935483870969</v>
      </c>
      <c r="L1355" s="2">
        <f t="shared" si="295"/>
        <v>0.77419354838709675</v>
      </c>
      <c r="M1355" s="2">
        <f t="shared" si="296"/>
        <v>4.8387096774193505E-2</v>
      </c>
      <c r="N1355" s="126"/>
      <c r="O1355" s="126">
        <v>33</v>
      </c>
      <c r="P1355" s="126">
        <v>144</v>
      </c>
      <c r="Q1355" s="126"/>
      <c r="R1355" s="126"/>
      <c r="S1355" s="126"/>
      <c r="T1355" s="126"/>
      <c r="U1355" s="126"/>
      <c r="V1355" s="126"/>
      <c r="W1355" s="126"/>
      <c r="X1355" s="126">
        <v>0</v>
      </c>
      <c r="Y1355" s="126">
        <v>1</v>
      </c>
      <c r="Z1355" s="126">
        <v>2</v>
      </c>
      <c r="AA1355" s="126">
        <v>5</v>
      </c>
      <c r="AB1355" s="126">
        <v>1</v>
      </c>
      <c r="AG1355" t="str">
        <f t="shared" si="290"/>
        <v>Whiting</v>
      </c>
      <c r="AH1355" t="s">
        <v>2</v>
      </c>
      <c r="AI1355">
        <v>1</v>
      </c>
      <c r="AK1355">
        <v>1</v>
      </c>
      <c r="AL1355" s="105">
        <v>50</v>
      </c>
      <c r="AM1355" s="107">
        <v>1</v>
      </c>
      <c r="AN1355" s="107">
        <v>115</v>
      </c>
      <c r="AO1355" s="111">
        <v>83800</v>
      </c>
      <c r="AP1355" s="111">
        <f t="shared" si="300"/>
        <v>50001</v>
      </c>
      <c r="AQ1355" s="8" t="s">
        <v>2345</v>
      </c>
      <c r="AR1355">
        <f t="shared" si="297"/>
        <v>5083800</v>
      </c>
      <c r="AV1355">
        <v>13.68</v>
      </c>
      <c r="AW1355">
        <v>0</v>
      </c>
      <c r="AX1355">
        <v>13.68</v>
      </c>
    </row>
    <row r="1356" spans="1:50" ht="13" hidden="1" customHeight="1" outlineLevel="1">
      <c r="A1356" t="s">
        <v>1619</v>
      </c>
      <c r="B1356" s="8" t="s">
        <v>2255</v>
      </c>
      <c r="C1356" s="1">
        <f t="shared" si="291"/>
        <v>597</v>
      </c>
      <c r="D1356" s="8">
        <f>IF(N1356&gt;0, RANK(N1356,(N1356:P1356,Q1356:AE1356)),0)</f>
        <v>0</v>
      </c>
      <c r="E1356" s="8">
        <f>IF(O1356&gt;0,RANK(O1356,(N1356:P1356,Q1356:AE1356)),0)</f>
        <v>2</v>
      </c>
      <c r="F1356" s="8">
        <f t="shared" si="292"/>
        <v>1</v>
      </c>
      <c r="G1356" s="61">
        <f t="shared" si="298"/>
        <v>185</v>
      </c>
      <c r="H1356" s="66">
        <f t="shared" si="299"/>
        <v>0.30988274706867669</v>
      </c>
      <c r="I1356" s="7"/>
      <c r="J1356" s="2">
        <f t="shared" si="293"/>
        <v>0</v>
      </c>
      <c r="K1356" s="2">
        <f t="shared" si="294"/>
        <v>0.29983249581239529</v>
      </c>
      <c r="L1356" s="2">
        <f t="shared" si="295"/>
        <v>0.60971524288107204</v>
      </c>
      <c r="M1356" s="2">
        <f t="shared" si="296"/>
        <v>9.0452261306532722E-2</v>
      </c>
      <c r="N1356" s="126"/>
      <c r="O1356" s="126">
        <v>179</v>
      </c>
      <c r="P1356" s="126">
        <v>364</v>
      </c>
      <c r="Q1356" s="126"/>
      <c r="R1356" s="126"/>
      <c r="S1356" s="126"/>
      <c r="T1356" s="126"/>
      <c r="U1356" s="126"/>
      <c r="V1356" s="126"/>
      <c r="W1356" s="126"/>
      <c r="X1356" s="126">
        <v>1</v>
      </c>
      <c r="Y1356" s="126">
        <v>9</v>
      </c>
      <c r="Z1356" s="126">
        <v>4</v>
      </c>
      <c r="AA1356" s="126">
        <v>19</v>
      </c>
      <c r="AB1356" s="126">
        <v>21</v>
      </c>
      <c r="AG1356" t="str">
        <f t="shared" si="290"/>
        <v>Whitingham</v>
      </c>
      <c r="AH1356" t="s">
        <v>1474</v>
      </c>
      <c r="AI1356">
        <v>1</v>
      </c>
      <c r="AK1356">
        <v>1</v>
      </c>
      <c r="AL1356" s="105">
        <v>50</v>
      </c>
      <c r="AM1356" s="107">
        <v>25</v>
      </c>
      <c r="AN1356" s="107">
        <v>100</v>
      </c>
      <c r="AO1356" s="111">
        <v>83950</v>
      </c>
      <c r="AP1356" s="111">
        <f t="shared" si="300"/>
        <v>50025</v>
      </c>
      <c r="AQ1356" s="8" t="s">
        <v>2345</v>
      </c>
      <c r="AR1356">
        <f t="shared" si="297"/>
        <v>5083950</v>
      </c>
      <c r="AV1356">
        <v>39.32</v>
      </c>
      <c r="AW1356">
        <v>2.2400000000000002</v>
      </c>
      <c r="AX1356">
        <v>37.08</v>
      </c>
    </row>
    <row r="1357" spans="1:50" ht="13" hidden="1" customHeight="1" outlineLevel="1">
      <c r="A1357" t="s">
        <v>1945</v>
      </c>
      <c r="B1357" s="8" t="s">
        <v>2255</v>
      </c>
      <c r="C1357" s="1">
        <f t="shared" si="291"/>
        <v>1410</v>
      </c>
      <c r="D1357" s="8">
        <f>IF(N1357&gt;0, RANK(N1357,(N1357:P1357,Q1357:AE1357)),0)</f>
        <v>0</v>
      </c>
      <c r="E1357" s="8">
        <f>IF(O1357&gt;0,RANK(O1357,(N1357:P1357,Q1357:AE1357)),0)</f>
        <v>2</v>
      </c>
      <c r="F1357" s="8">
        <f t="shared" si="292"/>
        <v>1</v>
      </c>
      <c r="G1357" s="61">
        <f t="shared" si="298"/>
        <v>535</v>
      </c>
      <c r="H1357" s="66">
        <f t="shared" si="299"/>
        <v>0.37943262411347517</v>
      </c>
      <c r="I1357" s="7"/>
      <c r="J1357" s="2">
        <f t="shared" si="293"/>
        <v>0</v>
      </c>
      <c r="K1357" s="2">
        <f t="shared" si="294"/>
        <v>0.28581560283687946</v>
      </c>
      <c r="L1357" s="2">
        <f t="shared" si="295"/>
        <v>0.66524822695035457</v>
      </c>
      <c r="M1357" s="2">
        <f t="shared" si="296"/>
        <v>4.8936170212765973E-2</v>
      </c>
      <c r="N1357" s="126"/>
      <c r="O1357" s="126">
        <v>403</v>
      </c>
      <c r="P1357" s="126">
        <v>938</v>
      </c>
      <c r="Q1357" s="126"/>
      <c r="R1357" s="126"/>
      <c r="S1357" s="126"/>
      <c r="T1357" s="126"/>
      <c r="U1357" s="126"/>
      <c r="V1357" s="126"/>
      <c r="W1357" s="126"/>
      <c r="X1357" s="126">
        <v>0</v>
      </c>
      <c r="Y1357" s="126">
        <v>11</v>
      </c>
      <c r="Z1357" s="126">
        <v>9</v>
      </c>
      <c r="AA1357" s="126">
        <v>32</v>
      </c>
      <c r="AB1357" s="126">
        <v>17</v>
      </c>
      <c r="AG1357" t="str">
        <f t="shared" si="290"/>
        <v>Williamstown</v>
      </c>
      <c r="AH1357" t="s">
        <v>796</v>
      </c>
      <c r="AI1357">
        <v>1</v>
      </c>
      <c r="AK1357">
        <v>1</v>
      </c>
      <c r="AL1357" s="105">
        <v>50</v>
      </c>
      <c r="AM1357" s="107">
        <v>17</v>
      </c>
      <c r="AN1357" s="107">
        <v>85</v>
      </c>
      <c r="AO1357" s="111">
        <v>84175</v>
      </c>
      <c r="AP1357" s="111">
        <f t="shared" si="300"/>
        <v>50017</v>
      </c>
      <c r="AQ1357" s="8" t="s">
        <v>2345</v>
      </c>
      <c r="AR1357">
        <f t="shared" si="297"/>
        <v>5084175</v>
      </c>
      <c r="AV1357">
        <v>40.33</v>
      </c>
      <c r="AW1357">
        <v>0.16</v>
      </c>
      <c r="AX1357">
        <v>40.18</v>
      </c>
    </row>
    <row r="1358" spans="1:50" ht="13" hidden="1" customHeight="1" outlineLevel="1">
      <c r="A1358" t="s">
        <v>1261</v>
      </c>
      <c r="B1358" s="8" t="s">
        <v>2255</v>
      </c>
      <c r="C1358" s="1">
        <f t="shared" si="291"/>
        <v>5030</v>
      </c>
      <c r="D1358" s="8">
        <f>IF(N1358&gt;0, RANK(N1358,(N1358:P1358,Q1358:AE1358)),0)</f>
        <v>0</v>
      </c>
      <c r="E1358" s="8">
        <f>IF(O1358&gt;0,RANK(O1358,(N1358:P1358,Q1358:AE1358)),0)</f>
        <v>2</v>
      </c>
      <c r="F1358" s="8">
        <f t="shared" si="292"/>
        <v>1</v>
      </c>
      <c r="G1358" s="61">
        <f t="shared" si="298"/>
        <v>1970</v>
      </c>
      <c r="H1358" s="66">
        <f t="shared" si="299"/>
        <v>0.39165009940357853</v>
      </c>
      <c r="I1358" s="7"/>
      <c r="J1358" s="2">
        <f t="shared" si="293"/>
        <v>0</v>
      </c>
      <c r="K1358" s="2">
        <f t="shared" si="294"/>
        <v>0.2934393638170974</v>
      </c>
      <c r="L1358" s="2">
        <f t="shared" si="295"/>
        <v>0.68508946322067599</v>
      </c>
      <c r="M1358" s="2">
        <f t="shared" si="296"/>
        <v>2.147117296222667E-2</v>
      </c>
      <c r="N1358" s="126"/>
      <c r="O1358" s="126">
        <v>1476</v>
      </c>
      <c r="P1358" s="126">
        <v>3446</v>
      </c>
      <c r="Q1358" s="126"/>
      <c r="R1358" s="126"/>
      <c r="S1358" s="126"/>
      <c r="T1358" s="126"/>
      <c r="U1358" s="126"/>
      <c r="V1358" s="126"/>
      <c r="W1358" s="126"/>
      <c r="X1358" s="126">
        <v>0</v>
      </c>
      <c r="Y1358" s="126">
        <v>25</v>
      </c>
      <c r="Z1358" s="126">
        <v>6</v>
      </c>
      <c r="AA1358" s="126">
        <v>64</v>
      </c>
      <c r="AB1358" s="126">
        <v>13</v>
      </c>
      <c r="AG1358" t="str">
        <f t="shared" si="290"/>
        <v>Williston</v>
      </c>
      <c r="AH1358" t="s">
        <v>1497</v>
      </c>
      <c r="AI1358">
        <v>1</v>
      </c>
      <c r="AK1358">
        <v>1</v>
      </c>
      <c r="AL1358" s="105">
        <v>50</v>
      </c>
      <c r="AM1358" s="107">
        <v>7</v>
      </c>
      <c r="AN1358" s="107">
        <v>85</v>
      </c>
      <c r="AO1358" s="111">
        <v>84475</v>
      </c>
      <c r="AP1358" s="111">
        <f t="shared" si="300"/>
        <v>50007</v>
      </c>
      <c r="AQ1358" s="8" t="s">
        <v>2345</v>
      </c>
      <c r="AR1358">
        <f t="shared" si="297"/>
        <v>5084475</v>
      </c>
      <c r="AV1358">
        <v>30.71</v>
      </c>
      <c r="AW1358">
        <v>0.37</v>
      </c>
      <c r="AX1358">
        <v>30.34</v>
      </c>
    </row>
    <row r="1359" spans="1:50" ht="13" hidden="1" customHeight="1" outlineLevel="1">
      <c r="A1359" t="s">
        <v>1597</v>
      </c>
      <c r="B1359" s="8" t="s">
        <v>2255</v>
      </c>
      <c r="C1359" s="1">
        <f t="shared" si="291"/>
        <v>1008</v>
      </c>
      <c r="D1359" s="8">
        <f>IF(N1359&gt;0, RANK(N1359,(N1359:P1359,Q1359:AE1359)),0)</f>
        <v>0</v>
      </c>
      <c r="E1359" s="8">
        <f>IF(O1359&gt;0,RANK(O1359,(N1359:P1359,Q1359:AE1359)),0)</f>
        <v>2</v>
      </c>
      <c r="F1359" s="8">
        <f t="shared" si="292"/>
        <v>1</v>
      </c>
      <c r="G1359" s="61">
        <f t="shared" si="298"/>
        <v>406</v>
      </c>
      <c r="H1359" s="66">
        <f t="shared" si="299"/>
        <v>0.40277777777777779</v>
      </c>
      <c r="I1359" s="7"/>
      <c r="J1359" s="2">
        <f t="shared" si="293"/>
        <v>0</v>
      </c>
      <c r="K1359" s="2">
        <f t="shared" si="294"/>
        <v>0.25595238095238093</v>
      </c>
      <c r="L1359" s="2">
        <f t="shared" si="295"/>
        <v>0.65873015873015872</v>
      </c>
      <c r="M1359" s="2">
        <f t="shared" si="296"/>
        <v>8.5317460317460347E-2</v>
      </c>
      <c r="N1359" s="126"/>
      <c r="O1359" s="126">
        <v>258</v>
      </c>
      <c r="P1359" s="126">
        <v>664</v>
      </c>
      <c r="Q1359" s="126"/>
      <c r="R1359" s="126"/>
      <c r="S1359" s="126"/>
      <c r="T1359" s="126"/>
      <c r="U1359" s="126"/>
      <c r="V1359" s="126"/>
      <c r="W1359" s="126"/>
      <c r="X1359" s="126">
        <v>2</v>
      </c>
      <c r="Y1359" s="126">
        <v>17</v>
      </c>
      <c r="Z1359" s="126">
        <v>4</v>
      </c>
      <c r="AA1359" s="126">
        <v>45</v>
      </c>
      <c r="AB1359" s="126">
        <v>18</v>
      </c>
      <c r="AG1359" t="str">
        <f t="shared" si="290"/>
        <v>Wilmington</v>
      </c>
      <c r="AH1359" t="s">
        <v>1474</v>
      </c>
      <c r="AI1359">
        <v>1</v>
      </c>
      <c r="AK1359">
        <v>1</v>
      </c>
      <c r="AL1359" s="105">
        <v>50</v>
      </c>
      <c r="AM1359" s="107">
        <v>25</v>
      </c>
      <c r="AN1359" s="107">
        <v>105</v>
      </c>
      <c r="AO1359" s="111">
        <v>84700</v>
      </c>
      <c r="AP1359" s="111">
        <f t="shared" si="300"/>
        <v>50025</v>
      </c>
      <c r="AQ1359" s="8" t="s">
        <v>2345</v>
      </c>
      <c r="AR1359">
        <f t="shared" si="297"/>
        <v>5084700</v>
      </c>
      <c r="AV1359">
        <v>41.26</v>
      </c>
      <c r="AW1359">
        <v>1.81</v>
      </c>
      <c r="AX1359">
        <v>39.44</v>
      </c>
    </row>
    <row r="1360" spans="1:50" ht="13" hidden="1" customHeight="1" outlineLevel="1">
      <c r="A1360" t="s">
        <v>1474</v>
      </c>
      <c r="B1360" s="8" t="s">
        <v>2255</v>
      </c>
      <c r="C1360" s="1">
        <f t="shared" si="291"/>
        <v>216</v>
      </c>
      <c r="D1360" s="8">
        <f>IF(N1360&gt;0, RANK(N1360,(N1360:P1360,Q1360:AE1360)),0)</f>
        <v>0</v>
      </c>
      <c r="E1360" s="8">
        <f>IF(O1360&gt;0,RANK(O1360,(N1360:P1360,Q1360:AE1360)),0)</f>
        <v>2</v>
      </c>
      <c r="F1360" s="8">
        <f t="shared" si="292"/>
        <v>1</v>
      </c>
      <c r="G1360" s="61">
        <f t="shared" si="298"/>
        <v>84</v>
      </c>
      <c r="H1360" s="66">
        <f t="shared" si="299"/>
        <v>0.3888888888888889</v>
      </c>
      <c r="I1360" s="7"/>
      <c r="J1360" s="2">
        <f t="shared" si="293"/>
        <v>0</v>
      </c>
      <c r="K1360" s="2">
        <f t="shared" si="294"/>
        <v>0.2638888888888889</v>
      </c>
      <c r="L1360" s="2">
        <f t="shared" si="295"/>
        <v>0.65277777777777779</v>
      </c>
      <c r="M1360" s="2">
        <f t="shared" si="296"/>
        <v>8.333333333333337E-2</v>
      </c>
      <c r="N1360" s="126"/>
      <c r="O1360" s="126">
        <v>57</v>
      </c>
      <c r="P1360" s="126">
        <v>141</v>
      </c>
      <c r="Q1360" s="126"/>
      <c r="R1360" s="126"/>
      <c r="S1360" s="126"/>
      <c r="T1360" s="126"/>
      <c r="U1360" s="126"/>
      <c r="V1360" s="126"/>
      <c r="W1360" s="126"/>
      <c r="X1360" s="126">
        <v>0</v>
      </c>
      <c r="Y1360" s="126">
        <v>2</v>
      </c>
      <c r="Z1360" s="126">
        <v>0</v>
      </c>
      <c r="AA1360" s="126">
        <v>10</v>
      </c>
      <c r="AB1360" s="126">
        <v>6</v>
      </c>
      <c r="AG1360" t="str">
        <f t="shared" si="290"/>
        <v>Windham</v>
      </c>
      <c r="AH1360" t="s">
        <v>1474</v>
      </c>
      <c r="AI1360">
        <v>1</v>
      </c>
      <c r="AK1360">
        <v>1</v>
      </c>
      <c r="AL1360" s="105">
        <v>50</v>
      </c>
      <c r="AM1360" s="107">
        <v>25</v>
      </c>
      <c r="AN1360" s="107">
        <v>110</v>
      </c>
      <c r="AO1360" s="111">
        <v>84850</v>
      </c>
      <c r="AP1360" s="111">
        <f t="shared" si="300"/>
        <v>50025</v>
      </c>
      <c r="AQ1360" s="8" t="s">
        <v>2345</v>
      </c>
      <c r="AR1360">
        <f t="shared" si="297"/>
        <v>5084850</v>
      </c>
      <c r="AV1360">
        <v>26.12</v>
      </c>
      <c r="AW1360">
        <v>0.04</v>
      </c>
      <c r="AX1360">
        <v>26.07</v>
      </c>
    </row>
    <row r="1361" spans="1:50" ht="13" hidden="1" customHeight="1" outlineLevel="1">
      <c r="A1361" t="s">
        <v>2103</v>
      </c>
      <c r="B1361" s="8" t="s">
        <v>2255</v>
      </c>
      <c r="C1361" s="1">
        <f t="shared" si="291"/>
        <v>1524</v>
      </c>
      <c r="D1361" s="8">
        <f>IF(N1361&gt;0, RANK(N1361,(N1361:P1361,Q1361:AE1361)),0)</f>
        <v>0</v>
      </c>
      <c r="E1361" s="8">
        <f>IF(O1361&gt;0,RANK(O1361,(N1361:P1361,Q1361:AE1361)),0)</f>
        <v>2</v>
      </c>
      <c r="F1361" s="8">
        <f t="shared" si="292"/>
        <v>1</v>
      </c>
      <c r="G1361" s="61">
        <f t="shared" si="298"/>
        <v>747</v>
      </c>
      <c r="H1361" s="66">
        <f t="shared" si="299"/>
        <v>0.49015748031496065</v>
      </c>
      <c r="I1361" s="7"/>
      <c r="J1361" s="2">
        <f t="shared" si="293"/>
        <v>0</v>
      </c>
      <c r="K1361" s="2">
        <f t="shared" si="294"/>
        <v>0.23097112860892388</v>
      </c>
      <c r="L1361" s="2">
        <f t="shared" si="295"/>
        <v>0.72112860892388453</v>
      </c>
      <c r="M1361" s="2">
        <f t="shared" si="296"/>
        <v>4.790026246719159E-2</v>
      </c>
      <c r="N1361" s="126"/>
      <c r="O1361" s="126">
        <v>352</v>
      </c>
      <c r="P1361" s="126">
        <v>1099</v>
      </c>
      <c r="Q1361" s="126"/>
      <c r="R1361" s="126"/>
      <c r="S1361" s="126"/>
      <c r="T1361" s="126"/>
      <c r="U1361" s="126"/>
      <c r="V1361" s="126"/>
      <c r="W1361" s="126"/>
      <c r="X1361" s="126">
        <v>1</v>
      </c>
      <c r="Y1361" s="126">
        <v>9</v>
      </c>
      <c r="Z1361" s="126">
        <v>3</v>
      </c>
      <c r="AA1361" s="126">
        <v>45</v>
      </c>
      <c r="AB1361" s="126">
        <v>15</v>
      </c>
      <c r="AG1361" t="str">
        <f t="shared" si="290"/>
        <v>Windsor</v>
      </c>
      <c r="AH1361" t="s">
        <v>2103</v>
      </c>
      <c r="AI1361">
        <v>1</v>
      </c>
      <c r="AK1361">
        <v>1</v>
      </c>
      <c r="AL1361" s="105">
        <v>50</v>
      </c>
      <c r="AM1361" s="107">
        <v>27</v>
      </c>
      <c r="AN1361" s="107">
        <v>115</v>
      </c>
      <c r="AO1361" s="111">
        <v>84925</v>
      </c>
      <c r="AP1361" s="111">
        <f t="shared" si="300"/>
        <v>50027</v>
      </c>
      <c r="AQ1361" s="8" t="s">
        <v>2345</v>
      </c>
      <c r="AR1361">
        <f t="shared" si="297"/>
        <v>5084925</v>
      </c>
      <c r="AV1361">
        <v>19.760000000000002</v>
      </c>
      <c r="AW1361">
        <v>0.21</v>
      </c>
      <c r="AX1361">
        <v>19.55</v>
      </c>
    </row>
    <row r="1362" spans="1:50" ht="13" hidden="1" customHeight="1" outlineLevel="1">
      <c r="A1362" t="s">
        <v>1499</v>
      </c>
      <c r="B1362" s="8" t="s">
        <v>2255</v>
      </c>
      <c r="C1362" s="1">
        <f t="shared" si="291"/>
        <v>492</v>
      </c>
      <c r="D1362" s="8">
        <f>IF(N1362&gt;0, RANK(N1362,(N1362:P1362,Q1362:AE1362)),0)</f>
        <v>0</v>
      </c>
      <c r="E1362" s="8">
        <f>IF(O1362&gt;0,RANK(O1362,(N1362:P1362,Q1362:AE1362)),0)</f>
        <v>2</v>
      </c>
      <c r="F1362" s="8">
        <f t="shared" si="292"/>
        <v>1</v>
      </c>
      <c r="G1362" s="61">
        <f t="shared" si="298"/>
        <v>133</v>
      </c>
      <c r="H1362" s="66">
        <f t="shared" si="299"/>
        <v>0.27032520325203252</v>
      </c>
      <c r="I1362" s="7"/>
      <c r="J1362" s="2">
        <f t="shared" si="293"/>
        <v>0</v>
      </c>
      <c r="K1362" s="2">
        <f t="shared" si="294"/>
        <v>0.33943089430894308</v>
      </c>
      <c r="L1362" s="2">
        <f t="shared" si="295"/>
        <v>0.6097560975609756</v>
      </c>
      <c r="M1362" s="2">
        <f t="shared" si="296"/>
        <v>5.0813008130081383E-2</v>
      </c>
      <c r="N1362" s="126"/>
      <c r="O1362" s="126">
        <v>167</v>
      </c>
      <c r="P1362" s="126">
        <v>300</v>
      </c>
      <c r="Q1362" s="126"/>
      <c r="R1362" s="126"/>
      <c r="S1362" s="126"/>
      <c r="T1362" s="126"/>
      <c r="U1362" s="126"/>
      <c r="V1362" s="126"/>
      <c r="W1362" s="126"/>
      <c r="X1362" s="126">
        <v>0</v>
      </c>
      <c r="Y1362" s="126">
        <v>5</v>
      </c>
      <c r="Z1362" s="126">
        <v>0</v>
      </c>
      <c r="AA1362" s="126">
        <v>19</v>
      </c>
      <c r="AB1362" s="126">
        <v>1</v>
      </c>
      <c r="AG1362" t="str">
        <f t="shared" si="290"/>
        <v>Winhall</v>
      </c>
      <c r="AH1362" t="s">
        <v>3</v>
      </c>
      <c r="AI1362">
        <v>1</v>
      </c>
      <c r="AK1362">
        <v>1</v>
      </c>
      <c r="AL1362" s="105">
        <v>50</v>
      </c>
      <c r="AM1362" s="107">
        <v>3</v>
      </c>
      <c r="AN1362" s="107">
        <v>75</v>
      </c>
      <c r="AO1362" s="111">
        <v>85075</v>
      </c>
      <c r="AP1362" s="111">
        <f t="shared" si="300"/>
        <v>50003</v>
      </c>
      <c r="AQ1362" s="8" t="s">
        <v>2345</v>
      </c>
      <c r="AR1362">
        <f t="shared" si="297"/>
        <v>5085075</v>
      </c>
      <c r="AV1362">
        <v>44.02</v>
      </c>
      <c r="AW1362">
        <v>0.35</v>
      </c>
      <c r="AX1362">
        <v>43.67</v>
      </c>
    </row>
    <row r="1363" spans="1:50" ht="13" hidden="1" customHeight="1" outlineLevel="1">
      <c r="A1363" t="s">
        <v>1926</v>
      </c>
      <c r="B1363" s="8" t="s">
        <v>2255</v>
      </c>
      <c r="C1363" s="1">
        <f t="shared" si="291"/>
        <v>2504</v>
      </c>
      <c r="D1363" s="8">
        <f>IF(N1363&gt;0, RANK(N1363,(N1363:P1363,Q1363:AE1363)),0)</f>
        <v>0</v>
      </c>
      <c r="E1363" s="8">
        <f>IF(O1363&gt;0,RANK(O1363,(N1363:P1363,Q1363:AE1363)),0)</f>
        <v>2</v>
      </c>
      <c r="F1363" s="8">
        <f t="shared" si="292"/>
        <v>1</v>
      </c>
      <c r="G1363" s="61">
        <f t="shared" si="298"/>
        <v>1509</v>
      </c>
      <c r="H1363" s="66">
        <f t="shared" si="299"/>
        <v>0.60263578274760388</v>
      </c>
      <c r="I1363" s="7"/>
      <c r="J1363" s="2">
        <f t="shared" si="293"/>
        <v>0</v>
      </c>
      <c r="K1363" s="2">
        <f t="shared" si="294"/>
        <v>0.17132587859424919</v>
      </c>
      <c r="L1363" s="2">
        <f t="shared" si="295"/>
        <v>0.77396166134185307</v>
      </c>
      <c r="M1363" s="2">
        <f t="shared" si="296"/>
        <v>5.4712460063897739E-2</v>
      </c>
      <c r="N1363" s="126"/>
      <c r="O1363" s="126">
        <v>429</v>
      </c>
      <c r="P1363" s="126">
        <v>1938</v>
      </c>
      <c r="Q1363" s="126"/>
      <c r="R1363" s="126"/>
      <c r="S1363" s="126"/>
      <c r="T1363" s="126"/>
      <c r="U1363" s="126"/>
      <c r="V1363" s="126"/>
      <c r="W1363" s="126"/>
      <c r="X1363" s="126">
        <v>2</v>
      </c>
      <c r="Y1363" s="126">
        <v>38</v>
      </c>
      <c r="Z1363" s="126">
        <v>15</v>
      </c>
      <c r="AA1363" s="126">
        <v>60</v>
      </c>
      <c r="AB1363" s="126">
        <v>22</v>
      </c>
      <c r="AG1363" t="str">
        <f t="shared" si="290"/>
        <v>Winooski</v>
      </c>
      <c r="AH1363" t="s">
        <v>1497</v>
      </c>
      <c r="AI1363">
        <v>1</v>
      </c>
      <c r="AK1363">
        <v>1</v>
      </c>
      <c r="AL1363" s="105">
        <v>50</v>
      </c>
      <c r="AM1363" s="107">
        <v>7</v>
      </c>
      <c r="AN1363" s="107">
        <v>90</v>
      </c>
      <c r="AO1363" s="111">
        <v>85150</v>
      </c>
      <c r="AP1363" s="111">
        <f t="shared" si="300"/>
        <v>50007</v>
      </c>
      <c r="AQ1363" s="8" t="s">
        <v>1462</v>
      </c>
      <c r="AR1363">
        <f t="shared" si="297"/>
        <v>5085150</v>
      </c>
      <c r="AV1363">
        <v>1.51</v>
      </c>
      <c r="AW1363">
        <v>0.08</v>
      </c>
      <c r="AX1363">
        <v>1.43</v>
      </c>
    </row>
    <row r="1364" spans="1:50" ht="13" hidden="1" customHeight="1" outlineLevel="1">
      <c r="A1364" t="s">
        <v>1242</v>
      </c>
      <c r="B1364" s="8" t="s">
        <v>2255</v>
      </c>
      <c r="C1364" s="1">
        <f t="shared" si="291"/>
        <v>759</v>
      </c>
      <c r="D1364" s="8">
        <f>IF(N1364&gt;0, RANK(N1364,(N1364:P1364,Q1364:AE1364)),0)</f>
        <v>0</v>
      </c>
      <c r="E1364" s="8">
        <f>IF(O1364&gt;0,RANK(O1364,(N1364:P1364,Q1364:AE1364)),0)</f>
        <v>2</v>
      </c>
      <c r="F1364" s="8">
        <f t="shared" si="292"/>
        <v>1</v>
      </c>
      <c r="G1364" s="61">
        <f t="shared" si="298"/>
        <v>398</v>
      </c>
      <c r="H1364" s="66">
        <f t="shared" si="299"/>
        <v>0.5243741765480896</v>
      </c>
      <c r="I1364" s="7"/>
      <c r="J1364" s="2">
        <f t="shared" si="293"/>
        <v>0</v>
      </c>
      <c r="K1364" s="2">
        <f t="shared" si="294"/>
        <v>0.2147562582345191</v>
      </c>
      <c r="L1364" s="2">
        <f t="shared" si="295"/>
        <v>0.73913043478260865</v>
      </c>
      <c r="M1364" s="2">
        <f t="shared" si="296"/>
        <v>4.6113306982872304E-2</v>
      </c>
      <c r="N1364" s="126"/>
      <c r="O1364" s="126">
        <v>163</v>
      </c>
      <c r="P1364" s="126">
        <v>561</v>
      </c>
      <c r="Q1364" s="126"/>
      <c r="R1364" s="126"/>
      <c r="S1364" s="126"/>
      <c r="T1364" s="126"/>
      <c r="U1364" s="126"/>
      <c r="V1364" s="126"/>
      <c r="W1364" s="126"/>
      <c r="X1364" s="126">
        <v>0</v>
      </c>
      <c r="Y1364" s="126">
        <v>7</v>
      </c>
      <c r="Z1364" s="126">
        <v>0</v>
      </c>
      <c r="AA1364" s="126">
        <v>21</v>
      </c>
      <c r="AB1364" s="126">
        <v>7</v>
      </c>
      <c r="AG1364" t="str">
        <f t="shared" si="290"/>
        <v>Wolcott</v>
      </c>
      <c r="AH1364" t="s">
        <v>1797</v>
      </c>
      <c r="AI1364">
        <v>1</v>
      </c>
      <c r="AK1364">
        <v>1</v>
      </c>
      <c r="AL1364" s="105">
        <v>50</v>
      </c>
      <c r="AM1364" s="107">
        <v>15</v>
      </c>
      <c r="AN1364" s="107">
        <v>50</v>
      </c>
      <c r="AO1364" s="111">
        <v>85375</v>
      </c>
      <c r="AP1364" s="111">
        <f t="shared" si="300"/>
        <v>50015</v>
      </c>
      <c r="AQ1364" s="8" t="s">
        <v>2345</v>
      </c>
      <c r="AR1364">
        <f t="shared" si="297"/>
        <v>5085375</v>
      </c>
      <c r="AV1364">
        <v>39.18</v>
      </c>
      <c r="AW1364">
        <v>0.15</v>
      </c>
      <c r="AX1364">
        <v>39.03</v>
      </c>
    </row>
    <row r="1365" spans="1:50" ht="13" hidden="1" customHeight="1" outlineLevel="1">
      <c r="A1365" t="s">
        <v>785</v>
      </c>
      <c r="B1365" s="8" t="s">
        <v>2255</v>
      </c>
      <c r="C1365" s="1">
        <f t="shared" si="291"/>
        <v>487</v>
      </c>
      <c r="D1365" s="8">
        <f>IF(N1365&gt;0, RANK(N1365,(N1365:P1365,Q1365:AE1365)),0)</f>
        <v>0</v>
      </c>
      <c r="E1365" s="8">
        <f>IF(O1365&gt;0,RANK(O1365,(N1365:P1365,Q1365:AE1365)),0)</f>
        <v>2</v>
      </c>
      <c r="F1365" s="8">
        <f t="shared" si="292"/>
        <v>1</v>
      </c>
      <c r="G1365" s="61">
        <f t="shared" si="298"/>
        <v>234</v>
      </c>
      <c r="H1365" s="66">
        <f t="shared" si="299"/>
        <v>0.48049281314168379</v>
      </c>
      <c r="I1365" s="7"/>
      <c r="J1365" s="2">
        <f t="shared" si="293"/>
        <v>0</v>
      </c>
      <c r="K1365" s="2">
        <f t="shared" si="294"/>
        <v>0.22587268993839835</v>
      </c>
      <c r="L1365" s="2">
        <f t="shared" si="295"/>
        <v>0.70636550308008217</v>
      </c>
      <c r="M1365" s="2">
        <f t="shared" si="296"/>
        <v>6.7761806981519457E-2</v>
      </c>
      <c r="N1365" s="126"/>
      <c r="O1365" s="126">
        <v>110</v>
      </c>
      <c r="P1365" s="126">
        <v>344</v>
      </c>
      <c r="Q1365" s="126"/>
      <c r="R1365" s="126"/>
      <c r="S1365" s="126"/>
      <c r="T1365" s="126"/>
      <c r="U1365" s="126"/>
      <c r="V1365" s="126"/>
      <c r="W1365" s="126"/>
      <c r="X1365" s="126">
        <v>0</v>
      </c>
      <c r="Y1365" s="126">
        <v>4</v>
      </c>
      <c r="Z1365" s="126">
        <v>15</v>
      </c>
      <c r="AA1365" s="126">
        <v>7</v>
      </c>
      <c r="AB1365" s="126">
        <v>7</v>
      </c>
      <c r="AG1365" t="str">
        <f t="shared" si="290"/>
        <v>Woodbury</v>
      </c>
      <c r="AH1365" t="s">
        <v>342</v>
      </c>
      <c r="AI1365">
        <v>1</v>
      </c>
      <c r="AK1365">
        <v>1</v>
      </c>
      <c r="AL1365" s="105">
        <v>50</v>
      </c>
      <c r="AM1365" s="107">
        <v>23</v>
      </c>
      <c r="AN1365" s="107">
        <v>95</v>
      </c>
      <c r="AO1365" s="111">
        <v>85525</v>
      </c>
      <c r="AP1365" s="111">
        <f t="shared" si="300"/>
        <v>50023</v>
      </c>
      <c r="AQ1365" s="8" t="s">
        <v>2345</v>
      </c>
      <c r="AR1365">
        <f t="shared" si="297"/>
        <v>5085525</v>
      </c>
      <c r="AV1365">
        <v>39.1</v>
      </c>
      <c r="AW1365">
        <v>1.33</v>
      </c>
      <c r="AX1365">
        <v>37.770000000000003</v>
      </c>
    </row>
    <row r="1366" spans="1:50" ht="13" hidden="1" customHeight="1" outlineLevel="1">
      <c r="A1366" t="s">
        <v>247</v>
      </c>
      <c r="B1366" s="8" t="s">
        <v>2255</v>
      </c>
      <c r="C1366" s="1">
        <f t="shared" si="291"/>
        <v>163</v>
      </c>
      <c r="D1366" s="8">
        <f>IF(N1366&gt;0, RANK(N1366,(N1366:P1366,Q1366:AE1366)),0)</f>
        <v>0</v>
      </c>
      <c r="E1366" s="8">
        <f>IF(O1366&gt;0,RANK(O1366,(N1366:P1366,Q1366:AE1366)),0)</f>
        <v>2</v>
      </c>
      <c r="F1366" s="8">
        <f t="shared" si="292"/>
        <v>1</v>
      </c>
      <c r="G1366" s="61">
        <f t="shared" si="298"/>
        <v>100</v>
      </c>
      <c r="H1366" s="66">
        <f t="shared" si="299"/>
        <v>0.61349693251533743</v>
      </c>
      <c r="I1366" s="7"/>
      <c r="J1366" s="2">
        <f t="shared" si="293"/>
        <v>0</v>
      </c>
      <c r="K1366" s="2">
        <f t="shared" si="294"/>
        <v>0.15337423312883436</v>
      </c>
      <c r="L1366" s="2">
        <f t="shared" si="295"/>
        <v>0.76687116564417179</v>
      </c>
      <c r="M1366" s="2">
        <f t="shared" si="296"/>
        <v>7.9754601226993849E-2</v>
      </c>
      <c r="N1366" s="126"/>
      <c r="O1366" s="126">
        <v>25</v>
      </c>
      <c r="P1366" s="126">
        <v>125</v>
      </c>
      <c r="Q1366" s="126"/>
      <c r="R1366" s="126"/>
      <c r="S1366" s="126"/>
      <c r="T1366" s="126"/>
      <c r="U1366" s="126"/>
      <c r="V1366" s="126"/>
      <c r="W1366" s="126"/>
      <c r="X1366" s="126">
        <v>0</v>
      </c>
      <c r="Y1366" s="126">
        <v>0</v>
      </c>
      <c r="Z1366" s="126">
        <v>1</v>
      </c>
      <c r="AA1366" s="126">
        <v>8</v>
      </c>
      <c r="AB1366" s="126">
        <v>4</v>
      </c>
      <c r="AG1366" t="str">
        <f t="shared" si="290"/>
        <v>Woodford</v>
      </c>
      <c r="AH1366" t="s">
        <v>3</v>
      </c>
      <c r="AI1366">
        <v>1</v>
      </c>
      <c r="AK1366">
        <v>1</v>
      </c>
      <c r="AL1366" s="105">
        <v>50</v>
      </c>
      <c r="AM1366" s="107">
        <v>3</v>
      </c>
      <c r="AN1366" s="107">
        <v>80</v>
      </c>
      <c r="AO1366" s="111">
        <v>85675</v>
      </c>
      <c r="AP1366" s="111">
        <f t="shared" si="300"/>
        <v>50003</v>
      </c>
      <c r="AQ1366" s="8" t="s">
        <v>2345</v>
      </c>
      <c r="AR1366">
        <f t="shared" si="297"/>
        <v>5085675</v>
      </c>
      <c r="AV1366">
        <v>47.59</v>
      </c>
      <c r="AW1366">
        <v>0.13</v>
      </c>
      <c r="AX1366">
        <v>47.46</v>
      </c>
    </row>
    <row r="1367" spans="1:50" ht="13" hidden="1" customHeight="1" outlineLevel="1">
      <c r="A1367" t="s">
        <v>2210</v>
      </c>
      <c r="B1367" s="8" t="s">
        <v>2255</v>
      </c>
      <c r="C1367" s="1">
        <f t="shared" si="291"/>
        <v>1861</v>
      </c>
      <c r="D1367" s="8">
        <f>IF(N1367&gt;0, RANK(N1367,(N1367:P1367,Q1367:AE1367)),0)</f>
        <v>0</v>
      </c>
      <c r="E1367" s="8">
        <f>IF(O1367&gt;0,RANK(O1367,(N1367:P1367,Q1367:AE1367)),0)</f>
        <v>2</v>
      </c>
      <c r="F1367" s="8">
        <f t="shared" si="292"/>
        <v>1</v>
      </c>
      <c r="G1367" s="61">
        <f t="shared" si="298"/>
        <v>853</v>
      </c>
      <c r="H1367" s="66">
        <f t="shared" si="299"/>
        <v>0.4583557227297152</v>
      </c>
      <c r="I1367" s="7"/>
      <c r="J1367" s="2">
        <f t="shared" si="293"/>
        <v>0</v>
      </c>
      <c r="K1367" s="2">
        <f t="shared" si="294"/>
        <v>0.25631380977968832</v>
      </c>
      <c r="L1367" s="2">
        <f t="shared" si="295"/>
        <v>0.71466953250940357</v>
      </c>
      <c r="M1367" s="2">
        <f t="shared" si="296"/>
        <v>2.9016657710908111E-2</v>
      </c>
      <c r="N1367" s="126"/>
      <c r="O1367" s="126">
        <v>477</v>
      </c>
      <c r="P1367" s="126">
        <v>1330</v>
      </c>
      <c r="Q1367" s="126"/>
      <c r="R1367" s="126"/>
      <c r="S1367" s="126"/>
      <c r="T1367" s="126"/>
      <c r="U1367" s="126"/>
      <c r="V1367" s="126"/>
      <c r="W1367" s="126"/>
      <c r="X1367" s="126">
        <v>1</v>
      </c>
      <c r="Y1367" s="126">
        <v>7</v>
      </c>
      <c r="Z1367" s="126">
        <v>7</v>
      </c>
      <c r="AA1367" s="126">
        <v>27</v>
      </c>
      <c r="AB1367" s="126">
        <v>12</v>
      </c>
      <c r="AG1367" t="str">
        <f t="shared" si="290"/>
        <v>Woodstock</v>
      </c>
      <c r="AH1367" t="s">
        <v>2103</v>
      </c>
      <c r="AI1367">
        <v>1</v>
      </c>
      <c r="AK1367">
        <v>1</v>
      </c>
      <c r="AL1367" s="105">
        <v>50</v>
      </c>
      <c r="AM1367" s="107">
        <v>27</v>
      </c>
      <c r="AN1367" s="107">
        <v>120</v>
      </c>
      <c r="AO1367" s="111">
        <v>85975</v>
      </c>
      <c r="AP1367" s="111">
        <f t="shared" si="300"/>
        <v>50027</v>
      </c>
      <c r="AQ1367" s="8" t="s">
        <v>2345</v>
      </c>
      <c r="AR1367">
        <f t="shared" si="297"/>
        <v>5085975</v>
      </c>
      <c r="AV1367">
        <v>44.63</v>
      </c>
      <c r="AW1367">
        <v>0.1</v>
      </c>
      <c r="AX1367">
        <v>44.53</v>
      </c>
    </row>
    <row r="1368" spans="1:50" ht="13" hidden="1" customHeight="1" outlineLevel="1">
      <c r="A1368" t="s">
        <v>56</v>
      </c>
      <c r="B1368" s="8" t="s">
        <v>2255</v>
      </c>
      <c r="C1368" s="1">
        <f t="shared" si="291"/>
        <v>547</v>
      </c>
      <c r="D1368" s="8">
        <f>IF(N1368&gt;0, RANK(N1368,(N1368:P1368,Q1368:AE1368)),0)</f>
        <v>0</v>
      </c>
      <c r="E1368" s="8">
        <f>IF(O1368&gt;0,RANK(O1368,(N1368:P1368,Q1368:AE1368)),0)</f>
        <v>2</v>
      </c>
      <c r="F1368" s="8">
        <f t="shared" si="292"/>
        <v>1</v>
      </c>
      <c r="G1368" s="61">
        <f t="shared" si="298"/>
        <v>348</v>
      </c>
      <c r="H1368" s="66">
        <f t="shared" si="299"/>
        <v>0.63619744058500916</v>
      </c>
      <c r="I1368" s="7"/>
      <c r="J1368" s="2">
        <f t="shared" si="293"/>
        <v>0</v>
      </c>
      <c r="K1368" s="2">
        <f t="shared" si="294"/>
        <v>0.1663619744058501</v>
      </c>
      <c r="L1368" s="2">
        <f t="shared" si="295"/>
        <v>0.80255941499085925</v>
      </c>
      <c r="M1368" s="2">
        <f t="shared" si="296"/>
        <v>3.1078610603290646E-2</v>
      </c>
      <c r="N1368" s="126"/>
      <c r="O1368" s="126">
        <v>91</v>
      </c>
      <c r="P1368" s="126">
        <v>439</v>
      </c>
      <c r="Q1368" s="126"/>
      <c r="R1368" s="126"/>
      <c r="S1368" s="126"/>
      <c r="T1368" s="126"/>
      <c r="U1368" s="126"/>
      <c r="V1368" s="126"/>
      <c r="W1368" s="126"/>
      <c r="X1368" s="126">
        <v>1</v>
      </c>
      <c r="Y1368" s="126">
        <v>3</v>
      </c>
      <c r="Z1368" s="126">
        <v>0</v>
      </c>
      <c r="AA1368" s="126">
        <v>11</v>
      </c>
      <c r="AB1368" s="126">
        <v>2</v>
      </c>
      <c r="AG1368" t="str">
        <f t="shared" si="290"/>
        <v>Worcester</v>
      </c>
      <c r="AH1368" t="s">
        <v>342</v>
      </c>
      <c r="AI1368">
        <v>1</v>
      </c>
      <c r="AK1368">
        <v>1</v>
      </c>
      <c r="AL1368" s="105">
        <v>50</v>
      </c>
      <c r="AM1368" s="107">
        <v>23</v>
      </c>
      <c r="AN1368" s="107">
        <v>100</v>
      </c>
      <c r="AO1368" s="111">
        <v>86125</v>
      </c>
      <c r="AP1368" s="111">
        <f t="shared" si="300"/>
        <v>50023</v>
      </c>
      <c r="AQ1368" s="8" t="s">
        <v>2345</v>
      </c>
      <c r="AR1368">
        <f t="shared" si="297"/>
        <v>5086125</v>
      </c>
      <c r="AV1368">
        <v>38.83</v>
      </c>
      <c r="AW1368">
        <v>0.08</v>
      </c>
      <c r="AX1368">
        <v>38.75</v>
      </c>
    </row>
    <row r="1369" spans="1:50" ht="13" customHeight="1" collapsed="1">
      <c r="A1369" t="s">
        <v>609</v>
      </c>
      <c r="B1369" s="8" t="s">
        <v>179</v>
      </c>
      <c r="C1369" s="1">
        <f t="shared" si="291"/>
        <v>294267</v>
      </c>
      <c r="D1369" s="8">
        <f>IF(N1369&gt;0, RANK(N1369,(N1369:P1369,Q1369:AE1369)),0)</f>
        <v>0</v>
      </c>
      <c r="E1369" s="8">
        <f>IF(O1369&gt;0,RANK(O1369,(N1369:P1369,Q1369:AE1369)),0)</f>
        <v>2</v>
      </c>
      <c r="F1369" s="8">
        <f t="shared" si="292"/>
        <v>1</v>
      </c>
      <c r="G1369" s="61">
        <f t="shared" si="298"/>
        <v>135855</v>
      </c>
      <c r="H1369" s="66">
        <f t="shared" si="299"/>
        <v>0.46167256267267481</v>
      </c>
      <c r="I1369" s="7"/>
      <c r="J1369" s="2">
        <f t="shared" si="293"/>
        <v>0</v>
      </c>
      <c r="K1369" s="2">
        <f t="shared" si="294"/>
        <v>0.24874688633112105</v>
      </c>
      <c r="L1369" s="2">
        <f t="shared" si="295"/>
        <v>0.71041944900379583</v>
      </c>
      <c r="M1369" s="2">
        <f t="shared" si="296"/>
        <v>4.0833664665083091E-2</v>
      </c>
      <c r="N1369" s="61">
        <f>SUM(N1123:N1368)</f>
        <v>0</v>
      </c>
      <c r="O1369" s="61">
        <f>SUM(O1123:O1368)</f>
        <v>73198</v>
      </c>
      <c r="P1369" s="61">
        <f>SUM(P1123:P1368)</f>
        <v>209053</v>
      </c>
      <c r="Q1369" s="61">
        <f>SUM(Q1123:Q1368)</f>
        <v>0</v>
      </c>
      <c r="X1369" s="61">
        <f>SUM(X1123:X1368)</f>
        <v>252</v>
      </c>
      <c r="Y1369" s="61">
        <f>SUM(Y1123:Y1368)</f>
        <v>2452</v>
      </c>
      <c r="Z1369" s="61">
        <f>SUM(Z1123:Z1368)</f>
        <v>877</v>
      </c>
      <c r="AA1369" s="61">
        <f>SUM(AA1123:AA1368)</f>
        <v>5924</v>
      </c>
      <c r="AB1369" s="61">
        <f>SUM(AB1123:AB1368)</f>
        <v>2511</v>
      </c>
      <c r="AG1369" t="str">
        <f t="shared" si="290"/>
        <v>Vermont</v>
      </c>
      <c r="AK1369">
        <v>1</v>
      </c>
      <c r="AL1369" s="105">
        <v>50</v>
      </c>
      <c r="AP1369" s="105">
        <v>50</v>
      </c>
      <c r="AQ1369" s="8" t="s">
        <v>71</v>
      </c>
      <c r="AR1369" s="105">
        <v>50</v>
      </c>
      <c r="AV1369">
        <v>9614.26</v>
      </c>
      <c r="AW1369">
        <v>364.7</v>
      </c>
      <c r="AX1369">
        <v>9249.56</v>
      </c>
    </row>
    <row r="1370" spans="1:50" ht="13" customHeight="1">
      <c r="B1370" s="8"/>
      <c r="C1370" s="1"/>
      <c r="D1370" s="6"/>
      <c r="E1370" s="6"/>
      <c r="F1370" s="6"/>
      <c r="G1370" s="1"/>
      <c r="J1370" s="2"/>
      <c r="K1370" s="2"/>
      <c r="L1370" s="2"/>
      <c r="M1370" s="2"/>
    </row>
    <row r="1371" spans="1:50">
      <c r="B1371" s="8"/>
      <c r="C1371" s="8"/>
    </row>
    <row r="1372" spans="1:50">
      <c r="A1372" s="60" t="s">
        <v>2132</v>
      </c>
    </row>
    <row r="1373" spans="1:50" hidden="1" outlineLevel="1">
      <c r="A1373" s="60" t="s">
        <v>609</v>
      </c>
      <c r="J1373" s="2"/>
      <c r="K1373" s="2"/>
      <c r="L1373" s="2"/>
      <c r="M1373" s="2"/>
    </row>
    <row r="1374" spans="1:50" hidden="1" outlineLevel="1">
      <c r="A1374" t="s">
        <v>1475</v>
      </c>
      <c r="J1374" s="2"/>
      <c r="K1374" s="2"/>
      <c r="L1374" s="2"/>
      <c r="M1374" s="2"/>
      <c r="AG1374" t="str">
        <f>A1374</f>
        <v>Averill town</v>
      </c>
      <c r="AH1374" t="s">
        <v>528</v>
      </c>
      <c r="AL1374" s="105">
        <v>50</v>
      </c>
      <c r="AM1374" s="107">
        <v>9</v>
      </c>
      <c r="AN1374" s="107">
        <v>5</v>
      </c>
      <c r="AO1374" s="111">
        <v>2125</v>
      </c>
      <c r="AP1374" s="111">
        <f t="shared" ref="AP1374:AP1417" si="301">AL1374*1000+AM1374</f>
        <v>50009</v>
      </c>
      <c r="AQ1374" t="s">
        <v>2345</v>
      </c>
      <c r="AV1374">
        <v>38.06</v>
      </c>
      <c r="AW1374">
        <v>1.92</v>
      </c>
      <c r="AX1374">
        <v>36.14</v>
      </c>
    </row>
    <row r="1375" spans="1:50" hidden="1" outlineLevel="1">
      <c r="A1375" t="s">
        <v>1783</v>
      </c>
      <c r="J1375" s="2"/>
      <c r="K1375" s="2"/>
      <c r="L1375" s="2"/>
      <c r="M1375" s="2"/>
      <c r="AG1375" t="str">
        <f t="shared" ref="AG1375:AG1382" si="302">A1375</f>
        <v>Avery's gore</v>
      </c>
      <c r="AH1375" t="s">
        <v>528</v>
      </c>
      <c r="AL1375" s="105">
        <v>50</v>
      </c>
      <c r="AM1375" s="107">
        <v>9</v>
      </c>
      <c r="AN1375" s="107">
        <v>10</v>
      </c>
      <c r="AO1375" s="111">
        <v>2162</v>
      </c>
      <c r="AP1375" s="111">
        <f t="shared" si="301"/>
        <v>50009</v>
      </c>
      <c r="AQ1375" t="s">
        <v>2269</v>
      </c>
      <c r="AV1375">
        <v>17.600000000000001</v>
      </c>
      <c r="AW1375">
        <v>0.02</v>
      </c>
      <c r="AX1375">
        <v>17.57</v>
      </c>
    </row>
    <row r="1376" spans="1:50" hidden="1" outlineLevel="1">
      <c r="A1376" t="s">
        <v>987</v>
      </c>
      <c r="J1376" s="2"/>
      <c r="K1376" s="2"/>
      <c r="L1376" s="2"/>
      <c r="M1376" s="2"/>
      <c r="AG1376" t="str">
        <f t="shared" si="302"/>
        <v>Buels gore</v>
      </c>
      <c r="AH1376" t="s">
        <v>1497</v>
      </c>
      <c r="AL1376" s="105">
        <v>50</v>
      </c>
      <c r="AM1376" s="107">
        <v>7</v>
      </c>
      <c r="AN1376" s="107">
        <v>10</v>
      </c>
      <c r="AO1376" s="111">
        <v>10300</v>
      </c>
      <c r="AP1376" s="111">
        <f t="shared" si="301"/>
        <v>50007</v>
      </c>
      <c r="AQ1376" t="s">
        <v>2269</v>
      </c>
      <c r="AV1376">
        <v>5.05</v>
      </c>
      <c r="AW1376">
        <v>0</v>
      </c>
      <c r="AX1376">
        <v>5.05</v>
      </c>
    </row>
    <row r="1377" spans="1:50" hidden="1" outlineLevel="1">
      <c r="A1377" t="s">
        <v>1799</v>
      </c>
      <c r="J1377" s="2"/>
      <c r="K1377" s="2"/>
      <c r="L1377" s="2"/>
      <c r="M1377" s="2"/>
      <c r="AG1377" t="str">
        <f t="shared" si="302"/>
        <v>Ferdinand town</v>
      </c>
      <c r="AH1377" t="s">
        <v>528</v>
      </c>
      <c r="AL1377" s="105">
        <v>50</v>
      </c>
      <c r="AM1377" s="107">
        <v>9</v>
      </c>
      <c r="AN1377" s="107">
        <v>45</v>
      </c>
      <c r="AO1377" s="111">
        <v>25975</v>
      </c>
      <c r="AP1377" s="111">
        <f t="shared" si="301"/>
        <v>50009</v>
      </c>
      <c r="AQ1377" t="s">
        <v>2345</v>
      </c>
      <c r="AV1377">
        <v>53.03</v>
      </c>
      <c r="AW1377">
        <v>0.14000000000000001</v>
      </c>
      <c r="AX1377">
        <v>52.89</v>
      </c>
    </row>
    <row r="1378" spans="1:50" hidden="1" outlineLevel="1">
      <c r="A1378" t="s">
        <v>1020</v>
      </c>
      <c r="J1378" s="2"/>
      <c r="K1378" s="2"/>
      <c r="L1378" s="2"/>
      <c r="M1378" s="2"/>
      <c r="AG1378" t="str">
        <f t="shared" si="302"/>
        <v>Glastenbury town</v>
      </c>
      <c r="AH1378" t="s">
        <v>3</v>
      </c>
      <c r="AL1378" s="105">
        <v>50</v>
      </c>
      <c r="AM1378" s="107">
        <v>3</v>
      </c>
      <c r="AN1378" s="107">
        <v>18</v>
      </c>
      <c r="AO1378" s="111">
        <v>27962</v>
      </c>
      <c r="AP1378" s="111">
        <f t="shared" si="301"/>
        <v>50003</v>
      </c>
      <c r="AQ1378" t="s">
        <v>2345</v>
      </c>
      <c r="AV1378">
        <v>44.48</v>
      </c>
      <c r="AW1378">
        <v>0</v>
      </c>
      <c r="AX1378">
        <v>44.48</v>
      </c>
    </row>
    <row r="1379" spans="1:50" hidden="1" outlineLevel="1">
      <c r="A1379" t="s">
        <v>807</v>
      </c>
      <c r="J1379" s="2"/>
      <c r="K1379" s="2"/>
      <c r="L1379" s="2"/>
      <c r="M1379" s="2"/>
      <c r="AG1379" t="str">
        <f t="shared" si="302"/>
        <v>Lewis town</v>
      </c>
      <c r="AH1379" t="s">
        <v>528</v>
      </c>
      <c r="AL1379" s="105">
        <v>50</v>
      </c>
      <c r="AM1379" s="107">
        <v>9</v>
      </c>
      <c r="AN1379" s="107">
        <v>65</v>
      </c>
      <c r="AO1379" s="111">
        <v>39775</v>
      </c>
      <c r="AP1379" s="111">
        <f t="shared" si="301"/>
        <v>50009</v>
      </c>
      <c r="AQ1379" t="s">
        <v>2345</v>
      </c>
      <c r="AV1379">
        <v>39.67</v>
      </c>
      <c r="AW1379">
        <v>0.1</v>
      </c>
      <c r="AX1379">
        <v>39.57</v>
      </c>
    </row>
    <row r="1380" spans="1:50" hidden="1" outlineLevel="1">
      <c r="A1380" t="s">
        <v>990</v>
      </c>
      <c r="J1380" s="2"/>
      <c r="K1380" s="2"/>
      <c r="L1380" s="2"/>
      <c r="M1380" s="2"/>
      <c r="AG1380" t="str">
        <f t="shared" si="302"/>
        <v>Somerset town</v>
      </c>
      <c r="AH1380" t="s">
        <v>1474</v>
      </c>
      <c r="AL1380" s="105">
        <v>50</v>
      </c>
      <c r="AM1380" s="107">
        <v>25</v>
      </c>
      <c r="AN1380" s="107">
        <v>73</v>
      </c>
      <c r="AO1380" s="111">
        <v>65762</v>
      </c>
      <c r="AP1380" s="111">
        <f t="shared" si="301"/>
        <v>50025</v>
      </c>
      <c r="AQ1380" t="s">
        <v>2345</v>
      </c>
      <c r="AV1380">
        <v>28.13</v>
      </c>
      <c r="AW1380">
        <v>1.99</v>
      </c>
      <c r="AX1380">
        <v>26.15</v>
      </c>
    </row>
    <row r="1381" spans="1:50" hidden="1" outlineLevel="1">
      <c r="A1381" t="s">
        <v>1200</v>
      </c>
      <c r="J1381" s="2"/>
      <c r="K1381" s="2"/>
      <c r="L1381" s="2"/>
      <c r="M1381" s="2"/>
      <c r="AG1381" t="str">
        <f t="shared" si="302"/>
        <v>Warner's grant</v>
      </c>
      <c r="AH1381" t="s">
        <v>528</v>
      </c>
      <c r="AL1381" s="105">
        <v>50</v>
      </c>
      <c r="AM1381" s="107">
        <v>9</v>
      </c>
      <c r="AN1381" s="107">
        <v>90</v>
      </c>
      <c r="AO1381" s="111">
        <v>76337</v>
      </c>
      <c r="AP1381" s="111">
        <f t="shared" si="301"/>
        <v>50009</v>
      </c>
      <c r="AQ1381" t="s">
        <v>2094</v>
      </c>
      <c r="AV1381">
        <v>3.15</v>
      </c>
      <c r="AW1381">
        <v>0</v>
      </c>
      <c r="AX1381">
        <v>3.15</v>
      </c>
    </row>
    <row r="1382" spans="1:50" hidden="1" outlineLevel="1">
      <c r="A1382" t="s">
        <v>1763</v>
      </c>
      <c r="J1382" s="2"/>
      <c r="K1382" s="2"/>
      <c r="L1382" s="2"/>
      <c r="M1382" s="2"/>
      <c r="AG1382" t="str">
        <f t="shared" si="302"/>
        <v>Warren's gore</v>
      </c>
      <c r="AH1382" t="s">
        <v>528</v>
      </c>
      <c r="AL1382" s="105">
        <v>50</v>
      </c>
      <c r="AM1382" s="107">
        <v>9</v>
      </c>
      <c r="AN1382" s="107">
        <v>95</v>
      </c>
      <c r="AO1382" s="111">
        <v>76562</v>
      </c>
      <c r="AP1382" s="111">
        <f t="shared" si="301"/>
        <v>50009</v>
      </c>
      <c r="AQ1382" t="s">
        <v>2269</v>
      </c>
      <c r="AV1382">
        <v>11.6</v>
      </c>
      <c r="AW1382">
        <v>0.65</v>
      </c>
      <c r="AX1382">
        <v>10.94</v>
      </c>
    </row>
    <row r="1383" spans="1:50" hidden="1" outlineLevel="1">
      <c r="J1383" s="2"/>
      <c r="K1383" s="2"/>
      <c r="L1383" s="2"/>
      <c r="M1383" s="2"/>
    </row>
    <row r="1384" spans="1:50" hidden="1" outlineLevel="1">
      <c r="A1384" s="60" t="s">
        <v>1511</v>
      </c>
      <c r="J1384" s="2"/>
      <c r="K1384" s="2"/>
      <c r="L1384" s="2"/>
      <c r="M1384" s="2"/>
    </row>
    <row r="1385" spans="1:50" s="8" customFormat="1" hidden="1" outlineLevel="1">
      <c r="J1385" s="2"/>
      <c r="K1385" s="2"/>
      <c r="L1385" s="2"/>
      <c r="M1385" s="2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L1385" s="105"/>
      <c r="AM1385" s="107"/>
      <c r="AN1385" s="107"/>
      <c r="AO1385" s="111"/>
      <c r="AP1385" s="111"/>
      <c r="AS1385" s="61"/>
      <c r="AT1385" s="61"/>
    </row>
    <row r="1386" spans="1:50" hidden="1" outlineLevel="1">
      <c r="A1386" t="s">
        <v>1518</v>
      </c>
      <c r="AG1386" t="str">
        <f t="shared" ref="AG1386:AG1422" si="303">A1386</f>
        <v>Argyle</v>
      </c>
      <c r="AH1386" s="67" t="s">
        <v>1357</v>
      </c>
      <c r="AL1386" s="105">
        <v>23</v>
      </c>
      <c r="AM1386" s="107">
        <v>19</v>
      </c>
      <c r="AN1386" s="107">
        <v>7</v>
      </c>
      <c r="AO1386" s="111">
        <v>1500</v>
      </c>
      <c r="AP1386" s="111">
        <f t="shared" si="301"/>
        <v>23019</v>
      </c>
      <c r="AQ1386" t="s">
        <v>882</v>
      </c>
      <c r="AV1386">
        <v>26.73</v>
      </c>
      <c r="AW1386">
        <v>0</v>
      </c>
      <c r="AX1386">
        <v>26.73</v>
      </c>
    </row>
    <row r="1387" spans="1:50" hidden="1" outlineLevel="1">
      <c r="A1387" t="s">
        <v>1477</v>
      </c>
      <c r="AG1387" t="str">
        <f t="shared" si="303"/>
        <v>Blanchard</v>
      </c>
      <c r="AH1387" s="67" t="s">
        <v>1980</v>
      </c>
      <c r="AL1387" s="105">
        <v>23</v>
      </c>
      <c r="AM1387" s="107">
        <v>21</v>
      </c>
      <c r="AN1387" s="107">
        <v>20</v>
      </c>
      <c r="AO1387" s="111">
        <v>5560</v>
      </c>
      <c r="AP1387" s="111">
        <f t="shared" si="301"/>
        <v>23021</v>
      </c>
      <c r="AQ1387" t="s">
        <v>882</v>
      </c>
      <c r="AV1387">
        <v>44.98</v>
      </c>
      <c r="AW1387">
        <v>0.66</v>
      </c>
      <c r="AX1387">
        <v>44.33</v>
      </c>
    </row>
    <row r="1388" spans="1:50" hidden="1" outlineLevel="1">
      <c r="A1388" t="s">
        <v>1304</v>
      </c>
      <c r="J1388" s="2"/>
      <c r="K1388" s="2"/>
      <c r="L1388" s="2"/>
      <c r="M1388" s="2"/>
      <c r="AG1388" t="str">
        <f t="shared" si="303"/>
        <v>Central Aroostook</v>
      </c>
      <c r="AH1388" s="67" t="s">
        <v>662</v>
      </c>
      <c r="AL1388" s="105">
        <v>23</v>
      </c>
      <c r="AM1388" s="107">
        <v>3</v>
      </c>
      <c r="AN1388" s="107">
        <v>57</v>
      </c>
      <c r="AO1388" s="111">
        <v>11785</v>
      </c>
      <c r="AP1388" s="111">
        <f t="shared" si="301"/>
        <v>23003</v>
      </c>
      <c r="AQ1388" t="s">
        <v>882</v>
      </c>
      <c r="AV1388">
        <v>566.5</v>
      </c>
      <c r="AW1388">
        <v>10.45</v>
      </c>
      <c r="AX1388">
        <v>556.04</v>
      </c>
    </row>
    <row r="1389" spans="1:50" hidden="1" outlineLevel="1">
      <c r="A1389" t="s">
        <v>1498</v>
      </c>
      <c r="AG1389" t="str">
        <f t="shared" si="303"/>
        <v>Central Hancock</v>
      </c>
      <c r="AH1389" s="67" t="s">
        <v>1363</v>
      </c>
      <c r="AL1389" s="105">
        <v>23</v>
      </c>
      <c r="AM1389" s="107">
        <v>9</v>
      </c>
      <c r="AN1389" s="107">
        <v>42</v>
      </c>
      <c r="AO1389" s="111">
        <v>11800</v>
      </c>
      <c r="AP1389" s="111">
        <f t="shared" si="301"/>
        <v>23009</v>
      </c>
      <c r="AQ1389" t="s">
        <v>882</v>
      </c>
      <c r="AV1389">
        <v>16.07</v>
      </c>
      <c r="AW1389">
        <v>0.85</v>
      </c>
      <c r="AX1389">
        <v>15.22</v>
      </c>
    </row>
    <row r="1390" spans="1:50" hidden="1" outlineLevel="1">
      <c r="A1390" t="s">
        <v>1246</v>
      </c>
      <c r="AG1390" t="str">
        <f t="shared" si="303"/>
        <v>Central Somerset</v>
      </c>
      <c r="AH1390" s="67" t="s">
        <v>2099</v>
      </c>
      <c r="AL1390" s="105">
        <v>23</v>
      </c>
      <c r="AM1390" s="107">
        <v>25</v>
      </c>
      <c r="AN1390" s="107">
        <v>37</v>
      </c>
      <c r="AO1390" s="111">
        <v>11820</v>
      </c>
      <c r="AP1390" s="111">
        <f t="shared" si="301"/>
        <v>23025</v>
      </c>
      <c r="AQ1390" t="s">
        <v>882</v>
      </c>
      <c r="AV1390">
        <v>77.77</v>
      </c>
      <c r="AW1390">
        <v>1.1299999999999999</v>
      </c>
      <c r="AX1390">
        <v>76.63</v>
      </c>
    </row>
    <row r="1391" spans="1:50" hidden="1" outlineLevel="1">
      <c r="A1391" t="s">
        <v>1289</v>
      </c>
      <c r="AG1391" t="str">
        <f t="shared" si="303"/>
        <v>Criehaven</v>
      </c>
      <c r="AH1391" s="67" t="s">
        <v>533</v>
      </c>
      <c r="AL1391" s="105">
        <v>23</v>
      </c>
      <c r="AM1391" s="107">
        <v>13</v>
      </c>
      <c r="AN1391" s="107">
        <v>13</v>
      </c>
      <c r="AO1391" s="111">
        <v>15125</v>
      </c>
      <c r="AP1391" s="111">
        <f t="shared" si="301"/>
        <v>23013</v>
      </c>
      <c r="AQ1391" t="s">
        <v>882</v>
      </c>
      <c r="AV1391">
        <v>131.79</v>
      </c>
      <c r="AW1391">
        <v>131.08000000000001</v>
      </c>
      <c r="AX1391">
        <v>0.72</v>
      </c>
    </row>
    <row r="1392" spans="1:50" hidden="1" outlineLevel="1">
      <c r="A1392" t="s">
        <v>1436</v>
      </c>
      <c r="AG1392" t="str">
        <f t="shared" si="303"/>
        <v>East Central Franklin</v>
      </c>
      <c r="AH1392" s="67" t="s">
        <v>501</v>
      </c>
      <c r="AL1392" s="105">
        <v>23</v>
      </c>
      <c r="AM1392" s="107">
        <v>7</v>
      </c>
      <c r="AN1392" s="107">
        <v>27</v>
      </c>
      <c r="AO1392" s="111">
        <v>19865</v>
      </c>
      <c r="AP1392" s="111">
        <f t="shared" si="301"/>
        <v>23007</v>
      </c>
      <c r="AQ1392" t="s">
        <v>882</v>
      </c>
      <c r="AV1392">
        <v>128.9</v>
      </c>
      <c r="AW1392">
        <v>0.14000000000000001</v>
      </c>
      <c r="AX1392">
        <v>128.77000000000001</v>
      </c>
    </row>
    <row r="1393" spans="1:50" hidden="1" outlineLevel="1">
      <c r="A1393" t="s">
        <v>2046</v>
      </c>
      <c r="AG1393" t="str">
        <f t="shared" si="303"/>
        <v>East Central Penobscot</v>
      </c>
      <c r="AH1393" s="67" t="s">
        <v>1357</v>
      </c>
      <c r="AL1393" s="105">
        <v>23</v>
      </c>
      <c r="AM1393" s="107">
        <v>19</v>
      </c>
      <c r="AN1393" s="107">
        <v>83</v>
      </c>
      <c r="AO1393" s="111">
        <v>19868</v>
      </c>
      <c r="AP1393" s="111">
        <f t="shared" si="301"/>
        <v>23019</v>
      </c>
      <c r="AQ1393" t="s">
        <v>882</v>
      </c>
      <c r="AV1393">
        <v>115.8</v>
      </c>
      <c r="AW1393">
        <v>1.3</v>
      </c>
      <c r="AX1393">
        <v>114.49</v>
      </c>
    </row>
    <row r="1394" spans="1:50" hidden="1" outlineLevel="1">
      <c r="A1394" t="s">
        <v>1468</v>
      </c>
      <c r="AG1394" t="str">
        <f t="shared" si="303"/>
        <v>East Central Washington</v>
      </c>
      <c r="AH1394" s="67" t="s">
        <v>342</v>
      </c>
      <c r="AL1394" s="105">
        <v>23</v>
      </c>
      <c r="AM1394" s="107">
        <v>29</v>
      </c>
      <c r="AN1394" s="107">
        <v>93</v>
      </c>
      <c r="AO1394" s="111">
        <v>19870</v>
      </c>
      <c r="AP1394" s="111">
        <f t="shared" si="301"/>
        <v>23029</v>
      </c>
      <c r="AQ1394" t="s">
        <v>882</v>
      </c>
      <c r="AV1394">
        <v>252.58</v>
      </c>
      <c r="AW1394">
        <v>44.61</v>
      </c>
      <c r="AX1394">
        <v>207.98</v>
      </c>
    </row>
    <row r="1395" spans="1:50" hidden="1" outlineLevel="1">
      <c r="A1395" t="s">
        <v>1276</v>
      </c>
      <c r="AG1395" t="str">
        <f t="shared" si="303"/>
        <v>East Hancock</v>
      </c>
      <c r="AH1395" s="67" t="s">
        <v>1363</v>
      </c>
      <c r="AL1395" s="105">
        <v>23</v>
      </c>
      <c r="AM1395" s="107">
        <v>9</v>
      </c>
      <c r="AN1395" s="107">
        <v>62</v>
      </c>
      <c r="AO1395" s="111">
        <v>20405</v>
      </c>
      <c r="AP1395" s="111">
        <f t="shared" si="301"/>
        <v>23009</v>
      </c>
      <c r="AQ1395" t="s">
        <v>882</v>
      </c>
      <c r="AV1395">
        <v>481.23</v>
      </c>
      <c r="AW1395">
        <v>36.97</v>
      </c>
      <c r="AX1395">
        <v>444.26</v>
      </c>
    </row>
    <row r="1396" spans="1:50" hidden="1" outlineLevel="1">
      <c r="A1396" t="s">
        <v>1290</v>
      </c>
      <c r="AG1396" t="str">
        <f t="shared" si="303"/>
        <v>Hibberts</v>
      </c>
      <c r="AH1396" s="67" t="s">
        <v>2246</v>
      </c>
      <c r="AL1396" s="105">
        <v>23</v>
      </c>
      <c r="AM1396" s="107">
        <v>15</v>
      </c>
      <c r="AN1396" s="107">
        <v>45</v>
      </c>
      <c r="AO1396" s="111">
        <v>32715</v>
      </c>
      <c r="AP1396" s="111">
        <f t="shared" si="301"/>
        <v>23015</v>
      </c>
      <c r="AQ1396" t="s">
        <v>774</v>
      </c>
      <c r="AV1396">
        <v>0.78</v>
      </c>
      <c r="AW1396">
        <v>0.01</v>
      </c>
      <c r="AX1396">
        <v>0.77</v>
      </c>
    </row>
    <row r="1397" spans="1:50" hidden="1" outlineLevel="1">
      <c r="A1397" t="s">
        <v>1476</v>
      </c>
      <c r="J1397" s="2"/>
      <c r="K1397" s="2"/>
      <c r="L1397" s="2"/>
      <c r="M1397" s="2"/>
      <c r="AG1397" t="str">
        <f t="shared" si="303"/>
        <v>North Franklin</v>
      </c>
      <c r="AH1397" s="67" t="s">
        <v>501</v>
      </c>
      <c r="AL1397" s="105">
        <v>23</v>
      </c>
      <c r="AM1397" s="107">
        <v>7</v>
      </c>
      <c r="AN1397" s="107">
        <v>67</v>
      </c>
      <c r="AO1397" s="111">
        <v>51400</v>
      </c>
      <c r="AP1397" s="111">
        <f t="shared" si="301"/>
        <v>23007</v>
      </c>
      <c r="AQ1397" t="s">
        <v>882</v>
      </c>
      <c r="AV1397">
        <v>508.07</v>
      </c>
      <c r="AW1397">
        <v>8.76</v>
      </c>
      <c r="AX1397">
        <v>499.32</v>
      </c>
    </row>
    <row r="1398" spans="1:50" hidden="1" outlineLevel="1">
      <c r="A1398" t="s">
        <v>1583</v>
      </c>
      <c r="AG1398" t="str">
        <f t="shared" si="303"/>
        <v>North Oxford</v>
      </c>
      <c r="AH1398" s="67" t="s">
        <v>2430</v>
      </c>
      <c r="AL1398" s="105">
        <v>23</v>
      </c>
      <c r="AM1398" s="107">
        <v>17</v>
      </c>
      <c r="AN1398" s="107">
        <v>102</v>
      </c>
      <c r="AO1398" s="111">
        <v>52575</v>
      </c>
      <c r="AP1398" s="111">
        <f t="shared" si="301"/>
        <v>23017</v>
      </c>
      <c r="AQ1398" t="s">
        <v>882</v>
      </c>
      <c r="AV1398">
        <v>546.22</v>
      </c>
      <c r="AW1398">
        <v>36.590000000000003</v>
      </c>
      <c r="AX1398">
        <v>509.63</v>
      </c>
    </row>
    <row r="1399" spans="1:50" hidden="1" outlineLevel="1">
      <c r="A1399" t="s">
        <v>956</v>
      </c>
      <c r="AG1399" t="str">
        <f t="shared" si="303"/>
        <v>North Penobscot</v>
      </c>
      <c r="AH1399" s="67" t="s">
        <v>1357</v>
      </c>
      <c r="AL1399" s="105">
        <v>23</v>
      </c>
      <c r="AM1399" s="107">
        <v>19</v>
      </c>
      <c r="AN1399" s="107">
        <v>237</v>
      </c>
      <c r="AO1399" s="111">
        <v>52710</v>
      </c>
      <c r="AP1399" s="111">
        <f t="shared" si="301"/>
        <v>23019</v>
      </c>
      <c r="AQ1399" t="s">
        <v>882</v>
      </c>
      <c r="AV1399">
        <v>1118.72</v>
      </c>
      <c r="AW1399">
        <v>67.150000000000006</v>
      </c>
      <c r="AX1399">
        <v>1051.57</v>
      </c>
    </row>
    <row r="1400" spans="1:50" hidden="1" outlineLevel="1">
      <c r="A1400" t="s">
        <v>1110</v>
      </c>
      <c r="AG1400" t="str">
        <f t="shared" si="303"/>
        <v>North Washington</v>
      </c>
      <c r="AH1400" s="67" t="s">
        <v>342</v>
      </c>
      <c r="AL1400" s="105">
        <v>23</v>
      </c>
      <c r="AM1400" s="107">
        <v>29</v>
      </c>
      <c r="AN1400" s="107">
        <v>157</v>
      </c>
      <c r="AO1400" s="111">
        <v>53500</v>
      </c>
      <c r="AP1400" s="111">
        <f t="shared" si="301"/>
        <v>23029</v>
      </c>
      <c r="AQ1400" t="s">
        <v>882</v>
      </c>
      <c r="AV1400">
        <v>979.63</v>
      </c>
      <c r="AW1400">
        <v>93.53</v>
      </c>
      <c r="AX1400">
        <v>886.1</v>
      </c>
    </row>
    <row r="1401" spans="1:50" hidden="1" outlineLevel="1">
      <c r="A1401" t="s">
        <v>931</v>
      </c>
      <c r="AG1401" t="str">
        <f t="shared" si="303"/>
        <v>Northeast Piscataquis</v>
      </c>
      <c r="AH1401" s="67" t="s">
        <v>1980</v>
      </c>
      <c r="AL1401" s="105">
        <v>23</v>
      </c>
      <c r="AM1401" s="107">
        <v>21</v>
      </c>
      <c r="AN1401" s="107">
        <v>72</v>
      </c>
      <c r="AO1401" s="111">
        <v>51105</v>
      </c>
      <c r="AP1401" s="111">
        <f t="shared" si="301"/>
        <v>23021</v>
      </c>
      <c r="AQ1401" t="s">
        <v>882</v>
      </c>
      <c r="AV1401">
        <v>1820.4</v>
      </c>
      <c r="AW1401">
        <v>109.85</v>
      </c>
      <c r="AX1401">
        <v>1710.54</v>
      </c>
    </row>
    <row r="1402" spans="1:50" hidden="1" outlineLevel="1">
      <c r="A1402" t="s">
        <v>1744</v>
      </c>
      <c r="AG1402" t="str">
        <f t="shared" si="303"/>
        <v>Northeast Somerset</v>
      </c>
      <c r="AH1402" s="67" t="s">
        <v>2099</v>
      </c>
      <c r="AL1402" s="105">
        <v>23</v>
      </c>
      <c r="AM1402" s="107">
        <v>25</v>
      </c>
      <c r="AN1402" s="107">
        <v>112</v>
      </c>
      <c r="AO1402" s="111">
        <v>51114</v>
      </c>
      <c r="AP1402" s="111">
        <f t="shared" si="301"/>
        <v>23025</v>
      </c>
      <c r="AQ1402" t="s">
        <v>882</v>
      </c>
      <c r="AV1402">
        <v>521.04999999999995</v>
      </c>
      <c r="AW1402">
        <v>35.76</v>
      </c>
      <c r="AX1402">
        <v>485.29</v>
      </c>
    </row>
    <row r="1403" spans="1:50" hidden="1" outlineLevel="1">
      <c r="A1403" t="s">
        <v>2024</v>
      </c>
      <c r="J1403" s="2"/>
      <c r="K1403" s="2"/>
      <c r="L1403" s="2"/>
      <c r="M1403" s="2"/>
      <c r="AG1403" t="str">
        <f t="shared" si="303"/>
        <v>Northwest Aroostook</v>
      </c>
      <c r="AH1403" s="67" t="s">
        <v>662</v>
      </c>
      <c r="AL1403" s="105">
        <v>23</v>
      </c>
      <c r="AM1403" s="107">
        <v>3</v>
      </c>
      <c r="AN1403" s="107">
        <v>237</v>
      </c>
      <c r="AO1403" s="111">
        <v>53602</v>
      </c>
      <c r="AP1403" s="111">
        <f t="shared" si="301"/>
        <v>23003</v>
      </c>
      <c r="AQ1403" t="s">
        <v>882</v>
      </c>
      <c r="AV1403">
        <v>2668.72</v>
      </c>
      <c r="AW1403">
        <v>39.68</v>
      </c>
      <c r="AX1403">
        <v>2629.04</v>
      </c>
    </row>
    <row r="1404" spans="1:50" hidden="1" outlineLevel="1">
      <c r="A1404" t="s">
        <v>775</v>
      </c>
      <c r="AG1404" t="str">
        <f t="shared" si="303"/>
        <v>Northwest Hancock</v>
      </c>
      <c r="AH1404" s="67" t="s">
        <v>1363</v>
      </c>
      <c r="AL1404" s="105">
        <v>23</v>
      </c>
      <c r="AM1404" s="107">
        <v>9</v>
      </c>
      <c r="AN1404" s="107">
        <v>102</v>
      </c>
      <c r="AO1404" s="111">
        <v>53620</v>
      </c>
      <c r="AP1404" s="111">
        <f t="shared" si="301"/>
        <v>23009</v>
      </c>
      <c r="AQ1404" t="s">
        <v>882</v>
      </c>
      <c r="AV1404">
        <v>41.44</v>
      </c>
      <c r="AW1404">
        <v>0.09</v>
      </c>
      <c r="AX1404">
        <v>41.35</v>
      </c>
    </row>
    <row r="1405" spans="1:50" hidden="1" outlineLevel="1">
      <c r="A1405" t="s">
        <v>823</v>
      </c>
      <c r="AG1405" t="str">
        <f t="shared" si="303"/>
        <v>Northwest Piscataquis</v>
      </c>
      <c r="AH1405" s="67" t="s">
        <v>1980</v>
      </c>
      <c r="AL1405" s="105">
        <v>23</v>
      </c>
      <c r="AM1405" s="107">
        <v>21</v>
      </c>
      <c r="AN1405" s="107">
        <v>73</v>
      </c>
      <c r="AO1405" s="111">
        <v>53628</v>
      </c>
      <c r="AP1405" s="111">
        <f t="shared" si="301"/>
        <v>23021</v>
      </c>
      <c r="AQ1405" t="s">
        <v>882</v>
      </c>
      <c r="AV1405">
        <v>1631.98</v>
      </c>
      <c r="AW1405">
        <v>259.57</v>
      </c>
      <c r="AX1405">
        <v>1372.41</v>
      </c>
    </row>
    <row r="1406" spans="1:50" hidden="1" outlineLevel="1">
      <c r="A1406" t="s">
        <v>981</v>
      </c>
      <c r="AG1406" t="str">
        <f t="shared" si="303"/>
        <v>Northwest Somerset</v>
      </c>
      <c r="AH1406" s="67" t="s">
        <v>2099</v>
      </c>
      <c r="AL1406" s="105">
        <v>23</v>
      </c>
      <c r="AM1406" s="107">
        <v>25</v>
      </c>
      <c r="AN1406" s="107">
        <v>113</v>
      </c>
      <c r="AO1406" s="111">
        <v>53636</v>
      </c>
      <c r="AP1406" s="111">
        <f t="shared" si="301"/>
        <v>23025</v>
      </c>
      <c r="AQ1406" t="s">
        <v>882</v>
      </c>
      <c r="AV1406">
        <v>708.63</v>
      </c>
      <c r="AW1406">
        <v>51.54</v>
      </c>
      <c r="AX1406">
        <v>657.09</v>
      </c>
    </row>
    <row r="1407" spans="1:50" hidden="1" outlineLevel="1">
      <c r="A1407" t="s">
        <v>1454</v>
      </c>
      <c r="AG1407" t="str">
        <f t="shared" si="303"/>
        <v>Passamaquoddy Indian Township</v>
      </c>
      <c r="AH1407" s="67" t="s">
        <v>342</v>
      </c>
      <c r="AL1407" s="105">
        <v>23</v>
      </c>
      <c r="AM1407" s="107">
        <v>29</v>
      </c>
      <c r="AN1407" s="107">
        <v>158</v>
      </c>
      <c r="AO1407" s="111">
        <v>57082</v>
      </c>
      <c r="AP1407" s="111">
        <f t="shared" si="301"/>
        <v>23029</v>
      </c>
      <c r="AQ1407" t="s">
        <v>1543</v>
      </c>
      <c r="AV1407">
        <v>43.43</v>
      </c>
      <c r="AW1407">
        <v>5.98</v>
      </c>
      <c r="AX1407">
        <v>37.450000000000003</v>
      </c>
    </row>
    <row r="1408" spans="1:50" hidden="1" outlineLevel="1">
      <c r="A1408" t="s">
        <v>1302</v>
      </c>
      <c r="AG1408" t="str">
        <f t="shared" si="303"/>
        <v>Passamaquoddy Pleasant Point</v>
      </c>
      <c r="AH1408" s="67" t="s">
        <v>342</v>
      </c>
      <c r="AL1408" s="105">
        <v>23</v>
      </c>
      <c r="AM1408" s="107">
        <v>29</v>
      </c>
      <c r="AN1408" s="107">
        <v>159</v>
      </c>
      <c r="AO1408" s="111">
        <v>57090</v>
      </c>
      <c r="AP1408" s="111">
        <f t="shared" si="301"/>
        <v>23029</v>
      </c>
      <c r="AQ1408" t="s">
        <v>1543</v>
      </c>
      <c r="AV1408">
        <v>0.47</v>
      </c>
      <c r="AW1408">
        <v>0</v>
      </c>
      <c r="AX1408">
        <v>0.47</v>
      </c>
    </row>
    <row r="1409" spans="1:50" hidden="1" outlineLevel="1">
      <c r="A1409" t="s">
        <v>1520</v>
      </c>
      <c r="J1409" s="2"/>
      <c r="K1409" s="2"/>
      <c r="L1409" s="2"/>
      <c r="M1409" s="2"/>
      <c r="AG1409" t="str">
        <f t="shared" si="303"/>
        <v>Penobscot Indian Island</v>
      </c>
      <c r="AH1409" s="67" t="s">
        <v>662</v>
      </c>
      <c r="AL1409" s="105">
        <v>23</v>
      </c>
      <c r="AM1409" s="107">
        <v>3</v>
      </c>
      <c r="AN1409" s="107">
        <v>253</v>
      </c>
      <c r="AO1409" s="111">
        <v>57936</v>
      </c>
      <c r="AP1409" s="111">
        <f t="shared" si="301"/>
        <v>23003</v>
      </c>
      <c r="AQ1409" t="s">
        <v>1543</v>
      </c>
      <c r="AV1409">
        <v>0.14000000000000001</v>
      </c>
      <c r="AW1409">
        <v>0.14000000000000001</v>
      </c>
      <c r="AX1409">
        <v>0</v>
      </c>
    </row>
    <row r="1410" spans="1:50" hidden="1" outlineLevel="1">
      <c r="A1410" t="s">
        <v>1520</v>
      </c>
      <c r="AG1410" t="str">
        <f t="shared" si="303"/>
        <v>Penobscot Indian Island</v>
      </c>
      <c r="AH1410" s="67" t="s">
        <v>1357</v>
      </c>
      <c r="AL1410" s="105">
        <v>23</v>
      </c>
      <c r="AM1410" s="107">
        <v>19</v>
      </c>
      <c r="AN1410" s="107">
        <v>262</v>
      </c>
      <c r="AO1410" s="111">
        <v>57937</v>
      </c>
      <c r="AP1410" s="111">
        <f t="shared" si="301"/>
        <v>23019</v>
      </c>
      <c r="AQ1410" t="s">
        <v>1543</v>
      </c>
      <c r="AV1410">
        <v>20.61</v>
      </c>
      <c r="AW1410">
        <v>12.87</v>
      </c>
      <c r="AX1410">
        <v>7.75</v>
      </c>
    </row>
    <row r="1411" spans="1:50" hidden="1" outlineLevel="1">
      <c r="A1411" t="s">
        <v>1997</v>
      </c>
      <c r="AG1411" t="str">
        <f t="shared" si="303"/>
        <v>Perkins</v>
      </c>
      <c r="AH1411" s="67" t="s">
        <v>2074</v>
      </c>
      <c r="AL1411" s="105">
        <v>23</v>
      </c>
      <c r="AM1411" s="107">
        <v>23</v>
      </c>
      <c r="AN1411" s="107">
        <v>28</v>
      </c>
      <c r="AO1411" s="111">
        <v>58070</v>
      </c>
      <c r="AP1411" s="111">
        <f t="shared" si="301"/>
        <v>23023</v>
      </c>
      <c r="AQ1411" t="s">
        <v>882</v>
      </c>
    </row>
    <row r="1412" spans="1:50" hidden="1" outlineLevel="1">
      <c r="A1412" t="s">
        <v>695</v>
      </c>
      <c r="AG1412" t="str">
        <f t="shared" si="303"/>
        <v>Seboomook Lake</v>
      </c>
      <c r="AH1412" s="67" t="s">
        <v>2099</v>
      </c>
      <c r="AL1412" s="105">
        <v>23</v>
      </c>
      <c r="AM1412" s="107">
        <v>25</v>
      </c>
      <c r="AN1412" s="107">
        <v>137</v>
      </c>
      <c r="AO1412" s="111">
        <v>67238</v>
      </c>
      <c r="AP1412" s="111">
        <f t="shared" si="301"/>
        <v>23025</v>
      </c>
      <c r="AQ1412" t="s">
        <v>882</v>
      </c>
      <c r="AV1412">
        <v>1434.68</v>
      </c>
      <c r="AW1412">
        <v>33.75</v>
      </c>
      <c r="AX1412">
        <v>1400.93</v>
      </c>
    </row>
    <row r="1413" spans="1:50" hidden="1" outlineLevel="1">
      <c r="A1413" t="s">
        <v>2039</v>
      </c>
      <c r="J1413" s="2"/>
      <c r="K1413" s="2"/>
      <c r="L1413" s="2"/>
      <c r="M1413" s="2"/>
      <c r="AG1413" t="str">
        <f t="shared" si="303"/>
        <v>South Aroostook</v>
      </c>
      <c r="AH1413" s="67" t="s">
        <v>662</v>
      </c>
      <c r="AL1413" s="105">
        <v>23</v>
      </c>
      <c r="AM1413" s="107">
        <v>3</v>
      </c>
      <c r="AN1413" s="107">
        <v>297</v>
      </c>
      <c r="AO1413" s="111">
        <v>69930</v>
      </c>
      <c r="AP1413" s="111">
        <f t="shared" si="301"/>
        <v>23003</v>
      </c>
      <c r="AQ1413" t="s">
        <v>882</v>
      </c>
      <c r="AV1413">
        <v>368.57</v>
      </c>
      <c r="AW1413">
        <v>11.31</v>
      </c>
      <c r="AX1413">
        <v>357.26</v>
      </c>
    </row>
    <row r="1414" spans="1:50" hidden="1" outlineLevel="1">
      <c r="A1414" t="s">
        <v>2163</v>
      </c>
      <c r="AG1414" t="str">
        <f t="shared" si="303"/>
        <v>South Franklin</v>
      </c>
      <c r="AH1414" s="67" t="s">
        <v>501</v>
      </c>
      <c r="AL1414" s="105">
        <v>23</v>
      </c>
      <c r="AM1414" s="107">
        <v>7</v>
      </c>
      <c r="AN1414" s="107">
        <v>87</v>
      </c>
      <c r="AO1414" s="111">
        <v>70760</v>
      </c>
      <c r="AP1414" s="111">
        <f t="shared" si="301"/>
        <v>23007</v>
      </c>
      <c r="AQ1414" t="s">
        <v>882</v>
      </c>
      <c r="AV1414">
        <v>12.44</v>
      </c>
      <c r="AW1414">
        <v>0.03</v>
      </c>
      <c r="AX1414">
        <v>12.41</v>
      </c>
    </row>
    <row r="1415" spans="1:50" hidden="1" outlineLevel="1">
      <c r="A1415" t="s">
        <v>1893</v>
      </c>
      <c r="AG1415" t="str">
        <f t="shared" si="303"/>
        <v>South Oxford</v>
      </c>
      <c r="AH1415" s="67" t="s">
        <v>2430</v>
      </c>
      <c r="AL1415" s="105">
        <v>23</v>
      </c>
      <c r="AM1415" s="107">
        <v>17</v>
      </c>
      <c r="AN1415" s="107">
        <v>138</v>
      </c>
      <c r="AO1415" s="111">
        <v>71755</v>
      </c>
      <c r="AP1415" s="111">
        <f t="shared" si="301"/>
        <v>23017</v>
      </c>
      <c r="AQ1415" t="s">
        <v>882</v>
      </c>
      <c r="AV1415">
        <v>95.67</v>
      </c>
      <c r="AW1415">
        <v>0.73</v>
      </c>
      <c r="AX1415">
        <v>94.94</v>
      </c>
    </row>
    <row r="1416" spans="1:50" hidden="1" outlineLevel="1">
      <c r="A1416" t="s">
        <v>694</v>
      </c>
      <c r="AG1416" t="str">
        <f t="shared" si="303"/>
        <v>Southeast Piscataquis</v>
      </c>
      <c r="AH1416" s="67" t="s">
        <v>1980</v>
      </c>
      <c r="AL1416" s="105">
        <v>23</v>
      </c>
      <c r="AM1416" s="107">
        <v>21</v>
      </c>
      <c r="AN1416" s="107">
        <v>93</v>
      </c>
      <c r="AO1416" s="111">
        <v>70655</v>
      </c>
      <c r="AP1416" s="111">
        <f t="shared" si="301"/>
        <v>23021</v>
      </c>
      <c r="AQ1416" t="s">
        <v>882</v>
      </c>
      <c r="AV1416">
        <v>38.1</v>
      </c>
      <c r="AW1416">
        <v>1.84</v>
      </c>
      <c r="AX1416">
        <v>36.26</v>
      </c>
    </row>
    <row r="1417" spans="1:50" hidden="1" outlineLevel="1">
      <c r="A1417" t="s">
        <v>1014</v>
      </c>
      <c r="J1417" s="2"/>
      <c r="K1417" s="2"/>
      <c r="L1417" s="2"/>
      <c r="M1417" s="2"/>
      <c r="AG1417" t="str">
        <f t="shared" si="303"/>
        <v>Square Lake</v>
      </c>
      <c r="AH1417" s="67" t="s">
        <v>662</v>
      </c>
      <c r="AL1417" s="105">
        <v>23</v>
      </c>
      <c r="AM1417" s="107">
        <v>3</v>
      </c>
      <c r="AN1417" s="107">
        <v>298</v>
      </c>
      <c r="AO1417" s="111">
        <v>73472</v>
      </c>
      <c r="AP1417" s="111">
        <f t="shared" si="301"/>
        <v>23003</v>
      </c>
      <c r="AQ1417" t="s">
        <v>882</v>
      </c>
      <c r="AV1417">
        <v>414.93</v>
      </c>
      <c r="AW1417">
        <v>31.77</v>
      </c>
      <c r="AX1417">
        <v>383.16</v>
      </c>
    </row>
    <row r="1418" spans="1:50" hidden="1" outlineLevel="1">
      <c r="A1418" t="s">
        <v>778</v>
      </c>
      <c r="AG1418" t="str">
        <f t="shared" si="303"/>
        <v>Twombly</v>
      </c>
      <c r="AH1418" s="67" t="s">
        <v>1357</v>
      </c>
      <c r="AL1418" s="105">
        <v>23</v>
      </c>
      <c r="AM1418" s="107">
        <v>19</v>
      </c>
      <c r="AN1418" s="107">
        <v>293</v>
      </c>
      <c r="AO1418" s="111">
        <v>78015</v>
      </c>
      <c r="AP1418" s="111">
        <f>AL1418*1000+AM1418</f>
        <v>23019</v>
      </c>
      <c r="AQ1418" t="s">
        <v>882</v>
      </c>
      <c r="AV1418">
        <v>45.11</v>
      </c>
      <c r="AW1418">
        <v>1.22</v>
      </c>
      <c r="AX1418">
        <v>43.89</v>
      </c>
    </row>
    <row r="1419" spans="1:50" hidden="1" outlineLevel="1">
      <c r="A1419" t="s">
        <v>1905</v>
      </c>
      <c r="J1419" s="2"/>
      <c r="K1419" s="2"/>
      <c r="L1419" s="2"/>
      <c r="M1419" s="2"/>
      <c r="AG1419" t="str">
        <f t="shared" si="303"/>
        <v>Un. Twp. Unity</v>
      </c>
      <c r="AH1419" s="8" t="s">
        <v>1222</v>
      </c>
      <c r="AL1419" s="105">
        <v>23</v>
      </c>
      <c r="AM1419" s="107">
        <v>11</v>
      </c>
      <c r="AN1419" s="107">
        <v>107</v>
      </c>
      <c r="AO1419" s="111">
        <v>78190</v>
      </c>
      <c r="AP1419" s="111">
        <f>AL1419*1000+AM1419</f>
        <v>23011</v>
      </c>
      <c r="AQ1419" t="s">
        <v>882</v>
      </c>
      <c r="AV1419">
        <v>10.37</v>
      </c>
      <c r="AW1419">
        <v>0.01</v>
      </c>
      <c r="AX1419">
        <v>10.35</v>
      </c>
    </row>
    <row r="1420" spans="1:50" hidden="1" outlineLevel="1">
      <c r="A1420" t="s">
        <v>2040</v>
      </c>
      <c r="AG1420" t="str">
        <f t="shared" si="303"/>
        <v>West Central Franklin</v>
      </c>
      <c r="AH1420" s="67" t="s">
        <v>501</v>
      </c>
      <c r="AL1420" s="105">
        <v>23</v>
      </c>
      <c r="AM1420" s="107">
        <v>7</v>
      </c>
      <c r="AN1420" s="107">
        <v>102</v>
      </c>
      <c r="AO1420" s="111">
        <v>82235</v>
      </c>
      <c r="AP1420" s="111">
        <f>AL1420*1000+AM1420</f>
        <v>23007</v>
      </c>
      <c r="AQ1420" t="s">
        <v>882</v>
      </c>
      <c r="AV1420">
        <v>104.71</v>
      </c>
      <c r="AW1420">
        <v>0.72</v>
      </c>
      <c r="AX1420">
        <v>103.99</v>
      </c>
    </row>
    <row r="1421" spans="1:50" hidden="1" outlineLevel="1">
      <c r="A1421" t="s">
        <v>777</v>
      </c>
      <c r="AG1421" t="str">
        <f t="shared" si="303"/>
        <v>Whitney</v>
      </c>
      <c r="AH1421" s="67" t="s">
        <v>1357</v>
      </c>
      <c r="AL1421" s="105">
        <v>23</v>
      </c>
      <c r="AM1421" s="107">
        <v>19</v>
      </c>
      <c r="AN1421" s="107">
        <v>303</v>
      </c>
      <c r="AO1421" s="111">
        <v>85230</v>
      </c>
      <c r="AP1421" s="111">
        <f>AL1421*1000+AM1421</f>
        <v>23019</v>
      </c>
      <c r="AQ1421" t="s">
        <v>882</v>
      </c>
      <c r="AV1421">
        <v>18.37</v>
      </c>
      <c r="AW1421">
        <v>6.62</v>
      </c>
      <c r="AX1421">
        <v>11.74</v>
      </c>
    </row>
    <row r="1422" spans="1:50" hidden="1" outlineLevel="1">
      <c r="A1422" t="s">
        <v>1770</v>
      </c>
      <c r="AG1422" t="str">
        <f t="shared" si="303"/>
        <v>Wyman</v>
      </c>
      <c r="AH1422" s="67" t="s">
        <v>501</v>
      </c>
      <c r="AL1422" s="105">
        <v>23</v>
      </c>
      <c r="AM1422" s="107">
        <v>7</v>
      </c>
      <c r="AN1422" s="107">
        <v>111</v>
      </c>
      <c r="AO1422" s="111">
        <v>87680</v>
      </c>
      <c r="AP1422" s="111">
        <f>AL1422*1000+AM1422</f>
        <v>23007</v>
      </c>
      <c r="AQ1422" t="s">
        <v>882</v>
      </c>
      <c r="AV1422">
        <v>20.16</v>
      </c>
      <c r="AW1422">
        <v>0.1</v>
      </c>
      <c r="AX1422">
        <v>20.059999999999999</v>
      </c>
    </row>
    <row r="1423" spans="1:50" collapsed="1"/>
  </sheetData>
  <phoneticPr fontId="8"/>
  <conditionalFormatting sqref="D1383 D1381 D1395 D1370:D1379">
    <cfRule type="cellIs" dxfId="54" priority="31" stopIfTrue="1" operator="equal">
      <formula>1</formula>
    </cfRule>
    <cfRule type="cellIs" dxfId="53" priority="32" stopIfTrue="1" operator="equal">
      <formula>3</formula>
    </cfRule>
  </conditionalFormatting>
  <conditionalFormatting sqref="E1383 E1381 E1395 E1370:E1379">
    <cfRule type="cellIs" dxfId="52" priority="33" stopIfTrue="1" operator="equal">
      <formula>1</formula>
    </cfRule>
    <cfRule type="cellIs" dxfId="51" priority="34" stopIfTrue="1" operator="equal">
      <formula>3</formula>
    </cfRule>
  </conditionalFormatting>
  <conditionalFormatting sqref="F1383 F1381 F1395 F1370:F1379">
    <cfRule type="cellIs" dxfId="50" priority="35" stopIfTrue="1" operator="equal">
      <formula>1</formula>
    </cfRule>
    <cfRule type="cellIs" dxfId="49" priority="36" stopIfTrue="1" operator="equal">
      <formula>3</formula>
    </cfRule>
  </conditionalFormatting>
  <conditionalFormatting sqref="G1378 G1">
    <cfRule type="expression" dxfId="48" priority="37" stopIfTrue="1">
      <formula>IF(#REF!=1,1,0)</formula>
    </cfRule>
    <cfRule type="expression" dxfId="47" priority="38" stopIfTrue="1">
      <formula>IF(#REF!=1,1,0)</formula>
    </cfRule>
  </conditionalFormatting>
  <conditionalFormatting sqref="H1384:H1394 H1380 H1382 H1 H1397:H65577">
    <cfRule type="expression" dxfId="46" priority="39" stopIfTrue="1">
      <formula>IF(#REF!=1,1,0)</formula>
    </cfRule>
    <cfRule type="expression" dxfId="45" priority="40" stopIfTrue="1">
      <formula>IF(#REF!=1,1,0)</formula>
    </cfRule>
  </conditionalFormatting>
  <conditionalFormatting sqref="G1395 G1370:G1374">
    <cfRule type="expression" dxfId="44" priority="41" stopIfTrue="1">
      <formula>IF(AND(G1370&gt;0,#REF!=1),1,0)</formula>
    </cfRule>
    <cfRule type="expression" dxfId="43" priority="42" stopIfTrue="1">
      <formula>IF(AND(G1370&gt;0,#REF!=1),1,0)</formula>
    </cfRule>
    <cfRule type="expression" dxfId="42" priority="43" stopIfTrue="1">
      <formula>IF(AND(G1370&gt;0,#REF!=1),1,0)</formula>
    </cfRule>
  </conditionalFormatting>
  <conditionalFormatting sqref="H1395 H1370:H1374">
    <cfRule type="expression" dxfId="41" priority="44" stopIfTrue="1">
      <formula>IF(AND(#REF!&gt;0,#REF!=1),1,0)</formula>
    </cfRule>
    <cfRule type="expression" dxfId="40" priority="45" stopIfTrue="1">
      <formula>IF(AND(#REF!&gt;0,#REF!=1),1,0)</formula>
    </cfRule>
    <cfRule type="expression" dxfId="39" priority="46" stopIfTrue="1">
      <formula>IF(AND(#REF!&gt;0,#REF!=1),1,0)</formula>
    </cfRule>
  </conditionalFormatting>
  <conditionalFormatting sqref="G1383 G1381 G1379 G1375:G1377">
    <cfRule type="expression" dxfId="38" priority="47" stopIfTrue="1">
      <formula>IF(#REF!=1,1,0)</formula>
    </cfRule>
    <cfRule type="expression" dxfId="37" priority="48" stopIfTrue="1">
      <formula>IF(#REF!=1,1,0)</formula>
    </cfRule>
    <cfRule type="expression" dxfId="36" priority="49" stopIfTrue="1">
      <formula>IF(#REF!=1,1,0)</formula>
    </cfRule>
  </conditionalFormatting>
  <conditionalFormatting sqref="H1383 H1381 H1375:H1379">
    <cfRule type="expression" dxfId="35" priority="50" stopIfTrue="1">
      <formula>IF(#REF!=1,1,0)</formula>
    </cfRule>
    <cfRule type="expression" dxfId="34" priority="51" stopIfTrue="1">
      <formula>IF(#REF!=1,1,0)</formula>
    </cfRule>
    <cfRule type="expression" dxfId="33" priority="52" stopIfTrue="1">
      <formula>IF(#REF!=1,1,0)</formula>
    </cfRule>
  </conditionalFormatting>
  <conditionalFormatting sqref="D2:D684 D1120:D1369 D725:D1118">
    <cfRule type="cellIs" dxfId="32" priority="21" stopIfTrue="1" operator="equal">
      <formula>1</formula>
    </cfRule>
  </conditionalFormatting>
  <conditionalFormatting sqref="E2:E684 E1120:E1369 E725:E1118">
    <cfRule type="cellIs" dxfId="31" priority="22" stopIfTrue="1" operator="equal">
      <formula>1</formula>
    </cfRule>
  </conditionalFormatting>
  <conditionalFormatting sqref="F2:F684 F1120:F1369 F725:F1118">
    <cfRule type="cellIs" dxfId="30" priority="23" stopIfTrue="1" operator="equal">
      <formula>1</formula>
    </cfRule>
    <cfRule type="cellIs" dxfId="29" priority="24" stopIfTrue="1" operator="equal">
      <formula>3</formula>
    </cfRule>
  </conditionalFormatting>
  <conditionalFormatting sqref="G2:G684 G1120:G1369 G725:G1118">
    <cfRule type="expression" dxfId="28" priority="25" stopIfTrue="1">
      <formula>IF(AND(G2&gt;0,D2=1),1,0)</formula>
    </cfRule>
    <cfRule type="expression" dxfId="27" priority="26" stopIfTrue="1">
      <formula>IF(AND(G2&gt;0,E2=1),1,0)</formula>
    </cfRule>
    <cfRule type="expression" dxfId="26" priority="27" stopIfTrue="1">
      <formula>IF(AND(G2&gt;0,F2=1),1,0)</formula>
    </cfRule>
  </conditionalFormatting>
  <conditionalFormatting sqref="H2:H684 H1120:H1369 H725:H1118">
    <cfRule type="expression" dxfId="25" priority="28" stopIfTrue="1">
      <formula>IF(AND(G2&gt;0,D2=1),1,0)</formula>
    </cfRule>
    <cfRule type="expression" dxfId="24" priority="29" stopIfTrue="1">
      <formula>IF(AND(G2&gt;0,E2=1),1,0)</formula>
    </cfRule>
    <cfRule type="expression" dxfId="23" priority="30" stopIfTrue="1">
      <formula>IF(AND(G2&gt;0,F2=1),1,0)</formula>
    </cfRule>
  </conditionalFormatting>
  <conditionalFormatting sqref="D1119">
    <cfRule type="cellIs" dxfId="22" priority="11" stopIfTrue="1" operator="equal">
      <formula>1</formula>
    </cfRule>
  </conditionalFormatting>
  <conditionalFormatting sqref="E1119">
    <cfRule type="cellIs" dxfId="21" priority="12" stopIfTrue="1" operator="equal">
      <formula>1</formula>
    </cfRule>
  </conditionalFormatting>
  <conditionalFormatting sqref="F1119">
    <cfRule type="cellIs" dxfId="20" priority="13" stopIfTrue="1" operator="equal">
      <formula>1</formula>
    </cfRule>
    <cfRule type="cellIs" dxfId="19" priority="14" stopIfTrue="1" operator="equal">
      <formula>3</formula>
    </cfRule>
  </conditionalFormatting>
  <conditionalFormatting sqref="G1119">
    <cfRule type="expression" dxfId="18" priority="15" stopIfTrue="1">
      <formula>IF(AND(G1119&gt;0,D1119=1),1,0)</formula>
    </cfRule>
    <cfRule type="expression" dxfId="17" priority="16" stopIfTrue="1">
      <formula>IF(AND(G1119&gt;0,E1119=1),1,0)</formula>
    </cfRule>
    <cfRule type="expression" dxfId="16" priority="17" stopIfTrue="1">
      <formula>IF(AND(G1119&gt;0,F1119=1),1,0)</formula>
    </cfRule>
  </conditionalFormatting>
  <conditionalFormatting sqref="H1119">
    <cfRule type="expression" dxfId="15" priority="18" stopIfTrue="1">
      <formula>IF(AND(G1119&gt;0,D1119=1),1,0)</formula>
    </cfRule>
    <cfRule type="expression" dxfId="14" priority="19" stopIfTrue="1">
      <formula>IF(AND(G1119&gt;0,E1119=1),1,0)</formula>
    </cfRule>
    <cfRule type="expression" dxfId="13" priority="20" stopIfTrue="1">
      <formula>IF(AND(G1119&gt;0,F1119=1),1,0)</formula>
    </cfRule>
  </conditionalFormatting>
  <conditionalFormatting sqref="D685:D724">
    <cfRule type="cellIs" dxfId="12" priority="1" stopIfTrue="1" operator="equal">
      <formula>1</formula>
    </cfRule>
  </conditionalFormatting>
  <conditionalFormatting sqref="E685:E724">
    <cfRule type="cellIs" dxfId="11" priority="2" stopIfTrue="1" operator="equal">
      <formula>1</formula>
    </cfRule>
  </conditionalFormatting>
  <conditionalFormatting sqref="F685:F724">
    <cfRule type="cellIs" dxfId="10" priority="3" stopIfTrue="1" operator="equal">
      <formula>1</formula>
    </cfRule>
    <cfRule type="cellIs" dxfId="9" priority="4" stopIfTrue="1" operator="equal">
      <formula>3</formula>
    </cfRule>
  </conditionalFormatting>
  <conditionalFormatting sqref="G685:G724">
    <cfRule type="expression" dxfId="8" priority="5" stopIfTrue="1">
      <formula>IF(AND(G685&gt;0,D685=1),1,0)</formula>
    </cfRule>
    <cfRule type="expression" dxfId="7" priority="6" stopIfTrue="1">
      <formula>IF(AND(G685&gt;0,E685=1),1,0)</formula>
    </cfRule>
    <cfRule type="expression" dxfId="6" priority="7" stopIfTrue="1">
      <formula>IF(AND(G685&gt;0,F685=1),1,0)</formula>
    </cfRule>
  </conditionalFormatting>
  <conditionalFormatting sqref="H685:H724">
    <cfRule type="expression" dxfId="5" priority="8" stopIfTrue="1">
      <formula>IF(AND(G685&gt;0,D685=1),1,0)</formula>
    </cfRule>
    <cfRule type="expression" dxfId="4" priority="9" stopIfTrue="1">
      <formula>IF(AND(G685&gt;0,E685=1),1,0)</formula>
    </cfRule>
    <cfRule type="expression" dxfId="3" priority="10" stopIfTrue="1">
      <formula>IF(AND(G685&gt;0,F685=1),1,0)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W40"/>
  <sheetViews>
    <sheetView workbookViewId="0">
      <selection activeCell="F40" sqref="F40"/>
    </sheetView>
  </sheetViews>
  <sheetFormatPr baseColWidth="10" defaultRowHeight="13" x14ac:dyDescent="0"/>
  <cols>
    <col min="1" max="1" width="4.7109375" style="63" customWidth="1"/>
    <col min="2" max="2" width="12.7109375" style="63" customWidth="1"/>
    <col min="3" max="3" width="7.7109375" style="63" customWidth="1"/>
    <col min="4" max="4" width="12.7109375" style="64" customWidth="1"/>
    <col min="5" max="5" width="5.7109375" style="83" customWidth="1"/>
    <col min="6" max="6" width="12.7109375" style="86" customWidth="1"/>
    <col min="7" max="7" width="8.7109375" style="85" customWidth="1"/>
    <col min="8" max="8" width="4.7109375" style="85" customWidth="1"/>
    <col min="9" max="9" width="4.7109375" style="63" customWidth="1"/>
    <col min="10" max="10" width="12.7109375" style="85" customWidth="1"/>
    <col min="11" max="11" width="8.7109375" style="85" customWidth="1"/>
    <col min="12" max="12" width="12.7109375" style="64" customWidth="1"/>
    <col min="13" max="13" width="5.7109375" style="83" customWidth="1"/>
    <col min="14" max="14" width="12.7109375" style="63" customWidth="1"/>
    <col min="15" max="15" width="8.7109375" style="63" customWidth="1"/>
    <col min="16" max="16" width="5.28515625" style="63" customWidth="1"/>
    <col min="17" max="17" width="4.7109375" style="63" customWidth="1"/>
    <col min="18" max="18" width="12.7109375" style="63" customWidth="1"/>
    <col min="19" max="19" width="8.7109375" style="63" customWidth="1"/>
    <col min="20" max="20" width="12.7109375" style="64" customWidth="1"/>
    <col min="21" max="21" width="5.7109375" style="83" customWidth="1"/>
    <col min="22" max="22" width="12.7109375" style="63" customWidth="1"/>
    <col min="23" max="23" width="8.7109375" style="63" customWidth="1"/>
    <col min="24" max="16384" width="10.7109375" style="63"/>
  </cols>
  <sheetData>
    <row r="1" spans="1:23">
      <c r="A1" s="63" t="s">
        <v>2217</v>
      </c>
      <c r="B1" s="83" t="s">
        <v>71</v>
      </c>
      <c r="C1" s="83" t="s">
        <v>2425</v>
      </c>
      <c r="D1" s="87" t="s">
        <v>1136</v>
      </c>
      <c r="E1" s="83" t="s">
        <v>805</v>
      </c>
      <c r="F1" s="165" t="str">
        <f>State!L2</f>
        <v>Democratic</v>
      </c>
      <c r="G1" s="165"/>
      <c r="H1" s="81"/>
      <c r="I1" s="63" t="s">
        <v>2217</v>
      </c>
      <c r="J1" s="83" t="s">
        <v>71</v>
      </c>
      <c r="K1" s="83" t="s">
        <v>2425</v>
      </c>
      <c r="L1" s="87" t="s">
        <v>1136</v>
      </c>
      <c r="M1" s="83" t="s">
        <v>805</v>
      </c>
      <c r="N1" s="166" t="str">
        <f>State!N2</f>
        <v>Republican</v>
      </c>
      <c r="O1" s="167"/>
      <c r="P1" s="82"/>
      <c r="Q1" s="63" t="s">
        <v>2217</v>
      </c>
      <c r="R1" s="83" t="s">
        <v>71</v>
      </c>
      <c r="S1" s="83" t="s">
        <v>2425</v>
      </c>
      <c r="T1" s="87" t="s">
        <v>1136</v>
      </c>
      <c r="U1" s="83" t="s">
        <v>805</v>
      </c>
      <c r="V1" s="168" t="str">
        <f>State!P2</f>
        <v>Independent</v>
      </c>
      <c r="W1" s="169"/>
    </row>
    <row r="2" spans="1:23">
      <c r="A2" s="63">
        <v>1</v>
      </c>
      <c r="B2" s="84" t="str">
        <f>VLOOKUP(G2,State!M$3:AY$35,39,0)</f>
        <v>New York</v>
      </c>
      <c r="C2" s="63">
        <f>VLOOKUP(B2,State!$A$3:$B$36,2,0)</f>
        <v>0</v>
      </c>
      <c r="D2" s="64">
        <f>VLOOKUP(B2,State!$A$3:$C$36,3,0)</f>
        <v>6679678</v>
      </c>
      <c r="E2" s="83" t="str">
        <f>IF(VLOOKUP(B2,State!$A$3:$G$36,7,0)=1,"•","")</f>
        <v>•</v>
      </c>
      <c r="F2" s="64">
        <f>VLOOKUP(B2,State!$A$3:$L$36,12,0)</f>
        <v>4822330</v>
      </c>
      <c r="G2" s="85">
        <f>MAX(State!M3:M35)</f>
        <v>0.72194048874811034</v>
      </c>
      <c r="I2" s="63">
        <v>1</v>
      </c>
      <c r="J2" s="84" t="str">
        <f>VLOOKUP(O2,State!O$3:AY$35,37,0)</f>
        <v>Wyoming</v>
      </c>
      <c r="K2" s="63">
        <f>VLOOKUP(J2,State!$A$3:$B$36,2,0)</f>
        <v>0</v>
      </c>
      <c r="L2" s="64">
        <f>VLOOKUP(J2,State!$A$3:$C$36,3,0)</f>
        <v>244862</v>
      </c>
      <c r="M2" s="83" t="str">
        <f>IF(VLOOKUP(J2,State!$A$3:$H$36,8,0)=1,"•","")</f>
        <v>•</v>
      </c>
      <c r="N2" s="64">
        <f>VLOOKUP(J2,State!$A$3:$N$36,14,0)</f>
        <v>185250</v>
      </c>
      <c r="O2" s="85">
        <f>MAX(State!O3:O35)</f>
        <v>0.75654858655079182</v>
      </c>
      <c r="P2" s="85"/>
      <c r="Q2" s="63">
        <v>1</v>
      </c>
      <c r="R2" s="84" t="str">
        <f>VLOOKUP(W2,State!Q$3:AY$35,35,0)</f>
        <v>Vermont</v>
      </c>
      <c r="S2" s="63">
        <f>VLOOKUP(R2,State!$A$3:$B$36,2,0)</f>
        <v>0</v>
      </c>
      <c r="T2" s="64">
        <f>VLOOKUP(R2,State!$A$3:$C$36,3,0)</f>
        <v>294267</v>
      </c>
      <c r="U2" s="83" t="str">
        <f>IF(VLOOKUP(R2,State!$A$3:$I$36,9,0)=1,"•","")</f>
        <v>•</v>
      </c>
      <c r="V2" s="64">
        <f>VLOOKUP(R2,State!$A$3:$P$36,16,0)</f>
        <v>209053</v>
      </c>
      <c r="W2" s="85">
        <f>MAX(State!Q3:Q35)</f>
        <v>0.71041944900379583</v>
      </c>
    </row>
    <row r="3" spans="1:23">
      <c r="A3" s="63">
        <v>2</v>
      </c>
      <c r="B3" s="84" t="str">
        <f>VLOOKUP(G3,State!M$3:AY$35,39,0)</f>
        <v>Delaware</v>
      </c>
      <c r="C3" s="63">
        <f>VLOOKUP(B3,State!$A$3:$B$36,2,0)</f>
        <v>0</v>
      </c>
      <c r="D3" s="64">
        <f>VLOOKUP(B3,State!$A$3:$C$36,3,0)</f>
        <v>399607</v>
      </c>
      <c r="E3" s="83" t="str">
        <f>IF(VLOOKUP(B3,State!$A$3:$G$36,7,0)=1,"•","")</f>
        <v>•</v>
      </c>
      <c r="F3" s="64">
        <f>VLOOKUP(B3,State!$A$3:$L$36,12,0)</f>
        <v>265415</v>
      </c>
      <c r="G3" s="85">
        <f>LARGE(State!M$3:M$35,2)</f>
        <v>0.66419006674057257</v>
      </c>
      <c r="I3" s="63">
        <v>2</v>
      </c>
      <c r="J3" s="84" t="str">
        <f>VLOOKUP(O3,State!O$3:AY$35,37,0)</f>
        <v>Utah</v>
      </c>
      <c r="K3" s="63">
        <f>VLOOKUP(J3,State!$A$3:$B$36,2,0)</f>
        <v>0</v>
      </c>
      <c r="L3" s="64">
        <f>VLOOKUP(J3,State!$A$3:$C$36,3,0)</f>
        <v>1006901</v>
      </c>
      <c r="M3" s="83" t="str">
        <f>IF(VLOOKUP(J3,State!$A$3:$H$36,8,0)=1,"•","")</f>
        <v>•</v>
      </c>
      <c r="N3" s="64">
        <f>VLOOKUP(J3,State!$A$3:$N$36,14,0)</f>
        <v>657608</v>
      </c>
      <c r="O3" s="85">
        <f>LARGE(State!O$3:O$35,2)</f>
        <v>0.65310095034169202</v>
      </c>
      <c r="P3" s="85"/>
      <c r="Q3" s="63">
        <v>2</v>
      </c>
      <c r="R3" s="84" t="str">
        <f>VLOOKUP(W3,State!Q$3:AY$35,35,0)</f>
        <v>Maine</v>
      </c>
      <c r="S3" s="63">
        <f>VLOOKUP(R3,State!$A$3:$B$36,2,0)</f>
        <v>0</v>
      </c>
      <c r="T3" s="64">
        <f>VLOOKUP(R3,State!$A$3:$C$36,3,0)</f>
        <v>700599</v>
      </c>
      <c r="U3" s="83" t="str">
        <f>IF(VLOOKUP(R3,State!$A$3:$I$36,9,0)=1,"•","")</f>
        <v>•</v>
      </c>
      <c r="V3" s="64">
        <f>VLOOKUP(R3,State!$A$3:$P$36,16,0)</f>
        <v>370580</v>
      </c>
      <c r="W3" s="85">
        <f>LARGE(State!Q$3:Q$35,2)</f>
        <v>0.52894737217723686</v>
      </c>
    </row>
    <row r="4" spans="1:23">
      <c r="A4" s="63">
        <v>3</v>
      </c>
      <c r="B4" s="84" t="str">
        <f>VLOOKUP(G4,State!M$3:AY$35,39,0)</f>
        <v>Minnesota</v>
      </c>
      <c r="C4" s="63">
        <f>VLOOKUP(B4,State!$A$3:$B$36,2,0)</f>
        <v>0</v>
      </c>
      <c r="D4" s="64">
        <f>VLOOKUP(B4,State!$A$3:$C$36,3,0)</f>
        <v>2843207</v>
      </c>
      <c r="E4" s="83" t="str">
        <f>IF(VLOOKUP(B4,State!$A$3:$G$36,7,0)=1,"•","")</f>
        <v>•</v>
      </c>
      <c r="F4" s="64">
        <f>VLOOKUP(B4,State!$A$3:$L$36,12,0)</f>
        <v>1854595</v>
      </c>
      <c r="G4" s="85">
        <f>LARGE(State!M$3:M$35,3)</f>
        <v>0.65228982624198661</v>
      </c>
      <c r="I4" s="63">
        <v>3</v>
      </c>
      <c r="J4" s="84" t="str">
        <f>VLOOKUP(O4,State!O$3:AY$35,37,0)</f>
        <v>Tennessee</v>
      </c>
      <c r="K4" s="63">
        <f>VLOOKUP(J4,State!$A$3:$B$36,2,0)</f>
        <v>0</v>
      </c>
      <c r="L4" s="64">
        <f>VLOOKUP(J4,State!$A$3:$C$36,3,0)</f>
        <v>2321477</v>
      </c>
      <c r="M4" s="83" t="str">
        <f>IF(VLOOKUP(J4,State!$A$3:$H$36,8,0)=1,"•","")</f>
        <v>•</v>
      </c>
      <c r="N4" s="64">
        <f>VLOOKUP(J4,State!$A$3:$N$36,14,0)</f>
        <v>1506443</v>
      </c>
      <c r="O4" s="85">
        <f>LARGE(State!O$3:O$35,3)</f>
        <v>0.64891575492671261</v>
      </c>
      <c r="P4" s="85"/>
      <c r="Q4" s="63">
        <v>3</v>
      </c>
      <c r="R4" s="84" t="str">
        <f>VLOOKUP(W4,State!Q$3:AY$35,35,0)</f>
        <v>Maryland</v>
      </c>
      <c r="S4" s="63">
        <f>VLOOKUP(R4,State!$A$3:$B$36,2,0)</f>
        <v>0</v>
      </c>
      <c r="T4" s="64">
        <f>VLOOKUP(R4,State!$A$3:$C$36,3,0)</f>
        <v>2633234</v>
      </c>
      <c r="U4" s="83" t="str">
        <f>IF(VLOOKUP(R4,State!$A$3:$I$36,9,0)=1,"•","")</f>
        <v/>
      </c>
      <c r="V4" s="64">
        <f>VLOOKUP(R4,State!$A$3:$P$36,16,0)</f>
        <v>430934</v>
      </c>
      <c r="W4" s="85">
        <f>LARGE(State!Q$3:Q$35,3)</f>
        <v>0.16365199598668406</v>
      </c>
    </row>
    <row r="5" spans="1:23">
      <c r="A5" s="63">
        <v>4</v>
      </c>
      <c r="B5" s="84" t="str">
        <f>VLOOKUP(G5,State!M$3:AY$35,39,0)</f>
        <v>Rhode Island</v>
      </c>
      <c r="C5" s="63">
        <f>VLOOKUP(B5,State!$A$3:$B$36,2,0)</f>
        <v>0</v>
      </c>
      <c r="D5" s="64">
        <f>VLOOKUP(B5,State!$A$3:$C$36,3,0)</f>
        <v>418189</v>
      </c>
      <c r="E5" s="83" t="str">
        <f>IF(VLOOKUP(B5,State!$A$3:$G$36,7,0)=1,"•","")</f>
        <v>•</v>
      </c>
      <c r="F5" s="64">
        <f>VLOOKUP(B5,State!$A$3:$L$36,12,0)</f>
        <v>271034</v>
      </c>
      <c r="G5" s="85">
        <f>LARGE(State!M$3:M$35,4)</f>
        <v>0.64811365196119453</v>
      </c>
      <c r="I5" s="63">
        <v>4</v>
      </c>
      <c r="J5" s="84" t="str">
        <f>VLOOKUP(O5,State!O$3:AY$35,37,0)</f>
        <v>Nebraska</v>
      </c>
      <c r="K5" s="63">
        <f>VLOOKUP(J5,State!$A$3:$B$36,2,0)</f>
        <v>0</v>
      </c>
      <c r="L5" s="64">
        <f>VLOOKUP(J5,State!$A$3:$C$36,3,0)</f>
        <v>788572</v>
      </c>
      <c r="M5" s="83" t="str">
        <f>IF(VLOOKUP(J5,State!$A$3:$H$36,8,0)=1,"•","")</f>
        <v>•</v>
      </c>
      <c r="N5" s="64">
        <f>VLOOKUP(J5,State!$A$3:$N$36,14,0)</f>
        <v>455593</v>
      </c>
      <c r="O5" s="85">
        <f>LARGE(State!O$3:O$35,4)</f>
        <v>0.57774432772150164</v>
      </c>
      <c r="P5" s="85"/>
      <c r="Q5" s="63">
        <v>4</v>
      </c>
      <c r="R5" s="84" t="str">
        <f>VLOOKUP(W5,State!Q$3:AY$35,35,0)</f>
        <v>Ohio</v>
      </c>
      <c r="S5" s="63">
        <f>VLOOKUP(R5,State!$A$3:$B$36,2,0)</f>
        <v>0</v>
      </c>
      <c r="T5" s="64">
        <f>VLOOKUP(R5,State!$A$3:$C$36,3,0)</f>
        <v>5449127</v>
      </c>
      <c r="U5" s="83" t="str">
        <f>IF(VLOOKUP(R5,State!$A$3:$I$36,9,0)=1,"•","")</f>
        <v/>
      </c>
      <c r="V5" s="64">
        <f>VLOOKUP(R5,State!$A$3:$P$36,16,0)</f>
        <v>250617</v>
      </c>
      <c r="W5" s="85">
        <f>LARGE(State!Q$3:Q$35,4)</f>
        <v>4.5992137823177917E-2</v>
      </c>
    </row>
    <row r="6" spans="1:23">
      <c r="A6" s="63">
        <v>5</v>
      </c>
      <c r="B6" s="84" t="str">
        <f>VLOOKUP(G6,State!M$3:AY$35,39,0)</f>
        <v>Hawaii</v>
      </c>
      <c r="C6" s="63">
        <f>VLOOKUP(B6,State!$A$3:$B$36,2,0)</f>
        <v>0</v>
      </c>
      <c r="D6" s="64">
        <f>VLOOKUP(B6,State!$A$3:$C$36,3,0)</f>
        <v>430483</v>
      </c>
      <c r="E6" s="83" t="str">
        <f>IF(VLOOKUP(B6,State!$A$3:$G$36,7,0)=1,"•","")</f>
        <v>•</v>
      </c>
      <c r="F6" s="64">
        <f>VLOOKUP(B6,State!$A$3:$L$36,12,0)</f>
        <v>269489</v>
      </c>
      <c r="G6" s="85">
        <f>LARGE(State!M$3:M$35,5)</f>
        <v>0.62601542918071096</v>
      </c>
      <c r="I6" s="63">
        <v>5</v>
      </c>
      <c r="J6" s="84" t="str">
        <f>VLOOKUP(O6,State!O$3:AY$35,37,0)</f>
        <v>Mississippi</v>
      </c>
      <c r="K6" s="63">
        <f>VLOOKUP(J6,State!$A$3:$B$36,2,0)</f>
        <v>0</v>
      </c>
      <c r="L6" s="64">
        <f>VLOOKUP(J6,State!$A$3:$C$36,3,0)</f>
        <v>1241568</v>
      </c>
      <c r="M6" s="83" t="str">
        <f>IF(VLOOKUP(J6,State!$A$3:$H$36,8,0)=1,"•","")</f>
        <v>•</v>
      </c>
      <c r="N6" s="64">
        <f>VLOOKUP(J6,State!$A$3:$N$36,14,0)</f>
        <v>709626</v>
      </c>
      <c r="O6" s="85">
        <f>LARGE(State!O$3:O$35,5)</f>
        <v>0.57155629011056985</v>
      </c>
      <c r="P6" s="85"/>
      <c r="Q6" s="63">
        <v>5</v>
      </c>
      <c r="R6" s="84" t="str">
        <f>VLOOKUP(W6,State!Q$3:AY$35,35,0)</f>
        <v>Delaware</v>
      </c>
      <c r="S6" s="63">
        <f>VLOOKUP(R6,State!$A$3:$B$36,2,0)</f>
        <v>0</v>
      </c>
      <c r="T6" s="64">
        <f>VLOOKUP(R6,State!$A$3:$C$36,3,0)</f>
        <v>399607</v>
      </c>
      <c r="U6" s="83" t="str">
        <f>IF(VLOOKUP(R6,State!$A$3:$I$36,9,0)=1,"•","")</f>
        <v/>
      </c>
      <c r="V6" s="64">
        <f>VLOOKUP(R6,State!$A$3:$P$36,16,0)</f>
        <v>15300</v>
      </c>
      <c r="W6" s="85">
        <f>LARGE(State!Q$3:Q$35,5)</f>
        <v>3.8287617584276554E-2</v>
      </c>
    </row>
    <row r="7" spans="1:23">
      <c r="A7" s="63">
        <v>6</v>
      </c>
      <c r="B7" s="84" t="str">
        <f>VLOOKUP(G7,State!M$3:AY$35,39,0)</f>
        <v>California</v>
      </c>
      <c r="C7" s="63">
        <f>VLOOKUP(B7,State!$A$3:$B$36,2,0)</f>
        <v>0</v>
      </c>
      <c r="D7" s="64">
        <f>VLOOKUP(B7,State!$A$3:$C$36,3,0)</f>
        <v>12578511</v>
      </c>
      <c r="E7" s="83" t="str">
        <f>IF(VLOOKUP(B7,State!$A$3:$G$36,7,0)=1,"•","")</f>
        <v>•</v>
      </c>
      <c r="F7" s="64">
        <f>VLOOKUP(B7,State!$A$3:$L$36,12,0)</f>
        <v>7864624</v>
      </c>
      <c r="G7" s="85">
        <f>LARGE(State!M$3:M$35,6)</f>
        <v>0.62524284472144598</v>
      </c>
      <c r="I7" s="63">
        <v>6</v>
      </c>
      <c r="J7" s="84" t="str">
        <f>VLOOKUP(O7,State!O$3:AY$35,37,0)</f>
        <v>Texas</v>
      </c>
      <c r="K7" s="63">
        <f>VLOOKUP(J7,State!$A$3:$B$36,2,0)</f>
        <v>0</v>
      </c>
      <c r="L7" s="64">
        <f>VLOOKUP(J7,State!$A$3:$C$36,3,0)</f>
        <v>7864822</v>
      </c>
      <c r="M7" s="83" t="str">
        <f>IF(VLOOKUP(J7,State!$A$3:$H$36,8,0)=1,"•","")</f>
        <v>•</v>
      </c>
      <c r="N7" s="64">
        <f>VLOOKUP(J7,State!$A$3:$N$36,14,0)</f>
        <v>4440137</v>
      </c>
      <c r="O7" s="85">
        <f>LARGE(State!O$3:O$35,6)</f>
        <v>0.56455657864856956</v>
      </c>
      <c r="P7" s="85"/>
      <c r="Q7" s="63">
        <v>6</v>
      </c>
      <c r="R7" s="84" t="str">
        <f>VLOOKUP(W7,State!Q$3:AY$35,35,0)</f>
        <v>Minnesota</v>
      </c>
      <c r="S7" s="63">
        <f>VLOOKUP(R7,State!$A$3:$B$36,2,0)</f>
        <v>0</v>
      </c>
      <c r="T7" s="64">
        <f>VLOOKUP(R7,State!$A$3:$C$36,3,0)</f>
        <v>2843207</v>
      </c>
      <c r="U7" s="83" t="str">
        <f>IF(VLOOKUP(R7,State!$A$3:$I$36,9,0)=1,"•","")</f>
        <v/>
      </c>
      <c r="V7" s="64">
        <f>VLOOKUP(R7,State!$A$3:$P$36,16,0)</f>
        <v>73539</v>
      </c>
      <c r="W7" s="85">
        <f>LARGE(State!Q$3:Q$35,6)</f>
        <v>2.5864806888840665E-2</v>
      </c>
    </row>
    <row r="8" spans="1:23">
      <c r="A8" s="63">
        <v>7</v>
      </c>
      <c r="B8" s="84" t="str">
        <f>VLOOKUP(G8,State!M$3:AY$35,39,0)</f>
        <v>West Virginia</v>
      </c>
      <c r="C8" s="63">
        <f>VLOOKUP(B8,State!$A$3:$B$36,2,0)</f>
        <v>0</v>
      </c>
      <c r="D8" s="64">
        <f>VLOOKUP(B8,State!$A$3:$C$36,3,0)</f>
        <v>660288</v>
      </c>
      <c r="E8" s="83" t="str">
        <f>IF(VLOOKUP(B8,State!$A$3:$G$36,7,0)=1,"•","")</f>
        <v>•</v>
      </c>
      <c r="F8" s="64">
        <f>VLOOKUP(B8,State!$A$3:$L$36,12,0)</f>
        <v>399898</v>
      </c>
      <c r="G8" s="85">
        <f>LARGE(State!M$3:M$35,7)</f>
        <v>0.60564178055636331</v>
      </c>
      <c r="I8" s="63">
        <v>7</v>
      </c>
      <c r="J8" s="84" t="str">
        <f>VLOOKUP(O8,State!O$3:AY$35,37,0)</f>
        <v>North Dakota</v>
      </c>
      <c r="K8" s="63">
        <f>VLOOKUP(J8,State!$A$3:$B$36,2,0)</f>
        <v>0</v>
      </c>
      <c r="L8" s="64">
        <f>VLOOKUP(J8,State!$A$3:$C$36,3,0)</f>
        <v>320851</v>
      </c>
      <c r="M8" s="83" t="str">
        <f>IF(VLOOKUP(J8,State!$A$3:$H$36,8,0)=1,"•","")</f>
        <v/>
      </c>
      <c r="N8" s="64">
        <f>VLOOKUP(J8,State!$A$3:$N$36,14,0)</f>
        <v>158282</v>
      </c>
      <c r="O8" s="85">
        <f>LARGE(State!O$3:O$35,7)</f>
        <v>0.49331932890968083</v>
      </c>
      <c r="P8" s="85"/>
      <c r="Q8" s="63">
        <v>7</v>
      </c>
      <c r="R8" s="84" t="str">
        <f>VLOOKUP(W8,State!Q$3:AY$35,35,0)</f>
        <v>Florida</v>
      </c>
      <c r="S8" s="63">
        <f>VLOOKUP(R8,State!$A$3:$B$36,2,0)</f>
        <v>0</v>
      </c>
      <c r="T8" s="64">
        <f>VLOOKUP(R8,State!$A$3:$C$36,3,0)</f>
        <v>8189946</v>
      </c>
      <c r="U8" s="83" t="str">
        <f>IF(VLOOKUP(R8,State!$A$3:$I$36,9,0)=1,"•","")</f>
        <v/>
      </c>
      <c r="V8" s="64">
        <f>VLOOKUP(R8,State!$A$3:$P$36,16,0)</f>
        <v>126079</v>
      </c>
      <c r="W8" s="85">
        <f>LARGE(State!Q$3:Q$35,7)</f>
        <v>1.5394362795554452E-2</v>
      </c>
    </row>
    <row r="9" spans="1:23">
      <c r="A9" s="63">
        <v>8</v>
      </c>
      <c r="B9" s="84" t="str">
        <f>VLOOKUP(G9,State!M$3:AY$35,39,0)</f>
        <v>Washington</v>
      </c>
      <c r="C9" s="63">
        <f>VLOOKUP(B9,State!$A$3:$B$36,2,0)</f>
        <v>0</v>
      </c>
      <c r="D9" s="64">
        <f>VLOOKUP(B9,State!$A$3:$C$36,3,0)</f>
        <v>3069417</v>
      </c>
      <c r="E9" s="83" t="str">
        <f>IF(VLOOKUP(B9,State!$A$3:$G$36,7,0)=1,"•","")</f>
        <v>•</v>
      </c>
      <c r="F9" s="64">
        <f>VLOOKUP(B9,State!$A$3:$L$36,12,0)</f>
        <v>1855493</v>
      </c>
      <c r="G9" s="85">
        <f>LARGE(State!M$3:M$35,8)</f>
        <v>0.6045099118171301</v>
      </c>
      <c r="I9" s="63">
        <v>8</v>
      </c>
      <c r="J9" s="84" t="str">
        <f>VLOOKUP(O9,State!O$3:AY$35,37,0)</f>
        <v>Arizona</v>
      </c>
      <c r="K9" s="63">
        <f>VLOOKUP(J9,State!$A$3:$B$36,2,0)</f>
        <v>0</v>
      </c>
      <c r="L9" s="64">
        <f>VLOOKUP(J9,State!$A$3:$C$36,3,0)</f>
        <v>2245609</v>
      </c>
      <c r="M9" s="83" t="str">
        <f>IF(VLOOKUP(J9,State!$A$3:$H$36,8,0)=1,"•","")</f>
        <v>•</v>
      </c>
      <c r="N9" s="64">
        <f>VLOOKUP(J9,State!$A$3:$N$36,14,0)</f>
        <v>1104457</v>
      </c>
      <c r="O9" s="85">
        <f>LARGE(State!O$3:O$35,8)</f>
        <v>0.49182961058670499</v>
      </c>
      <c r="P9" s="85"/>
      <c r="Q9" s="63">
        <v>8</v>
      </c>
      <c r="R9" s="84" t="str">
        <f>VLOOKUP(W9,State!Q$3:AY$35,35,0)</f>
        <v>Utah</v>
      </c>
      <c r="S9" s="63">
        <f>VLOOKUP(R9,State!$A$3:$B$36,2,0)</f>
        <v>0</v>
      </c>
      <c r="T9" s="64">
        <f>VLOOKUP(R9,State!$A$3:$C$36,3,0)</f>
        <v>1006901</v>
      </c>
      <c r="U9" s="83" t="str">
        <f>IF(VLOOKUP(R9,State!$A$3:$I$36,9,0)=1,"•","")</f>
        <v/>
      </c>
      <c r="V9" s="64">
        <f>VLOOKUP(R9,State!$A$3:$P$36,16,0)</f>
        <v>7172</v>
      </c>
      <c r="W9" s="85">
        <f>LARGE(State!Q$3:Q$35,8)</f>
        <v>7.1228452449645001E-3</v>
      </c>
    </row>
    <row r="10" spans="1:23">
      <c r="A10" s="63">
        <v>9</v>
      </c>
      <c r="B10" s="84" t="str">
        <f>VLOOKUP(G10,State!M$3:AY$35,39,0)</f>
        <v>New Jersey</v>
      </c>
      <c r="C10" s="63">
        <f>VLOOKUP(B10,State!$A$3:$B$36,2,0)</f>
        <v>0</v>
      </c>
      <c r="D10" s="64">
        <f>VLOOKUP(B10,State!$A$3:$C$36,3,0)</f>
        <v>3374668</v>
      </c>
      <c r="E10" s="83" t="str">
        <f>IF(VLOOKUP(B10,State!$A$3:$G$36,7,0)=1,"•","")</f>
        <v>•</v>
      </c>
      <c r="F10" s="64">
        <f>VLOOKUP(B10,State!$A$3:$L$36,12,0)</f>
        <v>1985783</v>
      </c>
      <c r="G10" s="85">
        <f>LARGE(State!M$3:M$35,9)</f>
        <v>0.58843803301539588</v>
      </c>
      <c r="I10" s="63">
        <v>9</v>
      </c>
      <c r="J10" s="84" t="str">
        <f>VLOOKUP(O10,State!O$3:AY$35,37,0)</f>
        <v>Virginia</v>
      </c>
      <c r="K10" s="63">
        <f>VLOOKUP(J10,State!$A$3:$B$36,2,0)</f>
        <v>0</v>
      </c>
      <c r="L10" s="64">
        <f>VLOOKUP(J10,State!$A$3:$C$36,3,0)</f>
        <v>3802196</v>
      </c>
      <c r="M10" s="83" t="str">
        <f>IF(VLOOKUP(J10,State!$A$3:$H$36,8,0)=1,"•","")</f>
        <v/>
      </c>
      <c r="N10" s="64">
        <f>VLOOKUP(J10,State!$A$3:$N$36,14,0)</f>
        <v>1785542</v>
      </c>
      <c r="O10" s="85">
        <f>LARGE(State!O$3:O$35,9)</f>
        <v>0.46960808964082862</v>
      </c>
      <c r="P10" s="85"/>
      <c r="Q10" s="63">
        <v>9</v>
      </c>
      <c r="R10" s="84" t="str">
        <f>VLOOKUP(W10,State!Q$3:AY$35,35,0)</f>
        <v>Arizona</v>
      </c>
      <c r="S10" s="63">
        <f>VLOOKUP(R10,State!$A$3:$B$36,2,0)</f>
        <v>0</v>
      </c>
      <c r="T10" s="64">
        <f>VLOOKUP(R10,State!$A$3:$C$36,3,0)</f>
        <v>2245609</v>
      </c>
      <c r="U10" s="83" t="str">
        <f>IF(VLOOKUP(R10,State!$A$3:$I$36,9,0)=1,"•","")</f>
        <v/>
      </c>
      <c r="V10" s="64">
        <f>VLOOKUP(R10,State!$A$3:$P$36,16,0)</f>
        <v>0</v>
      </c>
      <c r="W10" s="85">
        <f>LARGE(State!Q$3:Q$35,9)</f>
        <v>0</v>
      </c>
    </row>
    <row r="11" spans="1:23">
      <c r="A11" s="63">
        <v>10</v>
      </c>
      <c r="B11" s="84" t="str">
        <f>VLOOKUP(G11,State!M$3:AY$35,39,0)</f>
        <v>Michigan</v>
      </c>
      <c r="C11" s="63">
        <f>VLOOKUP(B11,State!$A$3:$B$36,2,0)</f>
        <v>0</v>
      </c>
      <c r="D11" s="64">
        <f>VLOOKUP(B11,State!$A$3:$C$36,3,0)</f>
        <v>4652918</v>
      </c>
      <c r="E11" s="83" t="str">
        <f>IF(VLOOKUP(B11,State!$A$3:$G$36,7,0)=1,"•","")</f>
        <v>•</v>
      </c>
      <c r="F11" s="64">
        <f>VLOOKUP(B11,State!$A$3:$L$36,12,0)</f>
        <v>2735826</v>
      </c>
      <c r="G11" s="85">
        <f>LARGE(State!M$3:M$35,10)</f>
        <v>0.58798070372183653</v>
      </c>
      <c r="I11" s="63">
        <v>10</v>
      </c>
      <c r="J11" s="84" t="str">
        <f>VLOOKUP(O11,State!O$3:AY$35,37,0)</f>
        <v>Massachusetts</v>
      </c>
      <c r="K11" s="63">
        <f>VLOOKUP(J11,State!$A$3:$B$36,2,0)</f>
        <v>0</v>
      </c>
      <c r="L11" s="64">
        <f>VLOOKUP(J11,State!$A$3:$C$36,3,0)</f>
        <v>3156553</v>
      </c>
      <c r="M11" s="83" t="str">
        <f>IF(VLOOKUP(J11,State!$A$3:$H$36,8,0)=1,"•","")</f>
        <v/>
      </c>
      <c r="N11" s="64">
        <f>VLOOKUP(J11,State!$A$3:$N$36,14,0)</f>
        <v>1458048</v>
      </c>
      <c r="O11" s="85">
        <f>LARGE(State!O$3:O$35,10)</f>
        <v>0.46191145848018395</v>
      </c>
      <c r="P11" s="85"/>
      <c r="Q11" s="63">
        <v>10</v>
      </c>
      <c r="R11" s="84" t="str">
        <f>VLOOKUP(W11,State!Q$3:AY$35,35,0)</f>
        <v>Arizona</v>
      </c>
      <c r="S11" s="63">
        <f>VLOOKUP(R11,State!$A$3:$B$36,2,0)</f>
        <v>0</v>
      </c>
      <c r="T11" s="64">
        <f>VLOOKUP(R11,State!$A$3:$C$36,3,0)</f>
        <v>2245609</v>
      </c>
      <c r="U11" s="83" t="str">
        <f>IF(VLOOKUP(R11,State!$A$3:$I$36,9,0)=1,"•","")</f>
        <v/>
      </c>
      <c r="V11" s="64">
        <f>VLOOKUP(R11,State!$A$3:$P$36,16,0)</f>
        <v>0</v>
      </c>
      <c r="W11" s="85">
        <f>LARGE(State!Q$3:Q$35,10)</f>
        <v>0</v>
      </c>
    </row>
    <row r="12" spans="1:23">
      <c r="A12" s="63">
        <v>11</v>
      </c>
      <c r="B12" s="84" t="str">
        <f>VLOOKUP(G12,State!M$3:AY$35,39,0)</f>
        <v>Maryland</v>
      </c>
      <c r="C12" s="63">
        <f>VLOOKUP(B12,State!$A$3:$B$36,2,0)</f>
        <v>0</v>
      </c>
      <c r="D12" s="64">
        <f>VLOOKUP(B12,State!$A$3:$C$36,3,0)</f>
        <v>2633234</v>
      </c>
      <c r="E12" s="83" t="str">
        <f>IF(VLOOKUP(B12,State!$A$3:$G$36,7,0)=1,"•","")</f>
        <v>•</v>
      </c>
      <c r="F12" s="64">
        <f>VLOOKUP(B12,State!$A$3:$L$36,12,0)</f>
        <v>1474028</v>
      </c>
      <c r="G12" s="85">
        <f>LARGE(State!M$3:M$35,11)</f>
        <v>0.55977858405291747</v>
      </c>
      <c r="I12" s="63">
        <v>11</v>
      </c>
      <c r="J12" s="84" t="str">
        <f>VLOOKUP(O12,State!O$3:AY$35,37,0)</f>
        <v>Nevada</v>
      </c>
      <c r="K12" s="63">
        <f>VLOOKUP(J12,State!$A$3:$B$36,2,0)</f>
        <v>0</v>
      </c>
      <c r="L12" s="64">
        <f>VLOOKUP(J12,State!$A$3:$C$36,3,0)</f>
        <v>997805</v>
      </c>
      <c r="M12" s="83" t="str">
        <f>IF(VLOOKUP(J12,State!$A$3:$H$36,8,0)=1,"•","")</f>
        <v>•</v>
      </c>
      <c r="N12" s="64">
        <f>VLOOKUP(J12,State!$A$3:$N$36,14,0)</f>
        <v>457656</v>
      </c>
      <c r="O12" s="85">
        <f>LARGE(State!O$3:O$35,11)</f>
        <v>0.45866276476866724</v>
      </c>
      <c r="P12" s="85"/>
      <c r="Q12" s="63">
        <v>11</v>
      </c>
      <c r="R12" s="84" t="str">
        <f>VLOOKUP(W12,State!Q$3:AY$35,35,0)</f>
        <v>Arizona</v>
      </c>
      <c r="S12" s="63">
        <f>VLOOKUP(R12,State!$A$3:$B$36,2,0)</f>
        <v>0</v>
      </c>
      <c r="T12" s="64">
        <f>VLOOKUP(R12,State!$A$3:$C$36,3,0)</f>
        <v>2245609</v>
      </c>
      <c r="U12" s="83" t="str">
        <f>IF(VLOOKUP(R12,State!$A$3:$I$36,9,0)=1,"•","")</f>
        <v/>
      </c>
      <c r="V12" s="64">
        <f>VLOOKUP(R12,State!$A$3:$P$36,16,0)</f>
        <v>0</v>
      </c>
      <c r="W12" s="85">
        <f>LARGE(State!Q$3:Q$35,11)</f>
        <v>0</v>
      </c>
    </row>
    <row r="13" spans="1:23">
      <c r="A13" s="63">
        <v>12</v>
      </c>
      <c r="B13" s="84" t="str">
        <f>VLOOKUP(G13,State!M$3:AY$35,39,0)</f>
        <v>Florida</v>
      </c>
      <c r="C13" s="63">
        <f>VLOOKUP(B13,State!$A$3:$B$36,2,0)</f>
        <v>0</v>
      </c>
      <c r="D13" s="64">
        <f>VLOOKUP(B13,State!$A$3:$C$36,3,0)</f>
        <v>8189946</v>
      </c>
      <c r="E13" s="83" t="str">
        <f>IF(VLOOKUP(B13,State!$A$3:$G$36,7,0)=1,"•","")</f>
        <v>•</v>
      </c>
      <c r="F13" s="64">
        <f>VLOOKUP(B13,State!$A$3:$L$36,12,0)</f>
        <v>4523451</v>
      </c>
      <c r="G13" s="85">
        <f>LARGE(State!M$3:M$35,12)</f>
        <v>0.55231756106816821</v>
      </c>
      <c r="I13" s="63">
        <v>12</v>
      </c>
      <c r="J13" s="84" t="str">
        <f>VLOOKUP(O13,State!O$3:AY$35,37,0)</f>
        <v>Wisconsin</v>
      </c>
      <c r="K13" s="63">
        <f>VLOOKUP(J13,State!$A$3:$B$36,2,0)</f>
        <v>0</v>
      </c>
      <c r="L13" s="64">
        <f>VLOOKUP(J13,State!$A$3:$C$36,3,0)</f>
        <v>3009411</v>
      </c>
      <c r="M13" s="83" t="str">
        <f>IF(VLOOKUP(J13,State!$A$3:$H$36,8,0)=1,"•","")</f>
        <v/>
      </c>
      <c r="N13" s="64">
        <f>VLOOKUP(J13,State!$A$3:$N$36,14,0)</f>
        <v>1380126</v>
      </c>
      <c r="O13" s="85">
        <f>LARGE(State!O$3:O$35,12)</f>
        <v>0.45860336125574075</v>
      </c>
      <c r="P13" s="85"/>
      <c r="Q13" s="63">
        <v>12</v>
      </c>
      <c r="R13" s="84" t="str">
        <f>VLOOKUP(W13,State!Q$3:AY$35,35,0)</f>
        <v>Arizona</v>
      </c>
      <c r="S13" s="63">
        <f>VLOOKUP(R13,State!$A$3:$B$36,2,0)</f>
        <v>0</v>
      </c>
      <c r="T13" s="64">
        <f>VLOOKUP(R13,State!$A$3:$C$36,3,0)</f>
        <v>2245609</v>
      </c>
      <c r="U13" s="83" t="str">
        <f>IF(VLOOKUP(R13,State!$A$3:$I$36,9,0)=1,"•","")</f>
        <v/>
      </c>
      <c r="V13" s="64">
        <f>VLOOKUP(R13,State!$A$3:$P$36,16,0)</f>
        <v>0</v>
      </c>
      <c r="W13" s="85">
        <f>LARGE(State!Q$3:Q$35,12)</f>
        <v>0</v>
      </c>
    </row>
    <row r="14" spans="1:23">
      <c r="A14" s="63">
        <v>13</v>
      </c>
      <c r="B14" s="84" t="str">
        <f>VLOOKUP(G14,State!M$3:AY$35,39,0)</f>
        <v>Connecticut</v>
      </c>
      <c r="C14" s="63">
        <f>VLOOKUP(B14,State!$A$3:$B$36,2,0)</f>
        <v>0</v>
      </c>
      <c r="D14" s="64">
        <f>VLOOKUP(B14,State!$A$3:$C$36,3,0)</f>
        <v>1511764</v>
      </c>
      <c r="E14" s="83" t="str">
        <f>IF(VLOOKUP(B14,State!$A$3:$G$36,7,0)=1,"•","")</f>
        <v>•</v>
      </c>
      <c r="F14" s="64">
        <f>VLOOKUP(B14,State!$A$3:$L$36,12,0)</f>
        <v>828761</v>
      </c>
      <c r="G14" s="85">
        <f>LARGE(State!M$3:M$35,13)</f>
        <v>0.54820792134222007</v>
      </c>
      <c r="I14" s="63">
        <v>13</v>
      </c>
      <c r="J14" s="84" t="str">
        <f>VLOOKUP(O14,State!O$3:AY$35,37,0)</f>
        <v>New Mexico</v>
      </c>
      <c r="K14" s="63">
        <f>VLOOKUP(J14,State!$A$3:$B$36,2,0)</f>
        <v>0</v>
      </c>
      <c r="L14" s="64">
        <f>VLOOKUP(J14,State!$A$3:$C$36,3,0)</f>
        <v>775792</v>
      </c>
      <c r="M14" s="83" t="str">
        <f>IF(VLOOKUP(J14,State!$A$3:$H$36,8,0)=1,"•","")</f>
        <v/>
      </c>
      <c r="N14" s="64">
        <f>VLOOKUP(J14,State!$A$3:$N$36,14,0)</f>
        <v>351259</v>
      </c>
      <c r="O14" s="85">
        <f>LARGE(State!O$3:O$35,13)</f>
        <v>0.45277471280961906</v>
      </c>
      <c r="P14" s="85"/>
      <c r="Q14" s="63">
        <v>13</v>
      </c>
      <c r="R14" s="84" t="str">
        <f>VLOOKUP(W14,State!Q$3:AY$35,35,0)</f>
        <v>Arizona</v>
      </c>
      <c r="S14" s="63">
        <f>VLOOKUP(R14,State!$A$3:$B$36,2,0)</f>
        <v>0</v>
      </c>
      <c r="T14" s="64">
        <f>VLOOKUP(R14,State!$A$3:$C$36,3,0)</f>
        <v>2245609</v>
      </c>
      <c r="U14" s="83" t="str">
        <f>IF(VLOOKUP(R14,State!$A$3:$I$36,9,0)=1,"•","")</f>
        <v/>
      </c>
      <c r="V14" s="64">
        <f>VLOOKUP(R14,State!$A$3:$P$36,16,0)</f>
        <v>0</v>
      </c>
      <c r="W14" s="85">
        <f>LARGE(State!Q$3:Q$35,13)</f>
        <v>0</v>
      </c>
    </row>
    <row r="15" spans="1:23">
      <c r="A15" s="63">
        <v>14</v>
      </c>
      <c r="B15" s="84" t="str">
        <f>VLOOKUP(G15,State!M$3:AY$35,39,0)</f>
        <v>Missouri</v>
      </c>
      <c r="C15" s="63">
        <f>VLOOKUP(B15,State!$A$3:$B$36,2,0)</f>
        <v>0</v>
      </c>
      <c r="D15" s="64">
        <f>VLOOKUP(B15,State!$A$3:$C$36,3,0)</f>
        <v>2725793</v>
      </c>
      <c r="E15" s="83" t="str">
        <f>IF(VLOOKUP(B15,State!$A$3:$G$36,7,0)=1,"•","")</f>
        <v>•</v>
      </c>
      <c r="F15" s="64">
        <f>VLOOKUP(B15,State!$A$3:$L$36,12,0)</f>
        <v>1494125</v>
      </c>
      <c r="G15" s="85">
        <f>LARGE(State!M$3:M$35,14)</f>
        <v>0.54814323758260441</v>
      </c>
      <c r="I15" s="63">
        <v>14</v>
      </c>
      <c r="J15" s="84" t="str">
        <f>VLOOKUP(O15,State!O$3:AY$35,37,0)</f>
        <v>Montana</v>
      </c>
      <c r="K15" s="63">
        <f>VLOOKUP(J15,State!$A$3:$B$36,2,0)</f>
        <v>0</v>
      </c>
      <c r="L15" s="64">
        <f>VLOOKUP(J15,State!$A$3:$C$36,3,0)</f>
        <v>486066</v>
      </c>
      <c r="M15" s="83" t="str">
        <f>IF(VLOOKUP(J15,State!$A$3:$H$36,8,0)=1,"•","")</f>
        <v/>
      </c>
      <c r="N15" s="64">
        <f>VLOOKUP(J15,State!$A$3:$N$36,14,0)</f>
        <v>218051</v>
      </c>
      <c r="O15" s="85">
        <f>LARGE(State!O$3:O$35,14)</f>
        <v>0.44860368756506319</v>
      </c>
      <c r="P15" s="85"/>
      <c r="Q15" s="63">
        <v>14</v>
      </c>
      <c r="R15" s="84" t="str">
        <f>VLOOKUP(W15,State!Q$3:AY$35,35,0)</f>
        <v>Arizona</v>
      </c>
      <c r="S15" s="63">
        <f>VLOOKUP(R15,State!$A$3:$B$36,2,0)</f>
        <v>0</v>
      </c>
      <c r="T15" s="64">
        <f>VLOOKUP(R15,State!$A$3:$C$36,3,0)</f>
        <v>2245609</v>
      </c>
      <c r="U15" s="83" t="str">
        <f>IF(VLOOKUP(R15,State!$A$3:$I$36,9,0)=1,"•","")</f>
        <v/>
      </c>
      <c r="V15" s="64">
        <f>VLOOKUP(R15,State!$A$3:$P$36,16,0)</f>
        <v>0</v>
      </c>
      <c r="W15" s="85">
        <f>LARGE(State!Q$3:Q$35,14)</f>
        <v>0</v>
      </c>
    </row>
    <row r="16" spans="1:23">
      <c r="A16" s="63">
        <v>15</v>
      </c>
      <c r="B16" s="84" t="str">
        <f>VLOOKUP(G16,State!M$3:AY$35,39,0)</f>
        <v>Massachusetts</v>
      </c>
      <c r="C16" s="63">
        <f>VLOOKUP(B16,State!$A$3:$B$36,2,0)</f>
        <v>0</v>
      </c>
      <c r="D16" s="64">
        <f>VLOOKUP(B16,State!$A$3:$C$36,3,0)</f>
        <v>3156553</v>
      </c>
      <c r="E16" s="83" t="str">
        <f>IF(VLOOKUP(B16,State!$A$3:$G$36,7,0)=1,"•","")</f>
        <v>•</v>
      </c>
      <c r="F16" s="64">
        <f>VLOOKUP(B16,State!$A$3:$L$36,12,0)</f>
        <v>1696346</v>
      </c>
      <c r="G16" s="85">
        <f>LARGE(State!M$3:M$35,15)</f>
        <v>0.53740456757735411</v>
      </c>
      <c r="I16" s="63">
        <v>15</v>
      </c>
      <c r="J16" s="84" t="str">
        <f>VLOOKUP(O16,State!O$3:AY$35,37,0)</f>
        <v>Ohio</v>
      </c>
      <c r="K16" s="63">
        <f>VLOOKUP(J16,State!$A$3:$B$36,2,0)</f>
        <v>0</v>
      </c>
      <c r="L16" s="64">
        <f>VLOOKUP(J16,State!$A$3:$C$36,3,0)</f>
        <v>5449127</v>
      </c>
      <c r="M16" s="83" t="str">
        <f>IF(VLOOKUP(J16,State!$A$3:$H$36,8,0)=1,"•","")</f>
        <v/>
      </c>
      <c r="N16" s="64">
        <f>VLOOKUP(J16,State!$A$3:$N$36,14,0)</f>
        <v>2435744</v>
      </c>
      <c r="O16" s="85">
        <f>LARGE(State!O$3:O$35,15)</f>
        <v>0.44699710614195631</v>
      </c>
      <c r="P16" s="85"/>
      <c r="Q16" s="63">
        <v>15</v>
      </c>
      <c r="R16" s="84" t="str">
        <f>VLOOKUP(W16,State!Q$3:AY$35,35,0)</f>
        <v>Arizona</v>
      </c>
      <c r="S16" s="63">
        <f>VLOOKUP(R16,State!$A$3:$B$36,2,0)</f>
        <v>0</v>
      </c>
      <c r="T16" s="64">
        <f>VLOOKUP(R16,State!$A$3:$C$36,3,0)</f>
        <v>2245609</v>
      </c>
      <c r="U16" s="83" t="str">
        <f>IF(VLOOKUP(R16,State!$A$3:$I$36,9,0)=1,"•","")</f>
        <v/>
      </c>
      <c r="V16" s="64">
        <f>VLOOKUP(R16,State!$A$3:$P$36,16,0)</f>
        <v>0</v>
      </c>
      <c r="W16" s="85">
        <f>LARGE(State!Q$3:Q$35,15)</f>
        <v>0</v>
      </c>
    </row>
    <row r="17" spans="1:23">
      <c r="A17" s="63">
        <v>16</v>
      </c>
      <c r="B17" s="84" t="str">
        <f>VLOOKUP(G17,State!M$3:AY$35,39,0)</f>
        <v>Pennsylvania</v>
      </c>
      <c r="C17" s="63">
        <f>VLOOKUP(B17,State!$A$3:$B$36,2,0)</f>
        <v>0</v>
      </c>
      <c r="D17" s="64">
        <f>VLOOKUP(B17,State!$A$3:$C$36,3,0)</f>
        <v>5627422</v>
      </c>
      <c r="E17" s="83" t="str">
        <f>IF(VLOOKUP(B17,State!$A$3:$G$36,7,0)=1,"•","")</f>
        <v>•</v>
      </c>
      <c r="F17" s="64">
        <f>VLOOKUP(B17,State!$A$3:$L$36,12,0)</f>
        <v>3021364</v>
      </c>
      <c r="G17" s="85">
        <f>LARGE(State!M$3:M$35,16)</f>
        <v>0.53690020048256559</v>
      </c>
      <c r="I17" s="63">
        <v>16</v>
      </c>
      <c r="J17" s="84" t="str">
        <f>VLOOKUP(O17,State!O$3:AY$35,37,0)</f>
        <v>Pennsylvania</v>
      </c>
      <c r="K17" s="63">
        <f>VLOOKUP(J17,State!$A$3:$B$36,2,0)</f>
        <v>0</v>
      </c>
      <c r="L17" s="64">
        <f>VLOOKUP(J17,State!$A$3:$C$36,3,0)</f>
        <v>5627422</v>
      </c>
      <c r="M17" s="83" t="str">
        <f>IF(VLOOKUP(J17,State!$A$3:$H$36,8,0)=1,"•","")</f>
        <v/>
      </c>
      <c r="N17" s="64">
        <f>VLOOKUP(J17,State!$A$3:$N$36,14,0)</f>
        <v>2509132</v>
      </c>
      <c r="O17" s="85">
        <f>LARGE(State!O$3:O$35,16)</f>
        <v>0.44587592684536542</v>
      </c>
      <c r="P17" s="85"/>
      <c r="Q17" s="63">
        <v>16</v>
      </c>
      <c r="R17" s="84" t="str">
        <f>VLOOKUP(W17,State!Q$3:AY$35,35,0)</f>
        <v>Arizona</v>
      </c>
      <c r="S17" s="63">
        <f>VLOOKUP(R17,State!$A$3:$B$36,2,0)</f>
        <v>0</v>
      </c>
      <c r="T17" s="64">
        <f>VLOOKUP(R17,State!$A$3:$C$36,3,0)</f>
        <v>2245609</v>
      </c>
      <c r="U17" s="83" t="str">
        <f>IF(VLOOKUP(R17,State!$A$3:$I$36,9,0)=1,"•","")</f>
        <v/>
      </c>
      <c r="V17" s="64">
        <f>VLOOKUP(R17,State!$A$3:$P$36,16,0)</f>
        <v>0</v>
      </c>
      <c r="W17" s="85">
        <f>LARGE(State!Q$3:Q$35,16)</f>
        <v>0</v>
      </c>
    </row>
    <row r="18" spans="1:23">
      <c r="A18" s="63">
        <v>17</v>
      </c>
      <c r="B18" s="84" t="str">
        <f>VLOOKUP(G18,State!M$3:AY$35,39,0)</f>
        <v>Virginia</v>
      </c>
      <c r="C18" s="63">
        <f>VLOOKUP(B18,State!$A$3:$B$36,2,0)</f>
        <v>0</v>
      </c>
      <c r="D18" s="64">
        <f>VLOOKUP(B18,State!$A$3:$C$36,3,0)</f>
        <v>3802196</v>
      </c>
      <c r="E18" s="83" t="str">
        <f>IF(VLOOKUP(B18,State!$A$3:$G$36,7,0)=1,"•","")</f>
        <v>•</v>
      </c>
      <c r="F18" s="64">
        <f>VLOOKUP(B18,State!$A$3:$L$36,12,0)</f>
        <v>2010067</v>
      </c>
      <c r="G18" s="85">
        <f>LARGE(State!M$3:M$35,17)</f>
        <v>0.52865949046287986</v>
      </c>
      <c r="I18" s="63">
        <v>17</v>
      </c>
      <c r="J18" s="84" t="str">
        <f>VLOOKUP(O18,State!O$3:AY$35,37,0)</f>
        <v>Indiana</v>
      </c>
      <c r="K18" s="63">
        <f>VLOOKUP(J18,State!$A$3:$B$36,2,0)</f>
        <v>0</v>
      </c>
      <c r="L18" s="64">
        <f>VLOOKUP(J18,State!$A$3:$C$36,3,0)</f>
        <v>2563799</v>
      </c>
      <c r="M18" s="83" t="str">
        <f>IF(VLOOKUP(J18,State!$A$3:$H$36,8,0)=1,"•","")</f>
        <v/>
      </c>
      <c r="N18" s="64">
        <f>VLOOKUP(J18,State!$A$3:$N$36,14,0)</f>
        <v>1135678</v>
      </c>
      <c r="O18" s="85">
        <f>LARGE(State!O$3:O$35,17)</f>
        <v>0.44296686284689246</v>
      </c>
      <c r="P18" s="85"/>
      <c r="Q18" s="63">
        <v>17</v>
      </c>
      <c r="R18" s="84" t="str">
        <f>VLOOKUP(W18,State!Q$3:AY$35,35,0)</f>
        <v>Arizona</v>
      </c>
      <c r="S18" s="63">
        <f>VLOOKUP(R18,State!$A$3:$B$36,2,0)</f>
        <v>0</v>
      </c>
      <c r="T18" s="64">
        <f>VLOOKUP(R18,State!$A$3:$C$36,3,0)</f>
        <v>2245609</v>
      </c>
      <c r="U18" s="83" t="str">
        <f>IF(VLOOKUP(R18,State!$A$3:$I$36,9,0)=1,"•","")</f>
        <v/>
      </c>
      <c r="V18" s="64">
        <f>VLOOKUP(R18,State!$A$3:$P$36,16,0)</f>
        <v>0</v>
      </c>
      <c r="W18" s="85">
        <f>LARGE(State!Q$3:Q$35,17)</f>
        <v>0</v>
      </c>
    </row>
    <row r="19" spans="1:23">
      <c r="A19" s="63">
        <v>18</v>
      </c>
      <c r="B19" s="84" t="str">
        <f>VLOOKUP(G19,State!M$3:AY$35,39,0)</f>
        <v>Wisconsin</v>
      </c>
      <c r="C19" s="63">
        <f>VLOOKUP(B19,State!$A$3:$B$36,2,0)</f>
        <v>0</v>
      </c>
      <c r="D19" s="64">
        <f>VLOOKUP(B19,State!$A$3:$C$36,3,0)</f>
        <v>3009411</v>
      </c>
      <c r="E19" s="83" t="str">
        <f>IF(VLOOKUP(B19,State!$A$3:$G$36,7,0)=1,"•","")</f>
        <v>•</v>
      </c>
      <c r="F19" s="64">
        <f>VLOOKUP(B19,State!$A$3:$L$36,12,0)</f>
        <v>1547104</v>
      </c>
      <c r="G19" s="85">
        <f>LARGE(State!M$3:M$35,18)</f>
        <v>0.51408863727819165</v>
      </c>
      <c r="I19" s="63">
        <v>18</v>
      </c>
      <c r="J19" s="84" t="str">
        <f>VLOOKUP(O19,State!O$3:AY$35,37,0)</f>
        <v>Connecticut</v>
      </c>
      <c r="K19" s="63">
        <f>VLOOKUP(J19,State!$A$3:$B$36,2,0)</f>
        <v>0</v>
      </c>
      <c r="L19" s="64">
        <f>VLOOKUP(J19,State!$A$3:$C$36,3,0)</f>
        <v>1511764</v>
      </c>
      <c r="M19" s="83" t="str">
        <f>IF(VLOOKUP(J19,State!$A$3:$H$36,8,0)=1,"•","")</f>
        <v/>
      </c>
      <c r="N19" s="64">
        <f>VLOOKUP(J19,State!$A$3:$N$36,14,0)</f>
        <v>651089</v>
      </c>
      <c r="O19" s="85">
        <f>LARGE(State!O$3:O$35,18)</f>
        <v>0.43068164078520194</v>
      </c>
      <c r="P19" s="85"/>
      <c r="Q19" s="63">
        <v>18</v>
      </c>
      <c r="R19" s="84" t="str">
        <f>VLOOKUP(W19,State!Q$3:AY$35,35,0)</f>
        <v>Arizona</v>
      </c>
      <c r="S19" s="63">
        <f>VLOOKUP(R19,State!$A$3:$B$36,2,0)</f>
        <v>0</v>
      </c>
      <c r="T19" s="64">
        <f>VLOOKUP(R19,State!$A$3:$C$36,3,0)</f>
        <v>2245609</v>
      </c>
      <c r="U19" s="83" t="str">
        <f>IF(VLOOKUP(R19,State!$A$3:$I$36,9,0)=1,"•","")</f>
        <v/>
      </c>
      <c r="V19" s="64">
        <f>VLOOKUP(R19,State!$A$3:$P$36,16,0)</f>
        <v>0</v>
      </c>
      <c r="W19" s="85">
        <f>LARGE(State!Q$3:Q$35,18)</f>
        <v>0</v>
      </c>
    </row>
    <row r="20" spans="1:23">
      <c r="A20" s="63">
        <v>19</v>
      </c>
      <c r="B20" s="84" t="str">
        <f>VLOOKUP(G20,State!M$3:AY$35,39,0)</f>
        <v>New Mexico</v>
      </c>
      <c r="C20" s="63">
        <f>VLOOKUP(B20,State!$A$3:$B$36,2,0)</f>
        <v>0</v>
      </c>
      <c r="D20" s="64">
        <f>VLOOKUP(B20,State!$A$3:$C$36,3,0)</f>
        <v>775792</v>
      </c>
      <c r="E20" s="83" t="str">
        <f>IF(VLOOKUP(B20,State!$A$3:$G$36,7,0)=1,"•","")</f>
        <v>•</v>
      </c>
      <c r="F20" s="64">
        <f>VLOOKUP(B20,State!$A$3:$L$36,12,0)</f>
        <v>395717</v>
      </c>
      <c r="G20" s="85">
        <f>LARGE(State!M$3:M$35,19)</f>
        <v>0.51008131045434857</v>
      </c>
      <c r="I20" s="63">
        <v>19</v>
      </c>
      <c r="J20" s="84" t="str">
        <f>VLOOKUP(O20,State!O$3:AY$35,37,0)</f>
        <v>Florida</v>
      </c>
      <c r="K20" s="63">
        <f>VLOOKUP(J20,State!$A$3:$B$36,2,0)</f>
        <v>0</v>
      </c>
      <c r="L20" s="64">
        <f>VLOOKUP(J20,State!$A$3:$C$36,3,0)</f>
        <v>8189946</v>
      </c>
      <c r="M20" s="83" t="str">
        <f>IF(VLOOKUP(J20,State!$A$3:$H$36,8,0)=1,"•","")</f>
        <v/>
      </c>
      <c r="N20" s="64">
        <f>VLOOKUP(J20,State!$A$3:$N$36,14,0)</f>
        <v>3458267</v>
      </c>
      <c r="O20" s="85">
        <f>LARGE(State!O$3:O$35,19)</f>
        <v>0.42225760707091353</v>
      </c>
      <c r="P20" s="85"/>
      <c r="Q20" s="63">
        <v>19</v>
      </c>
      <c r="R20" s="84" t="str">
        <f>VLOOKUP(W20,State!Q$3:AY$35,35,0)</f>
        <v>Arizona</v>
      </c>
      <c r="S20" s="63">
        <f>VLOOKUP(R20,State!$A$3:$B$36,2,0)</f>
        <v>0</v>
      </c>
      <c r="T20" s="64">
        <f>VLOOKUP(R20,State!$A$3:$C$36,3,0)</f>
        <v>2245609</v>
      </c>
      <c r="U20" s="83" t="str">
        <f>IF(VLOOKUP(R20,State!$A$3:$I$36,9,0)=1,"•","")</f>
        <v/>
      </c>
      <c r="V20" s="64">
        <f>VLOOKUP(R20,State!$A$3:$P$36,16,0)</f>
        <v>0</v>
      </c>
      <c r="W20" s="85">
        <f>LARGE(State!Q$3:Q$35,19)</f>
        <v>0</v>
      </c>
    </row>
    <row r="21" spans="1:23">
      <c r="A21" s="63">
        <v>20</v>
      </c>
      <c r="B21" s="84" t="str">
        <f>VLOOKUP(G21,State!M$3:AY$35,39,0)</f>
        <v>Ohio</v>
      </c>
      <c r="C21" s="63">
        <f>VLOOKUP(B21,State!$A$3:$B$36,2,0)</f>
        <v>0</v>
      </c>
      <c r="D21" s="64">
        <f>VLOOKUP(B21,State!$A$3:$C$36,3,0)</f>
        <v>5449127</v>
      </c>
      <c r="E21" s="83" t="str">
        <f>IF(VLOOKUP(B21,State!$A$3:$G$36,7,0)=1,"•","")</f>
        <v>•</v>
      </c>
      <c r="F21" s="64">
        <f>VLOOKUP(B21,State!$A$3:$L$36,12,0)</f>
        <v>2762766</v>
      </c>
      <c r="G21" s="85">
        <f>LARGE(State!M$3:M$35,20)</f>
        <v>0.50701075603486578</v>
      </c>
      <c r="I21" s="63">
        <v>20</v>
      </c>
      <c r="J21" s="84" t="str">
        <f>VLOOKUP(O21,State!O$3:AY$35,37,0)</f>
        <v>Washington</v>
      </c>
      <c r="K21" s="63">
        <f>VLOOKUP(J21,State!$A$3:$B$36,2,0)</f>
        <v>0</v>
      </c>
      <c r="L21" s="64">
        <f>VLOOKUP(J21,State!$A$3:$C$36,3,0)</f>
        <v>3069417</v>
      </c>
      <c r="M21" s="83" t="str">
        <f>IF(VLOOKUP(J21,State!$A$3:$H$36,8,0)=1,"•","")</f>
        <v/>
      </c>
      <c r="N21" s="64">
        <f>VLOOKUP(J21,State!$A$3:$N$36,14,0)</f>
        <v>1213924</v>
      </c>
      <c r="O21" s="85">
        <f>LARGE(State!O$3:O$35,20)</f>
        <v>0.3954900881828699</v>
      </c>
      <c r="P21" s="85"/>
      <c r="Q21" s="63">
        <v>20</v>
      </c>
      <c r="R21" s="84" t="str">
        <f>VLOOKUP(W21,State!Q$3:AY$35,35,0)</f>
        <v>Arizona</v>
      </c>
      <c r="S21" s="63">
        <f>VLOOKUP(R21,State!$A$3:$B$36,2,0)</f>
        <v>0</v>
      </c>
      <c r="T21" s="64">
        <f>VLOOKUP(R21,State!$A$3:$C$36,3,0)</f>
        <v>2245609</v>
      </c>
      <c r="U21" s="83" t="str">
        <f>IF(VLOOKUP(R21,State!$A$3:$I$36,9,0)=1,"•","")</f>
        <v/>
      </c>
      <c r="V21" s="64">
        <f>VLOOKUP(R21,State!$A$3:$P$36,16,0)</f>
        <v>0</v>
      </c>
      <c r="W21" s="85">
        <f>LARGE(State!Q$3:Q$35,20)</f>
        <v>0</v>
      </c>
    </row>
    <row r="22" spans="1:23">
      <c r="A22" s="63">
        <v>21</v>
      </c>
      <c r="B22" s="84" t="str">
        <f>VLOOKUP(G22,State!M$3:AY$35,39,0)</f>
        <v>North Dakota</v>
      </c>
      <c r="C22" s="63">
        <f>VLOOKUP(B22,State!$A$3:$B$36,2,0)</f>
        <v>0</v>
      </c>
      <c r="D22" s="64">
        <f>VLOOKUP(B22,State!$A$3:$C$36,3,0)</f>
        <v>320851</v>
      </c>
      <c r="E22" s="83" t="str">
        <f>IF(VLOOKUP(B22,State!$A$3:$G$36,7,0)=1,"•","")</f>
        <v>•</v>
      </c>
      <c r="F22" s="64">
        <f>VLOOKUP(B22,State!$A$3:$L$36,12,0)</f>
        <v>161163</v>
      </c>
      <c r="G22" s="85">
        <f>LARGE(State!M$3:M$35,21)</f>
        <v>0.50229857472783312</v>
      </c>
      <c r="I22" s="63">
        <v>21</v>
      </c>
      <c r="J22" s="84" t="str">
        <f>VLOOKUP(O22,State!O$3:AY$35,37,0)</f>
        <v>New Jersey</v>
      </c>
      <c r="K22" s="63">
        <f>VLOOKUP(J22,State!$A$3:$B$36,2,0)</f>
        <v>0</v>
      </c>
      <c r="L22" s="64">
        <f>VLOOKUP(J22,State!$A$3:$C$36,3,0)</f>
        <v>3374668</v>
      </c>
      <c r="M22" s="83" t="str">
        <f>IF(VLOOKUP(J22,State!$A$3:$H$36,8,0)=1,"•","")</f>
        <v/>
      </c>
      <c r="N22" s="64">
        <f>VLOOKUP(J22,State!$A$3:$N$36,14,0)</f>
        <v>1329405</v>
      </c>
      <c r="O22" s="85">
        <f>LARGE(State!O$3:O$35,21)</f>
        <v>0.39393652946008317</v>
      </c>
      <c r="P22" s="85"/>
      <c r="Q22" s="63">
        <v>21</v>
      </c>
      <c r="R22" s="84" t="str">
        <f>VLOOKUP(W22,State!Q$3:AY$35,35,0)</f>
        <v>Arizona</v>
      </c>
      <c r="S22" s="63">
        <f>VLOOKUP(R22,State!$A$3:$B$36,2,0)</f>
        <v>0</v>
      </c>
      <c r="T22" s="64">
        <f>VLOOKUP(R22,State!$A$3:$C$36,3,0)</f>
        <v>2245609</v>
      </c>
      <c r="U22" s="83" t="str">
        <f>IF(VLOOKUP(R22,State!$A$3:$I$36,9,0)=1,"•","")</f>
        <v/>
      </c>
      <c r="V22" s="64">
        <f>VLOOKUP(R22,State!$A$3:$P$36,16,0)</f>
        <v>0</v>
      </c>
      <c r="W22" s="85">
        <f>LARGE(State!Q$3:Q$35,21)</f>
        <v>0</v>
      </c>
    </row>
    <row r="23" spans="1:23">
      <c r="A23" s="63">
        <v>22</v>
      </c>
      <c r="B23" s="84" t="str">
        <f>VLOOKUP(G23,State!M$3:AY$35,39,0)</f>
        <v>Indiana</v>
      </c>
      <c r="C23" s="63">
        <f>VLOOKUP(B23,State!$A$3:$B$36,2,0)</f>
        <v>0</v>
      </c>
      <c r="D23" s="64">
        <f>VLOOKUP(B23,State!$A$3:$C$36,3,0)</f>
        <v>2563799</v>
      </c>
      <c r="E23" s="83" t="str">
        <f>IF(VLOOKUP(B23,State!$A$3:$G$36,7,0)=1,"•","")</f>
        <v>•</v>
      </c>
      <c r="F23" s="64">
        <f>VLOOKUP(B23,State!$A$3:$L$36,12,0)</f>
        <v>1282729</v>
      </c>
      <c r="G23" s="85">
        <f>LARGE(State!M$3:M$35,22)</f>
        <v>0.50032354330429174</v>
      </c>
      <c r="I23" s="63">
        <v>22</v>
      </c>
      <c r="J23" s="84" t="str">
        <f>VLOOKUP(O23,State!O$3:AY$35,37,0)</f>
        <v>Missouri</v>
      </c>
      <c r="K23" s="63">
        <f>VLOOKUP(J23,State!$A$3:$B$36,2,0)</f>
        <v>0</v>
      </c>
      <c r="L23" s="64">
        <f>VLOOKUP(J23,State!$A$3:$C$36,3,0)</f>
        <v>2725793</v>
      </c>
      <c r="M23" s="83" t="str">
        <f>IF(VLOOKUP(J23,State!$A$3:$H$36,8,0)=1,"•","")</f>
        <v/>
      </c>
      <c r="N23" s="64">
        <f>VLOOKUP(J23,State!$A$3:$N$36,14,0)</f>
        <v>1066159</v>
      </c>
      <c r="O23" s="85">
        <f>LARGE(State!O$3:O$35,22)</f>
        <v>0.39113718466515984</v>
      </c>
      <c r="P23" s="85"/>
      <c r="Q23" s="63">
        <v>22</v>
      </c>
      <c r="R23" s="84" t="str">
        <f>VLOOKUP(W23,State!Q$3:AY$35,35,0)</f>
        <v>Arizona</v>
      </c>
      <c r="S23" s="63">
        <f>VLOOKUP(R23,State!$A$3:$B$36,2,0)</f>
        <v>0</v>
      </c>
      <c r="T23" s="64">
        <f>VLOOKUP(R23,State!$A$3:$C$36,3,0)</f>
        <v>2245609</v>
      </c>
      <c r="U23" s="83" t="str">
        <f>IF(VLOOKUP(R23,State!$A$3:$I$36,9,0)=1,"•","")</f>
        <v/>
      </c>
      <c r="V23" s="64">
        <f>VLOOKUP(R23,State!$A$3:$P$36,16,0)</f>
        <v>0</v>
      </c>
      <c r="W23" s="85">
        <f>LARGE(State!Q$3:Q$35,22)</f>
        <v>0</v>
      </c>
    </row>
    <row r="24" spans="1:23">
      <c r="A24" s="63">
        <v>23</v>
      </c>
      <c r="B24" s="84" t="str">
        <f>VLOOKUP(G24,State!M$3:AY$35,39,0)</f>
        <v>Montana</v>
      </c>
      <c r="C24" s="63">
        <f>VLOOKUP(B24,State!$A$3:$B$36,2,0)</f>
        <v>0</v>
      </c>
      <c r="D24" s="64">
        <f>VLOOKUP(B24,State!$A$3:$C$36,3,0)</f>
        <v>486066</v>
      </c>
      <c r="E24" s="83" t="str">
        <f>IF(VLOOKUP(B24,State!$A$3:$G$36,7,0)=1,"•","")</f>
        <v>•</v>
      </c>
      <c r="F24" s="64">
        <f>VLOOKUP(B24,State!$A$3:$L$36,12,0)</f>
        <v>236123</v>
      </c>
      <c r="G24" s="85">
        <f>LARGE(State!M$3:M$35,23)</f>
        <v>0.48578382359597255</v>
      </c>
      <c r="I24" s="63">
        <v>23</v>
      </c>
      <c r="J24" s="84" t="str">
        <f>VLOOKUP(O24,State!O$3:AY$35,37,0)</f>
        <v>Michigan</v>
      </c>
      <c r="K24" s="63">
        <f>VLOOKUP(J24,State!$A$3:$B$36,2,0)</f>
        <v>0</v>
      </c>
      <c r="L24" s="64">
        <f>VLOOKUP(J24,State!$A$3:$C$36,3,0)</f>
        <v>4652918</v>
      </c>
      <c r="M24" s="83" t="str">
        <f>IF(VLOOKUP(J24,State!$A$3:$H$36,8,0)=1,"•","")</f>
        <v/>
      </c>
      <c r="N24" s="64">
        <f>VLOOKUP(J24,State!$A$3:$N$36,14,0)</f>
        <v>1767386</v>
      </c>
      <c r="O24" s="85">
        <f>LARGE(State!O$3:O$35,23)</f>
        <v>0.37984464802517476</v>
      </c>
      <c r="P24" s="85"/>
      <c r="Q24" s="63">
        <v>23</v>
      </c>
      <c r="R24" s="84" t="str">
        <f>VLOOKUP(W24,State!Q$3:AY$35,35,0)</f>
        <v>Arizona</v>
      </c>
      <c r="S24" s="63">
        <f>VLOOKUP(R24,State!$A$3:$B$36,2,0)</f>
        <v>0</v>
      </c>
      <c r="T24" s="64">
        <f>VLOOKUP(R24,State!$A$3:$C$36,3,0)</f>
        <v>2245609</v>
      </c>
      <c r="U24" s="83" t="str">
        <f>IF(VLOOKUP(R24,State!$A$3:$I$36,9,0)=1,"•","")</f>
        <v/>
      </c>
      <c r="V24" s="64">
        <f>VLOOKUP(R24,State!$A$3:$P$36,16,0)</f>
        <v>0</v>
      </c>
      <c r="W24" s="85">
        <f>LARGE(State!Q$3:Q$35,23)</f>
        <v>0</v>
      </c>
    </row>
    <row r="25" spans="1:23">
      <c r="A25" s="63">
        <v>24</v>
      </c>
      <c r="B25" s="84" t="str">
        <f>VLOOKUP(G25,State!M$3:AY$35,39,0)</f>
        <v>Arizona</v>
      </c>
      <c r="C25" s="63">
        <f>VLOOKUP(B25,State!$A$3:$B$36,2,0)</f>
        <v>0</v>
      </c>
      <c r="D25" s="64">
        <f>VLOOKUP(B25,State!$A$3:$C$36,3,0)</f>
        <v>2245609</v>
      </c>
      <c r="E25" s="83" t="str">
        <f>IF(VLOOKUP(B25,State!$A$3:$G$36,7,0)=1,"•","")</f>
        <v/>
      </c>
      <c r="F25" s="64">
        <f>VLOOKUP(B25,State!$A$3:$L$36,12,0)</f>
        <v>1036542</v>
      </c>
      <c r="G25" s="85">
        <f>LARGE(State!M$3:M$35,24)</f>
        <v>0.46158614433768302</v>
      </c>
      <c r="I25" s="63">
        <v>24</v>
      </c>
      <c r="J25" s="84" t="str">
        <f>VLOOKUP(O25,State!O$3:AY$35,37,0)</f>
        <v>California</v>
      </c>
      <c r="K25" s="63">
        <f>VLOOKUP(J25,State!$A$3:$B$36,2,0)</f>
        <v>0</v>
      </c>
      <c r="L25" s="64">
        <f>VLOOKUP(J25,State!$A$3:$C$36,3,0)</f>
        <v>12578511</v>
      </c>
      <c r="M25" s="83" t="str">
        <f>IF(VLOOKUP(J25,State!$A$3:$H$36,8,0)=1,"•","")</f>
        <v/>
      </c>
      <c r="N25" s="64">
        <f>VLOOKUP(J25,State!$A$3:$N$36,14,0)</f>
        <v>4713887</v>
      </c>
      <c r="O25" s="85">
        <f>LARGE(State!O$3:O$35,24)</f>
        <v>0.37475715527855402</v>
      </c>
      <c r="P25" s="85"/>
      <c r="Q25" s="63">
        <v>24</v>
      </c>
      <c r="R25" s="84" t="str">
        <f>VLOOKUP(W25,State!Q$3:AY$35,35,0)</f>
        <v>Arizona</v>
      </c>
      <c r="S25" s="63">
        <f>VLOOKUP(R25,State!$A$3:$B$36,2,0)</f>
        <v>0</v>
      </c>
      <c r="T25" s="64">
        <f>VLOOKUP(R25,State!$A$3:$C$36,3,0)</f>
        <v>2245609</v>
      </c>
      <c r="U25" s="83" t="str">
        <f>IF(VLOOKUP(R25,State!$A$3:$I$36,9,0)=1,"•","")</f>
        <v/>
      </c>
      <c r="V25" s="64">
        <f>VLOOKUP(R25,State!$A$3:$P$36,16,0)</f>
        <v>0</v>
      </c>
      <c r="W25" s="85">
        <f>LARGE(State!Q$3:Q$35,24)</f>
        <v>0</v>
      </c>
    </row>
    <row r="26" spans="1:23">
      <c r="A26" s="63">
        <v>25</v>
      </c>
      <c r="B26" s="84" t="str">
        <f>VLOOKUP(G26,State!M$3:AY$35,39,0)</f>
        <v>Nevada</v>
      </c>
      <c r="C26" s="63">
        <f>VLOOKUP(B26,State!$A$3:$B$36,2,0)</f>
        <v>0</v>
      </c>
      <c r="D26" s="64">
        <f>VLOOKUP(B26,State!$A$3:$C$36,3,0)</f>
        <v>997805</v>
      </c>
      <c r="E26" s="83" t="str">
        <f>IF(VLOOKUP(B26,State!$A$3:$G$36,7,0)=1,"•","")</f>
        <v/>
      </c>
      <c r="F26" s="64">
        <f>VLOOKUP(B26,State!$A$3:$L$36,12,0)</f>
        <v>446080</v>
      </c>
      <c r="G26" s="85">
        <f>LARGE(State!M$3:M$35,25)</f>
        <v>0.44706129955251778</v>
      </c>
      <c r="I26" s="63">
        <v>25</v>
      </c>
      <c r="J26" s="84" t="str">
        <f>VLOOKUP(O26,State!O$3:AY$35,37,0)</f>
        <v>Hawaii</v>
      </c>
      <c r="K26" s="63">
        <f>VLOOKUP(J26,State!$A$3:$B$36,2,0)</f>
        <v>0</v>
      </c>
      <c r="L26" s="64">
        <f>VLOOKUP(J26,State!$A$3:$C$36,3,0)</f>
        <v>430483</v>
      </c>
      <c r="M26" s="83" t="str">
        <f>IF(VLOOKUP(J26,State!$A$3:$H$36,8,0)=1,"•","")</f>
        <v/>
      </c>
      <c r="N26" s="64">
        <f>VLOOKUP(J26,State!$A$3:$N$36,14,0)</f>
        <v>160994</v>
      </c>
      <c r="O26" s="85">
        <f>LARGE(State!O$3:O$35,25)</f>
        <v>0.37398457081928904</v>
      </c>
      <c r="P26" s="85"/>
      <c r="Q26" s="63">
        <v>25</v>
      </c>
      <c r="R26" s="84" t="str">
        <f>VLOOKUP(W26,State!Q$3:AY$35,35,0)</f>
        <v>Arizona</v>
      </c>
      <c r="S26" s="63">
        <f>VLOOKUP(R26,State!$A$3:$B$36,2,0)</f>
        <v>0</v>
      </c>
      <c r="T26" s="64">
        <f>VLOOKUP(R26,State!$A$3:$C$36,3,0)</f>
        <v>2245609</v>
      </c>
      <c r="U26" s="83" t="str">
        <f>IF(VLOOKUP(R26,State!$A$3:$I$36,9,0)=1,"•","")</f>
        <v/>
      </c>
      <c r="V26" s="64">
        <f>VLOOKUP(R26,State!$A$3:$P$36,16,0)</f>
        <v>0</v>
      </c>
      <c r="W26" s="85">
        <f>LARGE(State!Q$3:Q$35,25)</f>
        <v>0</v>
      </c>
    </row>
    <row r="27" spans="1:23">
      <c r="A27" s="63">
        <v>26</v>
      </c>
      <c r="B27" s="84" t="str">
        <f>VLOOKUP(G27,State!M$3:AY$35,39,0)</f>
        <v>Nebraska</v>
      </c>
      <c r="C27" s="63">
        <f>VLOOKUP(B27,State!$A$3:$B$36,2,0)</f>
        <v>0</v>
      </c>
      <c r="D27" s="64">
        <f>VLOOKUP(B27,State!$A$3:$C$36,3,0)</f>
        <v>788572</v>
      </c>
      <c r="E27" s="83" t="str">
        <f>IF(VLOOKUP(B27,State!$A$3:$G$36,7,0)=1,"•","")</f>
        <v/>
      </c>
      <c r="F27" s="64">
        <f>VLOOKUP(B27,State!$A$3:$L$36,12,0)</f>
        <v>332979</v>
      </c>
      <c r="G27" s="85">
        <f>LARGE(State!M$3:M$35,26)</f>
        <v>0.42225567227849836</v>
      </c>
      <c r="I27" s="63">
        <v>26</v>
      </c>
      <c r="J27" s="84" t="str">
        <f>VLOOKUP(O27,State!O$3:AY$35,37,0)</f>
        <v>West Virginia</v>
      </c>
      <c r="K27" s="63">
        <f>VLOOKUP(J27,State!$A$3:$B$36,2,0)</f>
        <v>0</v>
      </c>
      <c r="L27" s="64">
        <f>VLOOKUP(J27,State!$A$3:$C$36,3,0)</f>
        <v>660288</v>
      </c>
      <c r="M27" s="83" t="str">
        <f>IF(VLOOKUP(J27,State!$A$3:$H$36,8,0)=1,"•","")</f>
        <v/>
      </c>
      <c r="N27" s="64">
        <f>VLOOKUP(J27,State!$A$3:$N$36,14,0)</f>
        <v>240787</v>
      </c>
      <c r="O27" s="85">
        <f>LARGE(State!O$3:O$35,26)</f>
        <v>0.36466965930018413</v>
      </c>
      <c r="P27" s="85"/>
      <c r="Q27" s="63">
        <v>26</v>
      </c>
      <c r="R27" s="84" t="str">
        <f>VLOOKUP(W27,State!Q$3:AY$35,35,0)</f>
        <v>Arizona</v>
      </c>
      <c r="S27" s="63">
        <f>VLOOKUP(R27,State!$A$3:$B$36,2,0)</f>
        <v>0</v>
      </c>
      <c r="T27" s="64">
        <f>VLOOKUP(R27,State!$A$3:$C$36,3,0)</f>
        <v>2245609</v>
      </c>
      <c r="U27" s="83" t="str">
        <f>IF(VLOOKUP(R27,State!$A$3:$I$36,9,0)=1,"•","")</f>
        <v/>
      </c>
      <c r="V27" s="64">
        <f>VLOOKUP(R27,State!$A$3:$P$36,16,0)</f>
        <v>0</v>
      </c>
      <c r="W27" s="85">
        <f>LARGE(State!Q$3:Q$35,26)</f>
        <v>0</v>
      </c>
    </row>
    <row r="28" spans="1:23">
      <c r="A28" s="63">
        <v>27</v>
      </c>
      <c r="B28" s="84" t="str">
        <f>VLOOKUP(G28,State!M$3:AY$35,39,0)</f>
        <v>Texas</v>
      </c>
      <c r="C28" s="63">
        <f>VLOOKUP(B28,State!$A$3:$B$36,2,0)</f>
        <v>0</v>
      </c>
      <c r="D28" s="64">
        <f>VLOOKUP(B28,State!$A$3:$C$36,3,0)</f>
        <v>7864822</v>
      </c>
      <c r="E28" s="83" t="str">
        <f>IF(VLOOKUP(B28,State!$A$3:$G$36,7,0)=1,"•","")</f>
        <v/>
      </c>
      <c r="F28" s="64">
        <f>VLOOKUP(B28,State!$A$3:$L$36,12,0)</f>
        <v>3194927</v>
      </c>
      <c r="G28" s="85">
        <f>LARGE(State!M$3:M$35,27)</f>
        <v>0.40623004563866799</v>
      </c>
      <c r="I28" s="63">
        <v>27</v>
      </c>
      <c r="J28" s="84" t="str">
        <f>VLOOKUP(O28,State!O$3:AY$35,37,0)</f>
        <v>Rhode Island</v>
      </c>
      <c r="K28" s="63">
        <f>VLOOKUP(J28,State!$A$3:$B$36,2,0)</f>
        <v>0</v>
      </c>
      <c r="L28" s="64">
        <f>VLOOKUP(J28,State!$A$3:$C$36,3,0)</f>
        <v>418189</v>
      </c>
      <c r="M28" s="83" t="str">
        <f>IF(VLOOKUP(J28,State!$A$3:$H$36,8,0)=1,"•","")</f>
        <v/>
      </c>
      <c r="N28" s="64">
        <f>VLOOKUP(J28,State!$A$3:$N$36,14,0)</f>
        <v>146222</v>
      </c>
      <c r="O28" s="85">
        <f>LARGE(State!O$3:O$35,27)</f>
        <v>0.34965529939811901</v>
      </c>
      <c r="P28" s="85"/>
      <c r="Q28" s="63">
        <v>27</v>
      </c>
      <c r="R28" s="84" t="str">
        <f>VLOOKUP(W28,State!Q$3:AY$35,35,0)</f>
        <v>Arizona</v>
      </c>
      <c r="S28" s="63">
        <f>VLOOKUP(R28,State!$A$3:$B$36,2,0)</f>
        <v>0</v>
      </c>
      <c r="T28" s="64">
        <f>VLOOKUP(R28,State!$A$3:$C$36,3,0)</f>
        <v>2245609</v>
      </c>
      <c r="U28" s="83" t="str">
        <f>IF(VLOOKUP(R28,State!$A$3:$I$36,9,0)=1,"•","")</f>
        <v/>
      </c>
      <c r="V28" s="64">
        <f>VLOOKUP(R28,State!$A$3:$P$36,16,0)</f>
        <v>0</v>
      </c>
      <c r="W28" s="85">
        <f>LARGE(State!Q$3:Q$35,27)</f>
        <v>0</v>
      </c>
    </row>
    <row r="29" spans="1:23">
      <c r="A29" s="63">
        <v>28</v>
      </c>
      <c r="B29" s="84" t="str">
        <f>VLOOKUP(G29,State!M$3:AY$35,39,0)</f>
        <v>Mississippi</v>
      </c>
      <c r="C29" s="63">
        <f>VLOOKUP(B29,State!$A$3:$B$36,2,0)</f>
        <v>0</v>
      </c>
      <c r="D29" s="64">
        <f>VLOOKUP(B29,State!$A$3:$C$36,3,0)</f>
        <v>1241568</v>
      </c>
      <c r="E29" s="83" t="str">
        <f>IF(VLOOKUP(B29,State!$A$3:$G$36,7,0)=1,"•","")</f>
        <v/>
      </c>
      <c r="F29" s="64">
        <f>VLOOKUP(B29,State!$A$3:$L$36,12,0)</f>
        <v>503467</v>
      </c>
      <c r="G29" s="85">
        <f>LARGE(State!M$3:M$35,28)</f>
        <v>0.40550900152065777</v>
      </c>
      <c r="I29" s="63">
        <v>28</v>
      </c>
      <c r="J29" s="84" t="str">
        <f>VLOOKUP(O29,State!O$3:AY$35,37,0)</f>
        <v>Maine</v>
      </c>
      <c r="K29" s="63">
        <f>VLOOKUP(J29,State!$A$3:$B$36,2,0)</f>
        <v>0</v>
      </c>
      <c r="L29" s="64">
        <f>VLOOKUP(J29,State!$A$3:$C$36,3,0)</f>
        <v>700599</v>
      </c>
      <c r="M29" s="83" t="str">
        <f>IF(VLOOKUP(J29,State!$A$3:$H$36,8,0)=1,"•","")</f>
        <v/>
      </c>
      <c r="N29" s="64">
        <f>VLOOKUP(J29,State!$A$3:$N$36,14,0)</f>
        <v>215399</v>
      </c>
      <c r="O29" s="85">
        <f>LARGE(State!O$3:O$35,28)</f>
        <v>0.3074497679842535</v>
      </c>
      <c r="P29" s="85"/>
      <c r="Q29" s="63">
        <v>28</v>
      </c>
      <c r="R29" s="84" t="str">
        <f>VLOOKUP(W29,State!Q$3:AY$35,35,0)</f>
        <v>Arizona</v>
      </c>
      <c r="S29" s="63">
        <f>VLOOKUP(R29,State!$A$3:$B$36,2,0)</f>
        <v>0</v>
      </c>
      <c r="T29" s="64">
        <f>VLOOKUP(R29,State!$A$3:$C$36,3,0)</f>
        <v>2245609</v>
      </c>
      <c r="U29" s="83" t="str">
        <f>IF(VLOOKUP(R29,State!$A$3:$I$36,9,0)=1,"•","")</f>
        <v/>
      </c>
      <c r="V29" s="64">
        <f>VLOOKUP(R29,State!$A$3:$P$36,16,0)</f>
        <v>0</v>
      </c>
      <c r="W29" s="85">
        <f>LARGE(State!Q$3:Q$35,28)</f>
        <v>0</v>
      </c>
    </row>
    <row r="30" spans="1:23">
      <c r="A30" s="63">
        <v>29</v>
      </c>
      <c r="B30" s="84" t="str">
        <f>VLOOKUP(G30,State!M$3:AY$35,39,0)</f>
        <v>Tennessee</v>
      </c>
      <c r="C30" s="63">
        <f>VLOOKUP(B30,State!$A$3:$B$36,2,0)</f>
        <v>0</v>
      </c>
      <c r="D30" s="64">
        <f>VLOOKUP(B30,State!$A$3:$C$36,3,0)</f>
        <v>2321477</v>
      </c>
      <c r="E30" s="83" t="str">
        <f>IF(VLOOKUP(B30,State!$A$3:$G$36,7,0)=1,"•","")</f>
        <v/>
      </c>
      <c r="F30" s="64">
        <f>VLOOKUP(B30,State!$A$3:$L$36,12,0)</f>
        <v>705882</v>
      </c>
      <c r="G30" s="85">
        <f>LARGE(State!M$3:M$35,29)</f>
        <v>0.30406590287131857</v>
      </c>
      <c r="I30" s="63">
        <v>29</v>
      </c>
      <c r="J30" s="84" t="str">
        <f>VLOOKUP(O30,State!O$3:AY$35,37,0)</f>
        <v>Minnesota</v>
      </c>
      <c r="K30" s="63">
        <f>VLOOKUP(J30,State!$A$3:$B$36,2,0)</f>
        <v>0</v>
      </c>
      <c r="L30" s="64">
        <f>VLOOKUP(J30,State!$A$3:$C$36,3,0)</f>
        <v>2843207</v>
      </c>
      <c r="M30" s="83" t="str">
        <f>IF(VLOOKUP(J30,State!$A$3:$H$36,8,0)=1,"•","")</f>
        <v/>
      </c>
      <c r="N30" s="64">
        <f>VLOOKUP(J30,State!$A$3:$N$36,14,0)</f>
        <v>867974</v>
      </c>
      <c r="O30" s="85">
        <f>LARGE(State!O$3:O$35,29)</f>
        <v>0.30527991806435478</v>
      </c>
      <c r="P30" s="85"/>
      <c r="Q30" s="63">
        <v>29</v>
      </c>
      <c r="R30" s="84" t="str">
        <f>VLOOKUP(W30,State!Q$3:AY$35,35,0)</f>
        <v>Arizona</v>
      </c>
      <c r="S30" s="63">
        <f>VLOOKUP(R30,State!$A$3:$B$36,2,0)</f>
        <v>0</v>
      </c>
      <c r="T30" s="64">
        <f>VLOOKUP(R30,State!$A$3:$C$36,3,0)</f>
        <v>2245609</v>
      </c>
      <c r="U30" s="83" t="str">
        <f>IF(VLOOKUP(R30,State!$A$3:$I$36,9,0)=1,"•","")</f>
        <v/>
      </c>
      <c r="V30" s="64">
        <f>VLOOKUP(R30,State!$A$3:$P$36,16,0)</f>
        <v>0</v>
      </c>
      <c r="W30" s="85">
        <f>LARGE(State!Q$3:Q$35,29)</f>
        <v>0</v>
      </c>
    </row>
    <row r="31" spans="1:23">
      <c r="A31" s="63">
        <v>30</v>
      </c>
      <c r="B31" s="84" t="str">
        <f>VLOOKUP(G31,State!M$3:AY$35,39,0)</f>
        <v>Utah</v>
      </c>
      <c r="C31" s="63">
        <f>VLOOKUP(B31,State!$A$3:$B$36,2,0)</f>
        <v>0</v>
      </c>
      <c r="D31" s="64">
        <f>VLOOKUP(B31,State!$A$3:$C$36,3,0)</f>
        <v>1006901</v>
      </c>
      <c r="E31" s="83" t="str">
        <f>IF(VLOOKUP(B31,State!$A$3:$G$36,7,0)=1,"•","")</f>
        <v/>
      </c>
      <c r="F31" s="64">
        <f>VLOOKUP(B31,State!$A$3:$L$36,12,0)</f>
        <v>301873</v>
      </c>
      <c r="G31" s="85">
        <f>LARGE(State!M$3:M$35,30)</f>
        <v>0.29980405223552264</v>
      </c>
      <c r="I31" s="63">
        <v>30</v>
      </c>
      <c r="J31" s="84" t="str">
        <f>VLOOKUP(O31,State!O$3:AY$35,37,0)</f>
        <v>Delaware</v>
      </c>
      <c r="K31" s="63">
        <f>VLOOKUP(J31,State!$A$3:$B$36,2,0)</f>
        <v>0</v>
      </c>
      <c r="L31" s="64">
        <f>VLOOKUP(J31,State!$A$3:$C$36,3,0)</f>
        <v>399607</v>
      </c>
      <c r="M31" s="83" t="str">
        <f>IF(VLOOKUP(J31,State!$A$3:$H$36,8,0)=1,"•","")</f>
        <v/>
      </c>
      <c r="N31" s="64">
        <f>VLOOKUP(J31,State!$A$3:$N$36,14,0)</f>
        <v>115700</v>
      </c>
      <c r="O31" s="85">
        <f>LARGE(State!O$3:O$35,30)</f>
        <v>0.28953446761443119</v>
      </c>
      <c r="P31" s="85"/>
      <c r="Q31" s="63">
        <v>30</v>
      </c>
      <c r="R31" s="84" t="str">
        <f>VLOOKUP(W31,State!Q$3:AY$35,35,0)</f>
        <v>Arizona</v>
      </c>
      <c r="S31" s="63">
        <f>VLOOKUP(R31,State!$A$3:$B$36,2,0)</f>
        <v>0</v>
      </c>
      <c r="T31" s="64">
        <f>VLOOKUP(R31,State!$A$3:$C$36,3,0)</f>
        <v>2245609</v>
      </c>
      <c r="U31" s="83" t="str">
        <f>IF(VLOOKUP(R31,State!$A$3:$I$36,9,0)=1,"•","")</f>
        <v/>
      </c>
      <c r="V31" s="64">
        <f>VLOOKUP(R31,State!$A$3:$P$36,16,0)</f>
        <v>0</v>
      </c>
      <c r="W31" s="85">
        <f>LARGE(State!Q$3:Q$35,30)</f>
        <v>0</v>
      </c>
    </row>
    <row r="32" spans="1:23">
      <c r="A32" s="63">
        <v>31</v>
      </c>
      <c r="B32" s="84" t="str">
        <f>VLOOKUP(G32,State!M$3:AY$35,39,0)</f>
        <v>Wyoming</v>
      </c>
      <c r="C32" s="63">
        <f>VLOOKUP(B32,State!$A$3:$B$36,2,0)</f>
        <v>0</v>
      </c>
      <c r="D32" s="64">
        <f>VLOOKUP(B32,State!$A$3:$C$36,3,0)</f>
        <v>244862</v>
      </c>
      <c r="E32" s="83" t="str">
        <f>IF(VLOOKUP(B32,State!$A$3:$G$36,7,0)=1,"•","")</f>
        <v/>
      </c>
      <c r="F32" s="64">
        <f>VLOOKUP(B32,State!$A$3:$L$36,12,0)</f>
        <v>53019</v>
      </c>
      <c r="G32" s="85">
        <f>LARGE(State!M$3:M$35,31)</f>
        <v>0.2165260432406825</v>
      </c>
      <c r="I32" s="63">
        <v>31</v>
      </c>
      <c r="J32" s="84" t="str">
        <f>VLOOKUP(O32,State!O$3:AY$35,37,0)</f>
        <v>New York</v>
      </c>
      <c r="K32" s="63">
        <f>VLOOKUP(J32,State!$A$3:$B$36,2,0)</f>
        <v>0</v>
      </c>
      <c r="L32" s="64">
        <f>VLOOKUP(J32,State!$A$3:$C$36,3,0)</f>
        <v>6679678</v>
      </c>
      <c r="M32" s="83" t="str">
        <f>IF(VLOOKUP(J32,State!$A$3:$H$36,8,0)=1,"•","")</f>
        <v/>
      </c>
      <c r="N32" s="64">
        <f>VLOOKUP(J32,State!$A$3:$N$36,14,0)</f>
        <v>1758702</v>
      </c>
      <c r="O32" s="85">
        <f>LARGE(State!O$3:O$35,31)</f>
        <v>0.26329143410805134</v>
      </c>
      <c r="P32" s="85"/>
      <c r="Q32" s="63">
        <v>31</v>
      </c>
      <c r="R32" s="84" t="str">
        <f>VLOOKUP(W32,State!Q$3:AY$35,35,0)</f>
        <v>Arizona</v>
      </c>
      <c r="S32" s="63">
        <f>VLOOKUP(R32,State!$A$3:$B$36,2,0)</f>
        <v>0</v>
      </c>
      <c r="T32" s="64">
        <f>VLOOKUP(R32,State!$A$3:$C$36,3,0)</f>
        <v>2245609</v>
      </c>
      <c r="U32" s="83" t="str">
        <f>IF(VLOOKUP(R32,State!$A$3:$I$36,9,0)=1,"•","")</f>
        <v/>
      </c>
      <c r="V32" s="64">
        <f>VLOOKUP(R32,State!$A$3:$P$36,16,0)</f>
        <v>0</v>
      </c>
      <c r="W32" s="85">
        <f>LARGE(State!Q$3:Q$35,31)</f>
        <v>0</v>
      </c>
    </row>
    <row r="33" spans="1:23">
      <c r="A33" s="63">
        <v>32</v>
      </c>
      <c r="B33" s="84" t="str">
        <f>VLOOKUP(G33,State!M$3:AY$35,39,0)</f>
        <v>Maine</v>
      </c>
      <c r="C33" s="63">
        <f>VLOOKUP(B33,State!$A$3:$B$36,2,0)</f>
        <v>0</v>
      </c>
      <c r="D33" s="64">
        <f>VLOOKUP(B33,State!$A$3:$C$36,3,0)</f>
        <v>700599</v>
      </c>
      <c r="E33" s="83" t="str">
        <f>IF(VLOOKUP(B33,State!$A$3:$G$36,7,0)=1,"•","")</f>
        <v/>
      </c>
      <c r="F33" s="64">
        <f>VLOOKUP(B33,State!$A$3:$L$36,12,0)</f>
        <v>92900</v>
      </c>
      <c r="G33" s="85">
        <f>LARGE(State!M$3:M$35,32)</f>
        <v>0.13260081730062417</v>
      </c>
      <c r="I33" s="63">
        <v>32</v>
      </c>
      <c r="J33" s="84" t="str">
        <f>VLOOKUP(O33,State!O$3:AY$35,37,0)</f>
        <v>Maryland</v>
      </c>
      <c r="K33" s="63">
        <f>VLOOKUP(J33,State!$A$3:$B$36,2,0)</f>
        <v>0</v>
      </c>
      <c r="L33" s="64">
        <f>VLOOKUP(J33,State!$A$3:$C$36,3,0)</f>
        <v>2633234</v>
      </c>
      <c r="M33" s="83" t="str">
        <f>IF(VLOOKUP(J33,State!$A$3:$H$36,8,0)=1,"•","")</f>
        <v/>
      </c>
      <c r="N33" s="64">
        <f>VLOOKUP(J33,State!$A$3:$N$36,14,0)</f>
        <v>693291</v>
      </c>
      <c r="O33" s="85">
        <f>LARGE(State!O$3:O$35,32)</f>
        <v>0.2632849948010697</v>
      </c>
      <c r="P33" s="85"/>
      <c r="Q33" s="63">
        <v>32</v>
      </c>
      <c r="R33" s="84" t="str">
        <f>VLOOKUP(W33,State!Q$3:AY$35,35,0)</f>
        <v>Arizona</v>
      </c>
      <c r="S33" s="63">
        <f>VLOOKUP(R33,State!$A$3:$B$36,2,0)</f>
        <v>0</v>
      </c>
      <c r="T33" s="64">
        <f>VLOOKUP(R33,State!$A$3:$C$36,3,0)</f>
        <v>2245609</v>
      </c>
      <c r="U33" s="83" t="str">
        <f>IF(VLOOKUP(R33,State!$A$3:$I$36,9,0)=1,"•","")</f>
        <v/>
      </c>
      <c r="V33" s="64">
        <f>VLOOKUP(R33,State!$A$3:$P$36,16,0)</f>
        <v>0</v>
      </c>
      <c r="W33" s="85">
        <f>LARGE(State!Q$3:Q$35,32)</f>
        <v>0</v>
      </c>
    </row>
    <row r="34" spans="1:23">
      <c r="A34" s="63">
        <v>33</v>
      </c>
      <c r="B34" s="84" t="str">
        <f>VLOOKUP(G34,State!M$3:AY$35,39,0)</f>
        <v>Vermont</v>
      </c>
      <c r="C34" s="63">
        <f>VLOOKUP(B34,State!$A$3:$B$36,2,0)</f>
        <v>0</v>
      </c>
      <c r="D34" s="64">
        <f>VLOOKUP(B34,State!$A$3:$C$36,3,0)</f>
        <v>294267</v>
      </c>
      <c r="E34" s="83" t="str">
        <f>IF(VLOOKUP(B34,State!$A$3:$G$36,7,0)=1,"•","")</f>
        <v/>
      </c>
      <c r="F34" s="64">
        <f>VLOOKUP(B34,State!$A$3:$L$36,12,0)</f>
        <v>0</v>
      </c>
      <c r="G34" s="85">
        <f>LARGE(State!M$3:M$35,33)</f>
        <v>0</v>
      </c>
      <c r="I34" s="63">
        <v>33</v>
      </c>
      <c r="J34" s="84" t="str">
        <f>VLOOKUP(O34,State!O$3:AY$35,37,0)</f>
        <v>Vermont</v>
      </c>
      <c r="K34" s="63">
        <f>VLOOKUP(J34,State!$A$3:$B$36,2,0)</f>
        <v>0</v>
      </c>
      <c r="L34" s="64">
        <f>VLOOKUP(J34,State!$A$3:$C$36,3,0)</f>
        <v>294267</v>
      </c>
      <c r="M34" s="83" t="str">
        <f>IF(VLOOKUP(J34,State!$A$3:$H$36,8,0)=1,"•","")</f>
        <v/>
      </c>
      <c r="N34" s="64">
        <f>VLOOKUP(J34,State!$A$3:$N$36,14,0)</f>
        <v>73198</v>
      </c>
      <c r="O34" s="85">
        <f>LARGE(State!O$3:O$35,33)</f>
        <v>0.24874688633112105</v>
      </c>
      <c r="P34" s="85"/>
      <c r="Q34" s="63">
        <v>33</v>
      </c>
      <c r="R34" s="84" t="str">
        <f>VLOOKUP(W34,State!Q$3:AY$35,35,0)</f>
        <v>Arizona</v>
      </c>
      <c r="S34" s="63">
        <f>VLOOKUP(R34,State!$A$3:$B$36,2,0)</f>
        <v>0</v>
      </c>
      <c r="T34" s="64">
        <f>VLOOKUP(R34,State!$A$3:$C$36,3,0)</f>
        <v>2245609</v>
      </c>
      <c r="U34" s="83" t="str">
        <f>IF(VLOOKUP(R34,State!$A$3:$I$36,9,0)=1,"•","")</f>
        <v/>
      </c>
      <c r="V34" s="64">
        <f>VLOOKUP(R34,State!$A$3:$P$36,16,0)</f>
        <v>0</v>
      </c>
      <c r="W34" s="85">
        <f>LARGE(State!Q$3:Q$35,33)</f>
        <v>0</v>
      </c>
    </row>
    <row r="35" spans="1:23">
      <c r="B35" s="84" t="s">
        <v>1460</v>
      </c>
      <c r="C35" s="63">
        <f>VLOOKUP(B35,State!$A$3:$B$36,2,0)</f>
        <v>0</v>
      </c>
      <c r="D35" s="64">
        <f>VLOOKUP(B35,State!$A$3:$C$36,3,0)</f>
        <v>93065402</v>
      </c>
      <c r="E35" s="83" t="str">
        <f>IF(VLOOKUP(B35,State!$A$3:$G$36,7,0)=1,"•","")</f>
        <v>•</v>
      </c>
      <c r="F35" s="64">
        <f>VLOOKUP(B35,State!$A$3:$L$36,12,0)</f>
        <v>50425900</v>
      </c>
      <c r="G35" s="85">
        <f>State!M36</f>
        <v>0.54183293593896475</v>
      </c>
      <c r="J35" s="84" t="s">
        <v>1460</v>
      </c>
      <c r="K35" s="63">
        <f>VLOOKUP(J35,State!$A$3:$B$36,2,0)</f>
        <v>0</v>
      </c>
      <c r="L35" s="64">
        <f>VLOOKUP(J35,State!$A$3:$C$36,3,0)</f>
        <v>93065402</v>
      </c>
      <c r="M35" s="83" t="str">
        <f>IF(VLOOKUP(J35,State!$A$3:$H$36,8,0)=1,"•","")</f>
        <v/>
      </c>
      <c r="N35" s="64">
        <f>VLOOKUP(J35,State!$A$3:$N$36,14,0)</f>
        <v>39421016</v>
      </c>
      <c r="O35" s="85">
        <f>State!O36</f>
        <v>0.42358400815804781</v>
      </c>
      <c r="P35" s="85"/>
      <c r="R35" s="84" t="s">
        <v>1460</v>
      </c>
      <c r="S35" s="63">
        <f>VLOOKUP(R35,State!$A$3:$B$36,2,0)</f>
        <v>0</v>
      </c>
      <c r="T35" s="64">
        <f>VLOOKUP(R35,State!$A$3:$C$36,3,0)</f>
        <v>93065402</v>
      </c>
      <c r="U35" s="83" t="str">
        <f>IF(VLOOKUP(R35,State!$A$3:$I$36,9,0)=1,"•","")</f>
        <v/>
      </c>
      <c r="V35" s="64">
        <f>VLOOKUP(R35,State!$A$3:$P$36,16,0)</f>
        <v>1483274</v>
      </c>
      <c r="W35" s="85">
        <f>State!Q36</f>
        <v>1.593797445800535E-2</v>
      </c>
    </row>
    <row r="36" spans="1:23">
      <c r="F36" s="84"/>
    </row>
    <row r="37" spans="1:23">
      <c r="O37" s="64"/>
      <c r="P37" s="64"/>
      <c r="R37" s="64"/>
      <c r="S37" s="64"/>
      <c r="V37" s="64"/>
      <c r="W37" s="64"/>
    </row>
    <row r="38" spans="1:23">
      <c r="O38" s="88"/>
    </row>
    <row r="40" spans="1:23">
      <c r="V40" s="64"/>
    </row>
  </sheetData>
  <mergeCells count="3">
    <mergeCell ref="F1:G1"/>
    <mergeCell ref="N1:O1"/>
    <mergeCell ref="V1:W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C45" sqref="C45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60" t="s">
        <v>610</v>
      </c>
      <c r="C1" s="2"/>
      <c r="D1"/>
    </row>
    <row r="2" spans="1:39">
      <c r="A2" t="s">
        <v>71</v>
      </c>
      <c r="B2" s="15" t="s">
        <v>1162</v>
      </c>
      <c r="C2" s="15" t="s">
        <v>1527</v>
      </c>
      <c r="D2" s="24" t="s">
        <v>833</v>
      </c>
      <c r="E2" s="68" t="s">
        <v>563</v>
      </c>
      <c r="F2" s="68" t="s">
        <v>1136</v>
      </c>
      <c r="G2" s="23" t="str">
        <f>County!N1</f>
        <v>Democratic</v>
      </c>
      <c r="H2" s="25" t="str">
        <f>County!O1</f>
        <v>Republican</v>
      </c>
      <c r="I2" s="80" t="str">
        <f>County!P1</f>
        <v>Independent</v>
      </c>
      <c r="J2" s="24" t="s">
        <v>1823</v>
      </c>
      <c r="K2" s="23"/>
      <c r="M2" s="25"/>
      <c r="O2" s="73"/>
      <c r="Q2" s="16"/>
      <c r="S2" s="16"/>
      <c r="U2" s="16"/>
      <c r="V2" s="16"/>
      <c r="W2" s="16"/>
      <c r="X2" s="170"/>
      <c r="Y2" s="171"/>
      <c r="Z2" s="171"/>
      <c r="AA2" s="16"/>
      <c r="AB2" s="170"/>
      <c r="AC2" s="171"/>
      <c r="AD2" s="171"/>
      <c r="AE2" s="16"/>
      <c r="AF2" s="1"/>
      <c r="AH2" s="1"/>
      <c r="AI2" s="1"/>
      <c r="AJ2" s="1"/>
      <c r="AK2" s="1"/>
      <c r="AM2" s="1"/>
    </row>
    <row r="3" spans="1:39">
      <c r="A3" t="str">
        <f>VLOOKUP(D3,State!$K$3:$AY$34,41,FALSE)</f>
        <v>North Dakota</v>
      </c>
      <c r="B3">
        <f>VLOOKUP(A3,State!$AY$3:$BA$35,3,FALSE)</f>
        <v>1</v>
      </c>
      <c r="C3" s="68" t="str">
        <f>IF(RANK(G3,G3:J3)=1,"Dem",IF(RANK(H3,G3:J3)=1,"Rep","Ind"))</f>
        <v>Dem</v>
      </c>
      <c r="D3" s="53">
        <f>MIN(State!K$3:K$35)</f>
        <v>8.9792458181523517E-3</v>
      </c>
      <c r="E3" s="54">
        <f>VLOOKUP(A3,State!$A$3:$J$34,10,FALSE)</f>
        <v>2881</v>
      </c>
      <c r="F3" s="54">
        <f>VLOOKUP(A3,State!$A$3:$C$34,3,FALSE)</f>
        <v>320851</v>
      </c>
      <c r="G3" s="52">
        <f>VLOOKUP(A3,State!$A$3:$M$34,13,FALSE)</f>
        <v>0.50229857472783312</v>
      </c>
      <c r="H3" s="52">
        <f>VLOOKUP(A3,State!$A$3:$O$34,15,FALSE)</f>
        <v>0.49331932890968083</v>
      </c>
      <c r="I3" s="52">
        <f>VLOOKUP(A3,State!$A$3:$Q$34,17,FALSE)</f>
        <v>0</v>
      </c>
      <c r="J3" s="59">
        <f t="shared" ref="J3:J12" si="0">1-G3-H3-I3</f>
        <v>4.3820963624860432E-3</v>
      </c>
      <c r="K3" s="52"/>
      <c r="M3" s="52"/>
      <c r="O3" s="52"/>
    </row>
    <row r="4" spans="1:39">
      <c r="A4" t="str">
        <f>VLOOKUP(D4,State!$K$3:$AY$34,41,FALSE)</f>
        <v>Nevada</v>
      </c>
      <c r="B4">
        <f>VLOOKUP(A4,State!$AY$3:$BA$35,3,FALSE)</f>
        <v>1</v>
      </c>
      <c r="C4" s="68" t="str">
        <f t="shared" ref="C4:C12" si="1">IF(RANK(G4,G4:J4)=1,"Dem",IF(RANK(H4,G4:J4)=1,"Rep","Ind"))</f>
        <v>Rep</v>
      </c>
      <c r="D4" s="53">
        <f>SMALL(State!K$3:K$35,2)</f>
        <v>1.1601465216149447E-2</v>
      </c>
      <c r="E4" s="54">
        <f>VLOOKUP(A4,State!$A$3:$J$34,10,FALSE)</f>
        <v>11576</v>
      </c>
      <c r="F4" s="54">
        <f>VLOOKUP(A4,State!$A$3:$C$34,3,FALSE)</f>
        <v>997805</v>
      </c>
      <c r="G4" s="52">
        <f>VLOOKUP(A4,State!$A$3:$M$34,13,FALSE)</f>
        <v>0.44706129955251778</v>
      </c>
      <c r="H4" s="52">
        <f>VLOOKUP(A4,State!$A$3:$O$34,15,FALSE)</f>
        <v>0.45866276476866724</v>
      </c>
      <c r="I4" s="52">
        <f>VLOOKUP(A4,State!$A$3:$Q$34,17,FALSE)</f>
        <v>0</v>
      </c>
      <c r="J4" s="59">
        <f t="shared" si="0"/>
        <v>9.4275935678814926E-2</v>
      </c>
      <c r="K4" s="52"/>
      <c r="M4" s="52"/>
      <c r="O4" s="52"/>
    </row>
    <row r="5" spans="1:39">
      <c r="A5" t="str">
        <f>VLOOKUP(D5,State!$K$3:$AY$34,41,FALSE)</f>
        <v>Arizona</v>
      </c>
      <c r="B5">
        <f>VLOOKUP(A5,State!$AY$3:$BA$35,3,FALSE)</f>
        <v>1</v>
      </c>
      <c r="C5" s="68" t="str">
        <f t="shared" si="1"/>
        <v>Rep</v>
      </c>
      <c r="D5" s="53">
        <f>SMALL(State!K$3:K$35,3)</f>
        <v>3.024346624902198E-2</v>
      </c>
      <c r="E5" s="54">
        <f>VLOOKUP(A5,State!$A$3:$J$34,10,FALSE)</f>
        <v>67915</v>
      </c>
      <c r="F5" s="54">
        <f>VLOOKUP(A5,State!$A$3:$C$34,3,FALSE)</f>
        <v>2245609</v>
      </c>
      <c r="G5" s="52">
        <f>VLOOKUP(A5,State!$A$3:$M$34,13,FALSE)</f>
        <v>0.46158614433768302</v>
      </c>
      <c r="H5" s="52">
        <f>VLOOKUP(A5,State!$A$3:$O$34,15,FALSE)</f>
        <v>0.49182961058670499</v>
      </c>
      <c r="I5" s="52">
        <f>VLOOKUP(A5,State!$A$3:$Q$34,17,FALSE)</f>
        <v>0</v>
      </c>
      <c r="J5" s="59">
        <f t="shared" si="0"/>
        <v>4.6584245075612041E-2</v>
      </c>
      <c r="K5" s="52"/>
      <c r="M5" s="52"/>
      <c r="O5" s="52"/>
    </row>
    <row r="6" spans="1:39">
      <c r="A6" t="str">
        <f>VLOOKUP(D6,State!$K$3:$AY$34,41,FALSE)</f>
        <v>Montana</v>
      </c>
      <c r="B6">
        <f>VLOOKUP(A6,State!$AY$3:$BA$35,3,FALSE)</f>
        <v>1</v>
      </c>
      <c r="C6" s="68" t="str">
        <f t="shared" si="1"/>
        <v>Dem</v>
      </c>
      <c r="D6" s="53">
        <f>SMALL(State!K$3:K$35,4)</f>
        <v>3.7180136030909382E-2</v>
      </c>
      <c r="E6" s="54">
        <f>VLOOKUP(A6,State!$A$3:$J$34,10,FALSE)</f>
        <v>18072</v>
      </c>
      <c r="F6" s="54">
        <f>VLOOKUP(A6,State!$A$3:$C$34,3,FALSE)</f>
        <v>486066</v>
      </c>
      <c r="G6" s="52">
        <f>VLOOKUP(A6,State!$A$3:$M$34,13,FALSE)</f>
        <v>0.48578382359597255</v>
      </c>
      <c r="H6" s="52">
        <f>VLOOKUP(A6,State!$A$3:$O$34,15,FALSE)</f>
        <v>0.44860368756506319</v>
      </c>
      <c r="I6" s="52">
        <f>VLOOKUP(A6,State!$A$3:$Q$34,17,FALSE)</f>
        <v>0</v>
      </c>
      <c r="J6" s="59">
        <f t="shared" si="0"/>
        <v>6.56124888389642E-2</v>
      </c>
      <c r="K6" s="52"/>
      <c r="M6" s="52"/>
      <c r="O6" s="52"/>
    </row>
    <row r="7" spans="1:39">
      <c r="A7" t="str">
        <f>VLOOKUP(D7,State!$K$3:$AY$34,41,FALSE)</f>
        <v>Wisconsin</v>
      </c>
      <c r="B7">
        <f>VLOOKUP(A7,State!$AY$3:$BA$35,3,FALSE)</f>
        <v>1</v>
      </c>
      <c r="C7" s="68" t="str">
        <f t="shared" si="1"/>
        <v>Dem</v>
      </c>
      <c r="D7" s="53">
        <f>SMALL(State!K$3:K$35,5)</f>
        <v>5.5485276022450902E-2</v>
      </c>
      <c r="E7" s="54">
        <f>VLOOKUP(A7,State!$A$3:$J$34,10,FALSE)</f>
        <v>166978</v>
      </c>
      <c r="F7" s="54">
        <f>VLOOKUP(A7,State!$A$3:$C$34,3,FALSE)</f>
        <v>3009411</v>
      </c>
      <c r="G7" s="52">
        <f>VLOOKUP(A7,State!$A$3:$M$34,13,FALSE)</f>
        <v>0.51408863727819165</v>
      </c>
      <c r="H7" s="52">
        <f>VLOOKUP(A7,State!$A$3:$O$34,15,FALSE)</f>
        <v>0.45860336125574075</v>
      </c>
      <c r="I7" s="52">
        <f>VLOOKUP(A7,State!$A$3:$Q$34,17,FALSE)</f>
        <v>0</v>
      </c>
      <c r="J7" s="59">
        <f t="shared" si="0"/>
        <v>2.73080014660676E-2</v>
      </c>
      <c r="K7" s="52"/>
      <c r="M7" s="52"/>
      <c r="O7" s="52"/>
    </row>
    <row r="8" spans="1:39">
      <c r="A8" t="str">
        <f>VLOOKUP(D8,State!$K$3:$AY$34,41,FALSE)</f>
        <v>New Mexico</v>
      </c>
      <c r="B8">
        <f>VLOOKUP(A8,State!$AY$3:$BA$35,3,FALSE)</f>
        <v>1</v>
      </c>
      <c r="C8" s="68" t="str">
        <f t="shared" si="1"/>
        <v>Dem</v>
      </c>
      <c r="D8" s="53">
        <f>SMALL(State!K$3:K$35,6)</f>
        <v>5.7306597644729514E-2</v>
      </c>
      <c r="E8" s="54">
        <f>VLOOKUP(A8,State!$A$3:$J$34,10,FALSE)</f>
        <v>44458</v>
      </c>
      <c r="F8" s="54">
        <f>VLOOKUP(A8,State!$A$3:$C$34,3,FALSE)</f>
        <v>775792</v>
      </c>
      <c r="G8" s="52">
        <f>VLOOKUP(A8,State!$A$3:$M$34,13,FALSE)</f>
        <v>0.51008131045434857</v>
      </c>
      <c r="H8" s="52">
        <f>VLOOKUP(A8,State!$A$3:$O$34,15,FALSE)</f>
        <v>0.45277471280961906</v>
      </c>
      <c r="I8" s="52">
        <f>VLOOKUP(A8,State!$A$3:$Q$34,17,FALSE)</f>
        <v>0</v>
      </c>
      <c r="J8" s="59">
        <f t="shared" si="0"/>
        <v>3.7143976736032369E-2</v>
      </c>
      <c r="K8" s="52"/>
      <c r="M8" s="52"/>
      <c r="O8" s="52"/>
    </row>
    <row r="9" spans="1:39">
      <c r="A9" t="str">
        <f>VLOOKUP(D9,State!$K$3:$AY$34,41,FALSE)</f>
        <v>Indiana</v>
      </c>
      <c r="B9">
        <f>VLOOKUP(A9,State!$AY$3:$BA$35,3,FALSE)</f>
        <v>1</v>
      </c>
      <c r="C9" s="68" t="str">
        <f t="shared" si="1"/>
        <v>Dem</v>
      </c>
      <c r="D9" s="53">
        <f>SMALL(State!K$3:K$35,7)</f>
        <v>5.7356680457399355E-2</v>
      </c>
      <c r="E9" s="54">
        <f>VLOOKUP(A9,State!$A$3:$J$34,10,FALSE)</f>
        <v>147051</v>
      </c>
      <c r="F9" s="54">
        <f>VLOOKUP(A9,State!$A$3:$C$34,3,FALSE)</f>
        <v>2563799</v>
      </c>
      <c r="G9" s="52">
        <f>VLOOKUP(A9,State!$A$3:$M$34,13,FALSE)</f>
        <v>0.50032354330429174</v>
      </c>
      <c r="H9" s="52">
        <f>VLOOKUP(A9,State!$A$3:$O$34,15,FALSE)</f>
        <v>0.44296686284689246</v>
      </c>
      <c r="I9" s="52">
        <f>VLOOKUP(A9,State!$A$3:$Q$34,17,FALSE)</f>
        <v>0</v>
      </c>
      <c r="J9" s="59">
        <f t="shared" si="0"/>
        <v>5.6709593848815798E-2</v>
      </c>
      <c r="K9" s="52"/>
      <c r="M9" s="52"/>
      <c r="O9" s="52"/>
    </row>
    <row r="10" spans="1:39">
      <c r="A10" t="str">
        <f>VLOOKUP(D10,State!$K$3:$AY$34,41,FALSE)</f>
        <v>Virginia</v>
      </c>
      <c r="B10">
        <f>VLOOKUP(A10,State!$AY$3:$BA$35,3,FALSE)</f>
        <v>1</v>
      </c>
      <c r="C10" s="68" t="str">
        <f t="shared" si="1"/>
        <v>Dem</v>
      </c>
      <c r="D10" s="53">
        <f>SMALL(State!K$3:K$35,8)</f>
        <v>5.9051400822051257E-2</v>
      </c>
      <c r="E10" s="54">
        <f>VLOOKUP(A10,State!$A$3:$J$34,10,FALSE)</f>
        <v>224525</v>
      </c>
      <c r="F10" s="54">
        <f>VLOOKUP(A10,State!$A$3:$C$34,3,FALSE)</f>
        <v>3802196</v>
      </c>
      <c r="G10" s="52">
        <f>VLOOKUP(A10,State!$A$3:$M$34,13,FALSE)</f>
        <v>0.52865949046287986</v>
      </c>
      <c r="H10" s="52">
        <f>VLOOKUP(A10,State!$A$3:$O$34,15,FALSE)</f>
        <v>0.46960808964082862</v>
      </c>
      <c r="I10" s="52">
        <f>VLOOKUP(A10,State!$A$3:$Q$34,17,FALSE)</f>
        <v>0</v>
      </c>
      <c r="J10" s="59">
        <f t="shared" si="0"/>
        <v>1.732419896291526E-3</v>
      </c>
      <c r="K10" s="52"/>
      <c r="M10" s="52"/>
      <c r="O10" s="52"/>
    </row>
    <row r="11" spans="1:39">
      <c r="A11" t="str">
        <f>VLOOKUP(D11,State!$K$3:$AY$34,41,FALSE)</f>
        <v>Ohio</v>
      </c>
      <c r="B11">
        <f>VLOOKUP(A11,State!$AY$3:$BA$35,3,FALSE)</f>
        <v>1</v>
      </c>
      <c r="C11" s="68" t="str">
        <f t="shared" si="1"/>
        <v>Dem</v>
      </c>
      <c r="D11" s="53">
        <f>SMALL(State!K$3:K$35,9)</f>
        <v>6.001364989290945E-2</v>
      </c>
      <c r="E11" s="54">
        <f>VLOOKUP(A11,State!$A$3:$J$34,10,FALSE)</f>
        <v>327022</v>
      </c>
      <c r="F11" s="54">
        <f>VLOOKUP(A11,State!$A$3:$C$34,3,FALSE)</f>
        <v>5449127</v>
      </c>
      <c r="G11" s="52">
        <f>VLOOKUP(A11,State!$A$3:$M$34,13,FALSE)</f>
        <v>0.50701075603486578</v>
      </c>
      <c r="H11" s="52">
        <f>VLOOKUP(A11,State!$A$3:$O$34,15,FALSE)</f>
        <v>0.44699710614195631</v>
      </c>
      <c r="I11" s="52">
        <f>VLOOKUP(A11,State!$A$3:$Q$34,17,FALSE)</f>
        <v>4.5992137823177917E-2</v>
      </c>
      <c r="J11" s="59">
        <f t="shared" si="0"/>
        <v>0</v>
      </c>
      <c r="K11" s="52"/>
      <c r="M11" s="52"/>
      <c r="O11" s="52"/>
    </row>
    <row r="12" spans="1:39">
      <c r="A12" t="str">
        <f>VLOOKUP(D12,State!$K$3:$AY$34,41,FALSE)</f>
        <v>Massachusetts</v>
      </c>
      <c r="B12">
        <f>VLOOKUP(A12,State!$AY$3:$BA$35,3,FALSE)</f>
        <v>1</v>
      </c>
      <c r="C12" s="68" t="str">
        <f t="shared" si="1"/>
        <v>Dem</v>
      </c>
      <c r="D12" s="53">
        <f>SMALL(State!K$3:K$35,10)</f>
        <v>7.5493109097170233E-2</v>
      </c>
      <c r="E12" s="54">
        <f>VLOOKUP(A12,State!$A$3:$J$34,10,FALSE)</f>
        <v>238298</v>
      </c>
      <c r="F12" s="54">
        <f>VLOOKUP(A12,State!$A$3:$C$34,3,FALSE)</f>
        <v>3156553</v>
      </c>
      <c r="G12" s="52">
        <f>VLOOKUP(A12,State!$A$3:$M$34,13,FALSE)</f>
        <v>0.53740456757735411</v>
      </c>
      <c r="H12" s="52">
        <f>VLOOKUP(A12,State!$A$3:$O$34,15,FALSE)</f>
        <v>0.46191145848018395</v>
      </c>
      <c r="I12" s="52">
        <f>VLOOKUP(A12,State!$A$3:$Q$34,17,FALSE)</f>
        <v>0</v>
      </c>
      <c r="J12" s="59">
        <f t="shared" si="0"/>
        <v>6.839739424619462E-4</v>
      </c>
      <c r="K12" s="52"/>
      <c r="M12" s="52"/>
      <c r="O12" s="52"/>
    </row>
    <row r="13" spans="1:39">
      <c r="D13" s="53"/>
      <c r="E13" s="53"/>
      <c r="F13" s="54"/>
      <c r="G13" s="54"/>
      <c r="H13" s="52"/>
      <c r="I13" s="52"/>
      <c r="J13" s="52"/>
      <c r="K13" s="52"/>
      <c r="L13" s="52"/>
      <c r="M13" s="52"/>
    </row>
    <row r="14" spans="1:39">
      <c r="A14" s="60" t="s">
        <v>258</v>
      </c>
    </row>
    <row r="15" spans="1:39">
      <c r="A15" t="s">
        <v>71</v>
      </c>
      <c r="B15" s="15" t="s">
        <v>1162</v>
      </c>
      <c r="C15" s="15" t="s">
        <v>1527</v>
      </c>
      <c r="D15" s="24" t="s">
        <v>833</v>
      </c>
      <c r="E15" s="68" t="s">
        <v>563</v>
      </c>
      <c r="F15" s="68" t="s">
        <v>1136</v>
      </c>
      <c r="G15" s="23" t="str">
        <f>County!N1</f>
        <v>Democratic</v>
      </c>
      <c r="H15" s="25" t="str">
        <f>County!O1</f>
        <v>Republican</v>
      </c>
      <c r="I15" s="80" t="str">
        <f>County!P1</f>
        <v>Independent</v>
      </c>
      <c r="J15" s="24" t="s">
        <v>1823</v>
      </c>
      <c r="K15" s="23"/>
      <c r="M15" s="25"/>
      <c r="O15" s="73"/>
      <c r="Q15" s="16"/>
      <c r="S15" s="16"/>
      <c r="U15" s="16"/>
      <c r="V15" s="16"/>
      <c r="W15" s="16"/>
      <c r="X15" s="170"/>
      <c r="Y15" s="170"/>
      <c r="Z15" s="170"/>
      <c r="AA15" s="16"/>
      <c r="AB15" s="170"/>
      <c r="AC15" s="170"/>
      <c r="AD15" s="170"/>
      <c r="AE15" s="16"/>
      <c r="AF15" s="1"/>
      <c r="AH15" s="1"/>
      <c r="AI15" s="1"/>
      <c r="AJ15" s="1"/>
      <c r="AK15" s="1"/>
      <c r="AM15" s="1"/>
    </row>
    <row r="16" spans="1:39">
      <c r="A16" t="str">
        <f>VLOOKUP(D16,State!$K$3:$AY$35,41,FALSE)</f>
        <v>Wyoming</v>
      </c>
      <c r="B16">
        <f>VLOOKUP(A16,State!$A$3:$B$35,2,FALSE)</f>
        <v>0</v>
      </c>
      <c r="C16" s="68" t="str">
        <f>IF(RANK(G16,G16:J16)=1,"Dem",IF(RANK(H16,G16:J16)=1,"Rep","Ind"))</f>
        <v>Rep</v>
      </c>
      <c r="D16" s="53">
        <f>MAX(State!K$3:K$35)</f>
        <v>0.54002254331010935</v>
      </c>
      <c r="E16" s="54">
        <f>VLOOKUP(A16,State!$A$3:$J$35,10,FALSE)</f>
        <v>132231</v>
      </c>
      <c r="F16" s="54">
        <f>VLOOKUP(A16,State!$A$3:$C$35,3,FALSE)</f>
        <v>244862</v>
      </c>
      <c r="G16" s="52">
        <f>VLOOKUP(A16,State!$A$3:$M$35,13,FALSE)</f>
        <v>0.2165260432406825</v>
      </c>
      <c r="H16" s="52">
        <f>VLOOKUP(A16,State!$A$3:$O$35,15,FALSE)</f>
        <v>0.75654858655079182</v>
      </c>
      <c r="I16" s="52">
        <f>VLOOKUP(A16,State!$A$3:$Q$35,17,FALSE)</f>
        <v>0</v>
      </c>
      <c r="J16" s="59">
        <f t="shared" ref="J16:J25" si="2">1-G16-H16-I16</f>
        <v>2.6925370208525701E-2</v>
      </c>
      <c r="K16" s="52"/>
      <c r="M16" s="52"/>
      <c r="O16" s="52"/>
    </row>
    <row r="17" spans="1:36">
      <c r="A17" t="str">
        <f>VLOOKUP(D17,State!$K$3:$AY$35,41,FALSE)</f>
        <v>Vermont</v>
      </c>
      <c r="B17">
        <f>VLOOKUP(A17,State!$A$3:$B$35,2,FALSE)</f>
        <v>0</v>
      </c>
      <c r="C17" s="68" t="str">
        <f t="shared" ref="C17:C25" si="3">IF(RANK(G17,G17:J17)=1,"Dem",IF(RANK(H17,G17:J17)=1,"Rep","Ind"))</f>
        <v>Ind</v>
      </c>
      <c r="D17" s="53">
        <f>LARGE(State!K$3:K$35,2)</f>
        <v>0.46167256267267481</v>
      </c>
      <c r="E17" s="54">
        <f>VLOOKUP(A17,State!$A$3:$J$35,10,FALSE)</f>
        <v>135855</v>
      </c>
      <c r="F17" s="54">
        <f>VLOOKUP(A17,State!$A$3:$C$35,3,FALSE)</f>
        <v>294267</v>
      </c>
      <c r="G17" s="52">
        <f>VLOOKUP(A17,State!$A$3:$M$35,13,FALSE)</f>
        <v>0</v>
      </c>
      <c r="H17" s="52">
        <f>VLOOKUP(A17,State!$A$3:$O$35,15,FALSE)</f>
        <v>0.24874688633112105</v>
      </c>
      <c r="I17" s="52">
        <f>VLOOKUP(A17,State!$A$3:$Q$35,17,FALSE)</f>
        <v>0.71041944900379583</v>
      </c>
      <c r="J17" s="59">
        <f t="shared" si="2"/>
        <v>4.0833664665083091E-2</v>
      </c>
      <c r="K17" s="52"/>
      <c r="M17" s="52"/>
      <c r="O17" s="52"/>
    </row>
    <row r="18" spans="1:36">
      <c r="A18" t="str">
        <f>VLOOKUP(D18,State!$K$3:$AY$35,41,FALSE)</f>
        <v>New York</v>
      </c>
      <c r="B18">
        <f>VLOOKUP(A18,State!$A$3:$B$35,2,FALSE)</f>
        <v>0</v>
      </c>
      <c r="C18" s="68" t="str">
        <f t="shared" si="3"/>
        <v>Dem</v>
      </c>
      <c r="D18" s="53">
        <f>LARGE(State!K$3:K$35,3)</f>
        <v>0.45864905464005901</v>
      </c>
      <c r="E18" s="54">
        <f>VLOOKUP(A18,State!$A$3:$J$35,10,FALSE)</f>
        <v>3063628</v>
      </c>
      <c r="F18" s="54">
        <f>VLOOKUP(A18,State!$A$3:$C$35,3,FALSE)</f>
        <v>6679678</v>
      </c>
      <c r="G18" s="52">
        <f>VLOOKUP(A18,State!$A$3:$M$35,13,FALSE)</f>
        <v>0.72194048874811034</v>
      </c>
      <c r="H18" s="52">
        <f>VLOOKUP(A18,State!$A$3:$O$35,15,FALSE)</f>
        <v>0.26329143410805134</v>
      </c>
      <c r="I18" s="52">
        <f>VLOOKUP(A18,State!$A$3:$Q$35,17,FALSE)</f>
        <v>0</v>
      </c>
      <c r="J18" s="59">
        <f t="shared" si="2"/>
        <v>1.4768077143838321E-2</v>
      </c>
      <c r="K18" s="52"/>
      <c r="M18" s="52"/>
      <c r="O18" s="52"/>
    </row>
    <row r="19" spans="1:36">
      <c r="A19" t="str">
        <f>VLOOKUP(D19,State!$K$3:$AY$35,41,FALSE)</f>
        <v>Delaware</v>
      </c>
      <c r="B19">
        <f>VLOOKUP(A19,State!$A$3:$B$35,2,FALSE)</f>
        <v>0</v>
      </c>
      <c r="C19" s="68" t="str">
        <f t="shared" si="3"/>
        <v>Dem</v>
      </c>
      <c r="D19" s="53">
        <f>LARGE(State!K$3:K$35,4)</f>
        <v>0.37465559912614144</v>
      </c>
      <c r="E19" s="54">
        <f>VLOOKUP(A19,State!$A$3:$J$35,10,FALSE)</f>
        <v>149715</v>
      </c>
      <c r="F19" s="54">
        <f>VLOOKUP(A19,State!$A$3:$C$35,3,FALSE)</f>
        <v>399607</v>
      </c>
      <c r="G19" s="52">
        <f>VLOOKUP(A19,State!$A$3:$M$35,13,FALSE)</f>
        <v>0.66419006674057257</v>
      </c>
      <c r="H19" s="52">
        <f>VLOOKUP(A19,State!$A$3:$O$35,15,FALSE)</f>
        <v>0.28953446761443119</v>
      </c>
      <c r="I19" s="52">
        <f>VLOOKUP(A19,State!$A$3:$Q$35,17,FALSE)</f>
        <v>3.8287617584276554E-2</v>
      </c>
      <c r="J19" s="59">
        <f t="shared" si="2"/>
        <v>7.987848060719685E-3</v>
      </c>
      <c r="K19" s="52"/>
      <c r="M19" s="52"/>
      <c r="O19" s="52"/>
    </row>
    <row r="20" spans="1:36">
      <c r="A20" t="str">
        <f>VLOOKUP(D20,State!$K$3:$AY$35,41,FALSE)</f>
        <v>Utah</v>
      </c>
      <c r="B20">
        <f>VLOOKUP(A20,State!$A$3:$B$35,2,FALSE)</f>
        <v>0</v>
      </c>
      <c r="C20" s="68" t="str">
        <f t="shared" si="3"/>
        <v>Rep</v>
      </c>
      <c r="D20" s="53">
        <f>LARGE(State!K$3:K$35,5)</f>
        <v>0.35329689810616932</v>
      </c>
      <c r="E20" s="54">
        <f>VLOOKUP(A20,State!$A$3:$J$35,10,FALSE)</f>
        <v>355735</v>
      </c>
      <c r="F20" s="54">
        <f>VLOOKUP(A20,State!$A$3:$C$35,3,FALSE)</f>
        <v>1006901</v>
      </c>
      <c r="G20" s="52">
        <f>VLOOKUP(A20,State!$A$3:$M$35,13,FALSE)</f>
        <v>0.29980405223552264</v>
      </c>
      <c r="H20" s="52">
        <f>VLOOKUP(A20,State!$A$3:$O$35,15,FALSE)</f>
        <v>0.65310095034169202</v>
      </c>
      <c r="I20" s="52">
        <f>VLOOKUP(A20,State!$A$3:$Q$35,17,FALSE)</f>
        <v>7.1228452449645001E-3</v>
      </c>
      <c r="J20" s="59">
        <f t="shared" si="2"/>
        <v>3.9972152177820831E-2</v>
      </c>
      <c r="K20" s="52"/>
      <c r="M20" s="52"/>
      <c r="O20" s="52"/>
    </row>
    <row r="21" spans="1:36">
      <c r="A21" t="str">
        <f>VLOOKUP(D21,State!$K$3:$AY$35,41,FALSE)</f>
        <v>Minnesota</v>
      </c>
      <c r="B21">
        <f>VLOOKUP(A21,State!$A$3:$B$35,2,FALSE)</f>
        <v>0</v>
      </c>
      <c r="C21" s="68" t="str">
        <f t="shared" si="3"/>
        <v>Dem</v>
      </c>
      <c r="D21" s="53">
        <f>LARGE(State!K$3:K$35,6)</f>
        <v>0.34700990817763183</v>
      </c>
      <c r="E21" s="54">
        <f>VLOOKUP(A21,State!$A$3:$J$35,10,FALSE)</f>
        <v>986621</v>
      </c>
      <c r="F21" s="54">
        <f>VLOOKUP(A21,State!$A$3:$C$35,3,FALSE)</f>
        <v>2843207</v>
      </c>
      <c r="G21" s="52">
        <f>VLOOKUP(A21,State!$A$3:$M$35,13,FALSE)</f>
        <v>0.65228982624198661</v>
      </c>
      <c r="H21" s="52">
        <f>VLOOKUP(A21,State!$A$3:$O$35,15,FALSE)</f>
        <v>0.30527991806435478</v>
      </c>
      <c r="I21" s="52">
        <f>VLOOKUP(A21,State!$A$3:$Q$35,17,FALSE)</f>
        <v>2.5864806888840665E-2</v>
      </c>
      <c r="J21" s="59">
        <f t="shared" si="2"/>
        <v>1.6565448804817938E-2</v>
      </c>
      <c r="K21" s="52"/>
      <c r="M21" s="52"/>
      <c r="O21" s="52"/>
    </row>
    <row r="22" spans="1:36">
      <c r="A22" t="str">
        <f>VLOOKUP(D22,State!$K$3:$AY$35,41,FALSE)</f>
        <v>Tennessee</v>
      </c>
      <c r="B22">
        <f>VLOOKUP(A22,State!$A$3:$B$35,2,FALSE)</f>
        <v>0</v>
      </c>
      <c r="C22" s="68" t="str">
        <f t="shared" si="3"/>
        <v>Rep</v>
      </c>
      <c r="D22" s="53">
        <f>LARGE(State!K$3:K$35,7)</f>
        <v>0.34484985205539403</v>
      </c>
      <c r="E22" s="54">
        <f>VLOOKUP(A22,State!$A$3:$J$35,10,FALSE)</f>
        <v>800561</v>
      </c>
      <c r="F22" s="54">
        <f>VLOOKUP(A22,State!$A$3:$C$35,3,FALSE)</f>
        <v>2321477</v>
      </c>
      <c r="G22" s="52">
        <f>VLOOKUP(A22,State!$A$3:$M$35,13,FALSE)</f>
        <v>0.30406590287131857</v>
      </c>
      <c r="H22" s="52">
        <f>VLOOKUP(A22,State!$A$3:$O$35,15,FALSE)</f>
        <v>0.64891575492671261</v>
      </c>
      <c r="I22" s="52">
        <f>VLOOKUP(A22,State!$A$3:$Q$35,17,FALSE)</f>
        <v>0</v>
      </c>
      <c r="J22" s="59">
        <f t="shared" si="2"/>
        <v>4.7018342201968766E-2</v>
      </c>
      <c r="K22" s="52"/>
      <c r="M22" s="52"/>
      <c r="O22" s="52"/>
    </row>
    <row r="23" spans="1:36">
      <c r="A23" t="str">
        <f>VLOOKUP(D23,State!$K$3:$AY$35,41,FALSE)</f>
        <v>Rhode Island</v>
      </c>
      <c r="B23">
        <f>VLOOKUP(A23,State!$A$3:$B$35,2,FALSE)</f>
        <v>0</v>
      </c>
      <c r="C23" s="68" t="str">
        <f t="shared" si="3"/>
        <v>Dem</v>
      </c>
      <c r="D23" s="53">
        <f>LARGE(State!K$3:K$35,8)</f>
        <v>0.29845835256307557</v>
      </c>
      <c r="E23" s="54">
        <f>VLOOKUP(A23,State!$A$3:$J$35,10,FALSE)</f>
        <v>124812</v>
      </c>
      <c r="F23" s="54">
        <f>VLOOKUP(A23,State!$A$3:$C$35,3,FALSE)</f>
        <v>418189</v>
      </c>
      <c r="G23" s="52">
        <f>VLOOKUP(A23,State!$A$3:$M$35,13,FALSE)</f>
        <v>0.64811365196119453</v>
      </c>
      <c r="H23" s="52">
        <f>VLOOKUP(A23,State!$A$3:$O$35,15,FALSE)</f>
        <v>0.34965529939811901</v>
      </c>
      <c r="I23" s="52">
        <f>VLOOKUP(A23,State!$A$3:$Q$35,17,FALSE)</f>
        <v>0</v>
      </c>
      <c r="J23" s="59">
        <f t="shared" si="2"/>
        <v>2.2310486406864616E-3</v>
      </c>
      <c r="K23" s="52"/>
      <c r="M23" s="52"/>
      <c r="O23" s="52"/>
    </row>
    <row r="24" spans="1:36">
      <c r="A24" t="str">
        <f>VLOOKUP(D24,State!$K$3:$AY$35,41,FALSE)</f>
        <v>Maryland</v>
      </c>
      <c r="B24">
        <f>VLOOKUP(A24,State!$A$3:$B$35,2,FALSE)</f>
        <v>0</v>
      </c>
      <c r="C24" s="68" t="str">
        <f t="shared" si="3"/>
        <v>Dem</v>
      </c>
      <c r="D24" s="53">
        <f>LARGE(State!K$3:K$35,9)</f>
        <v>0.29649358925184771</v>
      </c>
      <c r="E24" s="54">
        <f>VLOOKUP(A24,State!$A$3:$J$35,10,FALSE)</f>
        <v>780737</v>
      </c>
      <c r="F24" s="54">
        <f>VLOOKUP(A24,State!$A$3:$C$35,3,FALSE)</f>
        <v>2633234</v>
      </c>
      <c r="G24" s="52">
        <f>VLOOKUP(A24,State!$A$3:$M$35,13,FALSE)</f>
        <v>0.55977858405291747</v>
      </c>
      <c r="H24" s="52">
        <f>VLOOKUP(A24,State!$A$3:$O$35,15,FALSE)</f>
        <v>0.2632849948010697</v>
      </c>
      <c r="I24" s="52">
        <f>VLOOKUP(A24,State!$A$3:$Q$35,17,FALSE)</f>
        <v>0.16365199598668406</v>
      </c>
      <c r="J24" s="59">
        <f t="shared" si="2"/>
        <v>1.3284425159328761E-2</v>
      </c>
      <c r="K24" s="52"/>
      <c r="M24" s="52"/>
      <c r="O24" s="52"/>
    </row>
    <row r="25" spans="1:36">
      <c r="A25" t="str">
        <f>VLOOKUP(D25,State!$K$3:$AY$35,41,FALSE)</f>
        <v>Hawaii</v>
      </c>
      <c r="B25">
        <f>VLOOKUP(A25,State!$A$3:$B$35,2,FALSE)</f>
        <v>0</v>
      </c>
      <c r="C25" s="68" t="str">
        <f t="shared" si="3"/>
        <v>Dem</v>
      </c>
      <c r="D25" s="53">
        <f>LARGE(State!K$3:K$35,10)</f>
        <v>0.25203085836142192</v>
      </c>
      <c r="E25" s="54">
        <f>VLOOKUP(A25,State!$A$3:$J$35,10,FALSE)</f>
        <v>108495</v>
      </c>
      <c r="F25" s="54">
        <f>VLOOKUP(A25,State!$A$3:$C$35,3,FALSE)</f>
        <v>430483</v>
      </c>
      <c r="G25" s="52">
        <f>VLOOKUP(A25,State!$A$3:$M$35,13,FALSE)</f>
        <v>0.62601542918071096</v>
      </c>
      <c r="H25" s="52">
        <f>VLOOKUP(A25,State!$A$3:$O$35,15,FALSE)</f>
        <v>0.37398457081928904</v>
      </c>
      <c r="I25" s="52">
        <f>VLOOKUP(A25,State!$A$3:$Q$35,17,FALSE)</f>
        <v>0</v>
      </c>
      <c r="J25" s="59">
        <f t="shared" si="2"/>
        <v>0</v>
      </c>
      <c r="K25" s="52"/>
      <c r="M25" s="52"/>
      <c r="O25" s="52"/>
    </row>
    <row r="26" spans="1:36">
      <c r="C26" s="53"/>
      <c r="D26" s="54"/>
      <c r="E26" s="54"/>
      <c r="F26" s="52"/>
      <c r="G26" s="52"/>
      <c r="H26" s="52"/>
      <c r="I26" s="59"/>
      <c r="J26" s="52"/>
      <c r="L26" s="52"/>
      <c r="N26" s="52"/>
    </row>
    <row r="27" spans="1:36">
      <c r="A27" s="60" t="s">
        <v>1333</v>
      </c>
      <c r="C27" s="53"/>
      <c r="D27" s="53"/>
      <c r="E27" s="54"/>
      <c r="F27" s="54"/>
      <c r="G27" s="52"/>
      <c r="H27" s="52"/>
      <c r="I27" s="52"/>
      <c r="J27" s="52"/>
      <c r="K27" s="52"/>
      <c r="L27" s="52"/>
    </row>
    <row r="28" spans="1:36">
      <c r="A28" s="161" t="str">
        <f>County!N1</f>
        <v>Democratic</v>
      </c>
      <c r="B28" s="172"/>
      <c r="C28" s="172"/>
      <c r="D28" s="9"/>
      <c r="E28" s="173" t="str">
        <f>County!O1</f>
        <v>Republican</v>
      </c>
      <c r="F28" s="174"/>
      <c r="G28" s="174"/>
      <c r="H28" s="10"/>
      <c r="I28" s="175" t="str">
        <f>County!P1</f>
        <v>Independent</v>
      </c>
      <c r="J28" s="176"/>
      <c r="K28" s="176"/>
      <c r="L28" s="11"/>
      <c r="M28" s="170" t="str">
        <f>County!Q1</f>
        <v>Green</v>
      </c>
      <c r="N28" s="171"/>
      <c r="O28" s="171"/>
      <c r="P28" s="16"/>
      <c r="Q28" s="170" t="str">
        <f>County!R1</f>
        <v>Libertarian</v>
      </c>
      <c r="R28" s="171"/>
      <c r="S28" s="171"/>
      <c r="T28" s="16"/>
      <c r="U28" s="170" t="str">
        <f>County!T1</f>
        <v>Ind. American</v>
      </c>
      <c r="V28" s="171"/>
      <c r="W28" s="171"/>
      <c r="X28" s="16"/>
      <c r="Y28" s="170" t="str">
        <f>County!S1</f>
        <v>Constitution</v>
      </c>
      <c r="Z28" s="171"/>
      <c r="AA28" s="171"/>
      <c r="AB28" s="16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VLOOKUP(C29,State!M$3:AZ$35,39,FALSE)</f>
        <v>New York</v>
      </c>
      <c r="C29" s="27">
        <f>MAX(State!M3:M35)</f>
        <v>0.72194048874811034</v>
      </c>
      <c r="D29" s="16"/>
      <c r="E29" t="str">
        <f>VLOOKUP(G29,State!O$3:AZ$35,37,FALSE)</f>
        <v>Wyoming</v>
      </c>
      <c r="G29" s="27">
        <f>MAX(State!O3:O35)</f>
        <v>0.75654858655079182</v>
      </c>
      <c r="H29" s="10"/>
      <c r="I29" t="str">
        <f>VLOOKUP(K29,State!Q$3:AZ$35,35,FALSE)</f>
        <v>Vermont</v>
      </c>
      <c r="K29" s="27">
        <f>MAX(State!Q3:Q35)</f>
        <v>0.71041944900379583</v>
      </c>
      <c r="L29" s="11"/>
      <c r="M29" t="str">
        <f>VLOOKUP(O29,State!S$3:AZ$35,33,FALSE)</f>
        <v>West Virginia</v>
      </c>
      <c r="O29" s="27">
        <f>MAX(State!S$3:S$35)</f>
        <v>2.9558313947853059E-2</v>
      </c>
      <c r="P29" s="27"/>
      <c r="Q29" t="str">
        <f>VLOOKUP(S29,State!U$3:AZ$35,31,FALSE)</f>
        <v>Montana</v>
      </c>
      <c r="S29" s="27">
        <f>MAX(State!U3:U35)</f>
        <v>6.5612488838964256E-2</v>
      </c>
      <c r="T29" s="16"/>
      <c r="U29" t="str">
        <f>VLOOKUP(W29,State!Y$3:AZ$35,27,FALSE)</f>
        <v>New Mexico</v>
      </c>
      <c r="W29" s="27">
        <f>MAX(State!Y3:Y35)</f>
        <v>3.6348660465691837E-2</v>
      </c>
      <c r="Y29" t="str">
        <f>VLOOKUP(AA29,State!W$3:AZ$35,29,FALSE)</f>
        <v>Nevada</v>
      </c>
      <c r="AA29" s="27">
        <f>MAX(State!W3:W35)</f>
        <v>4.8899334038213879E-2</v>
      </c>
      <c r="AD29" s="27"/>
    </row>
    <row r="30" spans="1:36">
      <c r="A30" t="str">
        <f>VLOOKUP(C30,State!M$3:AZ$35,39,FALSE)</f>
        <v>Delaware</v>
      </c>
      <c r="B30" s="27"/>
      <c r="C30" s="27">
        <f>LARGE(State!M$3:M$35,2)</f>
        <v>0.66419006674057257</v>
      </c>
      <c r="D30" s="16"/>
      <c r="E30" t="str">
        <f>VLOOKUP(G30,State!O$3:AZ$35,37,FALSE)</f>
        <v>Utah</v>
      </c>
      <c r="F30" s="27"/>
      <c r="G30" s="27">
        <f>LARGE(State!O$3:O$35,2)</f>
        <v>0.65310095034169202</v>
      </c>
      <c r="H30" s="10"/>
      <c r="I30" t="str">
        <f>VLOOKUP(K30,State!Q$3:AZ$35,35,FALSE)</f>
        <v>Maine</v>
      </c>
      <c r="J30" s="27"/>
      <c r="K30" s="27">
        <f>LARGE(State!Q$3:Q$35,2)</f>
        <v>0.52894737217723686</v>
      </c>
      <c r="L30" s="11"/>
      <c r="M30" t="str">
        <f>VLOOKUP(O30,State!S$3:AZ$35,33,FALSE)</f>
        <v>Tennessee</v>
      </c>
      <c r="N30" s="27"/>
      <c r="O30" s="27">
        <f>LARGE(State!S$3:S$35,2)</f>
        <v>1.6572208124396668E-2</v>
      </c>
      <c r="P30" s="27"/>
      <c r="Q30" t="str">
        <f>VLOOKUP(S30,State!U$3:AZ$35,31,FALSE)</f>
        <v>Missouri</v>
      </c>
      <c r="R30" s="27"/>
      <c r="S30" s="27">
        <f>LARGE(State!U$3:U$35,2)</f>
        <v>6.0704536257888991E-2</v>
      </c>
      <c r="T30" s="16"/>
      <c r="U30" t="str">
        <f>VLOOKUP(W30,State!Y$3:AZ$35,27,FALSE)</f>
        <v>Arizona</v>
      </c>
      <c r="V30" s="27"/>
      <c r="W30" s="27">
        <f>LARGE(State!Y$3:Y$35,2)</f>
        <v>0</v>
      </c>
      <c r="Y30" t="str">
        <f>VLOOKUP(AA30,State!W$3:AZ$35,29,FALSE)</f>
        <v>Utah</v>
      </c>
      <c r="Z30" s="27"/>
      <c r="AA30" s="27">
        <f>LARGE(State!W$3:W$35,2)</f>
        <v>3.1686332618599045E-2</v>
      </c>
      <c r="AC30" s="27"/>
      <c r="AD30" s="27"/>
    </row>
    <row r="31" spans="1:36">
      <c r="A31" t="str">
        <f>VLOOKUP(C31,State!M$3:AZ$35,39,FALSE)</f>
        <v>Minnesota</v>
      </c>
      <c r="B31" s="27"/>
      <c r="C31" s="27">
        <f>LARGE(State!M$3:M$35,3)</f>
        <v>0.65228982624198661</v>
      </c>
      <c r="D31" s="16"/>
      <c r="E31" t="str">
        <f>VLOOKUP(G31,State!O$3:AZ$35,37,FALSE)</f>
        <v>Tennessee</v>
      </c>
      <c r="F31" s="27"/>
      <c r="G31" s="27">
        <f>LARGE(State!O$3:O$35,3)</f>
        <v>0.64891575492671261</v>
      </c>
      <c r="H31" s="10"/>
      <c r="I31" t="str">
        <f>VLOOKUP(K31,State!Q$3:AZ$35,35,FALSE)</f>
        <v>Maryland</v>
      </c>
      <c r="J31" s="27"/>
      <c r="K31" s="27">
        <f>LARGE(State!Q$3:Q$35,3)</f>
        <v>0.16365199598668406</v>
      </c>
      <c r="L31" s="11"/>
      <c r="M31" t="str">
        <f>VLOOKUP(O31,State!S$3:AZ$35,33,FALSE)</f>
        <v>Texas</v>
      </c>
      <c r="N31" s="27"/>
      <c r="O31" s="27">
        <f>LARGE(State!S$3:S$35,3)</f>
        <v>8.5703147509250694E-3</v>
      </c>
      <c r="P31" s="27"/>
      <c r="Q31" t="str">
        <f>VLOOKUP(S31,State!U$3:AZ$35,31,FALSE)</f>
        <v>Indiana</v>
      </c>
      <c r="R31" s="27"/>
      <c r="S31" s="27">
        <f>LARGE(State!U$3:U$35,3)</f>
        <v>5.6702573017619558E-2</v>
      </c>
      <c r="T31" s="16"/>
      <c r="U31" t="str">
        <f>VLOOKUP(W31,State!Y$3:AZ$35,27,FALSE)</f>
        <v>Arizona</v>
      </c>
      <c r="V31" s="27"/>
      <c r="W31" s="27">
        <f>LARGE(State!Y$3:Y$35,3)</f>
        <v>0</v>
      </c>
      <c r="Y31" t="str">
        <f>VLOOKUP(AA31,State!W$3:AZ$35,29,FALSE)</f>
        <v>Mississippi</v>
      </c>
      <c r="Z31" s="27"/>
      <c r="AA31" s="27">
        <f>LARGE(State!W$3:W$35,3)</f>
        <v>1.2307823655248847E-2</v>
      </c>
      <c r="AC31" s="27"/>
      <c r="AD31" s="27"/>
    </row>
    <row r="32" spans="1:36">
      <c r="A32" t="str">
        <f>VLOOKUP(C32,State!M$3:AZ$35,39,FALSE)</f>
        <v>Rhode Island</v>
      </c>
      <c r="B32" s="27"/>
      <c r="C32" s="27">
        <f>LARGE(State!M$3:M$35,4)</f>
        <v>0.64811365196119453</v>
      </c>
      <c r="D32" s="16"/>
      <c r="E32" t="str">
        <f>VLOOKUP(G32,State!O$3:AZ$35,37,FALSE)</f>
        <v>Nebraska</v>
      </c>
      <c r="F32" s="27"/>
      <c r="G32" s="27">
        <f>LARGE(State!O$3:O$35,4)</f>
        <v>0.57774432772150164</v>
      </c>
      <c r="H32" s="10"/>
      <c r="I32" t="str">
        <f>VLOOKUP(K32,State!Q$3:AZ$35,35,FALSE)</f>
        <v>Ohio</v>
      </c>
      <c r="J32" s="27"/>
      <c r="K32" s="27">
        <f>LARGE(State!Q$3:Q$35,4)</f>
        <v>4.5992137823177917E-2</v>
      </c>
      <c r="L32" s="11"/>
      <c r="M32" t="str">
        <f>VLOOKUP(O32,State!S$3:AZ$35,33,FALSE)</f>
        <v>Delaware</v>
      </c>
      <c r="N32" s="27"/>
      <c r="O32" s="27">
        <f>LARGE(State!S$3:S$35,4)</f>
        <v>7.9853456020540173E-3</v>
      </c>
      <c r="P32" s="27"/>
      <c r="Q32" t="str">
        <f>VLOOKUP(S32,State!U$3:AZ$35,31,FALSE)</f>
        <v>Arizona</v>
      </c>
      <c r="R32" s="27"/>
      <c r="S32" s="27">
        <f>LARGE(State!U$3:U$35,4)</f>
        <v>4.5470516015922627E-2</v>
      </c>
      <c r="T32" s="16"/>
      <c r="U32" t="str">
        <f>VLOOKUP(W32,State!Y$3:AZ$35,27,FALSE)</f>
        <v>Arizona</v>
      </c>
      <c r="V32" s="27"/>
      <c r="W32" s="27">
        <f>LARGE(State!Y$3:Y$35,4)</f>
        <v>0</v>
      </c>
      <c r="Y32" t="str">
        <f>VLOOKUP(AA32,State!W$3:AZ$35,29,FALSE)</f>
        <v>Tennessee</v>
      </c>
      <c r="Z32" s="27"/>
      <c r="AA32" s="27">
        <f>LARGE(State!W$3:W$35,4)</f>
        <v>8.0207557516184733E-3</v>
      </c>
      <c r="AC32" s="27"/>
      <c r="AD32" s="27"/>
    </row>
    <row r="33" spans="1:31">
      <c r="A33" t="str">
        <f>VLOOKUP(C33,State!M$3:AZ$35,39,FALSE)</f>
        <v>Hawaii</v>
      </c>
      <c r="B33" s="27"/>
      <c r="C33" s="27">
        <f>LARGE(State!M$3:M$35,5)</f>
        <v>0.62601542918071096</v>
      </c>
      <c r="D33" s="16"/>
      <c r="E33" t="str">
        <f>VLOOKUP(G33,State!O$3:AZ$35,37,FALSE)</f>
        <v>Mississippi</v>
      </c>
      <c r="F33" s="27"/>
      <c r="G33" s="27">
        <f>LARGE(State!O$3:O$35,5)</f>
        <v>0.57155629011056985</v>
      </c>
      <c r="H33" s="10"/>
      <c r="I33" t="str">
        <f>VLOOKUP(K33,State!Q$3:AZ$35,35,FALSE)</f>
        <v>Delaware</v>
      </c>
      <c r="J33" s="27"/>
      <c r="K33" s="27">
        <f>LARGE(State!Q$3:Q$35,5)</f>
        <v>3.8287617584276554E-2</v>
      </c>
      <c r="L33" s="11"/>
      <c r="M33" t="str">
        <f>VLOOKUP(O33,State!S$3:AZ$35,33,FALSE)</f>
        <v>New York</v>
      </c>
      <c r="N33" s="27"/>
      <c r="O33" s="27">
        <f>LARGE(State!S$3:S$35,5)</f>
        <v>6.3762055596093105E-3</v>
      </c>
      <c r="P33" s="27"/>
      <c r="Q33" t="str">
        <f>VLOOKUP(S33,State!U$3:AZ$35,31,FALSE)</f>
        <v>Wisconsin</v>
      </c>
      <c r="R33" s="27"/>
      <c r="S33" s="27">
        <f>LARGE(State!U$3:U$35,5)</f>
        <v>2.0681787898030546E-2</v>
      </c>
      <c r="T33" s="16"/>
      <c r="U33" t="str">
        <f>VLOOKUP(W33,State!Y$3:AZ$35,27,FALSE)</f>
        <v>Arizona</v>
      </c>
      <c r="V33" s="27"/>
      <c r="W33" s="27">
        <f>LARGE(State!Y$3:Y$35,5)</f>
        <v>0</v>
      </c>
      <c r="Y33" t="str">
        <f>VLOOKUP(AA33,State!W$3:AZ$35,29,FALSE)</f>
        <v>Michigan</v>
      </c>
      <c r="Z33" s="27"/>
      <c r="AA33" s="27">
        <f>LARGE(State!W$3:W$35,5)</f>
        <v>5.5960582155112123E-3</v>
      </c>
      <c r="AC33" s="27"/>
      <c r="AD33" s="27"/>
    </row>
    <row r="34" spans="1:31">
      <c r="B34" s="27"/>
      <c r="C34" s="27"/>
      <c r="D34" s="16"/>
      <c r="F34" s="27"/>
      <c r="G34" s="27"/>
      <c r="H34" s="10"/>
      <c r="J34" s="27"/>
      <c r="K34" s="27"/>
      <c r="L34" s="11"/>
      <c r="N34" s="27"/>
      <c r="O34" s="27"/>
      <c r="P34" s="27"/>
      <c r="R34" s="27"/>
      <c r="S34" s="27"/>
      <c r="T34" s="16"/>
      <c r="V34" s="27"/>
      <c r="W34" s="27"/>
      <c r="Z34" s="27"/>
      <c r="AA34" s="27"/>
      <c r="AC34" s="27"/>
      <c r="AD34" s="27"/>
    </row>
    <row r="35" spans="1:31">
      <c r="A35" s="93" t="s">
        <v>1788</v>
      </c>
      <c r="B35" s="23"/>
      <c r="C35" s="27"/>
      <c r="D35" s="27"/>
      <c r="E35" s="16"/>
      <c r="F35" s="23"/>
      <c r="G35" s="27"/>
      <c r="H35" s="27"/>
      <c r="I35" s="10"/>
      <c r="J35" s="23"/>
      <c r="K35" s="27"/>
      <c r="L35" s="27"/>
      <c r="M35" s="11"/>
      <c r="N35" s="23"/>
      <c r="O35" s="27"/>
      <c r="P35" s="27"/>
      <c r="Q35" s="27"/>
      <c r="R35" s="23"/>
      <c r="S35" s="27"/>
      <c r="T35" s="27"/>
      <c r="U35" s="16"/>
      <c r="V35" s="16"/>
      <c r="W35" s="16"/>
      <c r="X35" s="16"/>
      <c r="Y35" s="24"/>
      <c r="Z35" s="23"/>
      <c r="AA35" s="27"/>
      <c r="AB35" s="27"/>
      <c r="AC35" s="24"/>
      <c r="AD35" s="16"/>
      <c r="AE35" s="16"/>
    </row>
    <row r="36" spans="1:31" ht="12.75" customHeight="1">
      <c r="A36" t="str">
        <f>VLOOKUP(C36,State!M$3:AZ$35,39,FALSE)</f>
        <v>Vermont</v>
      </c>
      <c r="B36" s="27"/>
      <c r="C36" s="27">
        <f>MIN(State!M3:M35)</f>
        <v>0</v>
      </c>
      <c r="D36" s="16"/>
      <c r="E36" t="str">
        <f>VLOOKUP(G36,State!O$3:AZ$35,37,FALSE)</f>
        <v>Vermont</v>
      </c>
      <c r="F36" s="27"/>
      <c r="G36" s="27">
        <f>MIN(State!O3:O35)</f>
        <v>0.24874688633112105</v>
      </c>
      <c r="H36" s="10"/>
      <c r="I36" t="str">
        <f>VLOOKUP(K36,State!Q$3:AZ$35,35,FALSE)</f>
        <v>Arizona</v>
      </c>
      <c r="J36" s="27"/>
      <c r="K36" s="27">
        <f>MIN(State!Q3:Q35)</f>
        <v>0</v>
      </c>
      <c r="L36" s="11"/>
      <c r="M36" t="str">
        <f>VLOOKUP(O36,State!S$3:AZ$35,33,FALSE)</f>
        <v>Arizona</v>
      </c>
      <c r="N36" s="27"/>
      <c r="O36" s="27">
        <f>MIN(State!S3:S35)</f>
        <v>0</v>
      </c>
      <c r="P36" s="27"/>
      <c r="Q36" t="str">
        <f>VLOOKUP(S36,State!U$3:AZ$35,31,FALSE)</f>
        <v>California</v>
      </c>
      <c r="R36" s="27"/>
      <c r="S36" s="27">
        <f>MIN(State!U3:U35)</f>
        <v>0</v>
      </c>
      <c r="T36" s="16"/>
      <c r="U36" s="16"/>
      <c r="V36" s="16"/>
      <c r="W36" s="16"/>
      <c r="X36" s="24"/>
      <c r="Z36" s="27"/>
      <c r="AA36" s="27"/>
      <c r="AB36" s="24"/>
      <c r="AC36" s="16"/>
      <c r="AD36" s="16"/>
    </row>
    <row r="37" spans="1:31">
      <c r="A37" t="str">
        <f>VLOOKUP(C37,State!M$3:AZ$35,39,FALSE)</f>
        <v>Maine</v>
      </c>
      <c r="B37" s="27"/>
      <c r="C37" s="27">
        <f>SMALL(State!M$3:M$35,2)</f>
        <v>0.13260081730062417</v>
      </c>
      <c r="D37" s="16"/>
      <c r="E37" t="str">
        <f>VLOOKUP(G37,State!O$3:AZ$35,37,FALSE)</f>
        <v>Maryland</v>
      </c>
      <c r="F37" s="27"/>
      <c r="G37" s="27">
        <f>SMALL(State!O$3:O$35,2)</f>
        <v>0.2632849948010697</v>
      </c>
      <c r="H37" s="10"/>
      <c r="I37" t="s">
        <v>2063</v>
      </c>
      <c r="J37" s="27"/>
      <c r="K37" s="27">
        <f>SMALL(State!Q$3:Q$35,2)</f>
        <v>0</v>
      </c>
      <c r="L37" s="11"/>
      <c r="M37" t="str">
        <f>VLOOKUP(O37,State!S$3:AZ$35,33,FALSE)</f>
        <v>Arizona</v>
      </c>
      <c r="N37" s="27"/>
      <c r="O37" s="27">
        <f>SMALL(State!S$3:S$35,2)</f>
        <v>0</v>
      </c>
      <c r="P37" s="27"/>
      <c r="Q37" t="str">
        <f>VLOOKUP(S37,State!U$3:AZ$35,31,FALSE)</f>
        <v>California</v>
      </c>
      <c r="R37" s="27"/>
      <c r="S37" s="27">
        <f>SMALL(State!U$3:U$35,2)</f>
        <v>0</v>
      </c>
      <c r="T37" s="16"/>
      <c r="U37" s="16"/>
      <c r="V37" s="16"/>
      <c r="W37" s="16"/>
      <c r="X37" s="24"/>
      <c r="Z37" s="27"/>
      <c r="AA37" s="27"/>
      <c r="AB37" s="24"/>
      <c r="AC37" s="16"/>
      <c r="AD37" s="16"/>
    </row>
    <row r="38" spans="1:31">
      <c r="A38" t="str">
        <f>VLOOKUP(C38,State!M$3:AZ$35,39,FALSE)</f>
        <v>Wyoming</v>
      </c>
      <c r="B38" s="27"/>
      <c r="C38" s="27">
        <f>SMALL(State!M$3:M$35,3)</f>
        <v>0.2165260432406825</v>
      </c>
      <c r="D38" s="16"/>
      <c r="E38" t="str">
        <f>VLOOKUP(G38,State!O$3:AZ$35,37,FALSE)</f>
        <v>New York</v>
      </c>
      <c r="F38" s="27"/>
      <c r="G38" s="27">
        <f>SMALL(State!O$3:O$35,3)</f>
        <v>0.26329143410805134</v>
      </c>
      <c r="H38" s="10"/>
      <c r="I38" t="s">
        <v>1077</v>
      </c>
      <c r="J38" s="27"/>
      <c r="K38" s="27">
        <f>SMALL(State!Q$3:Q$35,3)</f>
        <v>0</v>
      </c>
      <c r="L38" s="11"/>
      <c r="M38" t="str">
        <f>VLOOKUP(O38,State!S$3:AZ$35,33,FALSE)</f>
        <v>Arizona</v>
      </c>
      <c r="N38" s="27"/>
      <c r="O38" s="27">
        <f>SMALL(State!S$3:S$35,3)</f>
        <v>0</v>
      </c>
      <c r="P38" s="27"/>
      <c r="Q38" t="str">
        <f>VLOOKUP(S38,State!U$3:AZ$35,31,FALSE)</f>
        <v>California</v>
      </c>
      <c r="R38" s="27"/>
      <c r="S38" s="27">
        <f>SMALL(State!U$3:U$35,3)</f>
        <v>0</v>
      </c>
      <c r="T38" s="16"/>
      <c r="U38" s="16"/>
      <c r="V38" s="16"/>
      <c r="W38" s="16"/>
      <c r="X38" s="24"/>
      <c r="Z38" s="27"/>
      <c r="AA38" s="27"/>
      <c r="AB38" s="24"/>
      <c r="AC38" s="16"/>
      <c r="AD38" s="16"/>
    </row>
    <row r="39" spans="1:31">
      <c r="A39" t="str">
        <f>VLOOKUP(C39,State!M$3:AZ$35,39,FALSE)</f>
        <v>Utah</v>
      </c>
      <c r="B39" s="27"/>
      <c r="C39" s="27">
        <f>SMALL(State!M$3:M$35,4)</f>
        <v>0.29980405223552264</v>
      </c>
      <c r="D39" s="16"/>
      <c r="E39" t="str">
        <f>VLOOKUP(G39,State!O$3:AZ$35,37,FALSE)</f>
        <v>Delaware</v>
      </c>
      <c r="F39" s="27"/>
      <c r="G39" s="27">
        <f>SMALL(State!O$3:O$35,4)</f>
        <v>0.28953446761443119</v>
      </c>
      <c r="H39" s="10"/>
      <c r="I39" t="str">
        <f>VLOOKUP(K39,State!Q$3:AZ$35,35,FALSE)</f>
        <v>Arizona</v>
      </c>
      <c r="J39" s="27"/>
      <c r="K39" s="27">
        <f>SMALL(State!Q$3:Q$35,4)</f>
        <v>0</v>
      </c>
      <c r="L39" s="11"/>
      <c r="M39" t="str">
        <f>VLOOKUP(O39,State!S$3:AZ$35,33,FALSE)</f>
        <v>Arizona</v>
      </c>
      <c r="N39" s="27"/>
      <c r="O39" s="27">
        <f>SMALL(State!S$3:S$35,4)</f>
        <v>0</v>
      </c>
      <c r="P39" s="27"/>
      <c r="Q39" t="str">
        <f>VLOOKUP(S39,State!U$3:AZ$35,31,FALSE)</f>
        <v>California</v>
      </c>
      <c r="R39" s="27"/>
      <c r="S39" s="27">
        <f>SMALL(State!U$3:U$35,4)</f>
        <v>0</v>
      </c>
      <c r="T39" s="16"/>
      <c r="U39" s="16"/>
      <c r="V39" s="16"/>
      <c r="W39" s="16"/>
      <c r="X39" s="24"/>
      <c r="Z39" s="27"/>
      <c r="AA39" s="27"/>
      <c r="AB39" s="24"/>
      <c r="AC39" s="16"/>
      <c r="AD39" s="16"/>
    </row>
    <row r="40" spans="1:31">
      <c r="A40" t="str">
        <f>VLOOKUP(C40,State!M$3:AZ$35,39,FALSE)</f>
        <v>Tennessee</v>
      </c>
      <c r="B40" s="27"/>
      <c r="C40" s="27">
        <f>SMALL(State!M$3:M$35,5)</f>
        <v>0.30406590287131857</v>
      </c>
      <c r="D40" s="16"/>
      <c r="E40" t="str">
        <f>VLOOKUP(G40,State!O$3:AZ$35,37,FALSE)</f>
        <v>Minnesota</v>
      </c>
      <c r="F40" s="27"/>
      <c r="G40" s="27">
        <f>SMALL(State!O$3:O$35,5)</f>
        <v>0.30527991806435478</v>
      </c>
      <c r="H40" s="10"/>
      <c r="I40" t="str">
        <f>VLOOKUP(K40,State!Q$3:AZ$35,35,FALSE)</f>
        <v>Arizona</v>
      </c>
      <c r="J40" s="27"/>
      <c r="K40" s="27">
        <f>SMALL(State!Q$3:Q$35,5)</f>
        <v>0</v>
      </c>
      <c r="L40" s="11"/>
      <c r="M40" t="str">
        <f>VLOOKUP(O40,State!S$3:AZ$35,33,FALSE)</f>
        <v>Arizona</v>
      </c>
      <c r="N40" s="27"/>
      <c r="O40" s="27">
        <f>SMALL(State!S$3:S$35,5)</f>
        <v>0</v>
      </c>
      <c r="P40" s="27"/>
      <c r="Q40" t="str">
        <f>VLOOKUP(S40,State!U$3:AZ$35,31,FALSE)</f>
        <v>California</v>
      </c>
      <c r="R40" s="27"/>
      <c r="S40" s="27">
        <f>SMALL(State!U$3:U$35,5)</f>
        <v>0</v>
      </c>
      <c r="T40" s="16"/>
      <c r="U40" s="16"/>
      <c r="V40" s="16"/>
      <c r="W40" s="16"/>
      <c r="X40" s="24"/>
      <c r="Z40" s="27"/>
      <c r="AA40" s="27"/>
      <c r="AB40" s="24"/>
      <c r="AC40" s="16"/>
      <c r="AD40" s="16"/>
    </row>
    <row r="41" spans="1:31">
      <c r="B41" s="27"/>
      <c r="C41" s="27"/>
      <c r="D41" s="16"/>
      <c r="F41" s="27"/>
      <c r="G41" s="27"/>
      <c r="H41" s="10"/>
      <c r="J41" s="27"/>
      <c r="K41" s="27"/>
      <c r="L41" s="11"/>
      <c r="N41" s="27"/>
      <c r="O41" s="27"/>
      <c r="P41" s="27"/>
      <c r="R41" s="27"/>
      <c r="S41" s="27"/>
      <c r="T41" s="16"/>
      <c r="U41" s="16"/>
      <c r="V41" s="16"/>
      <c r="W41" s="16"/>
      <c r="X41" s="24"/>
      <c r="Z41" s="27"/>
      <c r="AA41" s="27"/>
      <c r="AB41" s="24"/>
      <c r="AC41" s="16"/>
      <c r="AD41" s="16"/>
    </row>
    <row r="42" spans="1:31">
      <c r="A42" s="93" t="s">
        <v>2029</v>
      </c>
      <c r="B42" s="23"/>
      <c r="C42" s="27"/>
      <c r="D42" s="27"/>
      <c r="E42" s="16"/>
      <c r="F42" s="25"/>
      <c r="G42" s="10"/>
      <c r="H42" s="10"/>
      <c r="I42" s="10"/>
      <c r="J42" s="26"/>
      <c r="K42" s="11"/>
      <c r="L42" s="11"/>
      <c r="M42" s="11"/>
      <c r="N42" s="24"/>
      <c r="O42" s="16"/>
      <c r="P42" s="16"/>
      <c r="Q42" s="16"/>
      <c r="R42" s="24"/>
      <c r="S42" s="16"/>
      <c r="T42" s="16"/>
      <c r="U42" s="16"/>
      <c r="V42" s="16"/>
      <c r="W42" s="16"/>
      <c r="X42" s="16"/>
      <c r="Y42" s="24"/>
      <c r="Z42" s="24"/>
      <c r="AA42" s="16"/>
      <c r="AB42" s="16"/>
      <c r="AC42" s="24"/>
      <c r="AD42" s="16"/>
      <c r="AE42" s="16"/>
    </row>
    <row r="43" spans="1:31" ht="12.75" customHeight="1">
      <c r="A43" t="str">
        <f>VLOOKUP(C43,County!$J$2:$AP$1948,33,FALSE)</f>
        <v>Bronx</v>
      </c>
      <c r="B43" t="str">
        <f>VLOOKUP(C43,County!$J$2:$AQ$1948,34,FALSE)</f>
        <v>NY</v>
      </c>
      <c r="C43" s="2">
        <f>MAX(County!J1:J1948)</f>
        <v>0.93091791777584021</v>
      </c>
      <c r="E43" t="str">
        <f>VLOOKUP(G43,County!$K$2:$AP$1948,32,FALSE)</f>
        <v>King</v>
      </c>
      <c r="F43" t="str">
        <f>VLOOKUP(G43,County!$K$2:$AQ$1948,33,FALSE)</f>
        <v>TX</v>
      </c>
      <c r="G43" s="2">
        <f>MAX(County!K1:K1948)</f>
        <v>0.95901639344262291</v>
      </c>
      <c r="H43" s="2"/>
      <c r="I43" t="str">
        <f>VLOOKUP(K43,County!$L$2:$AP$1948,31,FALSE)</f>
        <v>Windham</v>
      </c>
      <c r="J43" t="str">
        <f>VLOOKUP(K43,County!$L$2:$AQ$1948,32,FALSE)</f>
        <v>VT</v>
      </c>
      <c r="K43" s="2">
        <f>MAX(County!L1:L1948)</f>
        <v>0.74696328012286495</v>
      </c>
      <c r="L43" s="2"/>
      <c r="M43" t="str">
        <f>VLOOKUP(O43,County!$AK$2:$AP$1948,6,FALSE)</f>
        <v>Gilmer</v>
      </c>
      <c r="N43" t="str">
        <f>VLOOKUP(O43,County!$AK$2:$AQ$1948,7,FALSE)</f>
        <v>WV</v>
      </c>
      <c r="O43" s="2">
        <f>MAX(County!AK1:AK1948)</f>
        <v>9.4145569620253167E-2</v>
      </c>
      <c r="P43" s="2"/>
      <c r="Q43" t="str">
        <f>VLOOKUP(S43,County!$AL$2:$AP$1948,5,FALSE)</f>
        <v>Sanders</v>
      </c>
      <c r="R43" t="str">
        <f>VLOOKUP(S43,County!$AL$2:$AQ$1948,6,FALSE)</f>
        <v>MT</v>
      </c>
      <c r="S43" s="2">
        <f>MAX(County!AL1:AL1948)</f>
        <v>0.11650159476246433</v>
      </c>
      <c r="T43" s="2"/>
      <c r="U43" t="str">
        <f>VLOOKUP(W43,County!$AM$2:$AP$1948,4,FALSE)</f>
        <v>Catron</v>
      </c>
      <c r="V43" t="str">
        <f>VLOOKUP(W43,County!$AM$2:$AQ$1948,5,FALSE)</f>
        <v>NM</v>
      </c>
      <c r="W43" s="2">
        <f>MAX(County!AM1:AM1948)</f>
        <v>6.4163498098859309E-2</v>
      </c>
      <c r="X43" s="2"/>
      <c r="Y43" t="str">
        <f>VLOOKUP(AA43,County!$AN$2:$AQ$1948,3,FALSE)</f>
        <v>Mineral</v>
      </c>
      <c r="Z43" t="str">
        <f>VLOOKUP(AA43,County!$AN$2:$AQ$1948,4,FALSE)</f>
        <v>NV</v>
      </c>
      <c r="AA43" s="2">
        <f>MAX(County!AN1:AN1948)</f>
        <v>9.5544554455445546E-2</v>
      </c>
      <c r="AB43" s="2"/>
    </row>
    <row r="44" spans="1:31">
      <c r="A44" t="str">
        <f>VLOOKUP(C44,County!$J$2:$AP$1948,33,FALSE)</f>
        <v>Petersburg</v>
      </c>
      <c r="B44" t="str">
        <f>VLOOKUP(C44,County!$J$2:$AQ$1948,34,FALSE)</f>
        <v>VA</v>
      </c>
      <c r="C44" s="2">
        <f>LARGE(County!J1:J1948,2)</f>
        <v>0.89642257522923929</v>
      </c>
      <c r="E44" t="str">
        <f>VLOOKUP(G44,County!$K$2:$AP$1948,32,FALSE)</f>
        <v>Roberts</v>
      </c>
      <c r="F44" t="str">
        <f>VLOOKUP(G44,County!$K$2:$AQ$1948,33,FALSE)</f>
        <v>TX</v>
      </c>
      <c r="G44" s="2">
        <f>LARGE(County!K1:K1948,2)</f>
        <v>0.91129032258064513</v>
      </c>
      <c r="I44" t="str">
        <f>VLOOKUP(K44,County!$L$2:$AP$1948,31,FALSE)</f>
        <v>Washington</v>
      </c>
      <c r="J44" t="str">
        <f>VLOOKUP(K44,County!$L$2:$AQ$1948,32,FALSE)</f>
        <v>VT</v>
      </c>
      <c r="K44" s="2">
        <f>LARGE(County!L1:L1948,2)</f>
        <v>0.74229295405116169</v>
      </c>
      <c r="M44" t="str">
        <f>VLOOKUP(O44,County!$AK$2:$AP$1948,6,FALSE)</f>
        <v>Pocahontas</v>
      </c>
      <c r="N44" t="str">
        <f>VLOOKUP(O44,County!$AK$2:$AQ$1948,7,FALSE)</f>
        <v>WV</v>
      </c>
      <c r="O44" s="2">
        <f>LARGE(County!AK1:AK1948,2)</f>
        <v>6.9372481289579735E-2</v>
      </c>
      <c r="P44" s="2"/>
      <c r="Q44" t="str">
        <f>VLOOKUP(S44,County!$AL$2:$AP$1948,5,FALSE)</f>
        <v>Treasure</v>
      </c>
      <c r="R44" t="str">
        <f>VLOOKUP(S44,County!$AL$2:$AQ$1948,6,FALSE)</f>
        <v>MT</v>
      </c>
      <c r="S44" s="2">
        <f>LARGE(County!AL1:AL1948,2)</f>
        <v>0.11471861471861472</v>
      </c>
      <c r="U44" t="str">
        <f>VLOOKUP(W44,County!$AM$2:$AP$1948,4,FALSE)</f>
        <v>Luna</v>
      </c>
      <c r="V44" t="str">
        <f>VLOOKUP(W44,County!$AM$2:$AQ$1948,5,FALSE)</f>
        <v>NM</v>
      </c>
      <c r="W44" s="2">
        <f>LARGE(County!AM1:AM1948,2)</f>
        <v>5.6481105241771634E-2</v>
      </c>
      <c r="Y44" t="str">
        <f>VLOOKUP(AA44,County!$AN$2:$AQ$1948,3,FALSE)</f>
        <v>Nye</v>
      </c>
      <c r="Z44" t="str">
        <f>VLOOKUP(AA44,County!$AN$2:$AQ$1948,4,FALSE)</f>
        <v>NV</v>
      </c>
      <c r="AA44" s="2">
        <f>LARGE(County!AN1:AN1948,2)</f>
        <v>9.4636858565967805E-2</v>
      </c>
    </row>
    <row r="45" spans="1:31">
      <c r="A45" t="str">
        <f>VLOOKUP(C45,County!$J$2:$AP$1948,33,FALSE)</f>
        <v>San Francisco</v>
      </c>
      <c r="B45" t="str">
        <f>VLOOKUP(C45,County!$J$2:$AQ$1948,34,FALSE)</f>
        <v>CA</v>
      </c>
      <c r="C45" s="2">
        <f>LARGE(County!J2:J1949,3)</f>
        <v>0.88515440291255099</v>
      </c>
      <c r="D45"/>
      <c r="E45" t="str">
        <f>VLOOKUP(G45,County!$K$2:$AP$1948,32,FALSE)</f>
        <v>Ochiltree</v>
      </c>
      <c r="F45" t="str">
        <f>VLOOKUP(G45,County!$K$2:$AQ$1948,33,FALSE)</f>
        <v>TX</v>
      </c>
      <c r="G45" s="2">
        <f>LARGE(County!K2:K1949,3)</f>
        <v>0.90569877883310723</v>
      </c>
      <c r="I45" t="str">
        <f>VLOOKUP(K45,County!$L$2:$AP$1948,31,FALSE)</f>
        <v>Chittenden</v>
      </c>
      <c r="J45" t="str">
        <f>VLOOKUP(K45,County!$L$2:$AQ$1948,32,FALSE)</f>
        <v>VT</v>
      </c>
      <c r="K45" s="2">
        <f>LARGE(County!L2:L1949,3)</f>
        <v>0.73686651209009602</v>
      </c>
      <c r="M45" t="str">
        <f>VLOOKUP(O45,County!$AK$2:$AP$1948,6,FALSE)</f>
        <v>Webster</v>
      </c>
      <c r="N45" t="str">
        <f>VLOOKUP(O45,County!$AK$2:$AQ$1948,7,FALSE)</f>
        <v>WV</v>
      </c>
      <c r="O45" s="2">
        <f>LARGE(County!AK2:AK1949,3)</f>
        <v>5.5355859094176854E-2</v>
      </c>
      <c r="P45" s="2"/>
      <c r="Q45" t="str">
        <f>VLOOKUP(S45,County!$AL$2:$AP$1948,5,FALSE)</f>
        <v>Fallon</v>
      </c>
      <c r="R45" t="str">
        <f>VLOOKUP(S45,County!$AL$2:$AQ$1948,6,FALSE)</f>
        <v>MT</v>
      </c>
      <c r="S45" s="2">
        <f>LARGE(County!AL2:AL1949,3)</f>
        <v>0.10938602681721948</v>
      </c>
      <c r="U45" t="str">
        <f>VLOOKUP(W45,County!$AM$2:$AP$1948,4,FALSE)</f>
        <v>Sierra</v>
      </c>
      <c r="V45" t="str">
        <f>VLOOKUP(W45,County!$AM$2:$AQ$1948,5,FALSE)</f>
        <v>NM</v>
      </c>
      <c r="W45" s="2">
        <f>LARGE(County!AM2:AM1949,3)</f>
        <v>5.369526451357242E-2</v>
      </c>
      <c r="Y45" t="str">
        <f>VLOOKUP(AA45,County!$AN$2:$AQ$1948,3,FALSE)</f>
        <v>Esmeralda</v>
      </c>
      <c r="Z45" t="str">
        <f>VLOOKUP(AA45,County!$AN$2:$AQ$1948,4,FALSE)</f>
        <v>NV</v>
      </c>
      <c r="AA45" s="2">
        <f>LARGE(County!AN2:AN1949,3)</f>
        <v>8.755760368663594E-2</v>
      </c>
    </row>
    <row r="46" spans="1:31">
      <c r="A46" t="str">
        <f>VLOOKUP(C46,County!$J$2:$AP$1948,33,FALSE)</f>
        <v>Kings</v>
      </c>
      <c r="B46" t="str">
        <f>VLOOKUP(C46,County!$J$2:$AQ$1948,34,FALSE)</f>
        <v>NY</v>
      </c>
      <c r="C46" s="2">
        <f>LARGE(County!J2:J1950,4)</f>
        <v>0.87092106162565608</v>
      </c>
      <c r="D46"/>
      <c r="E46" t="str">
        <f>VLOOKUP(G46,County!$K$2:$AP$1948,32,FALSE)</f>
        <v>Hansford</v>
      </c>
      <c r="F46" t="str">
        <f>VLOOKUP(G46,County!$K$2:$AQ$1948,33,FALSE)</f>
        <v>TX</v>
      </c>
      <c r="G46" s="2">
        <f>LARGE(County!K2:K1950,4)</f>
        <v>0.90062761506276146</v>
      </c>
      <c r="I46" t="str">
        <f>VLOOKUP(K46,County!$L$2:$AP$1948,31,FALSE)</f>
        <v>Lamoille</v>
      </c>
      <c r="J46" t="str">
        <f>VLOOKUP(K46,County!$L$2:$AQ$1948,32,FALSE)</f>
        <v>VT</v>
      </c>
      <c r="K46" s="2">
        <f>LARGE(County!L2:L1950,4)</f>
        <v>0.73668614003894672</v>
      </c>
      <c r="M46" t="str">
        <f>VLOOKUP(O46,County!$AK$2:$AP$1948,6,FALSE)</f>
        <v>Calhoun</v>
      </c>
      <c r="N46" t="str">
        <f>VLOOKUP(O46,County!$AK$2:$AQ$1948,7,FALSE)</f>
        <v>WV</v>
      </c>
      <c r="O46" s="2">
        <f>LARGE(County!AK2:AK1950,4)</f>
        <v>5.3867403314917128E-2</v>
      </c>
      <c r="P46" s="2"/>
      <c r="Q46" t="str">
        <f>VLOOKUP(S46,County!$AL$2:$AP$1948,5,FALSE)</f>
        <v>Rush</v>
      </c>
      <c r="R46" t="str">
        <f>VLOOKUP(S46,County!$AL$2:$AQ$1948,6,FALSE)</f>
        <v>IN</v>
      </c>
      <c r="S46" s="2">
        <f>LARGE(County!AL2:AL1950,4)</f>
        <v>0.10733556949103107</v>
      </c>
      <c r="U46" t="str">
        <f>VLOOKUP(W46,County!$AM$2:$AP$1948,4,FALSE)</f>
        <v>Otero</v>
      </c>
      <c r="V46" t="str">
        <f>VLOOKUP(W46,County!$AM$2:$AQ$1948,5,FALSE)</f>
        <v>NM</v>
      </c>
      <c r="W46" s="2">
        <f>LARGE(County!AM2:AM1950,4)</f>
        <v>5.2477101361267139E-2</v>
      </c>
      <c r="Y46" t="str">
        <f>VLOOKUP(AA46,County!$AN$2:$AQ$1948,3,FALSE)</f>
        <v>Pershing</v>
      </c>
      <c r="Z46" t="str">
        <f>VLOOKUP(AA46,County!$AN$2:$AQ$1948,4,FALSE)</f>
        <v>NV</v>
      </c>
      <c r="AA46" s="2">
        <f>LARGE(County!AN2:AN1950,4)</f>
        <v>8.6652314316469317E-2</v>
      </c>
    </row>
    <row r="47" spans="1:31">
      <c r="A47" t="str">
        <f>VLOOKUP(C47,County!$J$2:$AP$1948,33,FALSE)</f>
        <v>New York</v>
      </c>
      <c r="B47" t="str">
        <f>VLOOKUP(C47,County!$J$2:$AQ$1948,34,FALSE)</f>
        <v>NY</v>
      </c>
      <c r="C47" s="2">
        <f>LARGE(County!J2:J1950,5)</f>
        <v>0.86835779757707843</v>
      </c>
      <c r="D47"/>
      <c r="E47" t="str">
        <f>VLOOKUP(G47,County!$K$2:$AP$1948,32,FALSE)</f>
        <v>Glasscock</v>
      </c>
      <c r="F47" t="str">
        <f>VLOOKUP(G47,County!$K$2:$AQ$1948,33,FALSE)</f>
        <v>TX</v>
      </c>
      <c r="G47" s="2">
        <f>LARGE(County!K2:K1950,5)</f>
        <v>0.89963503649635035</v>
      </c>
      <c r="I47" t="str">
        <f>VLOOKUP(K47,County!$L$2:$AP$1948,31,FALSE)</f>
        <v>Addison</v>
      </c>
      <c r="J47" t="str">
        <f>VLOOKUP(K47,County!$L$2:$AQ$1948,32,FALSE)</f>
        <v>VT</v>
      </c>
      <c r="K47" s="2">
        <f>LARGE(County!L2:L1950,5)</f>
        <v>0.72402908516994535</v>
      </c>
      <c r="M47" t="str">
        <f>VLOOKUP(O47,County!$AK$2:$AP$1948,6,FALSE)</f>
        <v>Monongalia</v>
      </c>
      <c r="N47" t="str">
        <f>VLOOKUP(O47,County!$AK$2:$AQ$1948,7,FALSE)</f>
        <v>WV</v>
      </c>
      <c r="O47" s="2">
        <f>LARGE(County!AK2:AK1950,5)</f>
        <v>4.6069233257845357E-2</v>
      </c>
      <c r="P47" s="2"/>
      <c r="Q47" t="str">
        <f>VLOOKUP(S47,County!$AL$2:$AP$1948,5,FALSE)</f>
        <v>Wibaux</v>
      </c>
      <c r="R47" t="str">
        <f>VLOOKUP(S47,County!$AL$2:$AQ$1948,6,FALSE)</f>
        <v>MT</v>
      </c>
      <c r="S47" s="2">
        <f>LARGE(County!AL2:AL1950,5)</f>
        <v>0.10294117647058823</v>
      </c>
      <c r="U47" t="str">
        <f>VLOOKUP(W47,County!$AM$2:$AP$1948,4,FALSE)</f>
        <v>Dona Ana</v>
      </c>
      <c r="V47" t="str">
        <f>VLOOKUP(W47,County!$AM$2:$AQ$1948,5,FALSE)</f>
        <v>NM</v>
      </c>
      <c r="W47" s="2">
        <f>LARGE(County!AM2:AM1950,5)</f>
        <v>5.1217077478307609E-2</v>
      </c>
      <c r="Y47" t="str">
        <f>VLOOKUP(AA47,County!$AN$2:$AQ$1948,3,FALSE)</f>
        <v>Lincoln</v>
      </c>
      <c r="Z47" t="str">
        <f>VLOOKUP(AA47,County!$AN$2:$AQ$1948,4,FALSE)</f>
        <v>NV</v>
      </c>
      <c r="AA47" s="2">
        <f>LARGE(County!AN2:AN1950,5)</f>
        <v>7.605633802816901E-2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93" t="s">
        <v>2170</v>
      </c>
    </row>
    <row r="50" spans="1:31" ht="12.75" customHeight="1">
      <c r="A50" t="str">
        <f>VLOOKUP(C50,County!$J$2:$AP$1948,33,FALSE)</f>
        <v>Addison</v>
      </c>
      <c r="B50" t="str">
        <f>VLOOKUP(C50,County!$J$2:$AQ$1948,34,FALSE)</f>
        <v>VT</v>
      </c>
      <c r="C50" s="2">
        <f>MIN(County!J1:J1948)</f>
        <v>0</v>
      </c>
      <c r="D50"/>
      <c r="E50" t="str">
        <f>VLOOKUP(G50,County!$K$2:$AP$1948,32,FALSE)</f>
        <v>Bronx</v>
      </c>
      <c r="F50" t="str">
        <f>VLOOKUP(G50,County!$K$2:$AQ$1948,33,FALSE)</f>
        <v>NY</v>
      </c>
      <c r="G50" s="2">
        <f>MIN(County!K1:K1948)</f>
        <v>6.2619667638973781E-2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VLOOKUP(C51,County!$J$2:$AP$1948,33,FALSE)</f>
        <v>Addison</v>
      </c>
      <c r="B51" t="str">
        <f>VLOOKUP(C51,County!$J$2:$AQ$1948,34,FALSE)</f>
        <v>VT</v>
      </c>
      <c r="C51" s="2">
        <f>SMALL(County!J1:J1948,2)</f>
        <v>0</v>
      </c>
      <c r="D51"/>
      <c r="E51" t="str">
        <f>VLOOKUP(G51,County!$K$2:$AP$1948,32,FALSE)</f>
        <v>Prince George's</v>
      </c>
      <c r="F51" t="str">
        <f>VLOOKUP(G51,County!$K$2:$AQ$1948,33,FALSE)</f>
        <v>MD</v>
      </c>
      <c r="G51" s="2">
        <f>SMALL(County!K1:K1948,2)</f>
        <v>6.6764630718119083E-2</v>
      </c>
      <c r="I51" s="90"/>
      <c r="K51" s="2"/>
    </row>
    <row r="52" spans="1:31">
      <c r="A52" t="str">
        <f>VLOOKUP(C52,County!$J$2:$AP$1948,33,FALSE)</f>
        <v>Addison</v>
      </c>
      <c r="B52" t="str">
        <f>VLOOKUP(C52,County!$J$2:$AQ$1948,34,FALSE)</f>
        <v>VT</v>
      </c>
      <c r="C52" s="2">
        <f>SMALL(County!J2:J1949,3)</f>
        <v>0</v>
      </c>
      <c r="D52"/>
      <c r="E52" t="str">
        <f>VLOOKUP(G52,County!$K$2:$AP$1948,32,FALSE)</f>
        <v>Baltimore City</v>
      </c>
      <c r="F52" t="str">
        <f>VLOOKUP(G52,County!$K$2:$AQ$1948,33,FALSE)</f>
        <v>MD</v>
      </c>
      <c r="G52" s="2">
        <f>SMALL(County!K2:K1949,3)</f>
        <v>6.9105276261923324E-2</v>
      </c>
      <c r="I52" s="89"/>
      <c r="K52" s="2"/>
    </row>
    <row r="53" spans="1:31">
      <c r="A53" t="str">
        <f>VLOOKUP(C53,County!$J$2:$AP$1948,33,FALSE)</f>
        <v>Addison</v>
      </c>
      <c r="B53" t="str">
        <f>VLOOKUP(C53,County!$J$2:$AQ$1948,34,FALSE)</f>
        <v>VT</v>
      </c>
      <c r="C53" s="2">
        <f>SMALL(County!J2:J1950,4)</f>
        <v>0</v>
      </c>
      <c r="D53"/>
      <c r="E53" t="str">
        <f>VLOOKUP(G53,County!$K$2:$AP$1948,32,FALSE)</f>
        <v>Petersburg</v>
      </c>
      <c r="F53" t="str">
        <f>VLOOKUP(G53,County!$K$2:$AQ$1948,33,FALSE)</f>
        <v>VA</v>
      </c>
      <c r="G53" s="2">
        <f>SMALL(County!K2:K1950,4)</f>
        <v>0.10131731886865555</v>
      </c>
      <c r="K53" s="2"/>
    </row>
    <row r="54" spans="1:31">
      <c r="A54" t="str">
        <f>VLOOKUP(C54,County!$J$2:$AP$1948,33,FALSE)</f>
        <v>Addison</v>
      </c>
      <c r="B54" t="str">
        <f>VLOOKUP(C54,County!$J$2:$AQ$1948,34,FALSE)</f>
        <v>VT</v>
      </c>
      <c r="C54" s="2">
        <f>SMALL(County!J2:J1950,5)</f>
        <v>0</v>
      </c>
      <c r="D54"/>
      <c r="E54" t="str">
        <f>VLOOKUP(G54,County!$K$2:$AP$1948,32,FALSE)</f>
        <v>St. Louis</v>
      </c>
      <c r="F54" t="str">
        <f>VLOOKUP(G54,County!$K$2:$AQ$1948,33,FALSE)</f>
        <v>MO</v>
      </c>
      <c r="G54" s="2">
        <f>SMALL(County!K2:K1950,5)</f>
        <v>0.10798916247859168</v>
      </c>
      <c r="K54" s="2"/>
    </row>
    <row r="55" spans="1:31">
      <c r="C55" s="2"/>
      <c r="D55"/>
      <c r="G55" s="2"/>
      <c r="K55" s="2"/>
    </row>
    <row r="56" spans="1:31">
      <c r="A56" s="60" t="s">
        <v>415</v>
      </c>
      <c r="C56" s="2"/>
      <c r="D56" t="s">
        <v>416</v>
      </c>
      <c r="G56" s="2"/>
      <c r="H56" t="s">
        <v>819</v>
      </c>
      <c r="K56" s="2"/>
      <c r="L56" s="2"/>
    </row>
    <row r="57" spans="1:31">
      <c r="A57" t="str">
        <f>VLOOKUP(C57,County!$J$2:$AP$1948,33,FALSE)</f>
        <v>Spokane</v>
      </c>
      <c r="B57" t="str">
        <f>VLOOKUP(C57,County!$J$2:$AQ$1948,34,FALSE)</f>
        <v>WA</v>
      </c>
      <c r="C57" s="2">
        <f>DMAX(County!D1:J1948,"Democratic",D56:D57)</f>
        <v>0.49923096118509108</v>
      </c>
      <c r="D57">
        <v>2</v>
      </c>
      <c r="E57" t="str">
        <f>VLOOKUP(G57,County!$K$2:$AP$1948,32,FALSE)</f>
        <v>Yakima</v>
      </c>
      <c r="F57" t="str">
        <f>VLOOKUP(G57,County!$K$2:$AQ$1948,33,FALSE)</f>
        <v>WA</v>
      </c>
      <c r="G57" s="2">
        <f>DMAX(County!E1:K1948,"Republican",H56:H57)</f>
        <v>0.49954783155742538</v>
      </c>
      <c r="H57">
        <v>2</v>
      </c>
      <c r="K57" s="2"/>
      <c r="L57" s="6"/>
    </row>
    <row r="58" spans="1:31">
      <c r="H58" s="2"/>
      <c r="L58" s="2"/>
      <c r="M58" s="6"/>
    </row>
    <row r="59" spans="1:31">
      <c r="A59" s="60" t="s">
        <v>1689</v>
      </c>
      <c r="D59" t="s">
        <v>416</v>
      </c>
      <c r="G59" s="2"/>
      <c r="H59" t="s">
        <v>819</v>
      </c>
      <c r="I59" s="8"/>
      <c r="J59" s="8"/>
      <c r="K59" s="66"/>
      <c r="L59" s="67"/>
    </row>
    <row r="60" spans="1:31">
      <c r="A60" t="str">
        <f>VLOOKUP(C60,County!$J$2:$AP$1948,33,FALSE)</f>
        <v>Calvert</v>
      </c>
      <c r="B60" t="str">
        <f>VLOOKUP(C60,County!$J$2:$AQ$1948,34,FALSE)</f>
        <v>MD</v>
      </c>
      <c r="C60" s="2">
        <f>DMIN(County!D1:J1948,"Democratic",D59:D60)</f>
        <v>0.39362767410104688</v>
      </c>
      <c r="D60">
        <v>1</v>
      </c>
      <c r="E60" t="str">
        <f>VLOOKUP(G60,County!$K$2:$AP$1948,32,FALSE)</f>
        <v>Harford</v>
      </c>
      <c r="F60" t="str">
        <f>VLOOKUP(G60,County!$K$2:$AQ$1948,33,FALSE)</f>
        <v>MD</v>
      </c>
      <c r="G60" s="2">
        <f>DMIN(County!E1:K1948,"Republican",H59:H60)</f>
        <v>0.36768242810984153</v>
      </c>
      <c r="H60">
        <v>1</v>
      </c>
      <c r="I60" s="8"/>
      <c r="J60" s="8"/>
      <c r="K60" s="66"/>
      <c r="L60" s="8"/>
    </row>
    <row r="61" spans="1:31">
      <c r="H61" s="2"/>
      <c r="J61" s="8"/>
      <c r="K61" s="8"/>
      <c r="L61" s="66"/>
      <c r="M61" s="8"/>
    </row>
    <row r="62" spans="1:31">
      <c r="A62" t="s">
        <v>1137</v>
      </c>
      <c r="B62" s="17" t="str">
        <f>A28</f>
        <v>Democratic</v>
      </c>
      <c r="C62" s="91" t="str">
        <f>E28</f>
        <v>Republican</v>
      </c>
      <c r="D62" s="92" t="str">
        <f>I28</f>
        <v>Independent</v>
      </c>
      <c r="E62" s="6" t="str">
        <f>M28</f>
        <v>Green</v>
      </c>
      <c r="F62" s="6" t="str">
        <f>Q28</f>
        <v>Libertarian</v>
      </c>
      <c r="G62" s="6" t="str">
        <f>U28</f>
        <v>Ind. American</v>
      </c>
      <c r="H62" s="6" t="str">
        <f>Y28</f>
        <v>Constitution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>
      <c r="A63" t="s">
        <v>1203</v>
      </c>
      <c r="B63" s="6">
        <f>COUNTIF(State!$G$1:$G$35,1)</f>
        <v>23</v>
      </c>
      <c r="C63" s="6">
        <f>COUNTIF(State!$H$1:$H$35,1)</f>
        <v>8</v>
      </c>
      <c r="D63" s="6">
        <f>COUNTIF(State!$I$1:$I$35,1)</f>
        <v>2</v>
      </c>
      <c r="E63" s="6">
        <f>COUNTIF(State!$BB$1:$BB$35,1)</f>
        <v>0</v>
      </c>
      <c r="F63" s="6">
        <f>COUNTIF(State!$BC$1:$BC$35,1)</f>
        <v>0</v>
      </c>
      <c r="G63" s="6">
        <f>COUNTIF(State!$BD$1:$BD$35,1)</f>
        <v>0</v>
      </c>
      <c r="H63" s="6">
        <f>COUNTIF(State!$BE$1:$BE$35,1)</f>
        <v>0</v>
      </c>
      <c r="K63" s="6"/>
      <c r="M63" s="6"/>
      <c r="O63" s="6"/>
      <c r="P63" s="6"/>
      <c r="Q63" s="6"/>
      <c r="S63" s="6"/>
      <c r="T63" s="6"/>
      <c r="U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>
      <c r="A64" t="s">
        <v>1430</v>
      </c>
      <c r="B64" s="6">
        <f>COUNTIF(State!$G$1:$G$35,2)</f>
        <v>8</v>
      </c>
      <c r="C64" s="6">
        <f>COUNTIF(State!$H$1:$H$35,2)</f>
        <v>25</v>
      </c>
      <c r="D64" s="6">
        <f>COUNTIF(State!$I$1:$I$35,2)</f>
        <v>0</v>
      </c>
      <c r="E64" s="6">
        <f>COUNTIF(State!$BB$1:$BB$35,2)</f>
        <v>0</v>
      </c>
      <c r="F64" s="6">
        <f>COUNTIF(State!$BC$1:$BC$35,2)</f>
        <v>0</v>
      </c>
      <c r="G64" s="6">
        <f>COUNTIF(State!$BD$1:$BD$35,2)</f>
        <v>0</v>
      </c>
      <c r="H64" s="6">
        <f>COUNTIF(State!$BE$1:$BE$35,2)</f>
        <v>0</v>
      </c>
      <c r="K64" s="6"/>
      <c r="M64" s="6"/>
      <c r="O64" s="6"/>
      <c r="P64" s="6"/>
      <c r="Q64" s="6"/>
      <c r="S64" s="6"/>
      <c r="T64" s="6"/>
      <c r="U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>
      <c r="A65" t="s">
        <v>1074</v>
      </c>
      <c r="B65" s="6">
        <f>COUNTIF(State!$G$1:$G$35,3)</f>
        <v>1</v>
      </c>
      <c r="C65" s="6">
        <f>COUNTIF(State!$H$1:$H$35,3)</f>
        <v>0</v>
      </c>
      <c r="D65" s="6">
        <f>COUNTIF(State!$I$1:$I$35,3)</f>
        <v>5</v>
      </c>
      <c r="E65" s="6">
        <f>COUNTIF(State!$BB$1:$BB$35,3)</f>
        <v>3</v>
      </c>
      <c r="F65" s="6">
        <f>COUNTIF(State!$BC$1:$BC$35,3)</f>
        <v>10</v>
      </c>
      <c r="G65" s="6">
        <f>COUNTIF(State!$BD$1:$BD$35,3)</f>
        <v>1</v>
      </c>
      <c r="H65" s="6">
        <f>COUNTIF(State!$BE$1:$BE$35,3)</f>
        <v>3</v>
      </c>
      <c r="K65" s="6"/>
      <c r="M65" s="6"/>
      <c r="O65" s="6"/>
      <c r="P65" s="6"/>
      <c r="Q65" s="6"/>
      <c r="S65" s="6"/>
      <c r="T65" s="6"/>
      <c r="U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>
      <c r="B66" s="6"/>
      <c r="C66" s="6"/>
      <c r="D66" s="6"/>
      <c r="E66" s="6"/>
      <c r="F66" s="6"/>
      <c r="G66" s="6"/>
      <c r="H66" s="6"/>
      <c r="K66" s="6"/>
      <c r="M66" s="6"/>
      <c r="O66" s="6"/>
      <c r="P66" s="6"/>
      <c r="Q66" s="6"/>
      <c r="S66" s="6"/>
      <c r="T66" s="6"/>
      <c r="U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>
      <c r="A67" t="s">
        <v>1917</v>
      </c>
      <c r="B67" s="2"/>
      <c r="C67" s="2"/>
    </row>
    <row r="68" spans="1:31" s="6" customFormat="1">
      <c r="A68" s="79" t="s">
        <v>1203</v>
      </c>
      <c r="B68" s="1">
        <f>COUNTIF(County!D$1:D$1948,1)-B63</f>
        <v>721</v>
      </c>
      <c r="C68" s="1">
        <f>COUNTIF(County!E$1:E$1948,1)-C63</f>
        <v>1129</v>
      </c>
      <c r="D68" s="1">
        <f>COUNTIF(County!F$1:F$1948,1)-D63</f>
        <v>31</v>
      </c>
      <c r="E68" s="1">
        <f>COUNTIF(County!AG$1:AG$1948,1)-E63</f>
        <v>0</v>
      </c>
      <c r="F68" s="1">
        <f>COUNTIF(County!AH$1:AH$1948,1)-F63</f>
        <v>0</v>
      </c>
      <c r="G68" s="1">
        <f>COUNTIF(County!AI$1:AI$1948,1)-G63</f>
        <v>0</v>
      </c>
      <c r="H68" s="1">
        <f>COUNTIF(County!AJ$1:AJ$1948,1)-H63</f>
        <v>0</v>
      </c>
    </row>
    <row r="69" spans="1:31" s="6" customFormat="1">
      <c r="A69" s="79" t="s">
        <v>1430</v>
      </c>
      <c r="B69" s="1">
        <f>COUNTIF(County!D$1:D$1948,2)-B64</f>
        <v>1130</v>
      </c>
      <c r="C69" s="1">
        <f>COUNTIF(County!E$1:E$1948,2)-C64</f>
        <v>749</v>
      </c>
      <c r="D69" s="1">
        <f>COUNTIF(County!F$1:F$1948,2)-D64</f>
        <v>2</v>
      </c>
      <c r="E69" s="1">
        <f>COUNTIF(County!AG$1:AG$1948,2)-E64</f>
        <v>0</v>
      </c>
      <c r="F69" s="1">
        <f>COUNTIF(County!AH$1:AH$1948,2)-F64</f>
        <v>0</v>
      </c>
      <c r="G69" s="1">
        <f>COUNTIF(County!AI$1:AI$1948,2)-G64</f>
        <v>0</v>
      </c>
      <c r="H69" s="1">
        <f>COUNTIF(County!AJ$1:AJ$1948,2)-H64</f>
        <v>0</v>
      </c>
    </row>
    <row r="70" spans="1:31" s="6" customFormat="1">
      <c r="A70" s="79" t="s">
        <v>1074</v>
      </c>
      <c r="B70" s="1">
        <f>COUNTIF(County!D$1:D$1948,3)-B65</f>
        <v>16</v>
      </c>
      <c r="C70" s="1">
        <f>COUNTIF(County!E$1:E$1948,3)-C65</f>
        <v>3</v>
      </c>
      <c r="D70" s="1">
        <f>COUNTIF(County!F$1:F$1948,3)-D65</f>
        <v>266</v>
      </c>
      <c r="E70" s="1">
        <f>COUNTIF(County!AG$1:AG$1948,3)-E65</f>
        <v>165</v>
      </c>
      <c r="F70" s="1">
        <f>COUNTIF(County!AH$1:AH$1948,3)-F65</f>
        <v>810</v>
      </c>
      <c r="G70" s="1">
        <f>COUNTIF(County!AI$1:AI$1948,3)-G65</f>
        <v>33</v>
      </c>
      <c r="H70" s="1">
        <f>COUNTIF(County!AJ$1:AJ$1948,3)-H65</f>
        <v>114</v>
      </c>
    </row>
    <row r="71" spans="1:31" s="6" customFormat="1">
      <c r="A71" s="79" t="s">
        <v>2491</v>
      </c>
      <c r="B71" s="1">
        <f>COUNTIF(County!$D$1:$D$1948,4)-COUNTIF(State!$G$1:$G$35,4)</f>
        <v>0</v>
      </c>
      <c r="C71" s="1">
        <f>COUNTIF(County!$E$1:$E$1948,4)-COUNTIF(State!$H$1:$H$35,4)</f>
        <v>0</v>
      </c>
      <c r="D71" s="1">
        <f>COUNTIF(County!$F$1:$F$1948,4)-COUNTIF(State!$I$1:$I$35,4)</f>
        <v>15</v>
      </c>
      <c r="E71" s="1">
        <f>COUNTIF(County!$AG$1:$AG$1948,4)-COUNTIF(State!$BB$1:$BB$35,4)</f>
        <v>327</v>
      </c>
      <c r="F71" s="1">
        <f>COUNTIF(County!$AH$1:$AH$1948,4)-COUNTIF(State!$BC$1:$BC$35,4)</f>
        <v>106</v>
      </c>
      <c r="G71" s="1">
        <f>COUNTIF(County!$AI$1:$AI$1948,4)-COUNTIF(State!$BD$1:$BD$35,4)</f>
        <v>0</v>
      </c>
      <c r="H71" s="1">
        <f>COUNTIF(County!$AJ$1:$AJ$1948,4)-COUNTIF(State!$BE$1:$BE$35,4)</f>
        <v>122</v>
      </c>
    </row>
    <row r="73" spans="1:31">
      <c r="A73" s="79" t="s">
        <v>892</v>
      </c>
    </row>
    <row r="74" spans="1:31">
      <c r="A74" t="s">
        <v>2022</v>
      </c>
      <c r="B74" s="1">
        <f>COUNTIF(State!$M1:$M35,"&lt;.0999")</f>
        <v>1</v>
      </c>
      <c r="C74" s="1">
        <f>COUNTIF(State!$O1:$O35,"&lt;.0999")</f>
        <v>0</v>
      </c>
      <c r="D74" s="1">
        <f>COUNTIF(State!$Q$1:$Q$35,"&lt;.0999")</f>
        <v>30</v>
      </c>
    </row>
    <row r="75" spans="1:31">
      <c r="A75" t="s">
        <v>2023</v>
      </c>
      <c r="B75" s="1">
        <f>COUNTIF(State!$M$1:$M$35,"&lt;.1999")-B74</f>
        <v>1</v>
      </c>
      <c r="C75" s="1">
        <f>COUNTIF(State!$O$1:$O$35,"&lt;.1999")-C74</f>
        <v>0</v>
      </c>
      <c r="D75" s="1">
        <f>COUNTIF(State!$Q$1:$Q$35,"&lt;.1999")-D74</f>
        <v>1</v>
      </c>
    </row>
    <row r="76" spans="1:31">
      <c r="A76" t="s">
        <v>1277</v>
      </c>
      <c r="B76" s="1">
        <f>COUNTIF(State!$M$1:$M$35,"&lt;.2999")-SUM(B74:B75)</f>
        <v>2</v>
      </c>
      <c r="C76" s="1">
        <f>COUNTIF(State!$O$1:$O$35,"&lt;.2999")-SUM(C74:C75)</f>
        <v>4</v>
      </c>
      <c r="D76" s="1">
        <f>COUNTIF(State!$Q$1:$Q$35,"&lt;.2999")-SUM(D74:D75)</f>
        <v>0</v>
      </c>
    </row>
    <row r="77" spans="1:31">
      <c r="A77" t="s">
        <v>2164</v>
      </c>
      <c r="B77" s="1">
        <f>COUNTIF(State!$M$1:$M$35,"&lt;.3999")-SUM(B74:B76)</f>
        <v>1</v>
      </c>
      <c r="C77" s="1">
        <f>COUNTIF(State!$O$1:$O$35,"&lt;.3999")-SUM(C74:C76)</f>
        <v>10</v>
      </c>
      <c r="D77" s="1">
        <f>COUNTIF(State!$Q$1:$Q$35,"&lt;.3999")-SUM(D74:D76)</f>
        <v>0</v>
      </c>
    </row>
    <row r="78" spans="1:31">
      <c r="A78" t="s">
        <v>661</v>
      </c>
      <c r="B78" s="1">
        <f>COUNTIF(State!$M$1:$M$35,"&lt;.4999")-SUM(B74:B77)</f>
        <v>6</v>
      </c>
      <c r="C78" s="1">
        <f>COUNTIF(State!$O$1:$O$35,"&lt;.4999")-SUM(C74:C77)</f>
        <v>13</v>
      </c>
      <c r="D78" s="1">
        <f>COUNTIF(State!$Q$1:$Q$35,"&lt;.4999")-SUM(D74:D77)</f>
        <v>0</v>
      </c>
    </row>
    <row r="79" spans="1:31">
      <c r="A79" t="s">
        <v>1140</v>
      </c>
      <c r="B79" s="1">
        <f>COUNTIF(State!$M$1:$M$35,"&lt;.5999")-SUM(B74:B78)</f>
        <v>14</v>
      </c>
      <c r="C79" s="1">
        <f>COUNTIF(State!$O$1:$O$35,"&lt;.5999")-SUM(C74:C78)</f>
        <v>3</v>
      </c>
      <c r="D79" s="1">
        <f>COUNTIF(State!$Q$1:$Q$35,"&lt;.5999")-SUM(D74:D78)</f>
        <v>1</v>
      </c>
    </row>
    <row r="80" spans="1:31">
      <c r="A80" t="s">
        <v>1141</v>
      </c>
      <c r="B80" s="1">
        <f>COUNTIF(State!$M$1:$M$35,"&lt;.6999")-SUM(B74:B79)</f>
        <v>7</v>
      </c>
      <c r="C80" s="1">
        <f>COUNTIF(State!$O$1:$O$35,"&lt;.6999")-SUM(C74:C79)</f>
        <v>2</v>
      </c>
      <c r="D80" s="1">
        <f>COUNTIF(State!$Q$1:$Q$35,"&lt;.6999")-SUM(D74:D79)</f>
        <v>0</v>
      </c>
    </row>
    <row r="81" spans="1:4">
      <c r="A81" t="s">
        <v>1142</v>
      </c>
      <c r="B81" s="1">
        <f>COUNTIF(State!$M$1:$M$35,"&lt;.7999")-SUM(B74:B80)</f>
        <v>1</v>
      </c>
      <c r="C81" s="1">
        <f>COUNTIF(State!$O$1:$O$35,"&lt;.7999")-SUM(C74:C80)</f>
        <v>1</v>
      </c>
      <c r="D81" s="1">
        <f>COUNTIF(State!$Q$1:$Q$35,"&lt;.7999")-SUM(D74:D80)</f>
        <v>1</v>
      </c>
    </row>
    <row r="82" spans="1:4">
      <c r="A82" t="s">
        <v>1143</v>
      </c>
      <c r="B82" s="1">
        <f>COUNTIF(State!$M$1:$M$35,"&lt;.8999")-SUM(B74:B81)</f>
        <v>0</v>
      </c>
      <c r="C82" s="1">
        <f>COUNTIF(State!$O$1:$O$35,"&lt;.8999")-SUM(C74:C81)</f>
        <v>0</v>
      </c>
      <c r="D82" s="1">
        <f>COUNTIF(State!$Q$1:$Q$35,"&lt;.8999")-SUM(D74:D81)</f>
        <v>0</v>
      </c>
    </row>
    <row r="83" spans="1:4">
      <c r="A83" t="s">
        <v>1946</v>
      </c>
      <c r="B83" s="1">
        <f>COUNTIF(State!$M$1:$M$35,"&lt;1")-SUM(B74:B82)</f>
        <v>0</v>
      </c>
      <c r="C83" s="1">
        <f>COUNTIF(State!$O$1:$O$35,"&lt;1")-SUM(C74:C82)</f>
        <v>0</v>
      </c>
      <c r="D83" s="1">
        <f>COUNTIF(State!$Q$1:$Q$35,"&lt;1")-SUM(D74:D82)</f>
        <v>0</v>
      </c>
    </row>
    <row r="84" spans="1:4">
      <c r="D84"/>
    </row>
    <row r="85" spans="1:4">
      <c r="A85" t="s">
        <v>591</v>
      </c>
      <c r="D85"/>
    </row>
    <row r="86" spans="1:4">
      <c r="A86" t="s">
        <v>2022</v>
      </c>
      <c r="B86" s="1">
        <f>COUNTIF(County!J1:J1949,"&lt;.0999")-B74</f>
        <v>25</v>
      </c>
      <c r="C86" s="1">
        <f>COUNTIF(County!K1:K1949,"&lt;.0999")-C74</f>
        <v>3</v>
      </c>
      <c r="D86" s="1">
        <f>COUNTIF(County!L1:L1949,"&lt;.0999")-D74</f>
        <v>1827</v>
      </c>
    </row>
    <row r="87" spans="1:4">
      <c r="A87" t="s">
        <v>2023</v>
      </c>
      <c r="B87" s="1">
        <f>COUNTIF(County!J1:J1949,"&lt;.1999")-SUM(B74:B75)-B86</f>
        <v>158</v>
      </c>
      <c r="C87" s="1">
        <f>COUNTIF(County!K1:K1949,"&lt;.1999")-SUM(C74:C75)-C86</f>
        <v>21</v>
      </c>
      <c r="D87" s="1">
        <f>COUNTIF(County!L1:L1949,"&lt;.1999")-SUM(D74:D75)-D86</f>
        <v>17</v>
      </c>
    </row>
    <row r="88" spans="1:4">
      <c r="A88" t="s">
        <v>1277</v>
      </c>
      <c r="B88" s="1">
        <f>COUNTIF(County!J1:J1949,"&lt;.2999")-SUM(B74:B76)-SUM(B86:B87)</f>
        <v>266</v>
      </c>
      <c r="C88" s="1">
        <f>COUNTIF(County!K1:K1949,"&lt;.2999")-SUM(C74:C76)-SUM(C86:C87)</f>
        <v>115</v>
      </c>
      <c r="D88" s="1">
        <f>COUNTIF(County!L1:L1949,"&lt;.2999")-SUM(D74:D76)-SUM(D86:D87)</f>
        <v>6</v>
      </c>
    </row>
    <row r="89" spans="1:4">
      <c r="A89" t="s">
        <v>2164</v>
      </c>
      <c r="B89" s="1">
        <f>COUNTIF(County!J1:J1949,"&lt;.3999")-SUM(B74:B77)-SUM(B86:B88)</f>
        <v>352</v>
      </c>
      <c r="C89" s="1">
        <f>COUNTIF(County!K1:K1949,"&lt;.3999")-SUM(C74:C77)-SUM(C86:C88)</f>
        <v>286</v>
      </c>
      <c r="D89" s="1">
        <f>COUNTIF(County!L1:L1949,"&lt;.3999")-SUM(D74:D77)-SUM(D86:D88)</f>
        <v>0</v>
      </c>
    </row>
    <row r="90" spans="1:4">
      <c r="A90" t="s">
        <v>661</v>
      </c>
      <c r="B90" s="1">
        <f>COUNTIF(County!J1:J1949,"&lt;.4999")-SUM(B74:B78)-SUM(B86:B89)</f>
        <v>442</v>
      </c>
      <c r="C90" s="1">
        <f>COUNTIF(County!K1:K1949,"&lt;.4999")-SUM(C74:C78)-SUM(C86:C89)</f>
        <v>421</v>
      </c>
      <c r="D90" s="1">
        <f>COUNTIF(County!L1:L1949,"&lt;.4999")-SUM(D74:D78)-SUM(D86:D89)</f>
        <v>5</v>
      </c>
    </row>
    <row r="91" spans="1:4">
      <c r="A91" t="s">
        <v>1140</v>
      </c>
      <c r="B91" s="1">
        <f>COUNTIF(County!J1:J1949,"&lt;.5999")-SUM(B74:B79)-SUM(B86:B90)</f>
        <v>342</v>
      </c>
      <c r="C91" s="1">
        <f>COUNTIF(County!K1:K1949,"&lt;.5999")-SUM(C74:C79)-SUM(C86:C90)</f>
        <v>410</v>
      </c>
      <c r="D91" s="1">
        <f>COUNTIF(County!L1:L1949,"&lt;.5999")-SUM(D74:D79)-SUM(D86:D90)</f>
        <v>11</v>
      </c>
    </row>
    <row r="92" spans="1:4">
      <c r="A92" t="s">
        <v>1141</v>
      </c>
      <c r="B92" s="1">
        <f>COUNTIF(County!J1:J1949,"&lt;.6999")-SUM(B74:B80)-SUM(B86:B91)</f>
        <v>225</v>
      </c>
      <c r="C92" s="1">
        <f>COUNTIF(County!K1:K1949,"&lt;.6999")-SUM(C74:C80)-SUM(C86:C91)</f>
        <v>278</v>
      </c>
      <c r="D92" s="1">
        <f>COUNTIF(County!L1:L1949,"&lt;.6999")-SUM(D74:D80)-SUM(D86:D91)</f>
        <v>8</v>
      </c>
    </row>
    <row r="93" spans="1:4">
      <c r="A93" t="s">
        <v>1142</v>
      </c>
      <c r="B93" s="1">
        <f>COUNTIF(County!J1:J1949,"&lt;.7999")-SUM(B74:B81)-SUM(B86:B92)</f>
        <v>54</v>
      </c>
      <c r="C93" s="1">
        <f>COUNTIF(County!K1:K1949,"&lt;.7999")-SUM(C74:C81)-SUM(C86:C92)</f>
        <v>258</v>
      </c>
      <c r="D93" s="1">
        <f>COUNTIF(County!L1:L1949,"&lt;.7999")-SUM(D74:D81)-SUM(D86:D92)</f>
        <v>7</v>
      </c>
    </row>
    <row r="94" spans="1:4">
      <c r="A94" t="s">
        <v>1143</v>
      </c>
      <c r="B94" s="1">
        <f>COUNTIF(County!J1:J1949,"&lt;.8999")-SUM(B74:B82)-SUM(B86:B93)</f>
        <v>16</v>
      </c>
      <c r="C94" s="1">
        <f>COUNTIF(County!K1:K1949,"&lt;.8999")-SUM(C74:C82)-SUM(C86:C93)</f>
        <v>85</v>
      </c>
      <c r="D94" s="1">
        <f>COUNTIF(County!L1:L1949,"&lt;.8999")-SUM(D74:D82)-SUM(D86:D93)</f>
        <v>0</v>
      </c>
    </row>
    <row r="95" spans="1:4">
      <c r="A95" t="s">
        <v>1946</v>
      </c>
      <c r="B95" s="1">
        <f>COUNTIF(County!J1:J1949,"&lt;.9999")-SUM(B74:B83)-SUM(B86:B94)</f>
        <v>1</v>
      </c>
      <c r="C95" s="1">
        <f>COUNTIF(County!K1:K1949,"&lt;.9999")-SUM(C74:C83)-SUM(C86:C94)</f>
        <v>4</v>
      </c>
      <c r="D95" s="1">
        <f>COUNTIF(County!L1:L1949,"&lt;.9999")-SUM(D74:D83)-SUM(D86:D94)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R206"/>
  <sheetViews>
    <sheetView workbookViewId="0">
      <selection activeCell="F166" sqref="F166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681</v>
      </c>
      <c r="G1" t="s">
        <v>682</v>
      </c>
      <c r="H1" t="s">
        <v>467</v>
      </c>
      <c r="I1" t="s">
        <v>1823</v>
      </c>
      <c r="K1" t="str">
        <f>E2</f>
        <v>Arizona</v>
      </c>
      <c r="L1" t="str">
        <f>E3</f>
        <v>California</v>
      </c>
      <c r="M1" t="str">
        <f>E4</f>
        <v>Connecticut</v>
      </c>
      <c r="N1" t="str">
        <f>E5</f>
        <v>Delaware</v>
      </c>
      <c r="O1" t="str">
        <f>E6</f>
        <v>Florida</v>
      </c>
      <c r="P1" t="str">
        <f>E7</f>
        <v>Hawaii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Arizona</v>
      </c>
      <c r="F2" s="1">
        <f>MAX(State!L3:P3)</f>
        <v>1104457</v>
      </c>
      <c r="G2" s="1">
        <f>LARGE(State!L3:P3,2)</f>
        <v>1036542</v>
      </c>
      <c r="H2" s="1"/>
      <c r="I2" s="1">
        <f>State!C3-Graphs!F2-Graphs!G2-Graphs!H2</f>
        <v>104610</v>
      </c>
    </row>
    <row r="3" spans="1:16">
      <c r="A3">
        <f>IF(State!G4=1,1,IF(State!H4=1,2,IF(State!I4=1,3,4)))</f>
        <v>1</v>
      </c>
      <c r="B3">
        <f>IF(State!G4=2,1,IF(State!H4=2,2,IF(State!I4=2,3,4)))</f>
        <v>2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California</v>
      </c>
      <c r="F3" s="1">
        <f>MAX(State!L4:P4)</f>
        <v>7864624</v>
      </c>
      <c r="G3" s="1">
        <f>LARGE(State!L4:P4,2)</f>
        <v>4713887</v>
      </c>
      <c r="H3" s="1"/>
      <c r="I3" s="1">
        <f>State!C4-Graphs!F3-Graphs!G3-Graphs!H3</f>
        <v>0</v>
      </c>
    </row>
    <row r="4" spans="1:16">
      <c r="A4">
        <f>IF(State!G5=1,1,IF(State!H5=1,2,IF(State!I5=1,3,4)))</f>
        <v>1</v>
      </c>
      <c r="B4">
        <f>IF(State!G5=2,1,IF(State!H5=2,2,IF(State!I5=2,3,4)))</f>
        <v>2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Connecticut</v>
      </c>
      <c r="F4" s="1">
        <f>MAX(State!L5:P5)</f>
        <v>828761</v>
      </c>
      <c r="G4" s="1">
        <f>LARGE(State!L5:P5,2)</f>
        <v>651089</v>
      </c>
      <c r="H4" s="1"/>
      <c r="I4" s="1">
        <f>State!C5-Graphs!F4-Graphs!G4-Graphs!H4</f>
        <v>31914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3</v>
      </c>
      <c r="D5">
        <f>IF(State!G6=4,1,IF(State!H6=4,2,IF(State!I6=4,3,4)))</f>
        <v>4</v>
      </c>
      <c r="E5" t="str">
        <f>State!A6</f>
        <v>Delaware</v>
      </c>
      <c r="F5" s="1">
        <f>MAX(State!L6:P6)</f>
        <v>265415</v>
      </c>
      <c r="G5" s="1">
        <f>LARGE(State!L6:P6,2)</f>
        <v>115700</v>
      </c>
      <c r="H5" s="1">
        <f>LARGE(State!L6:P6,3)</f>
        <v>15300</v>
      </c>
      <c r="I5" s="1">
        <f>State!C6-Graphs!F5-Graphs!G5-Graphs!H5</f>
        <v>3192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3</v>
      </c>
      <c r="D6">
        <f>IF(State!G7=4,1,IF(State!H7=4,2,IF(State!I7=4,3,4)))</f>
        <v>4</v>
      </c>
      <c r="E6" t="str">
        <f>State!A7</f>
        <v>Florida</v>
      </c>
      <c r="F6" s="1">
        <f>MAX(State!L7:P7)</f>
        <v>4523451</v>
      </c>
      <c r="G6" s="1">
        <f>LARGE(State!L7:P7,2)</f>
        <v>3458267</v>
      </c>
      <c r="H6" s="1">
        <f>LARGE(State!L7:P7,3)</f>
        <v>126079</v>
      </c>
      <c r="I6" s="1">
        <f>State!C7-Graphs!F6-Graphs!G6-Graphs!H6</f>
        <v>82149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Hawaii</v>
      </c>
      <c r="F7" s="1">
        <f>MAX(State!L8:P8)</f>
        <v>269489</v>
      </c>
      <c r="G7" s="1">
        <f>LARGE(State!L8:P8,2)</f>
        <v>160994</v>
      </c>
      <c r="H7" s="1"/>
      <c r="I7" s="1">
        <f>State!C8-Graphs!F7-Graphs!G7-Graphs!H7</f>
        <v>0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Indiana</v>
      </c>
      <c r="F8" s="1">
        <f>MAX(State!L9:P9)</f>
        <v>1282729</v>
      </c>
      <c r="G8" s="1">
        <f>LARGE(State!L9:P9,2)</f>
        <v>1135678</v>
      </c>
      <c r="H8" s="1"/>
      <c r="I8" s="1">
        <f>State!C9-Graphs!F8-Graphs!G8-Graphs!H8</f>
        <v>145392</v>
      </c>
    </row>
    <row r="9" spans="1:16">
      <c r="A9">
        <f>IF(State!G10=1,1,IF(State!H10=1,2,IF(State!I10=1,3,4)))</f>
        <v>3</v>
      </c>
      <c r="B9">
        <f>IF(State!G10=2,1,IF(State!H10=2,2,IF(State!I10=2,3,4)))</f>
        <v>2</v>
      </c>
      <c r="C9">
        <f>IF(State!G10=3,1,IF(State!H10=3,2,IF(State!I10=3,3,4)))</f>
        <v>1</v>
      </c>
      <c r="D9">
        <f>IF(State!G10=4,1,IF(State!H10=4,2,IF(State!I10=4,3,4)))</f>
        <v>4</v>
      </c>
      <c r="E9" t="str">
        <f>State!A10</f>
        <v>Maine</v>
      </c>
      <c r="F9" s="1">
        <f>MAX(State!L10:P10)</f>
        <v>370580</v>
      </c>
      <c r="G9" s="1">
        <f>LARGE(State!L10:P10,2)</f>
        <v>215399</v>
      </c>
      <c r="H9" s="1">
        <f>LARGE(State!L10:P10,3)</f>
        <v>92900</v>
      </c>
      <c r="I9" s="1">
        <f>State!C10-Graphs!F9-Graphs!G9-Graphs!H9</f>
        <v>21720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f>IF(State!G11=3,1,IF(State!H11=3,2,IF(State!I11=3,3,4)))</f>
        <v>3</v>
      </c>
      <c r="D10">
        <f>IF(State!G11=4,1,IF(State!H11=4,2,IF(State!I11=4,3,4)))</f>
        <v>4</v>
      </c>
      <c r="E10" t="str">
        <f>State!A11</f>
        <v>Maryland</v>
      </c>
      <c r="F10" s="1">
        <f>MAX(State!L11:P11)</f>
        <v>1474028</v>
      </c>
      <c r="G10" s="1">
        <f>LARGE(State!L11:P11,2)</f>
        <v>693291</v>
      </c>
      <c r="H10" s="1">
        <f>LARGE(State!L11:P11,3)</f>
        <v>430934</v>
      </c>
      <c r="I10" s="1">
        <f>State!C11-Graphs!F10-Graphs!G10-Graphs!H10</f>
        <v>34981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Massachusetts</v>
      </c>
      <c r="F11" s="1">
        <f>MAX(State!L12:P12)</f>
        <v>1696346</v>
      </c>
      <c r="G11" s="1">
        <f>LARGE(State!L12:P12,2)</f>
        <v>1458048</v>
      </c>
      <c r="H11" s="1"/>
      <c r="I11" s="1">
        <f>State!C12-Graphs!F11-Graphs!G11-Graphs!H11</f>
        <v>2159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Michigan</v>
      </c>
      <c r="F12" s="1">
        <f>MAX(State!L13:P13)</f>
        <v>2735826</v>
      </c>
      <c r="G12" s="1">
        <f>LARGE(State!L13:P13,2)</f>
        <v>1767386</v>
      </c>
      <c r="H12" s="1"/>
      <c r="I12" s="1">
        <f>State!C13-Graphs!F12-Graphs!G12-Graphs!H12</f>
        <v>149706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3</v>
      </c>
      <c r="D13">
        <f>IF(State!G14=4,1,IF(State!H14=4,2,IF(State!I14=4,3,4)))</f>
        <v>4</v>
      </c>
      <c r="E13" t="str">
        <f>State!A14</f>
        <v>Minnesota</v>
      </c>
      <c r="F13" s="1">
        <f>MAX(State!L14:P14)</f>
        <v>1854595</v>
      </c>
      <c r="G13" s="1">
        <f>LARGE(State!L14:P14,2)</f>
        <v>867974</v>
      </c>
      <c r="H13" s="1">
        <f>LARGE(State!L14:P14,3)</f>
        <v>73539</v>
      </c>
      <c r="I13" s="1">
        <f>State!C14-Graphs!F13-Graphs!G13-Graphs!H13</f>
        <v>47099</v>
      </c>
      <c r="K13" t="str">
        <f>E8</f>
        <v>Indiana</v>
      </c>
      <c r="L13" t="str">
        <f>E9</f>
        <v>Maine</v>
      </c>
      <c r="M13" t="str">
        <f>E10</f>
        <v>Maryland</v>
      </c>
      <c r="N13" t="str">
        <f>E11</f>
        <v>Massachusetts</v>
      </c>
      <c r="O13" t="str">
        <f>E12</f>
        <v>Michigan</v>
      </c>
      <c r="P13" t="str">
        <f>E13</f>
        <v>Minnesota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Mississippi</v>
      </c>
      <c r="F14" s="1">
        <f>MAX(State!L15:P15)</f>
        <v>709626</v>
      </c>
      <c r="G14" s="1">
        <f>LARGE(State!L15:P15,2)</f>
        <v>503467</v>
      </c>
      <c r="H14" s="1"/>
      <c r="I14" s="1">
        <f>State!C15-Graphs!F14-Graphs!G14-Graphs!H14</f>
        <v>28475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Missouri</v>
      </c>
      <c r="F15" s="1">
        <f>MAX(State!L16:P16)</f>
        <v>1494125</v>
      </c>
      <c r="G15" s="1">
        <f>LARGE(State!L16:P16,2)</f>
        <v>1066159</v>
      </c>
      <c r="H15" s="1"/>
      <c r="I15" s="1">
        <f>State!C16-Graphs!F15-Graphs!G15-Graphs!H15</f>
        <v>165509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Montana</v>
      </c>
      <c r="F16" s="1">
        <f>MAX(State!L17:P17)</f>
        <v>236123</v>
      </c>
      <c r="G16" s="1">
        <f>LARGE(State!L17:P17,2)</f>
        <v>218051</v>
      </c>
      <c r="H16" s="1"/>
      <c r="I16" s="1">
        <f>State!C17-Graphs!F16-Graphs!G16-Graphs!H16</f>
        <v>31892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Nebraska</v>
      </c>
      <c r="F17" s="1">
        <f>MAX(State!L18:P18)</f>
        <v>455593</v>
      </c>
      <c r="G17" s="1">
        <f>LARGE(State!L18:P18,2)</f>
        <v>332979</v>
      </c>
      <c r="H17" s="1"/>
      <c r="I17" s="1">
        <f>State!C18-Graphs!F17-Graphs!G17-Graphs!H17</f>
        <v>0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Nevada</v>
      </c>
      <c r="F18" s="1">
        <f>MAX(State!L19:P19)</f>
        <v>457656</v>
      </c>
      <c r="G18" s="1">
        <f>LARGE(State!L19:P19,2)</f>
        <v>446080</v>
      </c>
      <c r="H18" s="1"/>
      <c r="I18" s="1">
        <f>State!C19-Graphs!F18-Graphs!G18-Graphs!H18</f>
        <v>94069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New Jersey</v>
      </c>
      <c r="F19" s="1">
        <f>MAX(State!L20:P20)</f>
        <v>1985783</v>
      </c>
      <c r="G19" s="1">
        <f>LARGE(State!L20:P20,2)</f>
        <v>1329405</v>
      </c>
      <c r="H19" s="1"/>
      <c r="I19" s="1">
        <f>State!C20-Graphs!F19-Graphs!G19-Graphs!H19</f>
        <v>59480</v>
      </c>
    </row>
    <row r="20" spans="1:16">
      <c r="A20">
        <f>IF(State!G21=1,1,IF(State!H21=1,2,IF(State!I21=1,3,4)))</f>
        <v>1</v>
      </c>
      <c r="B20">
        <f>IF(State!G21=2,1,IF(State!H21=2,2,IF(State!I21=2,3,4)))</f>
        <v>2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New Mexico</v>
      </c>
      <c r="F20" s="1">
        <f>MAX(State!L21:P21)</f>
        <v>395717</v>
      </c>
      <c r="G20" s="1">
        <f>LARGE(State!L21:P21,2)</f>
        <v>351259</v>
      </c>
      <c r="H20" s="1"/>
      <c r="I20" s="1">
        <f>State!C21-Graphs!F20-Graphs!G20-Graphs!H20</f>
        <v>28816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New York</v>
      </c>
      <c r="F21" s="1">
        <f>MAX(State!L22:P22)</f>
        <v>4822330</v>
      </c>
      <c r="G21" s="1">
        <f>LARGE(State!L22:P22,2)</f>
        <v>1758702</v>
      </c>
      <c r="H21" s="1"/>
      <c r="I21" s="1">
        <f>State!C22-Graphs!F21-Graphs!G21-Graphs!H21</f>
        <v>98646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North Dakota</v>
      </c>
      <c r="F22" s="1">
        <f>MAX(State!L23:P23)</f>
        <v>161163</v>
      </c>
      <c r="G22" s="1">
        <f>LARGE(State!L23:P23,2)</f>
        <v>158282</v>
      </c>
      <c r="H22" s="1"/>
      <c r="I22" s="1">
        <f>State!C23-Graphs!F22-Graphs!G22-Graphs!H22</f>
        <v>1406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3</v>
      </c>
      <c r="D23">
        <f>IF(State!G24=4,1,IF(State!H24=4,2,IF(State!I24=4,3,4)))</f>
        <v>4</v>
      </c>
      <c r="E23" t="str">
        <f>State!A24</f>
        <v>Ohio</v>
      </c>
      <c r="F23" s="1">
        <f>MAX(State!L24:P24)</f>
        <v>2762766</v>
      </c>
      <c r="G23" s="1">
        <f>LARGE(State!L24:P24,2)</f>
        <v>2435744</v>
      </c>
      <c r="H23" s="1">
        <f>LARGE(State!L24:P24,3)</f>
        <v>250617</v>
      </c>
      <c r="I23" s="1">
        <f>State!C24-Graphs!F23-Graphs!G23-Graphs!H23</f>
        <v>0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Pennsylvania</v>
      </c>
      <c r="F24" s="1">
        <f>MAX(State!L25:P25)</f>
        <v>3021364</v>
      </c>
      <c r="G24" s="1">
        <f>LARGE(State!L25:P25,2)</f>
        <v>2509132</v>
      </c>
      <c r="H24" s="1"/>
      <c r="I24" s="1">
        <f>State!C25-Graphs!F24-Graphs!G24-Graphs!H24</f>
        <v>96926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Rhode Island</v>
      </c>
      <c r="F25" s="1">
        <f>MAX(State!L26:P26)</f>
        <v>271034</v>
      </c>
      <c r="G25" s="1">
        <f>LARGE(State!L26:P26,2)</f>
        <v>146222</v>
      </c>
      <c r="H25" s="1"/>
      <c r="I25" s="1">
        <f>State!C26-Graphs!F25-Graphs!G25-Graphs!H25</f>
        <v>933</v>
      </c>
      <c r="K25" t="str">
        <f>E14</f>
        <v>Mississippi</v>
      </c>
      <c r="L25" t="str">
        <f>E15</f>
        <v>Missouri</v>
      </c>
      <c r="M25" t="str">
        <f>E16</f>
        <v>Montana</v>
      </c>
      <c r="N25" t="str">
        <f>E17</f>
        <v>Nebraska</v>
      </c>
      <c r="O25" t="str">
        <f>E18</f>
        <v>Nevada</v>
      </c>
      <c r="P25" t="str">
        <f>E19</f>
        <v>New Jersey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Tennessee</v>
      </c>
      <c r="F26" s="1">
        <f>MAX(State!L27:P27)</f>
        <v>1506443</v>
      </c>
      <c r="G26" s="1">
        <f>LARGE(State!L27:P27,2)</f>
        <v>705882</v>
      </c>
      <c r="H26" s="1"/>
      <c r="I26" s="1">
        <f>State!C27-Graphs!F26-Graphs!G26-Graphs!H26</f>
        <v>109152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Texas</v>
      </c>
      <c r="F27" s="1">
        <f>MAX(State!L28:P28)</f>
        <v>4440137</v>
      </c>
      <c r="G27" s="1">
        <f>LARGE(State!L28:P28,2)</f>
        <v>3194927</v>
      </c>
      <c r="H27" s="1"/>
      <c r="I27" s="1">
        <f>State!C28-Graphs!F27-Graphs!G27-Graphs!H27</f>
        <v>229758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Utah</v>
      </c>
      <c r="F28" s="1">
        <f>MAX(State!L29:P29)</f>
        <v>657608</v>
      </c>
      <c r="G28" s="1">
        <f>LARGE(State!L29:P29,2)</f>
        <v>301873</v>
      </c>
      <c r="H28" s="1"/>
      <c r="I28" s="1">
        <f>State!C29-Graphs!F28-Graphs!G28-Graphs!H28</f>
        <v>47420</v>
      </c>
    </row>
    <row r="29" spans="1:16">
      <c r="A29">
        <f>IF(State!G30=1,1,IF(State!H30=1,2,IF(State!I30=1,3,4)))</f>
        <v>3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Vermont</v>
      </c>
      <c r="F29" s="1">
        <f>MAX(State!L30:P30)</f>
        <v>209053</v>
      </c>
      <c r="G29" s="1">
        <f>LARGE(State!L30:P30,2)</f>
        <v>73198</v>
      </c>
      <c r="H29" s="1"/>
      <c r="I29" s="1">
        <f>State!C30-Graphs!F29-Graphs!G29-Graphs!H29</f>
        <v>12016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Virginia</v>
      </c>
      <c r="F30" s="1">
        <f>MAX(State!L31:P31)</f>
        <v>2010067</v>
      </c>
      <c r="G30" s="1">
        <f>LARGE(State!L31:P31,2)</f>
        <v>1785542</v>
      </c>
      <c r="H30" s="1"/>
      <c r="I30" s="1">
        <f>State!C31-Graphs!F30-Graphs!G30-Graphs!H30</f>
        <v>6587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Washington</v>
      </c>
      <c r="F31" s="1">
        <f>MAX(State!L32:P32)</f>
        <v>1855493</v>
      </c>
      <c r="G31" s="1">
        <f>LARGE(State!L32:P32,2)</f>
        <v>1213924</v>
      </c>
      <c r="H31" s="1"/>
      <c r="I31" s="1">
        <f>State!C32-Graphs!F31-Graphs!G31-Graphs!H31</f>
        <v>0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West Virginia</v>
      </c>
      <c r="F32" s="1">
        <f>MAX(State!L33:P33)</f>
        <v>399898</v>
      </c>
      <c r="G32" s="1">
        <f>LARGE(State!L33:P33,2)</f>
        <v>240787</v>
      </c>
      <c r="H32" s="1"/>
      <c r="I32" s="1">
        <f>State!C33-Graphs!F32-Graphs!G32-Graphs!H32</f>
        <v>19603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Wisconsin</v>
      </c>
      <c r="F33" s="1">
        <f>MAX(State!L34:P34)</f>
        <v>1547104</v>
      </c>
      <c r="G33" s="1">
        <f>LARGE(State!L34:P34,2)</f>
        <v>1380126</v>
      </c>
      <c r="H33" s="1"/>
      <c r="I33" s="1">
        <f>State!C34-Graphs!F33-Graphs!G33-Graphs!H33</f>
        <v>82181</v>
      </c>
    </row>
    <row r="34" spans="1:16">
      <c r="A34">
        <f>IF(State!G35=1,1,IF(State!H35=1,2,IF(State!I35=1,3,4)))</f>
        <v>2</v>
      </c>
      <c r="B34">
        <f>IF(State!G35=2,1,IF(State!H35=2,2,IF(State!I35=2,3,4)))</f>
        <v>1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Wyoming</v>
      </c>
      <c r="F34" s="1">
        <f>MAX(State!L35:P35)</f>
        <v>185250</v>
      </c>
      <c r="G34" s="1">
        <f>LARGE(State!L35:P35,2)</f>
        <v>53019</v>
      </c>
      <c r="H34" s="1"/>
      <c r="I34" s="1">
        <f>State!C35-Graphs!F34-Graphs!G34-Graphs!H34</f>
        <v>6593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3</v>
      </c>
      <c r="D35">
        <f>IF(State!G36=4,1,IF(State!H36=4,2,IF(State!I36=4,3,4)))</f>
        <v>4</v>
      </c>
      <c r="E35" t="str">
        <f>State!A36</f>
        <v>Total</v>
      </c>
      <c r="F35" s="1">
        <f>MAX(State!L36:P36)</f>
        <v>50425900</v>
      </c>
      <c r="G35" s="1">
        <f>LARGE(State!L36:P36,2)</f>
        <v>39421016</v>
      </c>
      <c r="H35" s="1">
        <f>LARGE(State!L36:P36,3)</f>
        <v>1483274</v>
      </c>
      <c r="I35" s="1">
        <f>State!C36-Graphs!F35-Graphs!G35-Graphs!H35</f>
        <v>1735212</v>
      </c>
    </row>
    <row r="36" spans="1:16">
      <c r="A36">
        <f>A35</f>
        <v>1</v>
      </c>
      <c r="B36">
        <f>B35</f>
        <v>2</v>
      </c>
      <c r="C36">
        <f>C35</f>
        <v>3</v>
      </c>
      <c r="D36">
        <f>D35</f>
        <v>4</v>
      </c>
      <c r="E36" t="s">
        <v>892</v>
      </c>
      <c r="F36">
        <f>State!D36</f>
        <v>23</v>
      </c>
      <c r="G36">
        <f>State!E36</f>
        <v>8</v>
      </c>
      <c r="H36">
        <f>State!F36</f>
        <v>2</v>
      </c>
    </row>
    <row r="37" spans="1:16">
      <c r="F37" s="55">
        <f>F36/SUM(F36:I36)</f>
        <v>0.69696969696969702</v>
      </c>
      <c r="G37" s="55">
        <f>G36/SUM(F36:I36)</f>
        <v>0.24242424242424243</v>
      </c>
      <c r="K37" t="str">
        <f>E20</f>
        <v>New Mexico</v>
      </c>
      <c r="L37" t="str">
        <f>E21</f>
        <v>New York</v>
      </c>
      <c r="M37" t="str">
        <f>E22</f>
        <v>North Dakota</v>
      </c>
      <c r="N37" t="str">
        <f>E23</f>
        <v>Ohio</v>
      </c>
      <c r="O37" t="str">
        <f>E24</f>
        <v>Pennsylvania</v>
      </c>
      <c r="P37" t="str">
        <f>E25</f>
        <v>Rhode Island</v>
      </c>
    </row>
    <row r="38" spans="1:16">
      <c r="F38" s="2" t="str">
        <f>State!L1</f>
        <v>Democratic</v>
      </c>
      <c r="G38" s="2" t="str">
        <f>State!N1</f>
        <v>Republican</v>
      </c>
      <c r="H38" s="2"/>
    </row>
    <row r="39" spans="1:16">
      <c r="E39" t="s">
        <v>1136</v>
      </c>
      <c r="H39" t="s">
        <v>2982</v>
      </c>
    </row>
    <row r="49" spans="11:16">
      <c r="K49" t="str">
        <f>E26</f>
        <v>Tennessee</v>
      </c>
      <c r="L49" t="str">
        <f>E27</f>
        <v>Texas</v>
      </c>
      <c r="M49" t="str">
        <f>E28</f>
        <v>Utah</v>
      </c>
      <c r="N49" t="str">
        <f>E29</f>
        <v>Vermont</v>
      </c>
      <c r="O49" t="str">
        <f>E30</f>
        <v>Virginia</v>
      </c>
      <c r="P49" t="str">
        <f>E31</f>
        <v>Washington</v>
      </c>
    </row>
    <row r="61" spans="11:16">
      <c r="K61" t="str">
        <f>E32</f>
        <v>West Virginia</v>
      </c>
      <c r="L61" t="str">
        <f>E33</f>
        <v>Wisconsin</v>
      </c>
      <c r="M61" t="str">
        <f>E34</f>
        <v>Wyoming</v>
      </c>
    </row>
    <row r="68" spans="5:7">
      <c r="E68" t="s">
        <v>2448</v>
      </c>
      <c r="G68" s="29" t="e">
        <f>#REF!</f>
        <v>#REF!</v>
      </c>
    </row>
    <row r="80" spans="5:7">
      <c r="F80" t="s">
        <v>892</v>
      </c>
    </row>
    <row r="81" spans="5:8">
      <c r="E81" s="2" t="str">
        <f>Statistics!E28</f>
        <v>Republican</v>
      </c>
      <c r="F81" s="6">
        <f>Statistics!C63</f>
        <v>8</v>
      </c>
      <c r="G81" s="2">
        <f>F81/SUM(F$81:F$84)</f>
        <v>0.24242424242424243</v>
      </c>
      <c r="H81" s="6"/>
    </row>
    <row r="82" spans="5:8">
      <c r="E82" s="2" t="str">
        <f>Statistics!A28</f>
        <v>Democratic</v>
      </c>
      <c r="F82" s="6">
        <f>Statistics!B63</f>
        <v>23</v>
      </c>
      <c r="G82" s="2">
        <f>F82/SUM(F$81:F$84)</f>
        <v>0.69696969696969702</v>
      </c>
      <c r="H82" s="6"/>
    </row>
    <row r="83" spans="5:8">
      <c r="E83" s="2" t="str">
        <f>Statistics!I28</f>
        <v>Independent</v>
      </c>
      <c r="F83" s="6">
        <f>Statistics!D63</f>
        <v>2</v>
      </c>
      <c r="G83" s="2">
        <f>F83/SUM(F$81:F$84)</f>
        <v>6.0606060606060608E-2</v>
      </c>
      <c r="H83" s="6"/>
    </row>
    <row r="84" spans="5:8">
      <c r="E84" t="s">
        <v>1823</v>
      </c>
      <c r="F84" s="6">
        <f>Statistics!P63</f>
        <v>0</v>
      </c>
      <c r="G84" s="2">
        <f>F84/SUM(F$81:F$84)</f>
        <v>0</v>
      </c>
      <c r="H84" s="6"/>
    </row>
    <row r="87" spans="5:8">
      <c r="H87" s="2"/>
    </row>
    <row r="88" spans="5:8">
      <c r="H88" s="2"/>
    </row>
    <row r="89" spans="5:8">
      <c r="H89" s="2"/>
    </row>
    <row r="90" spans="5:8">
      <c r="H90" s="2"/>
    </row>
    <row r="91" spans="5:8">
      <c r="H91" s="2"/>
    </row>
    <row r="94" spans="5:8">
      <c r="F94" t="s">
        <v>591</v>
      </c>
    </row>
    <row r="95" spans="5:8">
      <c r="E95" s="2" t="str">
        <f>E81</f>
        <v>Republican</v>
      </c>
      <c r="F95" s="6">
        <f>Statistics!C68</f>
        <v>1129</v>
      </c>
      <c r="G95" s="2">
        <f>F95/SUM(F$95:F$98)</f>
        <v>0.60021265284423175</v>
      </c>
    </row>
    <row r="96" spans="5:8">
      <c r="E96" s="2" t="str">
        <f>E82</f>
        <v>Democratic</v>
      </c>
      <c r="F96" s="6">
        <f>Statistics!B68</f>
        <v>721</v>
      </c>
      <c r="G96" s="2">
        <f>F96/SUM(F$95:F$98)</f>
        <v>0.38330675172780437</v>
      </c>
    </row>
    <row r="97" spans="1:18">
      <c r="E97" s="2" t="str">
        <f>E83</f>
        <v>Independent</v>
      </c>
      <c r="F97" s="6">
        <f>Statistics!D68</f>
        <v>31</v>
      </c>
      <c r="G97" s="2">
        <f>F97/SUM(F$95:F$98)</f>
        <v>1.6480595427963849E-2</v>
      </c>
    </row>
    <row r="98" spans="1:18">
      <c r="E98" s="2" t="str">
        <f>E84</f>
        <v>Other</v>
      </c>
      <c r="F98" s="6">
        <v>0</v>
      </c>
      <c r="G98" s="2">
        <f>F98/SUM(F$95:F$98)</f>
        <v>0</v>
      </c>
    </row>
    <row r="100" spans="1:18">
      <c r="K100" s="2"/>
    </row>
    <row r="101" spans="1:18">
      <c r="K101" s="6"/>
    </row>
    <row r="102" spans="1:18">
      <c r="K102" s="6"/>
    </row>
    <row r="103" spans="1:18">
      <c r="K103" s="6"/>
    </row>
    <row r="105" spans="1:18">
      <c r="L105" s="2"/>
    </row>
    <row r="107" spans="1:18">
      <c r="A107" s="60" t="s">
        <v>2279</v>
      </c>
    </row>
    <row r="108" spans="1:18">
      <c r="A108" s="8">
        <v>1</v>
      </c>
      <c r="B108" s="8">
        <v>2</v>
      </c>
      <c r="C108" s="8">
        <v>3</v>
      </c>
      <c r="D108" s="8">
        <v>4</v>
      </c>
      <c r="E108" s="8" t="s">
        <v>1243</v>
      </c>
      <c r="F108" s="61" t="s">
        <v>1181</v>
      </c>
      <c r="G108" s="61" t="s">
        <v>1182</v>
      </c>
      <c r="H108" s="61" t="s">
        <v>1183</v>
      </c>
      <c r="I108" s="61" t="s">
        <v>537</v>
      </c>
      <c r="J108" s="8" t="s">
        <v>25</v>
      </c>
      <c r="K108" s="8" t="str">
        <f>E109</f>
        <v>Fairfield</v>
      </c>
      <c r="L108" s="8" t="str">
        <f>E110</f>
        <v>Hartford</v>
      </c>
      <c r="M108" s="8" t="str">
        <f>E111</f>
        <v>Litchfield</v>
      </c>
      <c r="N108" s="8" t="str">
        <f>E112</f>
        <v>Middlesex</v>
      </c>
      <c r="O108" s="8" t="str">
        <f>E113</f>
        <v>New Haven</v>
      </c>
      <c r="P108" s="8" t="str">
        <f>E114</f>
        <v>New London</v>
      </c>
      <c r="Q108" t="str">
        <f>E115</f>
        <v>Tolland</v>
      </c>
      <c r="R108" t="str">
        <f>E116</f>
        <v>Windham</v>
      </c>
    </row>
    <row r="109" spans="1:18">
      <c r="A109" s="8">
        <f>IF(County!D80=1,1,IF(County!E80=1,2,IF(County!F80=1,3,0)))</f>
        <v>1</v>
      </c>
      <c r="B109" s="8">
        <f>IF(County!D80=2,1,IF(County!E80=2,2,IF(County!F80=2,3,0)))</f>
        <v>2</v>
      </c>
      <c r="C109" s="8">
        <f>IF(County!D80=3,1,IF(County!E80=3,2,IF(County!F80=3,3,0)))</f>
        <v>0</v>
      </c>
      <c r="D109" s="8">
        <v>4</v>
      </c>
      <c r="E109" s="8" t="str">
        <f>County!A80</f>
        <v>Fairfield</v>
      </c>
      <c r="F109" s="61">
        <f>MAX(County!N80:W80)</f>
        <v>202539</v>
      </c>
      <c r="G109" s="61">
        <f>LARGE(County!N80:W80,2)</f>
        <v>179440</v>
      </c>
      <c r="H109" s="61"/>
      <c r="I109" s="61">
        <f>County!C80-F109-G109-H109</f>
        <v>4984</v>
      </c>
      <c r="J109" s="61">
        <f>County!AW80</f>
        <v>9001</v>
      </c>
      <c r="K109" s="8"/>
      <c r="L109" s="8"/>
      <c r="M109" s="8"/>
      <c r="N109" s="8"/>
      <c r="O109" s="8"/>
      <c r="P109" s="8"/>
      <c r="Q109" s="8"/>
    </row>
    <row r="110" spans="1:18">
      <c r="A110" s="8">
        <f>IF(County!D81=1,1,IF(County!E81=1,2,IF(County!F81=1,3,0)))</f>
        <v>1</v>
      </c>
      <c r="B110" s="8">
        <f>IF(County!D81=2,1,IF(County!E81=2,2,IF(County!F81=2,3,0)))</f>
        <v>2</v>
      </c>
      <c r="C110" s="8">
        <f>IF(County!D81=3,1,IF(County!E81=3,2,IF(County!F81=3,3,0)))</f>
        <v>0</v>
      </c>
      <c r="D110" s="8">
        <v>4</v>
      </c>
      <c r="E110" s="8" t="str">
        <f>County!A81</f>
        <v>Hartford</v>
      </c>
      <c r="F110" s="61">
        <f>MAX(County!N81:W81)</f>
        <v>224187</v>
      </c>
      <c r="G110" s="61">
        <f>LARGE(County!N81:W81,2)</f>
        <v>148754</v>
      </c>
      <c r="H110" s="61"/>
      <c r="I110" s="61">
        <f>County!C81-F110-G110-H110</f>
        <v>5953</v>
      </c>
      <c r="J110" s="61">
        <f>County!AW81</f>
        <v>9003</v>
      </c>
      <c r="K110" s="8"/>
      <c r="L110" s="8"/>
      <c r="M110" s="8"/>
      <c r="N110" s="8"/>
      <c r="O110" s="8"/>
      <c r="P110" s="8"/>
      <c r="Q110" s="8"/>
    </row>
    <row r="111" spans="1:18">
      <c r="A111" s="8">
        <f>IF(County!D82=1,1,IF(County!E82=1,2,IF(County!F82=1,3,0)))</f>
        <v>2</v>
      </c>
      <c r="B111" s="8">
        <f>IF(County!D82=2,1,IF(County!E82=2,2,IF(County!F82=2,3,0)))</f>
        <v>1</v>
      </c>
      <c r="C111" s="8">
        <f>IF(County!D82=3,1,IF(County!E82=3,2,IF(County!F82=3,3,0)))</f>
        <v>0</v>
      </c>
      <c r="D111" s="8">
        <v>4</v>
      </c>
      <c r="E111" s="8" t="str">
        <f>County!A82</f>
        <v>Litchfield</v>
      </c>
      <c r="F111" s="61">
        <f>MAX(County!N82:W82)</f>
        <v>48316</v>
      </c>
      <c r="G111" s="61">
        <f>LARGE(County!N82:W82,2)</f>
        <v>39577</v>
      </c>
      <c r="H111" s="61"/>
      <c r="I111" s="61">
        <f>County!C82-F111-G111-H111</f>
        <v>1492</v>
      </c>
      <c r="J111" s="61">
        <f>County!AW82</f>
        <v>9005</v>
      </c>
      <c r="K111" s="8"/>
      <c r="L111" s="8"/>
      <c r="M111" s="8"/>
      <c r="N111" s="8"/>
      <c r="O111" s="8"/>
      <c r="P111" s="8"/>
      <c r="Q111" s="8"/>
    </row>
    <row r="112" spans="1:18">
      <c r="A112" s="8">
        <f>IF(County!D83=1,1,IF(County!E83=1,2,IF(County!F83=1,3,0)))</f>
        <v>1</v>
      </c>
      <c r="B112" s="8">
        <f>IF(County!D83=2,1,IF(County!E83=2,2,IF(County!F83=2,3,0)))</f>
        <v>2</v>
      </c>
      <c r="C112" s="8">
        <f>IF(County!D83=3,1,IF(County!E83=3,2,IF(County!F83=3,3,0)))</f>
        <v>0</v>
      </c>
      <c r="D112" s="8">
        <v>4</v>
      </c>
      <c r="E112" s="8" t="str">
        <f>County!A83</f>
        <v>Middlesex</v>
      </c>
      <c r="F112" s="61">
        <f>MAX(County!N83:W83)</f>
        <v>43591</v>
      </c>
      <c r="G112" s="61">
        <f>LARGE(County!N83:W83,2)</f>
        <v>35474</v>
      </c>
      <c r="H112" s="61"/>
      <c r="I112" s="61">
        <f>County!C83-F112-G112-H112</f>
        <v>1716</v>
      </c>
      <c r="J112" s="61">
        <f>County!AW83</f>
        <v>9007</v>
      </c>
      <c r="K112" s="8"/>
      <c r="L112" s="8"/>
      <c r="M112" s="8"/>
      <c r="N112" s="8"/>
      <c r="O112" s="8"/>
      <c r="P112" s="8"/>
      <c r="Q112" s="8"/>
    </row>
    <row r="113" spans="1:18">
      <c r="A113" s="8">
        <f>IF(County!D84=1,1,IF(County!E84=1,2,IF(County!F84=1,3,0)))</f>
        <v>1</v>
      </c>
      <c r="B113" s="8">
        <f>IF(County!D84=2,1,IF(County!E84=2,2,IF(County!F84=2,3,0)))</f>
        <v>2</v>
      </c>
      <c r="C113" s="8">
        <f>IF(County!D84=3,1,IF(County!E84=3,2,IF(County!F84=3,3,0)))</f>
        <v>0</v>
      </c>
      <c r="D113" s="8">
        <v>4</v>
      </c>
      <c r="E113" s="8" t="str">
        <f>County!A84</f>
        <v>New Haven</v>
      </c>
      <c r="F113" s="61">
        <f>MAX(County!N84:W84)</f>
        <v>199779</v>
      </c>
      <c r="G113" s="61">
        <f>LARGE(County!N84:W84,2)</f>
        <v>141408</v>
      </c>
      <c r="H113" s="61"/>
      <c r="I113" s="61">
        <f>County!C84-F113-G113-H113</f>
        <v>5530</v>
      </c>
      <c r="J113" s="61">
        <f>County!AW84</f>
        <v>9009</v>
      </c>
      <c r="K113" s="8"/>
      <c r="L113" s="8"/>
      <c r="M113" s="8"/>
      <c r="N113" s="8"/>
      <c r="O113" s="8"/>
      <c r="P113" s="8"/>
      <c r="Q113" s="8"/>
    </row>
    <row r="114" spans="1:18">
      <c r="A114" s="8">
        <f>IF(County!D85=1,1,IF(County!E85=1,2,IF(County!F85=1,3,0)))</f>
        <v>1</v>
      </c>
      <c r="B114" s="8">
        <f>IF(County!D85=2,1,IF(County!E85=2,2,IF(County!F85=2,3,0)))</f>
        <v>2</v>
      </c>
      <c r="C114" s="8">
        <f>IF(County!D85=3,1,IF(County!E85=3,2,IF(County!F85=3,3,0)))</f>
        <v>0</v>
      </c>
      <c r="D114" s="8">
        <v>4</v>
      </c>
      <c r="E114" s="8" t="str">
        <f>County!A85</f>
        <v>New London</v>
      </c>
      <c r="F114" s="61">
        <f>MAX(County!N85:W85)</f>
        <v>60595</v>
      </c>
      <c r="G114" s="61">
        <f>LARGE(County!N85:W85,2)</f>
        <v>46056</v>
      </c>
      <c r="H114" s="61"/>
      <c r="I114" s="61">
        <f>County!C85-F114-G114-H114</f>
        <v>2667</v>
      </c>
      <c r="J114" s="61">
        <f>County!AW85</f>
        <v>9011</v>
      </c>
      <c r="K114" s="8"/>
      <c r="L114" s="8"/>
      <c r="M114" s="8"/>
      <c r="N114" s="8"/>
      <c r="O114" s="8"/>
      <c r="P114" s="8"/>
      <c r="Q114" s="8"/>
    </row>
    <row r="115" spans="1:18">
      <c r="A115" s="8">
        <f>IF(County!D86=1,1,IF(County!E86=1,2,IF(County!F86=1,3,0)))</f>
        <v>1</v>
      </c>
      <c r="B115" s="8">
        <f>IF(County!D86=2,1,IF(County!E86=2,2,IF(County!F86=2,3,0)))</f>
        <v>2</v>
      </c>
      <c r="C115" s="8">
        <f>IF(County!D86=3,1,IF(County!E86=3,2,IF(County!F86=3,3,0)))</f>
        <v>0</v>
      </c>
      <c r="D115" s="8">
        <v>4</v>
      </c>
      <c r="E115" s="8" t="str">
        <f>County!A86</f>
        <v>Tolland</v>
      </c>
      <c r="F115" s="61">
        <f>MAX(County!N86:W86)</f>
        <v>35781</v>
      </c>
      <c r="G115" s="61">
        <f>LARGE(County!N86:W86,2)</f>
        <v>30877</v>
      </c>
      <c r="H115" s="61"/>
      <c r="I115" s="61">
        <f>County!C86-F115-G115-H115</f>
        <v>1621</v>
      </c>
      <c r="J115" s="61">
        <f>County!AW86</f>
        <v>9013</v>
      </c>
      <c r="K115" s="8"/>
      <c r="L115" s="8"/>
      <c r="M115" s="8"/>
      <c r="N115" s="8"/>
      <c r="O115" s="8"/>
      <c r="P115" s="8"/>
      <c r="Q115" s="8"/>
    </row>
    <row r="116" spans="1:18">
      <c r="A116" s="8">
        <f>IF(County!D87=1,1,IF(County!E87=1,2,IF(County!F87=1,3,0)))</f>
        <v>1</v>
      </c>
      <c r="B116" s="8">
        <f>IF(County!D87=2,1,IF(County!E87=2,2,IF(County!F87=2,3,0)))</f>
        <v>2</v>
      </c>
      <c r="C116" s="8">
        <f>IF(County!D87=3,1,IF(County!E87=3,2,IF(County!F87=3,3,0)))</f>
        <v>0</v>
      </c>
      <c r="D116" s="8">
        <v>4</v>
      </c>
      <c r="E116" s="8" t="str">
        <f>County!A87</f>
        <v>Windham</v>
      </c>
      <c r="F116" s="61">
        <f>MAX(County!N87:W87)</f>
        <v>22712</v>
      </c>
      <c r="G116" s="61">
        <f>LARGE(County!N87:W87,2)</f>
        <v>20764</v>
      </c>
      <c r="H116" s="61"/>
      <c r="I116" s="61">
        <f>County!C87-F116-G116-H116</f>
        <v>1082</v>
      </c>
      <c r="J116" s="61">
        <f>County!AW87</f>
        <v>9015</v>
      </c>
      <c r="K116" s="8"/>
      <c r="L116" s="8"/>
      <c r="M116" s="8"/>
      <c r="N116" s="8"/>
      <c r="O116" s="8"/>
      <c r="P116" s="8"/>
      <c r="Q116" s="8"/>
    </row>
    <row r="117" spans="1:18">
      <c r="A117" s="8"/>
      <c r="B117" s="8"/>
      <c r="C117" s="8"/>
      <c r="D117" s="8"/>
      <c r="E117" s="8"/>
      <c r="F117" s="61"/>
      <c r="G117" s="61"/>
      <c r="H117" s="61"/>
      <c r="I117" s="61"/>
      <c r="J117" s="61"/>
      <c r="K117" s="8"/>
      <c r="L117" s="8"/>
      <c r="M117" s="8"/>
      <c r="N117" s="8"/>
      <c r="O117" s="8"/>
      <c r="P117" s="8"/>
      <c r="Q117" s="8"/>
    </row>
    <row r="118" spans="1:18">
      <c r="A118" s="8"/>
      <c r="B118" s="8"/>
      <c r="C118" s="8"/>
      <c r="D118" s="8"/>
      <c r="E118" s="8"/>
      <c r="F118" s="61"/>
      <c r="G118" s="61"/>
      <c r="H118" s="61"/>
      <c r="I118" s="61"/>
      <c r="J118" s="61"/>
      <c r="K118" s="8"/>
      <c r="L118" s="8"/>
      <c r="M118" s="8"/>
      <c r="N118" s="8"/>
      <c r="O118" s="8"/>
      <c r="P118" s="8"/>
      <c r="Q118" s="8"/>
    </row>
    <row r="119" spans="1:18">
      <c r="A119" s="8"/>
      <c r="B119" s="8"/>
      <c r="C119" s="8"/>
      <c r="D119" s="8"/>
      <c r="E119" s="8"/>
      <c r="F119" s="61"/>
      <c r="G119" s="61"/>
      <c r="H119" s="61"/>
      <c r="I119" s="61"/>
      <c r="J119" s="61"/>
      <c r="K119" s="8"/>
      <c r="L119" s="8"/>
      <c r="M119" s="8"/>
      <c r="N119" s="8"/>
      <c r="O119" s="8"/>
      <c r="P119" s="8"/>
      <c r="Q119" s="8"/>
    </row>
    <row r="121" spans="1:18">
      <c r="A121" s="60" t="s">
        <v>1511</v>
      </c>
      <c r="J121" s="22"/>
    </row>
    <row r="122" spans="1:18">
      <c r="A122" s="8">
        <v>1</v>
      </c>
      <c r="B122" s="8">
        <v>2</v>
      </c>
      <c r="C122" s="8">
        <v>3</v>
      </c>
      <c r="D122" s="8">
        <v>4</v>
      </c>
      <c r="E122" s="8" t="s">
        <v>1243</v>
      </c>
      <c r="F122" s="61" t="s">
        <v>1181</v>
      </c>
      <c r="G122" s="61" t="s">
        <v>1182</v>
      </c>
      <c r="H122" s="61" t="s">
        <v>1183</v>
      </c>
      <c r="I122" s="61" t="s">
        <v>537</v>
      </c>
      <c r="J122" s="143" t="s">
        <v>25</v>
      </c>
      <c r="K122" s="8" t="str">
        <f>E123</f>
        <v>Androscoggin</v>
      </c>
      <c r="L122" s="8" t="str">
        <f>E124</f>
        <v>Aroostook</v>
      </c>
      <c r="M122" s="8" t="str">
        <f>E125</f>
        <v>Cumberland</v>
      </c>
      <c r="N122" s="8" t="str">
        <f>E126</f>
        <v>Franklin</v>
      </c>
      <c r="O122" s="8" t="str">
        <f>E127</f>
        <v>Hancock</v>
      </c>
      <c r="P122" s="8" t="str">
        <f>E128</f>
        <v>Kennebec</v>
      </c>
      <c r="Q122" t="str">
        <f>E129</f>
        <v>Knox</v>
      </c>
      <c r="R122" t="str">
        <f>E130</f>
        <v>Lincoln</v>
      </c>
    </row>
    <row r="123" spans="1:18">
      <c r="A123" s="8">
        <f>IF(County!D265=1,1,IF(County!E265=1,2,IF(County!F265=1,3,0)))</f>
        <v>3</v>
      </c>
      <c r="B123" s="8">
        <f>IF(County!D265=2,1,IF(County!E265=2,2,IF(County!F265=2,3,0)))</f>
        <v>2</v>
      </c>
      <c r="C123" s="8">
        <f>IF(County!D265=3,1,IF(County!E265=3,2,IF(County!F265=3,3,0)))</f>
        <v>1</v>
      </c>
      <c r="D123" s="8">
        <v>4</v>
      </c>
      <c r="E123" s="8" t="str">
        <f>County!A265</f>
        <v>Androscoggin</v>
      </c>
      <c r="F123" s="61">
        <f>MAX(County!N265:W265)</f>
        <v>27629</v>
      </c>
      <c r="G123" s="61">
        <f>LARGE(County!N265:W265,2)</f>
        <v>15641</v>
      </c>
      <c r="H123" s="61">
        <f>LARGE(County!N265:W265,3)</f>
        <v>6824</v>
      </c>
      <c r="I123" s="61">
        <f>County!C265-F123-G123-H123</f>
        <v>1937</v>
      </c>
      <c r="J123" s="143">
        <f>County!AW265</f>
        <v>23001</v>
      </c>
      <c r="K123" s="8"/>
      <c r="L123" s="8"/>
      <c r="M123" s="8"/>
      <c r="N123" s="8"/>
      <c r="O123" s="8"/>
      <c r="P123" s="8"/>
      <c r="Q123" s="8"/>
    </row>
    <row r="124" spans="1:18">
      <c r="A124" s="8">
        <f>IF(County!D266=1,1,IF(County!E266=1,2,IF(County!F266=1,3,0)))</f>
        <v>3</v>
      </c>
      <c r="B124" s="8">
        <f>IF(County!D266=2,1,IF(County!E266=2,2,IF(County!F266=2,3,0)))</f>
        <v>2</v>
      </c>
      <c r="C124" s="8">
        <f>IF(County!D266=3,1,IF(County!E266=3,2,IF(County!F266=3,3,0)))</f>
        <v>1</v>
      </c>
      <c r="D124" s="8">
        <v>4</v>
      </c>
      <c r="E124" s="8" t="str">
        <f>County!A266</f>
        <v>Aroostook</v>
      </c>
      <c r="F124" s="61">
        <f>MAX(County!N266:W266)</f>
        <v>14897</v>
      </c>
      <c r="G124" s="61">
        <f>LARGE(County!N266:W266,2)</f>
        <v>11547</v>
      </c>
      <c r="H124" s="61">
        <f>LARGE(County!N266:W266,3)</f>
        <v>5263</v>
      </c>
      <c r="I124" s="61">
        <f>County!C266-F124-G124-H124</f>
        <v>1249</v>
      </c>
      <c r="J124" s="143">
        <f>County!AW266</f>
        <v>23003</v>
      </c>
      <c r="K124" s="8"/>
      <c r="L124" s="8"/>
      <c r="M124" s="8"/>
      <c r="N124" s="8"/>
      <c r="O124" s="8"/>
      <c r="P124" s="8"/>
      <c r="Q124" s="8"/>
    </row>
    <row r="125" spans="1:18">
      <c r="A125" s="8">
        <f>IF(County!D267=1,1,IF(County!E267=1,2,IF(County!F267=1,3,0)))</f>
        <v>3</v>
      </c>
      <c r="B125" s="8">
        <f>IF(County!D267=2,1,IF(County!E267=2,2,IF(County!F267=2,3,0)))</f>
        <v>2</v>
      </c>
      <c r="C125" s="8">
        <f>IF(County!D267=3,1,IF(County!E267=3,2,IF(County!F267=3,3,0)))</f>
        <v>1</v>
      </c>
      <c r="D125" s="8">
        <v>4</v>
      </c>
      <c r="E125" s="8" t="str">
        <f>County!A267</f>
        <v>Cumberland</v>
      </c>
      <c r="F125" s="61">
        <f>MAX(County!N267:W267)</f>
        <v>93746</v>
      </c>
      <c r="G125" s="61">
        <f>LARGE(County!N267:W267,2)</f>
        <v>42336</v>
      </c>
      <c r="H125" s="61">
        <f>LARGE(County!N267:W267,3)</f>
        <v>21149</v>
      </c>
      <c r="I125" s="61">
        <f>County!C267-F125-G125-H125</f>
        <v>4217</v>
      </c>
      <c r="J125" s="143">
        <f>County!AW267</f>
        <v>23005</v>
      </c>
      <c r="K125" s="8"/>
      <c r="L125" s="8"/>
      <c r="M125" s="8"/>
      <c r="N125" s="8"/>
      <c r="O125" s="8"/>
      <c r="P125" s="8"/>
      <c r="Q125" s="8"/>
    </row>
    <row r="126" spans="1:18">
      <c r="A126" s="8">
        <f>IF(County!D268=1,1,IF(County!E268=1,2,IF(County!F268=1,3,0)))</f>
        <v>3</v>
      </c>
      <c r="B126" s="8">
        <f>IF(County!D268=2,1,IF(County!E268=2,2,IF(County!F268=2,3,0)))</f>
        <v>2</v>
      </c>
      <c r="C126" s="8">
        <f>IF(County!D268=3,1,IF(County!E268=3,2,IF(County!F268=3,3,0)))</f>
        <v>1</v>
      </c>
      <c r="D126" s="8">
        <v>4</v>
      </c>
      <c r="E126" s="8" t="str">
        <f>County!A268</f>
        <v>Franklin</v>
      </c>
      <c r="F126" s="61">
        <f>MAX(County!N268:W268)</f>
        <v>8552</v>
      </c>
      <c r="G126" s="61">
        <f>LARGE(County!N268:W268,2)</f>
        <v>4819</v>
      </c>
      <c r="H126" s="61">
        <f>LARGE(County!N268:W268,3)</f>
        <v>2096</v>
      </c>
      <c r="I126" s="61">
        <f>County!C268-F126-G126-H126</f>
        <v>588</v>
      </c>
      <c r="J126" s="143">
        <f>County!AW268</f>
        <v>23007</v>
      </c>
      <c r="K126" s="8"/>
      <c r="L126" s="8"/>
      <c r="M126" s="8"/>
      <c r="N126" s="8"/>
      <c r="O126" s="8"/>
      <c r="P126" s="8"/>
      <c r="Q126" s="8"/>
    </row>
    <row r="127" spans="1:18">
      <c r="A127" s="8">
        <f>IF(County!D269=1,1,IF(County!E269=1,2,IF(County!F269=1,3,0)))</f>
        <v>3</v>
      </c>
      <c r="B127" s="8">
        <f>IF(County!D269=2,1,IF(County!E269=2,2,IF(County!F269=2,3,0)))</f>
        <v>2</v>
      </c>
      <c r="C127" s="8">
        <f>IF(County!D269=3,1,IF(County!E269=3,2,IF(County!F269=3,3,0)))</f>
        <v>1</v>
      </c>
      <c r="D127" s="8">
        <v>4</v>
      </c>
      <c r="E127" s="8" t="str">
        <f>County!A269</f>
        <v>Hancock</v>
      </c>
      <c r="F127" s="61">
        <f>MAX(County!N269:W269)</f>
        <v>15456</v>
      </c>
      <c r="G127" s="61">
        <f>LARGE(County!N269:W269,2)</f>
        <v>9698</v>
      </c>
      <c r="H127" s="61">
        <f>LARGE(County!N269:W269,3)</f>
        <v>4177</v>
      </c>
      <c r="I127" s="61">
        <f>County!C269-F127-G127-H127</f>
        <v>908</v>
      </c>
      <c r="J127" s="143">
        <f>County!AW269</f>
        <v>23009</v>
      </c>
      <c r="K127" s="8"/>
      <c r="L127" s="8"/>
      <c r="M127" s="8"/>
      <c r="N127" s="8"/>
      <c r="O127" s="8"/>
      <c r="P127" s="8"/>
      <c r="Q127" s="8"/>
    </row>
    <row r="128" spans="1:18">
      <c r="A128" s="8">
        <f>IF(County!D270=1,1,IF(County!E270=1,2,IF(County!F270=1,3,0)))</f>
        <v>3</v>
      </c>
      <c r="B128" s="8">
        <f>IF(County!D270=2,1,IF(County!E270=2,2,IF(County!F270=2,3,0)))</f>
        <v>2</v>
      </c>
      <c r="C128" s="8">
        <f>IF(County!D270=3,1,IF(County!E270=3,2,IF(County!F270=3,3,0)))</f>
        <v>1</v>
      </c>
      <c r="D128" s="8">
        <v>4</v>
      </c>
      <c r="E128" s="8" t="str">
        <f>County!A270</f>
        <v>Kennebec</v>
      </c>
      <c r="F128" s="61">
        <f>MAX(County!N270:W270)</f>
        <v>33438</v>
      </c>
      <c r="G128" s="61">
        <f>LARGE(County!N270:W270,2)</f>
        <v>19216</v>
      </c>
      <c r="H128" s="61">
        <f>LARGE(County!N270:W270,3)</f>
        <v>8131</v>
      </c>
      <c r="I128" s="61">
        <f>County!C270-F128-G128-H128</f>
        <v>1958</v>
      </c>
      <c r="J128" s="143">
        <f>County!AW270</f>
        <v>23011</v>
      </c>
      <c r="K128" s="8"/>
      <c r="L128" s="8"/>
      <c r="M128" s="8"/>
      <c r="N128" s="8"/>
      <c r="O128" s="8"/>
      <c r="P128" s="8"/>
      <c r="Q128" s="8"/>
    </row>
    <row r="129" spans="1:18">
      <c r="A129" s="8">
        <f>IF(County!D271=1,1,IF(County!E271=1,2,IF(County!F271=1,3,0)))</f>
        <v>3</v>
      </c>
      <c r="B129" s="8">
        <f>IF(County!D271=2,1,IF(County!E271=2,2,IF(County!F271=2,3,0)))</f>
        <v>2</v>
      </c>
      <c r="C129" s="8">
        <f>IF(County!D271=3,1,IF(County!E271=3,2,IF(County!F271=3,3,0)))</f>
        <v>1</v>
      </c>
      <c r="D129" s="8">
        <v>4</v>
      </c>
      <c r="E129" s="8" t="str">
        <f>County!A271</f>
        <v>Knox</v>
      </c>
      <c r="F129" s="61">
        <f>MAX(County!N271:W271)</f>
        <v>12533</v>
      </c>
      <c r="G129" s="61">
        <f>LARGE(County!N271:W271,2)</f>
        <v>6129</v>
      </c>
      <c r="H129" s="61">
        <f>LARGE(County!N271:W271,3)</f>
        <v>2533</v>
      </c>
      <c r="I129" s="61">
        <f>County!C271-F129-G129-H129</f>
        <v>526</v>
      </c>
      <c r="J129" s="143">
        <f>County!AW271</f>
        <v>23013</v>
      </c>
      <c r="K129" s="8"/>
      <c r="L129" s="8"/>
      <c r="M129" s="8"/>
      <c r="N129" s="8"/>
      <c r="O129" s="8"/>
      <c r="P129" s="8"/>
      <c r="Q129" s="8"/>
    </row>
    <row r="130" spans="1:18">
      <c r="A130" s="8">
        <f>IF(County!D272=1,1,IF(County!E272=1,2,IF(County!F272=1,3,0)))</f>
        <v>3</v>
      </c>
      <c r="B130" s="8">
        <f>IF(County!D272=2,1,IF(County!E272=2,2,IF(County!F272=2,3,0)))</f>
        <v>2</v>
      </c>
      <c r="C130" s="8">
        <f>IF(County!D272=3,1,IF(County!E272=3,2,IF(County!F272=3,3,0)))</f>
        <v>1</v>
      </c>
      <c r="D130" s="8">
        <v>4</v>
      </c>
      <c r="E130" s="8" t="str">
        <f>County!A272</f>
        <v>Lincoln</v>
      </c>
      <c r="F130" s="61">
        <f>MAX(County!N272:W272)</f>
        <v>11515</v>
      </c>
      <c r="G130" s="61">
        <f>LARGE(County!N272:W272,2)</f>
        <v>6639</v>
      </c>
      <c r="H130" s="61">
        <f>LARGE(County!N272:W272,3)</f>
        <v>1857</v>
      </c>
      <c r="I130" s="61">
        <f>County!C272-F130-G130-H130</f>
        <v>533</v>
      </c>
      <c r="J130" s="143">
        <f>County!AW272</f>
        <v>23015</v>
      </c>
      <c r="K130" s="8"/>
      <c r="L130" s="8"/>
      <c r="M130" s="8"/>
      <c r="N130" s="8"/>
      <c r="O130" s="8"/>
      <c r="P130" s="8"/>
      <c r="Q130" s="8"/>
    </row>
    <row r="131" spans="1:18">
      <c r="A131" s="8">
        <f>IF(County!D273=1,1,IF(County!E273=1,2,IF(County!F273=1,3,0)))</f>
        <v>3</v>
      </c>
      <c r="B131" s="8">
        <f>IF(County!D273=2,1,IF(County!E273=2,2,IF(County!F273=2,3,0)))</f>
        <v>2</v>
      </c>
      <c r="C131" s="8">
        <f>IF(County!D273=3,1,IF(County!E273=3,2,IF(County!F273=3,3,0)))</f>
        <v>1</v>
      </c>
      <c r="D131" s="8">
        <v>4</v>
      </c>
      <c r="E131" s="8" t="str">
        <f>County!A273</f>
        <v>Oxford</v>
      </c>
      <c r="F131" s="61">
        <f>MAX(County!N273:W273)</f>
        <v>15283</v>
      </c>
      <c r="G131" s="61">
        <f>LARGE(County!N273:W273,2)</f>
        <v>8688</v>
      </c>
      <c r="H131" s="61">
        <f>LARGE(County!N273:W273,3)</f>
        <v>3886</v>
      </c>
      <c r="I131" s="61">
        <f>County!C273-F131-G131-H131</f>
        <v>1071</v>
      </c>
      <c r="J131" s="143">
        <f>County!AW273</f>
        <v>23017</v>
      </c>
      <c r="K131" s="8"/>
      <c r="L131" s="8"/>
      <c r="M131" s="8"/>
      <c r="N131" s="8"/>
      <c r="O131" s="8"/>
      <c r="P131" s="8"/>
      <c r="Q131" s="8"/>
    </row>
    <row r="132" spans="1:18">
      <c r="A132" s="8">
        <f>IF(County!D274=1,1,IF(County!E274=1,2,IF(County!F274=1,3,0)))</f>
        <v>3</v>
      </c>
      <c r="B132" s="8">
        <f>IF(County!D274=2,1,IF(County!E274=2,2,IF(County!F274=2,3,0)))</f>
        <v>2</v>
      </c>
      <c r="C132" s="8">
        <f>IF(County!D274=3,1,IF(County!E274=3,2,IF(County!F274=3,3,0)))</f>
        <v>1</v>
      </c>
      <c r="D132" s="8">
        <v>4</v>
      </c>
      <c r="E132" s="8" t="str">
        <f>County!A274</f>
        <v>Penobscot</v>
      </c>
      <c r="F132" s="61">
        <f>MAX(County!N274:W274)</f>
        <v>35517</v>
      </c>
      <c r="G132" s="61">
        <f>LARGE(County!N274:W274,2)</f>
        <v>27913</v>
      </c>
      <c r="H132" s="61">
        <f>LARGE(County!N274:W274,3)</f>
        <v>9633</v>
      </c>
      <c r="I132" s="61">
        <f>County!C274-F132-G132-H132</f>
        <v>2366</v>
      </c>
      <c r="J132" s="143">
        <f>County!AW274</f>
        <v>23019</v>
      </c>
      <c r="K132" s="8"/>
      <c r="L132" s="8"/>
      <c r="M132" s="8"/>
      <c r="N132" s="8"/>
      <c r="O132" s="8"/>
      <c r="P132" s="8"/>
      <c r="Q132" s="8"/>
    </row>
    <row r="133" spans="1:18">
      <c r="A133" s="8">
        <f>IF(County!D275=1,1,IF(County!E275=1,2,IF(County!F275=1,3,0)))</f>
        <v>3</v>
      </c>
      <c r="B133" s="8">
        <f>IF(County!D275=2,1,IF(County!E275=2,2,IF(County!F275=2,3,0)))</f>
        <v>2</v>
      </c>
      <c r="C133" s="8">
        <f>IF(County!D275=3,1,IF(County!E275=3,2,IF(County!F275=3,3,0)))</f>
        <v>1</v>
      </c>
      <c r="D133" s="8">
        <v>4</v>
      </c>
      <c r="E133" s="8" t="str">
        <f>County!A275</f>
        <v>Piscataquis</v>
      </c>
      <c r="F133" s="61">
        <f>MAX(County!N275:W275)</f>
        <v>4016</v>
      </c>
      <c r="G133" s="61">
        <f>LARGE(County!N275:W275,2)</f>
        <v>3522</v>
      </c>
      <c r="H133" s="61">
        <f>LARGE(County!N275:W275,3)</f>
        <v>911</v>
      </c>
      <c r="I133" s="61">
        <f>County!C275-F133-G133-H133</f>
        <v>338</v>
      </c>
      <c r="J133" s="143">
        <f>County!AW275</f>
        <v>23021</v>
      </c>
      <c r="K133" s="8"/>
      <c r="L133" s="8"/>
      <c r="M133" s="8"/>
      <c r="N133" s="8"/>
      <c r="O133" s="8"/>
      <c r="P133" s="8"/>
      <c r="Q133" s="8"/>
    </row>
    <row r="134" spans="1:18">
      <c r="A134" s="8">
        <f>IF(County!D276=1,1,IF(County!E276=1,2,IF(County!F276=1,3,0)))</f>
        <v>3</v>
      </c>
      <c r="B134" s="8">
        <f>IF(County!D276=2,1,IF(County!E276=2,2,IF(County!F276=2,3,0)))</f>
        <v>2</v>
      </c>
      <c r="C134" s="8">
        <f>IF(County!D276=3,1,IF(County!E276=3,2,IF(County!F276=3,3,0)))</f>
        <v>1</v>
      </c>
      <c r="D134" s="8">
        <v>4</v>
      </c>
      <c r="E134" s="8" t="str">
        <f>County!A276</f>
        <v>Sagadahoc</v>
      </c>
      <c r="F134" s="61">
        <f>MAX(County!N276:W276)</f>
        <v>12422</v>
      </c>
      <c r="G134" s="61">
        <f>LARGE(County!N276:W276,2)</f>
        <v>5789</v>
      </c>
      <c r="H134" s="61">
        <f>LARGE(County!N276:W276,3)</f>
        <v>1818</v>
      </c>
      <c r="I134" s="61">
        <f>County!C276-F134-G134-H134</f>
        <v>623</v>
      </c>
      <c r="J134" s="143">
        <f>County!AW276</f>
        <v>23023</v>
      </c>
      <c r="K134" t="str">
        <f>E131</f>
        <v>Oxford</v>
      </c>
      <c r="L134" t="str">
        <f>E132</f>
        <v>Penobscot</v>
      </c>
      <c r="M134" t="str">
        <f>E133</f>
        <v>Piscataquis</v>
      </c>
      <c r="N134" t="str">
        <f>E134</f>
        <v>Sagadahoc</v>
      </c>
      <c r="O134" t="str">
        <f>E135</f>
        <v>Somerset</v>
      </c>
      <c r="P134" t="str">
        <f>E136</f>
        <v>Waldo</v>
      </c>
      <c r="Q134" t="str">
        <f>E137</f>
        <v>Washington</v>
      </c>
      <c r="R134" t="str">
        <f>E138</f>
        <v>York</v>
      </c>
    </row>
    <row r="135" spans="1:18">
      <c r="A135" s="8">
        <f>IF(County!D277=1,1,IF(County!E277=1,2,IF(County!F277=1,3,0)))</f>
        <v>3</v>
      </c>
      <c r="B135" s="8">
        <f>IF(County!D277=2,1,IF(County!E277=2,2,IF(County!F277=2,3,0)))</f>
        <v>2</v>
      </c>
      <c r="C135" s="8">
        <f>IF(County!D277=3,1,IF(County!E277=3,2,IF(County!F277=3,3,0)))</f>
        <v>1</v>
      </c>
      <c r="D135" s="8">
        <v>4</v>
      </c>
      <c r="E135" s="8" t="str">
        <f>County!A277</f>
        <v>Somerset</v>
      </c>
      <c r="F135" s="61">
        <f>MAX(County!N277:W277)</f>
        <v>11045</v>
      </c>
      <c r="G135" s="61">
        <f>LARGE(County!N277:W277,2)</f>
        <v>8986</v>
      </c>
      <c r="H135" s="61">
        <f>LARGE(County!N277:W277,3)</f>
        <v>3387</v>
      </c>
      <c r="I135" s="61">
        <f>County!C277-F135-G135-H135</f>
        <v>923</v>
      </c>
      <c r="J135" s="143">
        <f>County!AW277</f>
        <v>23025</v>
      </c>
    </row>
    <row r="136" spans="1:18">
      <c r="A136" s="8">
        <f>IF(County!D278=1,1,IF(County!E278=1,2,IF(County!F278=1,3,0)))</f>
        <v>3</v>
      </c>
      <c r="B136" s="8">
        <f>IF(County!D278=2,1,IF(County!E278=2,2,IF(County!F278=2,3,0)))</f>
        <v>2</v>
      </c>
      <c r="C136" s="8">
        <f>IF(County!D278=3,1,IF(County!E278=3,2,IF(County!F278=3,3,0)))</f>
        <v>1</v>
      </c>
      <c r="D136" s="8">
        <v>4</v>
      </c>
      <c r="E136" s="8" t="str">
        <f>County!A278</f>
        <v>Waldo</v>
      </c>
      <c r="F136" s="61">
        <f>MAX(County!N278:W278)</f>
        <v>10392</v>
      </c>
      <c r="G136" s="61">
        <f>LARGE(County!N278:W278,2)</f>
        <v>6922</v>
      </c>
      <c r="H136" s="61">
        <f>LARGE(County!N278:W278,3)</f>
        <v>2525</v>
      </c>
      <c r="I136" s="61">
        <f>County!C278-F136-G136-H136</f>
        <v>698</v>
      </c>
      <c r="J136" s="143">
        <f>County!AW278</f>
        <v>23027</v>
      </c>
    </row>
    <row r="137" spans="1:18">
      <c r="A137" s="8">
        <f>IF(County!D279=1,1,IF(County!E279=1,2,IF(County!F279=1,3,0)))</f>
        <v>3</v>
      </c>
      <c r="B137" s="8">
        <f>IF(County!D279=2,1,IF(County!E279=2,2,IF(County!F279=2,3,0)))</f>
        <v>2</v>
      </c>
      <c r="C137" s="8">
        <f>IF(County!D279=3,1,IF(County!E279=3,2,IF(County!F279=3,3,0)))</f>
        <v>1</v>
      </c>
      <c r="D137" s="8">
        <v>4</v>
      </c>
      <c r="E137" s="8" t="str">
        <f>County!A279</f>
        <v>Washington</v>
      </c>
      <c r="F137" s="61">
        <f>MAX(County!N279:W279)</f>
        <v>6662</v>
      </c>
      <c r="G137" s="61">
        <f>LARGE(County!N279:W279,2)</f>
        <v>5739</v>
      </c>
      <c r="H137" s="61">
        <f>LARGE(County!N279:W279,3)</f>
        <v>2249</v>
      </c>
      <c r="I137" s="61">
        <f>County!C279-F137-G137-H137</f>
        <v>619</v>
      </c>
      <c r="J137" s="143">
        <f>County!AW279</f>
        <v>23029</v>
      </c>
    </row>
    <row r="138" spans="1:18">
      <c r="A138" s="8">
        <f>IF(County!D280=1,1,IF(County!E280=1,2,IF(County!F280=1,3,0)))</f>
        <v>3</v>
      </c>
      <c r="B138" s="8">
        <f>IF(County!D280=2,1,IF(County!E280=2,2,IF(County!F280=2,3,0)))</f>
        <v>2</v>
      </c>
      <c r="C138" s="8">
        <f>IF(County!D280=3,1,IF(County!E280=3,2,IF(County!F280=3,3,0)))</f>
        <v>1</v>
      </c>
      <c r="D138" s="8">
        <v>4</v>
      </c>
      <c r="E138" s="8" t="str">
        <f>County!A280</f>
        <v>York</v>
      </c>
      <c r="F138" s="61">
        <f>MAX(County!N280:W280)</f>
        <v>55958</v>
      </c>
      <c r="G138" s="61">
        <f>LARGE(County!N280:W280,2)</f>
        <v>31228</v>
      </c>
      <c r="H138" s="61">
        <f>LARGE(County!N280:W280,3)</f>
        <v>15759</v>
      </c>
      <c r="I138" s="61">
        <f>County!C280-F138-G138-H138</f>
        <v>3063</v>
      </c>
      <c r="J138" s="143">
        <f>County!AW280</f>
        <v>23031</v>
      </c>
    </row>
    <row r="139" spans="1:18">
      <c r="J139" s="22"/>
    </row>
    <row r="140" spans="1:18">
      <c r="J140" s="22"/>
    </row>
    <row r="141" spans="1:18">
      <c r="J141" s="22"/>
    </row>
    <row r="142" spans="1:18">
      <c r="J142" s="22"/>
    </row>
    <row r="143" spans="1:18">
      <c r="J143" s="22"/>
    </row>
    <row r="144" spans="1:18">
      <c r="J144" s="22"/>
    </row>
    <row r="145" spans="1:17">
      <c r="J145" s="22"/>
    </row>
    <row r="146" spans="1:17">
      <c r="J146" s="22"/>
    </row>
    <row r="147" spans="1:17">
      <c r="A147" s="60" t="s">
        <v>1358</v>
      </c>
      <c r="J147" s="22"/>
    </row>
    <row r="148" spans="1:17">
      <c r="A148" s="8">
        <v>1</v>
      </c>
      <c r="B148" s="8">
        <v>2</v>
      </c>
      <c r="C148" s="8">
        <v>3</v>
      </c>
      <c r="D148" s="8">
        <v>4</v>
      </c>
      <c r="E148" s="8" t="s">
        <v>1243</v>
      </c>
      <c r="F148" s="61" t="s">
        <v>1181</v>
      </c>
      <c r="G148" s="61" t="s">
        <v>1182</v>
      </c>
      <c r="H148" s="61" t="s">
        <v>1183</v>
      </c>
      <c r="I148" s="61" t="s">
        <v>537</v>
      </c>
      <c r="J148" s="143" t="s">
        <v>25</v>
      </c>
      <c r="K148" s="8" t="str">
        <f>E149</f>
        <v>Barnstable</v>
      </c>
      <c r="L148" s="8" t="str">
        <f>E150</f>
        <v>Berkshire</v>
      </c>
      <c r="M148" s="8" t="str">
        <f>E151</f>
        <v>Bristol</v>
      </c>
      <c r="N148" s="8" t="str">
        <f>E152</f>
        <v>Dukes</v>
      </c>
      <c r="O148" s="8" t="str">
        <f>E153</f>
        <v>Essex</v>
      </c>
      <c r="P148" s="8" t="str">
        <f>E154</f>
        <v>Franklin</v>
      </c>
      <c r="Q148" t="str">
        <f>E155</f>
        <v>Hampden</v>
      </c>
    </row>
    <row r="149" spans="1:17">
      <c r="A149" s="8">
        <f>IF(County!D310=1,1,IF(County!E310=1,2,IF(County!F310=1,3,0)))</f>
        <v>2</v>
      </c>
      <c r="B149" s="8">
        <f>IF(County!D310=2,1,IF(County!E310=2,2,IF(County!F310=2,3,0)))</f>
        <v>1</v>
      </c>
      <c r="C149" s="8">
        <f>IF(County!D310=3,1,IF(County!E310=3,2,IF(County!F310=3,3,0)))</f>
        <v>0</v>
      </c>
      <c r="D149" s="8">
        <v>4</v>
      </c>
      <c r="E149" s="8" t="str">
        <f>County!A310</f>
        <v>Barnstable</v>
      </c>
      <c r="F149" s="61">
        <f>MAX(County!N310:W310)</f>
        <v>69597</v>
      </c>
      <c r="G149" s="61">
        <f>LARGE(County!N310:W310,2)</f>
        <v>63277</v>
      </c>
      <c r="H149" s="61"/>
      <c r="I149" s="61">
        <f>County!C310-F149-G149-H149</f>
        <v>42</v>
      </c>
      <c r="J149" s="143">
        <f>County!AW310</f>
        <v>25001</v>
      </c>
      <c r="K149" s="8"/>
      <c r="L149" s="8"/>
      <c r="M149" s="8"/>
      <c r="N149" s="8"/>
      <c r="O149" s="8"/>
      <c r="P149" s="8"/>
      <c r="Q149" s="8"/>
    </row>
    <row r="150" spans="1:17">
      <c r="A150" s="8">
        <f>IF(County!D311=1,1,IF(County!E311=1,2,IF(County!F311=1,3,0)))</f>
        <v>1</v>
      </c>
      <c r="B150" s="8">
        <f>IF(County!D311=2,1,IF(County!E311=2,2,IF(County!F311=2,3,0)))</f>
        <v>2</v>
      </c>
      <c r="C150" s="8">
        <f>IF(County!D311=3,1,IF(County!E311=3,2,IF(County!F311=3,3,0)))</f>
        <v>0</v>
      </c>
      <c r="D150" s="8">
        <v>4</v>
      </c>
      <c r="E150" s="8" t="str">
        <f>County!A311</f>
        <v>Berkshire</v>
      </c>
      <c r="F150" s="61">
        <f>MAX(County!N311:W311)</f>
        <v>45256</v>
      </c>
      <c r="G150" s="61">
        <f>LARGE(County!N311:W311,2)</f>
        <v>18683</v>
      </c>
      <c r="H150" s="61"/>
      <c r="I150" s="61">
        <f>County!C311-F150-G150-H150</f>
        <v>32</v>
      </c>
      <c r="J150" s="143">
        <f>County!AW311</f>
        <v>25003</v>
      </c>
      <c r="K150" s="8"/>
      <c r="L150" s="8"/>
      <c r="M150" s="8"/>
      <c r="N150" s="8"/>
      <c r="O150" s="8"/>
      <c r="P150" s="8"/>
      <c r="Q150" s="8"/>
    </row>
    <row r="151" spans="1:17">
      <c r="A151" s="8">
        <f>IF(County!D312=1,1,IF(County!E312=1,2,IF(County!F312=1,3,0)))</f>
        <v>1</v>
      </c>
      <c r="B151" s="8">
        <f>IF(County!D312=2,1,IF(County!E312=2,2,IF(County!F312=2,3,0)))</f>
        <v>2</v>
      </c>
      <c r="C151" s="8">
        <f>IF(County!D312=3,1,IF(County!E312=3,2,IF(County!F312=3,3,0)))</f>
        <v>0</v>
      </c>
      <c r="D151" s="8">
        <v>4</v>
      </c>
      <c r="E151" s="8" t="str">
        <f>County!A312</f>
        <v>Bristol</v>
      </c>
      <c r="F151" s="61">
        <f>MAX(County!N312:W312)</f>
        <v>125906</v>
      </c>
      <c r="G151" s="61">
        <f>LARGE(County!N312:W312,2)</f>
        <v>114277</v>
      </c>
      <c r="H151" s="61"/>
      <c r="I151" s="61">
        <f>County!C312-F151-G151-H151</f>
        <v>108</v>
      </c>
      <c r="J151" s="143">
        <f>County!AW312</f>
        <v>25005</v>
      </c>
      <c r="K151" s="8"/>
      <c r="L151" s="8"/>
      <c r="M151" s="8"/>
      <c r="N151" s="8"/>
      <c r="O151" s="8"/>
      <c r="P151" s="8"/>
      <c r="Q151" s="8"/>
    </row>
    <row r="152" spans="1:17">
      <c r="A152" s="8">
        <f>IF(County!D313=1,1,IF(County!E313=1,2,IF(County!F313=1,3,0)))</f>
        <v>1</v>
      </c>
      <c r="B152" s="8">
        <f>IF(County!D313=2,1,IF(County!E313=2,2,IF(County!F313=2,3,0)))</f>
        <v>2</v>
      </c>
      <c r="C152" s="8">
        <f>IF(County!D313=3,1,IF(County!E313=3,2,IF(County!F313=3,3,0)))</f>
        <v>0</v>
      </c>
      <c r="D152" s="8">
        <v>4</v>
      </c>
      <c r="E152" s="8" t="str">
        <f>County!A313</f>
        <v>Dukes</v>
      </c>
      <c r="F152" s="61">
        <f>MAX(County!N313:W313)</f>
        <v>7387</v>
      </c>
      <c r="G152" s="61">
        <f>LARGE(County!N313:W313,2)</f>
        <v>3520</v>
      </c>
      <c r="H152" s="61"/>
      <c r="I152" s="61">
        <f>County!C313-F152-G152-H152</f>
        <v>5</v>
      </c>
      <c r="J152" s="143">
        <f>County!AW313</f>
        <v>25007</v>
      </c>
      <c r="K152" s="8"/>
      <c r="L152" s="8"/>
      <c r="M152" s="8"/>
      <c r="N152" s="8"/>
      <c r="O152" s="8"/>
      <c r="P152" s="8"/>
      <c r="Q152" s="8"/>
    </row>
    <row r="153" spans="1:17">
      <c r="A153" s="8">
        <f>IF(County!D314=1,1,IF(County!E314=1,2,IF(County!F314=1,3,0)))</f>
        <v>2</v>
      </c>
      <c r="B153" s="8">
        <f>IF(County!D314=2,1,IF(County!E314=2,2,IF(County!F314=2,3,0)))</f>
        <v>1</v>
      </c>
      <c r="C153" s="8">
        <f>IF(County!D314=3,1,IF(County!E314=3,2,IF(County!F314=3,3,0)))</f>
        <v>0</v>
      </c>
      <c r="D153" s="8">
        <v>4</v>
      </c>
      <c r="E153" s="8" t="str">
        <f>County!A314</f>
        <v>Essex</v>
      </c>
      <c r="F153" s="61">
        <f>MAX(County!N314:W314)</f>
        <v>184225</v>
      </c>
      <c r="G153" s="61">
        <f>LARGE(County!N314:W314,2)</f>
        <v>180861</v>
      </c>
      <c r="H153" s="61"/>
      <c r="I153" s="61">
        <f>County!C314-F153-G153-H153</f>
        <v>189</v>
      </c>
      <c r="J153" s="143">
        <f>County!AW314</f>
        <v>25009</v>
      </c>
      <c r="K153" s="8"/>
      <c r="L153" s="8"/>
      <c r="M153" s="8"/>
      <c r="N153" s="8"/>
      <c r="O153" s="8"/>
      <c r="P153" s="8"/>
      <c r="Q153" s="8"/>
    </row>
    <row r="154" spans="1:17">
      <c r="A154" s="8">
        <f>IF(County!D315=1,1,IF(County!E315=1,2,IF(County!F315=1,3,0)))</f>
        <v>1</v>
      </c>
      <c r="B154" s="8">
        <f>IF(County!D315=2,1,IF(County!E315=2,2,IF(County!F315=2,3,0)))</f>
        <v>2</v>
      </c>
      <c r="C154" s="8">
        <f>IF(County!D315=3,1,IF(County!E315=3,2,IF(County!F315=3,3,0)))</f>
        <v>0</v>
      </c>
      <c r="D154" s="8">
        <v>4</v>
      </c>
      <c r="E154" s="8" t="str">
        <f>County!A315</f>
        <v>Franklin</v>
      </c>
      <c r="F154" s="61">
        <f>MAX(County!N315:W315)</f>
        <v>25114</v>
      </c>
      <c r="G154" s="61">
        <f>LARGE(County!N315:W315,2)</f>
        <v>12495</v>
      </c>
      <c r="H154" s="61"/>
      <c r="I154" s="61">
        <f>County!C315-F154-G154-H154</f>
        <v>27</v>
      </c>
      <c r="J154" s="143">
        <f>County!AW315</f>
        <v>25011</v>
      </c>
      <c r="K154" s="8"/>
      <c r="L154" s="8"/>
      <c r="M154" s="8"/>
      <c r="N154" s="8"/>
      <c r="O154" s="8"/>
      <c r="P154" s="8"/>
      <c r="Q154" s="8"/>
    </row>
    <row r="155" spans="1:17">
      <c r="A155" s="8">
        <f>IF(County!D316=1,1,IF(County!E316=1,2,IF(County!F316=1,3,0)))</f>
        <v>1</v>
      </c>
      <c r="B155" s="8">
        <f>IF(County!D316=2,1,IF(County!E316=2,2,IF(County!F316=2,3,0)))</f>
        <v>2</v>
      </c>
      <c r="C155" s="8">
        <f>IF(County!D316=3,1,IF(County!E316=3,2,IF(County!F316=3,3,0)))</f>
        <v>0</v>
      </c>
      <c r="D155" s="8">
        <v>4</v>
      </c>
      <c r="E155" s="8" t="str">
        <f>County!A316</f>
        <v>Hampden</v>
      </c>
      <c r="F155" s="61">
        <f>MAX(County!N316:W316)</f>
        <v>108414</v>
      </c>
      <c r="G155" s="61">
        <f>LARGE(County!N316:W316,2)</f>
        <v>90538</v>
      </c>
      <c r="H155" s="61"/>
      <c r="I155" s="61">
        <f>County!C316-F155-G155-H155</f>
        <v>216</v>
      </c>
      <c r="J155" s="143">
        <f>County!AW316</f>
        <v>25013</v>
      </c>
      <c r="K155" s="8"/>
      <c r="L155" s="8"/>
      <c r="M155" s="8"/>
      <c r="N155" s="8"/>
      <c r="O155" s="8"/>
      <c r="P155" s="8"/>
      <c r="Q155" s="8"/>
    </row>
    <row r="156" spans="1:17">
      <c r="A156" s="8">
        <f>IF(County!D317=1,1,IF(County!E317=1,2,IF(County!F317=1,3,0)))</f>
        <v>1</v>
      </c>
      <c r="B156" s="8">
        <f>IF(County!D317=2,1,IF(County!E317=2,2,IF(County!F317=2,3,0)))</f>
        <v>2</v>
      </c>
      <c r="C156" s="8">
        <f>IF(County!D317=3,1,IF(County!E317=3,2,IF(County!F317=3,3,0)))</f>
        <v>0</v>
      </c>
      <c r="D156" s="8">
        <v>4</v>
      </c>
      <c r="E156" s="8" t="str">
        <f>County!A317</f>
        <v>Hampshire</v>
      </c>
      <c r="F156" s="61">
        <f>MAX(County!N317:W317)</f>
        <v>53417</v>
      </c>
      <c r="G156" s="61">
        <f>LARGE(County!N317:W317,2)</f>
        <v>27827</v>
      </c>
      <c r="H156" s="61"/>
      <c r="I156" s="61">
        <f>County!C317-F156-G156-H156</f>
        <v>75</v>
      </c>
      <c r="J156" s="143">
        <f>County!AW317</f>
        <v>25015</v>
      </c>
      <c r="K156" s="8"/>
      <c r="L156" s="8"/>
      <c r="M156" s="8"/>
      <c r="N156" s="8"/>
      <c r="O156" s="8"/>
      <c r="P156" s="8"/>
      <c r="Q156" s="8"/>
    </row>
    <row r="157" spans="1:17">
      <c r="A157" s="8">
        <f>IF(County!D318=1,1,IF(County!E318=1,2,IF(County!F318=1,3,0)))</f>
        <v>1</v>
      </c>
      <c r="B157" s="8">
        <f>IF(County!D318=2,1,IF(County!E318=2,2,IF(County!F318=2,3,0)))</f>
        <v>2</v>
      </c>
      <c r="C157" s="8">
        <f>IF(County!D318=3,1,IF(County!E318=3,2,IF(County!F318=3,3,0)))</f>
        <v>0</v>
      </c>
      <c r="D157" s="8">
        <v>4</v>
      </c>
      <c r="E157" s="8" t="str">
        <f>County!A318</f>
        <v>Middlesex</v>
      </c>
      <c r="F157" s="61">
        <f>MAX(County!N318:W318)</f>
        <v>420142</v>
      </c>
      <c r="G157" s="61">
        <f>LARGE(County!N318:W318,2)</f>
        <v>331004</v>
      </c>
      <c r="H157" s="61"/>
      <c r="I157" s="61">
        <f>County!C318-F157-G157-H157</f>
        <v>545</v>
      </c>
      <c r="J157" s="143">
        <f>County!AW318</f>
        <v>25017</v>
      </c>
      <c r="K157" s="8"/>
      <c r="L157" s="8"/>
      <c r="M157" s="8"/>
      <c r="N157" s="8"/>
      <c r="O157" s="8"/>
      <c r="P157" s="8"/>
      <c r="Q157" s="8"/>
    </row>
    <row r="158" spans="1:17">
      <c r="A158" s="8">
        <f>IF(County!D319=1,1,IF(County!E319=1,2,IF(County!F319=1,3,0)))</f>
        <v>1</v>
      </c>
      <c r="B158" s="8">
        <f>IF(County!D319=2,1,IF(County!E319=2,2,IF(County!F319=2,3,0)))</f>
        <v>2</v>
      </c>
      <c r="C158" s="8">
        <f>IF(County!D319=3,1,IF(County!E319=3,2,IF(County!F319=3,3,0)))</f>
        <v>0</v>
      </c>
      <c r="D158" s="8">
        <v>4</v>
      </c>
      <c r="E158" s="8" t="str">
        <f>County!A319</f>
        <v>Nantucket</v>
      </c>
      <c r="F158" s="61">
        <f>MAX(County!N319:W319)</f>
        <v>3435</v>
      </c>
      <c r="G158" s="61">
        <f>LARGE(County!N319:W319,2)</f>
        <v>2653</v>
      </c>
      <c r="H158" s="61"/>
      <c r="I158" s="61">
        <f>County!C319-F158-G158-H158</f>
        <v>3</v>
      </c>
      <c r="J158" s="143">
        <f>County!AW319</f>
        <v>25019</v>
      </c>
      <c r="K158" s="8"/>
      <c r="L158" s="8"/>
      <c r="M158" s="8"/>
      <c r="N158" s="8"/>
      <c r="O158" s="8"/>
      <c r="P158" s="8"/>
      <c r="Q158" s="8"/>
    </row>
    <row r="159" spans="1:17">
      <c r="A159" s="8">
        <f>IF(County!D320=1,1,IF(County!E320=1,2,IF(County!F320=1,3,0)))</f>
        <v>2</v>
      </c>
      <c r="B159" s="8">
        <f>IF(County!D320=2,1,IF(County!E320=2,2,IF(County!F320=2,3,0)))</f>
        <v>1</v>
      </c>
      <c r="C159" s="8">
        <f>IF(County!D320=3,1,IF(County!E320=3,2,IF(County!F320=3,3,0)))</f>
        <v>0</v>
      </c>
      <c r="D159" s="8">
        <v>4</v>
      </c>
      <c r="E159" s="8" t="str">
        <f>County!A320</f>
        <v>Norfolk</v>
      </c>
      <c r="F159" s="61">
        <f>MAX(County!N320:W320)</f>
        <v>181187</v>
      </c>
      <c r="G159" s="61">
        <f>LARGE(County!N320:W320,2)</f>
        <v>174269</v>
      </c>
      <c r="H159" s="61"/>
      <c r="I159" s="61">
        <f>County!C320-F159-G159-H159</f>
        <v>223</v>
      </c>
      <c r="J159" s="143">
        <f>County!AW320</f>
        <v>25021</v>
      </c>
      <c r="K159" s="8"/>
      <c r="L159" s="8"/>
      <c r="M159" s="8"/>
      <c r="N159" s="8"/>
      <c r="O159" s="8"/>
      <c r="P159" s="8"/>
      <c r="Q159" s="8"/>
    </row>
    <row r="160" spans="1:17">
      <c r="A160" s="8">
        <f>IF(County!D321=1,1,IF(County!E321=1,2,IF(County!F321=1,3,0)))</f>
        <v>2</v>
      </c>
      <c r="B160" s="8">
        <f>IF(County!D321=2,1,IF(County!E321=2,2,IF(County!F321=2,3,0)))</f>
        <v>1</v>
      </c>
      <c r="C160" s="8">
        <f>IF(County!D321=3,1,IF(County!E321=3,2,IF(County!F321=3,3,0)))</f>
        <v>0</v>
      </c>
      <c r="D160" s="8">
        <v>4</v>
      </c>
      <c r="E160" s="8" t="str">
        <f>County!A321</f>
        <v>Plymouth</v>
      </c>
      <c r="F160" s="61">
        <f>MAX(County!N321:W321)</f>
        <v>144172</v>
      </c>
      <c r="G160" s="61">
        <f>LARGE(County!N321:W321,2)</f>
        <v>111643</v>
      </c>
      <c r="H160" s="61"/>
      <c r="I160" s="61">
        <f>County!C321-F160-G160-H160</f>
        <v>137</v>
      </c>
      <c r="J160" s="143">
        <f>County!AW321</f>
        <v>25023</v>
      </c>
      <c r="K160" t="str">
        <f>E156</f>
        <v>Hampshire</v>
      </c>
      <c r="L160" t="str">
        <f>E157</f>
        <v>Middlesex</v>
      </c>
      <c r="M160" t="str">
        <f>E158</f>
        <v>Nantucket</v>
      </c>
      <c r="N160" t="str">
        <f>E159</f>
        <v>Norfolk</v>
      </c>
      <c r="O160" t="str">
        <f>E160</f>
        <v>Plymouth</v>
      </c>
      <c r="P160" t="str">
        <f>E161</f>
        <v>Suffolk</v>
      </c>
      <c r="Q160" t="str">
        <f>E162</f>
        <v>Worcester</v>
      </c>
    </row>
    <row r="161" spans="1:17">
      <c r="A161" s="8">
        <f>IF(County!D322=1,1,IF(County!E322=1,2,IF(County!F322=1,3,0)))</f>
        <v>1</v>
      </c>
      <c r="B161" s="8">
        <f>IF(County!D322=2,1,IF(County!E322=2,2,IF(County!F322=2,3,0)))</f>
        <v>2</v>
      </c>
      <c r="C161" s="8">
        <f>IF(County!D322=3,1,IF(County!E322=3,2,IF(County!F322=3,3,0)))</f>
        <v>0</v>
      </c>
      <c r="D161" s="8">
        <v>4</v>
      </c>
      <c r="E161" s="8" t="str">
        <f>County!A322</f>
        <v>Suffolk</v>
      </c>
      <c r="F161" s="61">
        <f>MAX(County!N322:W322)</f>
        <v>208779</v>
      </c>
      <c r="G161" s="61">
        <f>LARGE(County!N322:W322,2)</f>
        <v>78469</v>
      </c>
      <c r="H161" s="61"/>
      <c r="I161" s="61">
        <f>County!C322-F161-G161-H161</f>
        <v>293</v>
      </c>
      <c r="J161" s="143">
        <f>County!AW322</f>
        <v>25025</v>
      </c>
    </row>
    <row r="162" spans="1:17">
      <c r="A162" s="8">
        <f>IF(County!D323=1,1,IF(County!E323=1,2,IF(County!F323=1,3,0)))</f>
        <v>2</v>
      </c>
      <c r="B162" s="8">
        <f>IF(County!D323=2,1,IF(County!E323=2,2,IF(County!F323=2,3,0)))</f>
        <v>1</v>
      </c>
      <c r="C162" s="8">
        <f>IF(County!D323=3,1,IF(County!E323=3,2,IF(County!F323=3,3,0)))</f>
        <v>0</v>
      </c>
      <c r="D162" s="8">
        <v>4</v>
      </c>
      <c r="E162" s="8" t="str">
        <f>County!A323</f>
        <v>Worcester</v>
      </c>
      <c r="F162" s="61">
        <f>MAX(County!N323:W323)</f>
        <v>199401</v>
      </c>
      <c r="G162" s="61">
        <f>LARGE(County!N323:W323,2)</f>
        <v>168446</v>
      </c>
      <c r="H162" s="61"/>
      <c r="I162" s="61">
        <f>County!C323-F162-G162-H162</f>
        <v>264</v>
      </c>
      <c r="J162" s="143">
        <f>County!AW323</f>
        <v>25027</v>
      </c>
    </row>
    <row r="163" spans="1:17">
      <c r="A163" s="8"/>
      <c r="B163" s="8"/>
      <c r="C163" s="8"/>
      <c r="D163" s="8"/>
      <c r="E163" s="8"/>
      <c r="F163" s="61"/>
      <c r="G163" s="61"/>
      <c r="H163" s="61"/>
      <c r="I163" s="61"/>
      <c r="J163" s="143"/>
    </row>
    <row r="164" spans="1:17">
      <c r="J164" s="22"/>
    </row>
    <row r="165" spans="1:17">
      <c r="J165" s="22"/>
    </row>
    <row r="166" spans="1:17">
      <c r="J166" s="22"/>
    </row>
    <row r="167" spans="1:17">
      <c r="J167" s="22"/>
    </row>
    <row r="168" spans="1:17">
      <c r="J168" s="22"/>
    </row>
    <row r="169" spans="1:17">
      <c r="J169" s="22"/>
    </row>
    <row r="170" spans="1:17">
      <c r="J170" s="22"/>
    </row>
    <row r="171" spans="1:17">
      <c r="J171" s="22"/>
    </row>
    <row r="172" spans="1:17">
      <c r="J172" s="22"/>
    </row>
    <row r="173" spans="1:17">
      <c r="A173" s="60" t="s">
        <v>1557</v>
      </c>
      <c r="J173" s="22"/>
    </row>
    <row r="174" spans="1:17">
      <c r="A174" s="8">
        <v>1</v>
      </c>
      <c r="B174" s="8">
        <v>2</v>
      </c>
      <c r="C174" s="8">
        <v>3</v>
      </c>
      <c r="D174" s="8">
        <v>4</v>
      </c>
      <c r="E174" s="8" t="s">
        <v>1243</v>
      </c>
      <c r="F174" s="61" t="s">
        <v>1181</v>
      </c>
      <c r="G174" s="61" t="s">
        <v>1182</v>
      </c>
      <c r="H174" s="61" t="s">
        <v>1183</v>
      </c>
      <c r="I174" s="61" t="s">
        <v>537</v>
      </c>
      <c r="J174" s="143" t="s">
        <v>25</v>
      </c>
      <c r="K174" s="8" t="str">
        <f>E175</f>
        <v>Bristol</v>
      </c>
      <c r="L174" s="8" t="str">
        <f>E176</f>
        <v>Kent</v>
      </c>
      <c r="M174" s="8" t="str">
        <f>E177</f>
        <v>Newport</v>
      </c>
      <c r="N174" s="8" t="str">
        <f>E178</f>
        <v>Providence</v>
      </c>
      <c r="O174" s="8" t="str">
        <f>E179</f>
        <v>Federal</v>
      </c>
      <c r="P174" s="8"/>
    </row>
    <row r="175" spans="1:17">
      <c r="A175" s="8">
        <f>IF(County!D1209=1,1,IF(County!E1209=1,2,IF(County!F1209=1,3,0)))</f>
        <v>1</v>
      </c>
      <c r="B175" s="8">
        <f>IF(County!D1209=2,1,IF(County!E1209=2,2,IF(County!F1209=2,3,0)))</f>
        <v>2</v>
      </c>
      <c r="C175" s="8">
        <f>IF(County!D1209=3,1,IF(County!E1209=3,2,IF(County!F1209=3,3,0)))</f>
        <v>0</v>
      </c>
      <c r="D175" s="8">
        <v>4</v>
      </c>
      <c r="E175" s="8" t="str">
        <f>County!A1209</f>
        <v>Bristol</v>
      </c>
      <c r="F175" s="61">
        <f>MAX(County!N1209:W1209)</f>
        <v>14556</v>
      </c>
      <c r="G175" s="61">
        <f>LARGE(County!N1209:W1209,2)</f>
        <v>8390</v>
      </c>
      <c r="H175" s="61"/>
      <c r="I175" s="61">
        <f>County!C1209-F175-G175-H175</f>
        <v>32</v>
      </c>
      <c r="J175" s="143">
        <f>County!AW1209</f>
        <v>44001</v>
      </c>
      <c r="K175" s="8"/>
      <c r="L175" s="8"/>
      <c r="M175" s="8"/>
      <c r="N175" s="8"/>
      <c r="O175" s="8"/>
      <c r="P175" s="8"/>
      <c r="Q175" s="8"/>
    </row>
    <row r="176" spans="1:17">
      <c r="A176" s="8">
        <f>IF(County!D1210=1,1,IF(County!E1210=1,2,IF(County!F1210=1,3,0)))</f>
        <v>1</v>
      </c>
      <c r="B176" s="8">
        <f>IF(County!D1210=2,1,IF(County!E1210=2,2,IF(County!F1210=2,3,0)))</f>
        <v>2</v>
      </c>
      <c r="C176" s="8">
        <f>IF(County!D1210=3,1,IF(County!E1210=3,2,IF(County!F1210=3,3,0)))</f>
        <v>0</v>
      </c>
      <c r="D176" s="8">
        <v>4</v>
      </c>
      <c r="E176" s="8" t="str">
        <f>County!A1210</f>
        <v>Kent</v>
      </c>
      <c r="F176" s="61">
        <f>MAX(County!N1210:W1210)</f>
        <v>44332</v>
      </c>
      <c r="G176" s="61">
        <f>LARGE(County!N1210:W1210,2)</f>
        <v>30217</v>
      </c>
      <c r="H176" s="61"/>
      <c r="I176" s="61">
        <f>County!C1210-F176-G176-H176</f>
        <v>170</v>
      </c>
      <c r="J176" s="143">
        <f>County!AW1210</f>
        <v>44003</v>
      </c>
      <c r="K176" s="8"/>
      <c r="L176" s="8"/>
      <c r="M176" s="8"/>
      <c r="N176" s="8"/>
      <c r="O176" s="8"/>
      <c r="P176" s="8"/>
      <c r="Q176" s="8"/>
    </row>
    <row r="177" spans="1:17">
      <c r="A177" s="8">
        <f>IF(County!D1211=1,1,IF(County!E1211=1,2,IF(County!F1211=1,3,0)))</f>
        <v>1</v>
      </c>
      <c r="B177" s="8">
        <f>IF(County!D1211=2,1,IF(County!E1211=2,2,IF(County!F1211=2,3,0)))</f>
        <v>2</v>
      </c>
      <c r="C177" s="8">
        <f>IF(County!D1211=3,1,IF(County!E1211=3,2,IF(County!F1211=3,3,0)))</f>
        <v>0</v>
      </c>
      <c r="D177" s="8">
        <v>4</v>
      </c>
      <c r="E177" s="8" t="str">
        <f>County!A1211</f>
        <v>Newport</v>
      </c>
      <c r="F177" s="61">
        <f>MAX(County!N1211:W1211)</f>
        <v>22774</v>
      </c>
      <c r="G177" s="61">
        <f>LARGE(County!N1211:W1211,2)</f>
        <v>14224</v>
      </c>
      <c r="H177" s="61"/>
      <c r="I177" s="61">
        <f>County!C1211-F177-G177-H177</f>
        <v>50</v>
      </c>
      <c r="J177" s="143">
        <f>County!AW1211</f>
        <v>44005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IF(County!D1212=1,1,IF(County!E1212=1,2,IF(County!F1212=1,3,0)))</f>
        <v>1</v>
      </c>
      <c r="B178" s="8">
        <f>IF(County!D1212=2,1,IF(County!E1212=2,2,IF(County!F1212=2,3,0)))</f>
        <v>2</v>
      </c>
      <c r="C178" s="8">
        <f>IF(County!D1212=3,1,IF(County!E1212=3,2,IF(County!F1212=3,3,0)))</f>
        <v>0</v>
      </c>
      <c r="D178" s="8">
        <v>4</v>
      </c>
      <c r="E178" s="8" t="str">
        <f>County!A1212</f>
        <v>Providence</v>
      </c>
      <c r="F178" s="61">
        <f>MAX(County!N1212:W1212)</f>
        <v>154123</v>
      </c>
      <c r="G178" s="61">
        <f>LARGE(County!N1212:W1212,2)</f>
        <v>69136</v>
      </c>
      <c r="H178" s="61"/>
      <c r="I178" s="61">
        <f>County!C1212-F178-G178-H178</f>
        <v>549</v>
      </c>
      <c r="J178" s="143">
        <f>County!AW1212</f>
        <v>44007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IF(County!D1214=1,1,IF(County!E1214=1,2,IF(County!F1214=1,3,0)))</f>
        <v>1</v>
      </c>
      <c r="B179" s="8">
        <f>IF(County!D1214=2,1,IF(County!E1214=2,2,IF(County!F1214=2,3,0)))</f>
        <v>2</v>
      </c>
      <c r="C179" s="8">
        <f>IF(County!D1214=3,1,IF(County!E1214=3,2,IF(County!F1214=3,3,0)))</f>
        <v>0</v>
      </c>
      <c r="D179" s="8">
        <v>4</v>
      </c>
      <c r="E179" s="8" t="str">
        <f>County!A1214</f>
        <v>Federal</v>
      </c>
      <c r="F179" s="61">
        <f>MAX(County!N1214:W1214)</f>
        <v>243</v>
      </c>
      <c r="G179" s="61">
        <f>LARGE(County!N1214:W1214,2)</f>
        <v>46</v>
      </c>
      <c r="H179" s="61"/>
      <c r="I179" s="61">
        <f>County!C1214-F179-G179-H179</f>
        <v>1</v>
      </c>
      <c r="J179" s="143">
        <f>County!AW1214</f>
        <v>44099</v>
      </c>
      <c r="K179" s="8"/>
      <c r="L179" s="8"/>
      <c r="M179" s="8"/>
      <c r="N179" s="8"/>
      <c r="O179" s="8"/>
      <c r="P179" s="8"/>
      <c r="Q179" s="8"/>
    </row>
    <row r="180" spans="1:17">
      <c r="A180" s="8"/>
      <c r="B180" s="8"/>
      <c r="C180" s="8"/>
      <c r="D180" s="8"/>
      <c r="E180" s="8"/>
      <c r="F180" s="61"/>
      <c r="G180" s="61"/>
      <c r="H180" s="61"/>
      <c r="I180" s="61"/>
      <c r="J180" s="143"/>
      <c r="K180" s="8"/>
      <c r="L180" s="8"/>
      <c r="M180" s="8"/>
      <c r="N180" s="8"/>
      <c r="O180" s="8"/>
      <c r="P180" s="8"/>
      <c r="Q180" s="8"/>
    </row>
    <row r="181" spans="1:17">
      <c r="A181" s="8"/>
      <c r="B181" s="8"/>
      <c r="C181" s="8"/>
      <c r="D181" s="8"/>
      <c r="E181" s="8"/>
      <c r="F181" s="61"/>
      <c r="G181" s="61"/>
      <c r="H181" s="61"/>
      <c r="I181" s="61"/>
      <c r="J181" s="143"/>
      <c r="K181" s="8"/>
      <c r="L181" s="8"/>
      <c r="M181" s="8"/>
      <c r="N181" s="8"/>
      <c r="O181" s="8"/>
      <c r="P181" s="8"/>
      <c r="Q181" s="8"/>
    </row>
    <row r="182" spans="1:17">
      <c r="A182" s="8"/>
      <c r="B182" s="8"/>
      <c r="C182" s="8"/>
      <c r="D182" s="8"/>
      <c r="E182" s="8"/>
      <c r="F182" s="61"/>
      <c r="G182" s="61"/>
      <c r="H182" s="61"/>
      <c r="I182" s="61"/>
      <c r="J182" s="143"/>
      <c r="K182" s="8"/>
      <c r="L182" s="8"/>
      <c r="M182" s="8"/>
      <c r="N182" s="8"/>
      <c r="O182" s="8"/>
      <c r="P182" s="8"/>
      <c r="Q182" s="8"/>
    </row>
    <row r="183" spans="1:17">
      <c r="A183" s="8"/>
      <c r="B183" s="8"/>
      <c r="C183" s="8"/>
      <c r="D183" s="8"/>
      <c r="E183" s="8"/>
      <c r="F183" s="61"/>
      <c r="G183" s="61"/>
      <c r="H183" s="61"/>
      <c r="I183" s="61"/>
      <c r="J183" s="143"/>
      <c r="K183" s="8"/>
      <c r="L183" s="8"/>
      <c r="M183" s="8"/>
      <c r="N183" s="8"/>
      <c r="O183" s="8"/>
      <c r="P183" s="8"/>
      <c r="Q183" s="8"/>
    </row>
    <row r="184" spans="1:17">
      <c r="A184" s="8"/>
      <c r="B184" s="8"/>
      <c r="C184" s="8"/>
      <c r="D184" s="8"/>
      <c r="E184" s="8"/>
      <c r="F184" s="61"/>
      <c r="G184" s="61"/>
      <c r="H184" s="61"/>
      <c r="I184" s="61"/>
      <c r="J184" s="143"/>
      <c r="K184" s="8"/>
      <c r="L184" s="8"/>
      <c r="M184" s="8"/>
      <c r="N184" s="8"/>
      <c r="O184" s="8"/>
      <c r="P184" s="8"/>
      <c r="Q184" s="8"/>
    </row>
    <row r="185" spans="1:17">
      <c r="A185" s="8"/>
      <c r="B185" s="8"/>
      <c r="C185" s="8"/>
      <c r="D185" s="8"/>
      <c r="E185" s="8"/>
      <c r="F185" s="61"/>
      <c r="G185" s="61"/>
      <c r="H185" s="61"/>
      <c r="I185" s="61"/>
      <c r="J185" s="143"/>
      <c r="K185" s="8"/>
      <c r="L185" s="8"/>
      <c r="M185" s="8"/>
      <c r="N185" s="8"/>
      <c r="O185" s="8"/>
      <c r="P185" s="8"/>
      <c r="Q185" s="8"/>
    </row>
    <row r="186" spans="1:17">
      <c r="A186" s="8"/>
      <c r="B186" s="8"/>
      <c r="C186" s="8"/>
      <c r="D186" s="8"/>
      <c r="E186" s="8"/>
      <c r="F186" s="61"/>
      <c r="G186" s="61"/>
      <c r="H186" s="61"/>
      <c r="I186" s="61"/>
      <c r="J186" s="143"/>
    </row>
    <row r="187" spans="1:17">
      <c r="A187" s="60" t="s">
        <v>609</v>
      </c>
      <c r="J187" s="22"/>
    </row>
    <row r="188" spans="1:17">
      <c r="A188" s="8">
        <v>1</v>
      </c>
      <c r="B188" s="8">
        <v>2</v>
      </c>
      <c r="C188" s="8">
        <v>3</v>
      </c>
      <c r="D188" s="8">
        <v>4</v>
      </c>
      <c r="E188" s="8" t="s">
        <v>1243</v>
      </c>
      <c r="F188" s="61" t="s">
        <v>1181</v>
      </c>
      <c r="G188" s="61" t="s">
        <v>1182</v>
      </c>
      <c r="H188" s="61" t="s">
        <v>1183</v>
      </c>
      <c r="I188" s="61" t="s">
        <v>537</v>
      </c>
      <c r="J188" s="143" t="s">
        <v>25</v>
      </c>
      <c r="K188" s="8" t="str">
        <f>E189</f>
        <v>Addison</v>
      </c>
      <c r="L188" s="8" t="str">
        <f>E190</f>
        <v>Bennington</v>
      </c>
      <c r="M188" s="8" t="str">
        <f>E191</f>
        <v>Caledonia</v>
      </c>
      <c r="N188" s="8" t="str">
        <f>E192</f>
        <v>Chittenden</v>
      </c>
      <c r="O188" s="8" t="str">
        <f>E193</f>
        <v>Essex</v>
      </c>
      <c r="P188" s="8" t="str">
        <f>E194</f>
        <v>Franklin</v>
      </c>
      <c r="Q188" t="str">
        <f>E195</f>
        <v>Grand Isle</v>
      </c>
    </row>
    <row r="189" spans="1:17">
      <c r="A189" s="8">
        <f>IF(County!D1601=1,1,IF(County!E1601=1,2,IF(County!F1601=1,3,0)))</f>
        <v>3</v>
      </c>
      <c r="B189" s="8">
        <f>IF(County!D1601=2,1,IF(County!E1601=2,2,IF(County!F1601=2,3,0)))</f>
        <v>2</v>
      </c>
      <c r="C189" s="8">
        <f>IF(County!D1601=3,1,IF(County!E1601=3,2,IF(County!F1601=3,3,0)))</f>
        <v>0</v>
      </c>
      <c r="D189" s="8">
        <v>4</v>
      </c>
      <c r="E189" s="8" t="str">
        <f>County!A1601</f>
        <v>Addison</v>
      </c>
      <c r="F189" s="61">
        <f>MAX(County!N1601:W1601)</f>
        <v>12845</v>
      </c>
      <c r="G189" s="61">
        <f>LARGE(County!N1601:W1601,2)</f>
        <v>4324</v>
      </c>
      <c r="H189" s="61"/>
      <c r="I189" s="61">
        <f>County!C1601-F189-G189-H189</f>
        <v>572</v>
      </c>
      <c r="J189" s="143">
        <f>County!AW1601</f>
        <v>50001</v>
      </c>
      <c r="K189" s="8"/>
      <c r="L189" s="8"/>
      <c r="M189" s="8"/>
      <c r="N189" s="8"/>
      <c r="O189" s="8"/>
      <c r="P189" s="8"/>
      <c r="Q189" s="8"/>
    </row>
    <row r="190" spans="1:17">
      <c r="A190" s="8">
        <f>IF(County!D1602=1,1,IF(County!E1602=1,2,IF(County!F1602=1,3,0)))</f>
        <v>3</v>
      </c>
      <c r="B190" s="8">
        <f>IF(County!D1602=2,1,IF(County!E1602=2,2,IF(County!F1602=2,3,0)))</f>
        <v>2</v>
      </c>
      <c r="C190" s="8">
        <f>IF(County!D1602=3,1,IF(County!E1602=3,2,IF(County!F1602=3,3,0)))</f>
        <v>0</v>
      </c>
      <c r="D190" s="8">
        <v>4</v>
      </c>
      <c r="E190" s="8" t="str">
        <f>County!A1602</f>
        <v>Bennington</v>
      </c>
      <c r="F190" s="61">
        <f>MAX(County!N1602:W1602)</f>
        <v>11525</v>
      </c>
      <c r="G190" s="61">
        <f>LARGE(County!N1602:W1602,2)</f>
        <v>4437</v>
      </c>
      <c r="H190" s="61"/>
      <c r="I190" s="61">
        <f>County!C1602-F190-G190-H190</f>
        <v>1168</v>
      </c>
      <c r="J190" s="143">
        <f>County!AW1602</f>
        <v>50003</v>
      </c>
      <c r="K190" s="8"/>
      <c r="L190" s="8"/>
      <c r="M190" s="8"/>
      <c r="N190" s="8"/>
      <c r="O190" s="8"/>
      <c r="P190" s="8"/>
      <c r="Q190" s="8"/>
    </row>
    <row r="191" spans="1:17">
      <c r="A191" s="8">
        <f>IF(County!D1603=1,1,IF(County!E1603=1,2,IF(County!F1603=1,3,0)))</f>
        <v>3</v>
      </c>
      <c r="B191" s="8">
        <f>IF(County!D1603=2,1,IF(County!E1603=2,2,IF(County!F1603=2,3,0)))</f>
        <v>2</v>
      </c>
      <c r="C191" s="8">
        <f>IF(County!D1603=3,1,IF(County!E1603=3,2,IF(County!F1603=3,3,0)))</f>
        <v>0</v>
      </c>
      <c r="D191" s="8">
        <v>4</v>
      </c>
      <c r="E191" s="8" t="str">
        <f>County!A1603</f>
        <v>Caledonia</v>
      </c>
      <c r="F191" s="61">
        <f>MAX(County!N1603:W1603)</f>
        <v>8763</v>
      </c>
      <c r="G191" s="61">
        <f>LARGE(County!N1603:W1603,2)</f>
        <v>4158</v>
      </c>
      <c r="H191" s="61"/>
      <c r="I191" s="61">
        <f>County!C1603-F191-G191-H191</f>
        <v>545</v>
      </c>
      <c r="J191" s="143">
        <f>County!AW1603</f>
        <v>50005</v>
      </c>
      <c r="K191" s="8"/>
      <c r="L191" s="8"/>
      <c r="M191" s="8"/>
      <c r="N191" s="8"/>
      <c r="O191" s="8"/>
      <c r="P191" s="8"/>
      <c r="Q191" s="8"/>
    </row>
    <row r="192" spans="1:17">
      <c r="A192" s="8">
        <f>IF(County!D1604=1,1,IF(County!E1604=1,2,IF(County!F1604=1,3,0)))</f>
        <v>3</v>
      </c>
      <c r="B192" s="8">
        <f>IF(County!D1604=2,1,IF(County!E1604=2,2,IF(County!F1604=2,3,0)))</f>
        <v>2</v>
      </c>
      <c r="C192" s="8">
        <f>IF(County!D1604=3,1,IF(County!E1604=3,2,IF(County!F1604=3,3,0)))</f>
        <v>0</v>
      </c>
      <c r="D192" s="8">
        <v>4</v>
      </c>
      <c r="E192" s="8" t="str">
        <f>County!A1604</f>
        <v>Chittenden</v>
      </c>
      <c r="F192" s="61">
        <f>MAX(County!N1604:W1604)</f>
        <v>55615</v>
      </c>
      <c r="G192" s="61">
        <f>LARGE(County!N1604:W1604,2)</f>
        <v>17369</v>
      </c>
      <c r="H192" s="61"/>
      <c r="I192" s="61">
        <f>County!C1604-F192-G192-H192</f>
        <v>2491</v>
      </c>
      <c r="J192" s="143">
        <f>County!AW1604</f>
        <v>50007</v>
      </c>
      <c r="K192" s="8"/>
      <c r="L192" s="8"/>
      <c r="M192" s="8"/>
      <c r="N192" s="8"/>
      <c r="O192" s="8"/>
      <c r="P192" s="8"/>
      <c r="Q192" s="8"/>
    </row>
    <row r="193" spans="1:17">
      <c r="A193" s="8">
        <f>IF(County!D1605=1,1,IF(County!E1605=1,2,IF(County!F1605=1,3,0)))</f>
        <v>3</v>
      </c>
      <c r="B193" s="8">
        <f>IF(County!D1605=2,1,IF(County!E1605=2,2,IF(County!F1605=2,3,0)))</f>
        <v>2</v>
      </c>
      <c r="C193" s="8">
        <f>IF(County!D1605=3,1,IF(County!E1605=3,2,IF(County!F1605=3,3,0)))</f>
        <v>0</v>
      </c>
      <c r="D193" s="8">
        <v>4</v>
      </c>
      <c r="E193" s="8" t="str">
        <f>County!A1605</f>
        <v>Essex</v>
      </c>
      <c r="F193" s="61">
        <f>MAX(County!N1605:W1605)</f>
        <v>1746</v>
      </c>
      <c r="G193" s="61">
        <f>LARGE(County!N1605:W1605,2)</f>
        <v>848</v>
      </c>
      <c r="H193" s="61"/>
      <c r="I193" s="61">
        <f>County!C1605-F193-G193-H193</f>
        <v>142</v>
      </c>
      <c r="J193" s="143">
        <f>County!AW1605</f>
        <v>50009</v>
      </c>
      <c r="K193" s="8"/>
      <c r="L193" s="8"/>
      <c r="M193" s="8"/>
      <c r="N193" s="8"/>
      <c r="O193" s="8"/>
      <c r="P193" s="8"/>
      <c r="Q193" s="8"/>
    </row>
    <row r="194" spans="1:17">
      <c r="A194" s="8">
        <f>IF(County!D1606=1,1,IF(County!E1606=1,2,IF(County!F1606=1,3,0)))</f>
        <v>3</v>
      </c>
      <c r="B194" s="8">
        <f>IF(County!D1606=2,1,IF(County!E1606=2,2,IF(County!F1606=2,3,0)))</f>
        <v>2</v>
      </c>
      <c r="C194" s="8">
        <f>IF(County!D1606=3,1,IF(County!E1606=3,2,IF(County!F1606=3,3,0)))</f>
        <v>0</v>
      </c>
      <c r="D194" s="8">
        <v>4</v>
      </c>
      <c r="E194" s="8" t="str">
        <f>County!A1606</f>
        <v>Franklin</v>
      </c>
      <c r="F194" s="61">
        <f>MAX(County!N1606:W1606)</f>
        <v>13607</v>
      </c>
      <c r="G194" s="61">
        <f>LARGE(County!N1606:W1606,2)</f>
        <v>5336</v>
      </c>
      <c r="H194" s="61"/>
      <c r="I194" s="61">
        <f>County!C1606-F194-G194-H194</f>
        <v>787</v>
      </c>
      <c r="J194" s="143">
        <f>County!AW1606</f>
        <v>50011</v>
      </c>
      <c r="K194" s="8"/>
      <c r="L194" s="8"/>
      <c r="M194" s="8"/>
      <c r="N194" s="8"/>
      <c r="O194" s="8"/>
      <c r="P194" s="8"/>
      <c r="Q194" s="8"/>
    </row>
    <row r="195" spans="1:17">
      <c r="A195" s="8">
        <f>IF(County!D1607=1,1,IF(County!E1607=1,2,IF(County!F1607=1,3,0)))</f>
        <v>3</v>
      </c>
      <c r="B195" s="8">
        <f>IF(County!D1607=2,1,IF(County!E1607=2,2,IF(County!F1607=2,3,0)))</f>
        <v>2</v>
      </c>
      <c r="C195" s="8">
        <f>IF(County!D1607=3,1,IF(County!E1607=3,2,IF(County!F1607=3,3,0)))</f>
        <v>0</v>
      </c>
      <c r="D195" s="8">
        <v>4</v>
      </c>
      <c r="E195" s="8" t="str">
        <f>County!A1607</f>
        <v>Grand Isle</v>
      </c>
      <c r="F195" s="61">
        <f>MAX(County!N1607:W1607)</f>
        <v>2769</v>
      </c>
      <c r="G195" s="61">
        <f>LARGE(County!N1607:W1607,2)</f>
        <v>1119</v>
      </c>
      <c r="H195" s="61"/>
      <c r="I195" s="61">
        <f>County!C1607-F195-G195-H195</f>
        <v>144</v>
      </c>
      <c r="J195" s="143">
        <f>County!AW1607</f>
        <v>50013</v>
      </c>
      <c r="K195" s="8"/>
      <c r="L195" s="8"/>
      <c r="M195" s="8"/>
      <c r="N195" s="8"/>
      <c r="O195" s="8"/>
      <c r="P195" s="8"/>
      <c r="Q195" s="8"/>
    </row>
    <row r="196" spans="1:17">
      <c r="A196" s="8">
        <f>IF(County!D1608=1,1,IF(County!E1608=1,2,IF(County!F1608=1,3,0)))</f>
        <v>3</v>
      </c>
      <c r="B196" s="8">
        <f>IF(County!D1608=2,1,IF(County!E1608=2,2,IF(County!F1608=2,3,0)))</f>
        <v>2</v>
      </c>
      <c r="C196" s="8">
        <f>IF(County!D1608=3,1,IF(County!E1608=3,2,IF(County!F1608=3,3,0)))</f>
        <v>0</v>
      </c>
      <c r="D196" s="8">
        <v>4</v>
      </c>
      <c r="E196" s="8" t="str">
        <f>County!A1608</f>
        <v>Lamoille</v>
      </c>
      <c r="F196" s="61">
        <f>MAX(County!N1608:W1608)</f>
        <v>8701</v>
      </c>
      <c r="G196" s="61">
        <f>LARGE(County!N1608:W1608,2)</f>
        <v>2672</v>
      </c>
      <c r="H196" s="61"/>
      <c r="I196" s="61">
        <f>County!C1608-F196-G196-H196</f>
        <v>438</v>
      </c>
      <c r="J196" s="143">
        <f>County!AW1608</f>
        <v>50015</v>
      </c>
      <c r="K196" s="8"/>
      <c r="L196" s="8"/>
      <c r="M196" s="8"/>
      <c r="N196" s="8"/>
      <c r="O196" s="8"/>
      <c r="P196" s="8"/>
      <c r="Q196" s="8"/>
    </row>
    <row r="197" spans="1:17">
      <c r="A197" s="8">
        <f>IF(County!D1609=1,1,IF(County!E1609=1,2,IF(County!F1609=1,3,0)))</f>
        <v>3</v>
      </c>
      <c r="B197" s="8">
        <f>IF(County!D1609=2,1,IF(County!E1609=2,2,IF(County!F1609=2,3,0)))</f>
        <v>2</v>
      </c>
      <c r="C197" s="8">
        <f>IF(County!D1609=3,1,IF(County!E1609=3,2,IF(County!F1609=3,3,0)))</f>
        <v>0</v>
      </c>
      <c r="D197" s="8">
        <v>4</v>
      </c>
      <c r="E197" s="8" t="str">
        <f>County!A1609</f>
        <v>Orange</v>
      </c>
      <c r="F197" s="61">
        <f>MAX(County!N1609:W1609)</f>
        <v>9750</v>
      </c>
      <c r="G197" s="61">
        <f>LARGE(County!N1609:W1609,2)</f>
        <v>3533</v>
      </c>
      <c r="H197" s="61"/>
      <c r="I197" s="61">
        <f>County!C1609-F197-G197-H197</f>
        <v>570</v>
      </c>
      <c r="J197" s="143">
        <f>County!AW1609</f>
        <v>50017</v>
      </c>
      <c r="K197" s="8"/>
      <c r="L197" s="8"/>
      <c r="M197" s="8"/>
      <c r="N197" s="8"/>
      <c r="O197" s="8"/>
      <c r="P197" s="8"/>
      <c r="Q197" s="8"/>
    </row>
    <row r="198" spans="1:17">
      <c r="A198" s="8">
        <f>IF(County!D1610=1,1,IF(County!E1610=1,2,IF(County!F1610=1,3,0)))</f>
        <v>3</v>
      </c>
      <c r="B198" s="8">
        <f>IF(County!D1610=2,1,IF(County!E1610=2,2,IF(County!F1610=2,3,0)))</f>
        <v>2</v>
      </c>
      <c r="C198" s="8">
        <f>IF(County!D1610=3,1,IF(County!E1610=3,2,IF(County!F1610=3,3,0)))</f>
        <v>0</v>
      </c>
      <c r="D198" s="8">
        <v>4</v>
      </c>
      <c r="E198" s="8" t="str">
        <f>County!A1610</f>
        <v>Orleans</v>
      </c>
      <c r="F198" s="61">
        <f>MAX(County!N1610:W1610)</f>
        <v>8033</v>
      </c>
      <c r="G198" s="61">
        <f>LARGE(County!N1610:W1610,2)</f>
        <v>3106</v>
      </c>
      <c r="H198" s="61"/>
      <c r="I198" s="61">
        <f>County!C1610-F198-G198-H198</f>
        <v>414</v>
      </c>
      <c r="J198" s="143">
        <f>County!AW1610</f>
        <v>50019</v>
      </c>
      <c r="K198" s="8"/>
      <c r="L198" s="8"/>
      <c r="M198" s="8"/>
      <c r="N198" s="8"/>
      <c r="O198" s="8"/>
      <c r="P198" s="8"/>
      <c r="Q198" s="8"/>
    </row>
    <row r="199" spans="1:17">
      <c r="A199" s="8">
        <f>IF(County!D1611=1,1,IF(County!E1611=1,2,IF(County!F1611=1,3,0)))</f>
        <v>3</v>
      </c>
      <c r="B199" s="8">
        <f>IF(County!D1611=2,1,IF(County!E1611=2,2,IF(County!F1611=2,3,0)))</f>
        <v>2</v>
      </c>
      <c r="C199" s="8">
        <f>IF(County!D1611=3,1,IF(County!E1611=3,2,IF(County!F1611=3,3,0)))</f>
        <v>0</v>
      </c>
      <c r="D199" s="8">
        <v>4</v>
      </c>
      <c r="E199" s="8" t="str">
        <f>County!A1611</f>
        <v>Rutland</v>
      </c>
      <c r="F199" s="61">
        <f>MAX(County!N1611:W1611)</f>
        <v>18286</v>
      </c>
      <c r="G199" s="61">
        <f>LARGE(County!N1611:W1611,2)</f>
        <v>8577</v>
      </c>
      <c r="H199" s="61"/>
      <c r="I199" s="61">
        <f>County!C1611-F199-G199-H199</f>
        <v>1214</v>
      </c>
      <c r="J199" s="143">
        <f>County!AW1611</f>
        <v>50021</v>
      </c>
      <c r="K199" s="8"/>
      <c r="L199" s="8"/>
      <c r="M199" s="8"/>
      <c r="N199" s="8"/>
      <c r="O199" s="8"/>
      <c r="P199" s="8"/>
      <c r="Q199" s="8"/>
    </row>
    <row r="200" spans="1:17">
      <c r="A200" s="8">
        <f>IF(County!D1612=1,1,IF(County!E1612=1,2,IF(County!F1612=1,3,0)))</f>
        <v>3</v>
      </c>
      <c r="B200" s="8">
        <f>IF(County!D1612=2,1,IF(County!E1612=2,2,IF(County!F1612=2,3,0)))</f>
        <v>2</v>
      </c>
      <c r="C200" s="8">
        <f>IF(County!D1612=3,1,IF(County!E1612=3,2,IF(County!F1612=3,3,0)))</f>
        <v>0</v>
      </c>
      <c r="D200" s="8">
        <v>4</v>
      </c>
      <c r="E200" s="8" t="str">
        <f>County!A1612</f>
        <v>Washington</v>
      </c>
      <c r="F200" s="61">
        <f>MAX(County!N1612:W1612)</f>
        <v>21502</v>
      </c>
      <c r="G200" s="61">
        <f>LARGE(County!N1612:W1612,2)</f>
        <v>6448</v>
      </c>
      <c r="H200" s="61"/>
      <c r="I200" s="61">
        <f>County!C1612-F200-G200-H200</f>
        <v>1017</v>
      </c>
      <c r="J200" s="143">
        <f>County!AW1612</f>
        <v>50023</v>
      </c>
      <c r="K200" t="str">
        <f>E196</f>
        <v>Lamoille</v>
      </c>
      <c r="L200" t="str">
        <f>E197</f>
        <v>Orange</v>
      </c>
      <c r="M200" t="str">
        <f>E198</f>
        <v>Orleans</v>
      </c>
      <c r="N200" t="str">
        <f>E199</f>
        <v>Rutland</v>
      </c>
      <c r="O200" t="str">
        <f>E200</f>
        <v>Washington</v>
      </c>
      <c r="P200" t="str">
        <f>E201</f>
        <v>Windham</v>
      </c>
      <c r="Q200" t="str">
        <f>E202</f>
        <v>Windsor</v>
      </c>
    </row>
    <row r="201" spans="1:17">
      <c r="A201" s="8">
        <f>IF(County!D1613=1,1,IF(County!E1613=1,2,IF(County!F1613=1,3,0)))</f>
        <v>3</v>
      </c>
      <c r="B201" s="8">
        <f>IF(County!D1613=2,1,IF(County!E1613=2,2,IF(County!F1613=2,3,0)))</f>
        <v>2</v>
      </c>
      <c r="C201" s="8">
        <f>IF(County!D1613=3,1,IF(County!E1613=3,2,IF(County!F1613=3,3,0)))</f>
        <v>0</v>
      </c>
      <c r="D201" s="8">
        <v>4</v>
      </c>
      <c r="E201" s="8" t="str">
        <f>County!A1613</f>
        <v>Windham</v>
      </c>
      <c r="F201" s="61">
        <f>MAX(County!N1613:W1613)</f>
        <v>16050</v>
      </c>
      <c r="G201" s="61">
        <f>LARGE(County!N1613:W1613,2)</f>
        <v>4143</v>
      </c>
      <c r="H201" s="61"/>
      <c r="I201" s="61">
        <f>County!C1613-F201-G201-H201</f>
        <v>1294</v>
      </c>
      <c r="J201" s="143">
        <f>County!AW1613</f>
        <v>50025</v>
      </c>
    </row>
    <row r="202" spans="1:17">
      <c r="A202" s="8">
        <f>IF(County!D1614=1,1,IF(County!E1614=1,2,IF(County!F1614=1,3,0)))</f>
        <v>3</v>
      </c>
      <c r="B202" s="8">
        <f>IF(County!D1614=2,1,IF(County!E1614=2,2,IF(County!F1614=2,3,0)))</f>
        <v>2</v>
      </c>
      <c r="C202" s="8">
        <f>IF(County!D1614=3,1,IF(County!E1614=3,2,IF(County!F1614=3,3,0)))</f>
        <v>0</v>
      </c>
      <c r="D202" s="8">
        <v>4</v>
      </c>
      <c r="E202" s="8" t="str">
        <f>County!A1614</f>
        <v>Windsor</v>
      </c>
      <c r="F202" s="61">
        <f>MAX(County!N1614:W1614)</f>
        <v>19861</v>
      </c>
      <c r="G202" s="61">
        <f>LARGE(County!N1614:W1614,2)</f>
        <v>7128</v>
      </c>
      <c r="H202" s="61"/>
      <c r="I202" s="61">
        <f>County!C1614-F202-G202-H202</f>
        <v>1220</v>
      </c>
      <c r="J202" s="143">
        <f>County!AW1614</f>
        <v>50027</v>
      </c>
    </row>
    <row r="203" spans="1:17">
      <c r="A203" s="8"/>
      <c r="B203" s="8"/>
      <c r="C203" s="8"/>
      <c r="D203" s="8"/>
      <c r="E203" s="8"/>
      <c r="F203" s="61"/>
      <c r="G203" s="61"/>
      <c r="H203" s="61"/>
      <c r="I203" s="61"/>
      <c r="J203" s="143"/>
    </row>
    <row r="204" spans="1:17">
      <c r="J204" s="22"/>
    </row>
    <row r="205" spans="1:17">
      <c r="J205" s="22"/>
    </row>
    <row r="206" spans="1:17">
      <c r="J206" s="22"/>
    </row>
  </sheetData>
  <phoneticPr fontId="8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K303"/>
  <sheetViews>
    <sheetView workbookViewId="0">
      <selection activeCell="N209" sqref="N209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17.5703125" bestFit="1" customWidth="1"/>
    <col min="4" max="4" width="13.5703125" customWidth="1"/>
    <col min="5" max="5" width="8.42578125" bestFit="1" customWidth="1"/>
    <col min="6" max="6" width="18" bestFit="1" customWidth="1"/>
    <col min="7" max="7" width="10" customWidth="1"/>
    <col min="8" max="9" width="2" bestFit="1" customWidth="1"/>
  </cols>
  <sheetData>
    <row r="1" spans="1:7">
      <c r="A1" s="94" t="s">
        <v>1218</v>
      </c>
      <c r="B1" s="94" t="s">
        <v>832</v>
      </c>
      <c r="C1" s="94" t="s">
        <v>1017</v>
      </c>
      <c r="D1" s="94" t="s">
        <v>831</v>
      </c>
      <c r="E1" s="94" t="s">
        <v>2303</v>
      </c>
      <c r="F1" s="94" t="s">
        <v>2304</v>
      </c>
    </row>
    <row r="2" spans="1:7">
      <c r="A2">
        <v>1</v>
      </c>
      <c r="C2" s="13" t="s">
        <v>748</v>
      </c>
      <c r="D2">
        <f>A2</f>
        <v>1</v>
      </c>
      <c r="E2">
        <f>COUNTIF(A24:A215,D2)</f>
        <v>33</v>
      </c>
      <c r="F2" t="s">
        <v>748</v>
      </c>
      <c r="G2" t="s">
        <v>644</v>
      </c>
    </row>
    <row r="3" spans="1:7">
      <c r="A3">
        <v>2</v>
      </c>
      <c r="C3" s="12" t="s">
        <v>765</v>
      </c>
      <c r="D3">
        <f t="shared" ref="D3:D19" si="0">A3</f>
        <v>2</v>
      </c>
      <c r="E3">
        <f>COUNTIF(A25:A216,D3)</f>
        <v>33</v>
      </c>
      <c r="F3" t="s">
        <v>765</v>
      </c>
      <c r="G3" t="s">
        <v>645</v>
      </c>
    </row>
    <row r="4" spans="1:7">
      <c r="A4">
        <v>3</v>
      </c>
      <c r="C4" s="78" t="s">
        <v>2411</v>
      </c>
      <c r="D4">
        <f t="shared" si="0"/>
        <v>3</v>
      </c>
      <c r="E4">
        <f>COUNTIF(A26:A217,D4)</f>
        <v>9</v>
      </c>
      <c r="F4" t="s">
        <v>2411</v>
      </c>
      <c r="G4" t="s">
        <v>646</v>
      </c>
    </row>
    <row r="5" spans="1:7">
      <c r="A5">
        <v>4</v>
      </c>
      <c r="C5" t="s">
        <v>455</v>
      </c>
      <c r="D5">
        <f t="shared" si="0"/>
        <v>4</v>
      </c>
      <c r="E5">
        <f>COUNTIF(A27:A218,D5)</f>
        <v>8</v>
      </c>
      <c r="F5" t="s">
        <v>455</v>
      </c>
      <c r="G5" t="s">
        <v>649</v>
      </c>
    </row>
    <row r="6" spans="1:7">
      <c r="A6">
        <v>5</v>
      </c>
      <c r="C6" t="s">
        <v>320</v>
      </c>
      <c r="D6">
        <f t="shared" si="0"/>
        <v>5</v>
      </c>
      <c r="E6">
        <f>COUNTIF(A30:A219,D6)</f>
        <v>13</v>
      </c>
      <c r="F6" t="s">
        <v>320</v>
      </c>
      <c r="G6" t="s">
        <v>759</v>
      </c>
    </row>
    <row r="7" spans="1:7">
      <c r="A7">
        <v>6</v>
      </c>
      <c r="B7" s="1"/>
      <c r="C7" t="s">
        <v>1971</v>
      </c>
      <c r="D7">
        <f t="shared" si="0"/>
        <v>6</v>
      </c>
      <c r="E7">
        <f>COUNTIF(A31:A220,D7)</f>
        <v>5</v>
      </c>
      <c r="F7" t="s">
        <v>1971</v>
      </c>
      <c r="G7" t="s">
        <v>648</v>
      </c>
    </row>
    <row r="8" spans="1:7">
      <c r="A8">
        <v>7</v>
      </c>
      <c r="B8" s="1"/>
      <c r="C8" s="132" t="s">
        <v>2645</v>
      </c>
      <c r="D8">
        <f t="shared" si="0"/>
        <v>7</v>
      </c>
      <c r="E8">
        <f>COUNTIF(A32:A221,D8)</f>
        <v>1</v>
      </c>
      <c r="F8" s="132" t="s">
        <v>2644</v>
      </c>
    </row>
    <row r="9" spans="1:7">
      <c r="A9">
        <v>8</v>
      </c>
      <c r="B9" s="1"/>
      <c r="C9" t="s">
        <v>2459</v>
      </c>
      <c r="D9">
        <f t="shared" si="0"/>
        <v>8</v>
      </c>
      <c r="E9">
        <f>COUNTIF(A32:A222,D9)</f>
        <v>0</v>
      </c>
      <c r="F9" t="s">
        <v>2459</v>
      </c>
    </row>
    <row r="10" spans="1:7">
      <c r="A10">
        <v>9</v>
      </c>
      <c r="B10" s="1"/>
      <c r="C10" s="1" t="s">
        <v>432</v>
      </c>
      <c r="D10">
        <f t="shared" si="0"/>
        <v>9</v>
      </c>
      <c r="E10">
        <f>COUNTIF(A32:A223,D10)</f>
        <v>1</v>
      </c>
      <c r="F10" t="s">
        <v>2260</v>
      </c>
    </row>
    <row r="11" spans="1:7">
      <c r="A11">
        <v>10</v>
      </c>
      <c r="B11" s="1"/>
      <c r="C11" s="102" t="s">
        <v>2371</v>
      </c>
      <c r="D11">
        <f t="shared" si="0"/>
        <v>10</v>
      </c>
      <c r="E11">
        <f>COUNTIF(A32:A224,D11)</f>
        <v>1</v>
      </c>
      <c r="F11" s="102" t="s">
        <v>2371</v>
      </c>
    </row>
    <row r="12" spans="1:7">
      <c r="A12">
        <v>11</v>
      </c>
      <c r="B12" s="1"/>
      <c r="C12" t="s">
        <v>1854</v>
      </c>
      <c r="D12">
        <f t="shared" si="0"/>
        <v>11</v>
      </c>
      <c r="E12">
        <f>COUNTIF(A32:A225,D12)</f>
        <v>26</v>
      </c>
      <c r="F12" t="s">
        <v>1854</v>
      </c>
    </row>
    <row r="13" spans="1:7">
      <c r="A13">
        <v>12</v>
      </c>
      <c r="B13" s="1"/>
      <c r="C13" s="103" t="s">
        <v>76</v>
      </c>
      <c r="D13">
        <f t="shared" si="0"/>
        <v>12</v>
      </c>
      <c r="E13">
        <f>COUNTIF(A32:A226,D13)</f>
        <v>19</v>
      </c>
      <c r="F13" s="103" t="s">
        <v>76</v>
      </c>
    </row>
    <row r="14" spans="1:7">
      <c r="A14">
        <v>13</v>
      </c>
      <c r="B14" s="1"/>
      <c r="C14" s="103" t="s">
        <v>77</v>
      </c>
      <c r="D14">
        <f t="shared" si="0"/>
        <v>13</v>
      </c>
      <c r="E14">
        <f>COUNTIF(A33:A227,D14)</f>
        <v>13</v>
      </c>
      <c r="F14" s="103" t="s">
        <v>77</v>
      </c>
    </row>
    <row r="15" spans="1:7">
      <c r="A15">
        <v>14</v>
      </c>
      <c r="B15" s="1"/>
      <c r="C15" s="103" t="s">
        <v>78</v>
      </c>
      <c r="D15">
        <f t="shared" si="0"/>
        <v>14</v>
      </c>
      <c r="E15">
        <f>COUNTIF(A35:A228,D15)</f>
        <v>9</v>
      </c>
      <c r="F15" s="103" t="s">
        <v>78</v>
      </c>
    </row>
    <row r="16" spans="1:7">
      <c r="A16">
        <v>15</v>
      </c>
      <c r="B16" s="1"/>
      <c r="C16" s="103" t="s">
        <v>79</v>
      </c>
      <c r="D16">
        <f t="shared" si="0"/>
        <v>15</v>
      </c>
      <c r="E16">
        <f>COUNTIF(A35:A229,D16)</f>
        <v>9</v>
      </c>
      <c r="F16" s="103" t="s">
        <v>79</v>
      </c>
    </row>
    <row r="17" spans="1:11">
      <c r="A17">
        <v>16</v>
      </c>
      <c r="B17" s="1"/>
      <c r="C17" s="103" t="s">
        <v>80</v>
      </c>
      <c r="D17">
        <f t="shared" si="0"/>
        <v>16</v>
      </c>
      <c r="E17">
        <f>COUNTIF(A37:A230,D17)</f>
        <v>5</v>
      </c>
      <c r="F17" s="103" t="s">
        <v>80</v>
      </c>
    </row>
    <row r="18" spans="1:11">
      <c r="A18">
        <v>17</v>
      </c>
      <c r="B18" s="1"/>
      <c r="C18" s="103" t="s">
        <v>2372</v>
      </c>
      <c r="D18">
        <f t="shared" si="0"/>
        <v>17</v>
      </c>
      <c r="E18">
        <f>COUNTIF(A37:A231,D18)</f>
        <v>3</v>
      </c>
      <c r="F18" s="103" t="s">
        <v>2372</v>
      </c>
    </row>
    <row r="19" spans="1:11">
      <c r="A19">
        <v>18</v>
      </c>
      <c r="B19" s="1"/>
      <c r="C19" s="103" t="s">
        <v>2398</v>
      </c>
      <c r="D19">
        <f t="shared" si="0"/>
        <v>18</v>
      </c>
      <c r="E19">
        <f>COUNTIF(A42:A232,D19)</f>
        <v>0</v>
      </c>
      <c r="F19" s="103" t="s">
        <v>2398</v>
      </c>
    </row>
    <row r="23" spans="1:11">
      <c r="A23" t="s">
        <v>831</v>
      </c>
      <c r="B23" t="s">
        <v>853</v>
      </c>
      <c r="C23" t="s">
        <v>854</v>
      </c>
      <c r="D23" t="s">
        <v>71</v>
      </c>
      <c r="F23" t="s">
        <v>2304</v>
      </c>
      <c r="G23" t="str">
        <f>IF(F23="Democratic","dem",IF(F23="Republican","rep",IF(F23="Independent","ind","")))</f>
        <v/>
      </c>
    </row>
    <row r="24" spans="1:11">
      <c r="A24">
        <v>1</v>
      </c>
      <c r="B24" t="s">
        <v>2625</v>
      </c>
      <c r="C24" t="s">
        <v>748</v>
      </c>
      <c r="D24" t="s">
        <v>1601</v>
      </c>
      <c r="F24" t="s">
        <v>2626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  <c r="I24">
        <v>1</v>
      </c>
      <c r="J24" t="s">
        <v>58</v>
      </c>
    </row>
    <row r="25" spans="1:11">
      <c r="A25">
        <v>2</v>
      </c>
      <c r="B25" t="s">
        <v>2627</v>
      </c>
      <c r="C25" t="s">
        <v>765</v>
      </c>
      <c r="D25" t="s">
        <v>1601</v>
      </c>
      <c r="F25" t="s">
        <v>2628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2</v>
      </c>
      <c r="I25">
        <v>1</v>
      </c>
      <c r="J25" t="s">
        <v>58</v>
      </c>
      <c r="K25" t="s">
        <v>2538</v>
      </c>
    </row>
    <row r="26" spans="1:11">
      <c r="A26">
        <v>5</v>
      </c>
      <c r="B26" t="s">
        <v>2737</v>
      </c>
      <c r="C26" t="s">
        <v>320</v>
      </c>
      <c r="D26" t="s">
        <v>1601</v>
      </c>
      <c r="F26" t="s">
        <v>2738</v>
      </c>
      <c r="G26" t="s">
        <v>647</v>
      </c>
      <c r="H26">
        <v>0</v>
      </c>
      <c r="I26">
        <v>1</v>
      </c>
      <c r="J26" t="s">
        <v>58</v>
      </c>
    </row>
    <row r="27" spans="1:11">
      <c r="A27">
        <v>11</v>
      </c>
      <c r="B27" t="s">
        <v>1854</v>
      </c>
      <c r="C27" t="s">
        <v>2367</v>
      </c>
      <c r="D27" t="s">
        <v>1601</v>
      </c>
      <c r="F27" t="s">
        <v>1854</v>
      </c>
      <c r="H27">
        <v>0</v>
      </c>
      <c r="I27">
        <v>1</v>
      </c>
      <c r="J27" t="s">
        <v>58</v>
      </c>
    </row>
    <row r="28" spans="1:11">
      <c r="A28">
        <v>12</v>
      </c>
      <c r="B28" t="s">
        <v>2903</v>
      </c>
      <c r="C28" t="s">
        <v>15</v>
      </c>
      <c r="D28" t="s">
        <v>1601</v>
      </c>
      <c r="F28" t="s">
        <v>2905</v>
      </c>
      <c r="H28">
        <v>0</v>
      </c>
      <c r="I28">
        <v>1</v>
      </c>
      <c r="J28" t="s">
        <v>58</v>
      </c>
    </row>
    <row r="29" spans="1:11">
      <c r="A29">
        <v>13</v>
      </c>
      <c r="B29" t="s">
        <v>2904</v>
      </c>
      <c r="C29" t="s">
        <v>15</v>
      </c>
      <c r="D29" t="s">
        <v>1601</v>
      </c>
      <c r="F29" t="s">
        <v>2906</v>
      </c>
      <c r="H29">
        <v>0</v>
      </c>
      <c r="I29">
        <v>1</v>
      </c>
      <c r="J29" t="s">
        <v>58</v>
      </c>
    </row>
    <row r="30" spans="1:11">
      <c r="A30">
        <v>1</v>
      </c>
      <c r="B30" t="s">
        <v>121</v>
      </c>
      <c r="C30" t="s">
        <v>748</v>
      </c>
      <c r="D30" t="s">
        <v>307</v>
      </c>
      <c r="F30" t="s">
        <v>87</v>
      </c>
      <c r="G30" t="str">
        <f t="shared" ref="G30:G31" si="1">IF(C30="Democratic","dem",IF(C30="Republican","rep",IF(C30="Independent","ind",IF(C30="Libertarian","lib",IF(C30="Constitution","cst",IF(C30="Green","grn",""))))))</f>
        <v>dem</v>
      </c>
      <c r="H30">
        <v>1</v>
      </c>
      <c r="I30">
        <v>1</v>
      </c>
      <c r="J30" t="s">
        <v>58</v>
      </c>
      <c r="K30" t="s">
        <v>108</v>
      </c>
    </row>
    <row r="31" spans="1:11">
      <c r="A31">
        <v>2</v>
      </c>
      <c r="B31" t="s">
        <v>2583</v>
      </c>
      <c r="C31" t="s">
        <v>765</v>
      </c>
      <c r="D31" t="s">
        <v>307</v>
      </c>
      <c r="F31" t="s">
        <v>2584</v>
      </c>
      <c r="G31" t="str">
        <f t="shared" si="1"/>
        <v>rep</v>
      </c>
      <c r="H31">
        <v>0</v>
      </c>
      <c r="I31">
        <v>1</v>
      </c>
      <c r="J31" t="s">
        <v>58</v>
      </c>
    </row>
    <row r="32" spans="1:11">
      <c r="A32">
        <v>1</v>
      </c>
      <c r="B32" t="s">
        <v>3003</v>
      </c>
      <c r="C32" t="s">
        <v>748</v>
      </c>
      <c r="D32" t="s">
        <v>2279</v>
      </c>
      <c r="F32" t="s">
        <v>2624</v>
      </c>
      <c r="G32" t="str">
        <f t="shared" ref="G32:G213" si="2">IF(C32="Democratic","dem",IF(C32="Republican","rep",IF(C32="Independent","ind",IF(C32="Libertarian","lib",IF(C32="Constitution","cst",IF(C32="Green","grn",""))))))</f>
        <v>dem</v>
      </c>
      <c r="H32">
        <v>0</v>
      </c>
      <c r="I32">
        <v>1</v>
      </c>
      <c r="J32" t="s">
        <v>58</v>
      </c>
      <c r="K32" t="s">
        <v>3001</v>
      </c>
    </row>
    <row r="33" spans="1:11">
      <c r="A33">
        <v>2</v>
      </c>
      <c r="B33" t="s">
        <v>3004</v>
      </c>
      <c r="C33" t="s">
        <v>765</v>
      </c>
      <c r="D33" t="s">
        <v>2279</v>
      </c>
      <c r="F33" t="s">
        <v>2623</v>
      </c>
      <c r="G33" t="str">
        <f t="shared" si="2"/>
        <v>rep</v>
      </c>
      <c r="H33">
        <v>0</v>
      </c>
      <c r="I33">
        <v>1</v>
      </c>
      <c r="J33" t="s">
        <v>58</v>
      </c>
      <c r="K33" t="s">
        <v>3002</v>
      </c>
    </row>
    <row r="34" spans="1:11">
      <c r="A34">
        <v>3</v>
      </c>
      <c r="D34" t="s">
        <v>2279</v>
      </c>
      <c r="G34" t="str">
        <f t="shared" ref="G34" si="3">IF(C34="Democratic","dem",IF(C34="Republican","rep",IF(C34="Independent","ind",IF(C34="Libertarian","lib",IF(C34="Constitution","cst",IF(C34="Green","grn",""))))))</f>
        <v/>
      </c>
      <c r="H34">
        <v>2</v>
      </c>
      <c r="I34">
        <v>1</v>
      </c>
      <c r="K34" t="s">
        <v>2782</v>
      </c>
    </row>
    <row r="35" spans="1:11">
      <c r="A35">
        <v>4</v>
      </c>
      <c r="B35" t="s">
        <v>2758</v>
      </c>
      <c r="C35" t="s">
        <v>15</v>
      </c>
      <c r="D35" t="s">
        <v>2279</v>
      </c>
      <c r="F35" t="s">
        <v>982</v>
      </c>
      <c r="G35" t="str">
        <f t="shared" si="2"/>
        <v/>
      </c>
      <c r="H35">
        <v>0</v>
      </c>
      <c r="I35">
        <v>1</v>
      </c>
    </row>
    <row r="36" spans="1:11">
      <c r="A36">
        <v>5</v>
      </c>
      <c r="B36" t="s">
        <v>2999</v>
      </c>
      <c r="C36" t="s">
        <v>320</v>
      </c>
      <c r="D36" t="s">
        <v>2279</v>
      </c>
      <c r="F36" t="s">
        <v>3000</v>
      </c>
      <c r="G36" t="str">
        <f t="shared" si="2"/>
        <v>lib</v>
      </c>
      <c r="H36">
        <v>0</v>
      </c>
      <c r="I36">
        <v>1</v>
      </c>
    </row>
    <row r="37" spans="1:11">
      <c r="A37">
        <v>11</v>
      </c>
      <c r="B37" t="s">
        <v>1854</v>
      </c>
      <c r="C37" t="s">
        <v>2367</v>
      </c>
      <c r="D37" t="s">
        <v>2279</v>
      </c>
      <c r="F37" t="s">
        <v>1854</v>
      </c>
      <c r="G37" t="str">
        <f t="shared" si="2"/>
        <v/>
      </c>
      <c r="H37">
        <v>0</v>
      </c>
      <c r="I37">
        <v>1</v>
      </c>
    </row>
    <row r="38" spans="1:11">
      <c r="A38">
        <v>12</v>
      </c>
      <c r="B38" t="s">
        <v>2892</v>
      </c>
      <c r="C38" t="s">
        <v>15</v>
      </c>
      <c r="D38" t="s">
        <v>2279</v>
      </c>
      <c r="F38" t="s">
        <v>1177</v>
      </c>
      <c r="G38" t="str">
        <f t="shared" ref="G38:G41" si="4">IF(C38="Democratic","dem",IF(C38="Republican","rep",IF(C38="Independent","ind",IF(C38="Libertarian","lib",IF(C38="Constitution","cst",IF(C38="Green","grn",""))))))</f>
        <v/>
      </c>
      <c r="H38">
        <v>0</v>
      </c>
      <c r="I38">
        <v>1</v>
      </c>
    </row>
    <row r="39" spans="1:11">
      <c r="A39">
        <v>13</v>
      </c>
      <c r="B39" t="s">
        <v>2893</v>
      </c>
      <c r="C39" t="s">
        <v>15</v>
      </c>
      <c r="D39" t="s">
        <v>2279</v>
      </c>
      <c r="F39" t="s">
        <v>1341</v>
      </c>
      <c r="G39" t="str">
        <f t="shared" si="4"/>
        <v/>
      </c>
      <c r="H39">
        <v>0</v>
      </c>
      <c r="I39">
        <v>1</v>
      </c>
    </row>
    <row r="40" spans="1:11">
      <c r="A40">
        <v>14</v>
      </c>
      <c r="B40" t="s">
        <v>2894</v>
      </c>
      <c r="C40" t="s">
        <v>15</v>
      </c>
      <c r="D40" t="s">
        <v>2279</v>
      </c>
      <c r="F40" t="s">
        <v>2896</v>
      </c>
      <c r="G40" t="str">
        <f t="shared" si="4"/>
        <v/>
      </c>
      <c r="H40">
        <v>0</v>
      </c>
      <c r="I40">
        <v>1</v>
      </c>
    </row>
    <row r="41" spans="1:11">
      <c r="A41">
        <v>15</v>
      </c>
      <c r="B41" t="s">
        <v>2895</v>
      </c>
      <c r="C41" t="s">
        <v>15</v>
      </c>
      <c r="D41" t="s">
        <v>2279</v>
      </c>
      <c r="F41" t="s">
        <v>2897</v>
      </c>
      <c r="G41" t="str">
        <f t="shared" si="4"/>
        <v/>
      </c>
      <c r="H41">
        <v>0</v>
      </c>
      <c r="I41">
        <v>1</v>
      </c>
    </row>
    <row r="42" spans="1:11">
      <c r="A42">
        <v>1</v>
      </c>
      <c r="B42" t="s">
        <v>16</v>
      </c>
      <c r="C42" t="s">
        <v>748</v>
      </c>
      <c r="D42" t="s">
        <v>1270</v>
      </c>
      <c r="F42" t="s">
        <v>88</v>
      </c>
      <c r="G42" t="str">
        <f t="shared" si="2"/>
        <v>dem</v>
      </c>
      <c r="H42">
        <v>1</v>
      </c>
      <c r="I42">
        <v>1</v>
      </c>
      <c r="J42" t="s">
        <v>58</v>
      </c>
      <c r="K42" t="s">
        <v>173</v>
      </c>
    </row>
    <row r="43" spans="1:11">
      <c r="A43">
        <v>2</v>
      </c>
      <c r="B43" t="s">
        <v>2759</v>
      </c>
      <c r="C43" t="s">
        <v>765</v>
      </c>
      <c r="D43" t="s">
        <v>1270</v>
      </c>
      <c r="F43" t="s">
        <v>2453</v>
      </c>
      <c r="G43" t="str">
        <f t="shared" si="2"/>
        <v>rep</v>
      </c>
      <c r="H43">
        <v>0</v>
      </c>
      <c r="I43">
        <v>1</v>
      </c>
      <c r="J43" t="s">
        <v>58</v>
      </c>
    </row>
    <row r="44" spans="1:11">
      <c r="A44">
        <v>3</v>
      </c>
      <c r="B44" t="s">
        <v>2762</v>
      </c>
      <c r="C44" t="s">
        <v>2763</v>
      </c>
      <c r="D44" t="s">
        <v>1270</v>
      </c>
      <c r="F44" t="s">
        <v>180</v>
      </c>
      <c r="G44" t="str">
        <f>IF(C44="Democratic","dem",IF(C44="Republican","rep",IF(C44="Independent","ind",IF(C44="Libertarian","lib",IF(C44="Constitution","cst",IF(C44="Green","grn",""))))))</f>
        <v/>
      </c>
      <c r="H44">
        <v>0</v>
      </c>
      <c r="I44">
        <v>1</v>
      </c>
      <c r="J44" t="s">
        <v>58</v>
      </c>
    </row>
    <row r="45" spans="1:11">
      <c r="A45">
        <v>4</v>
      </c>
      <c r="B45" t="s">
        <v>2760</v>
      </c>
      <c r="C45" t="s">
        <v>455</v>
      </c>
      <c r="D45" t="s">
        <v>1270</v>
      </c>
      <c r="F45" t="s">
        <v>2761</v>
      </c>
      <c r="G45" t="str">
        <f t="shared" ref="G45" si="5">IF(C45="Democratic","dem",IF(C45="Republican","rep",IF(C45="Independent","ind",IF(C45="Libertarian","lib",IF(C45="Constitution","cst",IF(C45="Green","grn",""))))))</f>
        <v>grn</v>
      </c>
      <c r="H45">
        <v>0</v>
      </c>
      <c r="I45">
        <v>1</v>
      </c>
      <c r="J45" t="s">
        <v>58</v>
      </c>
    </row>
    <row r="46" spans="1:11">
      <c r="A46">
        <v>11</v>
      </c>
      <c r="B46" t="s">
        <v>1854</v>
      </c>
      <c r="C46" t="s">
        <v>2367</v>
      </c>
      <c r="D46" t="s">
        <v>1270</v>
      </c>
      <c r="F46" t="s">
        <v>1854</v>
      </c>
      <c r="G46" t="str">
        <f>IF(C46="Democratic","dem",IF(C46="Republican","rep",IF(C46="Independent","ind",IF(C46="Libertarian","lib",IF(C46="Constitution","cst",IF(C46="Green","grn",""))))))</f>
        <v/>
      </c>
      <c r="H46">
        <v>0</v>
      </c>
      <c r="I46">
        <v>1</v>
      </c>
      <c r="J46" t="s">
        <v>58</v>
      </c>
    </row>
    <row r="47" spans="1:11">
      <c r="A47">
        <v>12</v>
      </c>
      <c r="B47" t="s">
        <v>2977</v>
      </c>
      <c r="C47" t="s">
        <v>15</v>
      </c>
      <c r="D47" t="s">
        <v>1270</v>
      </c>
      <c r="F47" t="s">
        <v>2978</v>
      </c>
      <c r="G47" t="str">
        <f>IF(C47="Democratic","dem",IF(C47="Republican","rep",IF(C47="Independent","ind",IF(C47="Libertarian","lib",IF(C47="Constitution","cst",IF(C47="Green","grn",""))))))</f>
        <v/>
      </c>
      <c r="H47">
        <v>0</v>
      </c>
      <c r="I47">
        <v>1</v>
      </c>
      <c r="J47" t="s">
        <v>58</v>
      </c>
    </row>
    <row r="48" spans="1:11">
      <c r="A48">
        <v>1</v>
      </c>
      <c r="B48" t="s">
        <v>17</v>
      </c>
      <c r="C48" t="s">
        <v>748</v>
      </c>
      <c r="D48" t="s">
        <v>2209</v>
      </c>
      <c r="F48" t="s">
        <v>619</v>
      </c>
      <c r="G48" t="str">
        <f t="shared" si="2"/>
        <v>dem</v>
      </c>
      <c r="H48">
        <v>1</v>
      </c>
      <c r="I48">
        <v>1</v>
      </c>
      <c r="J48" t="s">
        <v>58</v>
      </c>
      <c r="K48" t="s">
        <v>173</v>
      </c>
    </row>
    <row r="49" spans="1:11">
      <c r="A49">
        <v>2</v>
      </c>
      <c r="B49" t="s">
        <v>2617</v>
      </c>
      <c r="C49" t="s">
        <v>765</v>
      </c>
      <c r="D49" t="s">
        <v>2209</v>
      </c>
      <c r="F49" t="s">
        <v>2616</v>
      </c>
      <c r="G49" t="str">
        <f t="shared" si="2"/>
        <v>rep</v>
      </c>
      <c r="H49">
        <v>0</v>
      </c>
      <c r="I49">
        <v>1</v>
      </c>
      <c r="J49" t="s">
        <v>58</v>
      </c>
    </row>
    <row r="50" spans="1:11">
      <c r="A50">
        <v>3</v>
      </c>
      <c r="B50" t="s">
        <v>2691</v>
      </c>
      <c r="C50" t="s">
        <v>7</v>
      </c>
      <c r="D50" t="s">
        <v>2209</v>
      </c>
      <c r="F50" t="s">
        <v>2696</v>
      </c>
      <c r="G50" t="str">
        <f>IF(C50="Democratic","dem",IF(C50="Republican","rep",IF(C50="Independent","ind",IF(C50="Libertarian","lib",IF(C50="Constitution","cst",IF(C50="Green","grn",""))))))</f>
        <v/>
      </c>
      <c r="H50">
        <v>0</v>
      </c>
      <c r="I50">
        <v>1</v>
      </c>
      <c r="J50" t="s">
        <v>58</v>
      </c>
    </row>
    <row r="51" spans="1:11">
      <c r="A51">
        <v>9</v>
      </c>
      <c r="B51" t="s">
        <v>2687</v>
      </c>
      <c r="C51" t="s">
        <v>15</v>
      </c>
      <c r="D51" t="s">
        <v>2209</v>
      </c>
      <c r="F51" t="s">
        <v>2688</v>
      </c>
      <c r="G51" t="str">
        <f>IF(C51="Democratic","dem",IF(C51="Republican","rep",IF(C51="Independent","ind",IF(C51="Libertarian","lib",IF(C51="Constitution","cst",IF(C51="Green","grn",""))))))</f>
        <v/>
      </c>
      <c r="H51">
        <v>0</v>
      </c>
      <c r="I51">
        <v>1</v>
      </c>
      <c r="J51" t="s">
        <v>58</v>
      </c>
    </row>
    <row r="52" spans="1:11">
      <c r="A52">
        <v>11</v>
      </c>
      <c r="B52" t="s">
        <v>1854</v>
      </c>
      <c r="C52" t="s">
        <v>2367</v>
      </c>
      <c r="D52" t="s">
        <v>2209</v>
      </c>
      <c r="F52" t="s">
        <v>1854</v>
      </c>
      <c r="G52" t="str">
        <f t="shared" ref="G52:G58" si="6">IF(C52="Democratic","dem",IF(C52="Republican","rep",IF(C52="Independent","ind",IF(C52="Libertarian","lib",IF(C52="Constitution","cst",IF(C52="Green","grn",""))))))</f>
        <v/>
      </c>
      <c r="H52">
        <v>0</v>
      </c>
      <c r="I52">
        <v>1</v>
      </c>
      <c r="J52" t="s">
        <v>58</v>
      </c>
    </row>
    <row r="53" spans="1:11">
      <c r="A53">
        <v>12</v>
      </c>
      <c r="B53" t="s">
        <v>2689</v>
      </c>
      <c r="C53" t="s">
        <v>7</v>
      </c>
      <c r="D53" t="s">
        <v>2209</v>
      </c>
      <c r="F53" t="s">
        <v>2690</v>
      </c>
      <c r="G53" t="str">
        <f>IF(C53="Democratic","dem",IF(C53="Republican","rep",IF(C53="Independent","ind",IF(C53="Libertarian","lib",IF(C53="Constitution","cst",IF(C53="Green","grn",""))))))</f>
        <v/>
      </c>
      <c r="H53">
        <v>0</v>
      </c>
      <c r="I53">
        <v>1</v>
      </c>
      <c r="J53" t="s">
        <v>58</v>
      </c>
    </row>
    <row r="54" spans="1:11">
      <c r="A54">
        <v>13</v>
      </c>
      <c r="B54" t="s">
        <v>2692</v>
      </c>
      <c r="C54" t="s">
        <v>15</v>
      </c>
      <c r="D54" t="s">
        <v>2209</v>
      </c>
      <c r="F54" t="s">
        <v>2697</v>
      </c>
      <c r="G54" t="str">
        <f t="shared" si="6"/>
        <v/>
      </c>
      <c r="H54">
        <v>0</v>
      </c>
      <c r="I54">
        <v>1</v>
      </c>
      <c r="J54" t="s">
        <v>58</v>
      </c>
    </row>
    <row r="55" spans="1:11">
      <c r="A55">
        <v>14</v>
      </c>
      <c r="B55" t="s">
        <v>2687</v>
      </c>
      <c r="C55" t="s">
        <v>15</v>
      </c>
      <c r="D55" t="s">
        <v>2209</v>
      </c>
      <c r="F55" t="s">
        <v>2688</v>
      </c>
      <c r="G55" t="str">
        <f t="shared" ref="G55" si="7">IF(C55="Democratic","dem",IF(C55="Republican","rep",IF(C55="Independent","ind",IF(C55="Libertarian","lib",IF(C55="Constitution","cst",IF(C55="Green","grn",""))))))</f>
        <v/>
      </c>
      <c r="H55">
        <v>0</v>
      </c>
      <c r="I55">
        <v>1</v>
      </c>
      <c r="J55" t="s">
        <v>58</v>
      </c>
    </row>
    <row r="56" spans="1:11">
      <c r="A56">
        <v>15</v>
      </c>
      <c r="B56" t="s">
        <v>2693</v>
      </c>
      <c r="C56" t="s">
        <v>15</v>
      </c>
      <c r="D56" t="s">
        <v>2209</v>
      </c>
      <c r="F56" t="s">
        <v>2685</v>
      </c>
      <c r="G56" t="str">
        <f t="shared" si="6"/>
        <v/>
      </c>
      <c r="H56">
        <v>0</v>
      </c>
      <c r="I56">
        <v>1</v>
      </c>
      <c r="J56" t="s">
        <v>58</v>
      </c>
    </row>
    <row r="57" spans="1:11">
      <c r="A57">
        <v>16</v>
      </c>
      <c r="B57" t="s">
        <v>2694</v>
      </c>
      <c r="C57" t="s">
        <v>15</v>
      </c>
      <c r="D57" t="s">
        <v>2209</v>
      </c>
      <c r="F57" t="s">
        <v>122</v>
      </c>
      <c r="G57" t="str">
        <f t="shared" si="6"/>
        <v/>
      </c>
      <c r="H57">
        <v>0</v>
      </c>
      <c r="I57">
        <v>1</v>
      </c>
      <c r="J57" t="s">
        <v>58</v>
      </c>
    </row>
    <row r="58" spans="1:11">
      <c r="A58">
        <v>17</v>
      </c>
      <c r="B58" t="s">
        <v>2695</v>
      </c>
      <c r="C58" t="s">
        <v>15</v>
      </c>
      <c r="D58" t="s">
        <v>2209</v>
      </c>
      <c r="F58" t="s">
        <v>1231</v>
      </c>
      <c r="G58" t="str">
        <f t="shared" si="6"/>
        <v/>
      </c>
      <c r="H58">
        <v>0</v>
      </c>
      <c r="I58">
        <v>1</v>
      </c>
      <c r="J58" t="s">
        <v>58</v>
      </c>
    </row>
    <row r="59" spans="1:11">
      <c r="A59">
        <v>1</v>
      </c>
      <c r="B59" t="s">
        <v>2633</v>
      </c>
      <c r="C59" t="s">
        <v>748</v>
      </c>
      <c r="D59" t="s">
        <v>346</v>
      </c>
      <c r="F59" t="s">
        <v>2634</v>
      </c>
      <c r="G59" t="str">
        <f t="shared" si="2"/>
        <v>dem</v>
      </c>
      <c r="H59">
        <v>2</v>
      </c>
      <c r="I59">
        <v>1</v>
      </c>
      <c r="J59" t="s">
        <v>58</v>
      </c>
      <c r="K59" t="s">
        <v>2539</v>
      </c>
    </row>
    <row r="60" spans="1:11">
      <c r="A60">
        <v>2</v>
      </c>
      <c r="B60" s="135" t="s">
        <v>2631</v>
      </c>
      <c r="C60" t="s">
        <v>765</v>
      </c>
      <c r="D60" t="s">
        <v>346</v>
      </c>
      <c r="F60" s="135" t="s">
        <v>2632</v>
      </c>
      <c r="G60" t="str">
        <f t="shared" si="2"/>
        <v>rep</v>
      </c>
      <c r="H60">
        <v>0</v>
      </c>
      <c r="I60">
        <v>1</v>
      </c>
      <c r="J60" t="s">
        <v>58</v>
      </c>
    </row>
    <row r="61" spans="1:11">
      <c r="A61">
        <v>1</v>
      </c>
      <c r="B61" s="135" t="s">
        <v>2540</v>
      </c>
      <c r="C61" t="s">
        <v>748</v>
      </c>
      <c r="D61" t="s">
        <v>927</v>
      </c>
      <c r="F61" s="135" t="s">
        <v>2541</v>
      </c>
      <c r="G61" t="str">
        <f t="shared" si="2"/>
        <v>dem</v>
      </c>
      <c r="H61">
        <v>0</v>
      </c>
      <c r="I61">
        <v>1</v>
      </c>
      <c r="J61" t="s">
        <v>58</v>
      </c>
    </row>
    <row r="62" spans="1:11">
      <c r="A62">
        <v>2</v>
      </c>
      <c r="B62" t="s">
        <v>2576</v>
      </c>
      <c r="C62" t="s">
        <v>765</v>
      </c>
      <c r="D62" t="s">
        <v>927</v>
      </c>
      <c r="F62" t="s">
        <v>2577</v>
      </c>
      <c r="G62" t="str">
        <f t="shared" si="2"/>
        <v>rep</v>
      </c>
      <c r="H62">
        <v>2</v>
      </c>
      <c r="I62">
        <v>1</v>
      </c>
      <c r="J62" t="s">
        <v>58</v>
      </c>
      <c r="K62" t="s">
        <v>2578</v>
      </c>
    </row>
    <row r="63" spans="1:11">
      <c r="A63">
        <v>5</v>
      </c>
      <c r="B63" t="s">
        <v>2543</v>
      </c>
      <c r="C63" t="s">
        <v>320</v>
      </c>
      <c r="D63" t="s">
        <v>927</v>
      </c>
      <c r="F63" t="s">
        <v>2544</v>
      </c>
      <c r="G63" t="str">
        <f t="shared" si="2"/>
        <v>lib</v>
      </c>
      <c r="H63">
        <v>0</v>
      </c>
      <c r="I63">
        <v>1</v>
      </c>
      <c r="J63" t="s">
        <v>58</v>
      </c>
    </row>
    <row r="64" spans="1:11">
      <c r="A64">
        <v>11</v>
      </c>
      <c r="B64" t="s">
        <v>1854</v>
      </c>
      <c r="C64" t="s">
        <v>2367</v>
      </c>
      <c r="D64" t="s">
        <v>927</v>
      </c>
      <c r="F64" t="s">
        <v>1854</v>
      </c>
      <c r="G64" t="str">
        <f t="shared" si="2"/>
        <v/>
      </c>
      <c r="H64">
        <v>0</v>
      </c>
      <c r="I64">
        <v>1</v>
      </c>
      <c r="J64" t="s">
        <v>58</v>
      </c>
    </row>
    <row r="65" spans="1:11">
      <c r="A65">
        <v>12</v>
      </c>
      <c r="B65" t="s">
        <v>2647</v>
      </c>
      <c r="C65" t="s">
        <v>15</v>
      </c>
      <c r="D65" t="s">
        <v>927</v>
      </c>
      <c r="F65" t="s">
        <v>52</v>
      </c>
      <c r="G65" t="str">
        <f t="shared" si="2"/>
        <v/>
      </c>
      <c r="H65">
        <v>0</v>
      </c>
      <c r="I65">
        <v>1</v>
      </c>
      <c r="J65" t="s">
        <v>58</v>
      </c>
    </row>
    <row r="66" spans="1:11">
      <c r="A66">
        <v>13</v>
      </c>
      <c r="B66" t="s">
        <v>2648</v>
      </c>
      <c r="C66" t="s">
        <v>15</v>
      </c>
      <c r="D66" t="s">
        <v>927</v>
      </c>
      <c r="F66" t="s">
        <v>2649</v>
      </c>
      <c r="G66" t="str">
        <f t="shared" si="2"/>
        <v/>
      </c>
      <c r="H66">
        <v>0</v>
      </c>
      <c r="I66">
        <v>1</v>
      </c>
      <c r="J66" t="s">
        <v>58</v>
      </c>
    </row>
    <row r="67" spans="1:11">
      <c r="A67">
        <v>1</v>
      </c>
      <c r="B67" s="132" t="s">
        <v>2739</v>
      </c>
      <c r="C67" t="s">
        <v>748</v>
      </c>
      <c r="D67" t="s">
        <v>1511</v>
      </c>
      <c r="F67" s="132" t="s">
        <v>2635</v>
      </c>
      <c r="G67" t="str">
        <f t="shared" si="2"/>
        <v>dem</v>
      </c>
      <c r="H67">
        <v>0</v>
      </c>
      <c r="I67">
        <v>1</v>
      </c>
      <c r="J67" t="s">
        <v>58</v>
      </c>
    </row>
    <row r="68" spans="1:11">
      <c r="A68">
        <v>2</v>
      </c>
      <c r="B68" t="s">
        <v>2740</v>
      </c>
      <c r="C68" t="s">
        <v>765</v>
      </c>
      <c r="D68" t="s">
        <v>1511</v>
      </c>
      <c r="F68" t="s">
        <v>378</v>
      </c>
      <c r="G68" t="str">
        <f t="shared" si="2"/>
        <v>rep</v>
      </c>
      <c r="H68">
        <v>2</v>
      </c>
      <c r="I68">
        <v>1</v>
      </c>
      <c r="J68" t="s">
        <v>58</v>
      </c>
      <c r="K68" t="s">
        <v>2637</v>
      </c>
    </row>
    <row r="69" spans="1:11">
      <c r="A69">
        <v>3</v>
      </c>
      <c r="B69" t="s">
        <v>2636</v>
      </c>
      <c r="C69" t="s">
        <v>2741</v>
      </c>
      <c r="D69" t="s">
        <v>1511</v>
      </c>
      <c r="F69" t="s">
        <v>332</v>
      </c>
      <c r="G69" t="s">
        <v>646</v>
      </c>
      <c r="H69">
        <v>0</v>
      </c>
      <c r="I69">
        <v>1</v>
      </c>
      <c r="J69" t="s">
        <v>58</v>
      </c>
    </row>
    <row r="70" spans="1:11">
      <c r="A70">
        <v>5</v>
      </c>
      <c r="B70" t="s">
        <v>2742</v>
      </c>
      <c r="C70" t="s">
        <v>2743</v>
      </c>
      <c r="D70" t="s">
        <v>1511</v>
      </c>
      <c r="F70" t="s">
        <v>1630</v>
      </c>
      <c r="G70" t="s">
        <v>647</v>
      </c>
      <c r="H70">
        <v>0</v>
      </c>
      <c r="I70">
        <v>1</v>
      </c>
      <c r="J70" t="s">
        <v>58</v>
      </c>
    </row>
    <row r="71" spans="1:11">
      <c r="A71">
        <v>11</v>
      </c>
      <c r="B71" t="s">
        <v>1854</v>
      </c>
      <c r="C71" t="s">
        <v>2367</v>
      </c>
      <c r="D71" t="s">
        <v>1511</v>
      </c>
      <c r="F71" t="s">
        <v>1854</v>
      </c>
      <c r="G71" t="str">
        <f>IF(C71="Democratic","dem",IF(C71="Republican","rep",IF(C71="Independent","ind",IF(C71="Libertarian","lib",IF(C71="Constitution","cst",IF(C71="Green","grn",""))))))</f>
        <v/>
      </c>
      <c r="H71">
        <v>0</v>
      </c>
      <c r="I71">
        <v>1</v>
      </c>
      <c r="J71" t="s">
        <v>58</v>
      </c>
    </row>
    <row r="72" spans="1:11">
      <c r="A72">
        <v>12</v>
      </c>
      <c r="B72" t="s">
        <v>2744</v>
      </c>
      <c r="C72" t="s">
        <v>2745</v>
      </c>
      <c r="D72" t="s">
        <v>1511</v>
      </c>
      <c r="F72" t="s">
        <v>2068</v>
      </c>
      <c r="G72" t="s">
        <v>647</v>
      </c>
      <c r="H72">
        <v>0</v>
      </c>
      <c r="I72">
        <v>1</v>
      </c>
      <c r="J72" t="s">
        <v>58</v>
      </c>
    </row>
    <row r="73" spans="1:11">
      <c r="A73">
        <v>13</v>
      </c>
      <c r="B73" t="s">
        <v>2746</v>
      </c>
      <c r="C73" t="s">
        <v>2411</v>
      </c>
      <c r="D73" t="s">
        <v>1511</v>
      </c>
      <c r="F73" t="s">
        <v>2747</v>
      </c>
      <c r="G73" t="s">
        <v>647</v>
      </c>
      <c r="H73">
        <v>0</v>
      </c>
      <c r="I73">
        <v>1</v>
      </c>
      <c r="J73" t="s">
        <v>58</v>
      </c>
    </row>
    <row r="74" spans="1:11">
      <c r="A74">
        <v>1</v>
      </c>
      <c r="B74" t="s">
        <v>396</v>
      </c>
      <c r="C74" t="s">
        <v>748</v>
      </c>
      <c r="D74" t="s">
        <v>2048</v>
      </c>
      <c r="F74" t="s">
        <v>119</v>
      </c>
      <c r="G74" t="str">
        <f t="shared" si="2"/>
        <v>dem</v>
      </c>
      <c r="H74">
        <v>1</v>
      </c>
      <c r="I74">
        <v>1</v>
      </c>
      <c r="J74" t="s">
        <v>58</v>
      </c>
      <c r="K74" t="s">
        <v>191</v>
      </c>
    </row>
    <row r="75" spans="1:11">
      <c r="A75">
        <v>2</v>
      </c>
      <c r="B75" s="132" t="s">
        <v>2599</v>
      </c>
      <c r="C75" t="s">
        <v>765</v>
      </c>
      <c r="D75" t="s">
        <v>2048</v>
      </c>
      <c r="F75" s="132" t="s">
        <v>2600</v>
      </c>
      <c r="G75" t="str">
        <f t="shared" si="2"/>
        <v>rep</v>
      </c>
      <c r="H75">
        <v>0</v>
      </c>
      <c r="I75">
        <v>1</v>
      </c>
      <c r="J75" t="s">
        <v>58</v>
      </c>
    </row>
    <row r="76" spans="1:11">
      <c r="A76">
        <v>3</v>
      </c>
      <c r="B76" s="132" t="s">
        <v>2720</v>
      </c>
      <c r="C76" t="s">
        <v>2721</v>
      </c>
      <c r="D76" t="s">
        <v>2048</v>
      </c>
      <c r="F76" s="132" t="s">
        <v>2722</v>
      </c>
      <c r="G76" t="s">
        <v>646</v>
      </c>
      <c r="H76">
        <v>0</v>
      </c>
      <c r="I76">
        <v>1</v>
      </c>
      <c r="J76" t="s">
        <v>58</v>
      </c>
    </row>
    <row r="77" spans="1:11">
      <c r="A77">
        <v>5</v>
      </c>
      <c r="B77" s="132" t="s">
        <v>2718</v>
      </c>
      <c r="C77" t="s">
        <v>320</v>
      </c>
      <c r="D77" t="s">
        <v>2048</v>
      </c>
      <c r="F77" s="132" t="s">
        <v>2719</v>
      </c>
      <c r="G77" t="str">
        <f t="shared" si="2"/>
        <v>lib</v>
      </c>
      <c r="H77">
        <v>0</v>
      </c>
      <c r="I77">
        <v>1</v>
      </c>
      <c r="J77" t="s">
        <v>58</v>
      </c>
    </row>
    <row r="78" spans="1:11">
      <c r="A78">
        <v>11</v>
      </c>
      <c r="B78" t="s">
        <v>1854</v>
      </c>
      <c r="C78" t="s">
        <v>2367</v>
      </c>
      <c r="D78" t="s">
        <v>2048</v>
      </c>
      <c r="F78" t="s">
        <v>1854</v>
      </c>
      <c r="G78" t="str">
        <f>IF(C78="Democratic","dem",IF(C78="Republican","rep",IF(C78="Independent","ind",IF(C78="Libertarian","lib",IF(C78="Constitution","cst",IF(C78="Green","grn",""))))))</f>
        <v/>
      </c>
      <c r="H78">
        <v>0</v>
      </c>
      <c r="I78">
        <v>1</v>
      </c>
      <c r="J78" t="s">
        <v>58</v>
      </c>
    </row>
    <row r="79" spans="1:11">
      <c r="A79">
        <v>12</v>
      </c>
      <c r="B79" t="s">
        <v>2723</v>
      </c>
      <c r="C79" t="s">
        <v>15</v>
      </c>
      <c r="D79" t="s">
        <v>2048</v>
      </c>
      <c r="F79" t="s">
        <v>1307</v>
      </c>
      <c r="G79" t="str">
        <f t="shared" ref="G79:G82" si="8">IF(C79="Democratic","dem",IF(C79="Republican","rep",IF(C79="Independent","ind",IF(C79="Libertarian","lib",IF(C79="Constitution","cst",IF(C79="Green","grn",""))))))</f>
        <v/>
      </c>
      <c r="H79">
        <v>0</v>
      </c>
      <c r="I79">
        <v>1</v>
      </c>
      <c r="J79" t="s">
        <v>58</v>
      </c>
    </row>
    <row r="80" spans="1:11">
      <c r="A80">
        <v>13</v>
      </c>
      <c r="B80" t="s">
        <v>2831</v>
      </c>
      <c r="C80" t="s">
        <v>15</v>
      </c>
      <c r="D80" t="s">
        <v>2048</v>
      </c>
      <c r="F80" t="s">
        <v>2832</v>
      </c>
      <c r="G80" t="str">
        <f t="shared" ref="G80" si="9">IF(C80="Democratic","dem",IF(C80="Republican","rep",IF(C80="Independent","ind",IF(C80="Libertarian","lib",IF(C80="Constitution","cst",IF(C80="Green","grn",""))))))</f>
        <v/>
      </c>
      <c r="H80">
        <v>0</v>
      </c>
      <c r="I80">
        <v>1</v>
      </c>
      <c r="J80" t="s">
        <v>58</v>
      </c>
    </row>
    <row r="81" spans="1:11">
      <c r="A81">
        <v>14</v>
      </c>
      <c r="B81" t="s">
        <v>2724</v>
      </c>
      <c r="C81" t="s">
        <v>15</v>
      </c>
      <c r="D81" t="s">
        <v>2048</v>
      </c>
      <c r="F81" t="s">
        <v>1787</v>
      </c>
      <c r="G81" t="str">
        <f t="shared" si="8"/>
        <v/>
      </c>
      <c r="H81">
        <v>0</v>
      </c>
      <c r="I81">
        <v>1</v>
      </c>
      <c r="J81" t="s">
        <v>58</v>
      </c>
    </row>
    <row r="82" spans="1:11">
      <c r="A82">
        <v>15</v>
      </c>
      <c r="B82" t="s">
        <v>2725</v>
      </c>
      <c r="C82" t="s">
        <v>15</v>
      </c>
      <c r="D82" t="s">
        <v>2048</v>
      </c>
      <c r="F82" t="s">
        <v>2726</v>
      </c>
      <c r="G82" t="str">
        <f t="shared" si="8"/>
        <v/>
      </c>
      <c r="H82">
        <v>0</v>
      </c>
      <c r="I82">
        <v>1</v>
      </c>
      <c r="J82" t="s">
        <v>58</v>
      </c>
    </row>
    <row r="83" spans="1:11">
      <c r="A83">
        <v>1</v>
      </c>
      <c r="B83" t="s">
        <v>2601</v>
      </c>
      <c r="C83" t="s">
        <v>748</v>
      </c>
      <c r="D83" t="s">
        <v>1358</v>
      </c>
      <c r="F83" t="s">
        <v>290</v>
      </c>
      <c r="G83" t="str">
        <f t="shared" si="2"/>
        <v>dem</v>
      </c>
      <c r="H83">
        <v>0</v>
      </c>
      <c r="I83">
        <v>1</v>
      </c>
      <c r="J83" t="s">
        <v>58</v>
      </c>
    </row>
    <row r="84" spans="1:11">
      <c r="A84">
        <v>2</v>
      </c>
      <c r="B84" s="135" t="s">
        <v>2545</v>
      </c>
      <c r="C84" t="s">
        <v>765</v>
      </c>
      <c r="D84" t="s">
        <v>1358</v>
      </c>
      <c r="F84" s="135" t="s">
        <v>2096</v>
      </c>
      <c r="G84" t="str">
        <f t="shared" si="2"/>
        <v>rep</v>
      </c>
      <c r="H84">
        <v>1</v>
      </c>
      <c r="I84">
        <v>1</v>
      </c>
      <c r="J84" t="s">
        <v>58</v>
      </c>
      <c r="K84" t="s">
        <v>2546</v>
      </c>
    </row>
    <row r="85" spans="1:11">
      <c r="A85">
        <v>11</v>
      </c>
      <c r="B85" t="s">
        <v>1854</v>
      </c>
      <c r="C85" t="s">
        <v>2367</v>
      </c>
      <c r="D85" t="s">
        <v>1358</v>
      </c>
      <c r="F85" t="s">
        <v>1854</v>
      </c>
      <c r="G85" t="str">
        <f t="shared" si="2"/>
        <v/>
      </c>
      <c r="H85">
        <v>0</v>
      </c>
      <c r="I85">
        <v>1</v>
      </c>
      <c r="J85" t="s">
        <v>58</v>
      </c>
    </row>
    <row r="86" spans="1:11">
      <c r="A86">
        <v>1</v>
      </c>
      <c r="B86" t="s">
        <v>18</v>
      </c>
      <c r="C86" t="s">
        <v>748</v>
      </c>
      <c r="D86" t="s">
        <v>1355</v>
      </c>
      <c r="F86" t="s">
        <v>6</v>
      </c>
      <c r="G86" t="str">
        <f t="shared" si="2"/>
        <v>dem</v>
      </c>
      <c r="H86">
        <v>1</v>
      </c>
      <c r="I86">
        <v>1</v>
      </c>
      <c r="J86" t="s">
        <v>58</v>
      </c>
      <c r="K86" t="s">
        <v>173</v>
      </c>
    </row>
    <row r="87" spans="1:11">
      <c r="A87">
        <v>2</v>
      </c>
      <c r="B87" s="132" t="s">
        <v>2629</v>
      </c>
      <c r="C87" t="s">
        <v>765</v>
      </c>
      <c r="D87" t="s">
        <v>1355</v>
      </c>
      <c r="F87" s="132" t="s">
        <v>2630</v>
      </c>
      <c r="G87" t="str">
        <f t="shared" si="2"/>
        <v>rep</v>
      </c>
      <c r="H87">
        <v>0</v>
      </c>
      <c r="I87">
        <v>1</v>
      </c>
      <c r="J87" t="s">
        <v>58</v>
      </c>
    </row>
    <row r="88" spans="1:11">
      <c r="A88">
        <v>4</v>
      </c>
      <c r="B88" s="132" t="s">
        <v>2707</v>
      </c>
      <c r="C88" t="s">
        <v>455</v>
      </c>
      <c r="D88" t="s">
        <v>1355</v>
      </c>
      <c r="F88" s="132" t="s">
        <v>2708</v>
      </c>
      <c r="G88" t="str">
        <f t="shared" si="2"/>
        <v>grn</v>
      </c>
      <c r="H88">
        <v>0</v>
      </c>
      <c r="I88">
        <v>1</v>
      </c>
      <c r="J88" t="s">
        <v>58</v>
      </c>
    </row>
    <row r="89" spans="1:11">
      <c r="A89">
        <v>5</v>
      </c>
      <c r="B89" s="132" t="s">
        <v>2705</v>
      </c>
      <c r="C89" t="s">
        <v>320</v>
      </c>
      <c r="D89" t="s">
        <v>1355</v>
      </c>
      <c r="F89" s="132" t="s">
        <v>2706</v>
      </c>
      <c r="G89" t="str">
        <f t="shared" si="2"/>
        <v>lib</v>
      </c>
      <c r="H89">
        <v>0</v>
      </c>
      <c r="I89">
        <v>1</v>
      </c>
      <c r="J89" t="s">
        <v>58</v>
      </c>
    </row>
    <row r="90" spans="1:11">
      <c r="A90">
        <v>6</v>
      </c>
      <c r="B90" s="132" t="s">
        <v>2709</v>
      </c>
      <c r="C90" t="s">
        <v>629</v>
      </c>
      <c r="D90" t="s">
        <v>1355</v>
      </c>
      <c r="F90" s="132" t="s">
        <v>2710</v>
      </c>
      <c r="G90" t="str">
        <f t="shared" si="2"/>
        <v/>
      </c>
      <c r="H90">
        <v>0</v>
      </c>
      <c r="I90">
        <v>1</v>
      </c>
      <c r="J90" t="s">
        <v>58</v>
      </c>
    </row>
    <row r="91" spans="1:11">
      <c r="A91">
        <v>11</v>
      </c>
      <c r="B91" t="s">
        <v>1854</v>
      </c>
      <c r="C91" t="s">
        <v>2367</v>
      </c>
      <c r="D91" t="s">
        <v>1355</v>
      </c>
      <c r="F91" t="s">
        <v>1854</v>
      </c>
      <c r="G91" t="str">
        <f t="shared" ref="G91" si="10">IF(C91="Democratic","dem",IF(C91="Republican","rep",IF(C91="Independent","ind",IF(C91="Libertarian","lib",IF(C91="Constitution","cst",IF(C91="Green","grn",""))))))</f>
        <v/>
      </c>
      <c r="H91">
        <v>0</v>
      </c>
      <c r="I91">
        <v>1</v>
      </c>
      <c r="J91" t="s">
        <v>58</v>
      </c>
    </row>
    <row r="92" spans="1:11">
      <c r="A92">
        <v>12</v>
      </c>
      <c r="B92" t="s">
        <v>2711</v>
      </c>
      <c r="C92" t="s">
        <v>2712</v>
      </c>
      <c r="D92" t="s">
        <v>1355</v>
      </c>
      <c r="F92" t="s">
        <v>2713</v>
      </c>
      <c r="G92" t="str">
        <f t="shared" si="2"/>
        <v/>
      </c>
      <c r="H92">
        <v>0</v>
      </c>
      <c r="I92">
        <v>1</v>
      </c>
      <c r="J92" t="s">
        <v>58</v>
      </c>
    </row>
    <row r="93" spans="1:11">
      <c r="A93">
        <v>13</v>
      </c>
      <c r="B93" t="s">
        <v>2817</v>
      </c>
      <c r="C93" t="s">
        <v>15</v>
      </c>
      <c r="D93" t="s">
        <v>1355</v>
      </c>
      <c r="F93" t="s">
        <v>2821</v>
      </c>
      <c r="G93" t="str">
        <f t="shared" ref="G93:G96" si="11">IF(C93="Democratic","dem",IF(C93="Republican","rep",IF(C93="Independent","ind",IF(C93="Libertarian","lib",IF(C93="Constitution","cst",IF(C93="Green","grn",""))))))</f>
        <v/>
      </c>
      <c r="H93">
        <v>0</v>
      </c>
      <c r="I93">
        <v>1</v>
      </c>
      <c r="J93" t="s">
        <v>58</v>
      </c>
    </row>
    <row r="94" spans="1:11">
      <c r="A94">
        <v>14</v>
      </c>
      <c r="B94" t="s">
        <v>2818</v>
      </c>
      <c r="C94" t="s">
        <v>15</v>
      </c>
      <c r="D94" t="s">
        <v>1355</v>
      </c>
      <c r="F94" t="s">
        <v>2822</v>
      </c>
      <c r="G94" t="str">
        <f t="shared" si="11"/>
        <v/>
      </c>
      <c r="H94">
        <v>0</v>
      </c>
      <c r="I94">
        <v>1</v>
      </c>
      <c r="J94" t="s">
        <v>58</v>
      </c>
    </row>
    <row r="95" spans="1:11">
      <c r="A95">
        <v>15</v>
      </c>
      <c r="B95" t="s">
        <v>2819</v>
      </c>
      <c r="C95" t="s">
        <v>15</v>
      </c>
      <c r="D95" t="s">
        <v>1355</v>
      </c>
      <c r="F95" t="s">
        <v>1664</v>
      </c>
      <c r="G95" t="str">
        <f t="shared" si="11"/>
        <v/>
      </c>
      <c r="H95">
        <v>0</v>
      </c>
      <c r="I95">
        <v>1</v>
      </c>
      <c r="J95" t="s">
        <v>58</v>
      </c>
    </row>
    <row r="96" spans="1:11">
      <c r="A96">
        <v>16</v>
      </c>
      <c r="B96" t="s">
        <v>2820</v>
      </c>
      <c r="C96" t="s">
        <v>15</v>
      </c>
      <c r="D96" t="s">
        <v>1355</v>
      </c>
      <c r="F96" t="s">
        <v>2823</v>
      </c>
      <c r="G96" t="str">
        <f t="shared" si="11"/>
        <v/>
      </c>
      <c r="H96">
        <v>0</v>
      </c>
      <c r="I96">
        <v>1</v>
      </c>
      <c r="J96" t="s">
        <v>58</v>
      </c>
    </row>
    <row r="97" spans="1:11">
      <c r="A97">
        <v>1</v>
      </c>
      <c r="B97" t="s">
        <v>2263</v>
      </c>
      <c r="C97" t="s">
        <v>630</v>
      </c>
      <c r="D97" t="s">
        <v>1273</v>
      </c>
      <c r="F97" t="s">
        <v>120</v>
      </c>
      <c r="G97" t="s">
        <v>644</v>
      </c>
      <c r="H97">
        <v>1</v>
      </c>
      <c r="I97">
        <v>1</v>
      </c>
      <c r="J97" t="s">
        <v>58</v>
      </c>
      <c r="K97" t="s">
        <v>191</v>
      </c>
    </row>
    <row r="98" spans="1:11">
      <c r="A98">
        <v>2</v>
      </c>
      <c r="B98" t="s">
        <v>2618</v>
      </c>
      <c r="C98" t="s">
        <v>765</v>
      </c>
      <c r="D98" t="s">
        <v>1273</v>
      </c>
      <c r="F98" t="s">
        <v>2620</v>
      </c>
      <c r="G98" t="str">
        <f t="shared" si="2"/>
        <v>rep</v>
      </c>
      <c r="H98">
        <v>0</v>
      </c>
      <c r="I98">
        <v>1</v>
      </c>
      <c r="J98" t="s">
        <v>58</v>
      </c>
    </row>
    <row r="99" spans="1:11">
      <c r="A99">
        <v>3</v>
      </c>
      <c r="B99" t="s">
        <v>2619</v>
      </c>
      <c r="C99" t="s">
        <v>2452</v>
      </c>
      <c r="D99" t="s">
        <v>1273</v>
      </c>
      <c r="F99" t="s">
        <v>1515</v>
      </c>
      <c r="G99" t="s">
        <v>646</v>
      </c>
      <c r="H99">
        <v>0</v>
      </c>
      <c r="I99">
        <v>1</v>
      </c>
      <c r="J99" t="s">
        <v>58</v>
      </c>
    </row>
    <row r="100" spans="1:11">
      <c r="A100">
        <v>11</v>
      </c>
      <c r="B100" t="s">
        <v>1854</v>
      </c>
      <c r="C100" t="s">
        <v>2367</v>
      </c>
      <c r="D100" t="s">
        <v>1273</v>
      </c>
      <c r="F100" t="s">
        <v>1854</v>
      </c>
      <c r="G100" t="str">
        <f t="shared" si="2"/>
        <v/>
      </c>
      <c r="H100">
        <v>0</v>
      </c>
      <c r="I100">
        <v>1</v>
      </c>
      <c r="J100" t="s">
        <v>58</v>
      </c>
    </row>
    <row r="101" spans="1:11">
      <c r="A101">
        <v>12</v>
      </c>
      <c r="B101" t="s">
        <v>2764</v>
      </c>
      <c r="C101" t="s">
        <v>2766</v>
      </c>
      <c r="D101" t="s">
        <v>1273</v>
      </c>
      <c r="F101" t="s">
        <v>242</v>
      </c>
      <c r="G101" t="str">
        <f>IF(C101="Democratic","dem",IF(C101="Republican","rep",IF(C101="Independent","ind",IF(C101="Libertarian","lib",IF(C101="Constitution","cst",IF(C101="Green","grn",""))))))</f>
        <v/>
      </c>
      <c r="H101">
        <v>0</v>
      </c>
      <c r="I101">
        <v>1</v>
      </c>
      <c r="J101" t="s">
        <v>58</v>
      </c>
    </row>
    <row r="102" spans="1:11">
      <c r="A102">
        <v>13</v>
      </c>
      <c r="B102" t="s">
        <v>2765</v>
      </c>
      <c r="C102" t="s">
        <v>2767</v>
      </c>
      <c r="D102" t="s">
        <v>1273</v>
      </c>
      <c r="F102" t="s">
        <v>2768</v>
      </c>
      <c r="G102" t="str">
        <f>IF(C102="Democratic","dem",IF(C102="Republican","rep",IF(C102="Independent","ind",IF(C102="Libertarian","lib",IF(C102="Constitution","cst",IF(C102="Green","grn",""))))))</f>
        <v/>
      </c>
      <c r="H102">
        <v>0</v>
      </c>
      <c r="I102">
        <v>1</v>
      </c>
      <c r="J102" t="s">
        <v>58</v>
      </c>
    </row>
    <row r="103" spans="1:11">
      <c r="A103">
        <v>1</v>
      </c>
      <c r="B103" t="s">
        <v>2597</v>
      </c>
      <c r="C103" t="s">
        <v>748</v>
      </c>
      <c r="D103" t="s">
        <v>1419</v>
      </c>
      <c r="F103" t="s">
        <v>2269</v>
      </c>
      <c r="G103" t="str">
        <f t="shared" si="2"/>
        <v>dem</v>
      </c>
      <c r="H103">
        <v>0</v>
      </c>
      <c r="I103">
        <v>1</v>
      </c>
      <c r="J103" t="s">
        <v>58</v>
      </c>
    </row>
    <row r="104" spans="1:11">
      <c r="A104">
        <v>2</v>
      </c>
      <c r="B104" t="s">
        <v>2698</v>
      </c>
      <c r="C104" t="s">
        <v>765</v>
      </c>
      <c r="D104" t="s">
        <v>1419</v>
      </c>
      <c r="F104" t="s">
        <v>2598</v>
      </c>
      <c r="G104" t="str">
        <f t="shared" si="2"/>
        <v>rep</v>
      </c>
      <c r="H104">
        <v>1</v>
      </c>
      <c r="I104">
        <v>1</v>
      </c>
      <c r="J104" t="s">
        <v>58</v>
      </c>
      <c r="K104" t="s">
        <v>2547</v>
      </c>
    </row>
    <row r="105" spans="1:11">
      <c r="A105">
        <v>6</v>
      </c>
      <c r="B105" t="s">
        <v>2699</v>
      </c>
      <c r="C105" t="s">
        <v>1971</v>
      </c>
      <c r="D105" t="s">
        <v>1419</v>
      </c>
      <c r="F105" t="s">
        <v>2700</v>
      </c>
      <c r="G105" t="str">
        <f t="shared" ref="G105" si="12">IF(C105="Democratic","dem",IF(C105="Republican","rep",IF(C105="Independent","ind",IF(C105="Libertarian","lib",IF(C105="Constitution","cst",IF(C105="Green","grn",""))))))</f>
        <v>cst</v>
      </c>
      <c r="H105">
        <v>0</v>
      </c>
      <c r="I105">
        <v>1</v>
      </c>
      <c r="J105" t="s">
        <v>58</v>
      </c>
    </row>
    <row r="106" spans="1:11">
      <c r="A106">
        <v>11</v>
      </c>
      <c r="B106" t="s">
        <v>1854</v>
      </c>
      <c r="C106" t="s">
        <v>2367</v>
      </c>
      <c r="D106" t="s">
        <v>1419</v>
      </c>
      <c r="F106" t="s">
        <v>1854</v>
      </c>
      <c r="G106" t="str">
        <f>IF(C106="Democratic","dem",IF(C106="Republican","rep",IF(C106="Independent","ind",IF(C106="Libertarian","lib",IF(C106="Constitution","cst",IF(C106="Green","grn",""))))))</f>
        <v/>
      </c>
      <c r="H106">
        <v>0</v>
      </c>
      <c r="I106">
        <v>1</v>
      </c>
      <c r="J106" t="s">
        <v>58</v>
      </c>
    </row>
    <row r="107" spans="1:11">
      <c r="A107">
        <v>12</v>
      </c>
      <c r="B107" t="s">
        <v>2701</v>
      </c>
      <c r="C107" t="s">
        <v>1861</v>
      </c>
      <c r="D107" t="s">
        <v>1419</v>
      </c>
      <c r="F107" t="s">
        <v>2702</v>
      </c>
      <c r="G107" t="str">
        <f t="shared" si="2"/>
        <v/>
      </c>
      <c r="H107">
        <v>0</v>
      </c>
      <c r="I107">
        <v>1</v>
      </c>
      <c r="J107" t="s">
        <v>58</v>
      </c>
    </row>
    <row r="108" spans="1:11">
      <c r="A108">
        <v>1</v>
      </c>
      <c r="B108" t="s">
        <v>85</v>
      </c>
      <c r="C108" t="s">
        <v>748</v>
      </c>
      <c r="D108" t="s">
        <v>322</v>
      </c>
      <c r="F108" t="s">
        <v>177</v>
      </c>
      <c r="G108" t="str">
        <f t="shared" si="2"/>
        <v>dem</v>
      </c>
      <c r="H108">
        <v>1</v>
      </c>
      <c r="I108">
        <v>1</v>
      </c>
      <c r="J108" t="s">
        <v>58</v>
      </c>
      <c r="K108" t="s">
        <v>191</v>
      </c>
    </row>
    <row r="109" spans="1:11">
      <c r="A109">
        <v>2</v>
      </c>
      <c r="B109" t="s">
        <v>2605</v>
      </c>
      <c r="C109" t="s">
        <v>765</v>
      </c>
      <c r="D109" t="s">
        <v>322</v>
      </c>
      <c r="F109" t="s">
        <v>2606</v>
      </c>
      <c r="G109" t="str">
        <f t="shared" si="2"/>
        <v>rep</v>
      </c>
      <c r="H109">
        <v>0</v>
      </c>
      <c r="I109">
        <v>1</v>
      </c>
      <c r="J109" t="s">
        <v>58</v>
      </c>
    </row>
    <row r="110" spans="1:11">
      <c r="A110">
        <v>5</v>
      </c>
      <c r="B110" t="s">
        <v>2607</v>
      </c>
      <c r="C110" t="s">
        <v>320</v>
      </c>
      <c r="D110" t="s">
        <v>322</v>
      </c>
      <c r="F110" t="s">
        <v>2608</v>
      </c>
      <c r="G110" t="str">
        <f t="shared" si="2"/>
        <v>lib</v>
      </c>
      <c r="H110">
        <v>0</v>
      </c>
      <c r="I110">
        <v>1</v>
      </c>
      <c r="J110" t="s">
        <v>58</v>
      </c>
    </row>
    <row r="111" spans="1:11">
      <c r="A111">
        <v>11</v>
      </c>
      <c r="B111" t="s">
        <v>1854</v>
      </c>
      <c r="C111" t="s">
        <v>2367</v>
      </c>
      <c r="D111" t="s">
        <v>322</v>
      </c>
      <c r="F111" t="s">
        <v>1854</v>
      </c>
      <c r="H111">
        <v>0</v>
      </c>
      <c r="I111">
        <v>1</v>
      </c>
      <c r="J111" t="s">
        <v>58</v>
      </c>
    </row>
    <row r="112" spans="1:11">
      <c r="A112">
        <v>12</v>
      </c>
      <c r="B112" t="s">
        <v>2914</v>
      </c>
      <c r="C112" t="s">
        <v>15</v>
      </c>
      <c r="D112" t="s">
        <v>322</v>
      </c>
      <c r="F112" t="s">
        <v>2919</v>
      </c>
      <c r="H112">
        <v>0</v>
      </c>
      <c r="I112">
        <v>1</v>
      </c>
      <c r="J112" t="s">
        <v>58</v>
      </c>
    </row>
    <row r="113" spans="1:11">
      <c r="A113">
        <v>13</v>
      </c>
      <c r="B113" t="s">
        <v>2913</v>
      </c>
      <c r="C113" t="s">
        <v>15</v>
      </c>
      <c r="D113" t="s">
        <v>322</v>
      </c>
      <c r="F113" t="s">
        <v>2923</v>
      </c>
      <c r="H113">
        <v>0</v>
      </c>
      <c r="I113">
        <v>1</v>
      </c>
      <c r="J113" t="s">
        <v>58</v>
      </c>
    </row>
    <row r="114" spans="1:11">
      <c r="A114">
        <v>14</v>
      </c>
      <c r="B114" t="s">
        <v>2915</v>
      </c>
      <c r="C114" t="s">
        <v>15</v>
      </c>
      <c r="D114" t="s">
        <v>322</v>
      </c>
      <c r="F114" t="s">
        <v>2920</v>
      </c>
      <c r="H114">
        <v>0</v>
      </c>
      <c r="I114">
        <v>1</v>
      </c>
      <c r="J114" t="s">
        <v>58</v>
      </c>
    </row>
    <row r="115" spans="1:11">
      <c r="A115">
        <v>15</v>
      </c>
      <c r="B115" t="s">
        <v>2916</v>
      </c>
      <c r="C115" t="s">
        <v>15</v>
      </c>
      <c r="D115" t="s">
        <v>322</v>
      </c>
      <c r="F115" t="s">
        <v>2077</v>
      </c>
      <c r="H115">
        <v>0</v>
      </c>
      <c r="I115">
        <v>1</v>
      </c>
      <c r="J115" t="s">
        <v>58</v>
      </c>
    </row>
    <row r="116" spans="1:11">
      <c r="A116">
        <v>16</v>
      </c>
      <c r="B116" t="s">
        <v>2917</v>
      </c>
      <c r="C116" t="s">
        <v>15</v>
      </c>
      <c r="D116" t="s">
        <v>322</v>
      </c>
      <c r="F116" t="s">
        <v>2921</v>
      </c>
      <c r="H116">
        <v>0</v>
      </c>
      <c r="I116">
        <v>1</v>
      </c>
      <c r="J116" t="s">
        <v>58</v>
      </c>
    </row>
    <row r="117" spans="1:11">
      <c r="A117">
        <v>17</v>
      </c>
      <c r="B117" t="s">
        <v>2918</v>
      </c>
      <c r="C117" t="s">
        <v>15</v>
      </c>
      <c r="D117" t="s">
        <v>322</v>
      </c>
      <c r="F117" t="s">
        <v>2922</v>
      </c>
      <c r="H117">
        <v>0</v>
      </c>
      <c r="I117">
        <v>1</v>
      </c>
      <c r="J117" t="s">
        <v>58</v>
      </c>
    </row>
    <row r="118" spans="1:11">
      <c r="A118">
        <v>1</v>
      </c>
      <c r="B118" t="s">
        <v>2604</v>
      </c>
      <c r="C118" t="s">
        <v>748</v>
      </c>
      <c r="D118" t="s">
        <v>590</v>
      </c>
      <c r="F118" t="s">
        <v>2408</v>
      </c>
      <c r="G118" t="str">
        <f t="shared" si="2"/>
        <v>dem</v>
      </c>
      <c r="H118">
        <v>1</v>
      </c>
      <c r="I118">
        <v>1</v>
      </c>
      <c r="J118" t="s">
        <v>58</v>
      </c>
      <c r="K118" t="s">
        <v>191</v>
      </c>
    </row>
    <row r="119" spans="1:11">
      <c r="A119">
        <v>2</v>
      </c>
      <c r="B119" t="s">
        <v>2572</v>
      </c>
      <c r="C119" t="s">
        <v>765</v>
      </c>
      <c r="D119" t="s">
        <v>590</v>
      </c>
      <c r="F119" t="s">
        <v>2573</v>
      </c>
      <c r="G119" t="str">
        <f t="shared" si="2"/>
        <v>rep</v>
      </c>
      <c r="H119">
        <v>0</v>
      </c>
      <c r="I119">
        <v>1</v>
      </c>
      <c r="J119" t="s">
        <v>58</v>
      </c>
    </row>
    <row r="120" spans="1:11">
      <c r="A120">
        <v>5</v>
      </c>
      <c r="B120" t="s">
        <v>2574</v>
      </c>
      <c r="C120" t="s">
        <v>320</v>
      </c>
      <c r="D120" t="s">
        <v>590</v>
      </c>
      <c r="F120" t="s">
        <v>2575</v>
      </c>
      <c r="G120" t="str">
        <f t="shared" si="2"/>
        <v>lib</v>
      </c>
      <c r="H120">
        <v>0</v>
      </c>
      <c r="I120">
        <v>1</v>
      </c>
      <c r="J120" t="s">
        <v>58</v>
      </c>
    </row>
    <row r="121" spans="1:11">
      <c r="A121">
        <v>11</v>
      </c>
      <c r="B121" t="s">
        <v>1854</v>
      </c>
      <c r="C121" t="s">
        <v>2367</v>
      </c>
      <c r="D121" t="s">
        <v>590</v>
      </c>
      <c r="F121" t="s">
        <v>1854</v>
      </c>
      <c r="G121" t="str">
        <f>IF(C121="Democratic","dem",IF(C121="Republican","rep",IF(C121="Independent","ind",IF(C121="Libertarian","lib",IF(C121="Constitution","cst",IF(C121="Green","grn",""))))))</f>
        <v/>
      </c>
      <c r="H121">
        <v>0</v>
      </c>
      <c r="I121">
        <v>1</v>
      </c>
      <c r="J121" t="s">
        <v>58</v>
      </c>
    </row>
    <row r="122" spans="1:11">
      <c r="A122">
        <v>1</v>
      </c>
      <c r="B122" t="s">
        <v>2587</v>
      </c>
      <c r="C122" t="s">
        <v>748</v>
      </c>
      <c r="D122" t="s">
        <v>1923</v>
      </c>
      <c r="F122" t="s">
        <v>2588</v>
      </c>
      <c r="G122" t="str">
        <f t="shared" si="2"/>
        <v>dem</v>
      </c>
      <c r="H122">
        <v>2</v>
      </c>
      <c r="I122">
        <v>1</v>
      </c>
      <c r="J122" t="s">
        <v>58</v>
      </c>
      <c r="K122" t="s">
        <v>2548</v>
      </c>
    </row>
    <row r="123" spans="1:11">
      <c r="A123">
        <v>2</v>
      </c>
      <c r="B123" t="s">
        <v>2585</v>
      </c>
      <c r="C123" t="s">
        <v>765</v>
      </c>
      <c r="D123" t="s">
        <v>1923</v>
      </c>
      <c r="F123" t="s">
        <v>2586</v>
      </c>
      <c r="G123" t="str">
        <f t="shared" si="2"/>
        <v>rep</v>
      </c>
      <c r="H123">
        <v>0</v>
      </c>
      <c r="I123">
        <v>1</v>
      </c>
      <c r="J123" t="s">
        <v>58</v>
      </c>
    </row>
    <row r="124" spans="1:11">
      <c r="A124">
        <v>1</v>
      </c>
      <c r="B124" s="132" t="s">
        <v>2615</v>
      </c>
      <c r="C124" t="s">
        <v>748</v>
      </c>
      <c r="D124" t="s">
        <v>801</v>
      </c>
      <c r="F124" s="132" t="s">
        <v>2291</v>
      </c>
      <c r="G124" t="str">
        <f t="shared" si="2"/>
        <v>dem</v>
      </c>
      <c r="H124">
        <v>0</v>
      </c>
      <c r="I124">
        <v>1</v>
      </c>
      <c r="J124" t="s">
        <v>58</v>
      </c>
    </row>
    <row r="125" spans="1:11">
      <c r="A125">
        <v>2</v>
      </c>
      <c r="B125" t="s">
        <v>2549</v>
      </c>
      <c r="C125" t="s">
        <v>765</v>
      </c>
      <c r="D125" t="s">
        <v>801</v>
      </c>
      <c r="F125" t="s">
        <v>2550</v>
      </c>
      <c r="G125" t="str">
        <f t="shared" si="2"/>
        <v>rep</v>
      </c>
      <c r="H125">
        <v>1</v>
      </c>
      <c r="I125">
        <v>1</v>
      </c>
      <c r="J125" t="s">
        <v>58</v>
      </c>
      <c r="K125" t="s">
        <v>2551</v>
      </c>
    </row>
    <row r="126" spans="1:11">
      <c r="A126">
        <v>6</v>
      </c>
      <c r="B126" t="s">
        <v>2769</v>
      </c>
      <c r="C126" t="s">
        <v>2148</v>
      </c>
      <c r="D126" t="s">
        <v>801</v>
      </c>
      <c r="F126" t="s">
        <v>2770</v>
      </c>
      <c r="G126" t="str">
        <f t="shared" si="2"/>
        <v/>
      </c>
      <c r="H126">
        <v>0</v>
      </c>
      <c r="I126">
        <v>1</v>
      </c>
    </row>
    <row r="127" spans="1:11">
      <c r="A127">
        <v>11</v>
      </c>
      <c r="B127" t="s">
        <v>1854</v>
      </c>
      <c r="C127" t="s">
        <v>2367</v>
      </c>
      <c r="D127" t="s">
        <v>801</v>
      </c>
      <c r="F127" t="s">
        <v>1854</v>
      </c>
      <c r="G127" t="str">
        <f>IF(C127="Democratic","dem",IF(C127="Republican","rep",IF(C127="Independent","ind",IF(C127="Libertarian","lib",IF(C127="Constitution","cst",IF(C127="Green","grn",""))))))</f>
        <v/>
      </c>
      <c r="H127">
        <v>0</v>
      </c>
      <c r="I127">
        <v>1</v>
      </c>
    </row>
    <row r="128" spans="1:11">
      <c r="A128">
        <v>12</v>
      </c>
      <c r="B128" t="s">
        <v>2146</v>
      </c>
      <c r="C128" t="s">
        <v>2367</v>
      </c>
      <c r="D128" t="s">
        <v>801</v>
      </c>
      <c r="F128" t="s">
        <v>2147</v>
      </c>
      <c r="G128" t="str">
        <f t="shared" si="2"/>
        <v/>
      </c>
      <c r="H128">
        <v>0</v>
      </c>
      <c r="I128">
        <v>1</v>
      </c>
    </row>
    <row r="129" spans="1:11">
      <c r="A129">
        <v>1</v>
      </c>
      <c r="B129" t="s">
        <v>174</v>
      </c>
      <c r="C129" t="s">
        <v>748</v>
      </c>
      <c r="D129" t="s">
        <v>435</v>
      </c>
      <c r="F129" t="s">
        <v>59</v>
      </c>
      <c r="G129" t="str">
        <f t="shared" si="2"/>
        <v>dem</v>
      </c>
      <c r="H129">
        <v>1</v>
      </c>
      <c r="I129">
        <v>1</v>
      </c>
      <c r="J129" t="s">
        <v>58</v>
      </c>
      <c r="K129" t="s">
        <v>0</v>
      </c>
    </row>
    <row r="130" spans="1:11">
      <c r="A130">
        <v>2</v>
      </c>
      <c r="B130" s="132" t="s">
        <v>2589</v>
      </c>
      <c r="C130" t="s">
        <v>765</v>
      </c>
      <c r="D130" t="s">
        <v>435</v>
      </c>
      <c r="F130" s="132" t="s">
        <v>2590</v>
      </c>
      <c r="G130" t="str">
        <f t="shared" si="2"/>
        <v>rep</v>
      </c>
      <c r="H130">
        <v>0</v>
      </c>
      <c r="I130">
        <v>1</v>
      </c>
      <c r="J130" t="s">
        <v>58</v>
      </c>
    </row>
    <row r="131" spans="1:11">
      <c r="A131">
        <v>4</v>
      </c>
      <c r="B131" s="132" t="s">
        <v>2652</v>
      </c>
      <c r="C131" t="s">
        <v>455</v>
      </c>
      <c r="D131" t="s">
        <v>435</v>
      </c>
      <c r="F131" s="132" t="s">
        <v>2653</v>
      </c>
      <c r="G131" t="str">
        <f t="shared" ref="G131" si="13">IF(C131="Democratic","dem",IF(C131="Republican","rep",IF(C131="Independent","ind",IF(C131="Libertarian","lib",IF(C131="Constitution","cst",IF(C131="Green","grn",""))))))</f>
        <v>grn</v>
      </c>
      <c r="H131">
        <v>0</v>
      </c>
      <c r="I131">
        <v>1</v>
      </c>
      <c r="J131" t="s">
        <v>58</v>
      </c>
    </row>
    <row r="132" spans="1:11">
      <c r="A132">
        <v>5</v>
      </c>
      <c r="B132" s="132" t="s">
        <v>2660</v>
      </c>
      <c r="C132" t="s">
        <v>320</v>
      </c>
      <c r="D132" t="s">
        <v>435</v>
      </c>
      <c r="F132" s="132" t="s">
        <v>2661</v>
      </c>
      <c r="G132" t="str">
        <f t="shared" si="2"/>
        <v>lib</v>
      </c>
      <c r="H132">
        <v>0</v>
      </c>
      <c r="I132">
        <v>1</v>
      </c>
      <c r="J132" t="s">
        <v>58</v>
      </c>
    </row>
    <row r="133" spans="1:11">
      <c r="A133">
        <v>10</v>
      </c>
      <c r="B133" s="132" t="s">
        <v>2670</v>
      </c>
      <c r="C133" t="s">
        <v>2404</v>
      </c>
      <c r="D133" t="s">
        <v>435</v>
      </c>
      <c r="F133" s="132" t="s">
        <v>2671</v>
      </c>
      <c r="G133" t="str">
        <f>IF(C133="Democratic","dem",IF(C133="Republican","rep",IF(C133="Independent","ind",IF(C133="Libertarian","lib",IF(C133="Constitution","cst",IF(C133="Green","grn",""))))))</f>
        <v/>
      </c>
      <c r="H133">
        <v>0</v>
      </c>
      <c r="I133">
        <v>1</v>
      </c>
      <c r="J133" t="s">
        <v>58</v>
      </c>
    </row>
    <row r="134" spans="1:11">
      <c r="A134">
        <v>11</v>
      </c>
      <c r="B134" t="s">
        <v>1854</v>
      </c>
      <c r="C134" t="s">
        <v>2367</v>
      </c>
      <c r="D134" t="s">
        <v>435</v>
      </c>
      <c r="F134" t="s">
        <v>1854</v>
      </c>
      <c r="G134" t="str">
        <f>IF(C134="Democratic","dem",IF(C134="Republican","rep",IF(C134="Independent","ind",IF(C134="Libertarian","lib",IF(C134="Constitution","cst",IF(C134="Green","grn",""))))))</f>
        <v/>
      </c>
      <c r="H134">
        <v>0</v>
      </c>
      <c r="I134">
        <v>1</v>
      </c>
      <c r="J134" t="s">
        <v>58</v>
      </c>
    </row>
    <row r="135" spans="1:11">
      <c r="A135">
        <v>12</v>
      </c>
      <c r="B135" s="132" t="s">
        <v>2654</v>
      </c>
      <c r="C135" t="s">
        <v>2655</v>
      </c>
      <c r="D135" t="s">
        <v>435</v>
      </c>
      <c r="F135" s="132" t="s">
        <v>2656</v>
      </c>
      <c r="G135" t="str">
        <f t="shared" si="2"/>
        <v/>
      </c>
      <c r="H135">
        <v>0</v>
      </c>
      <c r="I135">
        <v>1</v>
      </c>
      <c r="J135" t="s">
        <v>58</v>
      </c>
    </row>
    <row r="136" spans="1:11">
      <c r="A136">
        <v>13</v>
      </c>
      <c r="B136" s="132" t="s">
        <v>2657</v>
      </c>
      <c r="C136" t="s">
        <v>2658</v>
      </c>
      <c r="D136" t="s">
        <v>435</v>
      </c>
      <c r="F136" s="132" t="s">
        <v>2659</v>
      </c>
      <c r="G136" t="str">
        <f t="shared" si="2"/>
        <v/>
      </c>
      <c r="H136">
        <v>0</v>
      </c>
      <c r="I136">
        <v>1</v>
      </c>
      <c r="J136" t="s">
        <v>58</v>
      </c>
    </row>
    <row r="137" spans="1:11">
      <c r="A137">
        <v>14</v>
      </c>
      <c r="B137" s="132" t="s">
        <v>2662</v>
      </c>
      <c r="C137" t="s">
        <v>2663</v>
      </c>
      <c r="D137" t="s">
        <v>435</v>
      </c>
      <c r="F137" s="132" t="s">
        <v>2664</v>
      </c>
      <c r="G137" t="str">
        <f t="shared" si="2"/>
        <v/>
      </c>
      <c r="H137">
        <v>0</v>
      </c>
      <c r="I137">
        <v>1</v>
      </c>
      <c r="J137" t="s">
        <v>58</v>
      </c>
    </row>
    <row r="138" spans="1:11">
      <c r="A138">
        <v>15</v>
      </c>
      <c r="B138" s="132" t="s">
        <v>2665</v>
      </c>
      <c r="C138" t="s">
        <v>2666</v>
      </c>
      <c r="D138" t="s">
        <v>435</v>
      </c>
      <c r="F138" s="132" t="s">
        <v>600</v>
      </c>
      <c r="G138" t="str">
        <f t="shared" si="2"/>
        <v/>
      </c>
      <c r="H138">
        <v>0</v>
      </c>
      <c r="I138">
        <v>1</v>
      </c>
      <c r="J138" t="s">
        <v>58</v>
      </c>
    </row>
    <row r="139" spans="1:11">
      <c r="A139">
        <v>16</v>
      </c>
      <c r="B139" s="132" t="s">
        <v>2667</v>
      </c>
      <c r="C139" t="s">
        <v>2668</v>
      </c>
      <c r="D139" t="s">
        <v>435</v>
      </c>
      <c r="F139" s="132" t="s">
        <v>2669</v>
      </c>
      <c r="G139" t="str">
        <f t="shared" si="2"/>
        <v/>
      </c>
      <c r="H139">
        <v>0</v>
      </c>
      <c r="I139">
        <v>1</v>
      </c>
      <c r="J139" t="s">
        <v>58</v>
      </c>
    </row>
    <row r="140" spans="1:11">
      <c r="A140">
        <v>17</v>
      </c>
      <c r="B140" s="132" t="s">
        <v>2672</v>
      </c>
      <c r="C140" t="s">
        <v>2673</v>
      </c>
      <c r="D140" t="s">
        <v>435</v>
      </c>
      <c r="F140" s="132" t="s">
        <v>2674</v>
      </c>
      <c r="G140" t="str">
        <f t="shared" ref="G140" si="14">IF(C140="Democratic","dem",IF(C140="Republican","rep",IF(C140="Independent","ind",IF(C140="Libertarian","lib",IF(C140="Constitution","cst",IF(C140="Green","grn",""))))))</f>
        <v/>
      </c>
      <c r="H140">
        <v>0</v>
      </c>
      <c r="I140">
        <v>1</v>
      </c>
      <c r="J140" t="s">
        <v>58</v>
      </c>
    </row>
    <row r="141" spans="1:11">
      <c r="A141">
        <v>1</v>
      </c>
      <c r="B141" t="s">
        <v>2592</v>
      </c>
      <c r="C141" t="s">
        <v>748</v>
      </c>
      <c r="D141" t="s">
        <v>1534</v>
      </c>
      <c r="F141" t="s">
        <v>2593</v>
      </c>
      <c r="G141" t="str">
        <f t="shared" si="2"/>
        <v>dem</v>
      </c>
      <c r="H141">
        <v>2</v>
      </c>
      <c r="I141">
        <v>1</v>
      </c>
      <c r="J141" t="s">
        <v>58</v>
      </c>
      <c r="K141" t="s">
        <v>2552</v>
      </c>
    </row>
    <row r="142" spans="1:11">
      <c r="A142">
        <v>2</v>
      </c>
      <c r="B142" t="s">
        <v>2594</v>
      </c>
      <c r="C142" t="s">
        <v>765</v>
      </c>
      <c r="D142" t="s">
        <v>1534</v>
      </c>
      <c r="F142" t="s">
        <v>732</v>
      </c>
      <c r="G142" t="str">
        <f t="shared" si="2"/>
        <v>rep</v>
      </c>
      <c r="H142">
        <v>0</v>
      </c>
      <c r="I142">
        <v>1</v>
      </c>
      <c r="J142" t="s">
        <v>58</v>
      </c>
    </row>
    <row r="143" spans="1:11">
      <c r="A143">
        <v>7</v>
      </c>
      <c r="B143" t="s">
        <v>2642</v>
      </c>
      <c r="C143" t="s">
        <v>2644</v>
      </c>
      <c r="D143" t="s">
        <v>1534</v>
      </c>
      <c r="F143" t="s">
        <v>2643</v>
      </c>
      <c r="G143" t="str">
        <f t="shared" ref="G143" si="15">IF(C143="Democratic","dem",IF(C143="Republican","rep",IF(C143="Independent","ind",IF(C143="Libertarian","lib",IF(C143="Constitution","cst",IF(C143="Green","grn",""))))))</f>
        <v/>
      </c>
      <c r="H143">
        <v>0</v>
      </c>
      <c r="I143">
        <v>1</v>
      </c>
      <c r="J143" t="s">
        <v>58</v>
      </c>
    </row>
    <row r="144" spans="1:11">
      <c r="A144">
        <v>11</v>
      </c>
      <c r="B144" t="s">
        <v>1854</v>
      </c>
      <c r="C144" t="s">
        <v>15</v>
      </c>
      <c r="D144" t="s">
        <v>1534</v>
      </c>
      <c r="F144" t="s">
        <v>1854</v>
      </c>
      <c r="G144" t="str">
        <f t="shared" si="2"/>
        <v/>
      </c>
      <c r="H144">
        <v>0</v>
      </c>
      <c r="I144">
        <v>1</v>
      </c>
      <c r="J144" t="s">
        <v>58</v>
      </c>
    </row>
    <row r="145" spans="1:11">
      <c r="A145">
        <v>12</v>
      </c>
      <c r="B145" t="s">
        <v>2646</v>
      </c>
      <c r="C145" t="s">
        <v>15</v>
      </c>
      <c r="D145" t="s">
        <v>1534</v>
      </c>
      <c r="F145" t="s">
        <v>1587</v>
      </c>
      <c r="G145" t="str">
        <f t="shared" si="2"/>
        <v/>
      </c>
      <c r="H145">
        <v>0</v>
      </c>
      <c r="I145">
        <v>1</v>
      </c>
      <c r="J145" t="s">
        <v>58</v>
      </c>
    </row>
    <row r="146" spans="1:11">
      <c r="A146">
        <v>1</v>
      </c>
      <c r="B146" t="s">
        <v>2781</v>
      </c>
      <c r="C146" t="s">
        <v>748</v>
      </c>
      <c r="D146" t="s">
        <v>923</v>
      </c>
      <c r="F146" t="s">
        <v>2554</v>
      </c>
      <c r="G146" t="str">
        <f t="shared" si="2"/>
        <v>dem</v>
      </c>
      <c r="H146">
        <v>1</v>
      </c>
      <c r="I146">
        <v>1</v>
      </c>
      <c r="J146" t="s">
        <v>58</v>
      </c>
      <c r="K146" t="s">
        <v>2553</v>
      </c>
    </row>
    <row r="147" spans="1:11">
      <c r="A147">
        <v>2</v>
      </c>
      <c r="B147" s="132" t="s">
        <v>2771</v>
      </c>
      <c r="C147" t="s">
        <v>765</v>
      </c>
      <c r="D147" t="s">
        <v>923</v>
      </c>
      <c r="F147" s="132" t="s">
        <v>2685</v>
      </c>
      <c r="G147" t="str">
        <f t="shared" si="2"/>
        <v>rep</v>
      </c>
      <c r="H147">
        <v>0</v>
      </c>
      <c r="I147">
        <v>1</v>
      </c>
      <c r="J147" t="s">
        <v>58</v>
      </c>
    </row>
    <row r="148" spans="1:11">
      <c r="A148">
        <v>4</v>
      </c>
      <c r="B148" s="132" t="s">
        <v>2775</v>
      </c>
      <c r="C148" t="s">
        <v>455</v>
      </c>
      <c r="D148" t="s">
        <v>923</v>
      </c>
      <c r="F148" s="132" t="s">
        <v>2061</v>
      </c>
      <c r="G148" t="str">
        <f t="shared" si="2"/>
        <v>grn</v>
      </c>
      <c r="H148">
        <v>0</v>
      </c>
      <c r="I148">
        <v>1</v>
      </c>
      <c r="J148" t="s">
        <v>58</v>
      </c>
    </row>
    <row r="149" spans="1:11">
      <c r="A149">
        <v>5</v>
      </c>
      <c r="B149" s="132" t="s">
        <v>2777</v>
      </c>
      <c r="C149" t="s">
        <v>320</v>
      </c>
      <c r="D149" t="s">
        <v>923</v>
      </c>
      <c r="F149" s="132" t="s">
        <v>2780</v>
      </c>
      <c r="G149" t="str">
        <f t="shared" si="2"/>
        <v>lib</v>
      </c>
      <c r="H149">
        <v>0</v>
      </c>
      <c r="I149">
        <v>1</v>
      </c>
      <c r="J149" t="s">
        <v>58</v>
      </c>
    </row>
    <row r="150" spans="1:11">
      <c r="A150">
        <v>11</v>
      </c>
      <c r="B150" t="s">
        <v>1854</v>
      </c>
      <c r="C150" t="s">
        <v>15</v>
      </c>
      <c r="D150" t="s">
        <v>923</v>
      </c>
      <c r="F150" t="s">
        <v>1854</v>
      </c>
      <c r="G150" t="str">
        <f t="shared" ref="G150" si="16">IF(C150="Democratic","dem",IF(C150="Republican","rep",IF(C150="Independent","ind",IF(C150="Libertarian","lib",IF(C150="Constitution","cst",IF(C150="Green","grn",""))))))</f>
        <v/>
      </c>
      <c r="H150">
        <v>0</v>
      </c>
      <c r="I150">
        <v>1</v>
      </c>
      <c r="J150" t="s">
        <v>58</v>
      </c>
    </row>
    <row r="151" spans="1:11">
      <c r="A151">
        <v>12</v>
      </c>
      <c r="B151" s="132" t="s">
        <v>2778</v>
      </c>
      <c r="C151" t="s">
        <v>2779</v>
      </c>
      <c r="D151" t="s">
        <v>923</v>
      </c>
      <c r="F151" s="132" t="s">
        <v>2776</v>
      </c>
      <c r="G151" t="str">
        <f t="shared" ref="G151" si="17">IF(C151="Democratic","dem",IF(C151="Republican","rep",IF(C151="Independent","ind",IF(C151="Libertarian","lib",IF(C151="Constitution","cst",IF(C151="Green","grn",""))))))</f>
        <v/>
      </c>
      <c r="H151">
        <v>0</v>
      </c>
      <c r="I151">
        <v>1</v>
      </c>
      <c r="J151" t="s">
        <v>58</v>
      </c>
    </row>
    <row r="152" spans="1:11">
      <c r="A152">
        <v>1</v>
      </c>
      <c r="B152" t="s">
        <v>2579</v>
      </c>
      <c r="C152" t="s">
        <v>178</v>
      </c>
      <c r="D152" t="s">
        <v>1678</v>
      </c>
      <c r="F152" t="s">
        <v>2581</v>
      </c>
      <c r="G152" t="s">
        <v>644</v>
      </c>
      <c r="H152">
        <v>2</v>
      </c>
      <c r="I152">
        <v>1</v>
      </c>
      <c r="J152" t="s">
        <v>58</v>
      </c>
      <c r="K152" t="s">
        <v>2555</v>
      </c>
    </row>
    <row r="153" spans="1:11">
      <c r="A153">
        <v>2</v>
      </c>
      <c r="B153" s="135" t="s">
        <v>2580</v>
      </c>
      <c r="C153" t="s">
        <v>765</v>
      </c>
      <c r="D153" t="s">
        <v>1678</v>
      </c>
      <c r="F153" s="135" t="s">
        <v>2582</v>
      </c>
      <c r="G153" t="str">
        <f t="shared" si="2"/>
        <v>rep</v>
      </c>
      <c r="H153">
        <v>0</v>
      </c>
      <c r="I153">
        <v>1</v>
      </c>
      <c r="J153" t="s">
        <v>58</v>
      </c>
    </row>
    <row r="154" spans="1:11">
      <c r="A154">
        <v>1</v>
      </c>
      <c r="B154" s="103" t="s">
        <v>86</v>
      </c>
      <c r="C154" t="s">
        <v>748</v>
      </c>
      <c r="D154" t="s">
        <v>280</v>
      </c>
      <c r="F154" s="103" t="s">
        <v>2096</v>
      </c>
      <c r="G154" t="str">
        <f t="shared" si="2"/>
        <v>dem</v>
      </c>
      <c r="H154">
        <v>1</v>
      </c>
      <c r="I154">
        <v>1</v>
      </c>
      <c r="J154" t="s">
        <v>58</v>
      </c>
      <c r="K154" t="s">
        <v>191</v>
      </c>
    </row>
    <row r="155" spans="1:11">
      <c r="A155">
        <v>2</v>
      </c>
      <c r="B155" t="s">
        <v>2609</v>
      </c>
      <c r="C155" t="s">
        <v>765</v>
      </c>
      <c r="D155" t="s">
        <v>280</v>
      </c>
      <c r="F155" t="s">
        <v>2610</v>
      </c>
      <c r="G155" t="str">
        <f t="shared" ref="G155" si="18">IF(C155="Democratic","dem",IF(C155="Republican","rep",IF(C155="Independent","ind",IF(C155="Libertarian","lib",IF(C155="Constitution","cst",IF(C155="Green","grn",""))))))</f>
        <v>rep</v>
      </c>
      <c r="H155">
        <v>0</v>
      </c>
      <c r="I155">
        <v>1</v>
      </c>
      <c r="J155" t="s">
        <v>58</v>
      </c>
    </row>
    <row r="156" spans="1:11">
      <c r="A156">
        <v>3</v>
      </c>
      <c r="B156" t="s">
        <v>2703</v>
      </c>
      <c r="C156" t="s">
        <v>2704</v>
      </c>
      <c r="D156" t="s">
        <v>280</v>
      </c>
      <c r="F156" t="s">
        <v>1718</v>
      </c>
      <c r="G156" t="s">
        <v>646</v>
      </c>
      <c r="H156">
        <v>0</v>
      </c>
      <c r="I156">
        <v>1</v>
      </c>
      <c r="J156" t="s">
        <v>58</v>
      </c>
    </row>
    <row r="157" spans="1:11">
      <c r="A157">
        <v>11</v>
      </c>
      <c r="B157" t="s">
        <v>1854</v>
      </c>
      <c r="C157" t="s">
        <v>15</v>
      </c>
      <c r="D157" t="s">
        <v>280</v>
      </c>
      <c r="F157" t="s">
        <v>1854</v>
      </c>
      <c r="G157" t="str">
        <f t="shared" si="2"/>
        <v/>
      </c>
      <c r="H157">
        <v>0</v>
      </c>
      <c r="I157">
        <v>1</v>
      </c>
      <c r="J157" t="s">
        <v>58</v>
      </c>
    </row>
    <row r="158" spans="1:11">
      <c r="A158">
        <v>1</v>
      </c>
      <c r="B158" s="102" t="s">
        <v>44</v>
      </c>
      <c r="C158" t="s">
        <v>748</v>
      </c>
      <c r="D158" t="s">
        <v>538</v>
      </c>
      <c r="F158" s="102" t="s">
        <v>764</v>
      </c>
      <c r="G158" t="str">
        <f t="shared" si="2"/>
        <v>dem</v>
      </c>
      <c r="H158">
        <v>1</v>
      </c>
      <c r="I158">
        <v>1</v>
      </c>
      <c r="J158" t="s">
        <v>58</v>
      </c>
      <c r="K158" t="s">
        <v>191</v>
      </c>
    </row>
    <row r="159" spans="1:11">
      <c r="A159">
        <v>2</v>
      </c>
      <c r="B159" t="s">
        <v>2591</v>
      </c>
      <c r="C159" t="s">
        <v>765</v>
      </c>
      <c r="D159" t="s">
        <v>538</v>
      </c>
      <c r="F159" t="s">
        <v>1741</v>
      </c>
      <c r="G159" t="str">
        <f t="shared" si="2"/>
        <v>rep</v>
      </c>
      <c r="H159">
        <v>0</v>
      </c>
      <c r="I159">
        <v>1</v>
      </c>
      <c r="J159" t="s">
        <v>58</v>
      </c>
    </row>
    <row r="160" spans="1:11">
      <c r="A160">
        <v>5</v>
      </c>
      <c r="B160" t="s">
        <v>2787</v>
      </c>
      <c r="C160" t="s">
        <v>320</v>
      </c>
      <c r="D160" t="s">
        <v>538</v>
      </c>
      <c r="F160" t="s">
        <v>1741</v>
      </c>
      <c r="G160" t="str">
        <f t="shared" si="2"/>
        <v>lib</v>
      </c>
      <c r="H160">
        <v>0</v>
      </c>
      <c r="I160">
        <v>1</v>
      </c>
      <c r="J160" t="s">
        <v>58</v>
      </c>
    </row>
    <row r="161" spans="1:11">
      <c r="A161">
        <v>11</v>
      </c>
      <c r="B161" t="s">
        <v>1854</v>
      </c>
      <c r="C161" t="s">
        <v>2367</v>
      </c>
      <c r="D161" t="s">
        <v>538</v>
      </c>
      <c r="F161" t="s">
        <v>1854</v>
      </c>
      <c r="G161" t="str">
        <f>IF(C161="Democratic","dem",IF(C161="Republican","rep",IF(C161="Independent","ind",IF(C161="Libertarian","lib",IF(C161="Constitution","cst",IF(C161="Green","grn",""))))))</f>
        <v/>
      </c>
      <c r="H161">
        <v>0</v>
      </c>
      <c r="I161">
        <v>1</v>
      </c>
    </row>
    <row r="162" spans="1:11">
      <c r="A162">
        <v>1</v>
      </c>
      <c r="B162" s="103" t="s">
        <v>2368</v>
      </c>
      <c r="C162" t="s">
        <v>748</v>
      </c>
      <c r="D162" t="s">
        <v>1557</v>
      </c>
      <c r="F162" s="103" t="s">
        <v>2369</v>
      </c>
      <c r="G162" t="str">
        <f t="shared" si="2"/>
        <v>dem</v>
      </c>
      <c r="H162">
        <v>1</v>
      </c>
      <c r="I162">
        <v>1</v>
      </c>
      <c r="J162" t="s">
        <v>58</v>
      </c>
      <c r="K162" t="s">
        <v>191</v>
      </c>
    </row>
    <row r="163" spans="1:11">
      <c r="A163">
        <v>2</v>
      </c>
      <c r="B163" t="s">
        <v>2556</v>
      </c>
      <c r="C163" t="s">
        <v>765</v>
      </c>
      <c r="D163" t="s">
        <v>1557</v>
      </c>
      <c r="F163" t="s">
        <v>2557</v>
      </c>
      <c r="G163" t="str">
        <f t="shared" si="2"/>
        <v>rep</v>
      </c>
      <c r="H163">
        <v>0</v>
      </c>
      <c r="I163">
        <v>1</v>
      </c>
      <c r="J163" t="s">
        <v>58</v>
      </c>
    </row>
    <row r="164" spans="1:11">
      <c r="A164">
        <v>11</v>
      </c>
      <c r="B164" t="s">
        <v>1854</v>
      </c>
      <c r="C164" t="s">
        <v>2367</v>
      </c>
      <c r="D164" t="s">
        <v>1557</v>
      </c>
      <c r="F164" t="s">
        <v>1854</v>
      </c>
      <c r="G164" t="str">
        <f>IF(C164="Democratic","dem",IF(C164="Republican","rep",IF(C164="Independent","ind",IF(C164="Libertarian","lib",IF(C164="Constitution","cst",IF(C164="Green","grn",""))))))</f>
        <v/>
      </c>
      <c r="H164">
        <v>0</v>
      </c>
      <c r="I164">
        <v>1</v>
      </c>
    </row>
    <row r="165" spans="1:11">
      <c r="A165">
        <v>1</v>
      </c>
      <c r="B165" s="132" t="s">
        <v>2613</v>
      </c>
      <c r="C165" t="s">
        <v>748</v>
      </c>
      <c r="D165" t="s">
        <v>1638</v>
      </c>
      <c r="F165" s="132" t="s">
        <v>2614</v>
      </c>
      <c r="G165" t="str">
        <f t="shared" si="2"/>
        <v>dem</v>
      </c>
      <c r="H165">
        <v>0</v>
      </c>
      <c r="I165">
        <v>1</v>
      </c>
      <c r="J165" t="s">
        <v>58</v>
      </c>
    </row>
    <row r="166" spans="1:11">
      <c r="A166">
        <v>2</v>
      </c>
      <c r="B166" t="s">
        <v>2365</v>
      </c>
      <c r="C166" t="s">
        <v>765</v>
      </c>
      <c r="D166" t="s">
        <v>1638</v>
      </c>
      <c r="F166" t="s">
        <v>2366</v>
      </c>
      <c r="G166" t="str">
        <f t="shared" si="2"/>
        <v>rep</v>
      </c>
      <c r="H166">
        <v>1</v>
      </c>
      <c r="I166">
        <v>1</v>
      </c>
      <c r="J166" t="s">
        <v>58</v>
      </c>
      <c r="K166" t="s">
        <v>191</v>
      </c>
    </row>
    <row r="167" spans="1:11">
      <c r="A167">
        <v>4</v>
      </c>
      <c r="B167" t="s">
        <v>2677</v>
      </c>
      <c r="C167" t="s">
        <v>455</v>
      </c>
      <c r="D167" t="s">
        <v>1638</v>
      </c>
      <c r="F167" t="s">
        <v>2678</v>
      </c>
      <c r="G167" t="str">
        <f>IF(C167="Democratic","dem",IF(C167="Republican","rep",IF(C167="Independent","ind",IF(C167="Libertarian","lib",IF(C167="Constitution","cst",IF(C167="Green","grn",""))))))</f>
        <v>grn</v>
      </c>
      <c r="H167">
        <v>0</v>
      </c>
      <c r="I167">
        <v>1</v>
      </c>
      <c r="J167" t="s">
        <v>58</v>
      </c>
    </row>
    <row r="168" spans="1:11">
      <c r="A168">
        <v>5</v>
      </c>
      <c r="B168" s="132" t="s">
        <v>2679</v>
      </c>
      <c r="C168" t="s">
        <v>2411</v>
      </c>
      <c r="D168" t="s">
        <v>1638</v>
      </c>
      <c r="F168" s="132" t="s">
        <v>2680</v>
      </c>
      <c r="G168" t="str">
        <f>IF(C168="Democratic","dem",IF(C168="Republican","rep",IF(C168="Independent","ind",IF(C168="Libertarian","lib",IF(C168="Constitution","cst",IF(C168="Green","grn",""))))))</f>
        <v>ind</v>
      </c>
      <c r="H168">
        <v>0</v>
      </c>
      <c r="I168">
        <v>1</v>
      </c>
      <c r="J168" t="s">
        <v>58</v>
      </c>
    </row>
    <row r="169" spans="1:11">
      <c r="A169">
        <v>6</v>
      </c>
      <c r="B169" t="s">
        <v>2675</v>
      </c>
      <c r="C169" t="s">
        <v>1971</v>
      </c>
      <c r="D169" t="s">
        <v>1638</v>
      </c>
      <c r="F169" t="s">
        <v>2676</v>
      </c>
      <c r="G169" t="str">
        <f>IF(C169="Democratic","dem",IF(C169="Republican","rep",IF(C169="Independent","ind",IF(C169="Libertarian","lib",IF(C169="Constitution","cst",IF(C169="Green","grn",""))))))</f>
        <v>cst</v>
      </c>
      <c r="H169">
        <v>0</v>
      </c>
      <c r="I169">
        <v>1</v>
      </c>
      <c r="J169" t="s">
        <v>58</v>
      </c>
    </row>
    <row r="170" spans="1:11">
      <c r="A170">
        <v>11</v>
      </c>
      <c r="B170" t="s">
        <v>1854</v>
      </c>
      <c r="C170" t="s">
        <v>2367</v>
      </c>
      <c r="D170" t="s">
        <v>1638</v>
      </c>
      <c r="F170" t="s">
        <v>1854</v>
      </c>
      <c r="G170" t="str">
        <f>IF(C170="Democratic","dem",IF(C170="Republican","rep",IF(C170="Independent","ind",IF(C170="Libertarian","lib",IF(C170="Constitution","cst",IF(C170="Green","grn",""))))))</f>
        <v/>
      </c>
      <c r="H170">
        <v>0</v>
      </c>
      <c r="I170">
        <v>1</v>
      </c>
      <c r="J170" t="s">
        <v>58</v>
      </c>
    </row>
    <row r="171" spans="1:11">
      <c r="A171">
        <v>12</v>
      </c>
      <c r="B171" s="132" t="s">
        <v>2681</v>
      </c>
      <c r="C171" t="s">
        <v>2411</v>
      </c>
      <c r="D171" t="s">
        <v>1638</v>
      </c>
      <c r="F171" s="132" t="s">
        <v>2684</v>
      </c>
      <c r="G171" t="str">
        <f t="shared" si="2"/>
        <v>ind</v>
      </c>
      <c r="H171">
        <v>0</v>
      </c>
      <c r="I171">
        <v>1</v>
      </c>
      <c r="J171" t="s">
        <v>58</v>
      </c>
    </row>
    <row r="172" spans="1:11">
      <c r="A172">
        <v>13</v>
      </c>
      <c r="B172" s="132" t="s">
        <v>2682</v>
      </c>
      <c r="C172" t="s">
        <v>2411</v>
      </c>
      <c r="D172" t="s">
        <v>1638</v>
      </c>
      <c r="F172" s="132" t="s">
        <v>2685</v>
      </c>
      <c r="G172" t="str">
        <f t="shared" si="2"/>
        <v>ind</v>
      </c>
      <c r="H172">
        <v>0</v>
      </c>
      <c r="I172">
        <v>1</v>
      </c>
      <c r="J172" t="s">
        <v>58</v>
      </c>
    </row>
    <row r="173" spans="1:11">
      <c r="A173">
        <v>14</v>
      </c>
      <c r="B173" s="132" t="s">
        <v>2683</v>
      </c>
      <c r="C173" t="s">
        <v>2411</v>
      </c>
      <c r="D173" t="s">
        <v>1638</v>
      </c>
      <c r="F173" s="132" t="s">
        <v>2686</v>
      </c>
      <c r="G173" t="str">
        <f t="shared" si="2"/>
        <v>ind</v>
      </c>
      <c r="H173">
        <v>0</v>
      </c>
      <c r="I173">
        <v>1</v>
      </c>
      <c r="J173" t="s">
        <v>58</v>
      </c>
    </row>
    <row r="174" spans="1:11">
      <c r="A174">
        <v>15</v>
      </c>
      <c r="B174" s="132" t="s">
        <v>2791</v>
      </c>
      <c r="C174" t="s">
        <v>2411</v>
      </c>
      <c r="D174" t="s">
        <v>1638</v>
      </c>
      <c r="F174" s="132" t="s">
        <v>2792</v>
      </c>
      <c r="G174" t="str">
        <f t="shared" si="2"/>
        <v>ind</v>
      </c>
      <c r="H174">
        <v>0</v>
      </c>
      <c r="I174">
        <v>1</v>
      </c>
      <c r="J174" t="s">
        <v>58</v>
      </c>
    </row>
    <row r="175" spans="1:11">
      <c r="A175">
        <v>1</v>
      </c>
      <c r="B175" s="132" t="s">
        <v>2595</v>
      </c>
      <c r="C175" t="s">
        <v>748</v>
      </c>
      <c r="D175" t="s">
        <v>1348</v>
      </c>
      <c r="F175" s="132" t="s">
        <v>2596</v>
      </c>
      <c r="G175" t="str">
        <f t="shared" si="2"/>
        <v>dem</v>
      </c>
      <c r="H175">
        <v>0</v>
      </c>
      <c r="I175">
        <v>1</v>
      </c>
      <c r="J175" t="s">
        <v>58</v>
      </c>
    </row>
    <row r="176" spans="1:11">
      <c r="A176">
        <v>2</v>
      </c>
      <c r="B176" t="s">
        <v>2603</v>
      </c>
      <c r="C176" t="s">
        <v>765</v>
      </c>
      <c r="D176" t="s">
        <v>1348</v>
      </c>
      <c r="F176" t="s">
        <v>2602</v>
      </c>
      <c r="G176" t="str">
        <f t="shared" si="2"/>
        <v>rep</v>
      </c>
      <c r="H176">
        <v>2</v>
      </c>
      <c r="I176">
        <v>1</v>
      </c>
      <c r="J176" t="s">
        <v>58</v>
      </c>
      <c r="K176" t="s">
        <v>2558</v>
      </c>
    </row>
    <row r="177" spans="1:11">
      <c r="A177">
        <v>4</v>
      </c>
      <c r="B177" t="s">
        <v>2729</v>
      </c>
      <c r="C177" t="s">
        <v>455</v>
      </c>
      <c r="D177" t="s">
        <v>1348</v>
      </c>
      <c r="F177" t="s">
        <v>2730</v>
      </c>
      <c r="G177" t="str">
        <f t="shared" ref="G177" si="19">IF(C177="Democratic","dem",IF(C177="Republican","rep",IF(C177="Independent","ind",IF(C177="Libertarian","lib",IF(C177="Constitution","cst",IF(C177="Green","grn",""))))))</f>
        <v>grn</v>
      </c>
      <c r="H177">
        <v>0</v>
      </c>
      <c r="I177">
        <v>1</v>
      </c>
      <c r="J177" t="s">
        <v>58</v>
      </c>
    </row>
    <row r="178" spans="1:11">
      <c r="A178">
        <v>5</v>
      </c>
      <c r="B178" t="s">
        <v>2727</v>
      </c>
      <c r="C178" t="s">
        <v>320</v>
      </c>
      <c r="D178" t="s">
        <v>1348</v>
      </c>
      <c r="F178" t="s">
        <v>2728</v>
      </c>
      <c r="G178" t="str">
        <f t="shared" si="2"/>
        <v>lib</v>
      </c>
      <c r="H178">
        <v>0</v>
      </c>
      <c r="I178">
        <v>1</v>
      </c>
      <c r="J178" t="s">
        <v>58</v>
      </c>
    </row>
    <row r="179" spans="1:11">
      <c r="A179">
        <v>11</v>
      </c>
      <c r="B179" t="s">
        <v>1854</v>
      </c>
      <c r="C179" t="s">
        <v>2367</v>
      </c>
      <c r="D179" t="s">
        <v>1348</v>
      </c>
      <c r="F179" t="s">
        <v>1854</v>
      </c>
      <c r="G179" t="str">
        <f t="shared" si="2"/>
        <v/>
      </c>
      <c r="H179">
        <v>0</v>
      </c>
      <c r="I179">
        <v>1</v>
      </c>
      <c r="J179" t="s">
        <v>58</v>
      </c>
    </row>
    <row r="180" spans="1:11">
      <c r="A180">
        <v>1</v>
      </c>
      <c r="B180" t="s">
        <v>2568</v>
      </c>
      <c r="C180" t="s">
        <v>748</v>
      </c>
      <c r="D180" t="s">
        <v>1362</v>
      </c>
      <c r="F180" t="s">
        <v>2030</v>
      </c>
      <c r="G180" t="str">
        <f t="shared" si="2"/>
        <v>dem</v>
      </c>
      <c r="H180">
        <v>0</v>
      </c>
      <c r="I180">
        <v>1</v>
      </c>
      <c r="J180" t="s">
        <v>58</v>
      </c>
    </row>
    <row r="181" spans="1:11">
      <c r="A181">
        <v>2</v>
      </c>
      <c r="B181" t="s">
        <v>164</v>
      </c>
      <c r="C181" t="s">
        <v>765</v>
      </c>
      <c r="D181" t="s">
        <v>1362</v>
      </c>
      <c r="F181" t="s">
        <v>286</v>
      </c>
      <c r="G181" t="str">
        <f t="shared" si="2"/>
        <v>rep</v>
      </c>
      <c r="H181">
        <v>1</v>
      </c>
      <c r="I181">
        <v>1</v>
      </c>
      <c r="J181" t="s">
        <v>58</v>
      </c>
      <c r="K181" t="s">
        <v>2542</v>
      </c>
    </row>
    <row r="182" spans="1:11">
      <c r="A182">
        <v>3</v>
      </c>
      <c r="B182" t="s">
        <v>2733</v>
      </c>
      <c r="C182" t="s">
        <v>2721</v>
      </c>
      <c r="D182" t="s">
        <v>1362</v>
      </c>
      <c r="F182" t="s">
        <v>1666</v>
      </c>
      <c r="G182" t="str">
        <f t="shared" si="2"/>
        <v/>
      </c>
      <c r="H182">
        <v>0</v>
      </c>
      <c r="I182">
        <v>1</v>
      </c>
      <c r="J182" t="s">
        <v>58</v>
      </c>
    </row>
    <row r="183" spans="1:11">
      <c r="A183">
        <v>6</v>
      </c>
      <c r="B183" t="s">
        <v>2731</v>
      </c>
      <c r="C183" t="s">
        <v>1971</v>
      </c>
      <c r="D183" t="s">
        <v>1362</v>
      </c>
      <c r="F183" t="s">
        <v>2732</v>
      </c>
      <c r="G183" t="str">
        <f t="shared" si="2"/>
        <v>cst</v>
      </c>
      <c r="H183">
        <v>0</v>
      </c>
      <c r="I183">
        <v>1</v>
      </c>
      <c r="J183" t="s">
        <v>58</v>
      </c>
    </row>
    <row r="184" spans="1:11">
      <c r="A184">
        <v>11</v>
      </c>
      <c r="B184" t="s">
        <v>1854</v>
      </c>
      <c r="C184" t="s">
        <v>2367</v>
      </c>
      <c r="D184" t="s">
        <v>1362</v>
      </c>
      <c r="F184" t="s">
        <v>1854</v>
      </c>
      <c r="G184" t="str">
        <f>IF(C184="Democratic","dem",IF(C184="Republican","rep",IF(C184="Independent","ind",IF(C184="Libertarian","lib",IF(C184="Constitution","cst",IF(C184="Green","grn",""))))))</f>
        <v/>
      </c>
      <c r="H184">
        <v>0</v>
      </c>
      <c r="I184">
        <v>1</v>
      </c>
      <c r="J184" t="s">
        <v>58</v>
      </c>
    </row>
    <row r="185" spans="1:11">
      <c r="A185">
        <v>12</v>
      </c>
      <c r="B185" t="s">
        <v>2734</v>
      </c>
      <c r="C185" t="s">
        <v>2735</v>
      </c>
      <c r="D185" t="s">
        <v>1362</v>
      </c>
      <c r="F185" t="s">
        <v>2736</v>
      </c>
      <c r="G185" t="str">
        <f>IF(C185="Democratic","dem",IF(C185="Republican","rep",IF(C185="Independent","ind",IF(C185="Libertarian","lib",IF(C185="Constitution","cst",IF(C185="Green","grn",""))))))</f>
        <v/>
      </c>
      <c r="H185">
        <v>0</v>
      </c>
      <c r="I185">
        <v>1</v>
      </c>
      <c r="J185" t="s">
        <v>58</v>
      </c>
    </row>
    <row r="186" spans="1:11">
      <c r="A186">
        <v>13</v>
      </c>
      <c r="B186" t="s">
        <v>2815</v>
      </c>
      <c r="C186" t="s">
        <v>15</v>
      </c>
      <c r="D186" t="s">
        <v>1362</v>
      </c>
      <c r="F186" t="s">
        <v>2816</v>
      </c>
      <c r="G186" t="str">
        <f>IF(C186="Democratic","dem",IF(C186="Republican","rep",IF(C186="Independent","ind",IF(C186="Libertarian","lib",IF(C186="Constitution","cst",IF(C186="Green","grn",""))))))</f>
        <v/>
      </c>
      <c r="H186">
        <v>0</v>
      </c>
      <c r="I186">
        <v>1</v>
      </c>
      <c r="J186" t="s">
        <v>58</v>
      </c>
    </row>
    <row r="187" spans="1:11">
      <c r="A187">
        <v>1</v>
      </c>
      <c r="B187" s="132" t="s">
        <v>2147</v>
      </c>
      <c r="C187" t="s">
        <v>748</v>
      </c>
      <c r="D187" t="s">
        <v>609</v>
      </c>
      <c r="F187" s="132" t="s">
        <v>2147</v>
      </c>
      <c r="G187" t="str">
        <f t="shared" si="2"/>
        <v>dem</v>
      </c>
      <c r="H187">
        <v>0</v>
      </c>
      <c r="I187">
        <v>1</v>
      </c>
      <c r="J187" t="s">
        <v>58</v>
      </c>
    </row>
    <row r="188" spans="1:11">
      <c r="A188">
        <v>2</v>
      </c>
      <c r="B188" s="132" t="s">
        <v>2638</v>
      </c>
      <c r="C188" t="s">
        <v>765</v>
      </c>
      <c r="D188" t="s">
        <v>609</v>
      </c>
      <c r="F188" s="132" t="s">
        <v>2639</v>
      </c>
      <c r="G188" t="str">
        <f t="shared" si="2"/>
        <v>rep</v>
      </c>
      <c r="H188">
        <v>0</v>
      </c>
      <c r="I188">
        <v>1</v>
      </c>
      <c r="J188" t="s">
        <v>58</v>
      </c>
    </row>
    <row r="189" spans="1:11">
      <c r="A189">
        <v>3</v>
      </c>
      <c r="B189" s="8" t="s">
        <v>2397</v>
      </c>
      <c r="C189" t="s">
        <v>2411</v>
      </c>
      <c r="D189" t="s">
        <v>609</v>
      </c>
      <c r="F189" s="8" t="s">
        <v>241</v>
      </c>
      <c r="G189" t="str">
        <f t="shared" si="2"/>
        <v>ind</v>
      </c>
      <c r="H189">
        <v>1</v>
      </c>
      <c r="I189">
        <v>1</v>
      </c>
      <c r="J189" t="s">
        <v>58</v>
      </c>
      <c r="K189" t="s">
        <v>191</v>
      </c>
    </row>
    <row r="190" spans="1:11">
      <c r="A190">
        <v>11</v>
      </c>
      <c r="B190" t="s">
        <v>1854</v>
      </c>
      <c r="C190" t="s">
        <v>2367</v>
      </c>
      <c r="D190" t="s">
        <v>609</v>
      </c>
      <c r="F190" t="s">
        <v>1854</v>
      </c>
      <c r="G190" t="str">
        <f>IF(C190="Democratic","dem",IF(C190="Republican","rep",IF(C190="Independent","ind",IF(C190="Libertarian","lib",IF(C190="Constitution","cst",IF(C190="Green","grn",""))))))</f>
        <v/>
      </c>
      <c r="H190">
        <v>0</v>
      </c>
      <c r="I190">
        <v>1</v>
      </c>
      <c r="J190" t="s">
        <v>58</v>
      </c>
    </row>
    <row r="191" spans="1:11">
      <c r="A191">
        <v>12</v>
      </c>
      <c r="B191" s="132" t="s">
        <v>2748</v>
      </c>
      <c r="C191" t="s">
        <v>2749</v>
      </c>
      <c r="D191" t="s">
        <v>609</v>
      </c>
      <c r="F191" s="132" t="s">
        <v>2750</v>
      </c>
      <c r="G191" t="str">
        <f t="shared" si="2"/>
        <v/>
      </c>
      <c r="H191">
        <v>0</v>
      </c>
      <c r="I191">
        <v>1</v>
      </c>
      <c r="J191" t="s">
        <v>58</v>
      </c>
    </row>
    <row r="192" spans="1:11">
      <c r="A192">
        <v>13</v>
      </c>
      <c r="B192" s="132" t="s">
        <v>2751</v>
      </c>
      <c r="C192" t="s">
        <v>2752</v>
      </c>
      <c r="D192" t="s">
        <v>609</v>
      </c>
      <c r="F192" s="132" t="s">
        <v>2753</v>
      </c>
      <c r="G192" t="str">
        <f>IF(C192="Democratic","dem",IF(C192="Republican","rep",IF(C192="Independent","ind",IF(C192="Libertarian","lib",IF(C192="Constitution","cst",IF(C192="Green","grn",""))))))</f>
        <v/>
      </c>
      <c r="H192">
        <v>0</v>
      </c>
      <c r="I192">
        <v>1</v>
      </c>
      <c r="J192" t="s">
        <v>58</v>
      </c>
    </row>
    <row r="193" spans="1:11">
      <c r="A193">
        <v>14</v>
      </c>
      <c r="B193" s="132" t="s">
        <v>2755</v>
      </c>
      <c r="C193" t="s">
        <v>2754</v>
      </c>
      <c r="D193" t="s">
        <v>609</v>
      </c>
      <c r="F193" s="132" t="s">
        <v>2756</v>
      </c>
      <c r="G193" t="str">
        <f t="shared" si="2"/>
        <v/>
      </c>
      <c r="H193">
        <v>0</v>
      </c>
      <c r="I193">
        <v>1</v>
      </c>
      <c r="J193" t="s">
        <v>58</v>
      </c>
    </row>
    <row r="194" spans="1:11">
      <c r="A194">
        <v>15</v>
      </c>
      <c r="B194" s="132" t="s">
        <v>2793</v>
      </c>
      <c r="C194" t="s">
        <v>2889</v>
      </c>
      <c r="D194" t="s">
        <v>609</v>
      </c>
      <c r="F194" s="132" t="s">
        <v>2794</v>
      </c>
      <c r="G194" t="str">
        <f t="shared" si="2"/>
        <v/>
      </c>
      <c r="H194">
        <v>0</v>
      </c>
      <c r="I194">
        <v>1</v>
      </c>
      <c r="J194" t="s">
        <v>58</v>
      </c>
    </row>
    <row r="195" spans="1:11">
      <c r="A195">
        <v>1</v>
      </c>
      <c r="B195" s="135" t="s">
        <v>2757</v>
      </c>
      <c r="C195" t="s">
        <v>748</v>
      </c>
      <c r="D195" t="s">
        <v>1665</v>
      </c>
      <c r="F195" s="135" t="s">
        <v>2612</v>
      </c>
      <c r="G195" t="str">
        <f t="shared" si="2"/>
        <v>dem</v>
      </c>
      <c r="H195">
        <v>2</v>
      </c>
      <c r="I195">
        <v>1</v>
      </c>
      <c r="J195" t="s">
        <v>58</v>
      </c>
      <c r="K195" t="s">
        <v>2559</v>
      </c>
    </row>
    <row r="196" spans="1:11">
      <c r="A196">
        <v>2</v>
      </c>
      <c r="B196" t="s">
        <v>2611</v>
      </c>
      <c r="C196" t="s">
        <v>765</v>
      </c>
      <c r="D196" t="s">
        <v>1665</v>
      </c>
      <c r="F196" t="s">
        <v>259</v>
      </c>
      <c r="G196" t="str">
        <f t="shared" si="2"/>
        <v>rep</v>
      </c>
      <c r="H196">
        <v>0</v>
      </c>
      <c r="I196">
        <v>1</v>
      </c>
      <c r="J196" t="s">
        <v>58</v>
      </c>
    </row>
    <row r="197" spans="1:11">
      <c r="A197">
        <v>11</v>
      </c>
      <c r="B197" t="s">
        <v>1854</v>
      </c>
      <c r="C197" t="s">
        <v>2367</v>
      </c>
      <c r="D197" t="s">
        <v>1665</v>
      </c>
      <c r="F197" t="s">
        <v>1854</v>
      </c>
      <c r="G197" t="str">
        <f>IF(C197="Democratic","dem",IF(C197="Republican","rep",IF(C197="Independent","ind",IF(C197="Libertarian","lib",IF(C197="Constitution","cst",IF(C197="Green","grn",""))))))</f>
        <v/>
      </c>
      <c r="H197">
        <v>0</v>
      </c>
      <c r="I197">
        <v>1</v>
      </c>
      <c r="J197" t="s">
        <v>58</v>
      </c>
    </row>
    <row r="198" spans="1:11">
      <c r="A198">
        <v>1</v>
      </c>
      <c r="B198" t="s">
        <v>165</v>
      </c>
      <c r="C198" t="s">
        <v>748</v>
      </c>
      <c r="D198" t="s">
        <v>342</v>
      </c>
      <c r="F198" t="s">
        <v>107</v>
      </c>
      <c r="G198" t="str">
        <f t="shared" si="2"/>
        <v>dem</v>
      </c>
      <c r="H198">
        <v>1</v>
      </c>
      <c r="I198">
        <v>1</v>
      </c>
      <c r="J198" t="s">
        <v>58</v>
      </c>
      <c r="K198" t="s">
        <v>173</v>
      </c>
    </row>
    <row r="199" spans="1:11">
      <c r="A199">
        <v>2</v>
      </c>
      <c r="B199" s="132" t="s">
        <v>2560</v>
      </c>
      <c r="C199" t="s">
        <v>765</v>
      </c>
      <c r="D199" t="s">
        <v>342</v>
      </c>
      <c r="F199" s="132" t="s">
        <v>2561</v>
      </c>
      <c r="G199" t="str">
        <f t="shared" si="2"/>
        <v>rep</v>
      </c>
      <c r="H199">
        <v>0</v>
      </c>
      <c r="I199">
        <v>1</v>
      </c>
      <c r="J199" t="s">
        <v>58</v>
      </c>
    </row>
    <row r="200" spans="1:11">
      <c r="A200">
        <v>1</v>
      </c>
      <c r="B200" t="s">
        <v>2569</v>
      </c>
      <c r="C200" t="s">
        <v>748</v>
      </c>
      <c r="D200" t="s">
        <v>2253</v>
      </c>
      <c r="F200" t="s">
        <v>2562</v>
      </c>
      <c r="G200" t="str">
        <f t="shared" si="2"/>
        <v>dem</v>
      </c>
      <c r="H200">
        <v>1</v>
      </c>
      <c r="I200">
        <v>1</v>
      </c>
      <c r="J200" t="s">
        <v>58</v>
      </c>
      <c r="K200" t="s">
        <v>2563</v>
      </c>
    </row>
    <row r="201" spans="1:11">
      <c r="A201">
        <v>2</v>
      </c>
      <c r="B201" s="135" t="s">
        <v>2570</v>
      </c>
      <c r="C201" t="s">
        <v>765</v>
      </c>
      <c r="D201" t="s">
        <v>2253</v>
      </c>
      <c r="F201" s="135" t="s">
        <v>2571</v>
      </c>
      <c r="G201" t="str">
        <f t="shared" si="2"/>
        <v>rep</v>
      </c>
      <c r="H201">
        <v>0</v>
      </c>
      <c r="I201">
        <v>1</v>
      </c>
      <c r="J201" t="s">
        <v>58</v>
      </c>
    </row>
    <row r="202" spans="1:11">
      <c r="A202">
        <v>4</v>
      </c>
      <c r="B202" s="135" t="s">
        <v>2650</v>
      </c>
      <c r="C202" t="s">
        <v>34</v>
      </c>
      <c r="D202" t="s">
        <v>2253</v>
      </c>
      <c r="F202" s="135" t="s">
        <v>2651</v>
      </c>
      <c r="G202" t="str">
        <f>IF(C202="Democratic","dem",IF(C202="Republican","rep",IF(C202="Independent","ind",IF(C202="Libertarian","lib",IF(C202="Constitution","cst",IF(C202="Green","grn",""))))))</f>
        <v/>
      </c>
      <c r="H202">
        <v>0</v>
      </c>
      <c r="I202">
        <v>1</v>
      </c>
      <c r="J202" t="s">
        <v>58</v>
      </c>
    </row>
    <row r="203" spans="1:11">
      <c r="A203">
        <v>15</v>
      </c>
      <c r="B203" s="135" t="s">
        <v>3006</v>
      </c>
      <c r="C203" t="s">
        <v>15</v>
      </c>
      <c r="D203" t="s">
        <v>2253</v>
      </c>
      <c r="F203" s="135" t="s">
        <v>2332</v>
      </c>
      <c r="G203" t="str">
        <f>IF(C203="Democratic","dem",IF(C203="Republican","rep",IF(C203="Independent","ind",IF(C203="Libertarian","lib",IF(C203="Constitution","cst",IF(C203="Green","grn",""))))))</f>
        <v/>
      </c>
      <c r="H203">
        <v>0</v>
      </c>
      <c r="I203">
        <v>1</v>
      </c>
      <c r="J203" t="s">
        <v>58</v>
      </c>
    </row>
    <row r="204" spans="1:11">
      <c r="A204">
        <v>16</v>
      </c>
      <c r="B204" s="135" t="s">
        <v>3007</v>
      </c>
      <c r="C204" t="s">
        <v>15</v>
      </c>
      <c r="D204" t="s">
        <v>2253</v>
      </c>
      <c r="F204" s="135" t="s">
        <v>2012</v>
      </c>
      <c r="G204" t="str">
        <f>IF(C204="Democratic","dem",IF(C204="Republican","rep",IF(C204="Independent","ind",IF(C204="Libertarian","lib",IF(C204="Constitution","cst",IF(C204="Green","grn",""))))))</f>
        <v/>
      </c>
      <c r="H204">
        <v>0</v>
      </c>
      <c r="I204">
        <v>1</v>
      </c>
      <c r="J204" t="s">
        <v>58</v>
      </c>
    </row>
    <row r="205" spans="1:11">
      <c r="A205">
        <v>1</v>
      </c>
      <c r="B205" t="s">
        <v>2621</v>
      </c>
      <c r="C205" t="s">
        <v>748</v>
      </c>
      <c r="D205" t="s">
        <v>1259</v>
      </c>
      <c r="F205" t="s">
        <v>2198</v>
      </c>
      <c r="G205" t="str">
        <f t="shared" si="2"/>
        <v>dem</v>
      </c>
      <c r="H205">
        <v>2</v>
      </c>
      <c r="I205">
        <v>1</v>
      </c>
      <c r="J205" t="s">
        <v>58</v>
      </c>
      <c r="K205" t="s">
        <v>2564</v>
      </c>
    </row>
    <row r="206" spans="1:11">
      <c r="A206">
        <v>2</v>
      </c>
      <c r="B206" s="135" t="s">
        <v>2622</v>
      </c>
      <c r="C206" t="s">
        <v>765</v>
      </c>
      <c r="D206" t="s">
        <v>1259</v>
      </c>
      <c r="F206" s="135" t="s">
        <v>1711</v>
      </c>
      <c r="G206" t="str">
        <f t="shared" si="2"/>
        <v>rep</v>
      </c>
      <c r="H206">
        <v>0</v>
      </c>
      <c r="I206">
        <v>1</v>
      </c>
      <c r="J206" t="s">
        <v>58</v>
      </c>
    </row>
    <row r="207" spans="1:11">
      <c r="A207">
        <v>5</v>
      </c>
      <c r="B207" s="135" t="s">
        <v>2714</v>
      </c>
      <c r="C207" t="s">
        <v>320</v>
      </c>
      <c r="D207" t="s">
        <v>1259</v>
      </c>
      <c r="F207" s="135" t="s">
        <v>2715</v>
      </c>
      <c r="G207" t="str">
        <f>IF(C207="Democratic","dem",IF(C207="Republican","rep",IF(C207="Independent","ind",IF(C207="Libertarian","lib",IF(C207="Constitution","cst",IF(C207="Green","grn",""))))))</f>
        <v>lib</v>
      </c>
      <c r="H207">
        <v>0</v>
      </c>
      <c r="I207">
        <v>1</v>
      </c>
      <c r="J207" t="s">
        <v>58</v>
      </c>
    </row>
    <row r="208" spans="1:11">
      <c r="A208">
        <v>11</v>
      </c>
      <c r="B208" t="s">
        <v>1854</v>
      </c>
      <c r="C208" t="s">
        <v>2367</v>
      </c>
      <c r="D208" t="s">
        <v>1259</v>
      </c>
      <c r="F208" t="s">
        <v>1854</v>
      </c>
      <c r="G208" t="str">
        <f>IF(C208="Democratic","dem",IF(C208="Republican","rep",IF(C208="Independent","ind",IF(C208="Libertarian","lib",IF(C208="Constitution","cst",IF(C208="Green","grn",""))))))</f>
        <v/>
      </c>
      <c r="H208">
        <v>0</v>
      </c>
      <c r="I208">
        <v>1</v>
      </c>
      <c r="J208" t="s">
        <v>58</v>
      </c>
    </row>
    <row r="209" spans="1:11">
      <c r="A209">
        <v>12</v>
      </c>
      <c r="B209" s="135" t="s">
        <v>2716</v>
      </c>
      <c r="C209" t="s">
        <v>2717</v>
      </c>
      <c r="D209" t="s">
        <v>1259</v>
      </c>
      <c r="F209" s="135" t="s">
        <v>259</v>
      </c>
      <c r="G209" t="str">
        <f>IF(C209="Democratic","dem",IF(C209="Republican","rep",IF(C209="Independent","ind",IF(C209="Libertarian","lib",IF(C209="Constitution","cst",IF(C209="Green","grn",""))))))</f>
        <v/>
      </c>
      <c r="H209">
        <v>0</v>
      </c>
      <c r="I209">
        <v>1</v>
      </c>
      <c r="J209" t="s">
        <v>58</v>
      </c>
    </row>
    <row r="210" spans="1:11">
      <c r="A210">
        <v>13</v>
      </c>
      <c r="B210" t="s">
        <v>2837</v>
      </c>
      <c r="C210" t="s">
        <v>15</v>
      </c>
      <c r="D210" t="s">
        <v>1259</v>
      </c>
      <c r="F210" t="s">
        <v>2362</v>
      </c>
      <c r="G210" t="str">
        <f t="shared" ref="G210:G211" si="20">IF(C210="Democratic","dem",IF(C210="Republican","rep",IF(C210="Independent","ind",IF(C210="Libertarian","lib",IF(C210="Constitution","cst",IF(C210="Green","grn",""))))))</f>
        <v/>
      </c>
      <c r="H210">
        <v>0</v>
      </c>
      <c r="I210">
        <v>1</v>
      </c>
      <c r="J210" t="s">
        <v>58</v>
      </c>
    </row>
    <row r="211" spans="1:11">
      <c r="A211">
        <v>14</v>
      </c>
      <c r="B211" t="s">
        <v>2838</v>
      </c>
      <c r="C211" t="s">
        <v>15</v>
      </c>
      <c r="D211" t="s">
        <v>1259</v>
      </c>
      <c r="F211" t="s">
        <v>2839</v>
      </c>
      <c r="G211" t="str">
        <f t="shared" si="20"/>
        <v/>
      </c>
      <c r="H211">
        <v>0</v>
      </c>
      <c r="I211">
        <v>1</v>
      </c>
      <c r="J211" t="s">
        <v>58</v>
      </c>
    </row>
    <row r="212" spans="1:11">
      <c r="A212">
        <v>1</v>
      </c>
      <c r="B212" s="135" t="s">
        <v>2640</v>
      </c>
      <c r="C212" t="s">
        <v>748</v>
      </c>
      <c r="D212" t="s">
        <v>36</v>
      </c>
      <c r="F212" s="135" t="s">
        <v>2641</v>
      </c>
      <c r="G212" t="str">
        <f t="shared" si="2"/>
        <v>dem</v>
      </c>
      <c r="H212">
        <v>0</v>
      </c>
      <c r="I212">
        <v>1</v>
      </c>
      <c r="J212" t="s">
        <v>58</v>
      </c>
    </row>
    <row r="213" spans="1:11">
      <c r="A213">
        <v>2</v>
      </c>
      <c r="B213" t="s">
        <v>2565</v>
      </c>
      <c r="C213" t="s">
        <v>765</v>
      </c>
      <c r="D213" t="s">
        <v>36</v>
      </c>
      <c r="F213" t="s">
        <v>2566</v>
      </c>
      <c r="G213" t="str">
        <f t="shared" si="2"/>
        <v>rep</v>
      </c>
      <c r="H213">
        <v>1</v>
      </c>
      <c r="I213">
        <v>1</v>
      </c>
      <c r="J213" t="s">
        <v>58</v>
      </c>
      <c r="K213" t="s">
        <v>2567</v>
      </c>
    </row>
    <row r="214" spans="1:11">
      <c r="A214">
        <v>11</v>
      </c>
      <c r="B214" t="s">
        <v>1854</v>
      </c>
      <c r="C214" t="s">
        <v>2367</v>
      </c>
      <c r="D214" t="s">
        <v>36</v>
      </c>
      <c r="F214" t="s">
        <v>1854</v>
      </c>
      <c r="G214" t="str">
        <f>IF(C214="Democratic","dem",IF(C214="Republican","rep",IF(C214="Independent","ind",IF(C214="Libertarian","lib",IF(C214="Constitution","cst",IF(C214="Green","grn",""))))))</f>
        <v/>
      </c>
      <c r="H214">
        <v>0</v>
      </c>
      <c r="I214">
        <v>1</v>
      </c>
      <c r="J214" t="s">
        <v>58</v>
      </c>
    </row>
    <row r="215" spans="1:11">
      <c r="A215">
        <v>12</v>
      </c>
      <c r="B215" t="s">
        <v>2772</v>
      </c>
      <c r="C215" t="s">
        <v>2773</v>
      </c>
      <c r="D215" t="s">
        <v>36</v>
      </c>
      <c r="F215" t="s">
        <v>2774</v>
      </c>
      <c r="G215" t="str">
        <f>IF(C215="Democratic","dem",IF(C215="Republican","rep",IF(C215="Independent","ind",IF(C215="Libertarian","lib",IF(C215="Constitution","cst",IF(C215="Green","grn",""))))))</f>
        <v/>
      </c>
      <c r="H215">
        <v>0</v>
      </c>
      <c r="I215">
        <v>1</v>
      </c>
      <c r="J215" t="s">
        <v>58</v>
      </c>
    </row>
    <row r="216" spans="1:11">
      <c r="B216" s="8"/>
      <c r="D216" s="1"/>
    </row>
    <row r="217" spans="1:11">
      <c r="B217" s="8"/>
      <c r="D217" s="1"/>
    </row>
    <row r="218" spans="1:11">
      <c r="B218" s="8"/>
      <c r="D218" s="1"/>
    </row>
    <row r="219" spans="1:11">
      <c r="B219" s="8"/>
      <c r="D219" s="1"/>
    </row>
    <row r="220" spans="1:11">
      <c r="B220" s="8"/>
      <c r="D220" s="1"/>
    </row>
    <row r="221" spans="1:11">
      <c r="B221" s="8"/>
      <c r="D221" s="1"/>
    </row>
    <row r="222" spans="1:11">
      <c r="B222" s="8"/>
      <c r="D222" s="1"/>
    </row>
    <row r="223" spans="1:11">
      <c r="B223" s="8"/>
      <c r="D223" s="1"/>
    </row>
    <row r="224" spans="1:11">
      <c r="B224" s="8"/>
      <c r="D224" s="1"/>
    </row>
    <row r="225" spans="2:4">
      <c r="C225" s="103"/>
      <c r="D225" s="1"/>
    </row>
    <row r="226" spans="2:4">
      <c r="C226" s="103"/>
      <c r="D226" s="1"/>
    </row>
    <row r="227" spans="2:4">
      <c r="C227" s="103"/>
      <c r="D227" s="1"/>
    </row>
    <row r="228" spans="2:4">
      <c r="C228" s="103"/>
      <c r="D228" s="1"/>
    </row>
    <row r="229" spans="2:4">
      <c r="C229" s="103"/>
      <c r="D229" s="1"/>
    </row>
    <row r="230" spans="2:4">
      <c r="C230" s="103"/>
      <c r="D230" s="1"/>
    </row>
    <row r="231" spans="2:4">
      <c r="B231" s="8"/>
      <c r="D231" s="1"/>
    </row>
    <row r="232" spans="2:4">
      <c r="B232" s="8"/>
      <c r="D232" s="1"/>
    </row>
    <row r="233" spans="2:4">
      <c r="B233" s="100"/>
      <c r="D233" s="1"/>
    </row>
    <row r="234" spans="2:4">
      <c r="B234" s="100"/>
      <c r="D234" s="1"/>
    </row>
    <row r="235" spans="2:4">
      <c r="B235" s="102"/>
      <c r="D235" s="1"/>
    </row>
    <row r="236" spans="2:4">
      <c r="B236" s="102"/>
      <c r="D236" s="1"/>
    </row>
    <row r="237" spans="2:4">
      <c r="D237" s="1"/>
    </row>
    <row r="238" spans="2:4">
      <c r="B238" s="103"/>
      <c r="D238" s="1"/>
    </row>
    <row r="239" spans="2:4">
      <c r="B239" s="102"/>
      <c r="D239" s="1"/>
    </row>
    <row r="240" spans="2:4">
      <c r="B240" s="103"/>
      <c r="D240" s="1"/>
    </row>
    <row r="241" spans="2:4">
      <c r="B241" s="102"/>
      <c r="D241" s="1"/>
    </row>
    <row r="242" spans="2:4">
      <c r="B242" s="102"/>
      <c r="D242" s="1"/>
    </row>
    <row r="243" spans="2:4">
      <c r="B243" s="102"/>
      <c r="D243" s="1"/>
    </row>
    <row r="244" spans="2:4">
      <c r="D244" s="1"/>
    </row>
    <row r="245" spans="2:4">
      <c r="D245" s="1"/>
    </row>
    <row r="246" spans="2:4">
      <c r="D246" s="1"/>
    </row>
    <row r="247" spans="2:4">
      <c r="D247" s="1"/>
    </row>
    <row r="248" spans="2:4">
      <c r="D248" s="1"/>
    </row>
    <row r="249" spans="2:4">
      <c r="D249" s="1"/>
    </row>
    <row r="250" spans="2:4">
      <c r="D250" s="1"/>
    </row>
    <row r="251" spans="2:4">
      <c r="D251" s="1"/>
    </row>
    <row r="252" spans="2:4">
      <c r="D252" s="1"/>
    </row>
    <row r="253" spans="2:4">
      <c r="D253" s="1"/>
    </row>
    <row r="254" spans="2:4">
      <c r="D254" s="1"/>
    </row>
    <row r="255" spans="2:4">
      <c r="D255" s="1"/>
    </row>
    <row r="256" spans="2:4">
      <c r="D256" s="1"/>
    </row>
    <row r="257" spans="2:4">
      <c r="C257" s="103"/>
      <c r="D257" s="1"/>
    </row>
    <row r="258" spans="2:4">
      <c r="C258" s="103"/>
      <c r="D258" s="1"/>
    </row>
    <row r="259" spans="2:4">
      <c r="C259" s="103"/>
      <c r="D259" s="1"/>
    </row>
    <row r="260" spans="2:4">
      <c r="B260" s="102"/>
      <c r="D260" s="1"/>
    </row>
    <row r="261" spans="2:4">
      <c r="B261" s="102"/>
      <c r="D261" s="1"/>
    </row>
    <row r="262" spans="2:4">
      <c r="B262" s="102"/>
      <c r="D262" s="1"/>
    </row>
    <row r="263" spans="2:4">
      <c r="D263" s="1"/>
    </row>
    <row r="264" spans="2:4">
      <c r="D264" s="1"/>
    </row>
    <row r="265" spans="2:4">
      <c r="D265" s="1"/>
    </row>
    <row r="266" spans="2:4">
      <c r="D266" s="1"/>
    </row>
    <row r="267" spans="2:4">
      <c r="D267" s="1"/>
    </row>
    <row r="268" spans="2:4">
      <c r="C268" s="103"/>
      <c r="D268" s="1"/>
    </row>
    <row r="269" spans="2:4">
      <c r="B269" s="102"/>
      <c r="D269" s="1"/>
    </row>
    <row r="270" spans="2:4">
      <c r="B270" s="102"/>
      <c r="D270" s="1"/>
    </row>
    <row r="271" spans="2:4">
      <c r="B271" s="102"/>
      <c r="D271" s="1"/>
    </row>
    <row r="272" spans="2:4">
      <c r="D272" s="1"/>
    </row>
    <row r="273" spans="2:6">
      <c r="D273" s="1"/>
    </row>
    <row r="274" spans="2:6">
      <c r="C274" s="103"/>
      <c r="D274" s="1"/>
      <c r="F274" s="103"/>
    </row>
    <row r="275" spans="2:6">
      <c r="B275" s="102"/>
      <c r="C275" s="103"/>
      <c r="D275" s="1"/>
    </row>
    <row r="276" spans="2:6">
      <c r="B276" s="102"/>
      <c r="C276" s="103"/>
      <c r="D276" s="1"/>
    </row>
    <row r="277" spans="2:6">
      <c r="B277" s="102"/>
      <c r="C277" s="103"/>
      <c r="D277" s="1"/>
    </row>
    <row r="278" spans="2:6">
      <c r="B278" s="102"/>
      <c r="C278" s="103"/>
      <c r="D278" s="1"/>
    </row>
    <row r="279" spans="2:6">
      <c r="B279" s="102"/>
      <c r="C279" s="103"/>
      <c r="D279" s="1"/>
    </row>
    <row r="280" spans="2:6">
      <c r="B280" s="102"/>
      <c r="C280" s="103"/>
      <c r="D280" s="1"/>
    </row>
    <row r="281" spans="2:6">
      <c r="B281" s="102"/>
      <c r="D281" s="1"/>
    </row>
    <row r="282" spans="2:6">
      <c r="B282" s="102"/>
      <c r="D282" s="1"/>
    </row>
    <row r="283" spans="2:6">
      <c r="B283" s="102"/>
      <c r="D283" s="1"/>
    </row>
    <row r="284" spans="2:6">
      <c r="B284" s="102"/>
      <c r="D284" s="1"/>
    </row>
    <row r="285" spans="2:6">
      <c r="B285" s="102"/>
      <c r="D285" s="1"/>
    </row>
    <row r="286" spans="2:6">
      <c r="B286" s="8"/>
      <c r="D286" s="1"/>
    </row>
    <row r="287" spans="2:6">
      <c r="B287" s="8"/>
      <c r="D287" s="1"/>
    </row>
    <row r="288" spans="2:6">
      <c r="B288" s="102"/>
      <c r="C288" s="103"/>
      <c r="D288" s="1"/>
    </row>
    <row r="289" spans="2:4">
      <c r="B289" s="102"/>
      <c r="C289" s="103"/>
      <c r="D289" s="1"/>
    </row>
    <row r="290" spans="2:4">
      <c r="B290" s="102"/>
      <c r="C290" s="103"/>
      <c r="D290" s="1"/>
    </row>
    <row r="291" spans="2:4">
      <c r="B291" s="102"/>
      <c r="C291" s="103"/>
      <c r="D291" s="1"/>
    </row>
    <row r="292" spans="2:4">
      <c r="B292" s="102"/>
      <c r="C292" s="103"/>
      <c r="D292" s="1"/>
    </row>
    <row r="293" spans="2:4">
      <c r="B293" s="102"/>
      <c r="C293" s="103"/>
      <c r="D293" s="1"/>
    </row>
    <row r="294" spans="2:4">
      <c r="B294" s="102"/>
      <c r="D294" s="1"/>
    </row>
    <row r="295" spans="2:4">
      <c r="B295" s="102"/>
      <c r="C295" s="103"/>
      <c r="D295" s="1"/>
    </row>
    <row r="296" spans="2:4">
      <c r="C296" s="103"/>
      <c r="D296" s="1"/>
    </row>
    <row r="297" spans="2:4">
      <c r="C297" s="103"/>
      <c r="D297" s="1"/>
    </row>
    <row r="298" spans="2:4">
      <c r="C298" s="103"/>
      <c r="D298" s="1"/>
    </row>
    <row r="299" spans="2:4">
      <c r="B299" s="103"/>
      <c r="D299" s="1"/>
    </row>
    <row r="300" spans="2:4">
      <c r="B300" s="102"/>
      <c r="D300" s="1"/>
    </row>
    <row r="301" spans="2:4">
      <c r="B301" s="102"/>
      <c r="D301" s="1"/>
    </row>
    <row r="302" spans="2:4">
      <c r="B302" s="102"/>
      <c r="D302" s="1"/>
    </row>
    <row r="303" spans="2:4">
      <c r="D303" s="1"/>
    </row>
  </sheetData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I14" sqref="I14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94" t="s">
        <v>71</v>
      </c>
      <c r="B1" s="94" t="s">
        <v>1743</v>
      </c>
      <c r="C1" s="94" t="s">
        <v>2305</v>
      </c>
    </row>
    <row r="2" spans="1:3">
      <c r="A2" t="s">
        <v>2279</v>
      </c>
      <c r="B2" s="141" t="s">
        <v>71</v>
      </c>
      <c r="C2" s="141" t="s">
        <v>2890</v>
      </c>
    </row>
    <row r="3" spans="1:3">
      <c r="A3" t="s">
        <v>2279</v>
      </c>
      <c r="B3" s="141" t="s">
        <v>71</v>
      </c>
      <c r="C3" t="s">
        <v>2891</v>
      </c>
    </row>
    <row r="4" spans="1:3">
      <c r="A4" t="s">
        <v>923</v>
      </c>
      <c r="B4" s="141" t="s">
        <v>71</v>
      </c>
      <c r="C4" t="s">
        <v>2962</v>
      </c>
    </row>
    <row r="5" spans="1:3">
      <c r="A5" t="s">
        <v>923</v>
      </c>
      <c r="B5" s="141" t="s">
        <v>71</v>
      </c>
      <c r="C5" t="s">
        <v>2961</v>
      </c>
    </row>
    <row r="6" spans="1:3">
      <c r="B6" s="95"/>
    </row>
    <row r="7" spans="1:3">
      <c r="B7" s="100"/>
      <c r="C7" s="8"/>
    </row>
    <row r="8" spans="1:3">
      <c r="B8" s="95"/>
      <c r="C8" s="8"/>
    </row>
    <row r="9" spans="1:3">
      <c r="C9" s="8"/>
    </row>
    <row r="10" spans="1:3">
      <c r="C10" s="8"/>
    </row>
    <row r="11" spans="1:3">
      <c r="C11" s="8"/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4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N36" sqref="N36"/>
    </sheetView>
  </sheetViews>
  <sheetFormatPr baseColWidth="10" defaultRowHeight="13" x14ac:dyDescent="0"/>
  <cols>
    <col min="1" max="1" width="15.140625" style="8" customWidth="1"/>
    <col min="2" max="2" width="3" style="8" customWidth="1"/>
    <col min="3" max="3" width="3.140625" style="8" customWidth="1"/>
    <col min="4" max="5" width="3" style="8" customWidth="1"/>
    <col min="6" max="7" width="14" style="8" customWidth="1"/>
    <col min="8" max="10" width="13.140625" style="8" customWidth="1"/>
    <col min="11" max="11" width="5" style="8" customWidth="1"/>
    <col min="12" max="12" width="38.85546875" style="8" customWidth="1"/>
    <col min="13" max="13" width="32.140625" style="8" customWidth="1"/>
    <col min="14" max="14" width="67.28515625" style="16" customWidth="1"/>
    <col min="15" max="15" width="10.7109375" style="8"/>
    <col min="16" max="16" width="10.85546875" style="8" customWidth="1"/>
    <col min="17" max="17" width="11.85546875" style="109" customWidth="1"/>
    <col min="18" max="18" width="9.5703125" style="8" customWidth="1"/>
    <col min="19" max="19" width="10.5703125" style="8" customWidth="1"/>
    <col min="20" max="20" width="10.7109375" style="8"/>
    <col min="21" max="21" width="4.85546875" style="8" customWidth="1"/>
    <col min="22" max="16384" width="10.7109375" style="8"/>
  </cols>
  <sheetData>
    <row r="1" spans="1:29" s="60" customFormat="1">
      <c r="A1" s="60" t="s">
        <v>71</v>
      </c>
      <c r="B1" s="60" t="s">
        <v>651</v>
      </c>
      <c r="C1" s="60" t="s">
        <v>2370</v>
      </c>
      <c r="D1" s="60" t="s">
        <v>179</v>
      </c>
      <c r="E1" s="60" t="s">
        <v>819</v>
      </c>
      <c r="F1" s="60" t="s">
        <v>652</v>
      </c>
      <c r="G1" s="60" t="s">
        <v>129</v>
      </c>
      <c r="H1" s="60" t="s">
        <v>300</v>
      </c>
      <c r="I1" s="60" t="s">
        <v>301</v>
      </c>
      <c r="J1" s="60" t="s">
        <v>8</v>
      </c>
      <c r="K1" s="60" t="s">
        <v>9</v>
      </c>
      <c r="L1" s="60" t="s">
        <v>2393</v>
      </c>
      <c r="M1" s="60" t="s">
        <v>10</v>
      </c>
      <c r="N1" s="125" t="s">
        <v>11</v>
      </c>
      <c r="O1" s="60" t="s">
        <v>150</v>
      </c>
      <c r="P1" s="60" t="s">
        <v>1462</v>
      </c>
      <c r="Q1" s="116" t="s">
        <v>1764</v>
      </c>
      <c r="R1" s="60" t="s">
        <v>151</v>
      </c>
      <c r="S1" s="60" t="s">
        <v>414</v>
      </c>
      <c r="T1" s="60" t="s">
        <v>1618</v>
      </c>
      <c r="U1" s="60" t="s">
        <v>19</v>
      </c>
    </row>
    <row r="2" spans="1:29">
      <c r="A2" s="8" t="s">
        <v>1601</v>
      </c>
      <c r="B2" s="8">
        <v>1</v>
      </c>
      <c r="F2" s="132" t="s">
        <v>2537</v>
      </c>
      <c r="G2" s="8" t="s">
        <v>39</v>
      </c>
      <c r="H2" s="8" t="s">
        <v>39</v>
      </c>
      <c r="I2" s="8" t="s">
        <v>39</v>
      </c>
      <c r="J2" s="8" t="s">
        <v>39</v>
      </c>
      <c r="L2" s="8" t="s">
        <v>41</v>
      </c>
      <c r="M2" s="131" t="s">
        <v>2900</v>
      </c>
      <c r="N2" s="131" t="s">
        <v>2899</v>
      </c>
      <c r="O2" s="8" t="s">
        <v>39</v>
      </c>
      <c r="P2" s="8" t="s">
        <v>39</v>
      </c>
      <c r="Q2" s="109">
        <v>39784</v>
      </c>
      <c r="R2" s="8">
        <v>2012</v>
      </c>
      <c r="S2" s="8" t="s">
        <v>39</v>
      </c>
      <c r="T2" s="109">
        <v>39784</v>
      </c>
      <c r="U2" s="8" t="s">
        <v>40</v>
      </c>
      <c r="V2" s="8" t="s">
        <v>2902</v>
      </c>
      <c r="AC2" s="132" t="s">
        <v>2901</v>
      </c>
    </row>
    <row r="3" spans="1:29">
      <c r="A3" s="8" t="s">
        <v>307</v>
      </c>
      <c r="B3" s="8">
        <v>1</v>
      </c>
      <c r="F3" s="132" t="s">
        <v>2537</v>
      </c>
      <c r="G3" s="132" t="s">
        <v>2954</v>
      </c>
      <c r="H3" s="132" t="s">
        <v>2073</v>
      </c>
      <c r="I3" s="8" t="s">
        <v>39</v>
      </c>
      <c r="J3" s="8" t="s">
        <v>39</v>
      </c>
      <c r="L3" s="8" t="s">
        <v>1241</v>
      </c>
      <c r="M3" s="131" t="s">
        <v>155</v>
      </c>
      <c r="N3" s="137" t="s">
        <v>2955</v>
      </c>
      <c r="O3" s="144" t="s">
        <v>39</v>
      </c>
      <c r="P3" s="131" t="s">
        <v>133</v>
      </c>
      <c r="Q3" s="109">
        <v>39795</v>
      </c>
      <c r="R3" s="8">
        <v>2012</v>
      </c>
      <c r="S3" s="134" t="s">
        <v>2956</v>
      </c>
      <c r="T3" s="134">
        <v>39795</v>
      </c>
      <c r="U3" s="132" t="s">
        <v>416</v>
      </c>
      <c r="V3" t="s">
        <v>2957</v>
      </c>
    </row>
    <row r="4" spans="1:29">
      <c r="A4" s="8" t="s">
        <v>2279</v>
      </c>
      <c r="B4" s="8">
        <v>1</v>
      </c>
      <c r="F4" s="8" t="s">
        <v>38</v>
      </c>
      <c r="G4" s="8" t="s">
        <v>39</v>
      </c>
      <c r="H4" s="8" t="s">
        <v>39</v>
      </c>
      <c r="I4" s="8" t="s">
        <v>39</v>
      </c>
      <c r="J4" s="8" t="s">
        <v>39</v>
      </c>
      <c r="L4" s="8" t="s">
        <v>500</v>
      </c>
      <c r="M4" s="131" t="s">
        <v>2808</v>
      </c>
      <c r="N4" s="131" t="s">
        <v>2537</v>
      </c>
      <c r="O4" s="8" t="s">
        <v>39</v>
      </c>
      <c r="P4" s="8" t="s">
        <v>39</v>
      </c>
      <c r="Q4" s="109" t="s">
        <v>39</v>
      </c>
      <c r="R4" s="8">
        <v>2012</v>
      </c>
      <c r="S4" s="8" t="s">
        <v>39</v>
      </c>
      <c r="T4" s="109">
        <v>39783</v>
      </c>
      <c r="U4" s="8" t="s">
        <v>40</v>
      </c>
      <c r="V4" s="8" t="s">
        <v>2898</v>
      </c>
    </row>
    <row r="5" spans="1:29">
      <c r="A5" s="8" t="s">
        <v>1270</v>
      </c>
      <c r="B5" s="8">
        <v>1</v>
      </c>
      <c r="F5" s="8" t="s">
        <v>38</v>
      </c>
      <c r="G5" s="8" t="s">
        <v>39</v>
      </c>
      <c r="H5" s="8" t="s">
        <v>39</v>
      </c>
      <c r="I5" s="8" t="s">
        <v>39</v>
      </c>
      <c r="J5" s="8" t="s">
        <v>39</v>
      </c>
      <c r="L5" s="8" t="s">
        <v>1067</v>
      </c>
      <c r="M5" s="131" t="s">
        <v>155</v>
      </c>
      <c r="N5" s="131" t="s">
        <v>2800</v>
      </c>
      <c r="O5" s="8" t="s">
        <v>39</v>
      </c>
      <c r="P5" s="8" t="s">
        <v>39</v>
      </c>
      <c r="Q5" s="109">
        <v>39765</v>
      </c>
      <c r="R5" s="8">
        <v>2012</v>
      </c>
      <c r="S5" s="8" t="s">
        <v>39</v>
      </c>
      <c r="T5" s="109">
        <v>39765</v>
      </c>
      <c r="U5" s="8" t="s">
        <v>40</v>
      </c>
      <c r="V5" s="8" t="s">
        <v>2801</v>
      </c>
    </row>
    <row r="6" spans="1:29">
      <c r="A6" s="8" t="s">
        <v>2209</v>
      </c>
      <c r="B6" s="8">
        <v>1</v>
      </c>
      <c r="F6" s="8" t="s">
        <v>38</v>
      </c>
      <c r="G6" s="8" t="s">
        <v>39</v>
      </c>
      <c r="H6" s="8" t="s">
        <v>39</v>
      </c>
      <c r="I6" s="8" t="s">
        <v>39</v>
      </c>
      <c r="J6" s="8" t="s">
        <v>39</v>
      </c>
      <c r="L6" s="8" t="s">
        <v>269</v>
      </c>
      <c r="M6" s="144" t="s">
        <v>155</v>
      </c>
      <c r="N6" s="131" t="s">
        <v>2806</v>
      </c>
      <c r="O6" s="8" t="s">
        <v>39</v>
      </c>
      <c r="P6" s="8" t="s">
        <v>39</v>
      </c>
      <c r="Q6" s="109" t="s">
        <v>39</v>
      </c>
      <c r="R6" s="8">
        <v>2012</v>
      </c>
      <c r="S6" s="8" t="s">
        <v>39</v>
      </c>
      <c r="T6" s="109">
        <v>39771</v>
      </c>
      <c r="U6" s="8" t="s">
        <v>40</v>
      </c>
      <c r="V6" s="8" t="s">
        <v>2807</v>
      </c>
    </row>
    <row r="7" spans="1:29">
      <c r="A7" s="8" t="s">
        <v>346</v>
      </c>
      <c r="B7" s="8">
        <v>1</v>
      </c>
      <c r="F7" s="132" t="s">
        <v>2537</v>
      </c>
      <c r="G7" s="8" t="s">
        <v>39</v>
      </c>
      <c r="H7" s="8" t="s">
        <v>39</v>
      </c>
      <c r="I7" s="8" t="s">
        <v>39</v>
      </c>
      <c r="J7" s="8" t="s">
        <v>39</v>
      </c>
      <c r="L7" s="8" t="s">
        <v>2502</v>
      </c>
      <c r="M7" s="131" t="s">
        <v>2808</v>
      </c>
      <c r="N7" s="131" t="s">
        <v>2811</v>
      </c>
      <c r="O7" s="8" t="s">
        <v>39</v>
      </c>
      <c r="P7" s="8" t="s">
        <v>39</v>
      </c>
      <c r="Q7" s="109">
        <v>39771</v>
      </c>
      <c r="R7" s="8">
        <v>2012</v>
      </c>
      <c r="S7" s="132" t="s">
        <v>2809</v>
      </c>
      <c r="T7" s="109">
        <v>39775</v>
      </c>
      <c r="U7" s="8" t="s">
        <v>40</v>
      </c>
      <c r="V7" s="8" t="s">
        <v>2810</v>
      </c>
    </row>
    <row r="8" spans="1:29">
      <c r="A8" s="8" t="s">
        <v>927</v>
      </c>
      <c r="B8" s="8">
        <v>1</v>
      </c>
      <c r="F8" s="8" t="s">
        <v>38</v>
      </c>
      <c r="G8" s="8" t="s">
        <v>39</v>
      </c>
      <c r="H8" s="8" t="s">
        <v>39</v>
      </c>
      <c r="I8" s="8" t="s">
        <v>39</v>
      </c>
      <c r="J8" s="8" t="s">
        <v>39</v>
      </c>
      <c r="L8" s="8" t="s">
        <v>270</v>
      </c>
      <c r="M8" s="144" t="s">
        <v>155</v>
      </c>
      <c r="N8" s="131" t="s">
        <v>2847</v>
      </c>
      <c r="O8" s="8" t="s">
        <v>39</v>
      </c>
      <c r="P8" s="8" t="s">
        <v>39</v>
      </c>
      <c r="Q8" s="109">
        <v>39779</v>
      </c>
      <c r="R8" s="8">
        <v>2012</v>
      </c>
      <c r="S8" s="132" t="s">
        <v>39</v>
      </c>
      <c r="T8" s="109">
        <v>39781</v>
      </c>
      <c r="U8" s="8" t="s">
        <v>40</v>
      </c>
      <c r="V8" s="8" t="s">
        <v>2790</v>
      </c>
    </row>
    <row r="9" spans="1:29">
      <c r="A9" s="8" t="s">
        <v>1511</v>
      </c>
      <c r="B9" s="8">
        <v>1</v>
      </c>
      <c r="F9" s="8" t="s">
        <v>38</v>
      </c>
      <c r="G9" s="8" t="s">
        <v>39</v>
      </c>
      <c r="H9" s="8" t="s">
        <v>39</v>
      </c>
      <c r="I9" s="8" t="s">
        <v>39</v>
      </c>
      <c r="J9" s="8" t="s">
        <v>39</v>
      </c>
      <c r="L9" s="8" t="s">
        <v>33</v>
      </c>
      <c r="M9" s="131" t="s">
        <v>2813</v>
      </c>
      <c r="N9" s="131" t="s">
        <v>2886</v>
      </c>
      <c r="O9" s="8" t="s">
        <v>39</v>
      </c>
      <c r="P9" s="8" t="s">
        <v>39</v>
      </c>
      <c r="Q9" s="109" t="s">
        <v>39</v>
      </c>
      <c r="R9" s="8">
        <v>2012</v>
      </c>
      <c r="S9" s="8" t="s">
        <v>39</v>
      </c>
      <c r="T9" s="109">
        <v>39781</v>
      </c>
      <c r="U9" s="8" t="s">
        <v>40</v>
      </c>
      <c r="V9" s="8" t="s">
        <v>2887</v>
      </c>
    </row>
    <row r="10" spans="1:29">
      <c r="A10" s="8" t="s">
        <v>2048</v>
      </c>
      <c r="B10" s="8">
        <v>1</v>
      </c>
      <c r="F10" s="8" t="s">
        <v>38</v>
      </c>
      <c r="G10" s="8" t="s">
        <v>39</v>
      </c>
      <c r="H10" s="8" t="s">
        <v>39</v>
      </c>
      <c r="I10" s="8" t="s">
        <v>39</v>
      </c>
      <c r="J10" s="8" t="s">
        <v>39</v>
      </c>
      <c r="L10" s="8" t="s">
        <v>126</v>
      </c>
      <c r="M10" s="144"/>
      <c r="N10" s="144" t="s">
        <v>2834</v>
      </c>
      <c r="O10" s="8" t="s">
        <v>39</v>
      </c>
      <c r="P10" s="8" t="s">
        <v>39</v>
      </c>
      <c r="Q10" s="109" t="s">
        <v>39</v>
      </c>
      <c r="R10" s="8">
        <v>2012</v>
      </c>
      <c r="S10" s="8" t="s">
        <v>39</v>
      </c>
      <c r="T10" s="109">
        <v>39779</v>
      </c>
      <c r="U10" s="8" t="s">
        <v>40</v>
      </c>
      <c r="V10" s="8" t="s">
        <v>2833</v>
      </c>
    </row>
    <row r="11" spans="1:29" customFormat="1">
      <c r="A11" s="8" t="s">
        <v>1358</v>
      </c>
      <c r="B11" s="8">
        <v>1</v>
      </c>
      <c r="C11" s="8"/>
      <c r="D11" s="8"/>
      <c r="E11" s="8"/>
      <c r="F11" s="132" t="s">
        <v>38</v>
      </c>
      <c r="G11" s="8" t="s">
        <v>39</v>
      </c>
      <c r="H11" s="8" t="s">
        <v>39</v>
      </c>
      <c r="I11" s="8" t="s">
        <v>39</v>
      </c>
      <c r="J11" s="8" t="s">
        <v>39</v>
      </c>
      <c r="K11" s="8" t="s">
        <v>39</v>
      </c>
      <c r="L11" s="132" t="s">
        <v>299</v>
      </c>
      <c r="M11" s="131" t="s">
        <v>2969</v>
      </c>
      <c r="N11" s="131" t="s">
        <v>2970</v>
      </c>
      <c r="O11" s="8" t="s">
        <v>39</v>
      </c>
      <c r="P11" s="8" t="s">
        <v>39</v>
      </c>
      <c r="Q11" s="109" t="s">
        <v>39</v>
      </c>
      <c r="R11" s="8">
        <v>2013</v>
      </c>
      <c r="S11" s="132" t="s">
        <v>39</v>
      </c>
      <c r="T11" s="109">
        <v>39865</v>
      </c>
      <c r="U11" s="132" t="s">
        <v>40</v>
      </c>
      <c r="V11" s="8" t="s">
        <v>2971</v>
      </c>
    </row>
    <row r="12" spans="1:29">
      <c r="A12" s="8" t="s">
        <v>1355</v>
      </c>
      <c r="B12" s="8">
        <v>1</v>
      </c>
      <c r="F12" s="8" t="s">
        <v>38</v>
      </c>
      <c r="G12" s="8" t="s">
        <v>39</v>
      </c>
      <c r="H12" s="8" t="s">
        <v>39</v>
      </c>
      <c r="I12" s="8" t="s">
        <v>39</v>
      </c>
      <c r="J12" s="8" t="s">
        <v>39</v>
      </c>
      <c r="L12" s="8" t="s">
        <v>547</v>
      </c>
      <c r="M12" s="144" t="s">
        <v>2824</v>
      </c>
      <c r="N12" s="131" t="s">
        <v>2825</v>
      </c>
      <c r="O12" s="8" t="s">
        <v>39</v>
      </c>
      <c r="P12" s="8" t="s">
        <v>39</v>
      </c>
      <c r="Q12" s="109">
        <v>39777</v>
      </c>
      <c r="R12" s="8">
        <v>2012</v>
      </c>
      <c r="S12" s="8" t="s">
        <v>39</v>
      </c>
      <c r="T12" s="109">
        <v>39778</v>
      </c>
      <c r="U12" s="8" t="s">
        <v>40</v>
      </c>
      <c r="V12" s="8" t="s">
        <v>2786</v>
      </c>
    </row>
    <row r="13" spans="1:29" customFormat="1">
      <c r="A13" s="8" t="s">
        <v>1273</v>
      </c>
      <c r="B13" s="8">
        <v>1</v>
      </c>
      <c r="C13" s="8"/>
      <c r="D13" s="8"/>
      <c r="E13" s="8"/>
      <c r="F13" s="8" t="s">
        <v>38</v>
      </c>
      <c r="G13" s="8" t="s">
        <v>39</v>
      </c>
      <c r="H13" s="8" t="s">
        <v>39</v>
      </c>
      <c r="I13" s="8" t="s">
        <v>39</v>
      </c>
      <c r="J13" s="8" t="s">
        <v>39</v>
      </c>
      <c r="K13" s="8"/>
      <c r="L13" s="8" t="s">
        <v>109</v>
      </c>
      <c r="M13" s="131" t="s">
        <v>2836</v>
      </c>
      <c r="N13" s="137" t="s">
        <v>2835</v>
      </c>
      <c r="O13" s="8" t="s">
        <v>39</v>
      </c>
      <c r="P13" s="8" t="s">
        <v>39</v>
      </c>
      <c r="Q13" s="109" t="s">
        <v>39</v>
      </c>
      <c r="R13" s="8">
        <v>2012</v>
      </c>
      <c r="S13" s="8" t="s">
        <v>39</v>
      </c>
      <c r="T13" s="109">
        <v>39780</v>
      </c>
      <c r="U13" s="8" t="s">
        <v>40</v>
      </c>
      <c r="V13" s="8" t="s">
        <v>2789</v>
      </c>
    </row>
    <row r="14" spans="1:29">
      <c r="A14" s="8" t="s">
        <v>1419</v>
      </c>
      <c r="B14" s="8">
        <v>1</v>
      </c>
      <c r="F14" s="132" t="s">
        <v>2929</v>
      </c>
      <c r="G14" s="132" t="s">
        <v>2928</v>
      </c>
      <c r="H14" s="8" t="s">
        <v>2073</v>
      </c>
      <c r="I14" s="8" t="s">
        <v>39</v>
      </c>
      <c r="J14" s="8" t="s">
        <v>39</v>
      </c>
      <c r="L14" s="8" t="s">
        <v>112</v>
      </c>
      <c r="M14" s="144"/>
      <c r="N14" s="131" t="s">
        <v>2926</v>
      </c>
      <c r="O14" s="8" t="s">
        <v>39</v>
      </c>
      <c r="P14" s="8" t="s">
        <v>39</v>
      </c>
      <c r="Q14" s="109">
        <v>39784</v>
      </c>
      <c r="R14" s="8">
        <v>2012</v>
      </c>
      <c r="S14" s="8" t="s">
        <v>39</v>
      </c>
      <c r="T14" s="109">
        <v>39787</v>
      </c>
      <c r="U14" s="8" t="s">
        <v>40</v>
      </c>
      <c r="V14" s="8" t="s">
        <v>2927</v>
      </c>
    </row>
    <row r="15" spans="1:29">
      <c r="A15" s="8" t="s">
        <v>322</v>
      </c>
      <c r="B15" s="8">
        <v>1</v>
      </c>
      <c r="F15" s="8" t="s">
        <v>38</v>
      </c>
      <c r="G15" s="8" t="s">
        <v>39</v>
      </c>
      <c r="H15" s="8" t="s">
        <v>39</v>
      </c>
      <c r="I15" s="8" t="s">
        <v>39</v>
      </c>
      <c r="J15" s="8" t="s">
        <v>39</v>
      </c>
      <c r="L15" s="8" t="s">
        <v>402</v>
      </c>
      <c r="M15" s="144" t="s">
        <v>2912</v>
      </c>
      <c r="N15" s="131" t="s">
        <v>2911</v>
      </c>
      <c r="O15" s="8" t="s">
        <v>39</v>
      </c>
      <c r="P15" s="8" t="s">
        <v>39</v>
      </c>
      <c r="Q15" s="109">
        <v>39786</v>
      </c>
      <c r="R15" s="8">
        <v>2012</v>
      </c>
      <c r="S15" s="8" t="s">
        <v>39</v>
      </c>
      <c r="T15" s="109">
        <v>39787</v>
      </c>
      <c r="U15" s="8" t="s">
        <v>40</v>
      </c>
      <c r="V15" s="8" t="s">
        <v>2783</v>
      </c>
    </row>
    <row r="16" spans="1:29">
      <c r="A16" s="8" t="s">
        <v>590</v>
      </c>
      <c r="B16" s="8">
        <v>1</v>
      </c>
      <c r="E16" s="8">
        <v>0</v>
      </c>
      <c r="F16" s="132" t="s">
        <v>2842</v>
      </c>
      <c r="G16" s="132" t="s">
        <v>2843</v>
      </c>
      <c r="H16" s="132" t="s">
        <v>2073</v>
      </c>
      <c r="I16" s="8" t="s">
        <v>39</v>
      </c>
      <c r="J16" s="8" t="s">
        <v>39</v>
      </c>
      <c r="K16" s="8" t="s">
        <v>39</v>
      </c>
      <c r="L16" s="8" t="s">
        <v>42</v>
      </c>
      <c r="M16" s="131" t="s">
        <v>2844</v>
      </c>
      <c r="N16" s="131" t="s">
        <v>2845</v>
      </c>
      <c r="O16" s="8" t="s">
        <v>39</v>
      </c>
      <c r="P16" s="8" t="s">
        <v>39</v>
      </c>
      <c r="Q16" s="138" t="s">
        <v>39</v>
      </c>
      <c r="R16" s="8">
        <v>2012</v>
      </c>
      <c r="S16" s="8" t="s">
        <v>39</v>
      </c>
      <c r="T16" s="109">
        <v>39780</v>
      </c>
      <c r="U16" s="8" t="s">
        <v>40</v>
      </c>
      <c r="V16" s="8" t="s">
        <v>2846</v>
      </c>
    </row>
    <row r="17" spans="1:29" customFormat="1">
      <c r="A17" s="8" t="s">
        <v>1923</v>
      </c>
      <c r="B17" s="8">
        <v>1</v>
      </c>
      <c r="C17" s="8"/>
      <c r="D17" s="8"/>
      <c r="E17" s="8"/>
      <c r="F17" s="132" t="s">
        <v>2477</v>
      </c>
      <c r="G17" s="8" t="s">
        <v>39</v>
      </c>
      <c r="H17" s="8" t="s">
        <v>39</v>
      </c>
      <c r="I17" s="8" t="s">
        <v>39</v>
      </c>
      <c r="J17" s="8" t="s">
        <v>39</v>
      </c>
      <c r="K17" s="8"/>
      <c r="L17" s="8" t="s">
        <v>63</v>
      </c>
      <c r="M17" s="144" t="s">
        <v>155</v>
      </c>
      <c r="N17" s="131" t="s">
        <v>2963</v>
      </c>
      <c r="O17" s="8" t="s">
        <v>39</v>
      </c>
      <c r="P17" s="8" t="s">
        <v>39</v>
      </c>
      <c r="Q17" s="109" t="s">
        <v>39</v>
      </c>
      <c r="R17" s="8">
        <v>2012</v>
      </c>
      <c r="S17" s="132" t="s">
        <v>2964</v>
      </c>
      <c r="T17" s="109">
        <v>39802</v>
      </c>
      <c r="U17" s="132" t="s">
        <v>416</v>
      </c>
      <c r="V17" t="s">
        <v>2965</v>
      </c>
      <c r="AC17" s="8" t="s">
        <v>2784</v>
      </c>
    </row>
    <row r="18" spans="1:29" customFormat="1">
      <c r="A18" s="8" t="s">
        <v>801</v>
      </c>
      <c r="B18" s="8">
        <v>1</v>
      </c>
      <c r="C18" s="8"/>
      <c r="D18" s="8"/>
      <c r="E18" s="8"/>
      <c r="F18" s="8" t="s">
        <v>38</v>
      </c>
      <c r="G18" s="8" t="s">
        <v>39</v>
      </c>
      <c r="H18" s="8" t="s">
        <v>39</v>
      </c>
      <c r="I18" s="8" t="s">
        <v>39</v>
      </c>
      <c r="J18" s="8" t="s">
        <v>39</v>
      </c>
      <c r="K18" s="8"/>
      <c r="L18" s="8" t="s">
        <v>64</v>
      </c>
      <c r="M18" s="144"/>
      <c r="N18" s="131" t="s">
        <v>2829</v>
      </c>
      <c r="O18" s="8" t="s">
        <v>39</v>
      </c>
      <c r="P18" s="8" t="s">
        <v>39</v>
      </c>
      <c r="Q18" s="109" t="s">
        <v>39</v>
      </c>
      <c r="R18" s="8">
        <v>2012</v>
      </c>
      <c r="S18" s="8" t="s">
        <v>39</v>
      </c>
      <c r="T18" s="109">
        <v>39779</v>
      </c>
      <c r="U18" s="8" t="s">
        <v>40</v>
      </c>
      <c r="V18" s="8" t="s">
        <v>2830</v>
      </c>
    </row>
    <row r="19" spans="1:29">
      <c r="A19" s="8" t="s">
        <v>435</v>
      </c>
      <c r="B19" s="8">
        <v>1</v>
      </c>
      <c r="F19" s="8" t="s">
        <v>38</v>
      </c>
      <c r="G19" s="8" t="s">
        <v>39</v>
      </c>
      <c r="H19" s="8" t="s">
        <v>39</v>
      </c>
      <c r="I19" s="8" t="s">
        <v>39</v>
      </c>
      <c r="J19" s="8" t="s">
        <v>39</v>
      </c>
      <c r="L19" s="8" t="s">
        <v>369</v>
      </c>
      <c r="M19" s="144"/>
      <c r="N19" s="131" t="s">
        <v>2933</v>
      </c>
      <c r="O19" s="8" t="s">
        <v>39</v>
      </c>
      <c r="P19" s="8" t="s">
        <v>39</v>
      </c>
      <c r="Q19" s="109">
        <v>39826</v>
      </c>
      <c r="R19" s="8">
        <v>2013</v>
      </c>
      <c r="S19" s="8" t="s">
        <v>39</v>
      </c>
      <c r="T19" s="109">
        <v>39864</v>
      </c>
      <c r="U19" s="8" t="s">
        <v>40</v>
      </c>
      <c r="V19" t="s">
        <v>2981</v>
      </c>
    </row>
    <row r="20" spans="1:29">
      <c r="A20" s="8" t="s">
        <v>1534</v>
      </c>
      <c r="B20" s="8">
        <v>1</v>
      </c>
      <c r="F20" s="8" t="s">
        <v>38</v>
      </c>
      <c r="G20" s="8" t="s">
        <v>39</v>
      </c>
      <c r="H20" s="8" t="s">
        <v>39</v>
      </c>
      <c r="I20" s="8" t="s">
        <v>39</v>
      </c>
      <c r="J20" s="8" t="s">
        <v>39</v>
      </c>
      <c r="L20" s="8" t="s">
        <v>525</v>
      </c>
      <c r="M20" s="131" t="s">
        <v>155</v>
      </c>
      <c r="N20" s="132" t="s">
        <v>2958</v>
      </c>
      <c r="O20" s="8" t="s">
        <v>39</v>
      </c>
      <c r="P20" s="8" t="s">
        <v>39</v>
      </c>
      <c r="Q20" s="109" t="s">
        <v>39</v>
      </c>
      <c r="R20" s="8">
        <v>2012</v>
      </c>
      <c r="S20" s="8" t="s">
        <v>39</v>
      </c>
      <c r="T20" s="109">
        <v>39793</v>
      </c>
      <c r="U20" s="8" t="s">
        <v>40</v>
      </c>
      <c r="V20" s="8" t="s">
        <v>2959</v>
      </c>
    </row>
    <row r="21" spans="1:29">
      <c r="A21" s="8" t="s">
        <v>923</v>
      </c>
      <c r="B21" s="8">
        <v>1</v>
      </c>
      <c r="F21" s="8" t="s">
        <v>38</v>
      </c>
      <c r="G21" s="8" t="s">
        <v>39</v>
      </c>
      <c r="H21" s="8" t="s">
        <v>39</v>
      </c>
      <c r="I21" s="8" t="s">
        <v>39</v>
      </c>
      <c r="J21" s="8" t="s">
        <v>39</v>
      </c>
      <c r="K21" s="8" t="s">
        <v>39</v>
      </c>
      <c r="L21" s="8" t="s">
        <v>32</v>
      </c>
      <c r="M21" s="131" t="s">
        <v>2813</v>
      </c>
      <c r="N21" s="131" t="s">
        <v>2993</v>
      </c>
      <c r="O21" s="8" t="s">
        <v>39</v>
      </c>
      <c r="P21" s="8" t="s">
        <v>39</v>
      </c>
      <c r="Q21" s="109">
        <v>40022</v>
      </c>
      <c r="R21" s="8">
        <v>2013</v>
      </c>
      <c r="S21" s="8" t="s">
        <v>39</v>
      </c>
      <c r="T21" s="109">
        <v>40029</v>
      </c>
      <c r="U21" s="8" t="s">
        <v>40</v>
      </c>
      <c r="V21" s="8" t="s">
        <v>2994</v>
      </c>
      <c r="X21" s="8" t="s">
        <v>2973</v>
      </c>
    </row>
    <row r="22" spans="1:29">
      <c r="A22" s="8" t="s">
        <v>1678</v>
      </c>
      <c r="B22" s="8">
        <v>1</v>
      </c>
      <c r="F22" s="8" t="s">
        <v>38</v>
      </c>
      <c r="G22" s="8" t="s">
        <v>39</v>
      </c>
      <c r="H22" s="8" t="s">
        <v>39</v>
      </c>
      <c r="I22" s="8" t="s">
        <v>39</v>
      </c>
      <c r="J22" s="8" t="s">
        <v>39</v>
      </c>
      <c r="K22" s="8" t="s">
        <v>39</v>
      </c>
      <c r="L22" s="8" t="s">
        <v>526</v>
      </c>
      <c r="M22" s="151" t="s">
        <v>155</v>
      </c>
      <c r="N22" s="151" t="s">
        <v>2804</v>
      </c>
      <c r="O22" s="8" t="s">
        <v>39</v>
      </c>
      <c r="P22" s="8" t="s">
        <v>39</v>
      </c>
      <c r="Q22" s="109">
        <v>39925</v>
      </c>
      <c r="R22" s="8">
        <v>2013</v>
      </c>
      <c r="S22" s="8" t="s">
        <v>39</v>
      </c>
      <c r="T22" s="109">
        <v>40298</v>
      </c>
      <c r="U22" s="8" t="s">
        <v>40</v>
      </c>
      <c r="V22" s="8" t="s">
        <v>2805</v>
      </c>
    </row>
    <row r="23" spans="1:29" customFormat="1">
      <c r="A23" s="8" t="s">
        <v>280</v>
      </c>
      <c r="B23" s="8">
        <v>1</v>
      </c>
      <c r="C23" s="8"/>
      <c r="D23" s="8"/>
      <c r="E23" s="8"/>
      <c r="F23" s="8" t="s">
        <v>38</v>
      </c>
      <c r="G23" s="8" t="s">
        <v>39</v>
      </c>
      <c r="H23" s="8" t="s">
        <v>39</v>
      </c>
      <c r="I23" s="8" t="s">
        <v>39</v>
      </c>
      <c r="J23" s="8" t="s">
        <v>39</v>
      </c>
      <c r="K23" s="8"/>
      <c r="L23" s="8" t="s">
        <v>271</v>
      </c>
      <c r="M23" s="131" t="s">
        <v>2813</v>
      </c>
      <c r="N23" s="144" t="s">
        <v>2930</v>
      </c>
      <c r="O23" s="8" t="s">
        <v>39</v>
      </c>
      <c r="P23" s="8" t="s">
        <v>39</v>
      </c>
      <c r="Q23" s="109" t="s">
        <v>39</v>
      </c>
      <c r="R23" s="8">
        <v>2013</v>
      </c>
      <c r="S23" s="8" t="s">
        <v>39</v>
      </c>
      <c r="T23" s="109">
        <v>40073</v>
      </c>
      <c r="U23" s="8" t="s">
        <v>40</v>
      </c>
      <c r="V23" s="8" t="s">
        <v>2987</v>
      </c>
    </row>
    <row r="24" spans="1:29">
      <c r="A24" s="8" t="s">
        <v>538</v>
      </c>
      <c r="B24" s="8">
        <v>1</v>
      </c>
      <c r="F24" s="8" t="s">
        <v>38</v>
      </c>
      <c r="G24" s="8" t="s">
        <v>39</v>
      </c>
      <c r="H24" s="8" t="s">
        <v>39</v>
      </c>
      <c r="I24" s="8" t="s">
        <v>39</v>
      </c>
      <c r="J24" s="8" t="s">
        <v>39</v>
      </c>
      <c r="L24" s="8" t="s">
        <v>127</v>
      </c>
      <c r="M24" s="144"/>
      <c r="N24" s="131" t="s">
        <v>2960</v>
      </c>
      <c r="O24" s="8" t="s">
        <v>39</v>
      </c>
      <c r="P24" s="8" t="s">
        <v>39</v>
      </c>
      <c r="Q24" s="109" t="s">
        <v>39</v>
      </c>
      <c r="R24" s="8">
        <v>2012</v>
      </c>
      <c r="S24" s="8" t="s">
        <v>39</v>
      </c>
      <c r="T24" s="109">
        <v>39794</v>
      </c>
      <c r="U24" s="8" t="s">
        <v>40</v>
      </c>
      <c r="V24" s="8" t="s">
        <v>2788</v>
      </c>
    </row>
    <row r="25" spans="1:29">
      <c r="A25" s="8" t="s">
        <v>1557</v>
      </c>
      <c r="B25" s="8">
        <v>1</v>
      </c>
      <c r="F25" s="8" t="s">
        <v>38</v>
      </c>
      <c r="G25" s="8" t="s">
        <v>39</v>
      </c>
      <c r="H25" s="8" t="s">
        <v>39</v>
      </c>
      <c r="I25" s="8" t="s">
        <v>39</v>
      </c>
      <c r="J25" s="8" t="s">
        <v>39</v>
      </c>
      <c r="L25" s="8" t="s">
        <v>2392</v>
      </c>
      <c r="M25" s="144"/>
      <c r="N25" s="131" t="s">
        <v>2827</v>
      </c>
      <c r="O25" s="8" t="s">
        <v>39</v>
      </c>
      <c r="P25" s="8" t="s">
        <v>39</v>
      </c>
      <c r="Q25" s="109">
        <v>39777</v>
      </c>
      <c r="R25" s="8">
        <v>2012</v>
      </c>
      <c r="S25" s="8" t="s">
        <v>39</v>
      </c>
      <c r="T25" s="109">
        <v>39778</v>
      </c>
      <c r="U25" s="8" t="s">
        <v>40</v>
      </c>
      <c r="V25" s="8" t="s">
        <v>2828</v>
      </c>
    </row>
    <row r="26" spans="1:29">
      <c r="A26" s="8" t="s">
        <v>1638</v>
      </c>
      <c r="B26" s="8">
        <v>1</v>
      </c>
      <c r="F26" s="8" t="s">
        <v>38</v>
      </c>
      <c r="G26" s="8" t="s">
        <v>39</v>
      </c>
      <c r="H26" s="8" t="s">
        <v>39</v>
      </c>
      <c r="I26" s="8" t="s">
        <v>39</v>
      </c>
      <c r="J26" s="8" t="s">
        <v>39</v>
      </c>
      <c r="L26" s="8" t="s">
        <v>128</v>
      </c>
      <c r="M26" s="131" t="s">
        <v>2945</v>
      </c>
      <c r="N26" s="131" t="s">
        <v>2944</v>
      </c>
      <c r="O26" s="8" t="s">
        <v>39</v>
      </c>
      <c r="P26" s="8" t="s">
        <v>39</v>
      </c>
      <c r="Q26" s="109">
        <v>39786</v>
      </c>
      <c r="R26" s="8">
        <v>2012</v>
      </c>
      <c r="S26" s="8" t="s">
        <v>39</v>
      </c>
      <c r="T26" s="109">
        <v>39791</v>
      </c>
      <c r="U26" s="8" t="s">
        <v>40</v>
      </c>
      <c r="V26" s="8" t="s">
        <v>2946</v>
      </c>
    </row>
    <row r="27" spans="1:29">
      <c r="A27" s="8" t="s">
        <v>1348</v>
      </c>
      <c r="B27" s="8">
        <v>1</v>
      </c>
      <c r="F27" s="8" t="s">
        <v>38</v>
      </c>
      <c r="G27" s="8" t="s">
        <v>39</v>
      </c>
      <c r="H27" s="8" t="s">
        <v>39</v>
      </c>
      <c r="I27" s="8" t="s">
        <v>39</v>
      </c>
      <c r="J27" s="8" t="s">
        <v>39</v>
      </c>
      <c r="L27" s="8" t="s">
        <v>757</v>
      </c>
      <c r="M27" s="144"/>
      <c r="N27" s="131" t="s">
        <v>2925</v>
      </c>
      <c r="O27" s="8" t="s">
        <v>39</v>
      </c>
      <c r="P27" s="8" t="s">
        <v>39</v>
      </c>
      <c r="Q27" s="109" t="s">
        <v>39</v>
      </c>
      <c r="R27" s="8">
        <v>2012</v>
      </c>
      <c r="S27" s="8" t="s">
        <v>39</v>
      </c>
      <c r="T27" s="109">
        <v>39787</v>
      </c>
      <c r="U27" s="8" t="s">
        <v>40</v>
      </c>
      <c r="V27" s="8" t="s">
        <v>2924</v>
      </c>
    </row>
    <row r="28" spans="1:29">
      <c r="A28" s="8" t="s">
        <v>1362</v>
      </c>
      <c r="B28" s="8">
        <v>1</v>
      </c>
      <c r="F28" s="8" t="s">
        <v>38</v>
      </c>
      <c r="G28" s="8" t="s">
        <v>39</v>
      </c>
      <c r="H28" s="8" t="s">
        <v>39</v>
      </c>
      <c r="I28" s="8" t="s">
        <v>39</v>
      </c>
      <c r="J28" s="8" t="s">
        <v>39</v>
      </c>
      <c r="L28" s="8" t="s">
        <v>988</v>
      </c>
      <c r="M28" s="131" t="s">
        <v>2813</v>
      </c>
      <c r="N28" s="144" t="s">
        <v>2812</v>
      </c>
      <c r="O28" s="8" t="s">
        <v>39</v>
      </c>
      <c r="P28" s="8" t="s">
        <v>39</v>
      </c>
      <c r="Q28" s="109" t="s">
        <v>39</v>
      </c>
      <c r="R28" s="8">
        <v>2012</v>
      </c>
      <c r="S28" s="8" t="s">
        <v>39</v>
      </c>
      <c r="T28" s="109">
        <v>39777</v>
      </c>
      <c r="U28" s="8" t="s">
        <v>40</v>
      </c>
      <c r="V28" s="132" t="s">
        <v>2814</v>
      </c>
    </row>
    <row r="29" spans="1:29">
      <c r="A29" s="8" t="s">
        <v>609</v>
      </c>
      <c r="B29" s="8">
        <v>1</v>
      </c>
      <c r="F29" s="8" t="s">
        <v>38</v>
      </c>
      <c r="G29" s="8" t="s">
        <v>39</v>
      </c>
      <c r="H29" s="8" t="s">
        <v>39</v>
      </c>
      <c r="I29" s="8" t="s">
        <v>39</v>
      </c>
      <c r="J29" s="8" t="s">
        <v>39</v>
      </c>
      <c r="L29" s="8" t="s">
        <v>758</v>
      </c>
      <c r="M29" s="144"/>
      <c r="N29" s="133" t="s">
        <v>2795</v>
      </c>
      <c r="O29" s="8" t="s">
        <v>39</v>
      </c>
      <c r="P29" s="8" t="s">
        <v>39</v>
      </c>
      <c r="Q29" s="109">
        <v>39764</v>
      </c>
      <c r="R29" s="8">
        <v>2013</v>
      </c>
      <c r="S29" s="8" t="s">
        <v>39</v>
      </c>
      <c r="T29" s="109">
        <v>39865</v>
      </c>
      <c r="U29" s="8" t="s">
        <v>40</v>
      </c>
      <c r="V29" t="s">
        <v>2796</v>
      </c>
    </row>
    <row r="30" spans="1:29">
      <c r="A30" s="8" t="s">
        <v>1665</v>
      </c>
      <c r="B30" s="8">
        <v>1</v>
      </c>
      <c r="F30" s="8" t="s">
        <v>38</v>
      </c>
      <c r="G30" s="8" t="s">
        <v>39</v>
      </c>
      <c r="H30" s="8" t="s">
        <v>39</v>
      </c>
      <c r="I30" s="8" t="s">
        <v>39</v>
      </c>
      <c r="J30" s="8" t="s">
        <v>39</v>
      </c>
      <c r="L30" s="8" t="s">
        <v>608</v>
      </c>
      <c r="M30" s="131" t="s">
        <v>2813</v>
      </c>
      <c r="N30" s="131" t="s">
        <v>2931</v>
      </c>
      <c r="O30" s="8" t="s">
        <v>39</v>
      </c>
      <c r="P30" s="8" t="s">
        <v>39</v>
      </c>
      <c r="Q30" s="109" t="s">
        <v>39</v>
      </c>
      <c r="R30" s="8">
        <v>2012</v>
      </c>
      <c r="S30" s="8" t="s">
        <v>39</v>
      </c>
      <c r="T30" s="109">
        <v>39788</v>
      </c>
      <c r="U30" s="8" t="s">
        <v>40</v>
      </c>
      <c r="V30" s="8" t="s">
        <v>2932</v>
      </c>
      <c r="AC30" s="8" t="s">
        <v>2785</v>
      </c>
    </row>
    <row r="31" spans="1:29" customFormat="1">
      <c r="A31" s="8" t="s">
        <v>342</v>
      </c>
      <c r="B31" s="8">
        <v>1</v>
      </c>
      <c r="C31" s="8"/>
      <c r="D31" s="8"/>
      <c r="E31" s="8"/>
      <c r="F31" s="8" t="s">
        <v>38</v>
      </c>
      <c r="G31" s="8" t="s">
        <v>39</v>
      </c>
      <c r="H31" s="8" t="s">
        <v>39</v>
      </c>
      <c r="I31" s="8" t="s">
        <v>39</v>
      </c>
      <c r="J31" s="8" t="s">
        <v>39</v>
      </c>
      <c r="K31" s="8"/>
      <c r="L31" s="8" t="s">
        <v>136</v>
      </c>
      <c r="M31" s="144" t="s">
        <v>2910</v>
      </c>
      <c r="N31" s="144" t="s">
        <v>2909</v>
      </c>
      <c r="O31" s="8" t="s">
        <v>39</v>
      </c>
      <c r="P31" s="8" t="s">
        <v>39</v>
      </c>
      <c r="Q31" s="109">
        <v>39778</v>
      </c>
      <c r="R31" s="8">
        <v>2012</v>
      </c>
      <c r="S31" s="8" t="s">
        <v>39</v>
      </c>
      <c r="T31" s="109">
        <v>39787</v>
      </c>
      <c r="U31" s="8" t="s">
        <v>40</v>
      </c>
      <c r="V31" s="8" t="s">
        <v>2908</v>
      </c>
    </row>
    <row r="32" spans="1:29">
      <c r="A32" s="8" t="s">
        <v>2253</v>
      </c>
      <c r="B32" s="8">
        <v>1</v>
      </c>
      <c r="F32" s="8" t="s">
        <v>38</v>
      </c>
      <c r="G32" s="8" t="s">
        <v>39</v>
      </c>
      <c r="H32" s="8" t="s">
        <v>39</v>
      </c>
      <c r="I32" s="8" t="s">
        <v>39</v>
      </c>
      <c r="J32" s="8" t="s">
        <v>39</v>
      </c>
      <c r="L32" s="8" t="s">
        <v>24</v>
      </c>
      <c r="M32" s="131" t="s">
        <v>2813</v>
      </c>
      <c r="N32" s="131" t="s">
        <v>2966</v>
      </c>
      <c r="O32" s="8" t="s">
        <v>39</v>
      </c>
      <c r="P32" s="8" t="s">
        <v>39</v>
      </c>
      <c r="Q32" s="109" t="s">
        <v>39</v>
      </c>
      <c r="R32" s="8">
        <v>2013</v>
      </c>
      <c r="S32" s="8" t="s">
        <v>39</v>
      </c>
      <c r="T32" s="109">
        <v>39865</v>
      </c>
      <c r="U32" s="8" t="s">
        <v>40</v>
      </c>
      <c r="V32" s="8" t="s">
        <v>2967</v>
      </c>
    </row>
    <row r="33" spans="1:22">
      <c r="A33" s="8" t="s">
        <v>1259</v>
      </c>
      <c r="B33" s="8">
        <v>1</v>
      </c>
      <c r="F33" s="132" t="s">
        <v>2842</v>
      </c>
      <c r="G33" s="8" t="s">
        <v>39</v>
      </c>
      <c r="H33" s="8" t="s">
        <v>39</v>
      </c>
      <c r="I33" s="8" t="s">
        <v>39</v>
      </c>
      <c r="J33" s="8" t="s">
        <v>39</v>
      </c>
      <c r="L33" s="8" t="s">
        <v>1730</v>
      </c>
      <c r="M33" s="131" t="s">
        <v>2808</v>
      </c>
      <c r="N33" s="131" t="s">
        <v>2840</v>
      </c>
      <c r="O33" s="8" t="s">
        <v>39</v>
      </c>
      <c r="P33" s="8" t="s">
        <v>39</v>
      </c>
      <c r="Q33" s="109" t="s">
        <v>39</v>
      </c>
      <c r="R33" s="8">
        <v>2012</v>
      </c>
      <c r="S33" s="8" t="s">
        <v>39</v>
      </c>
      <c r="T33" s="109">
        <v>39780</v>
      </c>
      <c r="U33" s="8" t="s">
        <v>40</v>
      </c>
      <c r="V33" s="8" t="s">
        <v>2841</v>
      </c>
    </row>
    <row r="34" spans="1:22">
      <c r="A34" s="8" t="s">
        <v>36</v>
      </c>
      <c r="B34" s="8">
        <v>1</v>
      </c>
      <c r="F34" s="8" t="s">
        <v>38</v>
      </c>
      <c r="G34" s="8" t="s">
        <v>39</v>
      </c>
      <c r="H34" s="8" t="s">
        <v>39</v>
      </c>
      <c r="I34" s="8" t="s">
        <v>39</v>
      </c>
      <c r="J34" s="8" t="s">
        <v>39</v>
      </c>
      <c r="L34" s="8" t="s">
        <v>37</v>
      </c>
      <c r="M34" s="131" t="s">
        <v>155</v>
      </c>
      <c r="N34" s="131" t="s">
        <v>2802</v>
      </c>
      <c r="O34" s="8" t="s">
        <v>39</v>
      </c>
      <c r="P34" s="8" t="s">
        <v>39</v>
      </c>
      <c r="Q34" s="109" t="s">
        <v>39</v>
      </c>
      <c r="R34" s="8">
        <v>2012</v>
      </c>
      <c r="S34" s="8" t="s">
        <v>39</v>
      </c>
      <c r="T34" s="109">
        <v>39765</v>
      </c>
      <c r="U34" s="8" t="s">
        <v>40</v>
      </c>
      <c r="V34" s="8" t="s">
        <v>2803</v>
      </c>
    </row>
  </sheetData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27" sqref="C27"/>
    </sheetView>
  </sheetViews>
  <sheetFormatPr baseColWidth="10" defaultRowHeight="13" x14ac:dyDescent="0"/>
  <cols>
    <col min="4" max="4" width="55.7109375" customWidth="1"/>
  </cols>
  <sheetData>
    <row r="1" spans="1:4">
      <c r="A1" s="60" t="s">
        <v>1764</v>
      </c>
      <c r="B1" s="60" t="s">
        <v>172</v>
      </c>
      <c r="C1" s="60" t="s">
        <v>71</v>
      </c>
      <c r="D1" s="60" t="s">
        <v>156</v>
      </c>
    </row>
    <row r="2" spans="1:4">
      <c r="A2" s="129">
        <v>39795</v>
      </c>
      <c r="B2" s="22">
        <v>0.92</v>
      </c>
      <c r="C2" t="s">
        <v>1923</v>
      </c>
      <c r="D2" t="s">
        <v>2952</v>
      </c>
    </row>
    <row r="3" spans="1:4">
      <c r="A3" s="129">
        <v>39795</v>
      </c>
      <c r="B3" s="22">
        <v>0.92</v>
      </c>
      <c r="C3" t="s">
        <v>307</v>
      </c>
      <c r="D3" t="s">
        <v>2953</v>
      </c>
    </row>
    <row r="4" spans="1:4">
      <c r="A4" s="129">
        <v>39795</v>
      </c>
      <c r="B4" s="22">
        <v>0.92</v>
      </c>
      <c r="C4" t="s">
        <v>538</v>
      </c>
      <c r="D4" t="s">
        <v>2953</v>
      </c>
    </row>
    <row r="5" spans="1:4">
      <c r="A5" s="129">
        <v>39795</v>
      </c>
      <c r="B5" s="22">
        <v>0.92</v>
      </c>
      <c r="C5" t="s">
        <v>1534</v>
      </c>
      <c r="D5" t="s">
        <v>2953</v>
      </c>
    </row>
    <row r="6" spans="1:4">
      <c r="A6" s="129">
        <v>39795</v>
      </c>
      <c r="B6" s="22">
        <v>0.92</v>
      </c>
      <c r="C6" t="s">
        <v>2253</v>
      </c>
      <c r="D6" t="s">
        <v>2952</v>
      </c>
    </row>
    <row r="7" spans="1:4">
      <c r="A7" s="129">
        <v>39802</v>
      </c>
      <c r="B7" s="22">
        <v>0.94</v>
      </c>
      <c r="C7" t="s">
        <v>1923</v>
      </c>
      <c r="D7" t="s">
        <v>2953</v>
      </c>
    </row>
    <row r="8" spans="1:4">
      <c r="A8" s="129">
        <v>39802</v>
      </c>
      <c r="B8" s="22">
        <v>0.94</v>
      </c>
      <c r="C8" t="s">
        <v>2253</v>
      </c>
      <c r="D8" t="s">
        <v>2953</v>
      </c>
    </row>
    <row r="9" spans="1:4">
      <c r="A9" s="129">
        <v>39812</v>
      </c>
      <c r="B9" s="22">
        <v>0.95</v>
      </c>
      <c r="C9" t="s">
        <v>923</v>
      </c>
      <c r="D9" t="s">
        <v>2953</v>
      </c>
    </row>
    <row r="10" spans="1:4">
      <c r="A10" s="129">
        <v>39815</v>
      </c>
      <c r="B10" s="22">
        <v>0.96</v>
      </c>
      <c r="C10" t="s">
        <v>1358</v>
      </c>
      <c r="D10" t="s">
        <v>2968</v>
      </c>
    </row>
    <row r="11" spans="1:4">
      <c r="A11" s="129">
        <v>39865</v>
      </c>
      <c r="B11" s="145">
        <v>1</v>
      </c>
      <c r="C11" t="s">
        <v>1358</v>
      </c>
      <c r="D11" t="s">
        <v>2972</v>
      </c>
    </row>
    <row r="12" spans="1:4">
      <c r="A12" s="129">
        <v>39865</v>
      </c>
      <c r="B12" s="145">
        <v>1</v>
      </c>
      <c r="C12" t="s">
        <v>923</v>
      </c>
      <c r="D12" t="s">
        <v>2974</v>
      </c>
    </row>
    <row r="13" spans="1:4">
      <c r="A13" s="129">
        <v>39865</v>
      </c>
      <c r="B13" s="145">
        <v>1</v>
      </c>
      <c r="C13" t="s">
        <v>435</v>
      </c>
      <c r="D13" t="s">
        <v>2975</v>
      </c>
    </row>
    <row r="14" spans="1:4">
      <c r="A14" s="129">
        <v>39865</v>
      </c>
      <c r="B14" s="145">
        <v>1</v>
      </c>
      <c r="C14" t="s">
        <v>2253</v>
      </c>
      <c r="D14" t="s">
        <v>2976</v>
      </c>
    </row>
    <row r="15" spans="1:4">
      <c r="A15" s="129">
        <v>39865</v>
      </c>
      <c r="B15" s="145">
        <v>1</v>
      </c>
      <c r="C15" t="s">
        <v>1270</v>
      </c>
      <c r="D15" t="s">
        <v>2979</v>
      </c>
    </row>
    <row r="16" spans="1:4">
      <c r="A16" s="129">
        <v>39866</v>
      </c>
      <c r="B16" s="145">
        <v>1</v>
      </c>
      <c r="C16" t="s">
        <v>609</v>
      </c>
      <c r="D16" t="s">
        <v>2980</v>
      </c>
    </row>
    <row r="17" spans="1:4">
      <c r="A17" s="129">
        <v>39866</v>
      </c>
      <c r="B17" s="145">
        <v>1</v>
      </c>
      <c r="C17" t="s">
        <v>2984</v>
      </c>
      <c r="D17" t="s">
        <v>2985</v>
      </c>
    </row>
    <row r="18" spans="1:4">
      <c r="A18" s="129">
        <v>39868</v>
      </c>
      <c r="B18" s="145">
        <v>1</v>
      </c>
      <c r="C18" t="s">
        <v>280</v>
      </c>
      <c r="D18" t="s">
        <v>2986</v>
      </c>
    </row>
    <row r="19" spans="1:4">
      <c r="A19" s="129">
        <v>39998</v>
      </c>
      <c r="B19">
        <v>1.01</v>
      </c>
      <c r="C19" s="132" t="s">
        <v>1511</v>
      </c>
      <c r="D19" t="s">
        <v>2990</v>
      </c>
    </row>
    <row r="20" spans="1:4">
      <c r="A20" s="129">
        <v>40034</v>
      </c>
      <c r="B20">
        <v>1.01</v>
      </c>
      <c r="C20" s="132" t="s">
        <v>1511</v>
      </c>
      <c r="D20" t="s">
        <v>2991</v>
      </c>
    </row>
    <row r="21" spans="1:4">
      <c r="A21" s="129">
        <v>40037</v>
      </c>
      <c r="B21">
        <v>1.01</v>
      </c>
      <c r="C21" s="132" t="s">
        <v>923</v>
      </c>
      <c r="D21" t="s">
        <v>2992</v>
      </c>
    </row>
    <row r="22" spans="1:4">
      <c r="A22" s="129">
        <v>40104</v>
      </c>
      <c r="B22">
        <v>1.01</v>
      </c>
      <c r="C22" s="132" t="s">
        <v>280</v>
      </c>
      <c r="D22" t="s">
        <v>2995</v>
      </c>
    </row>
    <row r="23" spans="1:4">
      <c r="A23" s="129">
        <v>40298</v>
      </c>
      <c r="B23">
        <v>1.1000000000000001</v>
      </c>
      <c r="C23" s="132" t="s">
        <v>1678</v>
      </c>
      <c r="D23" t="s">
        <v>2996</v>
      </c>
    </row>
    <row r="24" spans="1:4">
      <c r="A24" s="129">
        <v>40338</v>
      </c>
      <c r="B24">
        <v>1.1000000000000001</v>
      </c>
      <c r="C24" s="132" t="s">
        <v>927</v>
      </c>
      <c r="D24" t="s">
        <v>2998</v>
      </c>
    </row>
    <row r="25" spans="1:4">
      <c r="A25" s="129">
        <v>40566</v>
      </c>
      <c r="B25">
        <v>1.2</v>
      </c>
      <c r="C25" s="132" t="s">
        <v>2279</v>
      </c>
      <c r="D25" t="s">
        <v>3005</v>
      </c>
    </row>
    <row r="26" spans="1:4">
      <c r="A26" s="129">
        <v>40566</v>
      </c>
      <c r="B26">
        <v>1.2</v>
      </c>
      <c r="C26" s="132" t="s">
        <v>2253</v>
      </c>
      <c r="D26" t="s">
        <v>3008</v>
      </c>
    </row>
  </sheetData>
  <phoneticPr fontId="1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Statistics</vt:lpstr>
      <vt:lpstr>Graphs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2015-01-24T17:47:16Z</dcterms:modified>
</cp:coreProperties>
</file>